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C4F9901-09CA-44A4-B958-A7E88DC030FE}" xr6:coauthVersionLast="47" xr6:coauthVersionMax="47" xr10:uidLastSave="{00000000-0000-0000-0000-000000000000}"/>
  <bookViews>
    <workbookView xWindow="-110" yWindow="-110" windowWidth="19420" windowHeight="11500" tabRatio="830" activeTab="5" xr2:uid="{00000000-000D-0000-FFFF-FFFF00000000}"/>
  </bookViews>
  <sheets>
    <sheet name="Champions" sheetId="127" r:id="rId1"/>
    <sheet name="Contenders" sheetId="128" r:id="rId2"/>
    <sheet name="Challengers" sheetId="129" r:id="rId3"/>
    <sheet name="All CCC" sheetId="4" r:id="rId4"/>
    <sheet name="Historical" sheetId="12" r:id="rId5"/>
    <sheet name="Changes" sheetId="6" r:id="rId6"/>
    <sheet name="Summary" sheetId="7" r:id="rId7"/>
  </sheets>
  <externalReferences>
    <externalReference r:id="rId8"/>
  </externalReferences>
  <definedNames>
    <definedName name="_xlnm._FilterDatabase" localSheetId="3" hidden="1">'All CCC'!$A$6:$BI$690</definedName>
    <definedName name="_xlnm._FilterDatabase" localSheetId="2" hidden="1">Challengers!$A$6:$BI$162</definedName>
    <definedName name="_xlnm._FilterDatabase" localSheetId="0" hidden="1">Champions!$A$6:$BI$152</definedName>
    <definedName name="_xlnm._FilterDatabase" localSheetId="5" hidden="1">Changes!$A$7:$Y$7</definedName>
    <definedName name="_xlnm._FilterDatabase" localSheetId="1" hidden="1">Contenders!$A$6:$BI$388</definedName>
    <definedName name="_xlnm._FilterDatabase" localSheetId="4" hidden="1">Historical!$A$6:$BE$6</definedName>
    <definedName name="ChampsData">#REF!</definedName>
    <definedName name="ContendersData">#REF!</definedName>
    <definedName name="CzallengersData">#REF!</definedName>
    <definedName name="DataAll" localSheetId="2">Challengers!#REF!</definedName>
    <definedName name="DataAll" localSheetId="0">Champions!$A$7:$BC$152</definedName>
    <definedName name="DataAll" localSheetId="1">Contenders!$A$7:$BC$249</definedName>
    <definedName name="DataAll" localSheetId="4">Historical!$A$7:$BE$433</definedName>
    <definedName name="DataAll">'All CCC'!$A$7:$BC$395</definedName>
    <definedName name="Deletions">Changes!$A$132:$I$1068</definedName>
    <definedName name="FrozenAngels">#REF!</definedName>
    <definedName name="NearChallengers">#REF!</definedName>
    <definedName name="WatchList">#REF!</definedName>
    <definedName name="_xlnm.Print_Area" localSheetId="5">Changes!$A$1:$I$1281</definedName>
    <definedName name="_xlnm.Print_Area" localSheetId="6">Summary!$A$1:$AX$226</definedName>
    <definedName name="_xlnm.Print_Titles" localSheetId="3">('All CCC'!$A:$B,'All CCC'!$1:$6)</definedName>
    <definedName name="_xlnm.Print_Titles" localSheetId="2">(Challengers!$A:$B,Challengers!$1:$6)</definedName>
    <definedName name="_xlnm.Print_Titles" localSheetId="0">(Champions!$A:$B,Champions!$1:$6)</definedName>
    <definedName name="_xlnm.Print_Titles" localSheetId="1">(Contenders!$A:$B,Contenders!$1:$6)</definedName>
    <definedName name="_xlnm.Print_Titles" localSheetId="4">(Historical!$A:$B,Historical!$1:$6)</definedName>
    <definedName name="_xlnm.Print_Titles" localSheetId="6">Summary!$1:$3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177" i="129" l="1"/>
  <c r="BE177" i="129"/>
  <c r="BC177" i="129"/>
  <c r="BB177" i="129"/>
  <c r="BA177" i="129"/>
  <c r="AZ177" i="129"/>
  <c r="AY177" i="129"/>
  <c r="AN177" i="129"/>
  <c r="AM177" i="129"/>
  <c r="AL177" i="129"/>
  <c r="AK177" i="129"/>
  <c r="AJ177" i="129"/>
  <c r="AI177" i="129"/>
  <c r="AH177" i="129"/>
  <c r="AG177" i="129"/>
  <c r="AF177" i="129"/>
  <c r="AE177" i="129"/>
  <c r="AD177" i="129"/>
  <c r="AC177" i="129"/>
  <c r="O177" i="129"/>
  <c r="K177" i="129"/>
  <c r="I177" i="129"/>
  <c r="E177" i="129"/>
  <c r="B177" i="129"/>
  <c r="BG176" i="129"/>
  <c r="BE176" i="129"/>
  <c r="BC176" i="129"/>
  <c r="BB176" i="129"/>
  <c r="BA176" i="129"/>
  <c r="AZ176" i="129"/>
  <c r="AY176" i="129"/>
  <c r="AN176" i="129"/>
  <c r="AM176" i="129"/>
  <c r="AL176" i="129"/>
  <c r="AK176" i="129"/>
  <c r="AJ176" i="129"/>
  <c r="AI176" i="129"/>
  <c r="AH176" i="129"/>
  <c r="AG176" i="129"/>
  <c r="AF176" i="129"/>
  <c r="AE176" i="129"/>
  <c r="AD176" i="129"/>
  <c r="AC176" i="129"/>
  <c r="O176" i="129"/>
  <c r="K176" i="129"/>
  <c r="I176" i="129"/>
  <c r="E176" i="129"/>
  <c r="B176" i="129"/>
  <c r="BG175" i="129"/>
  <c r="BE175" i="129"/>
  <c r="BC175" i="129"/>
  <c r="BB175" i="129"/>
  <c r="BA175" i="129"/>
  <c r="AZ175" i="129"/>
  <c r="AY175" i="129"/>
  <c r="AN175" i="129"/>
  <c r="AM175" i="129"/>
  <c r="AL175" i="129"/>
  <c r="AK175" i="129"/>
  <c r="AJ175" i="129"/>
  <c r="AI175" i="129"/>
  <c r="AH175" i="129"/>
  <c r="AG175" i="129"/>
  <c r="AF175" i="129"/>
  <c r="AE175" i="129"/>
  <c r="AD175" i="129"/>
  <c r="AC175" i="129"/>
  <c r="O175" i="129"/>
  <c r="K175" i="129"/>
  <c r="I175" i="129"/>
  <c r="E175" i="129"/>
  <c r="B175" i="129"/>
  <c r="BG174" i="129"/>
  <c r="BE174" i="129"/>
  <c r="BC174" i="129"/>
  <c r="BB174" i="129"/>
  <c r="BA174" i="129"/>
  <c r="AZ174" i="129"/>
  <c r="AY174" i="129"/>
  <c r="AN174" i="129"/>
  <c r="AM174" i="129"/>
  <c r="AL174" i="129"/>
  <c r="AK174" i="129"/>
  <c r="AJ174" i="129"/>
  <c r="AI174" i="129"/>
  <c r="AH174" i="129"/>
  <c r="AG174" i="129"/>
  <c r="AF174" i="129"/>
  <c r="AE174" i="129"/>
  <c r="AD174" i="129"/>
  <c r="AC174" i="129"/>
  <c r="O174" i="129"/>
  <c r="K174" i="129"/>
  <c r="I174" i="129"/>
  <c r="E174" i="129"/>
  <c r="B174" i="129"/>
  <c r="BG173" i="129"/>
  <c r="BE173" i="129"/>
  <c r="BC173" i="129"/>
  <c r="BB173" i="129"/>
  <c r="BA173" i="129"/>
  <c r="AZ173" i="129"/>
  <c r="AY173" i="129"/>
  <c r="AN173" i="129"/>
  <c r="AM173" i="129"/>
  <c r="AL173" i="129"/>
  <c r="AK173" i="129"/>
  <c r="AJ173" i="129"/>
  <c r="AI173" i="129"/>
  <c r="AH173" i="129"/>
  <c r="AG173" i="129"/>
  <c r="AF173" i="129"/>
  <c r="AE173" i="129"/>
  <c r="AD173" i="129"/>
  <c r="AC173" i="129"/>
  <c r="O173" i="129"/>
  <c r="K173" i="129"/>
  <c r="I173" i="129"/>
  <c r="E173" i="129"/>
  <c r="B173" i="129"/>
  <c r="BG172" i="129"/>
  <c r="BE172" i="129"/>
  <c r="BC172" i="129"/>
  <c r="BB172" i="129"/>
  <c r="BA172" i="129"/>
  <c r="AZ172" i="129"/>
  <c r="AY172" i="129"/>
  <c r="AN172" i="129"/>
  <c r="AM172" i="129"/>
  <c r="AL172" i="129"/>
  <c r="AK172" i="129"/>
  <c r="AJ172" i="129"/>
  <c r="AI172" i="129"/>
  <c r="AH172" i="129"/>
  <c r="AG172" i="129"/>
  <c r="AF172" i="129"/>
  <c r="AE172" i="129"/>
  <c r="AD172" i="129"/>
  <c r="AC172" i="129"/>
  <c r="O172" i="129"/>
  <c r="K172" i="129"/>
  <c r="I172" i="129"/>
  <c r="E172" i="129"/>
  <c r="B172" i="129"/>
  <c r="BG171" i="129"/>
  <c r="BE171" i="129"/>
  <c r="BC171" i="129"/>
  <c r="BB171" i="129"/>
  <c r="BA171" i="129"/>
  <c r="AZ171" i="129"/>
  <c r="AY171" i="129"/>
  <c r="AN171" i="129"/>
  <c r="AM171" i="129"/>
  <c r="AL171" i="129"/>
  <c r="AK171" i="129"/>
  <c r="AJ171" i="129"/>
  <c r="AI171" i="129"/>
  <c r="AH171" i="129"/>
  <c r="AG171" i="129"/>
  <c r="AF171" i="129"/>
  <c r="AE171" i="129"/>
  <c r="AD171" i="129"/>
  <c r="AC171" i="129"/>
  <c r="O171" i="129"/>
  <c r="K171" i="129"/>
  <c r="I171" i="129"/>
  <c r="E171" i="129"/>
  <c r="B171" i="129"/>
  <c r="BG170" i="129"/>
  <c r="BE170" i="129"/>
  <c r="BC170" i="129"/>
  <c r="BB170" i="129"/>
  <c r="BA170" i="129"/>
  <c r="AZ170" i="129"/>
  <c r="AY170" i="129"/>
  <c r="AN170" i="129"/>
  <c r="AM170" i="129"/>
  <c r="AL170" i="129"/>
  <c r="AK170" i="129"/>
  <c r="AJ170" i="129"/>
  <c r="AI170" i="129"/>
  <c r="AH170" i="129"/>
  <c r="AG170" i="129"/>
  <c r="AF170" i="129"/>
  <c r="AE170" i="129"/>
  <c r="AD170" i="129"/>
  <c r="AC170" i="129"/>
  <c r="O170" i="129"/>
  <c r="K170" i="129"/>
  <c r="I170" i="129"/>
  <c r="E170" i="129"/>
  <c r="B170" i="129"/>
  <c r="BG169" i="129"/>
  <c r="BE169" i="129"/>
  <c r="BC169" i="129"/>
  <c r="BB169" i="129"/>
  <c r="BA169" i="129"/>
  <c r="AZ169" i="129"/>
  <c r="AY169" i="129"/>
  <c r="AN169" i="129"/>
  <c r="AM169" i="129"/>
  <c r="AL169" i="129"/>
  <c r="AK169" i="129"/>
  <c r="AJ169" i="129"/>
  <c r="AI169" i="129"/>
  <c r="AH169" i="129"/>
  <c r="AG169" i="129"/>
  <c r="AF169" i="129"/>
  <c r="AE169" i="129"/>
  <c r="AD169" i="129"/>
  <c r="AC169" i="129"/>
  <c r="O169" i="129"/>
  <c r="K169" i="129"/>
  <c r="I169" i="129"/>
  <c r="E169" i="129"/>
  <c r="B169" i="129"/>
  <c r="BG168" i="129"/>
  <c r="BE168" i="129"/>
  <c r="BC168" i="129"/>
  <c r="BB168" i="129"/>
  <c r="BA168" i="129"/>
  <c r="AZ168" i="129"/>
  <c r="AY168" i="129"/>
  <c r="AN168" i="129"/>
  <c r="AM168" i="129"/>
  <c r="AL168" i="129"/>
  <c r="AK168" i="129"/>
  <c r="AJ168" i="129"/>
  <c r="AI168" i="129"/>
  <c r="AH168" i="129"/>
  <c r="AG168" i="129"/>
  <c r="AF168" i="129"/>
  <c r="AE168" i="129"/>
  <c r="AD168" i="129"/>
  <c r="AC168" i="129"/>
  <c r="O168" i="129"/>
  <c r="K168" i="129"/>
  <c r="I168" i="129"/>
  <c r="E168" i="129"/>
  <c r="B168" i="129"/>
  <c r="BG167" i="129"/>
  <c r="BE167" i="129"/>
  <c r="BC167" i="129"/>
  <c r="BB167" i="129"/>
  <c r="BA167" i="129"/>
  <c r="AZ167" i="129"/>
  <c r="AY167" i="129"/>
  <c r="AN167" i="129"/>
  <c r="AM167" i="129"/>
  <c r="AL167" i="129"/>
  <c r="AK167" i="129"/>
  <c r="AJ167" i="129"/>
  <c r="AI167" i="129"/>
  <c r="AH167" i="129"/>
  <c r="AG167" i="129"/>
  <c r="AF167" i="129"/>
  <c r="AE167" i="129"/>
  <c r="AD167" i="129"/>
  <c r="AC167" i="129"/>
  <c r="O167" i="129"/>
  <c r="K167" i="129"/>
  <c r="I167" i="129"/>
  <c r="E167" i="129"/>
  <c r="B167" i="129"/>
  <c r="BG164" i="129"/>
  <c r="BE164" i="129"/>
  <c r="BC164" i="129"/>
  <c r="BB164" i="129"/>
  <c r="BA164" i="129"/>
  <c r="AZ164" i="129"/>
  <c r="AY164" i="129"/>
  <c r="AN164" i="129"/>
  <c r="AM164" i="129"/>
  <c r="AL164" i="129"/>
  <c r="AK164" i="129"/>
  <c r="AJ164" i="129"/>
  <c r="AI164" i="129"/>
  <c r="AH164" i="129"/>
  <c r="AG164" i="129"/>
  <c r="AF164" i="129"/>
  <c r="AE164" i="129"/>
  <c r="AD164" i="129"/>
  <c r="AC164" i="129"/>
  <c r="O164" i="129"/>
  <c r="K164" i="129"/>
  <c r="I164" i="129"/>
  <c r="E164" i="129"/>
  <c r="B164" i="129"/>
  <c r="BF58" i="129"/>
  <c r="AR58" i="129"/>
  <c r="AS58" i="129" s="1"/>
  <c r="AQ58" i="129"/>
  <c r="AA58" i="129"/>
  <c r="V58" i="129"/>
  <c r="U58" i="129"/>
  <c r="W58" i="129" s="1"/>
  <c r="T58" i="129"/>
  <c r="S58" i="129"/>
  <c r="R58" i="129"/>
  <c r="M58" i="129"/>
  <c r="BF110" i="129"/>
  <c r="AR110" i="129"/>
  <c r="AS110" i="129" s="1"/>
  <c r="AT110" i="129" s="1"/>
  <c r="AU110" i="129" s="1"/>
  <c r="AV110" i="129" s="1"/>
  <c r="AW110" i="129" s="1"/>
  <c r="AX110" i="129" s="1"/>
  <c r="AQ110" i="129"/>
  <c r="AA110" i="129"/>
  <c r="V110" i="129"/>
  <c r="U110" i="129"/>
  <c r="W110" i="129" s="1"/>
  <c r="T110" i="129"/>
  <c r="S110" i="129"/>
  <c r="R110" i="129"/>
  <c r="M110" i="129"/>
  <c r="Z110" i="129" s="1"/>
  <c r="BF74" i="129"/>
  <c r="AR74" i="129"/>
  <c r="AQ74" i="129"/>
  <c r="AA74" i="129"/>
  <c r="V74" i="129"/>
  <c r="U74" i="129"/>
  <c r="T74" i="129"/>
  <c r="S74" i="129"/>
  <c r="R74" i="129"/>
  <c r="M74" i="129"/>
  <c r="J74" i="129" s="1"/>
  <c r="BF42" i="129"/>
  <c r="AR42" i="129"/>
  <c r="AS42" i="129" s="1"/>
  <c r="AQ42" i="129"/>
  <c r="AA42" i="129"/>
  <c r="V42" i="129"/>
  <c r="U42" i="129"/>
  <c r="X42" i="129" s="1"/>
  <c r="T42" i="129"/>
  <c r="S42" i="129"/>
  <c r="R42" i="129"/>
  <c r="M42" i="129"/>
  <c r="Z42" i="129" s="1"/>
  <c r="J42" i="129"/>
  <c r="BF8" i="129"/>
  <c r="AR8" i="129"/>
  <c r="AS8" i="129" s="1"/>
  <c r="AT8" i="129" s="1"/>
  <c r="AU8" i="129" s="1"/>
  <c r="AV8" i="129" s="1"/>
  <c r="AQ8" i="129"/>
  <c r="AA8" i="129"/>
  <c r="V8" i="129"/>
  <c r="U8" i="129"/>
  <c r="T8" i="129"/>
  <c r="S8" i="129"/>
  <c r="R8" i="129"/>
  <c r="M8" i="129"/>
  <c r="Z8" i="129" s="1"/>
  <c r="BF57" i="129"/>
  <c r="AR57" i="129"/>
  <c r="AQ57" i="129"/>
  <c r="AA57" i="129"/>
  <c r="V57" i="129"/>
  <c r="U57" i="129"/>
  <c r="X57" i="129" s="1"/>
  <c r="T57" i="129"/>
  <c r="S57" i="129"/>
  <c r="R57" i="129"/>
  <c r="M57" i="129"/>
  <c r="Z57" i="129" s="1"/>
  <c r="BF64" i="129"/>
  <c r="AR64" i="129"/>
  <c r="AS64" i="129" s="1"/>
  <c r="AQ64" i="129"/>
  <c r="AA64" i="129"/>
  <c r="V64" i="129"/>
  <c r="U64" i="129"/>
  <c r="X64" i="129" s="1"/>
  <c r="T64" i="129"/>
  <c r="S64" i="129"/>
  <c r="R64" i="129"/>
  <c r="M64" i="129"/>
  <c r="BF45" i="129"/>
  <c r="AR45" i="129"/>
  <c r="AS45" i="129" s="1"/>
  <c r="AT45" i="129" s="1"/>
  <c r="AU45" i="129" s="1"/>
  <c r="AQ45" i="129"/>
  <c r="AA45" i="129"/>
  <c r="Z45" i="129"/>
  <c r="V45" i="129"/>
  <c r="U45" i="129"/>
  <c r="T45" i="129"/>
  <c r="S45" i="129"/>
  <c r="R45" i="129"/>
  <c r="M45" i="129"/>
  <c r="J45" i="129" s="1"/>
  <c r="BF19" i="129"/>
  <c r="AR19" i="129"/>
  <c r="AS19" i="129" s="1"/>
  <c r="AQ19" i="129"/>
  <c r="AA19" i="129"/>
  <c r="V19" i="129"/>
  <c r="U19" i="129"/>
  <c r="X19" i="129" s="1"/>
  <c r="T19" i="129"/>
  <c r="S19" i="129"/>
  <c r="R19" i="129"/>
  <c r="M19" i="129"/>
  <c r="Z19" i="129" s="1"/>
  <c r="J19" i="129"/>
  <c r="BF17" i="129"/>
  <c r="AR17" i="129"/>
  <c r="AS17" i="129" s="1"/>
  <c r="AQ17" i="129"/>
  <c r="AA17" i="129"/>
  <c r="V17" i="129"/>
  <c r="U17" i="129"/>
  <c r="T17" i="129"/>
  <c r="S17" i="129"/>
  <c r="R17" i="129"/>
  <c r="M17" i="129"/>
  <c r="J17" i="129" s="1"/>
  <c r="BF145" i="129"/>
  <c r="AR145" i="129"/>
  <c r="AQ145" i="129"/>
  <c r="AA145" i="129"/>
  <c r="V145" i="129"/>
  <c r="U145" i="129"/>
  <c r="T145" i="129"/>
  <c r="S145" i="129"/>
  <c r="R145" i="129"/>
  <c r="M145" i="129"/>
  <c r="J145" i="129" s="1"/>
  <c r="BF140" i="129"/>
  <c r="AR140" i="129"/>
  <c r="AQ140" i="129"/>
  <c r="AA140" i="129"/>
  <c r="V140" i="129"/>
  <c r="U140" i="129"/>
  <c r="T140" i="129"/>
  <c r="S140" i="129"/>
  <c r="R140" i="129"/>
  <c r="M140" i="129"/>
  <c r="J140" i="129" s="1"/>
  <c r="BF130" i="129"/>
  <c r="AR130" i="129"/>
  <c r="AQ130" i="129"/>
  <c r="AA130" i="129"/>
  <c r="V130" i="129"/>
  <c r="U130" i="129"/>
  <c r="T130" i="129"/>
  <c r="S130" i="129"/>
  <c r="R130" i="129"/>
  <c r="M130" i="129"/>
  <c r="Z130" i="129" s="1"/>
  <c r="BF109" i="129"/>
  <c r="AR109" i="129"/>
  <c r="AQ109" i="129"/>
  <c r="AA109" i="129"/>
  <c r="Z109" i="129"/>
  <c r="V109" i="129"/>
  <c r="U109" i="129"/>
  <c r="X109" i="129" s="1"/>
  <c r="T109" i="129"/>
  <c r="S109" i="129"/>
  <c r="R109" i="129"/>
  <c r="M109" i="129"/>
  <c r="J109" i="129" s="1"/>
  <c r="BF142" i="129"/>
  <c r="AR142" i="129"/>
  <c r="AS142" i="129" s="1"/>
  <c r="AQ142" i="129"/>
  <c r="AA142" i="129"/>
  <c r="V142" i="129"/>
  <c r="U142" i="129"/>
  <c r="T142" i="129"/>
  <c r="S142" i="129"/>
  <c r="R142" i="129"/>
  <c r="M142" i="129"/>
  <c r="Z142" i="129" s="1"/>
  <c r="BF34" i="129"/>
  <c r="AR34" i="129"/>
  <c r="AS34" i="129" s="1"/>
  <c r="AT34" i="129" s="1"/>
  <c r="AU34" i="129" s="1"/>
  <c r="AQ34" i="129"/>
  <c r="AA34" i="129"/>
  <c r="Z34" i="129"/>
  <c r="V34" i="129"/>
  <c r="U34" i="129"/>
  <c r="X34" i="129" s="1"/>
  <c r="T34" i="129"/>
  <c r="S34" i="129"/>
  <c r="R34" i="129"/>
  <c r="M34" i="129"/>
  <c r="J34" i="129" s="1"/>
  <c r="BF123" i="129"/>
  <c r="AR123" i="129"/>
  <c r="AS123" i="129" s="1"/>
  <c r="AT123" i="129" s="1"/>
  <c r="AU123" i="129" s="1"/>
  <c r="AQ123" i="129"/>
  <c r="AA123" i="129"/>
  <c r="V123" i="129"/>
  <c r="U123" i="129"/>
  <c r="T123" i="129"/>
  <c r="S123" i="129"/>
  <c r="R123" i="129"/>
  <c r="M123" i="129"/>
  <c r="Z123" i="129" s="1"/>
  <c r="BF144" i="129"/>
  <c r="AR144" i="129"/>
  <c r="AQ144" i="129"/>
  <c r="AA144" i="129"/>
  <c r="V144" i="129"/>
  <c r="U144" i="129"/>
  <c r="X144" i="129" s="1"/>
  <c r="T144" i="129"/>
  <c r="S144" i="129"/>
  <c r="R144" i="129"/>
  <c r="M144" i="129"/>
  <c r="J144" i="129" s="1"/>
  <c r="BF138" i="129"/>
  <c r="AR138" i="129"/>
  <c r="AS138" i="129" s="1"/>
  <c r="AT138" i="129" s="1"/>
  <c r="AU138" i="129" s="1"/>
  <c r="AV138" i="129" s="1"/>
  <c r="AQ138" i="129"/>
  <c r="AA138" i="129"/>
  <c r="V138" i="129"/>
  <c r="U138" i="129"/>
  <c r="T138" i="129"/>
  <c r="S138" i="129"/>
  <c r="R138" i="129"/>
  <c r="M138" i="129"/>
  <c r="BF117" i="129"/>
  <c r="AR117" i="129"/>
  <c r="AQ117" i="129"/>
  <c r="AA117" i="129"/>
  <c r="V117" i="129"/>
  <c r="U117" i="129"/>
  <c r="T117" i="129"/>
  <c r="S117" i="129"/>
  <c r="R117" i="129"/>
  <c r="M117" i="129"/>
  <c r="Z117" i="129" s="1"/>
  <c r="BF132" i="129"/>
  <c r="AR132" i="129"/>
  <c r="AQ132" i="129"/>
  <c r="AA132" i="129"/>
  <c r="V132" i="129"/>
  <c r="U132" i="129"/>
  <c r="T132" i="129"/>
  <c r="S132" i="129"/>
  <c r="R132" i="129"/>
  <c r="M132" i="129"/>
  <c r="Z132" i="129" s="1"/>
  <c r="BF113" i="129"/>
  <c r="AR113" i="129"/>
  <c r="AS113" i="129" s="1"/>
  <c r="AQ113" i="129"/>
  <c r="AA113" i="129"/>
  <c r="V113" i="129"/>
  <c r="U113" i="129"/>
  <c r="T113" i="129"/>
  <c r="S113" i="129"/>
  <c r="R113" i="129"/>
  <c r="M113" i="129"/>
  <c r="BF86" i="129"/>
  <c r="AR86" i="129"/>
  <c r="AQ86" i="129"/>
  <c r="AA86" i="129"/>
  <c r="V86" i="129"/>
  <c r="U86" i="129"/>
  <c r="X86" i="129" s="1"/>
  <c r="T86" i="129"/>
  <c r="S86" i="129"/>
  <c r="R86" i="129"/>
  <c r="M86" i="129"/>
  <c r="BF24" i="129"/>
  <c r="AR24" i="129"/>
  <c r="AS24" i="129" s="1"/>
  <c r="AT24" i="129" s="1"/>
  <c r="AQ24" i="129"/>
  <c r="AA24" i="129"/>
  <c r="V24" i="129"/>
  <c r="U24" i="129"/>
  <c r="X24" i="129" s="1"/>
  <c r="T24" i="129"/>
  <c r="S24" i="129"/>
  <c r="R24" i="129"/>
  <c r="M24" i="129"/>
  <c r="Z24" i="129" s="1"/>
  <c r="BF92" i="129"/>
  <c r="AR92" i="129"/>
  <c r="AS92" i="129" s="1"/>
  <c r="AT92" i="129" s="1"/>
  <c r="AU92" i="129" s="1"/>
  <c r="AV92" i="129" s="1"/>
  <c r="AQ92" i="129"/>
  <c r="AA92" i="129"/>
  <c r="V92" i="129"/>
  <c r="U92" i="129"/>
  <c r="T92" i="129"/>
  <c r="S92" i="129"/>
  <c r="R92" i="129"/>
  <c r="M92" i="129"/>
  <c r="J92" i="129" s="1"/>
  <c r="BF18" i="129"/>
  <c r="AR18" i="129"/>
  <c r="AS18" i="129" s="1"/>
  <c r="AT18" i="129" s="1"/>
  <c r="AU18" i="129" s="1"/>
  <c r="AV18" i="129" s="1"/>
  <c r="AQ18" i="129"/>
  <c r="AA18" i="129"/>
  <c r="V18" i="129"/>
  <c r="U18" i="129"/>
  <c r="X18" i="129" s="1"/>
  <c r="T18" i="129"/>
  <c r="S18" i="129"/>
  <c r="R18" i="129"/>
  <c r="M18" i="129"/>
  <c r="BF83" i="129"/>
  <c r="AR83" i="129"/>
  <c r="AS83" i="129" s="1"/>
  <c r="AT83" i="129" s="1"/>
  <c r="AU83" i="129" s="1"/>
  <c r="AV83" i="129" s="1"/>
  <c r="AQ83" i="129"/>
  <c r="AA83" i="129"/>
  <c r="V83" i="129"/>
  <c r="U83" i="129"/>
  <c r="T83" i="129"/>
  <c r="S83" i="129"/>
  <c r="R83" i="129"/>
  <c r="M83" i="129"/>
  <c r="J83" i="129" s="1"/>
  <c r="BF137" i="129"/>
  <c r="AR137" i="129"/>
  <c r="AS137" i="129" s="1"/>
  <c r="AT137" i="129" s="1"/>
  <c r="AU137" i="129" s="1"/>
  <c r="AV137" i="129" s="1"/>
  <c r="AQ137" i="129"/>
  <c r="AA137" i="129"/>
  <c r="V137" i="129"/>
  <c r="U137" i="129"/>
  <c r="AO137" i="129" s="1"/>
  <c r="T137" i="129"/>
  <c r="S137" i="129"/>
  <c r="R137" i="129"/>
  <c r="M137" i="129"/>
  <c r="Z137" i="129" s="1"/>
  <c r="BF21" i="129"/>
  <c r="AR21" i="129"/>
  <c r="AS21" i="129" s="1"/>
  <c r="AT21" i="129" s="1"/>
  <c r="AU21" i="129" s="1"/>
  <c r="AV21" i="129" s="1"/>
  <c r="AQ21" i="129"/>
  <c r="AA21" i="129"/>
  <c r="V21" i="129"/>
  <c r="U21" i="129"/>
  <c r="T21" i="129"/>
  <c r="S21" i="129"/>
  <c r="R21" i="129"/>
  <c r="M21" i="129"/>
  <c r="Z21" i="129" s="1"/>
  <c r="BF23" i="129"/>
  <c r="AR23" i="129"/>
  <c r="AS23" i="129" s="1"/>
  <c r="AQ23" i="129"/>
  <c r="AA23" i="129"/>
  <c r="V23" i="129"/>
  <c r="U23" i="129"/>
  <c r="T23" i="129"/>
  <c r="S23" i="129"/>
  <c r="R23" i="129"/>
  <c r="M23" i="129"/>
  <c r="BF40" i="129"/>
  <c r="AR40" i="129"/>
  <c r="AQ40" i="129"/>
  <c r="AA40" i="129"/>
  <c r="V40" i="129"/>
  <c r="U40" i="129"/>
  <c r="T40" i="129"/>
  <c r="S40" i="129"/>
  <c r="R40" i="129"/>
  <c r="M40" i="129"/>
  <c r="Z40" i="129" s="1"/>
  <c r="BF98" i="129"/>
  <c r="AR98" i="129"/>
  <c r="AS98" i="129" s="1"/>
  <c r="AT98" i="129" s="1"/>
  <c r="AU98" i="129" s="1"/>
  <c r="AV98" i="129" s="1"/>
  <c r="AQ98" i="129"/>
  <c r="AA98" i="129"/>
  <c r="V98" i="129"/>
  <c r="U98" i="129"/>
  <c r="T98" i="129"/>
  <c r="S98" i="129"/>
  <c r="R98" i="129"/>
  <c r="M98" i="129"/>
  <c r="BF160" i="129"/>
  <c r="AR160" i="129"/>
  <c r="AS160" i="129" s="1"/>
  <c r="AT160" i="129" s="1"/>
  <c r="AU160" i="129" s="1"/>
  <c r="AV160" i="129" s="1"/>
  <c r="AQ160" i="129"/>
  <c r="AA160" i="129"/>
  <c r="V160" i="129"/>
  <c r="W160" i="129" s="1"/>
  <c r="U160" i="129"/>
  <c r="AP160" i="129" s="1"/>
  <c r="T160" i="129"/>
  <c r="S160" i="129"/>
  <c r="R160" i="129"/>
  <c r="M160" i="129"/>
  <c r="Z160" i="129" s="1"/>
  <c r="J160" i="129"/>
  <c r="BF28" i="129"/>
  <c r="AR28" i="129"/>
  <c r="AS28" i="129" s="1"/>
  <c r="AT28" i="129" s="1"/>
  <c r="AU28" i="129" s="1"/>
  <c r="AV28" i="129" s="1"/>
  <c r="AQ28" i="129"/>
  <c r="AA28" i="129"/>
  <c r="V28" i="129"/>
  <c r="U28" i="129"/>
  <c r="X28" i="129" s="1"/>
  <c r="T28" i="129"/>
  <c r="S28" i="129"/>
  <c r="R28" i="129"/>
  <c r="M28" i="129"/>
  <c r="BF63" i="129"/>
  <c r="AR63" i="129"/>
  <c r="AS63" i="129" s="1"/>
  <c r="AT63" i="129" s="1"/>
  <c r="AU63" i="129" s="1"/>
  <c r="AV63" i="129" s="1"/>
  <c r="AQ63" i="129"/>
  <c r="AA63" i="129"/>
  <c r="V63" i="129"/>
  <c r="U63" i="129"/>
  <c r="T63" i="129"/>
  <c r="S63" i="129"/>
  <c r="R63" i="129"/>
  <c r="M63" i="129"/>
  <c r="Z63" i="129" s="1"/>
  <c r="BF108" i="129"/>
  <c r="AR108" i="129"/>
  <c r="AS108" i="129" s="1"/>
  <c r="AT108" i="129" s="1"/>
  <c r="AQ108" i="129"/>
  <c r="AA108" i="129"/>
  <c r="V108" i="129"/>
  <c r="U108" i="129"/>
  <c r="T108" i="129"/>
  <c r="S108" i="129"/>
  <c r="R108" i="129"/>
  <c r="M108" i="129"/>
  <c r="Z108" i="129" s="1"/>
  <c r="BF82" i="129"/>
  <c r="AR82" i="129"/>
  <c r="AS82" i="129" s="1"/>
  <c r="AT82" i="129" s="1"/>
  <c r="AQ82" i="129"/>
  <c r="AA82" i="129"/>
  <c r="V82" i="129"/>
  <c r="U82" i="129"/>
  <c r="T82" i="129"/>
  <c r="S82" i="129"/>
  <c r="R82" i="129"/>
  <c r="M82" i="129"/>
  <c r="Z82" i="129" s="1"/>
  <c r="BF61" i="129"/>
  <c r="AR61" i="129"/>
  <c r="AS61" i="129" s="1"/>
  <c r="AQ61" i="129"/>
  <c r="AA61" i="129"/>
  <c r="Z61" i="129"/>
  <c r="V61" i="129"/>
  <c r="U61" i="129"/>
  <c r="X61" i="129" s="1"/>
  <c r="T61" i="129"/>
  <c r="S61" i="129"/>
  <c r="R61" i="129"/>
  <c r="M61" i="129"/>
  <c r="J61" i="129" s="1"/>
  <c r="BF20" i="129"/>
  <c r="AR20" i="129"/>
  <c r="AS20" i="129" s="1"/>
  <c r="AT20" i="129" s="1"/>
  <c r="AU20" i="129" s="1"/>
  <c r="AV20" i="129" s="1"/>
  <c r="AQ20" i="129"/>
  <c r="AA20" i="129"/>
  <c r="V20" i="129"/>
  <c r="U20" i="129"/>
  <c r="X20" i="129" s="1"/>
  <c r="T20" i="129"/>
  <c r="S20" i="129"/>
  <c r="R20" i="129"/>
  <c r="M20" i="129"/>
  <c r="J20" i="129" s="1"/>
  <c r="BF148" i="129"/>
  <c r="AR148" i="129"/>
  <c r="AS148" i="129" s="1"/>
  <c r="AT148" i="129" s="1"/>
  <c r="AQ148" i="129"/>
  <c r="AA148" i="129"/>
  <c r="V148" i="129"/>
  <c r="U148" i="129"/>
  <c r="T148" i="129"/>
  <c r="S148" i="129"/>
  <c r="R148" i="129"/>
  <c r="M148" i="129"/>
  <c r="Z148" i="129" s="1"/>
  <c r="BF14" i="129"/>
  <c r="AR14" i="129"/>
  <c r="AS14" i="129" s="1"/>
  <c r="AT14" i="129" s="1"/>
  <c r="AU14" i="129" s="1"/>
  <c r="AV14" i="129" s="1"/>
  <c r="AQ14" i="129"/>
  <c r="AA14" i="129"/>
  <c r="V14" i="129"/>
  <c r="U14" i="129"/>
  <c r="X14" i="129" s="1"/>
  <c r="T14" i="129"/>
  <c r="S14" i="129"/>
  <c r="R14" i="129"/>
  <c r="M14" i="129"/>
  <c r="Z14" i="129" s="1"/>
  <c r="BF80" i="129"/>
  <c r="AR80" i="129"/>
  <c r="AQ80" i="129"/>
  <c r="AA80" i="129"/>
  <c r="V80" i="129"/>
  <c r="U80" i="129"/>
  <c r="T80" i="129"/>
  <c r="S80" i="129"/>
  <c r="R80" i="129"/>
  <c r="M80" i="129"/>
  <c r="Z80" i="129" s="1"/>
  <c r="BF13" i="129"/>
  <c r="AR13" i="129"/>
  <c r="AQ13" i="129"/>
  <c r="AA13" i="129"/>
  <c r="V13" i="129"/>
  <c r="U13" i="129"/>
  <c r="X13" i="129" s="1"/>
  <c r="T13" i="129"/>
  <c r="S13" i="129"/>
  <c r="R13" i="129"/>
  <c r="M13" i="129"/>
  <c r="Z13" i="129" s="1"/>
  <c r="BF101" i="129"/>
  <c r="AR101" i="129"/>
  <c r="AS101" i="129" s="1"/>
  <c r="AT101" i="129" s="1"/>
  <c r="AU101" i="129" s="1"/>
  <c r="AV101" i="129" s="1"/>
  <c r="AQ101" i="129"/>
  <c r="AA101" i="129"/>
  <c r="V101" i="129"/>
  <c r="U101" i="129"/>
  <c r="T101" i="129"/>
  <c r="S101" i="129"/>
  <c r="R101" i="129"/>
  <c r="M101" i="129"/>
  <c r="Z101" i="129" s="1"/>
  <c r="BF56" i="129"/>
  <c r="AR56" i="129"/>
  <c r="AQ56" i="129"/>
  <c r="AA56" i="129"/>
  <c r="V56" i="129"/>
  <c r="U56" i="129"/>
  <c r="X56" i="129" s="1"/>
  <c r="T56" i="129"/>
  <c r="S56" i="129"/>
  <c r="R56" i="129"/>
  <c r="M56" i="129"/>
  <c r="Z56" i="129" s="1"/>
  <c r="J56" i="129"/>
  <c r="BF85" i="129"/>
  <c r="AR85" i="129"/>
  <c r="AS85" i="129" s="1"/>
  <c r="AT85" i="129" s="1"/>
  <c r="AU85" i="129" s="1"/>
  <c r="AV85" i="129" s="1"/>
  <c r="AQ85" i="129"/>
  <c r="AA85" i="129"/>
  <c r="V85" i="129"/>
  <c r="U85" i="129"/>
  <c r="T85" i="129"/>
  <c r="S85" i="129"/>
  <c r="R85" i="129"/>
  <c r="M85" i="129"/>
  <c r="J85" i="129" s="1"/>
  <c r="BF135" i="129"/>
  <c r="AR135" i="129"/>
  <c r="AS135" i="129" s="1"/>
  <c r="AQ135" i="129"/>
  <c r="AA135" i="129"/>
  <c r="V135" i="129"/>
  <c r="U135" i="129"/>
  <c r="X135" i="129" s="1"/>
  <c r="T135" i="129"/>
  <c r="S135" i="129"/>
  <c r="R135" i="129"/>
  <c r="M135" i="129"/>
  <c r="J135" i="129" s="1"/>
  <c r="BF10" i="129"/>
  <c r="AR10" i="129"/>
  <c r="AS10" i="129" s="1"/>
  <c r="AT10" i="129" s="1"/>
  <c r="AQ10" i="129"/>
  <c r="AA10" i="129"/>
  <c r="V10" i="129"/>
  <c r="U10" i="129"/>
  <c r="T10" i="129"/>
  <c r="S10" i="129"/>
  <c r="R10" i="129"/>
  <c r="M10" i="129"/>
  <c r="J10" i="129" s="1"/>
  <c r="BF121" i="129"/>
  <c r="AR121" i="129"/>
  <c r="AQ121" i="129"/>
  <c r="AA121" i="129"/>
  <c r="V121" i="129"/>
  <c r="U121" i="129"/>
  <c r="T121" i="129"/>
  <c r="S121" i="129"/>
  <c r="R121" i="129"/>
  <c r="M121" i="129"/>
  <c r="Z121" i="129" s="1"/>
  <c r="BF124" i="129"/>
  <c r="AS124" i="129"/>
  <c r="AT124" i="129" s="1"/>
  <c r="AU124" i="129" s="1"/>
  <c r="AV124" i="129" s="1"/>
  <c r="AW124" i="129" s="1"/>
  <c r="AX124" i="129" s="1"/>
  <c r="AR124" i="129"/>
  <c r="AQ124" i="129"/>
  <c r="AA124" i="129"/>
  <c r="V124" i="129"/>
  <c r="U124" i="129"/>
  <c r="T124" i="129"/>
  <c r="S124" i="129"/>
  <c r="R124" i="129"/>
  <c r="M124" i="129"/>
  <c r="J124" i="129" s="1"/>
  <c r="BF37" i="129"/>
  <c r="AR37" i="129"/>
  <c r="AQ37" i="129"/>
  <c r="AA37" i="129"/>
  <c r="V37" i="129"/>
  <c r="U37" i="129"/>
  <c r="T37" i="129"/>
  <c r="S37" i="129"/>
  <c r="R37" i="129"/>
  <c r="M37" i="129"/>
  <c r="BF41" i="129"/>
  <c r="AR41" i="129"/>
  <c r="AS41" i="129" s="1"/>
  <c r="AT41" i="129" s="1"/>
  <c r="AU41" i="129" s="1"/>
  <c r="AV41" i="129" s="1"/>
  <c r="AQ41" i="129"/>
  <c r="AA41" i="129"/>
  <c r="V41" i="129"/>
  <c r="U41" i="129"/>
  <c r="W41" i="129" s="1"/>
  <c r="T41" i="129"/>
  <c r="S41" i="129"/>
  <c r="R41" i="129"/>
  <c r="M41" i="129"/>
  <c r="J41" i="129" s="1"/>
  <c r="BF99" i="129"/>
  <c r="AR99" i="129"/>
  <c r="AS99" i="129" s="1"/>
  <c r="AQ99" i="129"/>
  <c r="AA99" i="129"/>
  <c r="V99" i="129"/>
  <c r="U99" i="129"/>
  <c r="X99" i="129" s="1"/>
  <c r="T99" i="129"/>
  <c r="S99" i="129"/>
  <c r="R99" i="129"/>
  <c r="M99" i="129"/>
  <c r="Z99" i="129" s="1"/>
  <c r="BF26" i="129"/>
  <c r="AR26" i="129"/>
  <c r="AS26" i="129" s="1"/>
  <c r="AT26" i="129" s="1"/>
  <c r="AU26" i="129" s="1"/>
  <c r="AV26" i="129" s="1"/>
  <c r="AQ26" i="129"/>
  <c r="AA26" i="129"/>
  <c r="V26" i="129"/>
  <c r="U26" i="129"/>
  <c r="AP26" i="129" s="1"/>
  <c r="T26" i="129"/>
  <c r="S26" i="129"/>
  <c r="R26" i="129"/>
  <c r="M26" i="129"/>
  <c r="J26" i="129" s="1"/>
  <c r="BF89" i="129"/>
  <c r="AR89" i="129"/>
  <c r="AS89" i="129" s="1"/>
  <c r="AT89" i="129" s="1"/>
  <c r="AU89" i="129" s="1"/>
  <c r="AV89" i="129" s="1"/>
  <c r="AQ89" i="129"/>
  <c r="AA89" i="129"/>
  <c r="V89" i="129"/>
  <c r="U89" i="129"/>
  <c r="T89" i="129"/>
  <c r="S89" i="129"/>
  <c r="R89" i="129"/>
  <c r="M89" i="129"/>
  <c r="Z89" i="129" s="1"/>
  <c r="BF111" i="129"/>
  <c r="AR111" i="129"/>
  <c r="AQ111" i="129"/>
  <c r="AA111" i="129"/>
  <c r="V111" i="129"/>
  <c r="U111" i="129"/>
  <c r="T111" i="129"/>
  <c r="S111" i="129"/>
  <c r="R111" i="129"/>
  <c r="M111" i="129"/>
  <c r="J111" i="129" s="1"/>
  <c r="BF12" i="129"/>
  <c r="AR12" i="129"/>
  <c r="AS12" i="129" s="1"/>
  <c r="AT12" i="129" s="1"/>
  <c r="AU12" i="129" s="1"/>
  <c r="AV12" i="129" s="1"/>
  <c r="AQ12" i="129"/>
  <c r="AA12" i="129"/>
  <c r="V12" i="129"/>
  <c r="U12" i="129"/>
  <c r="T12" i="129"/>
  <c r="S12" i="129"/>
  <c r="R12" i="129"/>
  <c r="M12" i="129"/>
  <c r="J12" i="129" s="1"/>
  <c r="BF153" i="129"/>
  <c r="AR153" i="129"/>
  <c r="AS153" i="129" s="1"/>
  <c r="AT153" i="129" s="1"/>
  <c r="AU153" i="129" s="1"/>
  <c r="AV153" i="129" s="1"/>
  <c r="AQ153" i="129"/>
  <c r="AA153" i="129"/>
  <c r="V153" i="129"/>
  <c r="U153" i="129"/>
  <c r="T153" i="129"/>
  <c r="S153" i="129"/>
  <c r="R153" i="129"/>
  <c r="M153" i="129"/>
  <c r="BF122" i="129"/>
  <c r="AR122" i="129"/>
  <c r="AQ122" i="129"/>
  <c r="AA122" i="129"/>
  <c r="V122" i="129"/>
  <c r="U122" i="129"/>
  <c r="T122" i="129"/>
  <c r="S122" i="129"/>
  <c r="R122" i="129"/>
  <c r="M122" i="129"/>
  <c r="Z122" i="129" s="1"/>
  <c r="BF149" i="129"/>
  <c r="AR149" i="129"/>
  <c r="AS149" i="129" s="1"/>
  <c r="AT149" i="129" s="1"/>
  <c r="AU149" i="129" s="1"/>
  <c r="AV149" i="129" s="1"/>
  <c r="AQ149" i="129"/>
  <c r="AA149" i="129"/>
  <c r="V149" i="129"/>
  <c r="U149" i="129"/>
  <c r="X149" i="129" s="1"/>
  <c r="T149" i="129"/>
  <c r="S149" i="129"/>
  <c r="R149" i="129"/>
  <c r="M149" i="129"/>
  <c r="J149" i="129" s="1"/>
  <c r="BF30" i="129"/>
  <c r="AR30" i="129"/>
  <c r="AQ30" i="129"/>
  <c r="AA30" i="129"/>
  <c r="V30" i="129"/>
  <c r="U30" i="129"/>
  <c r="AP30" i="129" s="1"/>
  <c r="T30" i="129"/>
  <c r="S30" i="129"/>
  <c r="R30" i="129"/>
  <c r="M30" i="129"/>
  <c r="Z30" i="129" s="1"/>
  <c r="J30" i="129"/>
  <c r="BF107" i="129"/>
  <c r="AR107" i="129"/>
  <c r="AQ107" i="129"/>
  <c r="AA107" i="129"/>
  <c r="V107" i="129"/>
  <c r="U107" i="129"/>
  <c r="T107" i="129"/>
  <c r="S107" i="129"/>
  <c r="R107" i="129"/>
  <c r="M107" i="129"/>
  <c r="BF152" i="129"/>
  <c r="AR152" i="129"/>
  <c r="AQ152" i="129"/>
  <c r="AA152" i="129"/>
  <c r="V152" i="129"/>
  <c r="U152" i="129"/>
  <c r="T152" i="129"/>
  <c r="S152" i="129"/>
  <c r="R152" i="129"/>
  <c r="M152" i="129"/>
  <c r="Z152" i="129" s="1"/>
  <c r="BF25" i="129"/>
  <c r="AR25" i="129"/>
  <c r="AS25" i="129" s="1"/>
  <c r="AT25" i="129" s="1"/>
  <c r="AQ25" i="129"/>
  <c r="AA25" i="129"/>
  <c r="V25" i="129"/>
  <c r="U25" i="129"/>
  <c r="T25" i="129"/>
  <c r="S25" i="129"/>
  <c r="R25" i="129"/>
  <c r="M25" i="129"/>
  <c r="J25" i="129" s="1"/>
  <c r="BF155" i="129"/>
  <c r="AR155" i="129"/>
  <c r="AQ155" i="129"/>
  <c r="AA155" i="129"/>
  <c r="Z155" i="129"/>
  <c r="V155" i="129"/>
  <c r="U155" i="129"/>
  <c r="T155" i="129"/>
  <c r="S155" i="129"/>
  <c r="R155" i="129"/>
  <c r="M155" i="129"/>
  <c r="J155" i="129" s="1"/>
  <c r="BF38" i="129"/>
  <c r="AR38" i="129"/>
  <c r="AS38" i="129" s="1"/>
  <c r="AT38" i="129" s="1"/>
  <c r="AU38" i="129" s="1"/>
  <c r="AV38" i="129" s="1"/>
  <c r="AQ38" i="129"/>
  <c r="AA38" i="129"/>
  <c r="V38" i="129"/>
  <c r="U38" i="129"/>
  <c r="X38" i="129" s="1"/>
  <c r="T38" i="129"/>
  <c r="S38" i="129"/>
  <c r="R38" i="129"/>
  <c r="M38" i="129"/>
  <c r="J38" i="129" s="1"/>
  <c r="BF156" i="129"/>
  <c r="AR156" i="129"/>
  <c r="AS156" i="129" s="1"/>
  <c r="AT156" i="129" s="1"/>
  <c r="AU156" i="129" s="1"/>
  <c r="AV156" i="129" s="1"/>
  <c r="AQ156" i="129"/>
  <c r="AA156" i="129"/>
  <c r="V156" i="129"/>
  <c r="U156" i="129"/>
  <c r="X156" i="129" s="1"/>
  <c r="T156" i="129"/>
  <c r="S156" i="129"/>
  <c r="R156" i="129"/>
  <c r="M156" i="129"/>
  <c r="Z156" i="129" s="1"/>
  <c r="BF97" i="129"/>
  <c r="AR97" i="129"/>
  <c r="AS97" i="129" s="1"/>
  <c r="AQ97" i="129"/>
  <c r="AA97" i="129"/>
  <c r="AO97" i="129" s="1"/>
  <c r="V97" i="129"/>
  <c r="U97" i="129"/>
  <c r="T97" i="129"/>
  <c r="S97" i="129"/>
  <c r="R97" i="129"/>
  <c r="M97" i="129"/>
  <c r="J97" i="129" s="1"/>
  <c r="BF133" i="129"/>
  <c r="AR133" i="129"/>
  <c r="AQ133" i="129"/>
  <c r="AA133" i="129"/>
  <c r="V133" i="129"/>
  <c r="U133" i="129"/>
  <c r="W133" i="129" s="1"/>
  <c r="T133" i="129"/>
  <c r="S133" i="129"/>
  <c r="R133" i="129"/>
  <c r="M133" i="129"/>
  <c r="Z133" i="129" s="1"/>
  <c r="BF158" i="129"/>
  <c r="AR158" i="129"/>
  <c r="AS158" i="129" s="1"/>
  <c r="AQ158" i="129"/>
  <c r="AA158" i="129"/>
  <c r="Z158" i="129"/>
  <c r="V158" i="129"/>
  <c r="U158" i="129"/>
  <c r="X158" i="129" s="1"/>
  <c r="T158" i="129"/>
  <c r="S158" i="129"/>
  <c r="R158" i="129"/>
  <c r="M158" i="129"/>
  <c r="J158" i="129" s="1"/>
  <c r="AR146" i="129"/>
  <c r="AS146" i="129" s="1"/>
  <c r="AT146" i="129" s="1"/>
  <c r="AQ146" i="129"/>
  <c r="AA146" i="129"/>
  <c r="V146" i="129"/>
  <c r="U146" i="129"/>
  <c r="T146" i="129"/>
  <c r="S146" i="129"/>
  <c r="R146" i="129"/>
  <c r="M146" i="129"/>
  <c r="J146" i="129" s="1"/>
  <c r="BF35" i="129"/>
  <c r="AR35" i="129"/>
  <c r="AS35" i="129" s="1"/>
  <c r="AT35" i="129" s="1"/>
  <c r="AU35" i="129" s="1"/>
  <c r="AV35" i="129" s="1"/>
  <c r="AQ35" i="129"/>
  <c r="AA35" i="129"/>
  <c r="V35" i="129"/>
  <c r="U35" i="129"/>
  <c r="X35" i="129" s="1"/>
  <c r="T35" i="129"/>
  <c r="S35" i="129"/>
  <c r="R35" i="129"/>
  <c r="M35" i="129"/>
  <c r="J35" i="129" s="1"/>
  <c r="BF68" i="129"/>
  <c r="AR68" i="129"/>
  <c r="AS68" i="129" s="1"/>
  <c r="AT68" i="129" s="1"/>
  <c r="AU68" i="129" s="1"/>
  <c r="AV68" i="129" s="1"/>
  <c r="AQ68" i="129"/>
  <c r="AA68" i="129"/>
  <c r="V68" i="129"/>
  <c r="U68" i="129"/>
  <c r="X68" i="129" s="1"/>
  <c r="T68" i="129"/>
  <c r="S68" i="129"/>
  <c r="R68" i="129"/>
  <c r="M68" i="129"/>
  <c r="BF103" i="129"/>
  <c r="AR103" i="129"/>
  <c r="AS103" i="129" s="1"/>
  <c r="AT103" i="129" s="1"/>
  <c r="AU103" i="129" s="1"/>
  <c r="AV103" i="129" s="1"/>
  <c r="AQ103" i="129"/>
  <c r="AA103" i="129"/>
  <c r="V103" i="129"/>
  <c r="U103" i="129"/>
  <c r="X103" i="129" s="1"/>
  <c r="T103" i="129"/>
  <c r="S103" i="129"/>
  <c r="R103" i="129"/>
  <c r="M103" i="129"/>
  <c r="BF150" i="129"/>
  <c r="AR150" i="129"/>
  <c r="AS150" i="129" s="1"/>
  <c r="AQ150" i="129"/>
  <c r="AA150" i="129"/>
  <c r="V150" i="129"/>
  <c r="U150" i="129"/>
  <c r="T150" i="129"/>
  <c r="S150" i="129"/>
  <c r="R150" i="129"/>
  <c r="M150" i="129"/>
  <c r="AR50" i="129"/>
  <c r="AS50" i="129" s="1"/>
  <c r="AT50" i="129" s="1"/>
  <c r="AU50" i="129" s="1"/>
  <c r="AV50" i="129" s="1"/>
  <c r="AQ50" i="129"/>
  <c r="AA50" i="129"/>
  <c r="V50" i="129"/>
  <c r="U50" i="129"/>
  <c r="T50" i="129"/>
  <c r="S50" i="129"/>
  <c r="R50" i="129"/>
  <c r="M50" i="129"/>
  <c r="Z50" i="129" s="1"/>
  <c r="BF44" i="129"/>
  <c r="AR44" i="129"/>
  <c r="AQ44" i="129"/>
  <c r="AA44" i="129"/>
  <c r="V44" i="129"/>
  <c r="U44" i="129"/>
  <c r="T44" i="129"/>
  <c r="S44" i="129"/>
  <c r="R44" i="129"/>
  <c r="M44" i="129"/>
  <c r="J44" i="129" s="1"/>
  <c r="BF127" i="129"/>
  <c r="AR127" i="129"/>
  <c r="AS127" i="129" s="1"/>
  <c r="AT127" i="129" s="1"/>
  <c r="AQ127" i="129"/>
  <c r="AA127" i="129"/>
  <c r="Z127" i="129"/>
  <c r="V127" i="129"/>
  <c r="U127" i="129"/>
  <c r="X127" i="129" s="1"/>
  <c r="T127" i="129"/>
  <c r="S127" i="129"/>
  <c r="R127" i="129"/>
  <c r="M127" i="129"/>
  <c r="J127" i="129" s="1"/>
  <c r="BF116" i="129"/>
  <c r="AR116" i="129"/>
  <c r="AQ116" i="129"/>
  <c r="AA116" i="129"/>
  <c r="Z116" i="129"/>
  <c r="V116" i="129"/>
  <c r="U116" i="129"/>
  <c r="X116" i="129" s="1"/>
  <c r="T116" i="129"/>
  <c r="S116" i="129"/>
  <c r="R116" i="129"/>
  <c r="M116" i="129"/>
  <c r="J116" i="129" s="1"/>
  <c r="BF94" i="129"/>
  <c r="AR94" i="129"/>
  <c r="AQ94" i="129"/>
  <c r="AA94" i="129"/>
  <c r="V94" i="129"/>
  <c r="U94" i="129"/>
  <c r="T94" i="129"/>
  <c r="S94" i="129"/>
  <c r="R94" i="129"/>
  <c r="M94" i="129"/>
  <c r="J94" i="129" s="1"/>
  <c r="BF77" i="129"/>
  <c r="AR77" i="129"/>
  <c r="AS77" i="129" s="1"/>
  <c r="AT77" i="129" s="1"/>
  <c r="AU77" i="129" s="1"/>
  <c r="AV77" i="129" s="1"/>
  <c r="AQ77" i="129"/>
  <c r="AA77" i="129"/>
  <c r="V77" i="129"/>
  <c r="U77" i="129"/>
  <c r="X77" i="129" s="1"/>
  <c r="T77" i="129"/>
  <c r="S77" i="129"/>
  <c r="R77" i="129"/>
  <c r="M77" i="129"/>
  <c r="BF119" i="129"/>
  <c r="AR119" i="129"/>
  <c r="AS119" i="129" s="1"/>
  <c r="AT119" i="129" s="1"/>
  <c r="AU119" i="129" s="1"/>
  <c r="AV119" i="129" s="1"/>
  <c r="AQ119" i="129"/>
  <c r="AA119" i="129"/>
  <c r="V119" i="129"/>
  <c r="U119" i="129"/>
  <c r="T119" i="129"/>
  <c r="S119" i="129"/>
  <c r="R119" i="129"/>
  <c r="M119" i="129"/>
  <c r="J119" i="129" s="1"/>
  <c r="BF112" i="129"/>
  <c r="AR112" i="129"/>
  <c r="AS112" i="129" s="1"/>
  <c r="AT112" i="129" s="1"/>
  <c r="AU112" i="129" s="1"/>
  <c r="AV112" i="129" s="1"/>
  <c r="AQ112" i="129"/>
  <c r="AA112" i="129"/>
  <c r="V112" i="129"/>
  <c r="U112" i="129"/>
  <c r="X112" i="129" s="1"/>
  <c r="T112" i="129"/>
  <c r="S112" i="129"/>
  <c r="R112" i="129"/>
  <c r="M112" i="129"/>
  <c r="BF120" i="129"/>
  <c r="AR120" i="129"/>
  <c r="AQ120" i="129"/>
  <c r="AA120" i="129"/>
  <c r="V120" i="129"/>
  <c r="U120" i="129"/>
  <c r="X120" i="129" s="1"/>
  <c r="T120" i="129"/>
  <c r="S120" i="129"/>
  <c r="R120" i="129"/>
  <c r="M120" i="129"/>
  <c r="BF115" i="129"/>
  <c r="AR115" i="129"/>
  <c r="AQ115" i="129"/>
  <c r="AA115" i="129"/>
  <c r="V115" i="129"/>
  <c r="U115" i="129"/>
  <c r="X115" i="129" s="1"/>
  <c r="T115" i="129"/>
  <c r="S115" i="129"/>
  <c r="R115" i="129"/>
  <c r="M115" i="129"/>
  <c r="Z115" i="129" s="1"/>
  <c r="J115" i="129"/>
  <c r="BF9" i="129"/>
  <c r="AR9" i="129"/>
  <c r="AS9" i="129" s="1"/>
  <c r="AT9" i="129" s="1"/>
  <c r="AU9" i="129" s="1"/>
  <c r="AV9" i="129" s="1"/>
  <c r="AQ9" i="129"/>
  <c r="AA9" i="129"/>
  <c r="V9" i="129"/>
  <c r="U9" i="129"/>
  <c r="X9" i="129" s="1"/>
  <c r="T9" i="129"/>
  <c r="S9" i="129"/>
  <c r="R9" i="129"/>
  <c r="M9" i="129"/>
  <c r="J9" i="129" s="1"/>
  <c r="BF73" i="129"/>
  <c r="AR73" i="129"/>
  <c r="AQ73" i="129"/>
  <c r="AA73" i="129"/>
  <c r="V73" i="129"/>
  <c r="U73" i="129"/>
  <c r="X73" i="129" s="1"/>
  <c r="T73" i="129"/>
  <c r="S73" i="129"/>
  <c r="R73" i="129"/>
  <c r="M73" i="129"/>
  <c r="Z73" i="129" s="1"/>
  <c r="BF15" i="129"/>
  <c r="AR15" i="129"/>
  <c r="AQ15" i="129"/>
  <c r="AA15" i="129"/>
  <c r="V15" i="129"/>
  <c r="U15" i="129"/>
  <c r="X15" i="129" s="1"/>
  <c r="T15" i="129"/>
  <c r="S15" i="129"/>
  <c r="R15" i="129"/>
  <c r="M15" i="129"/>
  <c r="J15" i="129" s="1"/>
  <c r="BF59" i="129"/>
  <c r="AR59" i="129"/>
  <c r="AQ59" i="129"/>
  <c r="AA59" i="129"/>
  <c r="V59" i="129"/>
  <c r="U59" i="129"/>
  <c r="T59" i="129"/>
  <c r="S59" i="129"/>
  <c r="R59" i="129"/>
  <c r="M59" i="129"/>
  <c r="Z59" i="129" s="1"/>
  <c r="BF147" i="129"/>
  <c r="AR147" i="129"/>
  <c r="AS147" i="129" s="1"/>
  <c r="AT147" i="129" s="1"/>
  <c r="AU147" i="129" s="1"/>
  <c r="AV147" i="129" s="1"/>
  <c r="AQ147" i="129"/>
  <c r="AA147" i="129"/>
  <c r="V147" i="129"/>
  <c r="U147" i="129"/>
  <c r="X147" i="129" s="1"/>
  <c r="T147" i="129"/>
  <c r="S147" i="129"/>
  <c r="R147" i="129"/>
  <c r="M147" i="129"/>
  <c r="J147" i="129" s="1"/>
  <c r="BF75" i="129"/>
  <c r="AR75" i="129"/>
  <c r="AS75" i="129" s="1"/>
  <c r="AT75" i="129" s="1"/>
  <c r="AU75" i="129" s="1"/>
  <c r="AV75" i="129" s="1"/>
  <c r="AQ75" i="129"/>
  <c r="AA75" i="129"/>
  <c r="V75" i="129"/>
  <c r="U75" i="129"/>
  <c r="X75" i="129" s="1"/>
  <c r="T75" i="129"/>
  <c r="S75" i="129"/>
  <c r="R75" i="129"/>
  <c r="M75" i="129"/>
  <c r="Z75" i="129" s="1"/>
  <c r="J75" i="129"/>
  <c r="BF88" i="129"/>
  <c r="AR88" i="129"/>
  <c r="AQ88" i="129"/>
  <c r="AA88" i="129"/>
  <c r="V88" i="129"/>
  <c r="U88" i="129"/>
  <c r="X88" i="129" s="1"/>
  <c r="T88" i="129"/>
  <c r="S88" i="129"/>
  <c r="R88" i="129"/>
  <c r="M88" i="129"/>
  <c r="Z88" i="129" s="1"/>
  <c r="BF102" i="129"/>
  <c r="AS102" i="129"/>
  <c r="AT102" i="129" s="1"/>
  <c r="AU102" i="129" s="1"/>
  <c r="AV102" i="129" s="1"/>
  <c r="AR102" i="129"/>
  <c r="AQ102" i="129"/>
  <c r="AA102" i="129"/>
  <c r="V102" i="129"/>
  <c r="U102" i="129"/>
  <c r="W102" i="129" s="1"/>
  <c r="T102" i="129"/>
  <c r="S102" i="129"/>
  <c r="R102" i="129"/>
  <c r="M102" i="129"/>
  <c r="Z102" i="129" s="1"/>
  <c r="BF151" i="129"/>
  <c r="AR151" i="129"/>
  <c r="AQ151" i="129"/>
  <c r="AA151" i="129"/>
  <c r="V151" i="129"/>
  <c r="U151" i="129"/>
  <c r="X151" i="129" s="1"/>
  <c r="T151" i="129"/>
  <c r="S151" i="129"/>
  <c r="R151" i="129"/>
  <c r="M151" i="129"/>
  <c r="Z151" i="129" s="1"/>
  <c r="BF46" i="129"/>
  <c r="AR46" i="129"/>
  <c r="AS46" i="129" s="1"/>
  <c r="AT46" i="129" s="1"/>
  <c r="AQ46" i="129"/>
  <c r="AA46" i="129"/>
  <c r="V46" i="129"/>
  <c r="U46" i="129"/>
  <c r="X46" i="129" s="1"/>
  <c r="T46" i="129"/>
  <c r="S46" i="129"/>
  <c r="R46" i="129"/>
  <c r="M46" i="129"/>
  <c r="BF126" i="129"/>
  <c r="AR126" i="129"/>
  <c r="AS126" i="129" s="1"/>
  <c r="AT126" i="129" s="1"/>
  <c r="AU126" i="129" s="1"/>
  <c r="AV126" i="129" s="1"/>
  <c r="AQ126" i="129"/>
  <c r="AA126" i="129"/>
  <c r="V126" i="129"/>
  <c r="U126" i="129"/>
  <c r="X126" i="129" s="1"/>
  <c r="T126" i="129"/>
  <c r="S126" i="129"/>
  <c r="R126" i="129"/>
  <c r="M126" i="129"/>
  <c r="Z126" i="129" s="1"/>
  <c r="BF125" i="129"/>
  <c r="AR125" i="129"/>
  <c r="AS125" i="129" s="1"/>
  <c r="AT125" i="129" s="1"/>
  <c r="AU125" i="129" s="1"/>
  <c r="AV125" i="129" s="1"/>
  <c r="AQ125" i="129"/>
  <c r="AA125" i="129"/>
  <c r="V125" i="129"/>
  <c r="U125" i="129"/>
  <c r="T125" i="129"/>
  <c r="S125" i="129"/>
  <c r="R125" i="129"/>
  <c r="M125" i="129"/>
  <c r="Z125" i="129" s="1"/>
  <c r="BF47" i="129"/>
  <c r="AR47" i="129"/>
  <c r="AQ47" i="129"/>
  <c r="AA47" i="129"/>
  <c r="V47" i="129"/>
  <c r="U47" i="129"/>
  <c r="T47" i="129"/>
  <c r="S47" i="129"/>
  <c r="R47" i="129"/>
  <c r="M47" i="129"/>
  <c r="Z47" i="129" s="1"/>
  <c r="BF67" i="129"/>
  <c r="AR67" i="129"/>
  <c r="AQ67" i="129"/>
  <c r="AA67" i="129"/>
  <c r="V67" i="129"/>
  <c r="U67" i="129"/>
  <c r="T67" i="129"/>
  <c r="S67" i="129"/>
  <c r="R67" i="129"/>
  <c r="M67" i="129"/>
  <c r="J67" i="129" s="1"/>
  <c r="BF48" i="129"/>
  <c r="AR48" i="129"/>
  <c r="AS48" i="129" s="1"/>
  <c r="AT48" i="129" s="1"/>
  <c r="AU48" i="129" s="1"/>
  <c r="AV48" i="129" s="1"/>
  <c r="AQ48" i="129"/>
  <c r="AA48" i="129"/>
  <c r="V48" i="129"/>
  <c r="U48" i="129"/>
  <c r="X48" i="129" s="1"/>
  <c r="T48" i="129"/>
  <c r="S48" i="129"/>
  <c r="R48" i="129"/>
  <c r="M48" i="129"/>
  <c r="J48" i="129" s="1"/>
  <c r="BF7" i="129"/>
  <c r="AR7" i="129"/>
  <c r="AQ7" i="129"/>
  <c r="AA7" i="129"/>
  <c r="V7" i="129"/>
  <c r="U7" i="129"/>
  <c r="W7" i="129" s="1"/>
  <c r="T7" i="129"/>
  <c r="S7" i="129"/>
  <c r="R7" i="129"/>
  <c r="M7" i="129"/>
  <c r="BF11" i="129"/>
  <c r="AR11" i="129"/>
  <c r="AS11" i="129" s="1"/>
  <c r="AT11" i="129" s="1"/>
  <c r="AU11" i="129" s="1"/>
  <c r="AV11" i="129" s="1"/>
  <c r="AQ11" i="129"/>
  <c r="AA11" i="129"/>
  <c r="V11" i="129"/>
  <c r="U11" i="129"/>
  <c r="T11" i="129"/>
  <c r="S11" i="129"/>
  <c r="R11" i="129"/>
  <c r="M11" i="129"/>
  <c r="J11" i="129" s="1"/>
  <c r="BF84" i="129"/>
  <c r="AR84" i="129"/>
  <c r="AQ84" i="129"/>
  <c r="AA84" i="129"/>
  <c r="V84" i="129"/>
  <c r="U84" i="129"/>
  <c r="X84" i="129" s="1"/>
  <c r="T84" i="129"/>
  <c r="S84" i="129"/>
  <c r="R84" i="129"/>
  <c r="M84" i="129"/>
  <c r="Z84" i="129" s="1"/>
  <c r="BF100" i="129"/>
  <c r="AR100" i="129"/>
  <c r="AQ100" i="129"/>
  <c r="AA100" i="129"/>
  <c r="V100" i="129"/>
  <c r="U100" i="129"/>
  <c r="T100" i="129"/>
  <c r="S100" i="129"/>
  <c r="R100" i="129"/>
  <c r="M100" i="129"/>
  <c r="Z100" i="129" s="1"/>
  <c r="BF95" i="129"/>
  <c r="AR95" i="129"/>
  <c r="AQ95" i="129"/>
  <c r="AA95" i="129"/>
  <c r="V95" i="129"/>
  <c r="U95" i="129"/>
  <c r="X95" i="129" s="1"/>
  <c r="T95" i="129"/>
  <c r="S95" i="129"/>
  <c r="R95" i="129"/>
  <c r="M95" i="129"/>
  <c r="Z95" i="129" s="1"/>
  <c r="BF49" i="129"/>
  <c r="AR49" i="129"/>
  <c r="AS49" i="129" s="1"/>
  <c r="AT49" i="129" s="1"/>
  <c r="AU49" i="129" s="1"/>
  <c r="AV49" i="129" s="1"/>
  <c r="AQ49" i="129"/>
  <c r="AA49" i="129"/>
  <c r="V49" i="129"/>
  <c r="U49" i="129"/>
  <c r="T49" i="129"/>
  <c r="S49" i="129"/>
  <c r="R49" i="129"/>
  <c r="M49" i="129"/>
  <c r="Z49" i="129" s="1"/>
  <c r="BF143" i="129"/>
  <c r="AR143" i="129"/>
  <c r="AS143" i="129" s="1"/>
  <c r="AT143" i="129" s="1"/>
  <c r="AU143" i="129" s="1"/>
  <c r="AV143" i="129" s="1"/>
  <c r="AQ143" i="129"/>
  <c r="AA143" i="129"/>
  <c r="V143" i="129"/>
  <c r="U143" i="129"/>
  <c r="X143" i="129" s="1"/>
  <c r="T143" i="129"/>
  <c r="S143" i="129"/>
  <c r="R143" i="129"/>
  <c r="M143" i="129"/>
  <c r="Z143" i="129" s="1"/>
  <c r="BF159" i="129"/>
  <c r="AR159" i="129"/>
  <c r="AS159" i="129" s="1"/>
  <c r="AT159" i="129" s="1"/>
  <c r="AU159" i="129" s="1"/>
  <c r="AV159" i="129" s="1"/>
  <c r="AQ159" i="129"/>
  <c r="AA159" i="129"/>
  <c r="V159" i="129"/>
  <c r="U159" i="129"/>
  <c r="T159" i="129"/>
  <c r="S159" i="129"/>
  <c r="R159" i="129"/>
  <c r="M159" i="129"/>
  <c r="J159" i="129" s="1"/>
  <c r="BF141" i="129"/>
  <c r="AR141" i="129"/>
  <c r="AS141" i="129" s="1"/>
  <c r="AT141" i="129" s="1"/>
  <c r="AU141" i="129" s="1"/>
  <c r="AV141" i="129" s="1"/>
  <c r="AQ141" i="129"/>
  <c r="AA141" i="129"/>
  <c r="V141" i="129"/>
  <c r="U141" i="129"/>
  <c r="T141" i="129"/>
  <c r="S141" i="129"/>
  <c r="R141" i="129"/>
  <c r="M141" i="129"/>
  <c r="Z141" i="129" s="1"/>
  <c r="BF93" i="129"/>
  <c r="AR93" i="129"/>
  <c r="AQ93" i="129"/>
  <c r="AA93" i="129"/>
  <c r="V93" i="129"/>
  <c r="U93" i="129"/>
  <c r="T93" i="129"/>
  <c r="S93" i="129"/>
  <c r="R93" i="129"/>
  <c r="M93" i="129"/>
  <c r="Z93" i="129" s="1"/>
  <c r="J93" i="129"/>
  <c r="BF43" i="129"/>
  <c r="AR43" i="129"/>
  <c r="AQ43" i="129"/>
  <c r="AA43" i="129"/>
  <c r="V43" i="129"/>
  <c r="U43" i="129"/>
  <c r="X43" i="129" s="1"/>
  <c r="T43" i="129"/>
  <c r="S43" i="129"/>
  <c r="R43" i="129"/>
  <c r="M43" i="129"/>
  <c r="Z43" i="129" s="1"/>
  <c r="BF81" i="129"/>
  <c r="AR81" i="129"/>
  <c r="AS81" i="129" s="1"/>
  <c r="AT81" i="129" s="1"/>
  <c r="AU81" i="129" s="1"/>
  <c r="AV81" i="129" s="1"/>
  <c r="AQ81" i="129"/>
  <c r="AA81" i="129"/>
  <c r="V81" i="129"/>
  <c r="U81" i="129"/>
  <c r="X81" i="129" s="1"/>
  <c r="T81" i="129"/>
  <c r="S81" i="129"/>
  <c r="R81" i="129"/>
  <c r="M81" i="129"/>
  <c r="Z81" i="129" s="1"/>
  <c r="BF52" i="129"/>
  <c r="AR52" i="129"/>
  <c r="AQ52" i="129"/>
  <c r="AA52" i="129"/>
  <c r="V52" i="129"/>
  <c r="U52" i="129"/>
  <c r="T52" i="129"/>
  <c r="S52" i="129"/>
  <c r="R52" i="129"/>
  <c r="M52" i="129"/>
  <c r="J52" i="129" s="1"/>
  <c r="BF154" i="129"/>
  <c r="AR154" i="129"/>
  <c r="AQ154" i="129"/>
  <c r="AA154" i="129"/>
  <c r="V154" i="129"/>
  <c r="U154" i="129"/>
  <c r="X154" i="129" s="1"/>
  <c r="T154" i="129"/>
  <c r="S154" i="129"/>
  <c r="R154" i="129"/>
  <c r="M154" i="129"/>
  <c r="J154" i="129" s="1"/>
  <c r="BF90" i="129"/>
  <c r="AR90" i="129"/>
  <c r="AQ90" i="129"/>
  <c r="AA90" i="129"/>
  <c r="V90" i="129"/>
  <c r="U90" i="129"/>
  <c r="T90" i="129"/>
  <c r="S90" i="129"/>
  <c r="R90" i="129"/>
  <c r="M90" i="129"/>
  <c r="J90" i="129" s="1"/>
  <c r="BF162" i="129"/>
  <c r="AR162" i="129"/>
  <c r="AS162" i="129" s="1"/>
  <c r="AQ162" i="129"/>
  <c r="AA162" i="129"/>
  <c r="V162" i="129"/>
  <c r="U162" i="129"/>
  <c r="T162" i="129"/>
  <c r="S162" i="129"/>
  <c r="R162" i="129"/>
  <c r="M162" i="129"/>
  <c r="J162" i="129" s="1"/>
  <c r="BF54" i="129"/>
  <c r="AR54" i="129"/>
  <c r="AQ54" i="129"/>
  <c r="AA54" i="129"/>
  <c r="V54" i="129"/>
  <c r="U54" i="129"/>
  <c r="X54" i="129" s="1"/>
  <c r="T54" i="129"/>
  <c r="S54" i="129"/>
  <c r="R54" i="129"/>
  <c r="M54" i="129"/>
  <c r="J54" i="129" s="1"/>
  <c r="BF118" i="129"/>
  <c r="AR118" i="129"/>
  <c r="AQ118" i="129"/>
  <c r="AA118" i="129"/>
  <c r="V118" i="129"/>
  <c r="U118" i="129"/>
  <c r="T118" i="129"/>
  <c r="S118" i="129"/>
  <c r="R118" i="129"/>
  <c r="M118" i="129"/>
  <c r="J118" i="129" s="1"/>
  <c r="BF53" i="129"/>
  <c r="AR53" i="129"/>
  <c r="AS53" i="129" s="1"/>
  <c r="AT53" i="129" s="1"/>
  <c r="AU53" i="129" s="1"/>
  <c r="AV53" i="129" s="1"/>
  <c r="AQ53" i="129"/>
  <c r="AA53" i="129"/>
  <c r="V53" i="129"/>
  <c r="U53" i="129"/>
  <c r="X53" i="129" s="1"/>
  <c r="T53" i="129"/>
  <c r="S53" i="129"/>
  <c r="R53" i="129"/>
  <c r="M53" i="129"/>
  <c r="Z53" i="129" s="1"/>
  <c r="BF51" i="129"/>
  <c r="AR51" i="129"/>
  <c r="AS51" i="129" s="1"/>
  <c r="AT51" i="129" s="1"/>
  <c r="AU51" i="129" s="1"/>
  <c r="AV51" i="129" s="1"/>
  <c r="AQ51" i="129"/>
  <c r="AA51" i="129"/>
  <c r="V51" i="129"/>
  <c r="U51" i="129"/>
  <c r="X51" i="129" s="1"/>
  <c r="T51" i="129"/>
  <c r="S51" i="129"/>
  <c r="R51" i="129"/>
  <c r="M51" i="129"/>
  <c r="Z51" i="129" s="1"/>
  <c r="BF31" i="129"/>
  <c r="AR31" i="129"/>
  <c r="AS31" i="129" s="1"/>
  <c r="AT31" i="129" s="1"/>
  <c r="AQ31" i="129"/>
  <c r="AA31" i="129"/>
  <c r="V31" i="129"/>
  <c r="U31" i="129"/>
  <c r="X31" i="129" s="1"/>
  <c r="T31" i="129"/>
  <c r="S31" i="129"/>
  <c r="R31" i="129"/>
  <c r="M31" i="129"/>
  <c r="J31" i="129" s="1"/>
  <c r="BF114" i="129"/>
  <c r="AR114" i="129"/>
  <c r="AQ114" i="129"/>
  <c r="AA114" i="129"/>
  <c r="V114" i="129"/>
  <c r="U114" i="129"/>
  <c r="X114" i="129" s="1"/>
  <c r="T114" i="129"/>
  <c r="S114" i="129"/>
  <c r="R114" i="129"/>
  <c r="M114" i="129"/>
  <c r="BF105" i="129"/>
  <c r="AR105" i="129"/>
  <c r="AS105" i="129" s="1"/>
  <c r="AT105" i="129" s="1"/>
  <c r="AU105" i="129" s="1"/>
  <c r="AV105" i="129" s="1"/>
  <c r="AQ105" i="129"/>
  <c r="AA105" i="129"/>
  <c r="V105" i="129"/>
  <c r="U105" i="129"/>
  <c r="T105" i="129"/>
  <c r="S105" i="129"/>
  <c r="R105" i="129"/>
  <c r="M105" i="129"/>
  <c r="Z105" i="129" s="1"/>
  <c r="J105" i="129"/>
  <c r="BF131" i="129"/>
  <c r="AR131" i="129"/>
  <c r="AS131" i="129" s="1"/>
  <c r="AT131" i="129" s="1"/>
  <c r="AU131" i="129" s="1"/>
  <c r="AV131" i="129" s="1"/>
  <c r="AW131" i="129" s="1"/>
  <c r="AX131" i="129" s="1"/>
  <c r="AQ131" i="129"/>
  <c r="AA131" i="129"/>
  <c r="V131" i="129"/>
  <c r="U131" i="129"/>
  <c r="T131" i="129"/>
  <c r="S131" i="129"/>
  <c r="R131" i="129"/>
  <c r="M131" i="129"/>
  <c r="Z131" i="129" s="1"/>
  <c r="BF72" i="129"/>
  <c r="AR72" i="129"/>
  <c r="AS72" i="129" s="1"/>
  <c r="AT72" i="129" s="1"/>
  <c r="AU72" i="129" s="1"/>
  <c r="AV72" i="129" s="1"/>
  <c r="AQ72" i="129"/>
  <c r="AA72" i="129"/>
  <c r="Z72" i="129"/>
  <c r="V72" i="129"/>
  <c r="U72" i="129"/>
  <c r="T72" i="129"/>
  <c r="S72" i="129"/>
  <c r="R72" i="129"/>
  <c r="M72" i="129"/>
  <c r="J72" i="129" s="1"/>
  <c r="BF134" i="129"/>
  <c r="AR134" i="129"/>
  <c r="AQ134" i="129"/>
  <c r="AA134" i="129"/>
  <c r="V134" i="129"/>
  <c r="U134" i="129"/>
  <c r="T134" i="129"/>
  <c r="S134" i="129"/>
  <c r="R134" i="129"/>
  <c r="M134" i="129"/>
  <c r="BF96" i="129"/>
  <c r="AR96" i="129"/>
  <c r="AS96" i="129" s="1"/>
  <c r="AT96" i="129" s="1"/>
  <c r="AU96" i="129" s="1"/>
  <c r="AV96" i="129" s="1"/>
  <c r="AQ96" i="129"/>
  <c r="AA96" i="129"/>
  <c r="V96" i="129"/>
  <c r="U96" i="129"/>
  <c r="T96" i="129"/>
  <c r="S96" i="129"/>
  <c r="R96" i="129"/>
  <c r="M96" i="129"/>
  <c r="Z96" i="129" s="1"/>
  <c r="BF16" i="129"/>
  <c r="AR16" i="129"/>
  <c r="AS16" i="129" s="1"/>
  <c r="AQ16" i="129"/>
  <c r="AA16" i="129"/>
  <c r="V16" i="129"/>
  <c r="U16" i="129"/>
  <c r="T16" i="129"/>
  <c r="S16" i="129"/>
  <c r="R16" i="129"/>
  <c r="M16" i="129"/>
  <c r="Z16" i="129" s="1"/>
  <c r="BF78" i="129"/>
  <c r="AR78" i="129"/>
  <c r="AQ78" i="129"/>
  <c r="AA78" i="129"/>
  <c r="V78" i="129"/>
  <c r="U78" i="129"/>
  <c r="T78" i="129"/>
  <c r="S78" i="129"/>
  <c r="R78" i="129"/>
  <c r="M78" i="129"/>
  <c r="Z78" i="129" s="1"/>
  <c r="BF157" i="129"/>
  <c r="AR157" i="129"/>
  <c r="AS157" i="129" s="1"/>
  <c r="AT157" i="129" s="1"/>
  <c r="AU157" i="129" s="1"/>
  <c r="AV157" i="129" s="1"/>
  <c r="AQ157" i="129"/>
  <c r="AA157" i="129"/>
  <c r="V157" i="129"/>
  <c r="U157" i="129"/>
  <c r="T157" i="129"/>
  <c r="S157" i="129"/>
  <c r="R157" i="129"/>
  <c r="M157" i="129"/>
  <c r="BF70" i="129"/>
  <c r="AR70" i="129"/>
  <c r="AS70" i="129" s="1"/>
  <c r="AT70" i="129" s="1"/>
  <c r="AU70" i="129" s="1"/>
  <c r="AV70" i="129" s="1"/>
  <c r="AQ70" i="129"/>
  <c r="AA70" i="129"/>
  <c r="V70" i="129"/>
  <c r="U70" i="129"/>
  <c r="X70" i="129" s="1"/>
  <c r="T70" i="129"/>
  <c r="S70" i="129"/>
  <c r="R70" i="129"/>
  <c r="M70" i="129"/>
  <c r="Z70" i="129" s="1"/>
  <c r="BF22" i="129"/>
  <c r="AR22" i="129"/>
  <c r="AQ22" i="129"/>
  <c r="AA22" i="129"/>
  <c r="V22" i="129"/>
  <c r="U22" i="129"/>
  <c r="X22" i="129" s="1"/>
  <c r="T22" i="129"/>
  <c r="S22" i="129"/>
  <c r="R22" i="129"/>
  <c r="M22" i="129"/>
  <c r="J22" i="129" s="1"/>
  <c r="BF71" i="129"/>
  <c r="AR71" i="129"/>
  <c r="AQ71" i="129"/>
  <c r="AA71" i="129"/>
  <c r="V71" i="129"/>
  <c r="U71" i="129"/>
  <c r="T71" i="129"/>
  <c r="S71" i="129"/>
  <c r="R71" i="129"/>
  <c r="M71" i="129"/>
  <c r="BF39" i="129"/>
  <c r="AR39" i="129"/>
  <c r="AS39" i="129" s="1"/>
  <c r="AQ39" i="129"/>
  <c r="AA39" i="129"/>
  <c r="V39" i="129"/>
  <c r="U39" i="129"/>
  <c r="T39" i="129"/>
  <c r="S39" i="129"/>
  <c r="R39" i="129"/>
  <c r="M39" i="129"/>
  <c r="J39" i="129" s="1"/>
  <c r="BF69" i="129"/>
  <c r="AR69" i="129"/>
  <c r="AS69" i="129" s="1"/>
  <c r="AT69" i="129" s="1"/>
  <c r="AU69" i="129" s="1"/>
  <c r="AV69" i="129" s="1"/>
  <c r="AQ69" i="129"/>
  <c r="AA69" i="129"/>
  <c r="V69" i="129"/>
  <c r="U69" i="129"/>
  <c r="T69" i="129"/>
  <c r="S69" i="129"/>
  <c r="R69" i="129"/>
  <c r="M69" i="129"/>
  <c r="J69" i="129" s="1"/>
  <c r="BF136" i="129"/>
  <c r="AR136" i="129"/>
  <c r="AS136" i="129" s="1"/>
  <c r="AT136" i="129" s="1"/>
  <c r="AU136" i="129" s="1"/>
  <c r="AV136" i="129" s="1"/>
  <c r="AQ136" i="129"/>
  <c r="AA136" i="129"/>
  <c r="V136" i="129"/>
  <c r="U136" i="129"/>
  <c r="T136" i="129"/>
  <c r="S136" i="129"/>
  <c r="R136" i="129"/>
  <c r="M136" i="129"/>
  <c r="BF55" i="129"/>
  <c r="AR55" i="129"/>
  <c r="AQ55" i="129"/>
  <c r="AA55" i="129"/>
  <c r="V55" i="129"/>
  <c r="U55" i="129"/>
  <c r="T55" i="129"/>
  <c r="S55" i="129"/>
  <c r="R55" i="129"/>
  <c r="M55" i="129"/>
  <c r="J55" i="129" s="1"/>
  <c r="BF161" i="129"/>
  <c r="AR161" i="129"/>
  <c r="AS161" i="129" s="1"/>
  <c r="AT161" i="129" s="1"/>
  <c r="AU161" i="129" s="1"/>
  <c r="AV161" i="129" s="1"/>
  <c r="AQ161" i="129"/>
  <c r="AA161" i="129"/>
  <c r="V161" i="129"/>
  <c r="U161" i="129"/>
  <c r="X161" i="129" s="1"/>
  <c r="T161" i="129"/>
  <c r="S161" i="129"/>
  <c r="R161" i="129"/>
  <c r="M161" i="129"/>
  <c r="Z161" i="129" s="1"/>
  <c r="BF65" i="129"/>
  <c r="AR65" i="129"/>
  <c r="AS65" i="129" s="1"/>
  <c r="AT65" i="129" s="1"/>
  <c r="AU65" i="129" s="1"/>
  <c r="AV65" i="129" s="1"/>
  <c r="AQ65" i="129"/>
  <c r="AA65" i="129"/>
  <c r="V65" i="129"/>
  <c r="U65" i="129"/>
  <c r="X65" i="129" s="1"/>
  <c r="T65" i="129"/>
  <c r="S65" i="129"/>
  <c r="R65" i="129"/>
  <c r="M65" i="129"/>
  <c r="Z65" i="129" s="1"/>
  <c r="BF106" i="129"/>
  <c r="AR106" i="129"/>
  <c r="AS106" i="129" s="1"/>
  <c r="AQ106" i="129"/>
  <c r="AA106" i="129"/>
  <c r="V106" i="129"/>
  <c r="U106" i="129"/>
  <c r="T106" i="129"/>
  <c r="S106" i="129"/>
  <c r="R106" i="129"/>
  <c r="M106" i="129"/>
  <c r="BF36" i="129"/>
  <c r="AR36" i="129"/>
  <c r="AS36" i="129" s="1"/>
  <c r="AT36" i="129" s="1"/>
  <c r="AU36" i="129" s="1"/>
  <c r="AV36" i="129" s="1"/>
  <c r="AQ36" i="129"/>
  <c r="AA36" i="129"/>
  <c r="V36" i="129"/>
  <c r="U36" i="129"/>
  <c r="W36" i="129" s="1"/>
  <c r="T36" i="129"/>
  <c r="S36" i="129"/>
  <c r="R36" i="129"/>
  <c r="M36" i="129"/>
  <c r="Z36" i="129" s="1"/>
  <c r="BF60" i="129"/>
  <c r="AR60" i="129"/>
  <c r="AQ60" i="129"/>
  <c r="AA60" i="129"/>
  <c r="V60" i="129"/>
  <c r="U60" i="129"/>
  <c r="X60" i="129" s="1"/>
  <c r="T60" i="129"/>
  <c r="S60" i="129"/>
  <c r="R60" i="129"/>
  <c r="M60" i="129"/>
  <c r="BF66" i="129"/>
  <c r="AR66" i="129"/>
  <c r="AS66" i="129" s="1"/>
  <c r="AQ66" i="129"/>
  <c r="AA66" i="129"/>
  <c r="V66" i="129"/>
  <c r="U66" i="129"/>
  <c r="T66" i="129"/>
  <c r="S66" i="129"/>
  <c r="R66" i="129"/>
  <c r="M66" i="129"/>
  <c r="J66" i="129" s="1"/>
  <c r="BF104" i="129"/>
  <c r="AR104" i="129"/>
  <c r="AS104" i="129" s="1"/>
  <c r="AT104" i="129" s="1"/>
  <c r="AU104" i="129" s="1"/>
  <c r="AV104" i="129" s="1"/>
  <c r="AQ104" i="129"/>
  <c r="AA104" i="129"/>
  <c r="V104" i="129"/>
  <c r="U104" i="129"/>
  <c r="X104" i="129" s="1"/>
  <c r="T104" i="129"/>
  <c r="S104" i="129"/>
  <c r="R104" i="129"/>
  <c r="M104" i="129"/>
  <c r="Z104" i="129" s="1"/>
  <c r="BF128" i="129"/>
  <c r="AR128" i="129"/>
  <c r="AQ128" i="129"/>
  <c r="AA128" i="129"/>
  <c r="V128" i="129"/>
  <c r="U128" i="129"/>
  <c r="T128" i="129"/>
  <c r="S128" i="129"/>
  <c r="R128" i="129"/>
  <c r="M128" i="129"/>
  <c r="BF29" i="129"/>
  <c r="AR29" i="129"/>
  <c r="AQ29" i="129"/>
  <c r="AA29" i="129"/>
  <c r="V29" i="129"/>
  <c r="U29" i="129"/>
  <c r="X29" i="129" s="1"/>
  <c r="T29" i="129"/>
  <c r="S29" i="129"/>
  <c r="R29" i="129"/>
  <c r="M29" i="129"/>
  <c r="BF79" i="129"/>
  <c r="AR79" i="129"/>
  <c r="AQ79" i="129"/>
  <c r="AA79" i="129"/>
  <c r="V79" i="129"/>
  <c r="U79" i="129"/>
  <c r="T79" i="129"/>
  <c r="S79" i="129"/>
  <c r="R79" i="129"/>
  <c r="M79" i="129"/>
  <c r="BF32" i="129"/>
  <c r="AR32" i="129"/>
  <c r="AS32" i="129" s="1"/>
  <c r="AT32" i="129" s="1"/>
  <c r="AU32" i="129" s="1"/>
  <c r="AV32" i="129" s="1"/>
  <c r="AQ32" i="129"/>
  <c r="AA32" i="129"/>
  <c r="V32" i="129"/>
  <c r="U32" i="129"/>
  <c r="T32" i="129"/>
  <c r="S32" i="129"/>
  <c r="R32" i="129"/>
  <c r="M32" i="129"/>
  <c r="J32" i="129" s="1"/>
  <c r="BF27" i="129"/>
  <c r="AR27" i="129"/>
  <c r="AS27" i="129" s="1"/>
  <c r="AT27" i="129" s="1"/>
  <c r="AU27" i="129" s="1"/>
  <c r="AQ27" i="129"/>
  <c r="AA27" i="129"/>
  <c r="V27" i="129"/>
  <c r="U27" i="129"/>
  <c r="T27" i="129"/>
  <c r="S27" i="129"/>
  <c r="R27" i="129"/>
  <c r="M27" i="129"/>
  <c r="J27" i="129" s="1"/>
  <c r="BF62" i="129"/>
  <c r="AR62" i="129"/>
  <c r="AS62" i="129" s="1"/>
  <c r="AT62" i="129" s="1"/>
  <c r="AU62" i="129" s="1"/>
  <c r="AV62" i="129" s="1"/>
  <c r="AQ62" i="129"/>
  <c r="AA62" i="129"/>
  <c r="V62" i="129"/>
  <c r="U62" i="129"/>
  <c r="X62" i="129" s="1"/>
  <c r="T62" i="129"/>
  <c r="S62" i="129"/>
  <c r="R62" i="129"/>
  <c r="M62" i="129"/>
  <c r="Z62" i="129" s="1"/>
  <c r="BF91" i="129"/>
  <c r="AR91" i="129"/>
  <c r="AS91" i="129" s="1"/>
  <c r="AT91" i="129" s="1"/>
  <c r="AU91" i="129" s="1"/>
  <c r="AV91" i="129" s="1"/>
  <c r="AQ91" i="129"/>
  <c r="AA91" i="129"/>
  <c r="V91" i="129"/>
  <c r="U91" i="129"/>
  <c r="T91" i="129"/>
  <c r="S91" i="129"/>
  <c r="R91" i="129"/>
  <c r="M91" i="129"/>
  <c r="Z91" i="129" s="1"/>
  <c r="BF139" i="129"/>
  <c r="AR139" i="129"/>
  <c r="AS139" i="129" s="1"/>
  <c r="AQ139" i="129"/>
  <c r="AA139" i="129"/>
  <c r="V139" i="129"/>
  <c r="U139" i="129"/>
  <c r="X139" i="129" s="1"/>
  <c r="T139" i="129"/>
  <c r="S139" i="129"/>
  <c r="R139" i="129"/>
  <c r="M139" i="129"/>
  <c r="Z139" i="129" s="1"/>
  <c r="BF76" i="129"/>
  <c r="AR76" i="129"/>
  <c r="AS76" i="129" s="1"/>
  <c r="AT76" i="129" s="1"/>
  <c r="AU76" i="129" s="1"/>
  <c r="AQ76" i="129"/>
  <c r="AA76" i="129"/>
  <c r="V76" i="129"/>
  <c r="U76" i="129"/>
  <c r="T76" i="129"/>
  <c r="S76" i="129"/>
  <c r="R76" i="129"/>
  <c r="M76" i="129"/>
  <c r="Z76" i="129" s="1"/>
  <c r="BF87" i="129"/>
  <c r="AR87" i="129"/>
  <c r="AS87" i="129" s="1"/>
  <c r="AT87" i="129" s="1"/>
  <c r="AU87" i="129" s="1"/>
  <c r="AQ87" i="129"/>
  <c r="AA87" i="129"/>
  <c r="V87" i="129"/>
  <c r="U87" i="129"/>
  <c r="T87" i="129"/>
  <c r="S87" i="129"/>
  <c r="R87" i="129"/>
  <c r="M87" i="129"/>
  <c r="Z87" i="129" s="1"/>
  <c r="BF33" i="129"/>
  <c r="AR33" i="129"/>
  <c r="AS33" i="129" s="1"/>
  <c r="AT33" i="129" s="1"/>
  <c r="AU33" i="129" s="1"/>
  <c r="AV33" i="129" s="1"/>
  <c r="AQ33" i="129"/>
  <c r="AA33" i="129"/>
  <c r="V33" i="129"/>
  <c r="U33" i="129"/>
  <c r="T33" i="129"/>
  <c r="S33" i="129"/>
  <c r="R33" i="129"/>
  <c r="M33" i="129"/>
  <c r="Z33" i="129" s="1"/>
  <c r="J33" i="129"/>
  <c r="BF129" i="129"/>
  <c r="AR129" i="129"/>
  <c r="AQ129" i="129"/>
  <c r="AA129" i="129"/>
  <c r="Z129" i="129"/>
  <c r="V129" i="129"/>
  <c r="U129" i="129"/>
  <c r="T129" i="129"/>
  <c r="S129" i="129"/>
  <c r="R129" i="129"/>
  <c r="M129" i="129"/>
  <c r="J129" i="129" s="1"/>
  <c r="BG403" i="128"/>
  <c r="BE403" i="128"/>
  <c r="BC403" i="128"/>
  <c r="BB403" i="128"/>
  <c r="BA403" i="128"/>
  <c r="AZ403" i="128"/>
  <c r="AY403" i="128"/>
  <c r="AN403" i="128"/>
  <c r="AM403" i="128"/>
  <c r="AL403" i="128"/>
  <c r="AK403" i="128"/>
  <c r="AJ403" i="128"/>
  <c r="AI403" i="128"/>
  <c r="AH403" i="128"/>
  <c r="AG403" i="128"/>
  <c r="AF403" i="128"/>
  <c r="AE403" i="128"/>
  <c r="AD403" i="128"/>
  <c r="AC403" i="128"/>
  <c r="O403" i="128"/>
  <c r="K403" i="128"/>
  <c r="I403" i="128"/>
  <c r="E403" i="128"/>
  <c r="B403" i="128"/>
  <c r="BG402" i="128"/>
  <c r="BE402" i="128"/>
  <c r="BC402" i="128"/>
  <c r="BB402" i="128"/>
  <c r="BA402" i="128"/>
  <c r="AZ402" i="128"/>
  <c r="AY402" i="128"/>
  <c r="AN402" i="128"/>
  <c r="AM402" i="128"/>
  <c r="AL402" i="128"/>
  <c r="AK402" i="128"/>
  <c r="AJ402" i="128"/>
  <c r="AI402" i="128"/>
  <c r="AH402" i="128"/>
  <c r="AG402" i="128"/>
  <c r="AF402" i="128"/>
  <c r="AE402" i="128"/>
  <c r="AD402" i="128"/>
  <c r="AC402" i="128"/>
  <c r="O402" i="128"/>
  <c r="K402" i="128"/>
  <c r="I402" i="128"/>
  <c r="E402" i="128"/>
  <c r="B402" i="128"/>
  <c r="BG401" i="128"/>
  <c r="BE401" i="128"/>
  <c r="BC401" i="128"/>
  <c r="BB401" i="128"/>
  <c r="BA401" i="128"/>
  <c r="AZ401" i="128"/>
  <c r="AY401" i="128"/>
  <c r="AN401" i="128"/>
  <c r="AM401" i="128"/>
  <c r="AL401" i="128"/>
  <c r="AK401" i="128"/>
  <c r="AJ401" i="128"/>
  <c r="AI401" i="128"/>
  <c r="AH401" i="128"/>
  <c r="AG401" i="128"/>
  <c r="AF401" i="128"/>
  <c r="AE401" i="128"/>
  <c r="AD401" i="128"/>
  <c r="AC401" i="128"/>
  <c r="O401" i="128"/>
  <c r="K401" i="128"/>
  <c r="I401" i="128"/>
  <c r="E401" i="128"/>
  <c r="B401" i="128"/>
  <c r="BG400" i="128"/>
  <c r="BE400" i="128"/>
  <c r="BC400" i="128"/>
  <c r="BB400" i="128"/>
  <c r="BA400" i="128"/>
  <c r="AZ400" i="128"/>
  <c r="AY400" i="128"/>
  <c r="AN400" i="128"/>
  <c r="AM400" i="128"/>
  <c r="AL400" i="128"/>
  <c r="AK400" i="128"/>
  <c r="AJ400" i="128"/>
  <c r="AI400" i="128"/>
  <c r="AH400" i="128"/>
  <c r="AG400" i="128"/>
  <c r="AF400" i="128"/>
  <c r="AE400" i="128"/>
  <c r="AD400" i="128"/>
  <c r="AC400" i="128"/>
  <c r="O400" i="128"/>
  <c r="K400" i="128"/>
  <c r="I400" i="128"/>
  <c r="E400" i="128"/>
  <c r="B400" i="128"/>
  <c r="BG399" i="128"/>
  <c r="BE399" i="128"/>
  <c r="BC399" i="128"/>
  <c r="BB399" i="128"/>
  <c r="BA399" i="128"/>
  <c r="AZ399" i="128"/>
  <c r="AY399" i="128"/>
  <c r="AN399" i="128"/>
  <c r="AM399" i="128"/>
  <c r="AL399" i="128"/>
  <c r="AK399" i="128"/>
  <c r="AJ399" i="128"/>
  <c r="AI399" i="128"/>
  <c r="AH399" i="128"/>
  <c r="AG399" i="128"/>
  <c r="AF399" i="128"/>
  <c r="AE399" i="128"/>
  <c r="AD399" i="128"/>
  <c r="AC399" i="128"/>
  <c r="O399" i="128"/>
  <c r="K399" i="128"/>
  <c r="I399" i="128"/>
  <c r="E399" i="128"/>
  <c r="B399" i="128"/>
  <c r="BG398" i="128"/>
  <c r="BE398" i="128"/>
  <c r="BC398" i="128"/>
  <c r="BB398" i="128"/>
  <c r="BA398" i="128"/>
  <c r="AZ398" i="128"/>
  <c r="AY398" i="128"/>
  <c r="AN398" i="128"/>
  <c r="AM398" i="128"/>
  <c r="AL398" i="128"/>
  <c r="AK398" i="128"/>
  <c r="AJ398" i="128"/>
  <c r="AI398" i="128"/>
  <c r="AH398" i="128"/>
  <c r="AG398" i="128"/>
  <c r="AF398" i="128"/>
  <c r="AE398" i="128"/>
  <c r="AD398" i="128"/>
  <c r="AC398" i="128"/>
  <c r="O398" i="128"/>
  <c r="K398" i="128"/>
  <c r="I398" i="128"/>
  <c r="E398" i="128"/>
  <c r="B398" i="128"/>
  <c r="BG397" i="128"/>
  <c r="BE397" i="128"/>
  <c r="BC397" i="128"/>
  <c r="BB397" i="128"/>
  <c r="BA397" i="128"/>
  <c r="AZ397" i="128"/>
  <c r="AY397" i="128"/>
  <c r="AN397" i="128"/>
  <c r="AM397" i="128"/>
  <c r="AL397" i="128"/>
  <c r="AK397" i="128"/>
  <c r="AJ397" i="128"/>
  <c r="AI397" i="128"/>
  <c r="AH397" i="128"/>
  <c r="AG397" i="128"/>
  <c r="AF397" i="128"/>
  <c r="AE397" i="128"/>
  <c r="AD397" i="128"/>
  <c r="AC397" i="128"/>
  <c r="O397" i="128"/>
  <c r="K397" i="128"/>
  <c r="I397" i="128"/>
  <c r="E397" i="128"/>
  <c r="B397" i="128"/>
  <c r="BG396" i="128"/>
  <c r="BE396" i="128"/>
  <c r="BC396" i="128"/>
  <c r="BB396" i="128"/>
  <c r="BA396" i="128"/>
  <c r="AZ396" i="128"/>
  <c r="AY396" i="128"/>
  <c r="AN396" i="128"/>
  <c r="AM396" i="128"/>
  <c r="AL396" i="128"/>
  <c r="AK396" i="128"/>
  <c r="AJ396" i="128"/>
  <c r="AI396" i="128"/>
  <c r="AH396" i="128"/>
  <c r="AG396" i="128"/>
  <c r="AF396" i="128"/>
  <c r="AE396" i="128"/>
  <c r="AD396" i="128"/>
  <c r="AC396" i="128"/>
  <c r="O396" i="128"/>
  <c r="K396" i="128"/>
  <c r="I396" i="128"/>
  <c r="E396" i="128"/>
  <c r="B396" i="128"/>
  <c r="BG395" i="128"/>
  <c r="BE395" i="128"/>
  <c r="BC395" i="128"/>
  <c r="BB395" i="128"/>
  <c r="BA395" i="128"/>
  <c r="AZ395" i="128"/>
  <c r="AY395" i="128"/>
  <c r="AN395" i="128"/>
  <c r="AM395" i="128"/>
  <c r="AL395" i="128"/>
  <c r="AK395" i="128"/>
  <c r="AJ395" i="128"/>
  <c r="AI395" i="128"/>
  <c r="AH395" i="128"/>
  <c r="AG395" i="128"/>
  <c r="AF395" i="128"/>
  <c r="AE395" i="128"/>
  <c r="AD395" i="128"/>
  <c r="AC395" i="128"/>
  <c r="O395" i="128"/>
  <c r="K395" i="128"/>
  <c r="I395" i="128"/>
  <c r="E395" i="128"/>
  <c r="B395" i="128"/>
  <c r="BG394" i="128"/>
  <c r="BE394" i="128"/>
  <c r="BC394" i="128"/>
  <c r="BB394" i="128"/>
  <c r="BA394" i="128"/>
  <c r="AZ394" i="128"/>
  <c r="AY394" i="128"/>
  <c r="AN394" i="128"/>
  <c r="AM394" i="128"/>
  <c r="AL394" i="128"/>
  <c r="AK394" i="128"/>
  <c r="AJ394" i="128"/>
  <c r="AI394" i="128"/>
  <c r="AH394" i="128"/>
  <c r="AG394" i="128"/>
  <c r="AF394" i="128"/>
  <c r="AE394" i="128"/>
  <c r="AD394" i="128"/>
  <c r="AC394" i="128"/>
  <c r="O394" i="128"/>
  <c r="K394" i="128"/>
  <c r="I394" i="128"/>
  <c r="E394" i="128"/>
  <c r="B394" i="128"/>
  <c r="BG393" i="128"/>
  <c r="BE393" i="128"/>
  <c r="BC393" i="128"/>
  <c r="BB393" i="128"/>
  <c r="BA393" i="128"/>
  <c r="AZ393" i="128"/>
  <c r="AY393" i="128"/>
  <c r="AN393" i="128"/>
  <c r="AM393" i="128"/>
  <c r="AL393" i="128"/>
  <c r="AK393" i="128"/>
  <c r="AJ393" i="128"/>
  <c r="AI393" i="128"/>
  <c r="AH393" i="128"/>
  <c r="AG393" i="128"/>
  <c r="AF393" i="128"/>
  <c r="AE393" i="128"/>
  <c r="AD393" i="128"/>
  <c r="AC393" i="128"/>
  <c r="O393" i="128"/>
  <c r="K393" i="128"/>
  <c r="I393" i="128"/>
  <c r="E393" i="128"/>
  <c r="B393" i="128"/>
  <c r="BG390" i="128"/>
  <c r="BE390" i="128"/>
  <c r="BC390" i="128"/>
  <c r="BB390" i="128"/>
  <c r="BA390" i="128"/>
  <c r="AZ390" i="128"/>
  <c r="AY390" i="128"/>
  <c r="AN390" i="128"/>
  <c r="AM390" i="128"/>
  <c r="AL390" i="128"/>
  <c r="AK390" i="128"/>
  <c r="AJ390" i="128"/>
  <c r="AI390" i="128"/>
  <c r="AH390" i="128"/>
  <c r="AG390" i="128"/>
  <c r="AF390" i="128"/>
  <c r="AE390" i="128"/>
  <c r="AD390" i="128"/>
  <c r="AC390" i="128"/>
  <c r="O390" i="128"/>
  <c r="K390" i="128"/>
  <c r="I390" i="128"/>
  <c r="E390" i="128"/>
  <c r="B390" i="128"/>
  <c r="BF305" i="128"/>
  <c r="AR305" i="128"/>
  <c r="AQ305" i="128"/>
  <c r="AA305" i="128"/>
  <c r="V305" i="128"/>
  <c r="U305" i="128"/>
  <c r="T305" i="128"/>
  <c r="S305" i="128"/>
  <c r="R305" i="128"/>
  <c r="M305" i="128"/>
  <c r="J305" i="128" s="1"/>
  <c r="BF62" i="128"/>
  <c r="AR62" i="128"/>
  <c r="AS62" i="128" s="1"/>
  <c r="AT62" i="128" s="1"/>
  <c r="AU62" i="128" s="1"/>
  <c r="AV62" i="128" s="1"/>
  <c r="AQ62" i="128"/>
  <c r="AA62" i="128"/>
  <c r="V62" i="128"/>
  <c r="U62" i="128"/>
  <c r="T62" i="128"/>
  <c r="S62" i="128"/>
  <c r="R62" i="128"/>
  <c r="M62" i="128"/>
  <c r="J62" i="128" s="1"/>
  <c r="BF173" i="128"/>
  <c r="AR173" i="128"/>
  <c r="AS173" i="128" s="1"/>
  <c r="AT173" i="128" s="1"/>
  <c r="AU173" i="128" s="1"/>
  <c r="AV173" i="128" s="1"/>
  <c r="AQ173" i="128"/>
  <c r="AA173" i="128"/>
  <c r="V173" i="128"/>
  <c r="U173" i="128"/>
  <c r="X173" i="128" s="1"/>
  <c r="T173" i="128"/>
  <c r="S173" i="128"/>
  <c r="R173" i="128"/>
  <c r="M173" i="128"/>
  <c r="Z173" i="128" s="1"/>
  <c r="J173" i="128"/>
  <c r="BF234" i="128"/>
  <c r="AR234" i="128"/>
  <c r="AQ234" i="128"/>
  <c r="AA234" i="128"/>
  <c r="V234" i="128"/>
  <c r="U234" i="128"/>
  <c r="X234" i="128" s="1"/>
  <c r="T234" i="128"/>
  <c r="S234" i="128"/>
  <c r="R234" i="128"/>
  <c r="M234" i="128"/>
  <c r="Z234" i="128" s="1"/>
  <c r="BF240" i="128"/>
  <c r="AR240" i="128"/>
  <c r="AS240" i="128" s="1"/>
  <c r="AT240" i="128" s="1"/>
  <c r="AU240" i="128" s="1"/>
  <c r="AV240" i="128" s="1"/>
  <c r="AQ240" i="128"/>
  <c r="AA240" i="128"/>
  <c r="Z240" i="128"/>
  <c r="V240" i="128"/>
  <c r="U240" i="128"/>
  <c r="X240" i="128" s="1"/>
  <c r="T240" i="128"/>
  <c r="S240" i="128"/>
  <c r="R240" i="128"/>
  <c r="M240" i="128"/>
  <c r="J240" i="128" s="1"/>
  <c r="BF128" i="128"/>
  <c r="AR128" i="128"/>
  <c r="AS128" i="128" s="1"/>
  <c r="AT128" i="128" s="1"/>
  <c r="AQ128" i="128"/>
  <c r="AA128" i="128"/>
  <c r="V128" i="128"/>
  <c r="U128" i="128"/>
  <c r="T128" i="128"/>
  <c r="S128" i="128"/>
  <c r="R128" i="128"/>
  <c r="M128" i="128"/>
  <c r="J128" i="128" s="1"/>
  <c r="BF57" i="128"/>
  <c r="AR57" i="128"/>
  <c r="AS57" i="128" s="1"/>
  <c r="AT57" i="128" s="1"/>
  <c r="AQ57" i="128"/>
  <c r="AA57" i="128"/>
  <c r="V57" i="128"/>
  <c r="U57" i="128"/>
  <c r="T57" i="128"/>
  <c r="S57" i="128"/>
  <c r="R57" i="128"/>
  <c r="M57" i="128"/>
  <c r="J57" i="128" s="1"/>
  <c r="BF304" i="128"/>
  <c r="AR304" i="128"/>
  <c r="AS304" i="128" s="1"/>
  <c r="AT304" i="128" s="1"/>
  <c r="AU304" i="128" s="1"/>
  <c r="AV304" i="128" s="1"/>
  <c r="AQ304" i="128"/>
  <c r="AA304" i="128"/>
  <c r="V304" i="128"/>
  <c r="U304" i="128"/>
  <c r="T304" i="128"/>
  <c r="S304" i="128"/>
  <c r="R304" i="128"/>
  <c r="M304" i="128"/>
  <c r="Z304" i="128" s="1"/>
  <c r="BF94" i="128"/>
  <c r="AR94" i="128"/>
  <c r="AS94" i="128" s="1"/>
  <c r="AT94" i="128" s="1"/>
  <c r="AQ94" i="128"/>
  <c r="AA94" i="128"/>
  <c r="V94" i="128"/>
  <c r="U94" i="128"/>
  <c r="T94" i="128"/>
  <c r="S94" i="128"/>
  <c r="R94" i="128"/>
  <c r="M94" i="128"/>
  <c r="Z94" i="128" s="1"/>
  <c r="BF246" i="128"/>
  <c r="AR246" i="128"/>
  <c r="AS246" i="128" s="1"/>
  <c r="AQ246" i="128"/>
  <c r="AA246" i="128"/>
  <c r="V246" i="128"/>
  <c r="U246" i="128"/>
  <c r="T246" i="128"/>
  <c r="S246" i="128"/>
  <c r="R246" i="128"/>
  <c r="M246" i="128"/>
  <c r="Z246" i="128" s="1"/>
  <c r="BF272" i="128"/>
  <c r="AR272" i="128"/>
  <c r="AS272" i="128" s="1"/>
  <c r="AT272" i="128" s="1"/>
  <c r="AQ272" i="128"/>
  <c r="AA272" i="128"/>
  <c r="V272" i="128"/>
  <c r="U272" i="128"/>
  <c r="X272" i="128" s="1"/>
  <c r="T272" i="128"/>
  <c r="S272" i="128"/>
  <c r="R272" i="128"/>
  <c r="M272" i="128"/>
  <c r="Z272" i="128" s="1"/>
  <c r="BF64" i="128"/>
  <c r="AR64" i="128"/>
  <c r="AS64" i="128" s="1"/>
  <c r="AQ64" i="128"/>
  <c r="AA64" i="128"/>
  <c r="V64" i="128"/>
  <c r="U64" i="128"/>
  <c r="X64" i="128" s="1"/>
  <c r="T64" i="128"/>
  <c r="S64" i="128"/>
  <c r="R64" i="128"/>
  <c r="M64" i="128"/>
  <c r="J64" i="128" s="1"/>
  <c r="BF152" i="128"/>
  <c r="AR152" i="128"/>
  <c r="AS152" i="128" s="1"/>
  <c r="AT152" i="128" s="1"/>
  <c r="AU152" i="128" s="1"/>
  <c r="AV152" i="128" s="1"/>
  <c r="AQ152" i="128"/>
  <c r="AA152" i="128"/>
  <c r="V152" i="128"/>
  <c r="U152" i="128"/>
  <c r="T152" i="128"/>
  <c r="S152" i="128"/>
  <c r="R152" i="128"/>
  <c r="M152" i="128"/>
  <c r="Z152" i="128" s="1"/>
  <c r="BF201" i="128"/>
  <c r="AR201" i="128"/>
  <c r="AQ201" i="128"/>
  <c r="AA201" i="128"/>
  <c r="V201" i="128"/>
  <c r="U201" i="128"/>
  <c r="T201" i="128"/>
  <c r="S201" i="128"/>
  <c r="R201" i="128"/>
  <c r="M201" i="128"/>
  <c r="Z201" i="128" s="1"/>
  <c r="BF175" i="128"/>
  <c r="AR175" i="128"/>
  <c r="AS175" i="128" s="1"/>
  <c r="AT175" i="128" s="1"/>
  <c r="AU175" i="128" s="1"/>
  <c r="AV175" i="128" s="1"/>
  <c r="AQ175" i="128"/>
  <c r="AA175" i="128"/>
  <c r="V175" i="128"/>
  <c r="U175" i="128"/>
  <c r="T175" i="128"/>
  <c r="S175" i="128"/>
  <c r="R175" i="128"/>
  <c r="M175" i="128"/>
  <c r="Z175" i="128" s="1"/>
  <c r="BF129" i="128"/>
  <c r="AR129" i="128"/>
  <c r="AQ129" i="128"/>
  <c r="AA129" i="128"/>
  <c r="V129" i="128"/>
  <c r="U129" i="128"/>
  <c r="X129" i="128" s="1"/>
  <c r="T129" i="128"/>
  <c r="S129" i="128"/>
  <c r="R129" i="128"/>
  <c r="M129" i="128"/>
  <c r="J129" i="128" s="1"/>
  <c r="AP129" i="128" s="1"/>
  <c r="BF80" i="128"/>
  <c r="AR80" i="128"/>
  <c r="AS80" i="128" s="1"/>
  <c r="AT80" i="128" s="1"/>
  <c r="AQ80" i="128"/>
  <c r="AA80" i="128"/>
  <c r="V80" i="128"/>
  <c r="U80" i="128"/>
  <c r="X80" i="128" s="1"/>
  <c r="T80" i="128"/>
  <c r="S80" i="128"/>
  <c r="R80" i="128"/>
  <c r="M80" i="128"/>
  <c r="Z80" i="128" s="1"/>
  <c r="BF259" i="128"/>
  <c r="AR259" i="128"/>
  <c r="AS259" i="128" s="1"/>
  <c r="AT259" i="128" s="1"/>
  <c r="AQ259" i="128"/>
  <c r="AA259" i="128"/>
  <c r="Z259" i="128"/>
  <c r="V259" i="128"/>
  <c r="U259" i="128"/>
  <c r="T259" i="128"/>
  <c r="S259" i="128"/>
  <c r="R259" i="128"/>
  <c r="M259" i="128"/>
  <c r="J259" i="128" s="1"/>
  <c r="BF256" i="128"/>
  <c r="AR256" i="128"/>
  <c r="AS256" i="128" s="1"/>
  <c r="AQ256" i="128"/>
  <c r="AA256" i="128"/>
  <c r="V256" i="128"/>
  <c r="U256" i="128"/>
  <c r="T256" i="128"/>
  <c r="S256" i="128"/>
  <c r="R256" i="128"/>
  <c r="M256" i="128"/>
  <c r="BF130" i="128"/>
  <c r="AR130" i="128"/>
  <c r="AS130" i="128" s="1"/>
  <c r="AT130" i="128" s="1"/>
  <c r="AU130" i="128" s="1"/>
  <c r="AV130" i="128" s="1"/>
  <c r="AQ130" i="128"/>
  <c r="AA130" i="128"/>
  <c r="V130" i="128"/>
  <c r="U130" i="128"/>
  <c r="T130" i="128"/>
  <c r="S130" i="128"/>
  <c r="R130" i="128"/>
  <c r="M130" i="128"/>
  <c r="Z130" i="128" s="1"/>
  <c r="BF74" i="128"/>
  <c r="AR74" i="128"/>
  <c r="AS74" i="128" s="1"/>
  <c r="AQ74" i="128"/>
  <c r="AA74" i="128"/>
  <c r="V74" i="128"/>
  <c r="U74" i="128"/>
  <c r="T74" i="128"/>
  <c r="S74" i="128"/>
  <c r="R74" i="128"/>
  <c r="M74" i="128"/>
  <c r="BF121" i="128"/>
  <c r="AR121" i="128"/>
  <c r="AS121" i="128" s="1"/>
  <c r="AT121" i="128" s="1"/>
  <c r="AU121" i="128" s="1"/>
  <c r="AV121" i="128" s="1"/>
  <c r="AQ121" i="128"/>
  <c r="AA121" i="128"/>
  <c r="V121" i="128"/>
  <c r="U121" i="128"/>
  <c r="X121" i="128" s="1"/>
  <c r="T121" i="128"/>
  <c r="S121" i="128"/>
  <c r="R121" i="128"/>
  <c r="M121" i="128"/>
  <c r="Z121" i="128" s="1"/>
  <c r="BF245" i="128"/>
  <c r="AR245" i="128"/>
  <c r="AQ245" i="128"/>
  <c r="AA245" i="128"/>
  <c r="V245" i="128"/>
  <c r="U245" i="128"/>
  <c r="T245" i="128"/>
  <c r="S245" i="128"/>
  <c r="R245" i="128"/>
  <c r="M245" i="128"/>
  <c r="Z245" i="128" s="1"/>
  <c r="BF205" i="128"/>
  <c r="AR205" i="128"/>
  <c r="AS205" i="128" s="1"/>
  <c r="AT205" i="128" s="1"/>
  <c r="AU205" i="128" s="1"/>
  <c r="AV205" i="128" s="1"/>
  <c r="AQ205" i="128"/>
  <c r="AA205" i="128"/>
  <c r="Z205" i="128"/>
  <c r="V205" i="128"/>
  <c r="U205" i="128"/>
  <c r="X205" i="128" s="1"/>
  <c r="T205" i="128"/>
  <c r="S205" i="128"/>
  <c r="R205" i="128"/>
  <c r="M205" i="128"/>
  <c r="J205" i="128" s="1"/>
  <c r="BF65" i="128"/>
  <c r="AR65" i="128"/>
  <c r="AQ65" i="128"/>
  <c r="AA65" i="128"/>
  <c r="Z65" i="128"/>
  <c r="V65" i="128"/>
  <c r="U65" i="128"/>
  <c r="X65" i="128" s="1"/>
  <c r="T65" i="128"/>
  <c r="S65" i="128"/>
  <c r="R65" i="128"/>
  <c r="M65" i="128"/>
  <c r="J65" i="128" s="1"/>
  <c r="BF99" i="128"/>
  <c r="AR99" i="128"/>
  <c r="AS99" i="128" s="1"/>
  <c r="AT99" i="128" s="1"/>
  <c r="AU99" i="128" s="1"/>
  <c r="AV99" i="128" s="1"/>
  <c r="AQ99" i="128"/>
  <c r="AA99" i="128"/>
  <c r="V99" i="128"/>
  <c r="U99" i="128"/>
  <c r="X99" i="128" s="1"/>
  <c r="T99" i="128"/>
  <c r="S99" i="128"/>
  <c r="R99" i="128"/>
  <c r="M99" i="128"/>
  <c r="J99" i="128" s="1"/>
  <c r="AP99" i="128" s="1"/>
  <c r="BF112" i="128"/>
  <c r="AR112" i="128"/>
  <c r="AS112" i="128" s="1"/>
  <c r="AT112" i="128" s="1"/>
  <c r="AU112" i="128" s="1"/>
  <c r="AV112" i="128" s="1"/>
  <c r="AQ112" i="128"/>
  <c r="AA112" i="128"/>
  <c r="V112" i="128"/>
  <c r="U112" i="128"/>
  <c r="X112" i="128" s="1"/>
  <c r="T112" i="128"/>
  <c r="S112" i="128"/>
  <c r="R112" i="128"/>
  <c r="M112" i="128"/>
  <c r="Z112" i="128" s="1"/>
  <c r="BF252" i="128"/>
  <c r="AR252" i="128"/>
  <c r="AS252" i="128" s="1"/>
  <c r="AT252" i="128" s="1"/>
  <c r="AU252" i="128" s="1"/>
  <c r="AV252" i="128" s="1"/>
  <c r="AQ252" i="128"/>
  <c r="AA252" i="128"/>
  <c r="V252" i="128"/>
  <c r="U252" i="128"/>
  <c r="T252" i="128"/>
  <c r="S252" i="128"/>
  <c r="R252" i="128"/>
  <c r="M252" i="128"/>
  <c r="Z252" i="128" s="1"/>
  <c r="BF76" i="128"/>
  <c r="AR76" i="128"/>
  <c r="AS76" i="128" s="1"/>
  <c r="AT76" i="128" s="1"/>
  <c r="AU76" i="128" s="1"/>
  <c r="AQ76" i="128"/>
  <c r="AA76" i="128"/>
  <c r="Z76" i="128"/>
  <c r="V76" i="128"/>
  <c r="U76" i="128"/>
  <c r="T76" i="128"/>
  <c r="S76" i="128"/>
  <c r="R76" i="128"/>
  <c r="M76" i="128"/>
  <c r="J76" i="128" s="1"/>
  <c r="BF266" i="128"/>
  <c r="AR266" i="128"/>
  <c r="AS266" i="128" s="1"/>
  <c r="AT266" i="128" s="1"/>
  <c r="AU266" i="128" s="1"/>
  <c r="AV266" i="128" s="1"/>
  <c r="AQ266" i="128"/>
  <c r="AA266" i="128"/>
  <c r="V266" i="128"/>
  <c r="U266" i="128"/>
  <c r="T266" i="128"/>
  <c r="S266" i="128"/>
  <c r="R266" i="128"/>
  <c r="M266" i="128"/>
  <c r="J266" i="128" s="1"/>
  <c r="BF166" i="128"/>
  <c r="AR166" i="128"/>
  <c r="AQ166" i="128"/>
  <c r="AA166" i="128"/>
  <c r="V166" i="128"/>
  <c r="U166" i="128"/>
  <c r="T166" i="128"/>
  <c r="S166" i="128"/>
  <c r="R166" i="128"/>
  <c r="M166" i="128"/>
  <c r="Z166" i="128" s="1"/>
  <c r="BF329" i="128"/>
  <c r="AR329" i="128"/>
  <c r="AS329" i="128" s="1"/>
  <c r="AT329" i="128" s="1"/>
  <c r="AU329" i="128" s="1"/>
  <c r="AV329" i="128" s="1"/>
  <c r="AQ329" i="128"/>
  <c r="AA329" i="128"/>
  <c r="Z329" i="128"/>
  <c r="V329" i="128"/>
  <c r="U329" i="128"/>
  <c r="T329" i="128"/>
  <c r="S329" i="128"/>
  <c r="R329" i="128"/>
  <c r="M329" i="128"/>
  <c r="J329" i="128" s="1"/>
  <c r="BF366" i="128"/>
  <c r="AR366" i="128"/>
  <c r="AS366" i="128" s="1"/>
  <c r="AT366" i="128" s="1"/>
  <c r="AU366" i="128" s="1"/>
  <c r="AV366" i="128" s="1"/>
  <c r="AW366" i="128" s="1"/>
  <c r="AX366" i="128" s="1"/>
  <c r="AQ366" i="128"/>
  <c r="AA366" i="128"/>
  <c r="V366" i="128"/>
  <c r="U366" i="128"/>
  <c r="T366" i="128"/>
  <c r="S366" i="128"/>
  <c r="R366" i="128"/>
  <c r="M366" i="128"/>
  <c r="Z366" i="128" s="1"/>
  <c r="BF145" i="128"/>
  <c r="AR145" i="128"/>
  <c r="AS145" i="128" s="1"/>
  <c r="AT145" i="128" s="1"/>
  <c r="AU145" i="128" s="1"/>
  <c r="AV145" i="128" s="1"/>
  <c r="AQ145" i="128"/>
  <c r="AA145" i="128"/>
  <c r="V145" i="128"/>
  <c r="U145" i="128"/>
  <c r="X145" i="128" s="1"/>
  <c r="T145" i="128"/>
  <c r="S145" i="128"/>
  <c r="R145" i="128"/>
  <c r="M145" i="128"/>
  <c r="J145" i="128" s="1"/>
  <c r="BF106" i="128"/>
  <c r="AR106" i="128"/>
  <c r="AQ106" i="128"/>
  <c r="AA106" i="128"/>
  <c r="V106" i="128"/>
  <c r="U106" i="128"/>
  <c r="T106" i="128"/>
  <c r="S106" i="128"/>
  <c r="R106" i="128"/>
  <c r="M106" i="128"/>
  <c r="BF289" i="128"/>
  <c r="AR289" i="128"/>
  <c r="AS289" i="128" s="1"/>
  <c r="AT289" i="128" s="1"/>
  <c r="AU289" i="128" s="1"/>
  <c r="AQ289" i="128"/>
  <c r="AA289" i="128"/>
  <c r="V289" i="128"/>
  <c r="U289" i="128"/>
  <c r="T289" i="128"/>
  <c r="S289" i="128"/>
  <c r="R289" i="128"/>
  <c r="M289" i="128"/>
  <c r="Z289" i="128" s="1"/>
  <c r="BF153" i="128"/>
  <c r="AR153" i="128"/>
  <c r="AS153" i="128" s="1"/>
  <c r="AT153" i="128" s="1"/>
  <c r="AU153" i="128" s="1"/>
  <c r="AV153" i="128" s="1"/>
  <c r="AW153" i="128" s="1"/>
  <c r="AX153" i="128" s="1"/>
  <c r="AQ153" i="128"/>
  <c r="AA153" i="128"/>
  <c r="V153" i="128"/>
  <c r="U153" i="128"/>
  <c r="T153" i="128"/>
  <c r="S153" i="128"/>
  <c r="R153" i="128"/>
  <c r="M153" i="128"/>
  <c r="BF254" i="128"/>
  <c r="AR254" i="128"/>
  <c r="AQ254" i="128"/>
  <c r="AA254" i="128"/>
  <c r="V254" i="128"/>
  <c r="U254" i="128"/>
  <c r="T254" i="128"/>
  <c r="S254" i="128"/>
  <c r="R254" i="128"/>
  <c r="M254" i="128"/>
  <c r="J254" i="128" s="1"/>
  <c r="BF119" i="128"/>
  <c r="AR119" i="128"/>
  <c r="AQ119" i="128"/>
  <c r="AA119" i="128"/>
  <c r="V119" i="128"/>
  <c r="U119" i="128"/>
  <c r="X119" i="128" s="1"/>
  <c r="T119" i="128"/>
  <c r="S119" i="128"/>
  <c r="R119" i="128"/>
  <c r="M119" i="128"/>
  <c r="Z119" i="128" s="1"/>
  <c r="BF211" i="128"/>
  <c r="AR211" i="128"/>
  <c r="AQ211" i="128"/>
  <c r="AA211" i="128"/>
  <c r="V211" i="128"/>
  <c r="U211" i="128"/>
  <c r="X211" i="128" s="1"/>
  <c r="T211" i="128"/>
  <c r="S211" i="128"/>
  <c r="R211" i="128"/>
  <c r="M211" i="128"/>
  <c r="Z211" i="128" s="1"/>
  <c r="BF363" i="128"/>
  <c r="AR363" i="128"/>
  <c r="AQ363" i="128"/>
  <c r="AA363" i="128"/>
  <c r="V363" i="128"/>
  <c r="U363" i="128"/>
  <c r="X363" i="128" s="1"/>
  <c r="T363" i="128"/>
  <c r="S363" i="128"/>
  <c r="R363" i="128"/>
  <c r="M363" i="128"/>
  <c r="Z363" i="128" s="1"/>
  <c r="BF26" i="128"/>
  <c r="AR26" i="128"/>
  <c r="AS26" i="128" s="1"/>
  <c r="AT26" i="128" s="1"/>
  <c r="AU26" i="128" s="1"/>
  <c r="AV26" i="128" s="1"/>
  <c r="AQ26" i="128"/>
  <c r="AA26" i="128"/>
  <c r="V26" i="128"/>
  <c r="U26" i="128"/>
  <c r="T26" i="128"/>
  <c r="S26" i="128"/>
  <c r="R26" i="128"/>
  <c r="M26" i="128"/>
  <c r="Z26" i="128" s="1"/>
  <c r="BF334" i="128"/>
  <c r="AR334" i="128"/>
  <c r="AS334" i="128" s="1"/>
  <c r="AQ334" i="128"/>
  <c r="AA334" i="128"/>
  <c r="V334" i="128"/>
  <c r="U334" i="128"/>
  <c r="T334" i="128"/>
  <c r="S334" i="128"/>
  <c r="R334" i="128"/>
  <c r="M334" i="128"/>
  <c r="J334" i="128" s="1"/>
  <c r="BF146" i="128"/>
  <c r="AR146" i="128"/>
  <c r="AS146" i="128" s="1"/>
  <c r="AT146" i="128" s="1"/>
  <c r="AU146" i="128" s="1"/>
  <c r="AV146" i="128" s="1"/>
  <c r="AQ146" i="128"/>
  <c r="AA146" i="128"/>
  <c r="V146" i="128"/>
  <c r="U146" i="128"/>
  <c r="X146" i="128" s="1"/>
  <c r="T146" i="128"/>
  <c r="S146" i="128"/>
  <c r="R146" i="128"/>
  <c r="M146" i="128"/>
  <c r="Z146" i="128" s="1"/>
  <c r="BF292" i="128"/>
  <c r="AR292" i="128"/>
  <c r="AS292" i="128" s="1"/>
  <c r="AT292" i="128" s="1"/>
  <c r="AU292" i="128" s="1"/>
  <c r="AV292" i="128" s="1"/>
  <c r="AQ292" i="128"/>
  <c r="AA292" i="128"/>
  <c r="V292" i="128"/>
  <c r="U292" i="128"/>
  <c r="T292" i="128"/>
  <c r="S292" i="128"/>
  <c r="R292" i="128"/>
  <c r="M292" i="128"/>
  <c r="Z292" i="128" s="1"/>
  <c r="J292" i="128"/>
  <c r="BF157" i="128"/>
  <c r="AR157" i="128"/>
  <c r="AQ157" i="128"/>
  <c r="AA157" i="128"/>
  <c r="V157" i="128"/>
  <c r="U157" i="128"/>
  <c r="X157" i="128" s="1"/>
  <c r="T157" i="128"/>
  <c r="S157" i="128"/>
  <c r="R157" i="128"/>
  <c r="M157" i="128"/>
  <c r="J157" i="128" s="1"/>
  <c r="BF107" i="128"/>
  <c r="AR107" i="128"/>
  <c r="AQ107" i="128"/>
  <c r="AA107" i="128"/>
  <c r="V107" i="128"/>
  <c r="U107" i="128"/>
  <c r="T107" i="128"/>
  <c r="S107" i="128"/>
  <c r="R107" i="128"/>
  <c r="M107" i="128"/>
  <c r="J107" i="128" s="1"/>
  <c r="BF147" i="128"/>
  <c r="AR147" i="128"/>
  <c r="AS147" i="128" s="1"/>
  <c r="AT147" i="128" s="1"/>
  <c r="AU147" i="128" s="1"/>
  <c r="AV147" i="128" s="1"/>
  <c r="AQ147" i="128"/>
  <c r="AA147" i="128"/>
  <c r="V147" i="128"/>
  <c r="U147" i="128"/>
  <c r="X147" i="128" s="1"/>
  <c r="T147" i="128"/>
  <c r="S147" i="128"/>
  <c r="R147" i="128"/>
  <c r="M147" i="128"/>
  <c r="Z147" i="128" s="1"/>
  <c r="BF313" i="128"/>
  <c r="AR313" i="128"/>
  <c r="AQ313" i="128"/>
  <c r="AA313" i="128"/>
  <c r="V313" i="128"/>
  <c r="U313" i="128"/>
  <c r="T313" i="128"/>
  <c r="S313" i="128"/>
  <c r="R313" i="128"/>
  <c r="M313" i="128"/>
  <c r="Z313" i="128" s="1"/>
  <c r="BF103" i="128"/>
  <c r="AR103" i="128"/>
  <c r="AS103" i="128" s="1"/>
  <c r="AT103" i="128" s="1"/>
  <c r="AU103" i="128" s="1"/>
  <c r="AQ103" i="128"/>
  <c r="AA103" i="128"/>
  <c r="V103" i="128"/>
  <c r="U103" i="128"/>
  <c r="X103" i="128" s="1"/>
  <c r="T103" i="128"/>
  <c r="S103" i="128"/>
  <c r="R103" i="128"/>
  <c r="M103" i="128"/>
  <c r="J103" i="128" s="1"/>
  <c r="BF372" i="128"/>
  <c r="AR372" i="128"/>
  <c r="AS372" i="128" s="1"/>
  <c r="AT372" i="128" s="1"/>
  <c r="AU372" i="128" s="1"/>
  <c r="AV372" i="128" s="1"/>
  <c r="AQ372" i="128"/>
  <c r="AA372" i="128"/>
  <c r="Z372" i="128"/>
  <c r="V372" i="128"/>
  <c r="U372" i="128"/>
  <c r="X372" i="128" s="1"/>
  <c r="T372" i="128"/>
  <c r="S372" i="128"/>
  <c r="R372" i="128"/>
  <c r="M372" i="128"/>
  <c r="J372" i="128" s="1"/>
  <c r="BF217" i="128"/>
  <c r="AR217" i="128"/>
  <c r="AQ217" i="128"/>
  <c r="AA217" i="128"/>
  <c r="V217" i="128"/>
  <c r="U217" i="128"/>
  <c r="T217" i="128"/>
  <c r="S217" i="128"/>
  <c r="R217" i="128"/>
  <c r="M217" i="128"/>
  <c r="J217" i="128" s="1"/>
  <c r="BF216" i="128"/>
  <c r="AR216" i="128"/>
  <c r="AS216" i="128" s="1"/>
  <c r="AQ216" i="128"/>
  <c r="AA216" i="128"/>
  <c r="V216" i="128"/>
  <c r="U216" i="128"/>
  <c r="T216" i="128"/>
  <c r="S216" i="128"/>
  <c r="R216" i="128"/>
  <c r="M216" i="128"/>
  <c r="BF354" i="128"/>
  <c r="AR354" i="128"/>
  <c r="AQ354" i="128"/>
  <c r="AA354" i="128"/>
  <c r="V354" i="128"/>
  <c r="U354" i="128"/>
  <c r="X354" i="128" s="1"/>
  <c r="T354" i="128"/>
  <c r="S354" i="128"/>
  <c r="R354" i="128"/>
  <c r="M354" i="128"/>
  <c r="BF353" i="128"/>
  <c r="AR353" i="128"/>
  <c r="AQ353" i="128"/>
  <c r="AA353" i="128"/>
  <c r="V353" i="128"/>
  <c r="U353" i="128"/>
  <c r="T353" i="128"/>
  <c r="S353" i="128"/>
  <c r="R353" i="128"/>
  <c r="M353" i="128"/>
  <c r="Z353" i="128" s="1"/>
  <c r="BF70" i="128"/>
  <c r="AR70" i="128"/>
  <c r="AS70" i="128" s="1"/>
  <c r="AQ70" i="128"/>
  <c r="AA70" i="128"/>
  <c r="V70" i="128"/>
  <c r="U70" i="128"/>
  <c r="T70" i="128"/>
  <c r="S70" i="128"/>
  <c r="R70" i="128"/>
  <c r="M70" i="128"/>
  <c r="Z70" i="128" s="1"/>
  <c r="BF47" i="128"/>
  <c r="AR47" i="128"/>
  <c r="AS47" i="128" s="1"/>
  <c r="AQ47" i="128"/>
  <c r="AA47" i="128"/>
  <c r="V47" i="128"/>
  <c r="U47" i="128"/>
  <c r="T47" i="128"/>
  <c r="S47" i="128"/>
  <c r="R47" i="128"/>
  <c r="M47" i="128"/>
  <c r="J47" i="128" s="1"/>
  <c r="BF330" i="128"/>
  <c r="AR330" i="128"/>
  <c r="AQ330" i="128"/>
  <c r="AA330" i="128"/>
  <c r="V330" i="128"/>
  <c r="U330" i="128"/>
  <c r="T330" i="128"/>
  <c r="S330" i="128"/>
  <c r="R330" i="128"/>
  <c r="M330" i="128"/>
  <c r="BF150" i="128"/>
  <c r="AR150" i="128"/>
  <c r="AQ150" i="128"/>
  <c r="AA150" i="128"/>
  <c r="V150" i="128"/>
  <c r="U150" i="128"/>
  <c r="T150" i="128"/>
  <c r="S150" i="128"/>
  <c r="R150" i="128"/>
  <c r="M150" i="128"/>
  <c r="Z150" i="128" s="1"/>
  <c r="BF161" i="128"/>
  <c r="AR161" i="128"/>
  <c r="AS161" i="128" s="1"/>
  <c r="AQ161" i="128"/>
  <c r="AA161" i="128"/>
  <c r="V161" i="128"/>
  <c r="U161" i="128"/>
  <c r="X161" i="128" s="1"/>
  <c r="T161" i="128"/>
  <c r="S161" i="128"/>
  <c r="R161" i="128"/>
  <c r="M161" i="128"/>
  <c r="J161" i="128" s="1"/>
  <c r="BF158" i="128"/>
  <c r="AR158" i="128"/>
  <c r="AS158" i="128" s="1"/>
  <c r="AQ158" i="128"/>
  <c r="AA158" i="128"/>
  <c r="V158" i="128"/>
  <c r="U158" i="128"/>
  <c r="X158" i="128" s="1"/>
  <c r="T158" i="128"/>
  <c r="S158" i="128"/>
  <c r="R158" i="128"/>
  <c r="M158" i="128"/>
  <c r="Z158" i="128" s="1"/>
  <c r="BF239" i="128"/>
  <c r="AR239" i="128"/>
  <c r="AS239" i="128" s="1"/>
  <c r="AQ239" i="128"/>
  <c r="AA239" i="128"/>
  <c r="V239" i="128"/>
  <c r="U239" i="128"/>
  <c r="T239" i="128"/>
  <c r="S239" i="128"/>
  <c r="R239" i="128"/>
  <c r="M239" i="128"/>
  <c r="BF139" i="128"/>
  <c r="AR139" i="128"/>
  <c r="AS139" i="128" s="1"/>
  <c r="AT139" i="128" s="1"/>
  <c r="AU139" i="128" s="1"/>
  <c r="AV139" i="128" s="1"/>
  <c r="AQ139" i="128"/>
  <c r="AA139" i="128"/>
  <c r="V139" i="128"/>
  <c r="U139" i="128"/>
  <c r="T139" i="128"/>
  <c r="S139" i="128"/>
  <c r="R139" i="128"/>
  <c r="M139" i="128"/>
  <c r="BF323" i="128"/>
  <c r="AR323" i="128"/>
  <c r="AS323" i="128" s="1"/>
  <c r="AT323" i="128" s="1"/>
  <c r="AU323" i="128" s="1"/>
  <c r="AV323" i="128" s="1"/>
  <c r="AQ323" i="128"/>
  <c r="AA323" i="128"/>
  <c r="V323" i="128"/>
  <c r="U323" i="128"/>
  <c r="T323" i="128"/>
  <c r="S323" i="128"/>
  <c r="R323" i="128"/>
  <c r="M323" i="128"/>
  <c r="Z323" i="128" s="1"/>
  <c r="BF192" i="128"/>
  <c r="AR192" i="128"/>
  <c r="AS192" i="128" s="1"/>
  <c r="AT192" i="128" s="1"/>
  <c r="AU192" i="128" s="1"/>
  <c r="AV192" i="128" s="1"/>
  <c r="AQ192" i="128"/>
  <c r="AA192" i="128"/>
  <c r="V192" i="128"/>
  <c r="U192" i="128"/>
  <c r="T192" i="128"/>
  <c r="S192" i="128"/>
  <c r="R192" i="128"/>
  <c r="M192" i="128"/>
  <c r="J192" i="128" s="1"/>
  <c r="BF376" i="128"/>
  <c r="AR376" i="128"/>
  <c r="AQ376" i="128"/>
  <c r="AA376" i="128"/>
  <c r="V376" i="128"/>
  <c r="U376" i="128"/>
  <c r="T376" i="128"/>
  <c r="S376" i="128"/>
  <c r="R376" i="128"/>
  <c r="M376" i="128"/>
  <c r="J376" i="128" s="1"/>
  <c r="BF349" i="128"/>
  <c r="AR349" i="128"/>
  <c r="AQ349" i="128"/>
  <c r="AA349" i="128"/>
  <c r="V349" i="128"/>
  <c r="U349" i="128"/>
  <c r="T349" i="128"/>
  <c r="S349" i="128"/>
  <c r="R349" i="128"/>
  <c r="M349" i="128"/>
  <c r="Z349" i="128" s="1"/>
  <c r="BF335" i="128"/>
  <c r="AR335" i="128"/>
  <c r="AS335" i="128" s="1"/>
  <c r="AQ335" i="128"/>
  <c r="AA335" i="128"/>
  <c r="V335" i="128"/>
  <c r="U335" i="128"/>
  <c r="X335" i="128" s="1"/>
  <c r="T335" i="128"/>
  <c r="S335" i="128"/>
  <c r="R335" i="128"/>
  <c r="M335" i="128"/>
  <c r="BF190" i="128"/>
  <c r="AR190" i="128"/>
  <c r="AS190" i="128" s="1"/>
  <c r="AT190" i="128" s="1"/>
  <c r="AU190" i="128" s="1"/>
  <c r="AV190" i="128" s="1"/>
  <c r="AQ190" i="128"/>
  <c r="AA190" i="128"/>
  <c r="V190" i="128"/>
  <c r="U190" i="128"/>
  <c r="T190" i="128"/>
  <c r="S190" i="128"/>
  <c r="R190" i="128"/>
  <c r="M190" i="128"/>
  <c r="J190" i="128" s="1"/>
  <c r="BF338" i="128"/>
  <c r="AR338" i="128"/>
  <c r="AS338" i="128" s="1"/>
  <c r="AT338" i="128" s="1"/>
  <c r="AQ338" i="128"/>
  <c r="AA338" i="128"/>
  <c r="V338" i="128"/>
  <c r="U338" i="128"/>
  <c r="X338" i="128" s="1"/>
  <c r="T338" i="128"/>
  <c r="S338" i="128"/>
  <c r="R338" i="128"/>
  <c r="M338" i="128"/>
  <c r="J338" i="128" s="1"/>
  <c r="BF381" i="128"/>
  <c r="AR381" i="128"/>
  <c r="AQ381" i="128"/>
  <c r="AA381" i="128"/>
  <c r="V381" i="128"/>
  <c r="U381" i="128"/>
  <c r="T381" i="128"/>
  <c r="S381" i="128"/>
  <c r="R381" i="128"/>
  <c r="M381" i="128"/>
  <c r="BF293" i="128"/>
  <c r="AR293" i="128"/>
  <c r="AS293" i="128" s="1"/>
  <c r="AT293" i="128" s="1"/>
  <c r="AU293" i="128" s="1"/>
  <c r="AV293" i="128" s="1"/>
  <c r="AQ293" i="128"/>
  <c r="AA293" i="128"/>
  <c r="V293" i="128"/>
  <c r="U293" i="128"/>
  <c r="T293" i="128"/>
  <c r="S293" i="128"/>
  <c r="R293" i="128"/>
  <c r="M293" i="128"/>
  <c r="J293" i="128" s="1"/>
  <c r="BF96" i="128"/>
  <c r="AR96" i="128"/>
  <c r="AS96" i="128" s="1"/>
  <c r="AT96" i="128" s="1"/>
  <c r="AU96" i="128" s="1"/>
  <c r="AV96" i="128" s="1"/>
  <c r="AQ96" i="128"/>
  <c r="AA96" i="128"/>
  <c r="V96" i="128"/>
  <c r="U96" i="128"/>
  <c r="X96" i="128" s="1"/>
  <c r="T96" i="128"/>
  <c r="S96" i="128"/>
  <c r="R96" i="128"/>
  <c r="M96" i="128"/>
  <c r="J96" i="128" s="1"/>
  <c r="BF104" i="128"/>
  <c r="AR104" i="128"/>
  <c r="AQ104" i="128"/>
  <c r="AA104" i="128"/>
  <c r="V104" i="128"/>
  <c r="U104" i="128"/>
  <c r="T104" i="128"/>
  <c r="S104" i="128"/>
  <c r="R104" i="128"/>
  <c r="M104" i="128"/>
  <c r="BF317" i="128"/>
  <c r="AR317" i="128"/>
  <c r="AQ317" i="128"/>
  <c r="AA317" i="128"/>
  <c r="V317" i="128"/>
  <c r="U317" i="128"/>
  <c r="T317" i="128"/>
  <c r="S317" i="128"/>
  <c r="R317" i="128"/>
  <c r="M317" i="128"/>
  <c r="Z317" i="128" s="1"/>
  <c r="BF276" i="128"/>
  <c r="AR276" i="128"/>
  <c r="AS276" i="128" s="1"/>
  <c r="AQ276" i="128"/>
  <c r="AA276" i="128"/>
  <c r="V276" i="128"/>
  <c r="U276" i="128"/>
  <c r="T276" i="128"/>
  <c r="S276" i="128"/>
  <c r="R276" i="128"/>
  <c r="M276" i="128"/>
  <c r="Z276" i="128" s="1"/>
  <c r="BF144" i="128"/>
  <c r="AR144" i="128"/>
  <c r="AQ144" i="128"/>
  <c r="AA144" i="128"/>
  <c r="V144" i="128"/>
  <c r="U144" i="128"/>
  <c r="T144" i="128"/>
  <c r="S144" i="128"/>
  <c r="R144" i="128"/>
  <c r="M144" i="128"/>
  <c r="BF66" i="128"/>
  <c r="AR66" i="128"/>
  <c r="AQ66" i="128"/>
  <c r="AA66" i="128"/>
  <c r="V66" i="128"/>
  <c r="U66" i="128"/>
  <c r="X66" i="128" s="1"/>
  <c r="T66" i="128"/>
  <c r="S66" i="128"/>
  <c r="R66" i="128"/>
  <c r="M66" i="128"/>
  <c r="J66" i="128" s="1"/>
  <c r="BF28" i="128"/>
  <c r="AR28" i="128"/>
  <c r="AQ28" i="128"/>
  <c r="AA28" i="128"/>
  <c r="V28" i="128"/>
  <c r="U28" i="128"/>
  <c r="T28" i="128"/>
  <c r="S28" i="128"/>
  <c r="R28" i="128"/>
  <c r="M28" i="128"/>
  <c r="BF14" i="128"/>
  <c r="AR14" i="128"/>
  <c r="AQ14" i="128"/>
  <c r="AA14" i="128"/>
  <c r="V14" i="128"/>
  <c r="U14" i="128"/>
  <c r="X14" i="128" s="1"/>
  <c r="T14" i="128"/>
  <c r="S14" i="128"/>
  <c r="R14" i="128"/>
  <c r="M14" i="128"/>
  <c r="Z14" i="128" s="1"/>
  <c r="BF367" i="128"/>
  <c r="AR367" i="128"/>
  <c r="AQ367" i="128"/>
  <c r="AA367" i="128"/>
  <c r="V367" i="128"/>
  <c r="U367" i="128"/>
  <c r="T367" i="128"/>
  <c r="S367" i="128"/>
  <c r="R367" i="128"/>
  <c r="M367" i="128"/>
  <c r="BF231" i="128"/>
  <c r="AR231" i="128"/>
  <c r="AS231" i="128" s="1"/>
  <c r="AT231" i="128" s="1"/>
  <c r="AU231" i="128" s="1"/>
  <c r="AV231" i="128" s="1"/>
  <c r="AW231" i="128" s="1"/>
  <c r="AX231" i="128" s="1"/>
  <c r="AQ231" i="128"/>
  <c r="AA231" i="128"/>
  <c r="V231" i="128"/>
  <c r="U231" i="128"/>
  <c r="X231" i="128" s="1"/>
  <c r="T231" i="128"/>
  <c r="S231" i="128"/>
  <c r="R231" i="128"/>
  <c r="M231" i="128"/>
  <c r="Z231" i="128" s="1"/>
  <c r="BF264" i="128"/>
  <c r="AR264" i="128"/>
  <c r="AS264" i="128" s="1"/>
  <c r="AT264" i="128" s="1"/>
  <c r="AQ264" i="128"/>
  <c r="AA264" i="128"/>
  <c r="V264" i="128"/>
  <c r="U264" i="128"/>
  <c r="T264" i="128"/>
  <c r="S264" i="128"/>
  <c r="R264" i="128"/>
  <c r="M264" i="128"/>
  <c r="Z264" i="128" s="1"/>
  <c r="BF223" i="128"/>
  <c r="AR223" i="128"/>
  <c r="AS223" i="128" s="1"/>
  <c r="AT223" i="128" s="1"/>
  <c r="AU223" i="128" s="1"/>
  <c r="AV223" i="128" s="1"/>
  <c r="AQ223" i="128"/>
  <c r="AA223" i="128"/>
  <c r="V223" i="128"/>
  <c r="U223" i="128"/>
  <c r="T223" i="128"/>
  <c r="S223" i="128"/>
  <c r="R223" i="128"/>
  <c r="M223" i="128"/>
  <c r="Z223" i="128" s="1"/>
  <c r="BF269" i="128"/>
  <c r="AR269" i="128"/>
  <c r="AQ269" i="128"/>
  <c r="AA269" i="128"/>
  <c r="V269" i="128"/>
  <c r="U269" i="128"/>
  <c r="T269" i="128"/>
  <c r="S269" i="128"/>
  <c r="R269" i="128"/>
  <c r="M269" i="128"/>
  <c r="J269" i="128" s="1"/>
  <c r="BF241" i="128"/>
  <c r="AR241" i="128"/>
  <c r="AS241" i="128" s="1"/>
  <c r="AT241" i="128" s="1"/>
  <c r="AU241" i="128" s="1"/>
  <c r="AV241" i="128" s="1"/>
  <c r="AQ241" i="128"/>
  <c r="AA241" i="128"/>
  <c r="V241" i="128"/>
  <c r="U241" i="128"/>
  <c r="T241" i="128"/>
  <c r="S241" i="128"/>
  <c r="R241" i="128"/>
  <c r="M241" i="128"/>
  <c r="Z241" i="128" s="1"/>
  <c r="BF382" i="128"/>
  <c r="AR382" i="128"/>
  <c r="AS382" i="128" s="1"/>
  <c r="AT382" i="128" s="1"/>
  <c r="AU382" i="128" s="1"/>
  <c r="AV382" i="128" s="1"/>
  <c r="AQ382" i="128"/>
  <c r="AA382" i="128"/>
  <c r="V382" i="128"/>
  <c r="U382" i="128"/>
  <c r="X382" i="128" s="1"/>
  <c r="T382" i="128"/>
  <c r="S382" i="128"/>
  <c r="R382" i="128"/>
  <c r="M382" i="128"/>
  <c r="BF182" i="128"/>
  <c r="AR182" i="128"/>
  <c r="AQ182" i="128"/>
  <c r="AA182" i="128"/>
  <c r="Z182" i="128"/>
  <c r="V182" i="128"/>
  <c r="U182" i="128"/>
  <c r="T182" i="128"/>
  <c r="S182" i="128"/>
  <c r="R182" i="128"/>
  <c r="M182" i="128"/>
  <c r="J182" i="128" s="1"/>
  <c r="BF270" i="128"/>
  <c r="AR270" i="128"/>
  <c r="AS270" i="128" s="1"/>
  <c r="AT270" i="128" s="1"/>
  <c r="AU270" i="128" s="1"/>
  <c r="AV270" i="128" s="1"/>
  <c r="AQ270" i="128"/>
  <c r="AA270" i="128"/>
  <c r="V270" i="128"/>
  <c r="U270" i="128"/>
  <c r="T270" i="128"/>
  <c r="S270" i="128"/>
  <c r="R270" i="128"/>
  <c r="M270" i="128"/>
  <c r="J270" i="128" s="1"/>
  <c r="BF10" i="128"/>
  <c r="AR10" i="128"/>
  <c r="AS10" i="128" s="1"/>
  <c r="AT10" i="128" s="1"/>
  <c r="AU10" i="128" s="1"/>
  <c r="AV10" i="128" s="1"/>
  <c r="AQ10" i="128"/>
  <c r="AA10" i="128"/>
  <c r="V10" i="128"/>
  <c r="U10" i="128"/>
  <c r="T10" i="128"/>
  <c r="S10" i="128"/>
  <c r="R10" i="128"/>
  <c r="M10" i="128"/>
  <c r="Z10" i="128" s="1"/>
  <c r="BF261" i="128"/>
  <c r="AR261" i="128"/>
  <c r="AQ261" i="128"/>
  <c r="AA261" i="128"/>
  <c r="V261" i="128"/>
  <c r="U261" i="128"/>
  <c r="T261" i="128"/>
  <c r="S261" i="128"/>
  <c r="R261" i="128"/>
  <c r="M261" i="128"/>
  <c r="J261" i="128" s="1"/>
  <c r="BF310" i="128"/>
  <c r="AR310" i="128"/>
  <c r="AQ310" i="128"/>
  <c r="AA310" i="128"/>
  <c r="V310" i="128"/>
  <c r="U310" i="128"/>
  <c r="T310" i="128"/>
  <c r="S310" i="128"/>
  <c r="R310" i="128"/>
  <c r="M310" i="128"/>
  <c r="Z310" i="128" s="1"/>
  <c r="BF347" i="128"/>
  <c r="AR347" i="128"/>
  <c r="AS347" i="128" s="1"/>
  <c r="AT347" i="128" s="1"/>
  <c r="AU347" i="128" s="1"/>
  <c r="AV347" i="128" s="1"/>
  <c r="AQ347" i="128"/>
  <c r="AA347" i="128"/>
  <c r="V347" i="128"/>
  <c r="U347" i="128"/>
  <c r="X347" i="128" s="1"/>
  <c r="T347" i="128"/>
  <c r="S347" i="128"/>
  <c r="R347" i="128"/>
  <c r="M347" i="128"/>
  <c r="J347" i="128" s="1"/>
  <c r="BF282" i="128"/>
  <c r="AR282" i="128"/>
  <c r="AQ282" i="128"/>
  <c r="AA282" i="128"/>
  <c r="V282" i="128"/>
  <c r="U282" i="128"/>
  <c r="X282" i="128" s="1"/>
  <c r="T282" i="128"/>
  <c r="S282" i="128"/>
  <c r="R282" i="128"/>
  <c r="M282" i="128"/>
  <c r="BF72" i="128"/>
  <c r="AR72" i="128"/>
  <c r="AS72" i="128" s="1"/>
  <c r="AT72" i="128" s="1"/>
  <c r="AQ72" i="128"/>
  <c r="AA72" i="128"/>
  <c r="V72" i="128"/>
  <c r="U72" i="128"/>
  <c r="X72" i="128" s="1"/>
  <c r="T72" i="128"/>
  <c r="S72" i="128"/>
  <c r="R72" i="128"/>
  <c r="M72" i="128"/>
  <c r="Z72" i="128" s="1"/>
  <c r="BF237" i="128"/>
  <c r="AR237" i="128"/>
  <c r="AS237" i="128" s="1"/>
  <c r="AT237" i="128" s="1"/>
  <c r="AU237" i="128" s="1"/>
  <c r="AV237" i="128" s="1"/>
  <c r="AW237" i="128" s="1"/>
  <c r="AX237" i="128" s="1"/>
  <c r="AQ237" i="128"/>
  <c r="AA237" i="128"/>
  <c r="V237" i="128"/>
  <c r="U237" i="128"/>
  <c r="T237" i="128"/>
  <c r="S237" i="128"/>
  <c r="R237" i="128"/>
  <c r="M237" i="128"/>
  <c r="Z237" i="128" s="1"/>
  <c r="BF325" i="128"/>
  <c r="AR325" i="128"/>
  <c r="AS325" i="128" s="1"/>
  <c r="AT325" i="128" s="1"/>
  <c r="AU325" i="128" s="1"/>
  <c r="AV325" i="128" s="1"/>
  <c r="AQ325" i="128"/>
  <c r="AA325" i="128"/>
  <c r="V325" i="128"/>
  <c r="U325" i="128"/>
  <c r="T325" i="128"/>
  <c r="S325" i="128"/>
  <c r="R325" i="128"/>
  <c r="M325" i="128"/>
  <c r="Z325" i="128" s="1"/>
  <c r="BF75" i="128"/>
  <c r="AR75" i="128"/>
  <c r="AQ75" i="128"/>
  <c r="AA75" i="128"/>
  <c r="V75" i="128"/>
  <c r="U75" i="128"/>
  <c r="T75" i="128"/>
  <c r="S75" i="128"/>
  <c r="R75" i="128"/>
  <c r="M75" i="128"/>
  <c r="J75" i="128" s="1"/>
  <c r="BF34" i="128"/>
  <c r="AR34" i="128"/>
  <c r="AS34" i="128" s="1"/>
  <c r="AT34" i="128" s="1"/>
  <c r="AU34" i="128" s="1"/>
  <c r="AV34" i="128" s="1"/>
  <c r="AQ34" i="128"/>
  <c r="AA34" i="128"/>
  <c r="V34" i="128"/>
  <c r="U34" i="128"/>
  <c r="T34" i="128"/>
  <c r="S34" i="128"/>
  <c r="R34" i="128"/>
  <c r="M34" i="128"/>
  <c r="J34" i="128" s="1"/>
  <c r="BF191" i="128"/>
  <c r="AR191" i="128"/>
  <c r="AS191" i="128" s="1"/>
  <c r="AT191" i="128" s="1"/>
  <c r="AU191" i="128" s="1"/>
  <c r="AV191" i="128" s="1"/>
  <c r="AQ191" i="128"/>
  <c r="AA191" i="128"/>
  <c r="V191" i="128"/>
  <c r="U191" i="128"/>
  <c r="X191" i="128" s="1"/>
  <c r="T191" i="128"/>
  <c r="S191" i="128"/>
  <c r="R191" i="128"/>
  <c r="M191" i="128"/>
  <c r="J191" i="128" s="1"/>
  <c r="BF196" i="128"/>
  <c r="AR196" i="128"/>
  <c r="AQ196" i="128"/>
  <c r="AA196" i="128"/>
  <c r="Z196" i="128"/>
  <c r="V196" i="128"/>
  <c r="U196" i="128"/>
  <c r="T196" i="128"/>
  <c r="S196" i="128"/>
  <c r="R196" i="128"/>
  <c r="M196" i="128"/>
  <c r="J196" i="128" s="1"/>
  <c r="BF18" i="128"/>
  <c r="AR18" i="128"/>
  <c r="AS18" i="128" s="1"/>
  <c r="AQ18" i="128"/>
  <c r="AA18" i="128"/>
  <c r="V18" i="128"/>
  <c r="U18" i="128"/>
  <c r="X18" i="128" s="1"/>
  <c r="T18" i="128"/>
  <c r="S18" i="128"/>
  <c r="R18" i="128"/>
  <c r="M18" i="128"/>
  <c r="Z18" i="128" s="1"/>
  <c r="BF44" i="128"/>
  <c r="AR44" i="128"/>
  <c r="AS44" i="128" s="1"/>
  <c r="AT44" i="128" s="1"/>
  <c r="AU44" i="128" s="1"/>
  <c r="AV44" i="128" s="1"/>
  <c r="AQ44" i="128"/>
  <c r="AA44" i="128"/>
  <c r="V44" i="128"/>
  <c r="U44" i="128"/>
  <c r="X44" i="128" s="1"/>
  <c r="T44" i="128"/>
  <c r="S44" i="128"/>
  <c r="R44" i="128"/>
  <c r="M44" i="128"/>
  <c r="J44" i="128" s="1"/>
  <c r="BF360" i="128"/>
  <c r="AR360" i="128"/>
  <c r="AS360" i="128" s="1"/>
  <c r="AT360" i="128" s="1"/>
  <c r="AU360" i="128" s="1"/>
  <c r="AV360" i="128" s="1"/>
  <c r="AQ360" i="128"/>
  <c r="AA360" i="128"/>
  <c r="V360" i="128"/>
  <c r="U360" i="128"/>
  <c r="T360" i="128"/>
  <c r="S360" i="128"/>
  <c r="R360" i="128"/>
  <c r="M360" i="128"/>
  <c r="Z360" i="128" s="1"/>
  <c r="BF333" i="128"/>
  <c r="AR333" i="128"/>
  <c r="AS333" i="128" s="1"/>
  <c r="AT333" i="128" s="1"/>
  <c r="AU333" i="128" s="1"/>
  <c r="AV333" i="128" s="1"/>
  <c r="AQ333" i="128"/>
  <c r="AA333" i="128"/>
  <c r="V333" i="128"/>
  <c r="U333" i="128"/>
  <c r="T333" i="128"/>
  <c r="S333" i="128"/>
  <c r="R333" i="128"/>
  <c r="M333" i="128"/>
  <c r="BF268" i="128"/>
  <c r="AR268" i="128"/>
  <c r="AQ268" i="128"/>
  <c r="AA268" i="128"/>
  <c r="V268" i="128"/>
  <c r="U268" i="128"/>
  <c r="X268" i="128" s="1"/>
  <c r="T268" i="128"/>
  <c r="S268" i="128"/>
  <c r="R268" i="128"/>
  <c r="M268" i="128"/>
  <c r="BF294" i="128"/>
  <c r="AR294" i="128"/>
  <c r="AS294" i="128" s="1"/>
  <c r="AQ294" i="128"/>
  <c r="AA294" i="128"/>
  <c r="V294" i="128"/>
  <c r="U294" i="128"/>
  <c r="T294" i="128"/>
  <c r="S294" i="128"/>
  <c r="R294" i="128"/>
  <c r="M294" i="128"/>
  <c r="Z294" i="128" s="1"/>
  <c r="J294" i="128"/>
  <c r="BF247" i="128"/>
  <c r="AR247" i="128"/>
  <c r="AQ247" i="128"/>
  <c r="AA247" i="128"/>
  <c r="V247" i="128"/>
  <c r="U247" i="128"/>
  <c r="X247" i="128" s="1"/>
  <c r="T247" i="128"/>
  <c r="S247" i="128"/>
  <c r="R247" i="128"/>
  <c r="M247" i="128"/>
  <c r="Z247" i="128" s="1"/>
  <c r="BF387" i="128"/>
  <c r="AR387" i="128"/>
  <c r="AS387" i="128" s="1"/>
  <c r="AT387" i="128" s="1"/>
  <c r="AU387" i="128" s="1"/>
  <c r="AV387" i="128" s="1"/>
  <c r="AQ387" i="128"/>
  <c r="AA387" i="128"/>
  <c r="V387" i="128"/>
  <c r="U387" i="128"/>
  <c r="T387" i="128"/>
  <c r="S387" i="128"/>
  <c r="R387" i="128"/>
  <c r="M387" i="128"/>
  <c r="Z387" i="128" s="1"/>
  <c r="BF134" i="128"/>
  <c r="AR134" i="128"/>
  <c r="AQ134" i="128"/>
  <c r="AA134" i="128"/>
  <c r="V134" i="128"/>
  <c r="U134" i="128"/>
  <c r="T134" i="128"/>
  <c r="S134" i="128"/>
  <c r="R134" i="128"/>
  <c r="M134" i="128"/>
  <c r="Z134" i="128" s="1"/>
  <c r="BF105" i="128"/>
  <c r="AR105" i="128"/>
  <c r="AS105" i="128" s="1"/>
  <c r="AQ105" i="128"/>
  <c r="AA105" i="128"/>
  <c r="V105" i="128"/>
  <c r="U105" i="128"/>
  <c r="T105" i="128"/>
  <c r="S105" i="128"/>
  <c r="R105" i="128"/>
  <c r="M105" i="128"/>
  <c r="Z105" i="128" s="1"/>
  <c r="BF179" i="128"/>
  <c r="AR179" i="128"/>
  <c r="AS179" i="128" s="1"/>
  <c r="AT179" i="128" s="1"/>
  <c r="AU179" i="128" s="1"/>
  <c r="AV179" i="128" s="1"/>
  <c r="AQ179" i="128"/>
  <c r="AA179" i="128"/>
  <c r="V179" i="128"/>
  <c r="U179" i="128"/>
  <c r="T179" i="128"/>
  <c r="S179" i="128"/>
  <c r="R179" i="128"/>
  <c r="M179" i="128"/>
  <c r="Z179" i="128" s="1"/>
  <c r="BF383" i="128"/>
  <c r="AR383" i="128"/>
  <c r="AS383" i="128" s="1"/>
  <c r="AT383" i="128" s="1"/>
  <c r="AU383" i="128" s="1"/>
  <c r="AV383" i="128" s="1"/>
  <c r="AQ383" i="128"/>
  <c r="AA383" i="128"/>
  <c r="V383" i="128"/>
  <c r="U383" i="128"/>
  <c r="W383" i="128" s="1"/>
  <c r="T383" i="128"/>
  <c r="S383" i="128"/>
  <c r="R383" i="128"/>
  <c r="M383" i="128"/>
  <c r="J383" i="128" s="1"/>
  <c r="BF244" i="128"/>
  <c r="AR244" i="128"/>
  <c r="AS244" i="128" s="1"/>
  <c r="AT244" i="128" s="1"/>
  <c r="AU244" i="128" s="1"/>
  <c r="AV244" i="128" s="1"/>
  <c r="AQ244" i="128"/>
  <c r="AA244" i="128"/>
  <c r="V244" i="128"/>
  <c r="U244" i="128"/>
  <c r="T244" i="128"/>
  <c r="S244" i="128"/>
  <c r="R244" i="128"/>
  <c r="M244" i="128"/>
  <c r="J244" i="128" s="1"/>
  <c r="BF306" i="128"/>
  <c r="AT306" i="128"/>
  <c r="AU306" i="128" s="1"/>
  <c r="AV306" i="128" s="1"/>
  <c r="AR306" i="128"/>
  <c r="AS306" i="128" s="1"/>
  <c r="AQ306" i="128"/>
  <c r="AA306" i="128"/>
  <c r="V306" i="128"/>
  <c r="U306" i="128"/>
  <c r="X306" i="128" s="1"/>
  <c r="T306" i="128"/>
  <c r="S306" i="128"/>
  <c r="R306" i="128"/>
  <c r="M306" i="128"/>
  <c r="J306" i="128" s="1"/>
  <c r="BF345" i="128"/>
  <c r="AR345" i="128"/>
  <c r="AS345" i="128" s="1"/>
  <c r="AT345" i="128" s="1"/>
  <c r="AU345" i="128" s="1"/>
  <c r="AV345" i="128" s="1"/>
  <c r="AQ345" i="128"/>
  <c r="AA345" i="128"/>
  <c r="V345" i="128"/>
  <c r="U345" i="128"/>
  <c r="X345" i="128" s="1"/>
  <c r="T345" i="128"/>
  <c r="S345" i="128"/>
  <c r="R345" i="128"/>
  <c r="M345" i="128"/>
  <c r="Z345" i="128" s="1"/>
  <c r="BF230" i="128"/>
  <c r="AR230" i="128"/>
  <c r="AQ230" i="128"/>
  <c r="AA230" i="128"/>
  <c r="V230" i="128"/>
  <c r="U230" i="128"/>
  <c r="X230" i="128" s="1"/>
  <c r="T230" i="128"/>
  <c r="S230" i="128"/>
  <c r="R230" i="128"/>
  <c r="M230" i="128"/>
  <c r="J230" i="128" s="1"/>
  <c r="BF12" i="128"/>
  <c r="AR12" i="128"/>
  <c r="AS12" i="128" s="1"/>
  <c r="AT12" i="128" s="1"/>
  <c r="AQ12" i="128"/>
  <c r="AA12" i="128"/>
  <c r="V12" i="128"/>
  <c r="U12" i="128"/>
  <c r="T12" i="128"/>
  <c r="S12" i="128"/>
  <c r="R12" i="128"/>
  <c r="M12" i="128"/>
  <c r="BF312" i="128"/>
  <c r="AR312" i="128"/>
  <c r="AS312" i="128" s="1"/>
  <c r="AQ312" i="128"/>
  <c r="AA312" i="128"/>
  <c r="V312" i="128"/>
  <c r="U312" i="128"/>
  <c r="T312" i="128"/>
  <c r="S312" i="128"/>
  <c r="R312" i="128"/>
  <c r="M312" i="128"/>
  <c r="J312" i="128" s="1"/>
  <c r="BF199" i="128"/>
  <c r="AR199" i="128"/>
  <c r="AS199" i="128" s="1"/>
  <c r="AQ199" i="128"/>
  <c r="AA199" i="128"/>
  <c r="V199" i="128"/>
  <c r="U199" i="128"/>
  <c r="T199" i="128"/>
  <c r="S199" i="128"/>
  <c r="R199" i="128"/>
  <c r="M199" i="128"/>
  <c r="J199" i="128" s="1"/>
  <c r="BF141" i="128"/>
  <c r="AR141" i="128"/>
  <c r="AS141" i="128" s="1"/>
  <c r="AT141" i="128" s="1"/>
  <c r="AU141" i="128" s="1"/>
  <c r="AV141" i="128" s="1"/>
  <c r="AQ141" i="128"/>
  <c r="AA141" i="128"/>
  <c r="V141" i="128"/>
  <c r="U141" i="128"/>
  <c r="T141" i="128"/>
  <c r="S141" i="128"/>
  <c r="R141" i="128"/>
  <c r="M141" i="128"/>
  <c r="BF93" i="128"/>
  <c r="AR93" i="128"/>
  <c r="AQ93" i="128"/>
  <c r="AA93" i="128"/>
  <c r="V93" i="128"/>
  <c r="U93" i="128"/>
  <c r="T93" i="128"/>
  <c r="S93" i="128"/>
  <c r="R93" i="128"/>
  <c r="M93" i="128"/>
  <c r="J93" i="128" s="1"/>
  <c r="BF184" i="128"/>
  <c r="AR184" i="128"/>
  <c r="AS184" i="128" s="1"/>
  <c r="AT184" i="128" s="1"/>
  <c r="AU184" i="128" s="1"/>
  <c r="AV184" i="128" s="1"/>
  <c r="AQ184" i="128"/>
  <c r="AA184" i="128"/>
  <c r="V184" i="128"/>
  <c r="U184" i="128"/>
  <c r="W184" i="128" s="1"/>
  <c r="T184" i="128"/>
  <c r="S184" i="128"/>
  <c r="R184" i="128"/>
  <c r="M184" i="128"/>
  <c r="Z184" i="128" s="1"/>
  <c r="BF109" i="128"/>
  <c r="AR109" i="128"/>
  <c r="AS109" i="128" s="1"/>
  <c r="AT109" i="128" s="1"/>
  <c r="AU109" i="128" s="1"/>
  <c r="AV109" i="128" s="1"/>
  <c r="AQ109" i="128"/>
  <c r="AA109" i="128"/>
  <c r="V109" i="128"/>
  <c r="U109" i="128"/>
  <c r="T109" i="128"/>
  <c r="S109" i="128"/>
  <c r="R109" i="128"/>
  <c r="M109" i="128"/>
  <c r="Z109" i="128" s="1"/>
  <c r="BF343" i="128"/>
  <c r="AR343" i="128"/>
  <c r="AS343" i="128" s="1"/>
  <c r="AT343" i="128" s="1"/>
  <c r="AU343" i="128" s="1"/>
  <c r="AV343" i="128" s="1"/>
  <c r="AQ343" i="128"/>
  <c r="AA343" i="128"/>
  <c r="Z343" i="128"/>
  <c r="V343" i="128"/>
  <c r="U343" i="128"/>
  <c r="X343" i="128" s="1"/>
  <c r="T343" i="128"/>
  <c r="S343" i="128"/>
  <c r="R343" i="128"/>
  <c r="M343" i="128"/>
  <c r="J343" i="128" s="1"/>
  <c r="BF124" i="128"/>
  <c r="AR124" i="128"/>
  <c r="AQ124" i="128"/>
  <c r="AA124" i="128"/>
  <c r="V124" i="128"/>
  <c r="U124" i="128"/>
  <c r="T124" i="128"/>
  <c r="S124" i="128"/>
  <c r="R124" i="128"/>
  <c r="M124" i="128"/>
  <c r="J124" i="128" s="1"/>
  <c r="BF31" i="128"/>
  <c r="AR31" i="128"/>
  <c r="AS31" i="128" s="1"/>
  <c r="AT31" i="128" s="1"/>
  <c r="AU31" i="128" s="1"/>
  <c r="AV31" i="128" s="1"/>
  <c r="AQ31" i="128"/>
  <c r="AA31" i="128"/>
  <c r="V31" i="128"/>
  <c r="U31" i="128"/>
  <c r="X31" i="128" s="1"/>
  <c r="T31" i="128"/>
  <c r="S31" i="128"/>
  <c r="R31" i="128"/>
  <c r="M31" i="128"/>
  <c r="Z31" i="128" s="1"/>
  <c r="BF193" i="128"/>
  <c r="AR193" i="128"/>
  <c r="AS193" i="128" s="1"/>
  <c r="AT193" i="128" s="1"/>
  <c r="AU193" i="128" s="1"/>
  <c r="AV193" i="128" s="1"/>
  <c r="AQ193" i="128"/>
  <c r="AA193" i="128"/>
  <c r="V193" i="128"/>
  <c r="U193" i="128"/>
  <c r="T193" i="128"/>
  <c r="S193" i="128"/>
  <c r="R193" i="128"/>
  <c r="M193" i="128"/>
  <c r="BF356" i="128"/>
  <c r="AR356" i="128"/>
  <c r="AQ356" i="128"/>
  <c r="AA356" i="128"/>
  <c r="V356" i="128"/>
  <c r="U356" i="128"/>
  <c r="T356" i="128"/>
  <c r="S356" i="128"/>
  <c r="R356" i="128"/>
  <c r="M356" i="128"/>
  <c r="Z356" i="128" s="1"/>
  <c r="BF50" i="128"/>
  <c r="AR50" i="128"/>
  <c r="AQ50" i="128"/>
  <c r="AA50" i="128"/>
  <c r="V50" i="128"/>
  <c r="U50" i="128"/>
  <c r="T50" i="128"/>
  <c r="S50" i="128"/>
  <c r="R50" i="128"/>
  <c r="M50" i="128"/>
  <c r="Z50" i="128" s="1"/>
  <c r="BF267" i="128"/>
  <c r="AR267" i="128"/>
  <c r="AS267" i="128" s="1"/>
  <c r="AQ267" i="128"/>
  <c r="AA267" i="128"/>
  <c r="V267" i="128"/>
  <c r="U267" i="128"/>
  <c r="X267" i="128" s="1"/>
  <c r="T267" i="128"/>
  <c r="S267" i="128"/>
  <c r="R267" i="128"/>
  <c r="M267" i="128"/>
  <c r="Z267" i="128" s="1"/>
  <c r="BF126" i="128"/>
  <c r="AR126" i="128"/>
  <c r="AQ126" i="128"/>
  <c r="AA126" i="128"/>
  <c r="V126" i="128"/>
  <c r="U126" i="128"/>
  <c r="X126" i="128" s="1"/>
  <c r="T126" i="128"/>
  <c r="S126" i="128"/>
  <c r="R126" i="128"/>
  <c r="M126" i="128"/>
  <c r="BF260" i="128"/>
  <c r="AR260" i="128"/>
  <c r="AQ260" i="128"/>
  <c r="AA260" i="128"/>
  <c r="V260" i="128"/>
  <c r="U260" i="128"/>
  <c r="X260" i="128" s="1"/>
  <c r="T260" i="128"/>
  <c r="S260" i="128"/>
  <c r="R260" i="128"/>
  <c r="M260" i="128"/>
  <c r="J260" i="128" s="1"/>
  <c r="BF61" i="128"/>
  <c r="AR61" i="128"/>
  <c r="AS61" i="128" s="1"/>
  <c r="AT61" i="128" s="1"/>
  <c r="AU61" i="128" s="1"/>
  <c r="AV61" i="128" s="1"/>
  <c r="AQ61" i="128"/>
  <c r="AA61" i="128"/>
  <c r="Z61" i="128"/>
  <c r="V61" i="128"/>
  <c r="U61" i="128"/>
  <c r="X61" i="128" s="1"/>
  <c r="T61" i="128"/>
  <c r="S61" i="128"/>
  <c r="R61" i="128"/>
  <c r="M61" i="128"/>
  <c r="J61" i="128" s="1"/>
  <c r="BF148" i="128"/>
  <c r="AR148" i="128"/>
  <c r="AS148" i="128" s="1"/>
  <c r="AT148" i="128" s="1"/>
  <c r="AU148" i="128" s="1"/>
  <c r="AV148" i="128" s="1"/>
  <c r="AQ148" i="128"/>
  <c r="AA148" i="128"/>
  <c r="V148" i="128"/>
  <c r="U148" i="128"/>
  <c r="X148" i="128" s="1"/>
  <c r="T148" i="128"/>
  <c r="S148" i="128"/>
  <c r="R148" i="128"/>
  <c r="M148" i="128"/>
  <c r="Z148" i="128" s="1"/>
  <c r="J148" i="128"/>
  <c r="BF143" i="128"/>
  <c r="AR143" i="128"/>
  <c r="AS143" i="128" s="1"/>
  <c r="AT143" i="128" s="1"/>
  <c r="AU143" i="128" s="1"/>
  <c r="AV143" i="128" s="1"/>
  <c r="AQ143" i="128"/>
  <c r="AA143" i="128"/>
  <c r="V143" i="128"/>
  <c r="U143" i="128"/>
  <c r="T143" i="128"/>
  <c r="S143" i="128"/>
  <c r="R143" i="128"/>
  <c r="M143" i="128"/>
  <c r="Z143" i="128" s="1"/>
  <c r="J143" i="128"/>
  <c r="BF388" i="128"/>
  <c r="AR388" i="128"/>
  <c r="AS388" i="128" s="1"/>
  <c r="AT388" i="128" s="1"/>
  <c r="AU388" i="128" s="1"/>
  <c r="AV388" i="128" s="1"/>
  <c r="AQ388" i="128"/>
  <c r="AA388" i="128"/>
  <c r="V388" i="128"/>
  <c r="U388" i="128"/>
  <c r="X388" i="128" s="1"/>
  <c r="T388" i="128"/>
  <c r="S388" i="128"/>
  <c r="R388" i="128"/>
  <c r="M388" i="128"/>
  <c r="Z388" i="128" s="1"/>
  <c r="BF9" i="128"/>
  <c r="AR9" i="128"/>
  <c r="AQ9" i="128"/>
  <c r="AA9" i="128"/>
  <c r="V9" i="128"/>
  <c r="U9" i="128"/>
  <c r="T9" i="128"/>
  <c r="S9" i="128"/>
  <c r="R9" i="128"/>
  <c r="M9" i="128"/>
  <c r="BF299" i="128"/>
  <c r="AR299" i="128"/>
  <c r="AS299" i="128" s="1"/>
  <c r="AQ299" i="128"/>
  <c r="AA299" i="128"/>
  <c r="V299" i="128"/>
  <c r="U299" i="128"/>
  <c r="T299" i="128"/>
  <c r="S299" i="128"/>
  <c r="R299" i="128"/>
  <c r="M299" i="128"/>
  <c r="BF156" i="128"/>
  <c r="AR156" i="128"/>
  <c r="AS156" i="128" s="1"/>
  <c r="AT156" i="128" s="1"/>
  <c r="AU156" i="128" s="1"/>
  <c r="AV156" i="128" s="1"/>
  <c r="AQ156" i="128"/>
  <c r="AA156" i="128"/>
  <c r="V156" i="128"/>
  <c r="U156" i="128"/>
  <c r="T156" i="128"/>
  <c r="S156" i="128"/>
  <c r="R156" i="128"/>
  <c r="M156" i="128"/>
  <c r="J156" i="128" s="1"/>
  <c r="BF138" i="128"/>
  <c r="AR138" i="128"/>
  <c r="AQ138" i="128"/>
  <c r="AA138" i="128"/>
  <c r="Z138" i="128"/>
  <c r="V138" i="128"/>
  <c r="U138" i="128"/>
  <c r="X138" i="128" s="1"/>
  <c r="T138" i="128"/>
  <c r="S138" i="128"/>
  <c r="R138" i="128"/>
  <c r="M138" i="128"/>
  <c r="J138" i="128" s="1"/>
  <c r="BF87" i="128"/>
  <c r="AR87" i="128"/>
  <c r="AQ87" i="128"/>
  <c r="AA87" i="128"/>
  <c r="V87" i="128"/>
  <c r="U87" i="128"/>
  <c r="T87" i="128"/>
  <c r="S87" i="128"/>
  <c r="R87" i="128"/>
  <c r="M87" i="128"/>
  <c r="BF24" i="128"/>
  <c r="AR24" i="128"/>
  <c r="AQ24" i="128"/>
  <c r="AA24" i="128"/>
  <c r="V24" i="128"/>
  <c r="U24" i="128"/>
  <c r="T24" i="128"/>
  <c r="S24" i="128"/>
  <c r="R24" i="128"/>
  <c r="M24" i="128"/>
  <c r="Z24" i="128" s="1"/>
  <c r="BF38" i="128"/>
  <c r="AR38" i="128"/>
  <c r="AS38" i="128" s="1"/>
  <c r="AT38" i="128" s="1"/>
  <c r="AU38" i="128" s="1"/>
  <c r="AV38" i="128" s="1"/>
  <c r="AQ38" i="128"/>
  <c r="AA38" i="128"/>
  <c r="V38" i="128"/>
  <c r="U38" i="128"/>
  <c r="X38" i="128" s="1"/>
  <c r="T38" i="128"/>
  <c r="S38" i="128"/>
  <c r="R38" i="128"/>
  <c r="M38" i="128"/>
  <c r="Z38" i="128" s="1"/>
  <c r="BF165" i="128"/>
  <c r="AR165" i="128"/>
  <c r="AQ165" i="128"/>
  <c r="AA165" i="128"/>
  <c r="V165" i="128"/>
  <c r="U165" i="128"/>
  <c r="X165" i="128" s="1"/>
  <c r="T165" i="128"/>
  <c r="S165" i="128"/>
  <c r="R165" i="128"/>
  <c r="M165" i="128"/>
  <c r="Z165" i="128" s="1"/>
  <c r="BF185" i="128"/>
  <c r="AR185" i="128"/>
  <c r="AQ185" i="128"/>
  <c r="AA185" i="128"/>
  <c r="V185" i="128"/>
  <c r="U185" i="128"/>
  <c r="X185" i="128" s="1"/>
  <c r="T185" i="128"/>
  <c r="S185" i="128"/>
  <c r="R185" i="128"/>
  <c r="M185" i="128"/>
  <c r="Z185" i="128" s="1"/>
  <c r="BF279" i="128"/>
  <c r="AR279" i="128"/>
  <c r="AQ279" i="128"/>
  <c r="AA279" i="128"/>
  <c r="V279" i="128"/>
  <c r="U279" i="128"/>
  <c r="T279" i="128"/>
  <c r="S279" i="128"/>
  <c r="R279" i="128"/>
  <c r="M279" i="128"/>
  <c r="BF362" i="128"/>
  <c r="AR362" i="128"/>
  <c r="AS362" i="128" s="1"/>
  <c r="AT362" i="128" s="1"/>
  <c r="AU362" i="128" s="1"/>
  <c r="AV362" i="128" s="1"/>
  <c r="AQ362" i="128"/>
  <c r="AA362" i="128"/>
  <c r="V362" i="128"/>
  <c r="U362" i="128"/>
  <c r="T362" i="128"/>
  <c r="S362" i="128"/>
  <c r="R362" i="128"/>
  <c r="M362" i="128"/>
  <c r="BF127" i="128"/>
  <c r="AR127" i="128"/>
  <c r="AS127" i="128" s="1"/>
  <c r="AQ127" i="128"/>
  <c r="AA127" i="128"/>
  <c r="V127" i="128"/>
  <c r="U127" i="128"/>
  <c r="X127" i="128" s="1"/>
  <c r="T127" i="128"/>
  <c r="S127" i="128"/>
  <c r="R127" i="128"/>
  <c r="M127" i="128"/>
  <c r="J127" i="128" s="1"/>
  <c r="BF178" i="128"/>
  <c r="AR178" i="128"/>
  <c r="AS178" i="128" s="1"/>
  <c r="AT178" i="128" s="1"/>
  <c r="AU178" i="128" s="1"/>
  <c r="AV178" i="128" s="1"/>
  <c r="AQ178" i="128"/>
  <c r="AA178" i="128"/>
  <c r="Z178" i="128"/>
  <c r="V178" i="128"/>
  <c r="U178" i="128"/>
  <c r="T178" i="128"/>
  <c r="S178" i="128"/>
  <c r="R178" i="128"/>
  <c r="M178" i="128"/>
  <c r="J178" i="128" s="1"/>
  <c r="BF385" i="128"/>
  <c r="AR385" i="128"/>
  <c r="AS385" i="128" s="1"/>
  <c r="AT385" i="128" s="1"/>
  <c r="AU385" i="128" s="1"/>
  <c r="AV385" i="128" s="1"/>
  <c r="AQ385" i="128"/>
  <c r="AA385" i="128"/>
  <c r="Z385" i="128"/>
  <c r="V385" i="128"/>
  <c r="U385" i="128"/>
  <c r="T385" i="128"/>
  <c r="S385" i="128"/>
  <c r="R385" i="128"/>
  <c r="M385" i="128"/>
  <c r="J385" i="128" s="1"/>
  <c r="BF229" i="128"/>
  <c r="AR229" i="128"/>
  <c r="AS229" i="128" s="1"/>
  <c r="AT229" i="128" s="1"/>
  <c r="AU229" i="128" s="1"/>
  <c r="AV229" i="128" s="1"/>
  <c r="AQ229" i="128"/>
  <c r="AA229" i="128"/>
  <c r="V229" i="128"/>
  <c r="U229" i="128"/>
  <c r="X229" i="128" s="1"/>
  <c r="T229" i="128"/>
  <c r="S229" i="128"/>
  <c r="R229" i="128"/>
  <c r="M229" i="128"/>
  <c r="BF113" i="128"/>
  <c r="AR113" i="128"/>
  <c r="AS113" i="128" s="1"/>
  <c r="AT113" i="128" s="1"/>
  <c r="AU113" i="128" s="1"/>
  <c r="AV113" i="128" s="1"/>
  <c r="AQ113" i="128"/>
  <c r="AA113" i="128"/>
  <c r="V113" i="128"/>
  <c r="U113" i="128"/>
  <c r="T113" i="128"/>
  <c r="S113" i="128"/>
  <c r="R113" i="128"/>
  <c r="M113" i="128"/>
  <c r="BF283" i="128"/>
  <c r="AR283" i="128"/>
  <c r="AQ283" i="128"/>
  <c r="AA283" i="128"/>
  <c r="Z283" i="128"/>
  <c r="V283" i="128"/>
  <c r="U283" i="128"/>
  <c r="X283" i="128" s="1"/>
  <c r="T283" i="128"/>
  <c r="S283" i="128"/>
  <c r="R283" i="128"/>
  <c r="M283" i="128"/>
  <c r="J283" i="128" s="1"/>
  <c r="BF225" i="128"/>
  <c r="AR225" i="128"/>
  <c r="AQ225" i="128"/>
  <c r="AA225" i="128"/>
  <c r="V225" i="128"/>
  <c r="U225" i="128"/>
  <c r="T225" i="128"/>
  <c r="S225" i="128"/>
  <c r="R225" i="128"/>
  <c r="M225" i="128"/>
  <c r="Z225" i="128" s="1"/>
  <c r="BF71" i="128"/>
  <c r="AR71" i="128"/>
  <c r="AS71" i="128" s="1"/>
  <c r="AT71" i="128" s="1"/>
  <c r="AU71" i="128" s="1"/>
  <c r="AV71" i="128" s="1"/>
  <c r="AQ71" i="128"/>
  <c r="AA71" i="128"/>
  <c r="Z71" i="128"/>
  <c r="V71" i="128"/>
  <c r="U71" i="128"/>
  <c r="X71" i="128" s="1"/>
  <c r="T71" i="128"/>
  <c r="S71" i="128"/>
  <c r="R71" i="128"/>
  <c r="M71" i="128"/>
  <c r="J71" i="128" s="1"/>
  <c r="AP71" i="128" s="1"/>
  <c r="BF315" i="128"/>
  <c r="AR315" i="128"/>
  <c r="AS315" i="128" s="1"/>
  <c r="AT315" i="128" s="1"/>
  <c r="AU315" i="128" s="1"/>
  <c r="AV315" i="128" s="1"/>
  <c r="AW315" i="128" s="1"/>
  <c r="AX315" i="128" s="1"/>
  <c r="AQ315" i="128"/>
  <c r="AA315" i="128"/>
  <c r="V315" i="128"/>
  <c r="U315" i="128"/>
  <c r="X315" i="128" s="1"/>
  <c r="T315" i="128"/>
  <c r="S315" i="128"/>
  <c r="R315" i="128"/>
  <c r="M315" i="128"/>
  <c r="Z315" i="128" s="1"/>
  <c r="BF300" i="128"/>
  <c r="AR300" i="128"/>
  <c r="AQ300" i="128"/>
  <c r="AA300" i="128"/>
  <c r="V300" i="128"/>
  <c r="U300" i="128"/>
  <c r="X300" i="128" s="1"/>
  <c r="T300" i="128"/>
  <c r="S300" i="128"/>
  <c r="R300" i="128"/>
  <c r="M300" i="128"/>
  <c r="Z300" i="128" s="1"/>
  <c r="BF322" i="128"/>
  <c r="AR322" i="128"/>
  <c r="AS322" i="128" s="1"/>
  <c r="AT322" i="128" s="1"/>
  <c r="AU322" i="128" s="1"/>
  <c r="AV322" i="128" s="1"/>
  <c r="AQ322" i="128"/>
  <c r="AA322" i="128"/>
  <c r="V322" i="128"/>
  <c r="U322" i="128"/>
  <c r="T322" i="128"/>
  <c r="S322" i="128"/>
  <c r="R322" i="128"/>
  <c r="M322" i="128"/>
  <c r="J322" i="128" s="1"/>
  <c r="BF224" i="128"/>
  <c r="AR224" i="128"/>
  <c r="AS224" i="128" s="1"/>
  <c r="AT224" i="128" s="1"/>
  <c r="AU224" i="128" s="1"/>
  <c r="AV224" i="128" s="1"/>
  <c r="AQ224" i="128"/>
  <c r="AA224" i="128"/>
  <c r="V224" i="128"/>
  <c r="U224" i="128"/>
  <c r="T224" i="128"/>
  <c r="S224" i="128"/>
  <c r="R224" i="128"/>
  <c r="M224" i="128"/>
  <c r="Z224" i="128" s="1"/>
  <c r="BF339" i="128"/>
  <c r="AR339" i="128"/>
  <c r="AQ339" i="128"/>
  <c r="AA339" i="128"/>
  <c r="V339" i="128"/>
  <c r="U339" i="128"/>
  <c r="X339" i="128" s="1"/>
  <c r="T339" i="128"/>
  <c r="S339" i="128"/>
  <c r="R339" i="128"/>
  <c r="M339" i="128"/>
  <c r="J339" i="128" s="1"/>
  <c r="BF248" i="128"/>
  <c r="AR248" i="128"/>
  <c r="AS248" i="128" s="1"/>
  <c r="AT248" i="128" s="1"/>
  <c r="AU248" i="128" s="1"/>
  <c r="AV248" i="128" s="1"/>
  <c r="AQ248" i="128"/>
  <c r="AA248" i="128"/>
  <c r="V248" i="128"/>
  <c r="U248" i="128"/>
  <c r="X248" i="128" s="1"/>
  <c r="T248" i="128"/>
  <c r="S248" i="128"/>
  <c r="R248" i="128"/>
  <c r="M248" i="128"/>
  <c r="J248" i="128" s="1"/>
  <c r="BF85" i="128"/>
  <c r="AR85" i="128"/>
  <c r="AS85" i="128" s="1"/>
  <c r="AT85" i="128" s="1"/>
  <c r="AU85" i="128" s="1"/>
  <c r="AV85" i="128" s="1"/>
  <c r="AQ85" i="128"/>
  <c r="AA85" i="128"/>
  <c r="V85" i="128"/>
  <c r="U85" i="128"/>
  <c r="X85" i="128" s="1"/>
  <c r="T85" i="128"/>
  <c r="S85" i="128"/>
  <c r="R85" i="128"/>
  <c r="M85" i="128"/>
  <c r="BF142" i="128"/>
  <c r="AR142" i="128"/>
  <c r="AQ142" i="128"/>
  <c r="AA142" i="128"/>
  <c r="V142" i="128"/>
  <c r="U142" i="128"/>
  <c r="X142" i="128" s="1"/>
  <c r="T142" i="128"/>
  <c r="S142" i="128"/>
  <c r="R142" i="128"/>
  <c r="M142" i="128"/>
  <c r="Z142" i="128" s="1"/>
  <c r="BF181" i="128"/>
  <c r="AR181" i="128"/>
  <c r="AS181" i="128" s="1"/>
  <c r="AT181" i="128" s="1"/>
  <c r="AQ181" i="128"/>
  <c r="AA181" i="128"/>
  <c r="V181" i="128"/>
  <c r="U181" i="128"/>
  <c r="T181" i="128"/>
  <c r="S181" i="128"/>
  <c r="R181" i="128"/>
  <c r="M181" i="128"/>
  <c r="Z181" i="128" s="1"/>
  <c r="BF69" i="128"/>
  <c r="AR69" i="128"/>
  <c r="AS69" i="128" s="1"/>
  <c r="AT69" i="128" s="1"/>
  <c r="AU69" i="128" s="1"/>
  <c r="AV69" i="128" s="1"/>
  <c r="AQ69" i="128"/>
  <c r="AA69" i="128"/>
  <c r="V69" i="128"/>
  <c r="U69" i="128"/>
  <c r="T69" i="128"/>
  <c r="S69" i="128"/>
  <c r="R69" i="128"/>
  <c r="M69" i="128"/>
  <c r="Z69" i="128" s="1"/>
  <c r="J69" i="128"/>
  <c r="BF287" i="128"/>
  <c r="AR287" i="128"/>
  <c r="AQ287" i="128"/>
  <c r="AA287" i="128"/>
  <c r="V287" i="128"/>
  <c r="U287" i="128"/>
  <c r="T287" i="128"/>
  <c r="S287" i="128"/>
  <c r="R287" i="128"/>
  <c r="M287" i="128"/>
  <c r="BF8" i="128"/>
  <c r="AR8" i="128"/>
  <c r="AS8" i="128" s="1"/>
  <c r="AT8" i="128" s="1"/>
  <c r="AU8" i="128" s="1"/>
  <c r="AV8" i="128" s="1"/>
  <c r="AQ8" i="128"/>
  <c r="AA8" i="128"/>
  <c r="V8" i="128"/>
  <c r="U8" i="128"/>
  <c r="T8" i="128"/>
  <c r="S8" i="128"/>
  <c r="R8" i="128"/>
  <c r="M8" i="128"/>
  <c r="BF33" i="128"/>
  <c r="AR33" i="128"/>
  <c r="AQ33" i="128"/>
  <c r="AA33" i="128"/>
  <c r="V33" i="128"/>
  <c r="U33" i="128"/>
  <c r="X33" i="128" s="1"/>
  <c r="T33" i="128"/>
  <c r="S33" i="128"/>
  <c r="R33" i="128"/>
  <c r="M33" i="128"/>
  <c r="J33" i="128" s="1"/>
  <c r="BF352" i="128"/>
  <c r="AR352" i="128"/>
  <c r="AS352" i="128" s="1"/>
  <c r="AT352" i="128" s="1"/>
  <c r="AU352" i="128" s="1"/>
  <c r="AV352" i="128" s="1"/>
  <c r="AQ352" i="128"/>
  <c r="AA352" i="128"/>
  <c r="Z352" i="128"/>
  <c r="V352" i="128"/>
  <c r="U352" i="128"/>
  <c r="X352" i="128" s="1"/>
  <c r="T352" i="128"/>
  <c r="S352" i="128"/>
  <c r="R352" i="128"/>
  <c r="M352" i="128"/>
  <c r="J352" i="128" s="1"/>
  <c r="BF309" i="128"/>
  <c r="AR309" i="128"/>
  <c r="AS309" i="128" s="1"/>
  <c r="AT309" i="128" s="1"/>
  <c r="AU309" i="128" s="1"/>
  <c r="AV309" i="128" s="1"/>
  <c r="AQ309" i="128"/>
  <c r="AA309" i="128"/>
  <c r="V309" i="128"/>
  <c r="U309" i="128"/>
  <c r="X309" i="128" s="1"/>
  <c r="T309" i="128"/>
  <c r="S309" i="128"/>
  <c r="R309" i="128"/>
  <c r="M309" i="128"/>
  <c r="Z309" i="128" s="1"/>
  <c r="BF102" i="128"/>
  <c r="AR102" i="128"/>
  <c r="AS102" i="128" s="1"/>
  <c r="AT102" i="128" s="1"/>
  <c r="AU102" i="128" s="1"/>
  <c r="AV102" i="128" s="1"/>
  <c r="AQ102" i="128"/>
  <c r="AA102" i="128"/>
  <c r="V102" i="128"/>
  <c r="U102" i="128"/>
  <c r="T102" i="128"/>
  <c r="S102" i="128"/>
  <c r="R102" i="128"/>
  <c r="M102" i="128"/>
  <c r="Z102" i="128" s="1"/>
  <c r="BF318" i="128"/>
  <c r="AR318" i="128"/>
  <c r="AS318" i="128" s="1"/>
  <c r="AT318" i="128" s="1"/>
  <c r="AU318" i="128" s="1"/>
  <c r="AV318" i="128" s="1"/>
  <c r="AQ318" i="128"/>
  <c r="AA318" i="128"/>
  <c r="Z318" i="128"/>
  <c r="V318" i="128"/>
  <c r="U318" i="128"/>
  <c r="X318" i="128" s="1"/>
  <c r="T318" i="128"/>
  <c r="S318" i="128"/>
  <c r="R318" i="128"/>
  <c r="M318" i="128"/>
  <c r="J318" i="128" s="1"/>
  <c r="BF108" i="128"/>
  <c r="AR108" i="128"/>
  <c r="AS108" i="128" s="1"/>
  <c r="AQ108" i="128"/>
  <c r="AA108" i="128"/>
  <c r="V108" i="128"/>
  <c r="U108" i="128"/>
  <c r="T108" i="128"/>
  <c r="S108" i="128"/>
  <c r="R108" i="128"/>
  <c r="M108" i="128"/>
  <c r="J108" i="128" s="1"/>
  <c r="BF311" i="128"/>
  <c r="AR311" i="128"/>
  <c r="AQ311" i="128"/>
  <c r="AA311" i="128"/>
  <c r="V311" i="128"/>
  <c r="U311" i="128"/>
  <c r="T311" i="128"/>
  <c r="S311" i="128"/>
  <c r="R311" i="128"/>
  <c r="M311" i="128"/>
  <c r="Z311" i="128" s="1"/>
  <c r="BF73" i="128"/>
  <c r="AR73" i="128"/>
  <c r="AS73" i="128" s="1"/>
  <c r="AT73" i="128" s="1"/>
  <c r="AU73" i="128" s="1"/>
  <c r="AV73" i="128" s="1"/>
  <c r="AQ73" i="128"/>
  <c r="AA73" i="128"/>
  <c r="V73" i="128"/>
  <c r="U73" i="128"/>
  <c r="X73" i="128" s="1"/>
  <c r="T73" i="128"/>
  <c r="S73" i="128"/>
  <c r="R73" i="128"/>
  <c r="M73" i="128"/>
  <c r="BF59" i="128"/>
  <c r="AR59" i="128"/>
  <c r="AS59" i="128" s="1"/>
  <c r="AT59" i="128" s="1"/>
  <c r="AU59" i="128" s="1"/>
  <c r="AV59" i="128" s="1"/>
  <c r="AQ59" i="128"/>
  <c r="AA59" i="128"/>
  <c r="V59" i="128"/>
  <c r="U59" i="128"/>
  <c r="X59" i="128" s="1"/>
  <c r="T59" i="128"/>
  <c r="S59" i="128"/>
  <c r="R59" i="128"/>
  <c r="M59" i="128"/>
  <c r="BF19" i="128"/>
  <c r="AR19" i="128"/>
  <c r="AS19" i="128" s="1"/>
  <c r="AT19" i="128" s="1"/>
  <c r="AU19" i="128" s="1"/>
  <c r="AV19" i="128" s="1"/>
  <c r="AQ19" i="128"/>
  <c r="AA19" i="128"/>
  <c r="V19" i="128"/>
  <c r="U19" i="128"/>
  <c r="T19" i="128"/>
  <c r="S19" i="128"/>
  <c r="R19" i="128"/>
  <c r="M19" i="128"/>
  <c r="BF273" i="128"/>
  <c r="AR273" i="128"/>
  <c r="AS273" i="128" s="1"/>
  <c r="AT273" i="128" s="1"/>
  <c r="AQ273" i="128"/>
  <c r="AA273" i="128"/>
  <c r="V273" i="128"/>
  <c r="U273" i="128"/>
  <c r="X273" i="128" s="1"/>
  <c r="T273" i="128"/>
  <c r="S273" i="128"/>
  <c r="R273" i="128"/>
  <c r="M273" i="128"/>
  <c r="BF20" i="128"/>
  <c r="AR20" i="128"/>
  <c r="AS20" i="128" s="1"/>
  <c r="AQ20" i="128"/>
  <c r="AA20" i="128"/>
  <c r="V20" i="128"/>
  <c r="U20" i="128"/>
  <c r="T20" i="128"/>
  <c r="S20" i="128"/>
  <c r="R20" i="128"/>
  <c r="M20" i="128"/>
  <c r="Z20" i="128" s="1"/>
  <c r="BF48" i="128"/>
  <c r="AR48" i="128"/>
  <c r="AQ48" i="128"/>
  <c r="AA48" i="128"/>
  <c r="V48" i="128"/>
  <c r="U48" i="128"/>
  <c r="T48" i="128"/>
  <c r="S48" i="128"/>
  <c r="R48" i="128"/>
  <c r="M48" i="128"/>
  <c r="J48" i="128" s="1"/>
  <c r="BF250" i="128"/>
  <c r="AR250" i="128"/>
  <c r="AQ250" i="128"/>
  <c r="AA250" i="128"/>
  <c r="V250" i="128"/>
  <c r="U250" i="128"/>
  <c r="X250" i="128" s="1"/>
  <c r="T250" i="128"/>
  <c r="S250" i="128"/>
  <c r="R250" i="128"/>
  <c r="M250" i="128"/>
  <c r="BF351" i="128"/>
  <c r="AR351" i="128"/>
  <c r="AQ351" i="128"/>
  <c r="AA351" i="128"/>
  <c r="V351" i="128"/>
  <c r="U351" i="128"/>
  <c r="X351" i="128" s="1"/>
  <c r="T351" i="128"/>
  <c r="S351" i="128"/>
  <c r="R351" i="128"/>
  <c r="M351" i="128"/>
  <c r="Z351" i="128" s="1"/>
  <c r="BF16" i="128"/>
  <c r="AR16" i="128"/>
  <c r="AS16" i="128" s="1"/>
  <c r="AT16" i="128" s="1"/>
  <c r="AU16" i="128" s="1"/>
  <c r="AV16" i="128" s="1"/>
  <c r="AQ16" i="128"/>
  <c r="AA16" i="128"/>
  <c r="V16" i="128"/>
  <c r="U16" i="128"/>
  <c r="X16" i="128" s="1"/>
  <c r="T16" i="128"/>
  <c r="S16" i="128"/>
  <c r="R16" i="128"/>
  <c r="M16" i="128"/>
  <c r="BF36" i="128"/>
  <c r="AR36" i="128"/>
  <c r="AS36" i="128" s="1"/>
  <c r="AT36" i="128" s="1"/>
  <c r="AU36" i="128" s="1"/>
  <c r="AV36" i="128" s="1"/>
  <c r="AQ36" i="128"/>
  <c r="AA36" i="128"/>
  <c r="V36" i="128"/>
  <c r="U36" i="128"/>
  <c r="T36" i="128"/>
  <c r="S36" i="128"/>
  <c r="R36" i="128"/>
  <c r="M36" i="128"/>
  <c r="Z36" i="128" s="1"/>
  <c r="BF210" i="128"/>
  <c r="AR210" i="128"/>
  <c r="AS210" i="128" s="1"/>
  <c r="AT210" i="128" s="1"/>
  <c r="AU210" i="128" s="1"/>
  <c r="AV210" i="128" s="1"/>
  <c r="AQ210" i="128"/>
  <c r="AA210" i="128"/>
  <c r="V210" i="128"/>
  <c r="U210" i="128"/>
  <c r="T210" i="128"/>
  <c r="S210" i="128"/>
  <c r="R210" i="128"/>
  <c r="M210" i="128"/>
  <c r="Z210" i="128" s="1"/>
  <c r="BF220" i="128"/>
  <c r="AR220" i="128"/>
  <c r="AQ220" i="128"/>
  <c r="AA220" i="128"/>
  <c r="V220" i="128"/>
  <c r="U220" i="128"/>
  <c r="T220" i="128"/>
  <c r="S220" i="128"/>
  <c r="R220" i="128"/>
  <c r="M220" i="128"/>
  <c r="BF7" i="128"/>
  <c r="AR7" i="128"/>
  <c r="AS7" i="128" s="1"/>
  <c r="AT7" i="128" s="1"/>
  <c r="AU7" i="128" s="1"/>
  <c r="AV7" i="128" s="1"/>
  <c r="AQ7" i="128"/>
  <c r="AA7" i="128"/>
  <c r="V7" i="128"/>
  <c r="U7" i="128"/>
  <c r="T7" i="128"/>
  <c r="S7" i="128"/>
  <c r="R7" i="128"/>
  <c r="M7" i="128"/>
  <c r="Z7" i="128" s="1"/>
  <c r="BF35" i="128"/>
  <c r="AR35" i="128"/>
  <c r="AQ35" i="128"/>
  <c r="AA35" i="128"/>
  <c r="Z35" i="128"/>
  <c r="V35" i="128"/>
  <c r="U35" i="128"/>
  <c r="X35" i="128" s="1"/>
  <c r="T35" i="128"/>
  <c r="S35" i="128"/>
  <c r="R35" i="128"/>
  <c r="M35" i="128"/>
  <c r="J35" i="128"/>
  <c r="BF238" i="128"/>
  <c r="AR238" i="128"/>
  <c r="AQ238" i="128"/>
  <c r="AA238" i="128"/>
  <c r="V238" i="128"/>
  <c r="U238" i="128"/>
  <c r="X238" i="128" s="1"/>
  <c r="T238" i="128"/>
  <c r="S238" i="128"/>
  <c r="R238" i="128"/>
  <c r="M238" i="128"/>
  <c r="Z238" i="128" s="1"/>
  <c r="BF77" i="128"/>
  <c r="AR77" i="128"/>
  <c r="AS77" i="128" s="1"/>
  <c r="AT77" i="128" s="1"/>
  <c r="AU77" i="128" s="1"/>
  <c r="AV77" i="128" s="1"/>
  <c r="AQ77" i="128"/>
  <c r="AA77" i="128"/>
  <c r="V77" i="128"/>
  <c r="U77" i="128"/>
  <c r="X77" i="128" s="1"/>
  <c r="T77" i="128"/>
  <c r="S77" i="128"/>
  <c r="R77" i="128"/>
  <c r="M77" i="128"/>
  <c r="Z77" i="128" s="1"/>
  <c r="BF151" i="128"/>
  <c r="AR151" i="128"/>
  <c r="AQ151" i="128"/>
  <c r="AA151" i="128"/>
  <c r="V151" i="128"/>
  <c r="U151" i="128"/>
  <c r="T151" i="128"/>
  <c r="S151" i="128"/>
  <c r="R151" i="128"/>
  <c r="M151" i="128"/>
  <c r="Z151" i="128" s="1"/>
  <c r="BF170" i="128"/>
  <c r="AR170" i="128"/>
  <c r="AS170" i="128" s="1"/>
  <c r="AT170" i="128" s="1"/>
  <c r="AU170" i="128" s="1"/>
  <c r="AV170" i="128" s="1"/>
  <c r="AQ170" i="128"/>
  <c r="AA170" i="128"/>
  <c r="V170" i="128"/>
  <c r="U170" i="128"/>
  <c r="X170" i="128" s="1"/>
  <c r="T170" i="128"/>
  <c r="S170" i="128"/>
  <c r="R170" i="128"/>
  <c r="M170" i="128"/>
  <c r="Z170" i="128" s="1"/>
  <c r="BF331" i="128"/>
  <c r="AR331" i="128"/>
  <c r="AS331" i="128" s="1"/>
  <c r="AT331" i="128" s="1"/>
  <c r="AU331" i="128" s="1"/>
  <c r="AV331" i="128" s="1"/>
  <c r="AQ331" i="128"/>
  <c r="AA331" i="128"/>
  <c r="V331" i="128"/>
  <c r="U331" i="128"/>
  <c r="T331" i="128"/>
  <c r="S331" i="128"/>
  <c r="R331" i="128"/>
  <c r="M331" i="128"/>
  <c r="J331" i="128" s="1"/>
  <c r="BF40" i="128"/>
  <c r="AR40" i="128"/>
  <c r="AQ40" i="128"/>
  <c r="AA40" i="128"/>
  <c r="V40" i="128"/>
  <c r="U40" i="128"/>
  <c r="T40" i="128"/>
  <c r="S40" i="128"/>
  <c r="R40" i="128"/>
  <c r="M40" i="128"/>
  <c r="J40" i="128" s="1"/>
  <c r="BF133" i="128"/>
  <c r="AR133" i="128"/>
  <c r="AS133" i="128" s="1"/>
  <c r="AT133" i="128" s="1"/>
  <c r="AU133" i="128" s="1"/>
  <c r="AV133" i="128" s="1"/>
  <c r="AQ133" i="128"/>
  <c r="AA133" i="128"/>
  <c r="V133" i="128"/>
  <c r="U133" i="128"/>
  <c r="X133" i="128" s="1"/>
  <c r="T133" i="128"/>
  <c r="S133" i="128"/>
  <c r="R133" i="128"/>
  <c r="M133" i="128"/>
  <c r="BF257" i="128"/>
  <c r="AR257" i="128"/>
  <c r="AS257" i="128" s="1"/>
  <c r="AT257" i="128" s="1"/>
  <c r="AU257" i="128" s="1"/>
  <c r="AV257" i="128" s="1"/>
  <c r="AQ257" i="128"/>
  <c r="AA257" i="128"/>
  <c r="V257" i="128"/>
  <c r="U257" i="128"/>
  <c r="X257" i="128" s="1"/>
  <c r="T257" i="128"/>
  <c r="S257" i="128"/>
  <c r="R257" i="128"/>
  <c r="M257" i="128"/>
  <c r="BF177" i="128"/>
  <c r="AR177" i="128"/>
  <c r="AS177" i="128" s="1"/>
  <c r="AT177" i="128" s="1"/>
  <c r="AU177" i="128" s="1"/>
  <c r="AV177" i="128" s="1"/>
  <c r="AQ177" i="128"/>
  <c r="AA177" i="128"/>
  <c r="V177" i="128"/>
  <c r="U177" i="128"/>
  <c r="T177" i="128"/>
  <c r="S177" i="128"/>
  <c r="R177" i="128"/>
  <c r="M177" i="128"/>
  <c r="BF189" i="128"/>
  <c r="AR189" i="128"/>
  <c r="AS189" i="128" s="1"/>
  <c r="AT189" i="128" s="1"/>
  <c r="AU189" i="128" s="1"/>
  <c r="AV189" i="128" s="1"/>
  <c r="AQ189" i="128"/>
  <c r="AA189" i="128"/>
  <c r="V189" i="128"/>
  <c r="U189" i="128"/>
  <c r="T189" i="128"/>
  <c r="S189" i="128"/>
  <c r="R189" i="128"/>
  <c r="M189" i="128"/>
  <c r="Z189" i="128" s="1"/>
  <c r="BF328" i="128"/>
  <c r="AR328" i="128"/>
  <c r="AS328" i="128" s="1"/>
  <c r="AT328" i="128" s="1"/>
  <c r="AU328" i="128" s="1"/>
  <c r="AV328" i="128" s="1"/>
  <c r="AQ328" i="128"/>
  <c r="AA328" i="128"/>
  <c r="V328" i="128"/>
  <c r="U328" i="128"/>
  <c r="T328" i="128"/>
  <c r="S328" i="128"/>
  <c r="R328" i="128"/>
  <c r="M328" i="128"/>
  <c r="Z328" i="128" s="1"/>
  <c r="BF188" i="128"/>
  <c r="AR188" i="128"/>
  <c r="AQ188" i="128"/>
  <c r="AA188" i="128"/>
  <c r="V188" i="128"/>
  <c r="U188" i="128"/>
  <c r="X188" i="128" s="1"/>
  <c r="T188" i="128"/>
  <c r="S188" i="128"/>
  <c r="R188" i="128"/>
  <c r="M188" i="128"/>
  <c r="J188" i="128" s="1"/>
  <c r="BF98" i="128"/>
  <c r="AR98" i="128"/>
  <c r="AS98" i="128" s="1"/>
  <c r="AT98" i="128" s="1"/>
  <c r="AU98" i="128" s="1"/>
  <c r="AV98" i="128" s="1"/>
  <c r="AQ98" i="128"/>
  <c r="AA98" i="128"/>
  <c r="V98" i="128"/>
  <c r="U98" i="128"/>
  <c r="X98" i="128" s="1"/>
  <c r="T98" i="128"/>
  <c r="S98" i="128"/>
  <c r="R98" i="128"/>
  <c r="M98" i="128"/>
  <c r="J98" i="128" s="1"/>
  <c r="BF342" i="128"/>
  <c r="AR342" i="128"/>
  <c r="AS342" i="128" s="1"/>
  <c r="AT342" i="128" s="1"/>
  <c r="AU342" i="128" s="1"/>
  <c r="AV342" i="128" s="1"/>
  <c r="AQ342" i="128"/>
  <c r="AA342" i="128"/>
  <c r="V342" i="128"/>
  <c r="U342" i="128"/>
  <c r="X342" i="128" s="1"/>
  <c r="T342" i="128"/>
  <c r="S342" i="128"/>
  <c r="R342" i="128"/>
  <c r="M342" i="128"/>
  <c r="J342" i="128" s="1"/>
  <c r="BF377" i="128"/>
  <c r="AR377" i="128"/>
  <c r="AQ377" i="128"/>
  <c r="AA377" i="128"/>
  <c r="V377" i="128"/>
  <c r="U377" i="128"/>
  <c r="T377" i="128"/>
  <c r="S377" i="128"/>
  <c r="R377" i="128"/>
  <c r="M377" i="128"/>
  <c r="Z377" i="128" s="1"/>
  <c r="BF155" i="128"/>
  <c r="AR155" i="128"/>
  <c r="AS155" i="128" s="1"/>
  <c r="AQ155" i="128"/>
  <c r="AA155" i="128"/>
  <c r="V155" i="128"/>
  <c r="U155" i="128"/>
  <c r="T155" i="128"/>
  <c r="S155" i="128"/>
  <c r="R155" i="128"/>
  <c r="M155" i="128"/>
  <c r="Z155" i="128" s="1"/>
  <c r="BF137" i="128"/>
  <c r="AR137" i="128"/>
  <c r="AS137" i="128" s="1"/>
  <c r="AT137" i="128" s="1"/>
  <c r="AU137" i="128" s="1"/>
  <c r="AV137" i="128" s="1"/>
  <c r="AW137" i="128" s="1"/>
  <c r="AX137" i="128" s="1"/>
  <c r="AQ137" i="128"/>
  <c r="AA137" i="128"/>
  <c r="V137" i="128"/>
  <c r="U137" i="128"/>
  <c r="T137" i="128"/>
  <c r="S137" i="128"/>
  <c r="R137" i="128"/>
  <c r="M137" i="128"/>
  <c r="J137" i="128" s="1"/>
  <c r="BF55" i="128"/>
  <c r="AR55" i="128"/>
  <c r="AS55" i="128" s="1"/>
  <c r="AT55" i="128" s="1"/>
  <c r="AQ55" i="128"/>
  <c r="AA55" i="128"/>
  <c r="V55" i="128"/>
  <c r="U55" i="128"/>
  <c r="T55" i="128"/>
  <c r="S55" i="128"/>
  <c r="R55" i="128"/>
  <c r="M55" i="128"/>
  <c r="J55" i="128" s="1"/>
  <c r="BF278" i="128"/>
  <c r="AR278" i="128"/>
  <c r="AS278" i="128" s="1"/>
  <c r="AT278" i="128" s="1"/>
  <c r="AU278" i="128" s="1"/>
  <c r="AV278" i="128" s="1"/>
  <c r="AQ278" i="128"/>
  <c r="AA278" i="128"/>
  <c r="V278" i="128"/>
  <c r="U278" i="128"/>
  <c r="T278" i="128"/>
  <c r="S278" i="128"/>
  <c r="R278" i="128"/>
  <c r="M278" i="128"/>
  <c r="Z278" i="128" s="1"/>
  <c r="BF222" i="128"/>
  <c r="AR222" i="128"/>
  <c r="AS222" i="128" s="1"/>
  <c r="AT222" i="128" s="1"/>
  <c r="AU222" i="128" s="1"/>
  <c r="AV222" i="128" s="1"/>
  <c r="AQ222" i="128"/>
  <c r="AA222" i="128"/>
  <c r="V222" i="128"/>
  <c r="U222" i="128"/>
  <c r="X222" i="128" s="1"/>
  <c r="T222" i="128"/>
  <c r="S222" i="128"/>
  <c r="R222" i="128"/>
  <c r="M222" i="128"/>
  <c r="J222" i="128" s="1"/>
  <c r="BF131" i="128"/>
  <c r="AR131" i="128"/>
  <c r="AS131" i="128" s="1"/>
  <c r="AT131" i="128" s="1"/>
  <c r="AU131" i="128" s="1"/>
  <c r="AV131" i="128" s="1"/>
  <c r="AQ131" i="128"/>
  <c r="AA131" i="128"/>
  <c r="V131" i="128"/>
  <c r="U131" i="128"/>
  <c r="X131" i="128" s="1"/>
  <c r="T131" i="128"/>
  <c r="S131" i="128"/>
  <c r="R131" i="128"/>
  <c r="M131" i="128"/>
  <c r="BF45" i="128"/>
  <c r="AR45" i="128"/>
  <c r="AS45" i="128" s="1"/>
  <c r="AT45" i="128" s="1"/>
  <c r="AU45" i="128" s="1"/>
  <c r="AV45" i="128" s="1"/>
  <c r="AQ45" i="128"/>
  <c r="AA45" i="128"/>
  <c r="V45" i="128"/>
  <c r="U45" i="128"/>
  <c r="X45" i="128" s="1"/>
  <c r="T45" i="128"/>
  <c r="S45" i="128"/>
  <c r="R45" i="128"/>
  <c r="M45" i="128"/>
  <c r="Z45" i="128" s="1"/>
  <c r="BF219" i="128"/>
  <c r="AR219" i="128"/>
  <c r="AS219" i="128" s="1"/>
  <c r="AT219" i="128" s="1"/>
  <c r="AU219" i="128" s="1"/>
  <c r="AV219" i="128" s="1"/>
  <c r="AQ219" i="128"/>
  <c r="AA219" i="128"/>
  <c r="V219" i="128"/>
  <c r="U219" i="128"/>
  <c r="T219" i="128"/>
  <c r="S219" i="128"/>
  <c r="R219" i="128"/>
  <c r="M219" i="128"/>
  <c r="Z219" i="128" s="1"/>
  <c r="BF168" i="128"/>
  <c r="AR168" i="128"/>
  <c r="AS168" i="128" s="1"/>
  <c r="AT168" i="128" s="1"/>
  <c r="AU168" i="128" s="1"/>
  <c r="AV168" i="128" s="1"/>
  <c r="AQ168" i="128"/>
  <c r="AA168" i="128"/>
  <c r="V168" i="128"/>
  <c r="U168" i="128"/>
  <c r="T168" i="128"/>
  <c r="S168" i="128"/>
  <c r="R168" i="128"/>
  <c r="M168" i="128"/>
  <c r="BF280" i="128"/>
  <c r="AR280" i="128"/>
  <c r="AS280" i="128" s="1"/>
  <c r="AT280" i="128" s="1"/>
  <c r="AU280" i="128" s="1"/>
  <c r="AV280" i="128" s="1"/>
  <c r="AQ280" i="128"/>
  <c r="AA280" i="128"/>
  <c r="V280" i="128"/>
  <c r="U280" i="128"/>
  <c r="T280" i="128"/>
  <c r="S280" i="128"/>
  <c r="R280" i="128"/>
  <c r="M280" i="128"/>
  <c r="BF169" i="128"/>
  <c r="AR169" i="128"/>
  <c r="AQ169" i="128"/>
  <c r="AA169" i="128"/>
  <c r="V169" i="128"/>
  <c r="U169" i="128"/>
  <c r="T169" i="128"/>
  <c r="S169" i="128"/>
  <c r="R169" i="128"/>
  <c r="M169" i="128"/>
  <c r="J169" i="128" s="1"/>
  <c r="BF271" i="128"/>
  <c r="AR271" i="128"/>
  <c r="AQ271" i="128"/>
  <c r="AA271" i="128"/>
  <c r="V271" i="128"/>
  <c r="U271" i="128"/>
  <c r="X271" i="128" s="1"/>
  <c r="T271" i="128"/>
  <c r="S271" i="128"/>
  <c r="R271" i="128"/>
  <c r="M271" i="128"/>
  <c r="J271" i="128" s="1"/>
  <c r="BF32" i="128"/>
  <c r="AR32" i="128"/>
  <c r="AS32" i="128" s="1"/>
  <c r="AT32" i="128" s="1"/>
  <c r="AU32" i="128" s="1"/>
  <c r="AV32" i="128" s="1"/>
  <c r="AQ32" i="128"/>
  <c r="AA32" i="128"/>
  <c r="V32" i="128"/>
  <c r="U32" i="128"/>
  <c r="T32" i="128"/>
  <c r="S32" i="128"/>
  <c r="R32" i="128"/>
  <c r="M32" i="128"/>
  <c r="BF355" i="128"/>
  <c r="AR355" i="128"/>
  <c r="AQ355" i="128"/>
  <c r="AA355" i="128"/>
  <c r="V355" i="128"/>
  <c r="U355" i="128"/>
  <c r="T355" i="128"/>
  <c r="S355" i="128"/>
  <c r="R355" i="128"/>
  <c r="M355" i="128"/>
  <c r="Z355" i="128" s="1"/>
  <c r="BF197" i="128"/>
  <c r="AR197" i="128"/>
  <c r="AS197" i="128" s="1"/>
  <c r="AT197" i="128" s="1"/>
  <c r="AU197" i="128" s="1"/>
  <c r="AV197" i="128" s="1"/>
  <c r="AQ197" i="128"/>
  <c r="AA197" i="128"/>
  <c r="V197" i="128"/>
  <c r="U197" i="128"/>
  <c r="T197" i="128"/>
  <c r="S197" i="128"/>
  <c r="R197" i="128"/>
  <c r="M197" i="128"/>
  <c r="Z197" i="128" s="1"/>
  <c r="J197" i="128"/>
  <c r="BF92" i="128"/>
  <c r="AR92" i="128"/>
  <c r="AQ92" i="128"/>
  <c r="AA92" i="128"/>
  <c r="V92" i="128"/>
  <c r="U92" i="128"/>
  <c r="T92" i="128"/>
  <c r="S92" i="128"/>
  <c r="R92" i="128"/>
  <c r="M92" i="128"/>
  <c r="J92" i="128" s="1"/>
  <c r="BF327" i="128"/>
  <c r="AR327" i="128"/>
  <c r="AQ327" i="128"/>
  <c r="AA327" i="128"/>
  <c r="V327" i="128"/>
  <c r="U327" i="128"/>
  <c r="T327" i="128"/>
  <c r="S327" i="128"/>
  <c r="R327" i="128"/>
  <c r="M327" i="128"/>
  <c r="J327" i="128" s="1"/>
  <c r="BF187" i="128"/>
  <c r="AR187" i="128"/>
  <c r="AS187" i="128" s="1"/>
  <c r="AT187" i="128" s="1"/>
  <c r="AU187" i="128" s="1"/>
  <c r="AV187" i="128" s="1"/>
  <c r="AQ187" i="128"/>
  <c r="AA187" i="128"/>
  <c r="V187" i="128"/>
  <c r="U187" i="128"/>
  <c r="X187" i="128" s="1"/>
  <c r="T187" i="128"/>
  <c r="S187" i="128"/>
  <c r="R187" i="128"/>
  <c r="M187" i="128"/>
  <c r="J187" i="128" s="1"/>
  <c r="BF91" i="128"/>
  <c r="AR91" i="128"/>
  <c r="AS91" i="128" s="1"/>
  <c r="AT91" i="128" s="1"/>
  <c r="AU91" i="128" s="1"/>
  <c r="AV91" i="128" s="1"/>
  <c r="AQ91" i="128"/>
  <c r="AA91" i="128"/>
  <c r="V91" i="128"/>
  <c r="U91" i="128"/>
  <c r="X91" i="128" s="1"/>
  <c r="T91" i="128"/>
  <c r="S91" i="128"/>
  <c r="R91" i="128"/>
  <c r="M91" i="128"/>
  <c r="J91" i="128" s="1"/>
  <c r="BF319" i="128"/>
  <c r="AR319" i="128"/>
  <c r="AQ319" i="128"/>
  <c r="AA319" i="128"/>
  <c r="Z319" i="128"/>
  <c r="V319" i="128"/>
  <c r="U319" i="128"/>
  <c r="T319" i="128"/>
  <c r="S319" i="128"/>
  <c r="R319" i="128"/>
  <c r="M319" i="128"/>
  <c r="J319" i="128" s="1"/>
  <c r="BF308" i="128"/>
  <c r="AR308" i="128"/>
  <c r="AS308" i="128" s="1"/>
  <c r="AQ308" i="128"/>
  <c r="AA308" i="128"/>
  <c r="V308" i="128"/>
  <c r="U308" i="128"/>
  <c r="T308" i="128"/>
  <c r="S308" i="128"/>
  <c r="R308" i="128"/>
  <c r="M308" i="128"/>
  <c r="Z308" i="128" s="1"/>
  <c r="BF132" i="128"/>
  <c r="AR132" i="128"/>
  <c r="AS132" i="128" s="1"/>
  <c r="AT132" i="128" s="1"/>
  <c r="AU132" i="128" s="1"/>
  <c r="AV132" i="128" s="1"/>
  <c r="AQ132" i="128"/>
  <c r="AA132" i="128"/>
  <c r="Z132" i="128"/>
  <c r="V132" i="128"/>
  <c r="U132" i="128"/>
  <c r="X132" i="128" s="1"/>
  <c r="T132" i="128"/>
  <c r="S132" i="128"/>
  <c r="R132" i="128"/>
  <c r="M132" i="128"/>
  <c r="J132" i="128" s="1"/>
  <c r="BF212" i="128"/>
  <c r="AR212" i="128"/>
  <c r="AS212" i="128" s="1"/>
  <c r="AT212" i="128" s="1"/>
  <c r="AU212" i="128" s="1"/>
  <c r="AV212" i="128" s="1"/>
  <c r="AQ212" i="128"/>
  <c r="AA212" i="128"/>
  <c r="V212" i="128"/>
  <c r="U212" i="128"/>
  <c r="T212" i="128"/>
  <c r="S212" i="128"/>
  <c r="R212" i="128"/>
  <c r="M212" i="128"/>
  <c r="J212" i="128" s="1"/>
  <c r="BF116" i="128"/>
  <c r="AR116" i="128"/>
  <c r="AQ116" i="128"/>
  <c r="AA116" i="128"/>
  <c r="V116" i="128"/>
  <c r="U116" i="128"/>
  <c r="X116" i="128" s="1"/>
  <c r="T116" i="128"/>
  <c r="S116" i="128"/>
  <c r="R116" i="128"/>
  <c r="M116" i="128"/>
  <c r="Z116" i="128" s="1"/>
  <c r="BF27" i="128"/>
  <c r="AR27" i="128"/>
  <c r="AQ27" i="128"/>
  <c r="AA27" i="128"/>
  <c r="V27" i="128"/>
  <c r="U27" i="128"/>
  <c r="T27" i="128"/>
  <c r="S27" i="128"/>
  <c r="R27" i="128"/>
  <c r="M27" i="128"/>
  <c r="J27" i="128" s="1"/>
  <c r="BF302" i="128"/>
  <c r="AR302" i="128"/>
  <c r="AS302" i="128" s="1"/>
  <c r="AQ302" i="128"/>
  <c r="AA302" i="128"/>
  <c r="V302" i="128"/>
  <c r="U302" i="128"/>
  <c r="X302" i="128" s="1"/>
  <c r="T302" i="128"/>
  <c r="S302" i="128"/>
  <c r="R302" i="128"/>
  <c r="M302" i="128"/>
  <c r="BF82" i="128"/>
  <c r="AR82" i="128"/>
  <c r="AS82" i="128" s="1"/>
  <c r="AQ82" i="128"/>
  <c r="AA82" i="128"/>
  <c r="V82" i="128"/>
  <c r="U82" i="128"/>
  <c r="X82" i="128" s="1"/>
  <c r="T82" i="128"/>
  <c r="S82" i="128"/>
  <c r="R82" i="128"/>
  <c r="M82" i="128"/>
  <c r="Z82" i="128" s="1"/>
  <c r="BF23" i="128"/>
  <c r="AR23" i="128"/>
  <c r="AS23" i="128" s="1"/>
  <c r="AT23" i="128" s="1"/>
  <c r="AU23" i="128" s="1"/>
  <c r="AV23" i="128" s="1"/>
  <c r="AQ23" i="128"/>
  <c r="AA23" i="128"/>
  <c r="V23" i="128"/>
  <c r="U23" i="128"/>
  <c r="T23" i="128"/>
  <c r="S23" i="128"/>
  <c r="R23" i="128"/>
  <c r="M23" i="128"/>
  <c r="Z23" i="128" s="1"/>
  <c r="BF149" i="128"/>
  <c r="AR149" i="128"/>
  <c r="AS149" i="128" s="1"/>
  <c r="AT149" i="128" s="1"/>
  <c r="AU149" i="128" s="1"/>
  <c r="AV149" i="128" s="1"/>
  <c r="AQ149" i="128"/>
  <c r="AA149" i="128"/>
  <c r="V149" i="128"/>
  <c r="U149" i="128"/>
  <c r="T149" i="128"/>
  <c r="S149" i="128"/>
  <c r="R149" i="128"/>
  <c r="M149" i="128"/>
  <c r="BF369" i="128"/>
  <c r="AR369" i="128"/>
  <c r="AS369" i="128" s="1"/>
  <c r="AT369" i="128" s="1"/>
  <c r="AU369" i="128" s="1"/>
  <c r="AV369" i="128" s="1"/>
  <c r="AQ369" i="128"/>
  <c r="AA369" i="128"/>
  <c r="V369" i="128"/>
  <c r="U369" i="128"/>
  <c r="T369" i="128"/>
  <c r="S369" i="128"/>
  <c r="R369" i="128"/>
  <c r="M369" i="128"/>
  <c r="Z369" i="128" s="1"/>
  <c r="BF386" i="128"/>
  <c r="AR386" i="128"/>
  <c r="AS386" i="128" s="1"/>
  <c r="AT386" i="128" s="1"/>
  <c r="AU386" i="128" s="1"/>
  <c r="AV386" i="128" s="1"/>
  <c r="AQ386" i="128"/>
  <c r="AA386" i="128"/>
  <c r="V386" i="128"/>
  <c r="U386" i="128"/>
  <c r="T386" i="128"/>
  <c r="S386" i="128"/>
  <c r="R386" i="128"/>
  <c r="M386" i="128"/>
  <c r="J386" i="128" s="1"/>
  <c r="BF29" i="128"/>
  <c r="AR29" i="128"/>
  <c r="AQ29" i="128"/>
  <c r="AA29" i="128"/>
  <c r="V29" i="128"/>
  <c r="U29" i="128"/>
  <c r="T29" i="128"/>
  <c r="S29" i="128"/>
  <c r="R29" i="128"/>
  <c r="M29" i="128"/>
  <c r="BF25" i="128"/>
  <c r="AR25" i="128"/>
  <c r="AS25" i="128" s="1"/>
  <c r="AT25" i="128" s="1"/>
  <c r="AU25" i="128" s="1"/>
  <c r="AV25" i="128" s="1"/>
  <c r="AQ25" i="128"/>
  <c r="AA25" i="128"/>
  <c r="V25" i="128"/>
  <c r="U25" i="128"/>
  <c r="T25" i="128"/>
  <c r="S25" i="128"/>
  <c r="R25" i="128"/>
  <c r="M25" i="128"/>
  <c r="Z25" i="128" s="1"/>
  <c r="J25" i="128"/>
  <c r="BF162" i="128"/>
  <c r="AR162" i="128"/>
  <c r="AS162" i="128" s="1"/>
  <c r="AT162" i="128" s="1"/>
  <c r="AU162" i="128" s="1"/>
  <c r="AV162" i="128" s="1"/>
  <c r="AQ162" i="128"/>
  <c r="AA162" i="128"/>
  <c r="V162" i="128"/>
  <c r="U162" i="128"/>
  <c r="T162" i="128"/>
  <c r="S162" i="128"/>
  <c r="R162" i="128"/>
  <c r="M162" i="128"/>
  <c r="Z162" i="128" s="1"/>
  <c r="BF79" i="128"/>
  <c r="AR79" i="128"/>
  <c r="AS79" i="128" s="1"/>
  <c r="AQ79" i="128"/>
  <c r="AA79" i="128"/>
  <c r="V79" i="128"/>
  <c r="U79" i="128"/>
  <c r="X79" i="128" s="1"/>
  <c r="T79" i="128"/>
  <c r="S79" i="128"/>
  <c r="R79" i="128"/>
  <c r="M79" i="128"/>
  <c r="Z79" i="128" s="1"/>
  <c r="BF324" i="128"/>
  <c r="AR324" i="128"/>
  <c r="AS324" i="128" s="1"/>
  <c r="AT324" i="128" s="1"/>
  <c r="AU324" i="128" s="1"/>
  <c r="AV324" i="128" s="1"/>
  <c r="AQ324" i="128"/>
  <c r="AA324" i="128"/>
  <c r="V324" i="128"/>
  <c r="U324" i="128"/>
  <c r="T324" i="128"/>
  <c r="S324" i="128"/>
  <c r="R324" i="128"/>
  <c r="M324" i="128"/>
  <c r="BF274" i="128"/>
  <c r="AR274" i="128"/>
  <c r="AQ274" i="128"/>
  <c r="AA274" i="128"/>
  <c r="V274" i="128"/>
  <c r="U274" i="128"/>
  <c r="T274" i="128"/>
  <c r="S274" i="128"/>
  <c r="R274" i="128"/>
  <c r="M274" i="128"/>
  <c r="J274" i="128" s="1"/>
  <c r="BF341" i="128"/>
  <c r="AR341" i="128"/>
  <c r="AQ341" i="128"/>
  <c r="AA341" i="128"/>
  <c r="V341" i="128"/>
  <c r="U341" i="128"/>
  <c r="X341" i="128" s="1"/>
  <c r="T341" i="128"/>
  <c r="S341" i="128"/>
  <c r="R341" i="128"/>
  <c r="M341" i="128"/>
  <c r="J341" i="128" s="1"/>
  <c r="BF221" i="128"/>
  <c r="AR221" i="128"/>
  <c r="AS221" i="128" s="1"/>
  <c r="AT221" i="128" s="1"/>
  <c r="AU221" i="128" s="1"/>
  <c r="AV221" i="128" s="1"/>
  <c r="AQ221" i="128"/>
  <c r="AA221" i="128"/>
  <c r="V221" i="128"/>
  <c r="U221" i="128"/>
  <c r="T221" i="128"/>
  <c r="S221" i="128"/>
  <c r="R221" i="128"/>
  <c r="M221" i="128"/>
  <c r="Z221" i="128" s="1"/>
  <c r="BF236" i="128"/>
  <c r="AR236" i="128"/>
  <c r="AQ236" i="128"/>
  <c r="AA236" i="128"/>
  <c r="V236" i="128"/>
  <c r="U236" i="128"/>
  <c r="X236" i="128" s="1"/>
  <c r="T236" i="128"/>
  <c r="S236" i="128"/>
  <c r="R236" i="128"/>
  <c r="M236" i="128"/>
  <c r="Z236" i="128" s="1"/>
  <c r="BF97" i="128"/>
  <c r="AR97" i="128"/>
  <c r="AS97" i="128" s="1"/>
  <c r="AT97" i="128" s="1"/>
  <c r="AU97" i="128" s="1"/>
  <c r="AV97" i="128" s="1"/>
  <c r="AQ97" i="128"/>
  <c r="AA97" i="128"/>
  <c r="V97" i="128"/>
  <c r="U97" i="128"/>
  <c r="T97" i="128"/>
  <c r="S97" i="128"/>
  <c r="R97" i="128"/>
  <c r="M97" i="128"/>
  <c r="Z97" i="128" s="1"/>
  <c r="BF37" i="128"/>
  <c r="AR37" i="128"/>
  <c r="AS37" i="128" s="1"/>
  <c r="AT37" i="128" s="1"/>
  <c r="AU37" i="128" s="1"/>
  <c r="AV37" i="128" s="1"/>
  <c r="AQ37" i="128"/>
  <c r="AA37" i="128"/>
  <c r="Z37" i="128"/>
  <c r="V37" i="128"/>
  <c r="U37" i="128"/>
  <c r="T37" i="128"/>
  <c r="S37" i="128"/>
  <c r="R37" i="128"/>
  <c r="M37" i="128"/>
  <c r="J37" i="128" s="1"/>
  <c r="BF42" i="128"/>
  <c r="AR42" i="128"/>
  <c r="AS42" i="128" s="1"/>
  <c r="AQ42" i="128"/>
  <c r="AA42" i="128"/>
  <c r="V42" i="128"/>
  <c r="U42" i="128"/>
  <c r="T42" i="128"/>
  <c r="S42" i="128"/>
  <c r="R42" i="128"/>
  <c r="M42" i="128"/>
  <c r="BF117" i="128"/>
  <c r="AR117" i="128"/>
  <c r="AS117" i="128" s="1"/>
  <c r="AT117" i="128" s="1"/>
  <c r="AU117" i="128" s="1"/>
  <c r="AV117" i="128" s="1"/>
  <c r="AQ117" i="128"/>
  <c r="AA117" i="128"/>
  <c r="V117" i="128"/>
  <c r="U117" i="128"/>
  <c r="T117" i="128"/>
  <c r="S117" i="128"/>
  <c r="R117" i="128"/>
  <c r="M117" i="128"/>
  <c r="J117" i="128" s="1"/>
  <c r="BF243" i="128"/>
  <c r="AR243" i="128"/>
  <c r="AS243" i="128" s="1"/>
  <c r="AT243" i="128" s="1"/>
  <c r="AU243" i="128" s="1"/>
  <c r="AV243" i="128" s="1"/>
  <c r="AQ243" i="128"/>
  <c r="AA243" i="128"/>
  <c r="V243" i="128"/>
  <c r="U243" i="128"/>
  <c r="T243" i="128"/>
  <c r="S243" i="128"/>
  <c r="R243" i="128"/>
  <c r="M243" i="128"/>
  <c r="BF43" i="128"/>
  <c r="AR43" i="128"/>
  <c r="AQ43" i="128"/>
  <c r="AA43" i="128"/>
  <c r="V43" i="128"/>
  <c r="U43" i="128"/>
  <c r="X43" i="128" s="1"/>
  <c r="T43" i="128"/>
  <c r="S43" i="128"/>
  <c r="R43" i="128"/>
  <c r="M43" i="128"/>
  <c r="Z43" i="128" s="1"/>
  <c r="BF172" i="128"/>
  <c r="AR172" i="128"/>
  <c r="AQ172" i="128"/>
  <c r="AA172" i="128"/>
  <c r="V172" i="128"/>
  <c r="U172" i="128"/>
  <c r="X172" i="128" s="1"/>
  <c r="T172" i="128"/>
  <c r="S172" i="128"/>
  <c r="R172" i="128"/>
  <c r="M172" i="128"/>
  <c r="J172" i="128" s="1"/>
  <c r="BF379" i="128"/>
  <c r="AR379" i="128"/>
  <c r="AQ379" i="128"/>
  <c r="AA379" i="128"/>
  <c r="V379" i="128"/>
  <c r="U379" i="128"/>
  <c r="X379" i="128" s="1"/>
  <c r="T379" i="128"/>
  <c r="S379" i="128"/>
  <c r="R379" i="128"/>
  <c r="M379" i="128"/>
  <c r="J379" i="128" s="1"/>
  <c r="BF164" i="128"/>
  <c r="AR164" i="128"/>
  <c r="AS164" i="128" s="1"/>
  <c r="AQ164" i="128"/>
  <c r="AA164" i="128"/>
  <c r="V164" i="128"/>
  <c r="U164" i="128"/>
  <c r="T164" i="128"/>
  <c r="S164" i="128"/>
  <c r="R164" i="128"/>
  <c r="M164" i="128"/>
  <c r="BF316" i="128"/>
  <c r="AR316" i="128"/>
  <c r="AS316" i="128" s="1"/>
  <c r="AT316" i="128" s="1"/>
  <c r="AU316" i="128" s="1"/>
  <c r="AV316" i="128" s="1"/>
  <c r="AQ316" i="128"/>
  <c r="AA316" i="128"/>
  <c r="V316" i="128"/>
  <c r="U316" i="128"/>
  <c r="X316" i="128" s="1"/>
  <c r="T316" i="128"/>
  <c r="S316" i="128"/>
  <c r="R316" i="128"/>
  <c r="M316" i="128"/>
  <c r="Z316" i="128" s="1"/>
  <c r="BF301" i="128"/>
  <c r="AR301" i="128"/>
  <c r="AS301" i="128" s="1"/>
  <c r="AT301" i="128" s="1"/>
  <c r="AU301" i="128" s="1"/>
  <c r="AV301" i="128" s="1"/>
  <c r="AQ301" i="128"/>
  <c r="AA301" i="128"/>
  <c r="V301" i="128"/>
  <c r="U301" i="128"/>
  <c r="X301" i="128" s="1"/>
  <c r="T301" i="128"/>
  <c r="S301" i="128"/>
  <c r="R301" i="128"/>
  <c r="M301" i="128"/>
  <c r="Z301" i="128" s="1"/>
  <c r="BF307" i="128"/>
  <c r="AR307" i="128"/>
  <c r="AS307" i="128" s="1"/>
  <c r="AT307" i="128" s="1"/>
  <c r="AU307" i="128" s="1"/>
  <c r="AV307" i="128" s="1"/>
  <c r="AQ307" i="128"/>
  <c r="AA307" i="128"/>
  <c r="V307" i="128"/>
  <c r="U307" i="128"/>
  <c r="T307" i="128"/>
  <c r="S307" i="128"/>
  <c r="R307" i="128"/>
  <c r="M307" i="128"/>
  <c r="BF15" i="128"/>
  <c r="AR15" i="128"/>
  <c r="AS15" i="128" s="1"/>
  <c r="AT15" i="128" s="1"/>
  <c r="AQ15" i="128"/>
  <c r="AA15" i="128"/>
  <c r="V15" i="128"/>
  <c r="U15" i="128"/>
  <c r="T15" i="128"/>
  <c r="S15" i="128"/>
  <c r="R15" i="128"/>
  <c r="M15" i="128"/>
  <c r="Z15" i="128" s="1"/>
  <c r="BF370" i="128"/>
  <c r="AR370" i="128"/>
  <c r="AS370" i="128" s="1"/>
  <c r="AT370" i="128" s="1"/>
  <c r="AU370" i="128" s="1"/>
  <c r="AV370" i="128" s="1"/>
  <c r="AQ370" i="128"/>
  <c r="AA370" i="128"/>
  <c r="V370" i="128"/>
  <c r="U370" i="128"/>
  <c r="T370" i="128"/>
  <c r="S370" i="128"/>
  <c r="R370" i="128"/>
  <c r="M370" i="128"/>
  <c r="Z370" i="128" s="1"/>
  <c r="J370" i="128"/>
  <c r="BF337" i="128"/>
  <c r="AR337" i="128"/>
  <c r="AQ337" i="128"/>
  <c r="AA337" i="128"/>
  <c r="V337" i="128"/>
  <c r="U337" i="128"/>
  <c r="T337" i="128"/>
  <c r="S337" i="128"/>
  <c r="R337" i="128"/>
  <c r="M337" i="128"/>
  <c r="Z337" i="128" s="1"/>
  <c r="BF125" i="128"/>
  <c r="AR125" i="128"/>
  <c r="AS125" i="128" s="1"/>
  <c r="AT125" i="128" s="1"/>
  <c r="AU125" i="128" s="1"/>
  <c r="AV125" i="128" s="1"/>
  <c r="AQ125" i="128"/>
  <c r="AA125" i="128"/>
  <c r="V125" i="128"/>
  <c r="U125" i="128"/>
  <c r="T125" i="128"/>
  <c r="S125" i="128"/>
  <c r="R125" i="128"/>
  <c r="M125" i="128"/>
  <c r="Z125" i="128" s="1"/>
  <c r="BF174" i="128"/>
  <c r="AR174" i="128"/>
  <c r="AS174" i="128" s="1"/>
  <c r="AT174" i="128" s="1"/>
  <c r="AU174" i="128" s="1"/>
  <c r="AV174" i="128" s="1"/>
  <c r="AQ174" i="128"/>
  <c r="AA174" i="128"/>
  <c r="V174" i="128"/>
  <c r="U174" i="128"/>
  <c r="W174" i="128" s="1"/>
  <c r="T174" i="128"/>
  <c r="S174" i="128"/>
  <c r="R174" i="128"/>
  <c r="M174" i="128"/>
  <c r="BF332" i="128"/>
  <c r="AR332" i="128"/>
  <c r="AS332" i="128" s="1"/>
  <c r="AT332" i="128" s="1"/>
  <c r="AU332" i="128" s="1"/>
  <c r="AV332" i="128" s="1"/>
  <c r="AQ332" i="128"/>
  <c r="AA332" i="128"/>
  <c r="V332" i="128"/>
  <c r="U332" i="128"/>
  <c r="T332" i="128"/>
  <c r="S332" i="128"/>
  <c r="R332" i="128"/>
  <c r="M332" i="128"/>
  <c r="J332" i="128" s="1"/>
  <c r="BF68" i="128"/>
  <c r="AR68" i="128"/>
  <c r="AQ68" i="128"/>
  <c r="AA68" i="128"/>
  <c r="V68" i="128"/>
  <c r="U68" i="128"/>
  <c r="T68" i="128"/>
  <c r="S68" i="128"/>
  <c r="R68" i="128"/>
  <c r="M68" i="128"/>
  <c r="Z68" i="128" s="1"/>
  <c r="BF207" i="128"/>
  <c r="AR207" i="128"/>
  <c r="AS207" i="128" s="1"/>
  <c r="AT207" i="128" s="1"/>
  <c r="AU207" i="128" s="1"/>
  <c r="AV207" i="128" s="1"/>
  <c r="AQ207" i="128"/>
  <c r="AA207" i="128"/>
  <c r="V207" i="128"/>
  <c r="U207" i="128"/>
  <c r="X207" i="128" s="1"/>
  <c r="T207" i="128"/>
  <c r="S207" i="128"/>
  <c r="R207" i="128"/>
  <c r="M207" i="128"/>
  <c r="BF235" i="128"/>
  <c r="AR235" i="128"/>
  <c r="AQ235" i="128"/>
  <c r="AA235" i="128"/>
  <c r="V235" i="128"/>
  <c r="U235" i="128"/>
  <c r="X235" i="128" s="1"/>
  <c r="T235" i="128"/>
  <c r="S235" i="128"/>
  <c r="R235" i="128"/>
  <c r="M235" i="128"/>
  <c r="J235" i="128" s="1"/>
  <c r="BF209" i="128"/>
  <c r="AR209" i="128"/>
  <c r="AS209" i="128" s="1"/>
  <c r="AT209" i="128" s="1"/>
  <c r="AU209" i="128" s="1"/>
  <c r="AV209" i="128" s="1"/>
  <c r="AQ209" i="128"/>
  <c r="AA209" i="128"/>
  <c r="V209" i="128"/>
  <c r="U209" i="128"/>
  <c r="T209" i="128"/>
  <c r="S209" i="128"/>
  <c r="R209" i="128"/>
  <c r="M209" i="128"/>
  <c r="Z209" i="128" s="1"/>
  <c r="BF357" i="128"/>
  <c r="AR357" i="128"/>
  <c r="AQ357" i="128"/>
  <c r="AA357" i="128"/>
  <c r="V357" i="128"/>
  <c r="U357" i="128"/>
  <c r="X357" i="128" s="1"/>
  <c r="T357" i="128"/>
  <c r="S357" i="128"/>
  <c r="R357" i="128"/>
  <c r="M357" i="128"/>
  <c r="Z357" i="128" s="1"/>
  <c r="BF39" i="128"/>
  <c r="AR39" i="128"/>
  <c r="AS39" i="128" s="1"/>
  <c r="AT39" i="128" s="1"/>
  <c r="AQ39" i="128"/>
  <c r="AA39" i="128"/>
  <c r="Z39" i="128"/>
  <c r="V39" i="128"/>
  <c r="U39" i="128"/>
  <c r="T39" i="128"/>
  <c r="S39" i="128"/>
  <c r="R39" i="128"/>
  <c r="M39" i="128"/>
  <c r="J39" i="128" s="1"/>
  <c r="BF200" i="128"/>
  <c r="AR200" i="128"/>
  <c r="AS200" i="128" s="1"/>
  <c r="AT200" i="128" s="1"/>
  <c r="AU200" i="128" s="1"/>
  <c r="AV200" i="128" s="1"/>
  <c r="AQ200" i="128"/>
  <c r="AA200" i="128"/>
  <c r="V200" i="128"/>
  <c r="U200" i="128"/>
  <c r="X200" i="128" s="1"/>
  <c r="T200" i="128"/>
  <c r="S200" i="128"/>
  <c r="R200" i="128"/>
  <c r="M200" i="128"/>
  <c r="BF186" i="128"/>
  <c r="AR186" i="128"/>
  <c r="AS186" i="128" s="1"/>
  <c r="AT186" i="128" s="1"/>
  <c r="AU186" i="128" s="1"/>
  <c r="AV186" i="128" s="1"/>
  <c r="AQ186" i="128"/>
  <c r="AA186" i="128"/>
  <c r="V186" i="128"/>
  <c r="U186" i="128"/>
  <c r="T186" i="128"/>
  <c r="S186" i="128"/>
  <c r="R186" i="128"/>
  <c r="M186" i="128"/>
  <c r="BF204" i="128"/>
  <c r="AR204" i="128"/>
  <c r="AS204" i="128" s="1"/>
  <c r="AT204" i="128" s="1"/>
  <c r="AU204" i="128" s="1"/>
  <c r="AV204" i="128" s="1"/>
  <c r="AQ204" i="128"/>
  <c r="AA204" i="128"/>
  <c r="Z204" i="128"/>
  <c r="X204" i="128"/>
  <c r="V204" i="128"/>
  <c r="U204" i="128"/>
  <c r="T204" i="128"/>
  <c r="S204" i="128"/>
  <c r="R204" i="128"/>
  <c r="M204" i="128"/>
  <c r="J204" i="128" s="1"/>
  <c r="BF167" i="128"/>
  <c r="AR167" i="128"/>
  <c r="AQ167" i="128"/>
  <c r="AA167" i="128"/>
  <c r="V167" i="128"/>
  <c r="U167" i="128"/>
  <c r="T167" i="128"/>
  <c r="S167" i="128"/>
  <c r="R167" i="128"/>
  <c r="M167" i="128"/>
  <c r="J167" i="128" s="1"/>
  <c r="BF159" i="128"/>
  <c r="AR159" i="128"/>
  <c r="AQ159" i="128"/>
  <c r="AA159" i="128"/>
  <c r="V159" i="128"/>
  <c r="U159" i="128"/>
  <c r="T159" i="128"/>
  <c r="S159" i="128"/>
  <c r="R159" i="128"/>
  <c r="M159" i="128"/>
  <c r="Z159" i="128" s="1"/>
  <c r="BF120" i="128"/>
  <c r="AR120" i="128"/>
  <c r="AQ120" i="128"/>
  <c r="AA120" i="128"/>
  <c r="V120" i="128"/>
  <c r="U120" i="128"/>
  <c r="T120" i="128"/>
  <c r="S120" i="128"/>
  <c r="R120" i="128"/>
  <c r="M120" i="128"/>
  <c r="J120" i="128" s="1"/>
  <c r="BF56" i="128"/>
  <c r="AR56" i="128"/>
  <c r="AS56" i="128" s="1"/>
  <c r="AT56" i="128" s="1"/>
  <c r="AU56" i="128" s="1"/>
  <c r="AV56" i="128" s="1"/>
  <c r="AQ56" i="128"/>
  <c r="AA56" i="128"/>
  <c r="V56" i="128"/>
  <c r="U56" i="128"/>
  <c r="T56" i="128"/>
  <c r="S56" i="128"/>
  <c r="R56" i="128"/>
  <c r="M56" i="128"/>
  <c r="Z56" i="128" s="1"/>
  <c r="BF255" i="128"/>
  <c r="AR255" i="128"/>
  <c r="AS255" i="128" s="1"/>
  <c r="AT255" i="128" s="1"/>
  <c r="AU255" i="128" s="1"/>
  <c r="AV255" i="128" s="1"/>
  <c r="AQ255" i="128"/>
  <c r="AA255" i="128"/>
  <c r="V255" i="128"/>
  <c r="U255" i="128"/>
  <c r="X255" i="128" s="1"/>
  <c r="T255" i="128"/>
  <c r="S255" i="128"/>
  <c r="R255" i="128"/>
  <c r="M255" i="128"/>
  <c r="Z255" i="128" s="1"/>
  <c r="J255" i="128"/>
  <c r="BF86" i="128"/>
  <c r="AR86" i="128"/>
  <c r="AQ86" i="128"/>
  <c r="AA86" i="128"/>
  <c r="V86" i="128"/>
  <c r="U86" i="128"/>
  <c r="X86" i="128" s="1"/>
  <c r="T86" i="128"/>
  <c r="S86" i="128"/>
  <c r="R86" i="128"/>
  <c r="M86" i="128"/>
  <c r="Z86" i="128" s="1"/>
  <c r="BF232" i="128"/>
  <c r="AR232" i="128"/>
  <c r="AS232" i="128" s="1"/>
  <c r="AT232" i="128" s="1"/>
  <c r="AU232" i="128" s="1"/>
  <c r="AV232" i="128" s="1"/>
  <c r="AQ232" i="128"/>
  <c r="AA232" i="128"/>
  <c r="V232" i="128"/>
  <c r="U232" i="128"/>
  <c r="X232" i="128" s="1"/>
  <c r="T232" i="128"/>
  <c r="S232" i="128"/>
  <c r="R232" i="128"/>
  <c r="M232" i="128"/>
  <c r="Z232" i="128" s="1"/>
  <c r="BF52" i="128"/>
  <c r="AR52" i="128"/>
  <c r="AQ52" i="128"/>
  <c r="AA52" i="128"/>
  <c r="Z52" i="128"/>
  <c r="V52" i="128"/>
  <c r="U52" i="128"/>
  <c r="T52" i="128"/>
  <c r="S52" i="128"/>
  <c r="R52" i="128"/>
  <c r="M52" i="128"/>
  <c r="J52" i="128" s="1"/>
  <c r="BF346" i="128"/>
  <c r="AR346" i="128"/>
  <c r="AQ346" i="128"/>
  <c r="AA346" i="128"/>
  <c r="V346" i="128"/>
  <c r="U346" i="128"/>
  <c r="X346" i="128" s="1"/>
  <c r="T346" i="128"/>
  <c r="S346" i="128"/>
  <c r="R346" i="128"/>
  <c r="M346" i="128"/>
  <c r="Z346" i="128" s="1"/>
  <c r="BF228" i="128"/>
  <c r="AR228" i="128"/>
  <c r="AS228" i="128" s="1"/>
  <c r="AQ228" i="128"/>
  <c r="AA228" i="128"/>
  <c r="V228" i="128"/>
  <c r="U228" i="128"/>
  <c r="T228" i="128"/>
  <c r="S228" i="128"/>
  <c r="R228" i="128"/>
  <c r="M228" i="128"/>
  <c r="BF285" i="128"/>
  <c r="AR285" i="128"/>
  <c r="AS285" i="128" s="1"/>
  <c r="AT285" i="128" s="1"/>
  <c r="AU285" i="128" s="1"/>
  <c r="AV285" i="128" s="1"/>
  <c r="AQ285" i="128"/>
  <c r="AA285" i="128"/>
  <c r="V285" i="128"/>
  <c r="U285" i="128"/>
  <c r="T285" i="128"/>
  <c r="S285" i="128"/>
  <c r="R285" i="128"/>
  <c r="M285" i="128"/>
  <c r="BF361" i="128"/>
  <c r="AR361" i="128"/>
  <c r="AS361" i="128" s="1"/>
  <c r="AT361" i="128" s="1"/>
  <c r="AU361" i="128" s="1"/>
  <c r="AV361" i="128" s="1"/>
  <c r="AQ361" i="128"/>
  <c r="AA361" i="128"/>
  <c r="V361" i="128"/>
  <c r="U361" i="128"/>
  <c r="T361" i="128"/>
  <c r="S361" i="128"/>
  <c r="R361" i="128"/>
  <c r="M361" i="128"/>
  <c r="J361" i="128" s="1"/>
  <c r="BF183" i="128"/>
  <c r="AR183" i="128"/>
  <c r="AQ183" i="128"/>
  <c r="AA183" i="128"/>
  <c r="V183" i="128"/>
  <c r="U183" i="128"/>
  <c r="T183" i="128"/>
  <c r="S183" i="128"/>
  <c r="R183" i="128"/>
  <c r="M183" i="128"/>
  <c r="J183" i="128" s="1"/>
  <c r="BF21" i="128"/>
  <c r="AR21" i="128"/>
  <c r="AQ21" i="128"/>
  <c r="AA21" i="128"/>
  <c r="V21" i="128"/>
  <c r="U21" i="128"/>
  <c r="T21" i="128"/>
  <c r="S21" i="128"/>
  <c r="R21" i="128"/>
  <c r="M21" i="128"/>
  <c r="J21" i="128" s="1"/>
  <c r="BF371" i="128"/>
  <c r="AR371" i="128"/>
  <c r="AS371" i="128" s="1"/>
  <c r="AT371" i="128" s="1"/>
  <c r="AU371" i="128" s="1"/>
  <c r="AV371" i="128" s="1"/>
  <c r="AQ371" i="128"/>
  <c r="AA371" i="128"/>
  <c r="V371" i="128"/>
  <c r="U371" i="128"/>
  <c r="T371" i="128"/>
  <c r="S371" i="128"/>
  <c r="R371" i="128"/>
  <c r="M371" i="128"/>
  <c r="Z371" i="128" s="1"/>
  <c r="BF58" i="128"/>
  <c r="AR58" i="128"/>
  <c r="AS58" i="128" s="1"/>
  <c r="AT58" i="128" s="1"/>
  <c r="AU58" i="128" s="1"/>
  <c r="AV58" i="128" s="1"/>
  <c r="AQ58" i="128"/>
  <c r="AA58" i="128"/>
  <c r="V58" i="128"/>
  <c r="U58" i="128"/>
  <c r="X58" i="128" s="1"/>
  <c r="T58" i="128"/>
  <c r="S58" i="128"/>
  <c r="R58" i="128"/>
  <c r="M58" i="128"/>
  <c r="BF51" i="128"/>
  <c r="AR51" i="128"/>
  <c r="AS51" i="128" s="1"/>
  <c r="AQ51" i="128"/>
  <c r="AA51" i="128"/>
  <c r="V51" i="128"/>
  <c r="U51" i="128"/>
  <c r="T51" i="128"/>
  <c r="S51" i="128"/>
  <c r="R51" i="128"/>
  <c r="M51" i="128"/>
  <c r="Z51" i="128" s="1"/>
  <c r="BF348" i="128"/>
  <c r="AR348" i="128"/>
  <c r="AS348" i="128" s="1"/>
  <c r="AT348" i="128" s="1"/>
  <c r="AU348" i="128" s="1"/>
  <c r="AV348" i="128" s="1"/>
  <c r="AQ348" i="128"/>
  <c r="AA348" i="128"/>
  <c r="V348" i="128"/>
  <c r="U348" i="128"/>
  <c r="X348" i="128" s="1"/>
  <c r="T348" i="128"/>
  <c r="S348" i="128"/>
  <c r="R348" i="128"/>
  <c r="M348" i="128"/>
  <c r="Z348" i="128" s="1"/>
  <c r="BF110" i="128"/>
  <c r="AR110" i="128"/>
  <c r="AS110" i="128" s="1"/>
  <c r="AT110" i="128" s="1"/>
  <c r="AU110" i="128" s="1"/>
  <c r="AV110" i="128" s="1"/>
  <c r="AQ110" i="128"/>
  <c r="AA110" i="128"/>
  <c r="V110" i="128"/>
  <c r="U110" i="128"/>
  <c r="T110" i="128"/>
  <c r="S110" i="128"/>
  <c r="R110" i="128"/>
  <c r="M110" i="128"/>
  <c r="J110" i="128" s="1"/>
  <c r="BF275" i="128"/>
  <c r="AR275" i="128"/>
  <c r="AQ275" i="128"/>
  <c r="AA275" i="128"/>
  <c r="V275" i="128"/>
  <c r="U275" i="128"/>
  <c r="T275" i="128"/>
  <c r="S275" i="128"/>
  <c r="R275" i="128"/>
  <c r="M275" i="128"/>
  <c r="J275" i="128" s="1"/>
  <c r="BF295" i="128"/>
  <c r="AR295" i="128"/>
  <c r="AS295" i="128" s="1"/>
  <c r="AT295" i="128" s="1"/>
  <c r="AQ295" i="128"/>
  <c r="AA295" i="128"/>
  <c r="V295" i="128"/>
  <c r="U295" i="128"/>
  <c r="X295" i="128" s="1"/>
  <c r="T295" i="128"/>
  <c r="S295" i="128"/>
  <c r="R295" i="128"/>
  <c r="M295" i="128"/>
  <c r="J295" i="128" s="1"/>
  <c r="BF78" i="128"/>
  <c r="AR78" i="128"/>
  <c r="AS78" i="128" s="1"/>
  <c r="AT78" i="128" s="1"/>
  <c r="AU78" i="128" s="1"/>
  <c r="AV78" i="128" s="1"/>
  <c r="AQ78" i="128"/>
  <c r="AA78" i="128"/>
  <c r="V78" i="128"/>
  <c r="U78" i="128"/>
  <c r="T78" i="128"/>
  <c r="S78" i="128"/>
  <c r="R78" i="128"/>
  <c r="M78" i="128"/>
  <c r="Z78" i="128" s="1"/>
  <c r="BF358" i="128"/>
  <c r="AR358" i="128"/>
  <c r="AQ358" i="128"/>
  <c r="AA358" i="128"/>
  <c r="V358" i="128"/>
  <c r="U358" i="128"/>
  <c r="X358" i="128" s="1"/>
  <c r="T358" i="128"/>
  <c r="S358" i="128"/>
  <c r="R358" i="128"/>
  <c r="M358" i="128"/>
  <c r="Z358" i="128" s="1"/>
  <c r="BF265" i="128"/>
  <c r="AR265" i="128"/>
  <c r="AS265" i="128" s="1"/>
  <c r="AT265" i="128" s="1"/>
  <c r="AU265" i="128" s="1"/>
  <c r="AV265" i="128" s="1"/>
  <c r="AQ265" i="128"/>
  <c r="AA265" i="128"/>
  <c r="V265" i="128"/>
  <c r="U265" i="128"/>
  <c r="T265" i="128"/>
  <c r="S265" i="128"/>
  <c r="R265" i="128"/>
  <c r="M265" i="128"/>
  <c r="Z265" i="128" s="1"/>
  <c r="BF233" i="128"/>
  <c r="AR233" i="128"/>
  <c r="AS233" i="128" s="1"/>
  <c r="AT233" i="128" s="1"/>
  <c r="AU233" i="128" s="1"/>
  <c r="AV233" i="128" s="1"/>
  <c r="AQ233" i="128"/>
  <c r="AA233" i="128"/>
  <c r="V233" i="128"/>
  <c r="U233" i="128"/>
  <c r="T233" i="128"/>
  <c r="S233" i="128"/>
  <c r="R233" i="128"/>
  <c r="M233" i="128"/>
  <c r="Z233" i="128" s="1"/>
  <c r="BF286" i="128"/>
  <c r="AR286" i="128"/>
  <c r="AQ286" i="128"/>
  <c r="AA286" i="128"/>
  <c r="V286" i="128"/>
  <c r="U286" i="128"/>
  <c r="T286" i="128"/>
  <c r="S286" i="128"/>
  <c r="R286" i="128"/>
  <c r="M286" i="128"/>
  <c r="Z286" i="128" s="1"/>
  <c r="BF176" i="128"/>
  <c r="AR176" i="128"/>
  <c r="AQ176" i="128"/>
  <c r="AA176" i="128"/>
  <c r="V176" i="128"/>
  <c r="U176" i="128"/>
  <c r="T176" i="128"/>
  <c r="S176" i="128"/>
  <c r="R176" i="128"/>
  <c r="M176" i="128"/>
  <c r="Z176" i="128" s="1"/>
  <c r="BF365" i="128"/>
  <c r="AR365" i="128"/>
  <c r="AQ365" i="128"/>
  <c r="AA365" i="128"/>
  <c r="V365" i="128"/>
  <c r="U365" i="128"/>
  <c r="X365" i="128" s="1"/>
  <c r="T365" i="128"/>
  <c r="S365" i="128"/>
  <c r="R365" i="128"/>
  <c r="M365" i="128"/>
  <c r="Z365" i="128" s="1"/>
  <c r="BF277" i="128"/>
  <c r="AR277" i="128"/>
  <c r="AQ277" i="128"/>
  <c r="AA277" i="128"/>
  <c r="V277" i="128"/>
  <c r="U277" i="128"/>
  <c r="X277" i="128" s="1"/>
  <c r="T277" i="128"/>
  <c r="S277" i="128"/>
  <c r="R277" i="128"/>
  <c r="M277" i="128"/>
  <c r="Z277" i="128" s="1"/>
  <c r="BF203" i="128"/>
  <c r="AR203" i="128"/>
  <c r="AQ203" i="128"/>
  <c r="AA203" i="128"/>
  <c r="Z203" i="128"/>
  <c r="V203" i="128"/>
  <c r="U203" i="128"/>
  <c r="T203" i="128"/>
  <c r="S203" i="128"/>
  <c r="R203" i="128"/>
  <c r="M203" i="128"/>
  <c r="J203" i="128" s="1"/>
  <c r="BF227" i="128"/>
  <c r="AR227" i="128"/>
  <c r="AS227" i="128" s="1"/>
  <c r="AT227" i="128" s="1"/>
  <c r="AU227" i="128" s="1"/>
  <c r="AQ227" i="128"/>
  <c r="AA227" i="128"/>
  <c r="V227" i="128"/>
  <c r="U227" i="128"/>
  <c r="X227" i="128" s="1"/>
  <c r="T227" i="128"/>
  <c r="S227" i="128"/>
  <c r="R227" i="128"/>
  <c r="M227" i="128"/>
  <c r="J227" i="128" s="1"/>
  <c r="BF160" i="128"/>
  <c r="AR160" i="128"/>
  <c r="AQ160" i="128"/>
  <c r="AA160" i="128"/>
  <c r="V160" i="128"/>
  <c r="U160" i="128"/>
  <c r="T160" i="128"/>
  <c r="S160" i="128"/>
  <c r="R160" i="128"/>
  <c r="M160" i="128"/>
  <c r="J160" i="128" s="1"/>
  <c r="BF46" i="128"/>
  <c r="AR46" i="128"/>
  <c r="AS46" i="128" s="1"/>
  <c r="AQ46" i="128"/>
  <c r="AA46" i="128"/>
  <c r="V46" i="128"/>
  <c r="U46" i="128"/>
  <c r="T46" i="128"/>
  <c r="S46" i="128"/>
  <c r="R46" i="128"/>
  <c r="M46" i="128"/>
  <c r="BF81" i="128"/>
  <c r="AR81" i="128"/>
  <c r="AQ81" i="128"/>
  <c r="AA81" i="128"/>
  <c r="V81" i="128"/>
  <c r="U81" i="128"/>
  <c r="X81" i="128" s="1"/>
  <c r="T81" i="128"/>
  <c r="S81" i="128"/>
  <c r="R81" i="128"/>
  <c r="M81" i="128"/>
  <c r="J81" i="128" s="1"/>
  <c r="BF140" i="128"/>
  <c r="AR140" i="128"/>
  <c r="AS140" i="128" s="1"/>
  <c r="AT140" i="128" s="1"/>
  <c r="AU140" i="128" s="1"/>
  <c r="AV140" i="128" s="1"/>
  <c r="AQ140" i="128"/>
  <c r="AA140" i="128"/>
  <c r="V140" i="128"/>
  <c r="U140" i="128"/>
  <c r="T140" i="128"/>
  <c r="S140" i="128"/>
  <c r="R140" i="128"/>
  <c r="M140" i="128"/>
  <c r="J140" i="128" s="1"/>
  <c r="BF54" i="128"/>
  <c r="AR54" i="128"/>
  <c r="AQ54" i="128"/>
  <c r="AA54" i="128"/>
  <c r="V54" i="128"/>
  <c r="U54" i="128"/>
  <c r="X54" i="128" s="1"/>
  <c r="T54" i="128"/>
  <c r="S54" i="128"/>
  <c r="R54" i="128"/>
  <c r="M54" i="128"/>
  <c r="Z54" i="128" s="1"/>
  <c r="BF118" i="128"/>
  <c r="AR118" i="128"/>
  <c r="AS118" i="128" s="1"/>
  <c r="AQ118" i="128"/>
  <c r="AA118" i="128"/>
  <c r="V118" i="128"/>
  <c r="U118" i="128"/>
  <c r="X118" i="128" s="1"/>
  <c r="T118" i="128"/>
  <c r="S118" i="128"/>
  <c r="R118" i="128"/>
  <c r="M118" i="128"/>
  <c r="J118" i="128" s="1"/>
  <c r="BF163" i="128"/>
  <c r="AR163" i="128"/>
  <c r="AS163" i="128" s="1"/>
  <c r="AT163" i="128" s="1"/>
  <c r="AU163" i="128" s="1"/>
  <c r="AV163" i="128" s="1"/>
  <c r="AQ163" i="128"/>
  <c r="AA163" i="128"/>
  <c r="Z163" i="128"/>
  <c r="V163" i="128"/>
  <c r="U163" i="128"/>
  <c r="X163" i="128" s="1"/>
  <c r="T163" i="128"/>
  <c r="S163" i="128"/>
  <c r="R163" i="128"/>
  <c r="M163" i="128"/>
  <c r="J163" i="128"/>
  <c r="BF263" i="128"/>
  <c r="AR263" i="128"/>
  <c r="AS263" i="128" s="1"/>
  <c r="AT263" i="128" s="1"/>
  <c r="AU263" i="128" s="1"/>
  <c r="AV263" i="128" s="1"/>
  <c r="AQ263" i="128"/>
  <c r="AA263" i="128"/>
  <c r="V263" i="128"/>
  <c r="U263" i="128"/>
  <c r="T263" i="128"/>
  <c r="S263" i="128"/>
  <c r="R263" i="128"/>
  <c r="M263" i="128"/>
  <c r="J263" i="128" s="1"/>
  <c r="BF63" i="128"/>
  <c r="AR63" i="128"/>
  <c r="AS63" i="128" s="1"/>
  <c r="AQ63" i="128"/>
  <c r="AA63" i="128"/>
  <c r="V63" i="128"/>
  <c r="U63" i="128"/>
  <c r="T63" i="128"/>
  <c r="S63" i="128"/>
  <c r="R63" i="128"/>
  <c r="M63" i="128"/>
  <c r="Z63" i="128" s="1"/>
  <c r="BF359" i="128"/>
  <c r="AR359" i="128"/>
  <c r="AQ359" i="128"/>
  <c r="AA359" i="128"/>
  <c r="V359" i="128"/>
  <c r="U359" i="128"/>
  <c r="T359" i="128"/>
  <c r="S359" i="128"/>
  <c r="R359" i="128"/>
  <c r="M359" i="128"/>
  <c r="Z359" i="128" s="1"/>
  <c r="BF122" i="128"/>
  <c r="AR122" i="128"/>
  <c r="AS122" i="128" s="1"/>
  <c r="AT122" i="128" s="1"/>
  <c r="AU122" i="128" s="1"/>
  <c r="AV122" i="128" s="1"/>
  <c r="AQ122" i="128"/>
  <c r="AA122" i="128"/>
  <c r="V122" i="128"/>
  <c r="U122" i="128"/>
  <c r="T122" i="128"/>
  <c r="S122" i="128"/>
  <c r="R122" i="128"/>
  <c r="M122" i="128"/>
  <c r="Z122" i="128" s="1"/>
  <c r="BF84" i="128"/>
  <c r="AR84" i="128"/>
  <c r="AS84" i="128" s="1"/>
  <c r="AT84" i="128" s="1"/>
  <c r="AU84" i="128" s="1"/>
  <c r="AV84" i="128" s="1"/>
  <c r="AQ84" i="128"/>
  <c r="AA84" i="128"/>
  <c r="V84" i="128"/>
  <c r="U84" i="128"/>
  <c r="T84" i="128"/>
  <c r="S84" i="128"/>
  <c r="R84" i="128"/>
  <c r="M84" i="128"/>
  <c r="Z84" i="128" s="1"/>
  <c r="BF340" i="128"/>
  <c r="AR340" i="128"/>
  <c r="AS340" i="128" s="1"/>
  <c r="AQ340" i="128"/>
  <c r="AA340" i="128"/>
  <c r="V340" i="128"/>
  <c r="U340" i="128"/>
  <c r="X340" i="128" s="1"/>
  <c r="T340" i="128"/>
  <c r="S340" i="128"/>
  <c r="R340" i="128"/>
  <c r="M340" i="128"/>
  <c r="J340" i="128" s="1"/>
  <c r="BF17" i="128"/>
  <c r="AR17" i="128"/>
  <c r="AQ17" i="128"/>
  <c r="AA17" i="128"/>
  <c r="V17" i="128"/>
  <c r="U17" i="128"/>
  <c r="T17" i="128"/>
  <c r="S17" i="128"/>
  <c r="R17" i="128"/>
  <c r="M17" i="128"/>
  <c r="J17" i="128" s="1"/>
  <c r="BF136" i="128"/>
  <c r="AR136" i="128"/>
  <c r="AQ136" i="128"/>
  <c r="AA136" i="128"/>
  <c r="V136" i="128"/>
  <c r="U136" i="128"/>
  <c r="T136" i="128"/>
  <c r="S136" i="128"/>
  <c r="R136" i="128"/>
  <c r="M136" i="128"/>
  <c r="J136" i="128" s="1"/>
  <c r="BF83" i="128"/>
  <c r="AR83" i="128"/>
  <c r="AS83" i="128" s="1"/>
  <c r="AT83" i="128" s="1"/>
  <c r="AU83" i="128" s="1"/>
  <c r="AV83" i="128" s="1"/>
  <c r="AQ83" i="128"/>
  <c r="AA83" i="128"/>
  <c r="V83" i="128"/>
  <c r="U83" i="128"/>
  <c r="T83" i="128"/>
  <c r="S83" i="128"/>
  <c r="R83" i="128"/>
  <c r="M83" i="128"/>
  <c r="J83" i="128" s="1"/>
  <c r="BF202" i="128"/>
  <c r="AR202" i="128"/>
  <c r="AQ202" i="128"/>
  <c r="AA202" i="128"/>
  <c r="V202" i="128"/>
  <c r="U202" i="128"/>
  <c r="X202" i="128" s="1"/>
  <c r="T202" i="128"/>
  <c r="S202" i="128"/>
  <c r="R202" i="128"/>
  <c r="M202" i="128"/>
  <c r="Z202" i="128" s="1"/>
  <c r="BF281" i="128"/>
  <c r="AR281" i="128"/>
  <c r="AS281" i="128" s="1"/>
  <c r="AT281" i="128" s="1"/>
  <c r="AU281" i="128" s="1"/>
  <c r="AV281" i="128" s="1"/>
  <c r="AQ281" i="128"/>
  <c r="AA281" i="128"/>
  <c r="V281" i="128"/>
  <c r="U281" i="128"/>
  <c r="X281" i="128" s="1"/>
  <c r="T281" i="128"/>
  <c r="S281" i="128"/>
  <c r="R281" i="128"/>
  <c r="M281" i="128"/>
  <c r="Z281" i="128" s="1"/>
  <c r="BF380" i="128"/>
  <c r="AR380" i="128"/>
  <c r="AS380" i="128" s="1"/>
  <c r="AQ380" i="128"/>
  <c r="AA380" i="128"/>
  <c r="V380" i="128"/>
  <c r="U380" i="128"/>
  <c r="T380" i="128"/>
  <c r="S380" i="128"/>
  <c r="R380" i="128"/>
  <c r="M380" i="128"/>
  <c r="Z380" i="128" s="1"/>
  <c r="BF154" i="128"/>
  <c r="AR154" i="128"/>
  <c r="AQ154" i="128"/>
  <c r="AA154" i="128"/>
  <c r="V154" i="128"/>
  <c r="U154" i="128"/>
  <c r="T154" i="128"/>
  <c r="S154" i="128"/>
  <c r="R154" i="128"/>
  <c r="M154" i="128"/>
  <c r="Z154" i="128" s="1"/>
  <c r="BF249" i="128"/>
  <c r="AR249" i="128"/>
  <c r="AS249" i="128" s="1"/>
  <c r="AQ249" i="128"/>
  <c r="AA249" i="128"/>
  <c r="V249" i="128"/>
  <c r="U249" i="128"/>
  <c r="T249" i="128"/>
  <c r="S249" i="128"/>
  <c r="R249" i="128"/>
  <c r="M249" i="128"/>
  <c r="BF336" i="128"/>
  <c r="AR336" i="128"/>
  <c r="AQ336" i="128"/>
  <c r="AA336" i="128"/>
  <c r="V336" i="128"/>
  <c r="U336" i="128"/>
  <c r="T336" i="128"/>
  <c r="S336" i="128"/>
  <c r="R336" i="128"/>
  <c r="M336" i="128"/>
  <c r="J336" i="128" s="1"/>
  <c r="BF123" i="128"/>
  <c r="AR123" i="128"/>
  <c r="AS123" i="128" s="1"/>
  <c r="AT123" i="128" s="1"/>
  <c r="AU123" i="128" s="1"/>
  <c r="AV123" i="128" s="1"/>
  <c r="AQ123" i="128"/>
  <c r="AA123" i="128"/>
  <c r="V123" i="128"/>
  <c r="U123" i="128"/>
  <c r="T123" i="128"/>
  <c r="S123" i="128"/>
  <c r="R123" i="128"/>
  <c r="M123" i="128"/>
  <c r="J123" i="128" s="1"/>
  <c r="BF171" i="128"/>
  <c r="AR171" i="128"/>
  <c r="AQ171" i="128"/>
  <c r="AA171" i="128"/>
  <c r="Z171" i="128"/>
  <c r="V171" i="128"/>
  <c r="U171" i="128"/>
  <c r="X171" i="128" s="1"/>
  <c r="T171" i="128"/>
  <c r="S171" i="128"/>
  <c r="R171" i="128"/>
  <c r="M171" i="128"/>
  <c r="J171" i="128" s="1"/>
  <c r="BF60" i="128"/>
  <c r="AR60" i="128"/>
  <c r="AS60" i="128" s="1"/>
  <c r="AQ60" i="128"/>
  <c r="AA60" i="128"/>
  <c r="V60" i="128"/>
  <c r="U60" i="128"/>
  <c r="X60" i="128" s="1"/>
  <c r="T60" i="128"/>
  <c r="S60" i="128"/>
  <c r="R60" i="128"/>
  <c r="M60" i="128"/>
  <c r="Z60" i="128" s="1"/>
  <c r="BF88" i="128"/>
  <c r="AR88" i="128"/>
  <c r="AQ88" i="128"/>
  <c r="AA88" i="128"/>
  <c r="V88" i="128"/>
  <c r="U88" i="128"/>
  <c r="X88" i="128" s="1"/>
  <c r="T88" i="128"/>
  <c r="S88" i="128"/>
  <c r="R88" i="128"/>
  <c r="M88" i="128"/>
  <c r="Z88" i="128" s="1"/>
  <c r="BF368" i="128"/>
  <c r="AR368" i="128"/>
  <c r="AS368" i="128" s="1"/>
  <c r="AQ368" i="128"/>
  <c r="AA368" i="128"/>
  <c r="V368" i="128"/>
  <c r="U368" i="128"/>
  <c r="T368" i="128"/>
  <c r="S368" i="128"/>
  <c r="R368" i="128"/>
  <c r="M368" i="128"/>
  <c r="Z368" i="128" s="1"/>
  <c r="BF11" i="128"/>
  <c r="AR11" i="128"/>
  <c r="AS11" i="128" s="1"/>
  <c r="AT11" i="128" s="1"/>
  <c r="AQ11" i="128"/>
  <c r="AA11" i="128"/>
  <c r="V11" i="128"/>
  <c r="U11" i="128"/>
  <c r="X11" i="128" s="1"/>
  <c r="T11" i="128"/>
  <c r="S11" i="128"/>
  <c r="R11" i="128"/>
  <c r="M11" i="128"/>
  <c r="BF195" i="128"/>
  <c r="AR195" i="128"/>
  <c r="AS195" i="128" s="1"/>
  <c r="AT195" i="128" s="1"/>
  <c r="AU195" i="128" s="1"/>
  <c r="AV195" i="128" s="1"/>
  <c r="AQ195" i="128"/>
  <c r="AA195" i="128"/>
  <c r="V195" i="128"/>
  <c r="U195" i="128"/>
  <c r="T195" i="128"/>
  <c r="S195" i="128"/>
  <c r="R195" i="128"/>
  <c r="M195" i="128"/>
  <c r="J195" i="128" s="1"/>
  <c r="BF326" i="128"/>
  <c r="AR326" i="128"/>
  <c r="AQ326" i="128"/>
  <c r="AA326" i="128"/>
  <c r="V326" i="128"/>
  <c r="U326" i="128"/>
  <c r="T326" i="128"/>
  <c r="S326" i="128"/>
  <c r="R326" i="128"/>
  <c r="M326" i="128"/>
  <c r="BF290" i="128"/>
  <c r="AR290" i="128"/>
  <c r="AS290" i="128" s="1"/>
  <c r="AT290" i="128" s="1"/>
  <c r="AU290" i="128" s="1"/>
  <c r="AV290" i="128" s="1"/>
  <c r="AQ290" i="128"/>
  <c r="AA290" i="128"/>
  <c r="V290" i="128"/>
  <c r="U290" i="128"/>
  <c r="X290" i="128" s="1"/>
  <c r="T290" i="128"/>
  <c r="S290" i="128"/>
  <c r="R290" i="128"/>
  <c r="M290" i="128"/>
  <c r="J290" i="128" s="1"/>
  <c r="BF180" i="128"/>
  <c r="AR180" i="128"/>
  <c r="AQ180" i="128"/>
  <c r="AA180" i="128"/>
  <c r="V180" i="128"/>
  <c r="U180" i="128"/>
  <c r="X180" i="128" s="1"/>
  <c r="T180" i="128"/>
  <c r="S180" i="128"/>
  <c r="R180" i="128"/>
  <c r="M180" i="128"/>
  <c r="Z180" i="128" s="1"/>
  <c r="BF111" i="128"/>
  <c r="AR111" i="128"/>
  <c r="AS111" i="128" s="1"/>
  <c r="AT111" i="128" s="1"/>
  <c r="AU111" i="128" s="1"/>
  <c r="AV111" i="128" s="1"/>
  <c r="AQ111" i="128"/>
  <c r="AA111" i="128"/>
  <c r="V111" i="128"/>
  <c r="U111" i="128"/>
  <c r="T111" i="128"/>
  <c r="S111" i="128"/>
  <c r="R111" i="128"/>
  <c r="M111" i="128"/>
  <c r="Z111" i="128" s="1"/>
  <c r="BF344" i="128"/>
  <c r="AR344" i="128"/>
  <c r="AS344" i="128" s="1"/>
  <c r="AT344" i="128" s="1"/>
  <c r="AQ344" i="128"/>
  <c r="AA344" i="128"/>
  <c r="V344" i="128"/>
  <c r="U344" i="128"/>
  <c r="T344" i="128"/>
  <c r="S344" i="128"/>
  <c r="R344" i="128"/>
  <c r="M344" i="128"/>
  <c r="Z344" i="128" s="1"/>
  <c r="J344" i="128"/>
  <c r="BF218" i="128"/>
  <c r="AR218" i="128"/>
  <c r="AS218" i="128" s="1"/>
  <c r="AQ218" i="128"/>
  <c r="AA218" i="128"/>
  <c r="V218" i="128"/>
  <c r="U218" i="128"/>
  <c r="T218" i="128"/>
  <c r="S218" i="128"/>
  <c r="R218" i="128"/>
  <c r="M218" i="128"/>
  <c r="BF30" i="128"/>
  <c r="AR30" i="128"/>
  <c r="AQ30" i="128"/>
  <c r="AA30" i="128"/>
  <c r="V30" i="128"/>
  <c r="U30" i="128"/>
  <c r="T30" i="128"/>
  <c r="S30" i="128"/>
  <c r="R30" i="128"/>
  <c r="M30" i="128"/>
  <c r="BF115" i="128"/>
  <c r="AR115" i="128"/>
  <c r="AS115" i="128" s="1"/>
  <c r="AT115" i="128" s="1"/>
  <c r="AU115" i="128" s="1"/>
  <c r="AV115" i="128" s="1"/>
  <c r="AQ115" i="128"/>
  <c r="AA115" i="128"/>
  <c r="V115" i="128"/>
  <c r="U115" i="128"/>
  <c r="T115" i="128"/>
  <c r="S115" i="128"/>
  <c r="R115" i="128"/>
  <c r="M115" i="128"/>
  <c r="J115" i="128" s="1"/>
  <c r="BF258" i="128"/>
  <c r="AR258" i="128"/>
  <c r="AS258" i="128" s="1"/>
  <c r="AT258" i="128" s="1"/>
  <c r="AU258" i="128" s="1"/>
  <c r="AV258" i="128" s="1"/>
  <c r="AQ258" i="128"/>
  <c r="AA258" i="128"/>
  <c r="V258" i="128"/>
  <c r="U258" i="128"/>
  <c r="X258" i="128" s="1"/>
  <c r="T258" i="128"/>
  <c r="S258" i="128"/>
  <c r="R258" i="128"/>
  <c r="M258" i="128"/>
  <c r="J258" i="128" s="1"/>
  <c r="BF95" i="128"/>
  <c r="AR95" i="128"/>
  <c r="AS95" i="128" s="1"/>
  <c r="AT95" i="128" s="1"/>
  <c r="AU95" i="128" s="1"/>
  <c r="AV95" i="128" s="1"/>
  <c r="AQ95" i="128"/>
  <c r="AA95" i="128"/>
  <c r="V95" i="128"/>
  <c r="U95" i="128"/>
  <c r="X95" i="128" s="1"/>
  <c r="T95" i="128"/>
  <c r="S95" i="128"/>
  <c r="R95" i="128"/>
  <c r="M95" i="128"/>
  <c r="Z95" i="128" s="1"/>
  <c r="BF206" i="128"/>
  <c r="AR206" i="128"/>
  <c r="AS206" i="128" s="1"/>
  <c r="AT206" i="128" s="1"/>
  <c r="AU206" i="128" s="1"/>
  <c r="AV206" i="128" s="1"/>
  <c r="AQ206" i="128"/>
  <c r="AA206" i="128"/>
  <c r="V206" i="128"/>
  <c r="U206" i="128"/>
  <c r="T206" i="128"/>
  <c r="S206" i="128"/>
  <c r="R206" i="128"/>
  <c r="M206" i="128"/>
  <c r="Z206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W296" i="128" s="1"/>
  <c r="T296" i="128"/>
  <c r="S296" i="128"/>
  <c r="R296" i="128"/>
  <c r="M296" i="128"/>
  <c r="Z296" i="128" s="1"/>
  <c r="BF22" i="128"/>
  <c r="AR22" i="128"/>
  <c r="AQ22" i="128"/>
  <c r="AA22" i="128"/>
  <c r="V22" i="128"/>
  <c r="U22" i="128"/>
  <c r="X22" i="128" s="1"/>
  <c r="T22" i="128"/>
  <c r="S22" i="128"/>
  <c r="R22" i="128"/>
  <c r="M22" i="128"/>
  <c r="J22" i="128" s="1"/>
  <c r="BF213" i="128"/>
  <c r="AR213" i="128"/>
  <c r="AQ213" i="128"/>
  <c r="AA213" i="128"/>
  <c r="V213" i="128"/>
  <c r="U213" i="128"/>
  <c r="T213" i="128"/>
  <c r="S213" i="128"/>
  <c r="R213" i="128"/>
  <c r="M213" i="128"/>
  <c r="J213" i="128" s="1"/>
  <c r="BF350" i="128"/>
  <c r="AR350" i="128"/>
  <c r="AQ350" i="128"/>
  <c r="AA350" i="128"/>
  <c r="V350" i="128"/>
  <c r="U350" i="128"/>
  <c r="X350" i="128" s="1"/>
  <c r="T350" i="128"/>
  <c r="S350" i="128"/>
  <c r="R350" i="128"/>
  <c r="M350" i="128"/>
  <c r="J350" i="128" s="1"/>
  <c r="BF198" i="128"/>
  <c r="AR198" i="128"/>
  <c r="AS198" i="128" s="1"/>
  <c r="AQ198" i="128"/>
  <c r="AA198" i="128"/>
  <c r="V198" i="128"/>
  <c r="U198" i="128"/>
  <c r="X198" i="128" s="1"/>
  <c r="T198" i="128"/>
  <c r="S198" i="128"/>
  <c r="R198" i="128"/>
  <c r="M198" i="128"/>
  <c r="Z198" i="128" s="1"/>
  <c r="BF374" i="128"/>
  <c r="AR374" i="128"/>
  <c r="AQ374" i="128"/>
  <c r="AA374" i="128"/>
  <c r="Z374" i="128"/>
  <c r="V374" i="128"/>
  <c r="U374" i="128"/>
  <c r="X374" i="128" s="1"/>
  <c r="T374" i="128"/>
  <c r="S374" i="128"/>
  <c r="R374" i="128"/>
  <c r="M374" i="128"/>
  <c r="J374" i="128" s="1"/>
  <c r="BF90" i="128"/>
  <c r="AR90" i="128"/>
  <c r="AS90" i="128" s="1"/>
  <c r="AQ90" i="128"/>
  <c r="AA90" i="128"/>
  <c r="V90" i="128"/>
  <c r="U90" i="128"/>
  <c r="T90" i="128"/>
  <c r="S90" i="128"/>
  <c r="R90" i="128"/>
  <c r="M90" i="128"/>
  <c r="BF253" i="128"/>
  <c r="AR253" i="128"/>
  <c r="AS253" i="128" s="1"/>
  <c r="AT253" i="128" s="1"/>
  <c r="AQ253" i="128"/>
  <c r="AA253" i="128"/>
  <c r="V253" i="128"/>
  <c r="U253" i="128"/>
  <c r="X253" i="128" s="1"/>
  <c r="T253" i="128"/>
  <c r="S253" i="128"/>
  <c r="R253" i="128"/>
  <c r="M253" i="128"/>
  <c r="Z253" i="128" s="1"/>
  <c r="BF53" i="128"/>
  <c r="AR53" i="128"/>
  <c r="AS53" i="128" s="1"/>
  <c r="AT53" i="128" s="1"/>
  <c r="AU53" i="128" s="1"/>
  <c r="AV53" i="128" s="1"/>
  <c r="AQ53" i="128"/>
  <c r="AA53" i="128"/>
  <c r="V53" i="128"/>
  <c r="U53" i="128"/>
  <c r="T53" i="128"/>
  <c r="S53" i="128"/>
  <c r="R53" i="128"/>
  <c r="M53" i="128"/>
  <c r="Z53" i="128" s="1"/>
  <c r="BF89" i="128"/>
  <c r="AR89" i="128"/>
  <c r="AQ89" i="128"/>
  <c r="AA89" i="128"/>
  <c r="V89" i="128"/>
  <c r="U89" i="128"/>
  <c r="T89" i="128"/>
  <c r="S89" i="128"/>
  <c r="R89" i="128"/>
  <c r="M89" i="128"/>
  <c r="J89" i="128" s="1"/>
  <c r="BF49" i="128"/>
  <c r="AR49" i="128"/>
  <c r="AS49" i="128" s="1"/>
  <c r="AT49" i="128" s="1"/>
  <c r="AU49" i="128" s="1"/>
  <c r="AV49" i="128" s="1"/>
  <c r="AQ49" i="128"/>
  <c r="AA49" i="128"/>
  <c r="V49" i="128"/>
  <c r="U49" i="128"/>
  <c r="X49" i="128" s="1"/>
  <c r="T49" i="128"/>
  <c r="S49" i="128"/>
  <c r="R49" i="128"/>
  <c r="M49" i="128"/>
  <c r="J49" i="128" s="1"/>
  <c r="BF321" i="128"/>
  <c r="AR321" i="128"/>
  <c r="AQ321" i="128"/>
  <c r="AA321" i="128"/>
  <c r="V321" i="128"/>
  <c r="U321" i="128"/>
  <c r="T321" i="128"/>
  <c r="S321" i="128"/>
  <c r="R321" i="128"/>
  <c r="M321" i="128"/>
  <c r="Z321" i="128" s="1"/>
  <c r="BF314" i="128"/>
  <c r="AR314" i="128"/>
  <c r="AQ314" i="128"/>
  <c r="AA314" i="128"/>
  <c r="V314" i="128"/>
  <c r="U314" i="128"/>
  <c r="T314" i="128"/>
  <c r="S314" i="128"/>
  <c r="R314" i="128"/>
  <c r="M314" i="128"/>
  <c r="Z314" i="128" s="1"/>
  <c r="BF384" i="128"/>
  <c r="AR384" i="128"/>
  <c r="AS384" i="128" s="1"/>
  <c r="AT384" i="128" s="1"/>
  <c r="AU384" i="128" s="1"/>
  <c r="AV384" i="128" s="1"/>
  <c r="AQ384" i="128"/>
  <c r="AA384" i="128"/>
  <c r="V384" i="128"/>
  <c r="U384" i="128"/>
  <c r="T384" i="128"/>
  <c r="S384" i="128"/>
  <c r="R384" i="128"/>
  <c r="M384" i="128"/>
  <c r="Z384" i="128" s="1"/>
  <c r="BF375" i="128"/>
  <c r="AR375" i="128"/>
  <c r="AS375" i="128" s="1"/>
  <c r="AT375" i="128" s="1"/>
  <c r="AU375" i="128" s="1"/>
  <c r="AV375" i="128" s="1"/>
  <c r="AQ375" i="128"/>
  <c r="AA375" i="128"/>
  <c r="V375" i="128"/>
  <c r="U375" i="128"/>
  <c r="T375" i="128"/>
  <c r="S375" i="128"/>
  <c r="R375" i="128"/>
  <c r="M375" i="128"/>
  <c r="Z375" i="128" s="1"/>
  <c r="BF298" i="128"/>
  <c r="AR298" i="128"/>
  <c r="AQ298" i="128"/>
  <c r="AA298" i="128"/>
  <c r="Z298" i="128"/>
  <c r="V298" i="128"/>
  <c r="U298" i="128"/>
  <c r="T298" i="128"/>
  <c r="S298" i="128"/>
  <c r="R298" i="128"/>
  <c r="M298" i="128"/>
  <c r="J298" i="128" s="1"/>
  <c r="BF373" i="128"/>
  <c r="AR373" i="128"/>
  <c r="AS373" i="128" s="1"/>
  <c r="AT373" i="128" s="1"/>
  <c r="AU373" i="128" s="1"/>
  <c r="AV373" i="128" s="1"/>
  <c r="AQ373" i="128"/>
  <c r="AA373" i="128"/>
  <c r="V373" i="128"/>
  <c r="U373" i="128"/>
  <c r="X373" i="128" s="1"/>
  <c r="T373" i="128"/>
  <c r="S373" i="128"/>
  <c r="R373" i="128"/>
  <c r="M373" i="128"/>
  <c r="J373" i="128" s="1"/>
  <c r="AP373" i="128" s="1"/>
  <c r="BF194" i="128"/>
  <c r="AR194" i="128"/>
  <c r="AS194" i="128" s="1"/>
  <c r="AT194" i="128" s="1"/>
  <c r="AU194" i="128" s="1"/>
  <c r="AV194" i="128" s="1"/>
  <c r="AQ194" i="128"/>
  <c r="AA194" i="128"/>
  <c r="V194" i="128"/>
  <c r="U194" i="128"/>
  <c r="X194" i="128" s="1"/>
  <c r="T194" i="128"/>
  <c r="S194" i="128"/>
  <c r="R194" i="128"/>
  <c r="M194" i="128"/>
  <c r="Z194" i="128" s="1"/>
  <c r="BF215" i="128"/>
  <c r="AR215" i="128"/>
  <c r="AS215" i="128" s="1"/>
  <c r="AT215" i="128" s="1"/>
  <c r="AU215" i="128" s="1"/>
  <c r="AV215" i="128" s="1"/>
  <c r="AQ215" i="128"/>
  <c r="AA215" i="128"/>
  <c r="V215" i="128"/>
  <c r="U215" i="128"/>
  <c r="T215" i="128"/>
  <c r="S215" i="128"/>
  <c r="R215" i="128"/>
  <c r="M215" i="128"/>
  <c r="Z215" i="128" s="1"/>
  <c r="BF114" i="128"/>
  <c r="AR114" i="128"/>
  <c r="AS114" i="128" s="1"/>
  <c r="AT114" i="128" s="1"/>
  <c r="AU114" i="128" s="1"/>
  <c r="AV114" i="128" s="1"/>
  <c r="AQ114" i="128"/>
  <c r="AA114" i="128"/>
  <c r="V114" i="128"/>
  <c r="U114" i="128"/>
  <c r="T114" i="128"/>
  <c r="S114" i="128"/>
  <c r="R114" i="128"/>
  <c r="M114" i="128"/>
  <c r="Z114" i="128" s="1"/>
  <c r="BF364" i="128"/>
  <c r="AR364" i="128"/>
  <c r="AS364" i="128" s="1"/>
  <c r="AT364" i="128" s="1"/>
  <c r="AU364" i="128" s="1"/>
  <c r="AV364" i="128" s="1"/>
  <c r="AQ364" i="128"/>
  <c r="AA364" i="128"/>
  <c r="V364" i="128"/>
  <c r="U364" i="128"/>
  <c r="X364" i="128" s="1"/>
  <c r="T364" i="128"/>
  <c r="S364" i="128"/>
  <c r="R364" i="128"/>
  <c r="M364" i="128"/>
  <c r="Z364" i="128" s="1"/>
  <c r="BF320" i="128"/>
  <c r="AR320" i="128"/>
  <c r="AQ320" i="128"/>
  <c r="AA320" i="128"/>
  <c r="V320" i="128"/>
  <c r="U320" i="128"/>
  <c r="T320" i="128"/>
  <c r="S320" i="128"/>
  <c r="R320" i="128"/>
  <c r="M320" i="128"/>
  <c r="BF251" i="128"/>
  <c r="AR251" i="128"/>
  <c r="AQ251" i="128"/>
  <c r="AA251" i="128"/>
  <c r="V251" i="128"/>
  <c r="U251" i="128"/>
  <c r="T251" i="128"/>
  <c r="S251" i="128"/>
  <c r="R251" i="128"/>
  <c r="M251" i="128"/>
  <c r="Z251" i="128" s="1"/>
  <c r="BF303" i="128"/>
  <c r="AR303" i="128"/>
  <c r="AQ303" i="128"/>
  <c r="AA303" i="128"/>
  <c r="V303" i="128"/>
  <c r="U303" i="128"/>
  <c r="X303" i="128" s="1"/>
  <c r="T303" i="128"/>
  <c r="S303" i="128"/>
  <c r="R303" i="128"/>
  <c r="M303" i="128"/>
  <c r="J303" i="128" s="1"/>
  <c r="BF291" i="128"/>
  <c r="AR291" i="128"/>
  <c r="AS291" i="128" s="1"/>
  <c r="AT291" i="128" s="1"/>
  <c r="AU291" i="128" s="1"/>
  <c r="AV291" i="128" s="1"/>
  <c r="AQ291" i="128"/>
  <c r="AA291" i="128"/>
  <c r="V291" i="128"/>
  <c r="U291" i="128"/>
  <c r="X291" i="128" s="1"/>
  <c r="T291" i="128"/>
  <c r="S291" i="128"/>
  <c r="R291" i="128"/>
  <c r="M291" i="128"/>
  <c r="Z291" i="128" s="1"/>
  <c r="BF214" i="128"/>
  <c r="AR214" i="128"/>
  <c r="AQ214" i="128"/>
  <c r="AA214" i="128"/>
  <c r="V214" i="128"/>
  <c r="U214" i="128"/>
  <c r="T214" i="128"/>
  <c r="S214" i="128"/>
  <c r="R214" i="128"/>
  <c r="M214" i="128"/>
  <c r="Z214" i="128" s="1"/>
  <c r="J214" i="128"/>
  <c r="BF262" i="128"/>
  <c r="AR262" i="128"/>
  <c r="AS262" i="128" s="1"/>
  <c r="AQ262" i="128"/>
  <c r="AA262" i="128"/>
  <c r="V262" i="128"/>
  <c r="U262" i="128"/>
  <c r="T262" i="128"/>
  <c r="S262" i="128"/>
  <c r="R262" i="128"/>
  <c r="M262" i="128"/>
  <c r="Z262" i="128" s="1"/>
  <c r="BF288" i="128"/>
  <c r="AR288" i="128"/>
  <c r="AQ288" i="128"/>
  <c r="AA288" i="128"/>
  <c r="V288" i="128"/>
  <c r="U288" i="128"/>
  <c r="T288" i="128"/>
  <c r="S288" i="128"/>
  <c r="R288" i="128"/>
  <c r="M288" i="128"/>
  <c r="Z288" i="128" s="1"/>
  <c r="BF101" i="128"/>
  <c r="AR101" i="128"/>
  <c r="AS101" i="128" s="1"/>
  <c r="AT101" i="128" s="1"/>
  <c r="AU101" i="128" s="1"/>
  <c r="AV101" i="128" s="1"/>
  <c r="AQ101" i="128"/>
  <c r="AA101" i="128"/>
  <c r="Z101" i="128"/>
  <c r="V101" i="128"/>
  <c r="U101" i="128"/>
  <c r="X101" i="128" s="1"/>
  <c r="T101" i="128"/>
  <c r="S101" i="128"/>
  <c r="R101" i="128"/>
  <c r="M101" i="128"/>
  <c r="J101" i="128"/>
  <c r="BF100" i="128"/>
  <c r="AR100" i="128"/>
  <c r="AQ100" i="128"/>
  <c r="AA100" i="128"/>
  <c r="V100" i="128"/>
  <c r="U100" i="128"/>
  <c r="T100" i="128"/>
  <c r="S100" i="128"/>
  <c r="R100" i="128"/>
  <c r="M100" i="128"/>
  <c r="J100" i="128" s="1"/>
  <c r="BF284" i="128"/>
  <c r="AR284" i="128"/>
  <c r="AS284" i="128" s="1"/>
  <c r="AT284" i="128" s="1"/>
  <c r="AU284" i="128" s="1"/>
  <c r="AV284" i="128" s="1"/>
  <c r="AQ284" i="128"/>
  <c r="AA284" i="128"/>
  <c r="Z284" i="128"/>
  <c r="V284" i="128"/>
  <c r="U284" i="128"/>
  <c r="X284" i="128" s="1"/>
  <c r="T284" i="128"/>
  <c r="S284" i="128"/>
  <c r="R284" i="128"/>
  <c r="M284" i="128"/>
  <c r="BF13" i="128"/>
  <c r="AR13" i="128"/>
  <c r="AQ13" i="128"/>
  <c r="AA13" i="128"/>
  <c r="V13" i="128"/>
  <c r="U13" i="128"/>
  <c r="X13" i="128" s="1"/>
  <c r="T13" i="128"/>
  <c r="S13" i="128"/>
  <c r="R13" i="128"/>
  <c r="M13" i="128"/>
  <c r="Z13" i="128" s="1"/>
  <c r="BF41" i="128"/>
  <c r="AR41" i="128"/>
  <c r="AS41" i="128" s="1"/>
  <c r="AT41" i="128" s="1"/>
  <c r="AU41" i="128" s="1"/>
  <c r="AV41" i="128" s="1"/>
  <c r="AQ41" i="128"/>
  <c r="AA41" i="128"/>
  <c r="V41" i="128"/>
  <c r="U41" i="128"/>
  <c r="T41" i="128"/>
  <c r="S41" i="128"/>
  <c r="R41" i="128"/>
  <c r="M41" i="128"/>
  <c r="Z41" i="128" s="1"/>
  <c r="BF67" i="128"/>
  <c r="AR67" i="128"/>
  <c r="AS67" i="128" s="1"/>
  <c r="AT67" i="128" s="1"/>
  <c r="AQ67" i="128"/>
  <c r="AA67" i="128"/>
  <c r="V67" i="128"/>
  <c r="U67" i="128"/>
  <c r="X67" i="128" s="1"/>
  <c r="T67" i="128"/>
  <c r="S67" i="128"/>
  <c r="R67" i="128"/>
  <c r="M67" i="128"/>
  <c r="Z67" i="128" s="1"/>
  <c r="BF226" i="128"/>
  <c r="AR226" i="128"/>
  <c r="AS226" i="128" s="1"/>
  <c r="AT226" i="128" s="1"/>
  <c r="AU226" i="128" s="1"/>
  <c r="AV226" i="128" s="1"/>
  <c r="AQ226" i="128"/>
  <c r="AA226" i="128"/>
  <c r="Z226" i="128"/>
  <c r="V226" i="128"/>
  <c r="U226" i="128"/>
  <c r="T226" i="128"/>
  <c r="S226" i="128"/>
  <c r="R226" i="128"/>
  <c r="M226" i="128"/>
  <c r="J226" i="128" s="1"/>
  <c r="BF242" i="128"/>
  <c r="AR242" i="128"/>
  <c r="AQ242" i="128"/>
  <c r="AA242" i="128"/>
  <c r="V242" i="128"/>
  <c r="U242" i="128"/>
  <c r="T242" i="128"/>
  <c r="S242" i="128"/>
  <c r="R242" i="128"/>
  <c r="M242" i="128"/>
  <c r="J242" i="128" s="1"/>
  <c r="BF378" i="128"/>
  <c r="AR378" i="128"/>
  <c r="AS378" i="128" s="1"/>
  <c r="AT378" i="128" s="1"/>
  <c r="AU378" i="128" s="1"/>
  <c r="AV378" i="128" s="1"/>
  <c r="AQ378" i="128"/>
  <c r="AA378" i="128"/>
  <c r="Z378" i="128"/>
  <c r="V378" i="128"/>
  <c r="U378" i="128"/>
  <c r="X378" i="128" s="1"/>
  <c r="T378" i="128"/>
  <c r="S378" i="128"/>
  <c r="R378" i="128"/>
  <c r="M378" i="128"/>
  <c r="J378" i="128" s="1"/>
  <c r="BF135" i="128"/>
  <c r="AR135" i="128"/>
  <c r="AS135" i="128" s="1"/>
  <c r="AT135" i="128" s="1"/>
  <c r="AU135" i="128" s="1"/>
  <c r="AQ135" i="128"/>
  <c r="AA135" i="128"/>
  <c r="V135" i="128"/>
  <c r="U135" i="128"/>
  <c r="X135" i="128" s="1"/>
  <c r="T135" i="128"/>
  <c r="S135" i="128"/>
  <c r="R135" i="128"/>
  <c r="M135" i="128"/>
  <c r="Z135" i="128" s="1"/>
  <c r="J135" i="128"/>
  <c r="BF208" i="128"/>
  <c r="AR208" i="128"/>
  <c r="AS208" i="128" s="1"/>
  <c r="AT208" i="128" s="1"/>
  <c r="AU208" i="128" s="1"/>
  <c r="AV208" i="128" s="1"/>
  <c r="AQ208" i="128"/>
  <c r="AA208" i="128"/>
  <c r="V208" i="128"/>
  <c r="U208" i="128"/>
  <c r="X208" i="128" s="1"/>
  <c r="T208" i="128"/>
  <c r="S208" i="128"/>
  <c r="R208" i="128"/>
  <c r="M208" i="128"/>
  <c r="BF297" i="128"/>
  <c r="AR297" i="128"/>
  <c r="AS297" i="128" s="1"/>
  <c r="AQ297" i="128"/>
  <c r="AA297" i="128"/>
  <c r="V297" i="128"/>
  <c r="U297" i="128"/>
  <c r="T297" i="128"/>
  <c r="S297" i="128"/>
  <c r="R297" i="128"/>
  <c r="M297" i="128"/>
  <c r="J297" i="128" s="1"/>
  <c r="BG167" i="127"/>
  <c r="BE167" i="127"/>
  <c r="BC167" i="127"/>
  <c r="BB167" i="127"/>
  <c r="BA167" i="127"/>
  <c r="AZ167" i="127"/>
  <c r="AY167" i="127"/>
  <c r="AN167" i="127"/>
  <c r="AM167" i="127"/>
  <c r="AL167" i="127"/>
  <c r="AK167" i="127"/>
  <c r="AJ167" i="127"/>
  <c r="AI167" i="127"/>
  <c r="AH167" i="127"/>
  <c r="AG167" i="127"/>
  <c r="AF167" i="127"/>
  <c r="AE167" i="127"/>
  <c r="AD167" i="127"/>
  <c r="AC167" i="127"/>
  <c r="O167" i="127"/>
  <c r="K167" i="127"/>
  <c r="I167" i="127"/>
  <c r="E167" i="127"/>
  <c r="B167" i="127"/>
  <c r="BG166" i="127"/>
  <c r="BE166" i="127"/>
  <c r="BC166" i="127"/>
  <c r="BB166" i="127"/>
  <c r="BA166" i="127"/>
  <c r="AZ166" i="127"/>
  <c r="AY166" i="127"/>
  <c r="AN166" i="127"/>
  <c r="AM166" i="127"/>
  <c r="AL166" i="127"/>
  <c r="AK166" i="127"/>
  <c r="AJ166" i="127"/>
  <c r="AI166" i="127"/>
  <c r="AH166" i="127"/>
  <c r="AG166" i="127"/>
  <c r="AF166" i="127"/>
  <c r="AE166" i="127"/>
  <c r="AD166" i="127"/>
  <c r="AC166" i="127"/>
  <c r="O166" i="127"/>
  <c r="K166" i="127"/>
  <c r="I166" i="127"/>
  <c r="E166" i="127"/>
  <c r="B166" i="127"/>
  <c r="BG165" i="127"/>
  <c r="BE165" i="127"/>
  <c r="BC165" i="127"/>
  <c r="BB165" i="127"/>
  <c r="BA165" i="127"/>
  <c r="AZ165" i="127"/>
  <c r="AY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O165" i="127"/>
  <c r="K165" i="127"/>
  <c r="I165" i="127"/>
  <c r="E165" i="127"/>
  <c r="B165" i="127"/>
  <c r="BG164" i="127"/>
  <c r="BE164" i="127"/>
  <c r="BC164" i="127"/>
  <c r="BB164" i="127"/>
  <c r="BA164" i="127"/>
  <c r="AZ164" i="127"/>
  <c r="AY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O164" i="127"/>
  <c r="K164" i="127"/>
  <c r="I164" i="127"/>
  <c r="E164" i="127"/>
  <c r="B164" i="127"/>
  <c r="BG163" i="127"/>
  <c r="BE163" i="127"/>
  <c r="BC163" i="127"/>
  <c r="BB163" i="127"/>
  <c r="BA163" i="127"/>
  <c r="AZ163" i="127"/>
  <c r="AY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O163" i="127"/>
  <c r="K163" i="127"/>
  <c r="I163" i="127"/>
  <c r="E163" i="127"/>
  <c r="B163" i="127"/>
  <c r="BG162" i="127"/>
  <c r="BE162" i="127"/>
  <c r="BC162" i="127"/>
  <c r="BB162" i="127"/>
  <c r="BA162" i="127"/>
  <c r="AZ162" i="127"/>
  <c r="AY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O162" i="127"/>
  <c r="K162" i="127"/>
  <c r="I162" i="127"/>
  <c r="E162" i="127"/>
  <c r="B162" i="127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7" i="127"/>
  <c r="BE157" i="127"/>
  <c r="BC157" i="127"/>
  <c r="BB157" i="127"/>
  <c r="BA157" i="127"/>
  <c r="AZ157" i="127"/>
  <c r="AY157" i="127"/>
  <c r="AN157" i="127"/>
  <c r="AM157" i="127"/>
  <c r="AL157" i="127"/>
  <c r="AK157" i="127"/>
  <c r="AJ157" i="127"/>
  <c r="AI157" i="127"/>
  <c r="AH157" i="127"/>
  <c r="AG157" i="127"/>
  <c r="AF157" i="127"/>
  <c r="AE157" i="127"/>
  <c r="AD157" i="127"/>
  <c r="AC157" i="127"/>
  <c r="O157" i="127"/>
  <c r="K157" i="127"/>
  <c r="I157" i="127"/>
  <c r="E157" i="127"/>
  <c r="B157" i="127"/>
  <c r="BG154" i="127"/>
  <c r="BE154" i="127"/>
  <c r="BC154" i="127"/>
  <c r="BB154" i="127"/>
  <c r="BA154" i="127"/>
  <c r="AZ154" i="127"/>
  <c r="AY154" i="127"/>
  <c r="AN154" i="127"/>
  <c r="AM154" i="127"/>
  <c r="AL154" i="127"/>
  <c r="AK154" i="127"/>
  <c r="AJ154" i="127"/>
  <c r="AI154" i="127"/>
  <c r="AH154" i="127"/>
  <c r="AG154" i="127"/>
  <c r="AF154" i="127"/>
  <c r="AE154" i="127"/>
  <c r="AD154" i="127"/>
  <c r="AC154" i="127"/>
  <c r="O154" i="127"/>
  <c r="K154" i="127"/>
  <c r="I154" i="127"/>
  <c r="E154" i="127"/>
  <c r="B154" i="127"/>
  <c r="BF30" i="127"/>
  <c r="AR30" i="127"/>
  <c r="AQ30" i="127"/>
  <c r="AA30" i="127"/>
  <c r="V30" i="127"/>
  <c r="U30" i="127"/>
  <c r="T30" i="127"/>
  <c r="S30" i="127"/>
  <c r="R30" i="127"/>
  <c r="M30" i="127"/>
  <c r="Z30" i="127" s="1"/>
  <c r="BF126" i="127"/>
  <c r="AR126" i="127"/>
  <c r="AS126" i="127" s="1"/>
  <c r="AT126" i="127" s="1"/>
  <c r="AU126" i="127" s="1"/>
  <c r="AQ126" i="127"/>
  <c r="AA126" i="127"/>
  <c r="V126" i="127"/>
  <c r="U126" i="127"/>
  <c r="T126" i="127"/>
  <c r="S126" i="127"/>
  <c r="R126" i="127"/>
  <c r="M126" i="127"/>
  <c r="Z126" i="127" s="1"/>
  <c r="BF25" i="127"/>
  <c r="AR25" i="127"/>
  <c r="AS25" i="127" s="1"/>
  <c r="AT25" i="127" s="1"/>
  <c r="AU25" i="127" s="1"/>
  <c r="AV25" i="127" s="1"/>
  <c r="AQ25" i="127"/>
  <c r="AA25" i="127"/>
  <c r="Z25" i="127"/>
  <c r="V25" i="127"/>
  <c r="U25" i="127"/>
  <c r="T25" i="127"/>
  <c r="S25" i="127"/>
  <c r="R25" i="127"/>
  <c r="M25" i="127"/>
  <c r="J25" i="127"/>
  <c r="BF52" i="127"/>
  <c r="AR52" i="127"/>
  <c r="AS52" i="127" s="1"/>
  <c r="AT52" i="127" s="1"/>
  <c r="AU52" i="127" s="1"/>
  <c r="AQ52" i="127"/>
  <c r="AA52" i="127"/>
  <c r="V52" i="127"/>
  <c r="U52" i="127"/>
  <c r="T52" i="127"/>
  <c r="S52" i="127"/>
  <c r="R52" i="127"/>
  <c r="M52" i="127"/>
  <c r="Z52" i="127" s="1"/>
  <c r="BF62" i="127"/>
  <c r="AR62" i="127"/>
  <c r="AQ62" i="127"/>
  <c r="AA62" i="127"/>
  <c r="V62" i="127"/>
  <c r="U62" i="127"/>
  <c r="X62" i="127" s="1"/>
  <c r="T62" i="127"/>
  <c r="S62" i="127"/>
  <c r="R62" i="127"/>
  <c r="M62" i="127"/>
  <c r="Z62" i="127" s="1"/>
  <c r="BF38" i="127"/>
  <c r="AR38" i="127"/>
  <c r="AQ38" i="127"/>
  <c r="AA38" i="127"/>
  <c r="V38" i="127"/>
  <c r="U38" i="127"/>
  <c r="T38" i="127"/>
  <c r="S38" i="127"/>
  <c r="R38" i="127"/>
  <c r="M38" i="127"/>
  <c r="J38" i="127" s="1"/>
  <c r="BF12" i="127"/>
  <c r="AR12" i="127"/>
  <c r="AS12" i="127" s="1"/>
  <c r="AT12" i="127" s="1"/>
  <c r="AU12" i="127" s="1"/>
  <c r="AV12" i="127" s="1"/>
  <c r="AQ12" i="127"/>
  <c r="AA12" i="127"/>
  <c r="Z12" i="127"/>
  <c r="V12" i="127"/>
  <c r="U12" i="127"/>
  <c r="X12" i="127" s="1"/>
  <c r="T12" i="127"/>
  <c r="S12" i="127"/>
  <c r="R12" i="127"/>
  <c r="M12" i="127"/>
  <c r="J12" i="127" s="1"/>
  <c r="BF63" i="127"/>
  <c r="AR63" i="127"/>
  <c r="AS63" i="127" s="1"/>
  <c r="AQ63" i="127"/>
  <c r="AA63" i="127"/>
  <c r="V63" i="127"/>
  <c r="U63" i="127"/>
  <c r="X63" i="127" s="1"/>
  <c r="T63" i="127"/>
  <c r="S63" i="127"/>
  <c r="R63" i="127"/>
  <c r="M63" i="127"/>
  <c r="J63" i="127" s="1"/>
  <c r="BF116" i="127"/>
  <c r="AR116" i="127"/>
  <c r="AS116" i="127" s="1"/>
  <c r="AT116" i="127" s="1"/>
  <c r="AU116" i="127" s="1"/>
  <c r="AV116" i="127" s="1"/>
  <c r="AQ116" i="127"/>
  <c r="AA116" i="127"/>
  <c r="V116" i="127"/>
  <c r="U116" i="127"/>
  <c r="T116" i="127"/>
  <c r="S116" i="127"/>
  <c r="R116" i="127"/>
  <c r="M116" i="127"/>
  <c r="J116" i="127" s="1"/>
  <c r="BF49" i="127"/>
  <c r="AR49" i="127"/>
  <c r="AS49" i="127" s="1"/>
  <c r="AT49" i="127" s="1"/>
  <c r="AU49" i="127" s="1"/>
  <c r="AV49" i="127" s="1"/>
  <c r="AQ49" i="127"/>
  <c r="AA49" i="127"/>
  <c r="V49" i="127"/>
  <c r="U49" i="127"/>
  <c r="T49" i="127"/>
  <c r="S49" i="127"/>
  <c r="R49" i="127"/>
  <c r="M49" i="127"/>
  <c r="J49" i="127" s="1"/>
  <c r="BF59" i="127"/>
  <c r="AR59" i="127"/>
  <c r="AS59" i="127" s="1"/>
  <c r="AQ59" i="127"/>
  <c r="AA59" i="127"/>
  <c r="V59" i="127"/>
  <c r="U59" i="127"/>
  <c r="X59" i="127" s="1"/>
  <c r="T59" i="127"/>
  <c r="S59" i="127"/>
  <c r="R59" i="127"/>
  <c r="M59" i="127"/>
  <c r="Z59" i="127" s="1"/>
  <c r="J59" i="127"/>
  <c r="BF103" i="127"/>
  <c r="AR103" i="127"/>
  <c r="AS103" i="127" s="1"/>
  <c r="AQ103" i="127"/>
  <c r="AA103" i="127"/>
  <c r="V103" i="127"/>
  <c r="U103" i="127"/>
  <c r="X103" i="127" s="1"/>
  <c r="T103" i="127"/>
  <c r="S103" i="127"/>
  <c r="R103" i="127"/>
  <c r="M103" i="127"/>
  <c r="Z103" i="127" s="1"/>
  <c r="BF152" i="127"/>
  <c r="AR152" i="127"/>
  <c r="AS152" i="127" s="1"/>
  <c r="AT152" i="127" s="1"/>
  <c r="AQ152" i="127"/>
  <c r="AA152" i="127"/>
  <c r="V152" i="127"/>
  <c r="U152" i="127"/>
  <c r="T152" i="127"/>
  <c r="S152" i="127"/>
  <c r="R152" i="127"/>
  <c r="M152" i="127"/>
  <c r="Z152" i="127" s="1"/>
  <c r="J152" i="127"/>
  <c r="BF108" i="127"/>
  <c r="AR108" i="127"/>
  <c r="AQ108" i="127"/>
  <c r="AA108" i="127"/>
  <c r="V108" i="127"/>
  <c r="U108" i="127"/>
  <c r="X108" i="127" s="1"/>
  <c r="T108" i="127"/>
  <c r="S108" i="127"/>
  <c r="R108" i="127"/>
  <c r="M108" i="127"/>
  <c r="Z108" i="127" s="1"/>
  <c r="BF125" i="127"/>
  <c r="AR125" i="127"/>
  <c r="AS125" i="127" s="1"/>
  <c r="AT125" i="127" s="1"/>
  <c r="AU125" i="127" s="1"/>
  <c r="AV125" i="127" s="1"/>
  <c r="AQ125" i="127"/>
  <c r="AA125" i="127"/>
  <c r="Z125" i="127"/>
  <c r="V125" i="127"/>
  <c r="U125" i="127"/>
  <c r="X125" i="127" s="1"/>
  <c r="T125" i="127"/>
  <c r="S125" i="127"/>
  <c r="R125" i="127"/>
  <c r="M125" i="127"/>
  <c r="J125" i="127" s="1"/>
  <c r="BF57" i="127"/>
  <c r="AR57" i="127"/>
  <c r="AS57" i="127" s="1"/>
  <c r="AQ57" i="127"/>
  <c r="AA57" i="127"/>
  <c r="V57" i="127"/>
  <c r="U57" i="127"/>
  <c r="T57" i="127"/>
  <c r="S57" i="127"/>
  <c r="R57" i="127"/>
  <c r="M57" i="127"/>
  <c r="Z57" i="127" s="1"/>
  <c r="BF35" i="127"/>
  <c r="AR35" i="127"/>
  <c r="AS35" i="127" s="1"/>
  <c r="AT35" i="127" s="1"/>
  <c r="AU35" i="127" s="1"/>
  <c r="AV35" i="127" s="1"/>
  <c r="AQ35" i="127"/>
  <c r="AA35" i="127"/>
  <c r="Z35" i="127"/>
  <c r="V35" i="127"/>
  <c r="U35" i="127"/>
  <c r="T35" i="127"/>
  <c r="S35" i="127"/>
  <c r="R35" i="127"/>
  <c r="M35" i="127"/>
  <c r="J35" i="127" s="1"/>
  <c r="BF70" i="127"/>
  <c r="AR70" i="127"/>
  <c r="AQ70" i="127"/>
  <c r="AA70" i="127"/>
  <c r="V70" i="127"/>
  <c r="U70" i="127"/>
  <c r="T70" i="127"/>
  <c r="S70" i="127"/>
  <c r="R70" i="127"/>
  <c r="M70" i="127"/>
  <c r="J70" i="127" s="1"/>
  <c r="BF107" i="127"/>
  <c r="AR107" i="127"/>
  <c r="AS107" i="127" s="1"/>
  <c r="AT107" i="127" s="1"/>
  <c r="AU107" i="127" s="1"/>
  <c r="AQ107" i="127"/>
  <c r="AA107" i="127"/>
  <c r="V107" i="127"/>
  <c r="U107" i="127"/>
  <c r="W107" i="127" s="1"/>
  <c r="T107" i="127"/>
  <c r="S107" i="127"/>
  <c r="R107" i="127"/>
  <c r="M107" i="127"/>
  <c r="J107" i="127" s="1"/>
  <c r="BF29" i="127"/>
  <c r="AR29" i="127"/>
  <c r="AQ29" i="127"/>
  <c r="AA29" i="127"/>
  <c r="V29" i="127"/>
  <c r="U29" i="127"/>
  <c r="X29" i="127" s="1"/>
  <c r="T29" i="127"/>
  <c r="S29" i="127"/>
  <c r="R29" i="127"/>
  <c r="M29" i="127"/>
  <c r="Z29" i="127" s="1"/>
  <c r="BF37" i="127"/>
  <c r="AR37" i="127"/>
  <c r="AQ37" i="127"/>
  <c r="AA37" i="127"/>
  <c r="V37" i="127"/>
  <c r="U37" i="127"/>
  <c r="X37" i="127" s="1"/>
  <c r="T37" i="127"/>
  <c r="S37" i="127"/>
  <c r="R37" i="127"/>
  <c r="M37" i="127"/>
  <c r="Z37" i="127" s="1"/>
  <c r="BF100" i="127"/>
  <c r="AR100" i="127"/>
  <c r="AS100" i="127" s="1"/>
  <c r="AT100" i="127" s="1"/>
  <c r="AU100" i="127" s="1"/>
  <c r="AQ100" i="127"/>
  <c r="AA100" i="127"/>
  <c r="V100" i="127"/>
  <c r="U100" i="127"/>
  <c r="T100" i="127"/>
  <c r="S100" i="127"/>
  <c r="R100" i="127"/>
  <c r="M100" i="127"/>
  <c r="Z100" i="127" s="1"/>
  <c r="BF76" i="127"/>
  <c r="AS76" i="127"/>
  <c r="AT76" i="127" s="1"/>
  <c r="AU76" i="127" s="1"/>
  <c r="AV76" i="127" s="1"/>
  <c r="AR76" i="127"/>
  <c r="AQ76" i="127"/>
  <c r="AA76" i="127"/>
  <c r="V76" i="127"/>
  <c r="U76" i="127"/>
  <c r="T76" i="127"/>
  <c r="S76" i="127"/>
  <c r="R76" i="127"/>
  <c r="M76" i="127"/>
  <c r="Z76" i="127" s="1"/>
  <c r="BF118" i="127"/>
  <c r="AR118" i="127"/>
  <c r="AQ118" i="127"/>
  <c r="AA118" i="127"/>
  <c r="V118" i="127"/>
  <c r="U118" i="127"/>
  <c r="X118" i="127" s="1"/>
  <c r="T118" i="127"/>
  <c r="S118" i="127"/>
  <c r="R118" i="127"/>
  <c r="M118" i="127"/>
  <c r="Z118" i="127" s="1"/>
  <c r="BF42" i="127"/>
  <c r="AR42" i="127"/>
  <c r="AS42" i="127" s="1"/>
  <c r="AT42" i="127" s="1"/>
  <c r="AU42" i="127" s="1"/>
  <c r="AQ42" i="127"/>
  <c r="AA42" i="127"/>
  <c r="V42" i="127"/>
  <c r="U42" i="127"/>
  <c r="T42" i="127"/>
  <c r="S42" i="127"/>
  <c r="R42" i="127"/>
  <c r="M42" i="127"/>
  <c r="J42" i="127" s="1"/>
  <c r="BF112" i="127"/>
  <c r="AR112" i="127"/>
  <c r="AQ112" i="127"/>
  <c r="AA112" i="127"/>
  <c r="Z112" i="127"/>
  <c r="V112" i="127"/>
  <c r="U112" i="127"/>
  <c r="AO112" i="127" s="1"/>
  <c r="T112" i="127"/>
  <c r="S112" i="127"/>
  <c r="R112" i="127"/>
  <c r="M112" i="127"/>
  <c r="J112" i="127" s="1"/>
  <c r="BF82" i="127"/>
  <c r="AR82" i="127"/>
  <c r="AQ82" i="127"/>
  <c r="AA82" i="127"/>
  <c r="V82" i="127"/>
  <c r="U82" i="127"/>
  <c r="T82" i="127"/>
  <c r="S82" i="127"/>
  <c r="R82" i="127"/>
  <c r="M82" i="127"/>
  <c r="J82" i="127" s="1"/>
  <c r="BF85" i="127"/>
  <c r="AR85" i="127"/>
  <c r="AS85" i="127" s="1"/>
  <c r="AT85" i="127" s="1"/>
  <c r="AU85" i="127" s="1"/>
  <c r="AV85" i="127" s="1"/>
  <c r="AQ85" i="127"/>
  <c r="AA85" i="127"/>
  <c r="Z85" i="127"/>
  <c r="V85" i="127"/>
  <c r="U85" i="127"/>
  <c r="X85" i="127" s="1"/>
  <c r="T85" i="127"/>
  <c r="S85" i="127"/>
  <c r="R85" i="127"/>
  <c r="M85" i="127"/>
  <c r="J85" i="127" s="1"/>
  <c r="BF99" i="127"/>
  <c r="AR99" i="127"/>
  <c r="AQ99" i="127"/>
  <c r="AA99" i="127"/>
  <c r="Z99" i="127"/>
  <c r="V99" i="127"/>
  <c r="U99" i="127"/>
  <c r="T99" i="127"/>
  <c r="S99" i="127"/>
  <c r="R99" i="127"/>
  <c r="M99" i="127"/>
  <c r="J99" i="127" s="1"/>
  <c r="BF11" i="127"/>
  <c r="AR11" i="127"/>
  <c r="AS11" i="127" s="1"/>
  <c r="AT11" i="127" s="1"/>
  <c r="AU11" i="127" s="1"/>
  <c r="AV11" i="127" s="1"/>
  <c r="AQ11" i="127"/>
  <c r="AA11" i="127"/>
  <c r="Z11" i="127"/>
  <c r="V11" i="127"/>
  <c r="U11" i="127"/>
  <c r="T11" i="127"/>
  <c r="S11" i="127"/>
  <c r="R11" i="127"/>
  <c r="M11" i="127"/>
  <c r="J11" i="127" s="1"/>
  <c r="BF121" i="127"/>
  <c r="AR121" i="127"/>
  <c r="AQ121" i="127"/>
  <c r="AA121" i="127"/>
  <c r="V121" i="127"/>
  <c r="U121" i="127"/>
  <c r="X121" i="127" s="1"/>
  <c r="T121" i="127"/>
  <c r="S121" i="127"/>
  <c r="R121" i="127"/>
  <c r="M121" i="127"/>
  <c r="Z121" i="127" s="1"/>
  <c r="J121" i="127"/>
  <c r="BF61" i="127"/>
  <c r="AR61" i="127"/>
  <c r="AQ61" i="127"/>
  <c r="AA61" i="127"/>
  <c r="V61" i="127"/>
  <c r="U61" i="127"/>
  <c r="T61" i="127"/>
  <c r="S61" i="127"/>
  <c r="R61" i="127"/>
  <c r="M61" i="127"/>
  <c r="Z61" i="127" s="1"/>
  <c r="J61" i="127"/>
  <c r="BF60" i="127"/>
  <c r="AR60" i="127"/>
  <c r="AS60" i="127" s="1"/>
  <c r="AT60" i="127" s="1"/>
  <c r="AU60" i="127" s="1"/>
  <c r="AV60" i="127" s="1"/>
  <c r="AQ60" i="127"/>
  <c r="AA60" i="127"/>
  <c r="V60" i="127"/>
  <c r="U60" i="127"/>
  <c r="T60" i="127"/>
  <c r="S60" i="127"/>
  <c r="R60" i="127"/>
  <c r="M60" i="127"/>
  <c r="Z60" i="127" s="1"/>
  <c r="BF97" i="127"/>
  <c r="AR97" i="127"/>
  <c r="AS97" i="127" s="1"/>
  <c r="AT97" i="127" s="1"/>
  <c r="AU97" i="127" s="1"/>
  <c r="AV97" i="127" s="1"/>
  <c r="AQ97" i="127"/>
  <c r="AA97" i="127"/>
  <c r="V97" i="127"/>
  <c r="U97" i="127"/>
  <c r="T97" i="127"/>
  <c r="S97" i="127"/>
  <c r="R97" i="127"/>
  <c r="M97" i="127"/>
  <c r="Z97" i="127" s="1"/>
  <c r="BF28" i="127"/>
  <c r="AR28" i="127"/>
  <c r="AS28" i="127" s="1"/>
  <c r="AT28" i="127" s="1"/>
  <c r="AU28" i="127" s="1"/>
  <c r="AV28" i="127" s="1"/>
  <c r="AQ28" i="127"/>
  <c r="AA28" i="127"/>
  <c r="V28" i="127"/>
  <c r="U28" i="127"/>
  <c r="T28" i="127"/>
  <c r="S28" i="127"/>
  <c r="R28" i="127"/>
  <c r="M28" i="127"/>
  <c r="Z28" i="127" s="1"/>
  <c r="BF13" i="127"/>
  <c r="AR13" i="127"/>
  <c r="AS13" i="127" s="1"/>
  <c r="AT13" i="127" s="1"/>
  <c r="AU13" i="127" s="1"/>
  <c r="AV13" i="127" s="1"/>
  <c r="AQ13" i="127"/>
  <c r="AA13" i="127"/>
  <c r="V13" i="127"/>
  <c r="U13" i="127"/>
  <c r="T13" i="127"/>
  <c r="S13" i="127"/>
  <c r="R13" i="127"/>
  <c r="M13" i="127"/>
  <c r="Z13" i="127" s="1"/>
  <c r="BF18" i="127"/>
  <c r="AS18" i="127"/>
  <c r="AT18" i="127" s="1"/>
  <c r="AU18" i="127" s="1"/>
  <c r="AV18" i="127" s="1"/>
  <c r="AR18" i="127"/>
  <c r="AQ18" i="127"/>
  <c r="AA18" i="127"/>
  <c r="V18" i="127"/>
  <c r="U18" i="127"/>
  <c r="T18" i="127"/>
  <c r="S18" i="127"/>
  <c r="R18" i="127"/>
  <c r="M18" i="127"/>
  <c r="J18" i="127" s="1"/>
  <c r="BF20" i="127"/>
  <c r="AR20" i="127"/>
  <c r="AS20" i="127" s="1"/>
  <c r="AT20" i="127" s="1"/>
  <c r="AU20" i="127" s="1"/>
  <c r="AV20" i="127" s="1"/>
  <c r="AQ20" i="127"/>
  <c r="AA20" i="127"/>
  <c r="V20" i="127"/>
  <c r="U20" i="127"/>
  <c r="T20" i="127"/>
  <c r="S20" i="127"/>
  <c r="R20" i="127"/>
  <c r="M20" i="127"/>
  <c r="J20" i="127" s="1"/>
  <c r="BF15" i="127"/>
  <c r="AR15" i="127"/>
  <c r="AS15" i="127" s="1"/>
  <c r="AT15" i="127" s="1"/>
  <c r="AQ15" i="127"/>
  <c r="AA15" i="127"/>
  <c r="V15" i="127"/>
  <c r="U15" i="127"/>
  <c r="T15" i="127"/>
  <c r="S15" i="127"/>
  <c r="R15" i="127"/>
  <c r="M15" i="127"/>
  <c r="Z15" i="127" s="1"/>
  <c r="BF31" i="127"/>
  <c r="AR31" i="127"/>
  <c r="AS31" i="127" s="1"/>
  <c r="AQ31" i="127"/>
  <c r="AA31" i="127"/>
  <c r="V31" i="127"/>
  <c r="U31" i="127"/>
  <c r="X31" i="127" s="1"/>
  <c r="T31" i="127"/>
  <c r="S31" i="127"/>
  <c r="R31" i="127"/>
  <c r="M31" i="127"/>
  <c r="Z31" i="127" s="1"/>
  <c r="BF115" i="127"/>
  <c r="AR115" i="127"/>
  <c r="AQ115" i="127"/>
  <c r="AA115" i="127"/>
  <c r="Z115" i="127"/>
  <c r="V115" i="127"/>
  <c r="U115" i="127"/>
  <c r="T115" i="127"/>
  <c r="S115" i="127"/>
  <c r="R115" i="127"/>
  <c r="M115" i="127"/>
  <c r="J115" i="127" s="1"/>
  <c r="BF147" i="127"/>
  <c r="BF157" i="127" s="1"/>
  <c r="AR147" i="127"/>
  <c r="AR157" i="127" s="1"/>
  <c r="AQ147" i="127"/>
  <c r="AQ157" i="127" s="1"/>
  <c r="AA147" i="127"/>
  <c r="AA157" i="127" s="1"/>
  <c r="V147" i="127"/>
  <c r="V157" i="127" s="1"/>
  <c r="U147" i="127"/>
  <c r="T147" i="127"/>
  <c r="T157" i="127" s="1"/>
  <c r="S147" i="127"/>
  <c r="S157" i="127" s="1"/>
  <c r="R147" i="127"/>
  <c r="R157" i="127" s="1"/>
  <c r="M147" i="127"/>
  <c r="J147" i="127" s="1"/>
  <c r="BF105" i="127"/>
  <c r="AR105" i="127"/>
  <c r="AS105" i="127" s="1"/>
  <c r="AT105" i="127" s="1"/>
  <c r="AU105" i="127" s="1"/>
  <c r="AV105" i="127" s="1"/>
  <c r="AQ105" i="127"/>
  <c r="AA105" i="127"/>
  <c r="V105" i="127"/>
  <c r="U105" i="127"/>
  <c r="T105" i="127"/>
  <c r="S105" i="127"/>
  <c r="R105" i="127"/>
  <c r="M105" i="127"/>
  <c r="J105" i="127" s="1"/>
  <c r="BF32" i="127"/>
  <c r="AR32" i="127"/>
  <c r="AS32" i="127" s="1"/>
  <c r="AT32" i="127" s="1"/>
  <c r="AU32" i="127" s="1"/>
  <c r="AV32" i="127" s="1"/>
  <c r="AQ32" i="127"/>
  <c r="AA32" i="127"/>
  <c r="V32" i="127"/>
  <c r="U32" i="127"/>
  <c r="X32" i="127" s="1"/>
  <c r="T32" i="127"/>
  <c r="S32" i="127"/>
  <c r="R32" i="127"/>
  <c r="M32" i="127"/>
  <c r="Z32" i="127" s="1"/>
  <c r="BF36" i="127"/>
  <c r="AR36" i="127"/>
  <c r="AQ36" i="127"/>
  <c r="AA36" i="127"/>
  <c r="V36" i="127"/>
  <c r="U36" i="127"/>
  <c r="X36" i="127" s="1"/>
  <c r="T36" i="127"/>
  <c r="S36" i="127"/>
  <c r="R36" i="127"/>
  <c r="M36" i="127"/>
  <c r="J36" i="127" s="1"/>
  <c r="BF83" i="127"/>
  <c r="AR83" i="127"/>
  <c r="AS83" i="127" s="1"/>
  <c r="AT83" i="127" s="1"/>
  <c r="AQ83" i="127"/>
  <c r="AA83" i="127"/>
  <c r="V83" i="127"/>
  <c r="U83" i="127"/>
  <c r="X83" i="127" s="1"/>
  <c r="T83" i="127"/>
  <c r="S83" i="127"/>
  <c r="R83" i="127"/>
  <c r="M83" i="127"/>
  <c r="J83" i="127" s="1"/>
  <c r="BF138" i="127"/>
  <c r="AR138" i="127"/>
  <c r="AS138" i="127" s="1"/>
  <c r="AT138" i="127" s="1"/>
  <c r="AU138" i="127" s="1"/>
  <c r="AV138" i="127" s="1"/>
  <c r="AQ138" i="127"/>
  <c r="AA138" i="127"/>
  <c r="V138" i="127"/>
  <c r="U138" i="127"/>
  <c r="T138" i="127"/>
  <c r="S138" i="127"/>
  <c r="R138" i="127"/>
  <c r="M138" i="127"/>
  <c r="Z138" i="127" s="1"/>
  <c r="BF119" i="127"/>
  <c r="AR119" i="127"/>
  <c r="AS119" i="127" s="1"/>
  <c r="AT119" i="127" s="1"/>
  <c r="AU119" i="127" s="1"/>
  <c r="AV119" i="127" s="1"/>
  <c r="AQ119" i="127"/>
  <c r="AA119" i="127"/>
  <c r="V119" i="127"/>
  <c r="U119" i="127"/>
  <c r="T119" i="127"/>
  <c r="S119" i="127"/>
  <c r="R119" i="127"/>
  <c r="M119" i="127"/>
  <c r="Z119" i="127" s="1"/>
  <c r="BF131" i="127"/>
  <c r="AR131" i="127"/>
  <c r="AS131" i="127" s="1"/>
  <c r="AT131" i="127" s="1"/>
  <c r="AU131" i="127" s="1"/>
  <c r="AV131" i="127" s="1"/>
  <c r="AQ131" i="127"/>
  <c r="AA131" i="127"/>
  <c r="V131" i="127"/>
  <c r="U131" i="127"/>
  <c r="X131" i="127" s="1"/>
  <c r="T131" i="127"/>
  <c r="S131" i="127"/>
  <c r="R131" i="127"/>
  <c r="M131" i="127"/>
  <c r="Z131" i="127" s="1"/>
  <c r="BF144" i="127"/>
  <c r="AR144" i="127"/>
  <c r="AS144" i="127" s="1"/>
  <c r="AQ144" i="127"/>
  <c r="AA144" i="127"/>
  <c r="V144" i="127"/>
  <c r="U144" i="127"/>
  <c r="T144" i="127"/>
  <c r="S144" i="127"/>
  <c r="R144" i="127"/>
  <c r="M144" i="127"/>
  <c r="J144" i="127" s="1"/>
  <c r="AP144" i="127" s="1"/>
  <c r="BF149" i="127"/>
  <c r="AR149" i="127"/>
  <c r="AS149" i="127" s="1"/>
  <c r="AT149" i="127" s="1"/>
  <c r="AU149" i="127" s="1"/>
  <c r="AV149" i="127" s="1"/>
  <c r="AQ149" i="127"/>
  <c r="AA149" i="127"/>
  <c r="V149" i="127"/>
  <c r="U149" i="127"/>
  <c r="T149" i="127"/>
  <c r="S149" i="127"/>
  <c r="R149" i="127"/>
  <c r="M149" i="127"/>
  <c r="J149" i="127" s="1"/>
  <c r="BF26" i="127"/>
  <c r="AR26" i="127"/>
  <c r="AR164" i="127" s="1"/>
  <c r="AQ26" i="127"/>
  <c r="AA26" i="127"/>
  <c r="Z26" i="127"/>
  <c r="V26" i="127"/>
  <c r="V164" i="127" s="1"/>
  <c r="U26" i="127"/>
  <c r="T26" i="127"/>
  <c r="S26" i="127"/>
  <c r="R26" i="127"/>
  <c r="M26" i="127"/>
  <c r="J26" i="127" s="1"/>
  <c r="BF150" i="127"/>
  <c r="AR150" i="127"/>
  <c r="AQ150" i="127"/>
  <c r="AA150" i="127"/>
  <c r="V150" i="127"/>
  <c r="U150" i="127"/>
  <c r="W150" i="127" s="1"/>
  <c r="T150" i="127"/>
  <c r="S150" i="127"/>
  <c r="R150" i="127"/>
  <c r="M150" i="127"/>
  <c r="J150" i="127" s="1"/>
  <c r="BF16" i="127"/>
  <c r="AR16" i="127"/>
  <c r="AS16" i="127" s="1"/>
  <c r="AT16" i="127" s="1"/>
  <c r="AU16" i="127" s="1"/>
  <c r="AV16" i="127" s="1"/>
  <c r="AQ16" i="127"/>
  <c r="AA16" i="127"/>
  <c r="V16" i="127"/>
  <c r="U16" i="127"/>
  <c r="X16" i="127" s="1"/>
  <c r="T16" i="127"/>
  <c r="S16" i="127"/>
  <c r="R16" i="127"/>
  <c r="M16" i="127"/>
  <c r="BF89" i="127"/>
  <c r="AR89" i="127"/>
  <c r="AS89" i="127" s="1"/>
  <c r="AT89" i="127" s="1"/>
  <c r="AU89" i="127" s="1"/>
  <c r="AV89" i="127" s="1"/>
  <c r="AQ89" i="127"/>
  <c r="AA89" i="127"/>
  <c r="V89" i="127"/>
  <c r="U89" i="127"/>
  <c r="T89" i="127"/>
  <c r="S89" i="127"/>
  <c r="R89" i="127"/>
  <c r="M89" i="127"/>
  <c r="Z89" i="127" s="1"/>
  <c r="BF64" i="127"/>
  <c r="AR64" i="127"/>
  <c r="AS64" i="127" s="1"/>
  <c r="AT64" i="127" s="1"/>
  <c r="AU64" i="127" s="1"/>
  <c r="AV64" i="127" s="1"/>
  <c r="AQ64" i="127"/>
  <c r="AA64" i="127"/>
  <c r="V64" i="127"/>
  <c r="U64" i="127"/>
  <c r="T64" i="127"/>
  <c r="S64" i="127"/>
  <c r="R64" i="127"/>
  <c r="M64" i="127"/>
  <c r="Z64" i="127" s="1"/>
  <c r="BF53" i="127"/>
  <c r="AR53" i="127"/>
  <c r="AQ53" i="127"/>
  <c r="AA53" i="127"/>
  <c r="V53" i="127"/>
  <c r="U53" i="127"/>
  <c r="T53" i="127"/>
  <c r="S53" i="127"/>
  <c r="R53" i="127"/>
  <c r="M53" i="127"/>
  <c r="BF43" i="127"/>
  <c r="AR43" i="127"/>
  <c r="AQ43" i="127"/>
  <c r="AA43" i="127"/>
  <c r="Z43" i="127"/>
  <c r="V43" i="127"/>
  <c r="U43" i="127"/>
  <c r="T43" i="127"/>
  <c r="S43" i="127"/>
  <c r="R43" i="127"/>
  <c r="M43" i="127"/>
  <c r="J43" i="127" s="1"/>
  <c r="BF34" i="127"/>
  <c r="AR34" i="127"/>
  <c r="AS34" i="127" s="1"/>
  <c r="AT34" i="127" s="1"/>
  <c r="AQ34" i="127"/>
  <c r="AA34" i="127"/>
  <c r="V34" i="127"/>
  <c r="U34" i="127"/>
  <c r="T34" i="127"/>
  <c r="S34" i="127"/>
  <c r="R34" i="127"/>
  <c r="M34" i="127"/>
  <c r="Z34" i="127" s="1"/>
  <c r="BF146" i="127"/>
  <c r="AR146" i="127"/>
  <c r="AS146" i="127" s="1"/>
  <c r="AT146" i="127" s="1"/>
  <c r="AU146" i="127" s="1"/>
  <c r="AV146" i="127" s="1"/>
  <c r="AQ146" i="127"/>
  <c r="AA146" i="127"/>
  <c r="V146" i="127"/>
  <c r="U146" i="127"/>
  <c r="T146" i="127"/>
  <c r="S146" i="127"/>
  <c r="R146" i="127"/>
  <c r="M146" i="127"/>
  <c r="Z146" i="127" s="1"/>
  <c r="BF69" i="127"/>
  <c r="AR69" i="127"/>
  <c r="AQ69" i="127"/>
  <c r="AA69" i="127"/>
  <c r="V69" i="127"/>
  <c r="U69" i="127"/>
  <c r="T69" i="127"/>
  <c r="S69" i="127"/>
  <c r="R69" i="127"/>
  <c r="M69" i="127"/>
  <c r="Z69" i="127" s="1"/>
  <c r="BF123" i="127"/>
  <c r="AR123" i="127"/>
  <c r="AS123" i="127" s="1"/>
  <c r="AT123" i="127" s="1"/>
  <c r="AU123" i="127" s="1"/>
  <c r="AV123" i="127" s="1"/>
  <c r="AQ123" i="127"/>
  <c r="AA123" i="127"/>
  <c r="V123" i="127"/>
  <c r="U123" i="127"/>
  <c r="T123" i="127"/>
  <c r="S123" i="127"/>
  <c r="R123" i="127"/>
  <c r="M123" i="127"/>
  <c r="Z123" i="127" s="1"/>
  <c r="BF65" i="127"/>
  <c r="AR65" i="127"/>
  <c r="AS65" i="127" s="1"/>
  <c r="AT65" i="127" s="1"/>
  <c r="AU65" i="127" s="1"/>
  <c r="AV65" i="127" s="1"/>
  <c r="AQ65" i="127"/>
  <c r="AA65" i="127"/>
  <c r="Z65" i="127"/>
  <c r="V65" i="127"/>
  <c r="U65" i="127"/>
  <c r="T65" i="127"/>
  <c r="S65" i="127"/>
  <c r="R65" i="127"/>
  <c r="M65" i="127"/>
  <c r="J65" i="127" s="1"/>
  <c r="BF78" i="127"/>
  <c r="AR78" i="127"/>
  <c r="AQ78" i="127"/>
  <c r="AA78" i="127"/>
  <c r="V78" i="127"/>
  <c r="U78" i="127"/>
  <c r="T78" i="127"/>
  <c r="S78" i="127"/>
  <c r="R78" i="127"/>
  <c r="M78" i="127"/>
  <c r="J78" i="127" s="1"/>
  <c r="BF58" i="127"/>
  <c r="AR58" i="127"/>
  <c r="AQ58" i="127"/>
  <c r="AA58" i="127"/>
  <c r="V58" i="127"/>
  <c r="U58" i="127"/>
  <c r="T58" i="127"/>
  <c r="S58" i="127"/>
  <c r="R58" i="127"/>
  <c r="M58" i="127"/>
  <c r="J58" i="127" s="1"/>
  <c r="BF134" i="127"/>
  <c r="AR134" i="127"/>
  <c r="AS134" i="127" s="1"/>
  <c r="AT134" i="127" s="1"/>
  <c r="AU134" i="127" s="1"/>
  <c r="AV134" i="127" s="1"/>
  <c r="AQ134" i="127"/>
  <c r="AA134" i="127"/>
  <c r="V134" i="127"/>
  <c r="U134" i="127"/>
  <c r="X134" i="127" s="1"/>
  <c r="T134" i="127"/>
  <c r="S134" i="127"/>
  <c r="R134" i="127"/>
  <c r="M134" i="127"/>
  <c r="Z134" i="127" s="1"/>
  <c r="BF101" i="127"/>
  <c r="AR101" i="127"/>
  <c r="AQ101" i="127"/>
  <c r="AA101" i="127"/>
  <c r="V101" i="127"/>
  <c r="U101" i="127"/>
  <c r="W101" i="127" s="1"/>
  <c r="T101" i="127"/>
  <c r="S101" i="127"/>
  <c r="R101" i="127"/>
  <c r="M101" i="127"/>
  <c r="Z101" i="127" s="1"/>
  <c r="BF140" i="127"/>
  <c r="AR140" i="127"/>
  <c r="AQ140" i="127"/>
  <c r="AA140" i="127"/>
  <c r="Z140" i="127"/>
  <c r="V140" i="127"/>
  <c r="U140" i="127"/>
  <c r="T140" i="127"/>
  <c r="S140" i="127"/>
  <c r="R140" i="127"/>
  <c r="M140" i="127"/>
  <c r="J140" i="127" s="1"/>
  <c r="BF142" i="127"/>
  <c r="AR142" i="127"/>
  <c r="AS142" i="127" s="1"/>
  <c r="AT142" i="127" s="1"/>
  <c r="AU142" i="127" s="1"/>
  <c r="AQ142" i="127"/>
  <c r="AA142" i="127"/>
  <c r="V142" i="127"/>
  <c r="U142" i="127"/>
  <c r="T142" i="127"/>
  <c r="S142" i="127"/>
  <c r="R142" i="127"/>
  <c r="M142" i="127"/>
  <c r="Z142" i="127" s="1"/>
  <c r="J142" i="127"/>
  <c r="BF129" i="127"/>
  <c r="AR129" i="127"/>
  <c r="AS129" i="127" s="1"/>
  <c r="AQ129" i="127"/>
  <c r="AA129" i="127"/>
  <c r="V129" i="127"/>
  <c r="U129" i="127"/>
  <c r="T129" i="127"/>
  <c r="S129" i="127"/>
  <c r="R129" i="127"/>
  <c r="M129" i="127"/>
  <c r="Z129" i="127" s="1"/>
  <c r="J129" i="127"/>
  <c r="BF47" i="127"/>
  <c r="AR47" i="127"/>
  <c r="AS47" i="127" s="1"/>
  <c r="AT47" i="127" s="1"/>
  <c r="AU47" i="127" s="1"/>
  <c r="AV47" i="127" s="1"/>
  <c r="AQ47" i="127"/>
  <c r="AA47" i="127"/>
  <c r="V47" i="127"/>
  <c r="U47" i="127"/>
  <c r="T47" i="127"/>
  <c r="S47" i="127"/>
  <c r="R47" i="127"/>
  <c r="M47" i="127"/>
  <c r="J47" i="127" s="1"/>
  <c r="BF90" i="127"/>
  <c r="AR90" i="127"/>
  <c r="AQ90" i="127"/>
  <c r="AA90" i="127"/>
  <c r="V90" i="127"/>
  <c r="U90" i="127"/>
  <c r="X90" i="127" s="1"/>
  <c r="T90" i="127"/>
  <c r="S90" i="127"/>
  <c r="R90" i="127"/>
  <c r="M90" i="127"/>
  <c r="J90" i="127" s="1"/>
  <c r="BF135" i="127"/>
  <c r="AR135" i="127"/>
  <c r="AQ135" i="127"/>
  <c r="AA135" i="127"/>
  <c r="V135" i="127"/>
  <c r="U135" i="127"/>
  <c r="T135" i="127"/>
  <c r="S135" i="127"/>
  <c r="R135" i="127"/>
  <c r="M135" i="127"/>
  <c r="J135" i="127" s="1"/>
  <c r="BF55" i="127"/>
  <c r="AR55" i="127"/>
  <c r="AQ55" i="127"/>
  <c r="AA55" i="127"/>
  <c r="V55" i="127"/>
  <c r="U55" i="127"/>
  <c r="X55" i="127" s="1"/>
  <c r="T55" i="127"/>
  <c r="S55" i="127"/>
  <c r="R55" i="127"/>
  <c r="M55" i="127"/>
  <c r="BF50" i="127"/>
  <c r="AR50" i="127"/>
  <c r="AS50" i="127" s="1"/>
  <c r="AT50" i="127" s="1"/>
  <c r="AU50" i="127" s="1"/>
  <c r="AV50" i="127" s="1"/>
  <c r="AQ50" i="127"/>
  <c r="AA50" i="127"/>
  <c r="V50" i="127"/>
  <c r="U50" i="127"/>
  <c r="T50" i="127"/>
  <c r="S50" i="127"/>
  <c r="R50" i="127"/>
  <c r="M50" i="127"/>
  <c r="Z50" i="127" s="1"/>
  <c r="BF139" i="127"/>
  <c r="AR139" i="127"/>
  <c r="AS139" i="127" s="1"/>
  <c r="AT139" i="127" s="1"/>
  <c r="AU139" i="127" s="1"/>
  <c r="AV139" i="127" s="1"/>
  <c r="AQ139" i="127"/>
  <c r="AA139" i="127"/>
  <c r="V139" i="127"/>
  <c r="U139" i="127"/>
  <c r="X139" i="127" s="1"/>
  <c r="T139" i="127"/>
  <c r="S139" i="127"/>
  <c r="R139" i="127"/>
  <c r="M139" i="127"/>
  <c r="Z139" i="127" s="1"/>
  <c r="BF27" i="127"/>
  <c r="AR27" i="127"/>
  <c r="AQ27" i="127"/>
  <c r="AA27" i="127"/>
  <c r="V27" i="127"/>
  <c r="U27" i="127"/>
  <c r="T27" i="127"/>
  <c r="S27" i="127"/>
  <c r="R27" i="127"/>
  <c r="M27" i="127"/>
  <c r="J27" i="127" s="1"/>
  <c r="BF143" i="127"/>
  <c r="AR143" i="127"/>
  <c r="AQ143" i="127"/>
  <c r="AA143" i="127"/>
  <c r="V143" i="127"/>
  <c r="U143" i="127"/>
  <c r="T143" i="127"/>
  <c r="S143" i="127"/>
  <c r="R143" i="127"/>
  <c r="M143" i="127"/>
  <c r="J143" i="127" s="1"/>
  <c r="BF95" i="127"/>
  <c r="AR95" i="127"/>
  <c r="AS95" i="127" s="1"/>
  <c r="AT95" i="127" s="1"/>
  <c r="AU95" i="127" s="1"/>
  <c r="AV95" i="127" s="1"/>
  <c r="AQ95" i="127"/>
  <c r="AA95" i="127"/>
  <c r="V95" i="127"/>
  <c r="U95" i="127"/>
  <c r="T95" i="127"/>
  <c r="S95" i="127"/>
  <c r="R95" i="127"/>
  <c r="M95" i="127"/>
  <c r="J95" i="127" s="1"/>
  <c r="BF23" i="127"/>
  <c r="AR23" i="127"/>
  <c r="AS23" i="127" s="1"/>
  <c r="AT23" i="127" s="1"/>
  <c r="AU23" i="127" s="1"/>
  <c r="AV23" i="127" s="1"/>
  <c r="AQ23" i="127"/>
  <c r="AA23" i="127"/>
  <c r="V23" i="127"/>
  <c r="U23" i="127"/>
  <c r="X23" i="127" s="1"/>
  <c r="T23" i="127"/>
  <c r="S23" i="127"/>
  <c r="R23" i="127"/>
  <c r="M23" i="127"/>
  <c r="Z23" i="127" s="1"/>
  <c r="BF17" i="127"/>
  <c r="AR17" i="127"/>
  <c r="AS17" i="127" s="1"/>
  <c r="AT17" i="127" s="1"/>
  <c r="AU17" i="127" s="1"/>
  <c r="AV17" i="127" s="1"/>
  <c r="AQ17" i="127"/>
  <c r="AA17" i="127"/>
  <c r="V17" i="127"/>
  <c r="U17" i="127"/>
  <c r="T17" i="127"/>
  <c r="S17" i="127"/>
  <c r="R17" i="127"/>
  <c r="M17" i="127"/>
  <c r="BF151" i="127"/>
  <c r="AR151" i="127"/>
  <c r="AS151" i="127" s="1"/>
  <c r="AT151" i="127" s="1"/>
  <c r="AQ151" i="127"/>
  <c r="AA151" i="127"/>
  <c r="V151" i="127"/>
  <c r="U151" i="127"/>
  <c r="T151" i="127"/>
  <c r="S151" i="127"/>
  <c r="R151" i="127"/>
  <c r="M151" i="127"/>
  <c r="BF45" i="127"/>
  <c r="AR45" i="127"/>
  <c r="AS45" i="127" s="1"/>
  <c r="AT45" i="127" s="1"/>
  <c r="AU45" i="127" s="1"/>
  <c r="AV45" i="127" s="1"/>
  <c r="AQ45" i="127"/>
  <c r="AA45" i="127"/>
  <c r="V45" i="127"/>
  <c r="U45" i="127"/>
  <c r="X45" i="127" s="1"/>
  <c r="T45" i="127"/>
  <c r="S45" i="127"/>
  <c r="R45" i="127"/>
  <c r="M45" i="127"/>
  <c r="Z45" i="127" s="1"/>
  <c r="BF127" i="127"/>
  <c r="AR127" i="127"/>
  <c r="AQ127" i="127"/>
  <c r="AA127" i="127"/>
  <c r="Z127" i="127"/>
  <c r="V127" i="127"/>
  <c r="U127" i="127"/>
  <c r="T127" i="127"/>
  <c r="S127" i="127"/>
  <c r="R127" i="127"/>
  <c r="M127" i="127"/>
  <c r="J127" i="127" s="1"/>
  <c r="BF14" i="127"/>
  <c r="AR14" i="127"/>
  <c r="AQ14" i="127"/>
  <c r="AA14" i="127"/>
  <c r="V14" i="127"/>
  <c r="U14" i="127"/>
  <c r="T14" i="127"/>
  <c r="S14" i="127"/>
  <c r="R14" i="127"/>
  <c r="M14" i="127"/>
  <c r="J14" i="127" s="1"/>
  <c r="BF10" i="127"/>
  <c r="AR10" i="127"/>
  <c r="AQ10" i="127"/>
  <c r="AA10" i="127"/>
  <c r="V10" i="127"/>
  <c r="U10" i="127"/>
  <c r="T10" i="127"/>
  <c r="S10" i="127"/>
  <c r="R10" i="127"/>
  <c r="M10" i="127"/>
  <c r="Z10" i="127" s="1"/>
  <c r="J10" i="127"/>
  <c r="AP10" i="127" s="1"/>
  <c r="BF106" i="127"/>
  <c r="AR106" i="127"/>
  <c r="AS106" i="127" s="1"/>
  <c r="AT106" i="127" s="1"/>
  <c r="AQ106" i="127"/>
  <c r="AA106" i="127"/>
  <c r="V106" i="127"/>
  <c r="U106" i="127"/>
  <c r="T106" i="127"/>
  <c r="S106" i="127"/>
  <c r="R106" i="127"/>
  <c r="M106" i="127"/>
  <c r="Z106" i="127" s="1"/>
  <c r="BF46" i="127"/>
  <c r="AR46" i="127"/>
  <c r="AQ46" i="127"/>
  <c r="AA46" i="127"/>
  <c r="V46" i="127"/>
  <c r="U46" i="127"/>
  <c r="T46" i="127"/>
  <c r="S46" i="127"/>
  <c r="R46" i="127"/>
  <c r="M46" i="127"/>
  <c r="Z46" i="127" s="1"/>
  <c r="BF22" i="127"/>
  <c r="AR22" i="127"/>
  <c r="AS22" i="127" s="1"/>
  <c r="AT22" i="127" s="1"/>
  <c r="AU22" i="127" s="1"/>
  <c r="AQ22" i="127"/>
  <c r="AA22" i="127"/>
  <c r="V22" i="127"/>
  <c r="U22" i="127"/>
  <c r="T22" i="127"/>
  <c r="S22" i="127"/>
  <c r="R22" i="127"/>
  <c r="M22" i="127"/>
  <c r="Z22" i="127" s="1"/>
  <c r="BF124" i="127"/>
  <c r="AR124" i="127"/>
  <c r="AS124" i="127" s="1"/>
  <c r="AQ124" i="127"/>
  <c r="AA124" i="127"/>
  <c r="V124" i="127"/>
  <c r="U124" i="127"/>
  <c r="T124" i="127"/>
  <c r="S124" i="127"/>
  <c r="R124" i="127"/>
  <c r="M124" i="127"/>
  <c r="Z124" i="127" s="1"/>
  <c r="BF41" i="127"/>
  <c r="AR41" i="127"/>
  <c r="AS41" i="127" s="1"/>
  <c r="AT41" i="127" s="1"/>
  <c r="AU41" i="127" s="1"/>
  <c r="AV41" i="127" s="1"/>
  <c r="AQ41" i="127"/>
  <c r="AA41" i="127"/>
  <c r="V41" i="127"/>
  <c r="U41" i="127"/>
  <c r="T41" i="127"/>
  <c r="S41" i="127"/>
  <c r="R41" i="127"/>
  <c r="M41" i="127"/>
  <c r="J41" i="127" s="1"/>
  <c r="BF87" i="127"/>
  <c r="AR87" i="127"/>
  <c r="AS87" i="127" s="1"/>
  <c r="AT87" i="127" s="1"/>
  <c r="AU87" i="127" s="1"/>
  <c r="AV87" i="127" s="1"/>
  <c r="AQ87" i="127"/>
  <c r="AA87" i="127"/>
  <c r="V87" i="127"/>
  <c r="U87" i="127"/>
  <c r="T87" i="127"/>
  <c r="S87" i="127"/>
  <c r="R87" i="127"/>
  <c r="M87" i="127"/>
  <c r="Z87" i="127" s="1"/>
  <c r="BF44" i="127"/>
  <c r="AR44" i="127"/>
  <c r="AQ44" i="127"/>
  <c r="AA44" i="127"/>
  <c r="V44" i="127"/>
  <c r="U44" i="127"/>
  <c r="T44" i="127"/>
  <c r="S44" i="127"/>
  <c r="R44" i="127"/>
  <c r="M44" i="127"/>
  <c r="J44" i="127" s="1"/>
  <c r="BF113" i="127"/>
  <c r="AR113" i="127"/>
  <c r="AQ113" i="127"/>
  <c r="AA113" i="127"/>
  <c r="V113" i="127"/>
  <c r="U113" i="127"/>
  <c r="X113" i="127" s="1"/>
  <c r="T113" i="127"/>
  <c r="S113" i="127"/>
  <c r="R113" i="127"/>
  <c r="M113" i="127"/>
  <c r="Z113" i="127" s="1"/>
  <c r="BF9" i="127"/>
  <c r="AR9" i="127"/>
  <c r="AQ9" i="127"/>
  <c r="AA9" i="127"/>
  <c r="V9" i="127"/>
  <c r="U9" i="127"/>
  <c r="T9" i="127"/>
  <c r="S9" i="127"/>
  <c r="R9" i="127"/>
  <c r="M9" i="127"/>
  <c r="Z9" i="127" s="1"/>
  <c r="BF86" i="127"/>
  <c r="AR86" i="127"/>
  <c r="AS86" i="127" s="1"/>
  <c r="AT86" i="127" s="1"/>
  <c r="AU86" i="127" s="1"/>
  <c r="AQ86" i="127"/>
  <c r="AA86" i="127"/>
  <c r="V86" i="127"/>
  <c r="U86" i="127"/>
  <c r="T86" i="127"/>
  <c r="S86" i="127"/>
  <c r="R86" i="127"/>
  <c r="M86" i="127"/>
  <c r="Z86" i="127" s="1"/>
  <c r="BF141" i="127"/>
  <c r="AR141" i="127"/>
  <c r="AS141" i="127" s="1"/>
  <c r="AQ141" i="127"/>
  <c r="AA141" i="127"/>
  <c r="V141" i="127"/>
  <c r="U141" i="127"/>
  <c r="T141" i="127"/>
  <c r="S141" i="127"/>
  <c r="R141" i="127"/>
  <c r="M141" i="127"/>
  <c r="Z141" i="127" s="1"/>
  <c r="BF88" i="127"/>
  <c r="AR88" i="127"/>
  <c r="AQ88" i="127"/>
  <c r="AA88" i="127"/>
  <c r="V88" i="127"/>
  <c r="U88" i="127"/>
  <c r="T88" i="127"/>
  <c r="S88" i="127"/>
  <c r="R88" i="127"/>
  <c r="M88" i="127"/>
  <c r="J88" i="127" s="1"/>
  <c r="BF117" i="127"/>
  <c r="AR117" i="127"/>
  <c r="AS117" i="127" s="1"/>
  <c r="AQ117" i="127"/>
  <c r="AA117" i="127"/>
  <c r="V117" i="127"/>
  <c r="U117" i="127"/>
  <c r="T117" i="127"/>
  <c r="S117" i="127"/>
  <c r="R117" i="127"/>
  <c r="M117" i="127"/>
  <c r="Z117" i="127" s="1"/>
  <c r="BF8" i="127"/>
  <c r="AR8" i="127"/>
  <c r="AS8" i="127" s="1"/>
  <c r="AT8" i="127" s="1"/>
  <c r="AU8" i="127" s="1"/>
  <c r="AV8" i="127" s="1"/>
  <c r="AW8" i="127" s="1"/>
  <c r="AX8" i="127" s="1"/>
  <c r="AQ8" i="127"/>
  <c r="AA8" i="127"/>
  <c r="V8" i="127"/>
  <c r="U8" i="127"/>
  <c r="X8" i="127" s="1"/>
  <c r="T8" i="127"/>
  <c r="S8" i="127"/>
  <c r="R8" i="127"/>
  <c r="M8" i="127"/>
  <c r="J8" i="127" s="1"/>
  <c r="BF77" i="127"/>
  <c r="AR77" i="127"/>
  <c r="AS77" i="127" s="1"/>
  <c r="AT77" i="127" s="1"/>
  <c r="AU77" i="127" s="1"/>
  <c r="AV77" i="127" s="1"/>
  <c r="AQ77" i="127"/>
  <c r="AA77" i="127"/>
  <c r="V77" i="127"/>
  <c r="U77" i="127"/>
  <c r="T77" i="127"/>
  <c r="S77" i="127"/>
  <c r="R77" i="127"/>
  <c r="M77" i="127"/>
  <c r="BF54" i="127"/>
  <c r="AR54" i="127"/>
  <c r="AS54" i="127" s="1"/>
  <c r="AQ54" i="127"/>
  <c r="AA54" i="127"/>
  <c r="V54" i="127"/>
  <c r="U54" i="127"/>
  <c r="X54" i="127" s="1"/>
  <c r="T54" i="127"/>
  <c r="S54" i="127"/>
  <c r="R54" i="127"/>
  <c r="M54" i="127"/>
  <c r="Z54" i="127" s="1"/>
  <c r="BF120" i="127"/>
  <c r="AR120" i="127"/>
  <c r="AS120" i="127" s="1"/>
  <c r="AT120" i="127" s="1"/>
  <c r="AU120" i="127" s="1"/>
  <c r="AV120" i="127" s="1"/>
  <c r="AQ120" i="127"/>
  <c r="AA120" i="127"/>
  <c r="V120" i="127"/>
  <c r="U120" i="127"/>
  <c r="X120" i="127" s="1"/>
  <c r="T120" i="127"/>
  <c r="S120" i="127"/>
  <c r="R120" i="127"/>
  <c r="M120" i="127"/>
  <c r="J120" i="127" s="1"/>
  <c r="BF148" i="127"/>
  <c r="AR148" i="127"/>
  <c r="AQ148" i="127"/>
  <c r="AA148" i="127"/>
  <c r="V148" i="127"/>
  <c r="U148" i="127"/>
  <c r="X148" i="127" s="1"/>
  <c r="T148" i="127"/>
  <c r="S148" i="127"/>
  <c r="R148" i="127"/>
  <c r="M148" i="127"/>
  <c r="BF128" i="127"/>
  <c r="AR128" i="127"/>
  <c r="AS128" i="127" s="1"/>
  <c r="AT128" i="127" s="1"/>
  <c r="AU128" i="127" s="1"/>
  <c r="AV128" i="127" s="1"/>
  <c r="AQ128" i="127"/>
  <c r="AA128" i="127"/>
  <c r="V128" i="127"/>
  <c r="U128" i="127"/>
  <c r="T128" i="127"/>
  <c r="S128" i="127"/>
  <c r="R128" i="127"/>
  <c r="M128" i="127"/>
  <c r="J128" i="127" s="1"/>
  <c r="BF102" i="127"/>
  <c r="AR102" i="127"/>
  <c r="AS102" i="127" s="1"/>
  <c r="AT102" i="127" s="1"/>
  <c r="AU102" i="127" s="1"/>
  <c r="AV102" i="127" s="1"/>
  <c r="AQ102" i="127"/>
  <c r="AA102" i="127"/>
  <c r="V102" i="127"/>
  <c r="U102" i="127"/>
  <c r="T102" i="127"/>
  <c r="S102" i="127"/>
  <c r="R102" i="127"/>
  <c r="M102" i="127"/>
  <c r="Z102" i="127" s="1"/>
  <c r="BF93" i="127"/>
  <c r="AR93" i="127"/>
  <c r="AQ93" i="127"/>
  <c r="AA93" i="127"/>
  <c r="V93" i="127"/>
  <c r="U93" i="127"/>
  <c r="X93" i="127" s="1"/>
  <c r="T93" i="127"/>
  <c r="S93" i="127"/>
  <c r="R93" i="127"/>
  <c r="M93" i="127"/>
  <c r="Z93" i="127" s="1"/>
  <c r="BF72" i="127"/>
  <c r="AR72" i="127"/>
  <c r="AS72" i="127" s="1"/>
  <c r="AQ72" i="127"/>
  <c r="AA72" i="127"/>
  <c r="V72" i="127"/>
  <c r="U72" i="127"/>
  <c r="T72" i="127"/>
  <c r="S72" i="127"/>
  <c r="R72" i="127"/>
  <c r="M72" i="127"/>
  <c r="Z72" i="127" s="1"/>
  <c r="BF109" i="127"/>
  <c r="AR109" i="127"/>
  <c r="AS109" i="127" s="1"/>
  <c r="AT109" i="127" s="1"/>
  <c r="AQ109" i="127"/>
  <c r="AA109" i="127"/>
  <c r="V109" i="127"/>
  <c r="U109" i="127"/>
  <c r="T109" i="127"/>
  <c r="S109" i="127"/>
  <c r="R109" i="127"/>
  <c r="M109" i="127"/>
  <c r="J109" i="127" s="1"/>
  <c r="BF80" i="127"/>
  <c r="AR80" i="127"/>
  <c r="AS80" i="127" s="1"/>
  <c r="AT80" i="127" s="1"/>
  <c r="AU80" i="127" s="1"/>
  <c r="AV80" i="127" s="1"/>
  <c r="AQ80" i="127"/>
  <c r="AA80" i="127"/>
  <c r="V80" i="127"/>
  <c r="U80" i="127"/>
  <c r="T80" i="127"/>
  <c r="S80" i="127"/>
  <c r="R80" i="127"/>
  <c r="M80" i="127"/>
  <c r="Z80" i="127" s="1"/>
  <c r="BF21" i="127"/>
  <c r="AR21" i="127"/>
  <c r="AS21" i="127" s="1"/>
  <c r="AT21" i="127" s="1"/>
  <c r="AU21" i="127" s="1"/>
  <c r="AV21" i="127" s="1"/>
  <c r="AQ21" i="127"/>
  <c r="AA21" i="127"/>
  <c r="Z21" i="127"/>
  <c r="V21" i="127"/>
  <c r="U21" i="127"/>
  <c r="T21" i="127"/>
  <c r="S21" i="127"/>
  <c r="R21" i="127"/>
  <c r="M21" i="127"/>
  <c r="J21" i="127" s="1"/>
  <c r="BF136" i="127"/>
  <c r="AR136" i="127"/>
  <c r="AQ136" i="127"/>
  <c r="AA136" i="127"/>
  <c r="V136" i="127"/>
  <c r="U136" i="127"/>
  <c r="T136" i="127"/>
  <c r="S136" i="127"/>
  <c r="R136" i="127"/>
  <c r="M136" i="127"/>
  <c r="J136" i="127" s="1"/>
  <c r="BF114" i="127"/>
  <c r="AR114" i="127"/>
  <c r="AS114" i="127" s="1"/>
  <c r="AT114" i="127" s="1"/>
  <c r="AU114" i="127" s="1"/>
  <c r="AQ114" i="127"/>
  <c r="AA114" i="127"/>
  <c r="V114" i="127"/>
  <c r="U114" i="127"/>
  <c r="X114" i="127" s="1"/>
  <c r="T114" i="127"/>
  <c r="S114" i="127"/>
  <c r="R114" i="127"/>
  <c r="M114" i="127"/>
  <c r="J114" i="127" s="1"/>
  <c r="BF92" i="127"/>
  <c r="AR92" i="127"/>
  <c r="AQ92" i="127"/>
  <c r="AA92" i="127"/>
  <c r="V92" i="127"/>
  <c r="U92" i="127"/>
  <c r="W92" i="127" s="1"/>
  <c r="T92" i="127"/>
  <c r="S92" i="127"/>
  <c r="R92" i="127"/>
  <c r="M92" i="127"/>
  <c r="Z92" i="127" s="1"/>
  <c r="BF73" i="127"/>
  <c r="AR73" i="127"/>
  <c r="AQ73" i="127"/>
  <c r="AA73" i="127"/>
  <c r="V73" i="127"/>
  <c r="U73" i="127"/>
  <c r="T73" i="127"/>
  <c r="S73" i="127"/>
  <c r="R73" i="127"/>
  <c r="M73" i="127"/>
  <c r="Z73" i="127" s="1"/>
  <c r="J73" i="127"/>
  <c r="BF145" i="127"/>
  <c r="AR145" i="127"/>
  <c r="AS145" i="127" s="1"/>
  <c r="AT145" i="127" s="1"/>
  <c r="AU145" i="127" s="1"/>
  <c r="AQ145" i="127"/>
  <c r="AA145" i="127"/>
  <c r="V145" i="127"/>
  <c r="U145" i="127"/>
  <c r="T145" i="127"/>
  <c r="S145" i="127"/>
  <c r="R145" i="127"/>
  <c r="M145" i="127"/>
  <c r="Z145" i="127" s="1"/>
  <c r="J145" i="127"/>
  <c r="BF132" i="127"/>
  <c r="AR132" i="127"/>
  <c r="AS132" i="127" s="1"/>
  <c r="AQ132" i="127"/>
  <c r="AA132" i="127"/>
  <c r="V132" i="127"/>
  <c r="U132" i="127"/>
  <c r="T132" i="127"/>
  <c r="S132" i="127"/>
  <c r="R132" i="127"/>
  <c r="M132" i="127"/>
  <c r="Z132" i="127" s="1"/>
  <c r="BF98" i="127"/>
  <c r="AR98" i="127"/>
  <c r="AQ98" i="127"/>
  <c r="AA98" i="127"/>
  <c r="V98" i="127"/>
  <c r="U98" i="127"/>
  <c r="T98" i="127"/>
  <c r="S98" i="127"/>
  <c r="R98" i="127"/>
  <c r="M98" i="127"/>
  <c r="Z98" i="127" s="1"/>
  <c r="BF24" i="127"/>
  <c r="AR24" i="127"/>
  <c r="AQ24" i="127"/>
  <c r="AA24" i="127"/>
  <c r="V24" i="127"/>
  <c r="U24" i="127"/>
  <c r="X24" i="127" s="1"/>
  <c r="T24" i="127"/>
  <c r="S24" i="127"/>
  <c r="R24" i="127"/>
  <c r="M24" i="127"/>
  <c r="Z24" i="127" s="1"/>
  <c r="BF91" i="127"/>
  <c r="AR91" i="127"/>
  <c r="AS91" i="127" s="1"/>
  <c r="AQ91" i="127"/>
  <c r="AA91" i="127"/>
  <c r="X91" i="127"/>
  <c r="V91" i="127"/>
  <c r="U91" i="127"/>
  <c r="T91" i="127"/>
  <c r="S91" i="127"/>
  <c r="R91" i="127"/>
  <c r="M91" i="127"/>
  <c r="Z91" i="127" s="1"/>
  <c r="BF68" i="127"/>
  <c r="AR68" i="127"/>
  <c r="AS68" i="127" s="1"/>
  <c r="AQ68" i="127"/>
  <c r="AA68" i="127"/>
  <c r="V68" i="127"/>
  <c r="U68" i="127"/>
  <c r="T68" i="127"/>
  <c r="S68" i="127"/>
  <c r="R68" i="127"/>
  <c r="M68" i="127"/>
  <c r="Z68" i="127" s="1"/>
  <c r="BF33" i="127"/>
  <c r="AR33" i="127"/>
  <c r="AS33" i="127" s="1"/>
  <c r="AT33" i="127" s="1"/>
  <c r="AU33" i="127" s="1"/>
  <c r="AV33" i="127" s="1"/>
  <c r="AQ33" i="127"/>
  <c r="AA33" i="127"/>
  <c r="V33" i="127"/>
  <c r="U33" i="127"/>
  <c r="T33" i="127"/>
  <c r="S33" i="127"/>
  <c r="R33" i="127"/>
  <c r="M33" i="127"/>
  <c r="Z33" i="127" s="1"/>
  <c r="BF122" i="127"/>
  <c r="AR122" i="127"/>
  <c r="AS122" i="127" s="1"/>
  <c r="AQ122" i="127"/>
  <c r="AA122" i="127"/>
  <c r="V122" i="127"/>
  <c r="U122" i="127"/>
  <c r="T122" i="127"/>
  <c r="S122" i="127"/>
  <c r="R122" i="127"/>
  <c r="M122" i="127"/>
  <c r="J122" i="127" s="1"/>
  <c r="BF67" i="127"/>
  <c r="AR67" i="127"/>
  <c r="AQ67" i="127"/>
  <c r="AA67" i="127"/>
  <c r="X67" i="127"/>
  <c r="V67" i="127"/>
  <c r="U67" i="127"/>
  <c r="T67" i="127"/>
  <c r="S67" i="127"/>
  <c r="R67" i="127"/>
  <c r="M67" i="127"/>
  <c r="Z67" i="127" s="1"/>
  <c r="BF130" i="127"/>
  <c r="AR130" i="127"/>
  <c r="AQ130" i="127"/>
  <c r="AA130" i="127"/>
  <c r="V130" i="127"/>
  <c r="U130" i="127"/>
  <c r="T130" i="127"/>
  <c r="S130" i="127"/>
  <c r="R130" i="127"/>
  <c r="M130" i="127"/>
  <c r="J130" i="127" s="1"/>
  <c r="BF133" i="127"/>
  <c r="AR133" i="127"/>
  <c r="AQ133" i="127"/>
  <c r="AA133" i="127"/>
  <c r="V133" i="127"/>
  <c r="U133" i="127"/>
  <c r="X133" i="127" s="1"/>
  <c r="T133" i="127"/>
  <c r="S133" i="127"/>
  <c r="R133" i="127"/>
  <c r="M133" i="127"/>
  <c r="Z133" i="127" s="1"/>
  <c r="J133" i="127"/>
  <c r="BF75" i="127"/>
  <c r="AR75" i="127"/>
  <c r="AQ75" i="127"/>
  <c r="AA75" i="127"/>
  <c r="V75" i="127"/>
  <c r="U75" i="127"/>
  <c r="T75" i="127"/>
  <c r="S75" i="127"/>
  <c r="R75" i="127"/>
  <c r="M75" i="127"/>
  <c r="Z75" i="127" s="1"/>
  <c r="BF48" i="127"/>
  <c r="AR48" i="127"/>
  <c r="AS48" i="127" s="1"/>
  <c r="AQ48" i="127"/>
  <c r="AA48" i="127"/>
  <c r="V48" i="127"/>
  <c r="U48" i="127"/>
  <c r="T48" i="127"/>
  <c r="S48" i="127"/>
  <c r="R48" i="127"/>
  <c r="M48" i="127"/>
  <c r="Z48" i="127" s="1"/>
  <c r="BF7" i="127"/>
  <c r="AR7" i="127"/>
  <c r="AS7" i="127" s="1"/>
  <c r="AT7" i="127" s="1"/>
  <c r="AU7" i="127" s="1"/>
  <c r="AQ7" i="127"/>
  <c r="AA7" i="127"/>
  <c r="V7" i="127"/>
  <c r="U7" i="127"/>
  <c r="X7" i="127" s="1"/>
  <c r="T7" i="127"/>
  <c r="S7" i="127"/>
  <c r="R7" i="127"/>
  <c r="M7" i="127"/>
  <c r="Z7" i="127" s="1"/>
  <c r="J7" i="127"/>
  <c r="BF137" i="127"/>
  <c r="AR137" i="127"/>
  <c r="AS137" i="127" s="1"/>
  <c r="AT137" i="127" s="1"/>
  <c r="AU137" i="127" s="1"/>
  <c r="AV137" i="127" s="1"/>
  <c r="AW137" i="127" s="1"/>
  <c r="AX137" i="127" s="1"/>
  <c r="AQ137" i="127"/>
  <c r="AA137" i="127"/>
  <c r="V137" i="127"/>
  <c r="U137" i="127"/>
  <c r="T137" i="127"/>
  <c r="S137" i="127"/>
  <c r="R137" i="127"/>
  <c r="M137" i="127"/>
  <c r="Z137" i="127" s="1"/>
  <c r="BF74" i="127"/>
  <c r="AR74" i="127"/>
  <c r="AS74" i="127" s="1"/>
  <c r="AT74" i="127" s="1"/>
  <c r="AU74" i="127" s="1"/>
  <c r="AV74" i="127" s="1"/>
  <c r="AQ74" i="127"/>
  <c r="AA74" i="127"/>
  <c r="V74" i="127"/>
  <c r="U74" i="127"/>
  <c r="X74" i="127" s="1"/>
  <c r="T74" i="127"/>
  <c r="S74" i="127"/>
  <c r="R74" i="127"/>
  <c r="M74" i="127"/>
  <c r="J74" i="127" s="1"/>
  <c r="BF96" i="127"/>
  <c r="AR96" i="127"/>
  <c r="AS96" i="127" s="1"/>
  <c r="AT96" i="127" s="1"/>
  <c r="AU96" i="127" s="1"/>
  <c r="AV96" i="127" s="1"/>
  <c r="AQ96" i="127"/>
  <c r="AA96" i="127"/>
  <c r="Z96" i="127"/>
  <c r="V96" i="127"/>
  <c r="U96" i="127"/>
  <c r="AP96" i="127" s="1"/>
  <c r="T96" i="127"/>
  <c r="S96" i="127"/>
  <c r="R96" i="127"/>
  <c r="M96" i="127"/>
  <c r="J96" i="127"/>
  <c r="BF66" i="127"/>
  <c r="AR66" i="127"/>
  <c r="AQ66" i="127"/>
  <c r="AA66" i="127"/>
  <c r="Z66" i="127"/>
  <c r="V66" i="127"/>
  <c r="U66" i="127"/>
  <c r="T66" i="127"/>
  <c r="S66" i="127"/>
  <c r="R66" i="127"/>
  <c r="M66" i="127"/>
  <c r="J66" i="127" s="1"/>
  <c r="BF40" i="127"/>
  <c r="AR40" i="127"/>
  <c r="AS40" i="127" s="1"/>
  <c r="AQ40" i="127"/>
  <c r="AA40" i="127"/>
  <c r="V40" i="127"/>
  <c r="U40" i="127"/>
  <c r="T40" i="127"/>
  <c r="S40" i="127"/>
  <c r="R40" i="127"/>
  <c r="M40" i="127"/>
  <c r="Z40" i="127" s="1"/>
  <c r="BF94" i="127"/>
  <c r="AR94" i="127"/>
  <c r="AS94" i="127" s="1"/>
  <c r="AQ94" i="127"/>
  <c r="AA94" i="127"/>
  <c r="V94" i="127"/>
  <c r="U94" i="127"/>
  <c r="T94" i="127"/>
  <c r="S94" i="127"/>
  <c r="R94" i="127"/>
  <c r="M94" i="127"/>
  <c r="Z94" i="127" s="1"/>
  <c r="BF84" i="127"/>
  <c r="AR84" i="127"/>
  <c r="AS84" i="127" s="1"/>
  <c r="AT84" i="127" s="1"/>
  <c r="AU84" i="127" s="1"/>
  <c r="AV84" i="127" s="1"/>
  <c r="AQ84" i="127"/>
  <c r="AA84" i="127"/>
  <c r="V84" i="127"/>
  <c r="U84" i="127"/>
  <c r="T84" i="127"/>
  <c r="S84" i="127"/>
  <c r="R84" i="127"/>
  <c r="M84" i="127"/>
  <c r="Z84" i="127" s="1"/>
  <c r="BF79" i="127"/>
  <c r="AR79" i="127"/>
  <c r="AQ79" i="127"/>
  <c r="AA79" i="127"/>
  <c r="V79" i="127"/>
  <c r="U79" i="127"/>
  <c r="T79" i="127"/>
  <c r="S79" i="127"/>
  <c r="R79" i="127"/>
  <c r="M79" i="127"/>
  <c r="BF81" i="127"/>
  <c r="AR81" i="127"/>
  <c r="AS81" i="127" s="1"/>
  <c r="AT81" i="127" s="1"/>
  <c r="AU81" i="127" s="1"/>
  <c r="AV81" i="127" s="1"/>
  <c r="AQ81" i="127"/>
  <c r="AA81" i="127"/>
  <c r="V81" i="127"/>
  <c r="U81" i="127"/>
  <c r="T81" i="127"/>
  <c r="S81" i="127"/>
  <c r="R81" i="127"/>
  <c r="M81" i="127"/>
  <c r="Z81" i="127" s="1"/>
  <c r="BF39" i="127"/>
  <c r="AR39" i="127"/>
  <c r="AS39" i="127" s="1"/>
  <c r="AT39" i="127" s="1"/>
  <c r="AQ39" i="127"/>
  <c r="AA39" i="127"/>
  <c r="V39" i="127"/>
  <c r="U39" i="127"/>
  <c r="T39" i="127"/>
  <c r="S39" i="127"/>
  <c r="R39" i="127"/>
  <c r="M39" i="127"/>
  <c r="Z39" i="127" s="1"/>
  <c r="J39" i="127"/>
  <c r="BF56" i="127"/>
  <c r="AR56" i="127"/>
  <c r="AS56" i="127" s="1"/>
  <c r="AT56" i="127" s="1"/>
  <c r="AQ56" i="127"/>
  <c r="AA56" i="127"/>
  <c r="V56" i="127"/>
  <c r="U56" i="127"/>
  <c r="X56" i="127" s="1"/>
  <c r="T56" i="127"/>
  <c r="S56" i="127"/>
  <c r="R56" i="127"/>
  <c r="M56" i="127"/>
  <c r="Z56" i="127" s="1"/>
  <c r="BF111" i="127"/>
  <c r="AR111" i="127"/>
  <c r="AQ111" i="127"/>
  <c r="AA111" i="127"/>
  <c r="V111" i="127"/>
  <c r="U111" i="127"/>
  <c r="T111" i="127"/>
  <c r="S111" i="127"/>
  <c r="R111" i="127"/>
  <c r="M111" i="127"/>
  <c r="J111" i="127" s="1"/>
  <c r="BF110" i="127"/>
  <c r="AR110" i="127"/>
  <c r="AS110" i="127" s="1"/>
  <c r="AQ110" i="127"/>
  <c r="AA110" i="127"/>
  <c r="V110" i="127"/>
  <c r="U110" i="127"/>
  <c r="T110" i="127"/>
  <c r="S110" i="127"/>
  <c r="R110" i="127"/>
  <c r="M110" i="127"/>
  <c r="J110" i="127" s="1"/>
  <c r="BF71" i="127"/>
  <c r="AR71" i="127"/>
  <c r="AS71" i="127" s="1"/>
  <c r="AQ71" i="127"/>
  <c r="AA71" i="127"/>
  <c r="V71" i="127"/>
  <c r="U71" i="127"/>
  <c r="X71" i="127" s="1"/>
  <c r="T71" i="127"/>
  <c r="S71" i="127"/>
  <c r="R71" i="127"/>
  <c r="M71" i="127"/>
  <c r="BF104" i="127"/>
  <c r="AR104" i="127"/>
  <c r="AS104" i="127" s="1"/>
  <c r="AT104" i="127" s="1"/>
  <c r="AU104" i="127" s="1"/>
  <c r="AV104" i="127" s="1"/>
  <c r="AQ104" i="127"/>
  <c r="AA104" i="127"/>
  <c r="V104" i="127"/>
  <c r="U104" i="127"/>
  <c r="X104" i="127" s="1"/>
  <c r="T104" i="127"/>
  <c r="S104" i="127"/>
  <c r="R104" i="127"/>
  <c r="M104" i="127"/>
  <c r="J104" i="127" s="1"/>
  <c r="BF51" i="127"/>
  <c r="AR51" i="127"/>
  <c r="AS51" i="127" s="1"/>
  <c r="AQ51" i="127"/>
  <c r="AA51" i="127"/>
  <c r="V51" i="127"/>
  <c r="U51" i="127"/>
  <c r="T51" i="127"/>
  <c r="S51" i="127"/>
  <c r="R51" i="127"/>
  <c r="M51" i="127"/>
  <c r="BF19" i="127"/>
  <c r="AR19" i="127"/>
  <c r="AQ19" i="127"/>
  <c r="AA19" i="127"/>
  <c r="V19" i="127"/>
  <c r="U19" i="127"/>
  <c r="T19" i="127"/>
  <c r="S19" i="127"/>
  <c r="R19" i="127"/>
  <c r="M19" i="127"/>
  <c r="Z19" i="127" s="1"/>
  <c r="J19" i="127"/>
  <c r="AO149" i="129" l="1"/>
  <c r="Z74" i="129"/>
  <c r="AP161" i="129"/>
  <c r="Z39" i="129"/>
  <c r="W146" i="129"/>
  <c r="W108" i="129"/>
  <c r="W44" i="129"/>
  <c r="W23" i="129"/>
  <c r="W117" i="129"/>
  <c r="X30" i="129"/>
  <c r="AO30" i="129"/>
  <c r="W99" i="129"/>
  <c r="W121" i="129"/>
  <c r="AP83" i="129"/>
  <c r="AP92" i="129"/>
  <c r="W84" i="129"/>
  <c r="J87" i="129"/>
  <c r="J95" i="129"/>
  <c r="AP95" i="129" s="1"/>
  <c r="Z146" i="129"/>
  <c r="J104" i="129"/>
  <c r="J125" i="129"/>
  <c r="J161" i="129"/>
  <c r="J102" i="129"/>
  <c r="AO102" i="129" s="1"/>
  <c r="W21" i="129"/>
  <c r="W83" i="129"/>
  <c r="W138" i="129"/>
  <c r="J8" i="129"/>
  <c r="AO8" i="129" s="1"/>
  <c r="J96" i="129"/>
  <c r="AP96" i="129" s="1"/>
  <c r="J49" i="129"/>
  <c r="AP127" i="129"/>
  <c r="J130" i="129"/>
  <c r="AO130" i="129" s="1"/>
  <c r="R172" i="129"/>
  <c r="AO15" i="129"/>
  <c r="W144" i="129"/>
  <c r="AP145" i="129"/>
  <c r="J16" i="129"/>
  <c r="W51" i="129"/>
  <c r="J143" i="129"/>
  <c r="AP143" i="129" s="1"/>
  <c r="AP116" i="129"/>
  <c r="J82" i="129"/>
  <c r="W92" i="129"/>
  <c r="AP109" i="129"/>
  <c r="J110" i="129"/>
  <c r="Z10" i="129"/>
  <c r="Z145" i="129"/>
  <c r="AO85" i="129"/>
  <c r="AO75" i="129"/>
  <c r="V167" i="129"/>
  <c r="AO93" i="129"/>
  <c r="W31" i="129"/>
  <c r="Z48" i="129"/>
  <c r="J126" i="129"/>
  <c r="AO126" i="129" s="1"/>
  <c r="AA167" i="129"/>
  <c r="W47" i="129"/>
  <c r="AP49" i="129"/>
  <c r="Z31" i="129"/>
  <c r="T167" i="129"/>
  <c r="J62" i="129"/>
  <c r="AP62" i="129" s="1"/>
  <c r="W30" i="129"/>
  <c r="J122" i="129"/>
  <c r="W151" i="129"/>
  <c r="AP67" i="129"/>
  <c r="W131" i="129"/>
  <c r="Z97" i="129"/>
  <c r="J117" i="129"/>
  <c r="Z20" i="129"/>
  <c r="S167" i="129"/>
  <c r="BF171" i="129"/>
  <c r="J47" i="129"/>
  <c r="AO47" i="129" s="1"/>
  <c r="J50" i="129"/>
  <c r="J24" i="129"/>
  <c r="W132" i="129"/>
  <c r="AO109" i="129"/>
  <c r="W42" i="129"/>
  <c r="AR176" i="129"/>
  <c r="Z12" i="129"/>
  <c r="J148" i="129"/>
  <c r="AP8" i="129"/>
  <c r="S168" i="129"/>
  <c r="AO25" i="129"/>
  <c r="X58" i="129"/>
  <c r="W26" i="129"/>
  <c r="AW141" i="129"/>
  <c r="AX141" i="129" s="1"/>
  <c r="AP140" i="129"/>
  <c r="R168" i="129"/>
  <c r="W143" i="129"/>
  <c r="T168" i="129"/>
  <c r="X67" i="129"/>
  <c r="W106" i="129"/>
  <c r="AP54" i="129"/>
  <c r="W93" i="129"/>
  <c r="Z67" i="129"/>
  <c r="AO115" i="129"/>
  <c r="AA176" i="129"/>
  <c r="BF167" i="129"/>
  <c r="AO155" i="129"/>
  <c r="W149" i="129"/>
  <c r="AO135" i="129"/>
  <c r="AP56" i="129"/>
  <c r="X92" i="129"/>
  <c r="W8" i="129"/>
  <c r="AP102" i="129"/>
  <c r="S176" i="129"/>
  <c r="AR172" i="129"/>
  <c r="V168" i="129"/>
  <c r="Z69" i="129"/>
  <c r="AP11" i="129"/>
  <c r="AO67" i="129"/>
  <c r="AP115" i="129"/>
  <c r="AQ176" i="129"/>
  <c r="X44" i="129"/>
  <c r="AP135" i="129"/>
  <c r="Z92" i="129"/>
  <c r="X117" i="129"/>
  <c r="W14" i="129"/>
  <c r="X131" i="129"/>
  <c r="AS111" i="129"/>
  <c r="AT111" i="129" s="1"/>
  <c r="AU111" i="129" s="1"/>
  <c r="AV111" i="129" s="1"/>
  <c r="Z22" i="129"/>
  <c r="Z26" i="129"/>
  <c r="AS47" i="129"/>
  <c r="AT47" i="129" s="1"/>
  <c r="AU47" i="129" s="1"/>
  <c r="AV47" i="129" s="1"/>
  <c r="W140" i="129"/>
  <c r="Z119" i="129"/>
  <c r="J70" i="129"/>
  <c r="AP70" i="129" s="1"/>
  <c r="Z90" i="129"/>
  <c r="J84" i="129"/>
  <c r="AP84" i="129" s="1"/>
  <c r="J59" i="129"/>
  <c r="AP59" i="129" s="1"/>
  <c r="J132" i="129"/>
  <c r="Z17" i="129"/>
  <c r="W65" i="129"/>
  <c r="AO50" i="129"/>
  <c r="X146" i="129"/>
  <c r="W147" i="129"/>
  <c r="BF176" i="129"/>
  <c r="W156" i="129"/>
  <c r="AP105" i="129"/>
  <c r="AA169" i="129"/>
  <c r="AO17" i="129"/>
  <c r="W77" i="129"/>
  <c r="AP27" i="129"/>
  <c r="Z27" i="129"/>
  <c r="X26" i="129"/>
  <c r="Z147" i="129"/>
  <c r="AO54" i="129"/>
  <c r="Z35" i="129"/>
  <c r="AS128" i="129"/>
  <c r="AT128" i="129" s="1"/>
  <c r="AU128" i="129" s="1"/>
  <c r="AV128" i="129" s="1"/>
  <c r="J131" i="129"/>
  <c r="AO131" i="129" s="1"/>
  <c r="J88" i="129"/>
  <c r="W109" i="129"/>
  <c r="X47" i="129"/>
  <c r="W22" i="129"/>
  <c r="Z154" i="129"/>
  <c r="M167" i="129"/>
  <c r="AO118" i="129"/>
  <c r="Z159" i="129"/>
  <c r="Z9" i="129"/>
  <c r="AO10" i="129"/>
  <c r="J21" i="129"/>
  <c r="Z144" i="129"/>
  <c r="AO127" i="129"/>
  <c r="AP122" i="129"/>
  <c r="AS120" i="129"/>
  <c r="AT120" i="129" s="1"/>
  <c r="AU120" i="129" s="1"/>
  <c r="AV120" i="129" s="1"/>
  <c r="AP55" i="129"/>
  <c r="AO26" i="129"/>
  <c r="R167" i="129"/>
  <c r="Z32" i="129"/>
  <c r="Z66" i="129"/>
  <c r="AO161" i="129"/>
  <c r="W52" i="129"/>
  <c r="J141" i="129"/>
  <c r="AO141" i="129" s="1"/>
  <c r="AP125" i="129"/>
  <c r="J73" i="129"/>
  <c r="AP73" i="129" s="1"/>
  <c r="W74" i="129"/>
  <c r="AV87" i="129"/>
  <c r="AW87" i="129" s="1"/>
  <c r="AX87" i="129" s="1"/>
  <c r="T170" i="129"/>
  <c r="J133" i="129"/>
  <c r="AP133" i="129" s="1"/>
  <c r="W90" i="129"/>
  <c r="V175" i="129"/>
  <c r="J78" i="129"/>
  <c r="J138" i="129"/>
  <c r="AP138" i="129" s="1"/>
  <c r="Z138" i="129"/>
  <c r="Z169" i="129" s="1"/>
  <c r="AT66" i="129"/>
  <c r="AU66" i="129" s="1"/>
  <c r="AV66" i="129" s="1"/>
  <c r="W48" i="129"/>
  <c r="AP48" i="129"/>
  <c r="AO48" i="129"/>
  <c r="AP9" i="129"/>
  <c r="AO9" i="129"/>
  <c r="Z113" i="129"/>
  <c r="J113" i="129"/>
  <c r="AP113" i="129" s="1"/>
  <c r="W43" i="129"/>
  <c r="AS132" i="129"/>
  <c r="AT132" i="129" s="1"/>
  <c r="AU132" i="129" s="1"/>
  <c r="AV132" i="129" s="1"/>
  <c r="AQ168" i="129"/>
  <c r="Z106" i="129"/>
  <c r="J106" i="129"/>
  <c r="AP106" i="129" s="1"/>
  <c r="AW70" i="129"/>
  <c r="AX70" i="129" s="1"/>
  <c r="W9" i="129"/>
  <c r="Z46" i="129"/>
  <c r="J46" i="129"/>
  <c r="AP46" i="129" s="1"/>
  <c r="J68" i="129"/>
  <c r="AO68" i="129" s="1"/>
  <c r="Z68" i="129"/>
  <c r="Z37" i="129"/>
  <c r="J37" i="129"/>
  <c r="J114" i="129"/>
  <c r="Z114" i="129"/>
  <c r="J7" i="129"/>
  <c r="AP7" i="129" s="1"/>
  <c r="Z7" i="129"/>
  <c r="AQ174" i="129"/>
  <c r="J153" i="129"/>
  <c r="AP153" i="129" s="1"/>
  <c r="Z153" i="129"/>
  <c r="AW47" i="129"/>
  <c r="AX47" i="129" s="1"/>
  <c r="W118" i="129"/>
  <c r="AS60" i="129"/>
  <c r="AT60" i="129" s="1"/>
  <c r="AR174" i="129"/>
  <c r="X69" i="129"/>
  <c r="AO69" i="129"/>
  <c r="AP69" i="129"/>
  <c r="W69" i="129"/>
  <c r="J142" i="129"/>
  <c r="AP142" i="129" s="1"/>
  <c r="AT58" i="129"/>
  <c r="AU58" i="129" s="1"/>
  <c r="AV58" i="129" s="1"/>
  <c r="V170" i="129"/>
  <c r="J136" i="129"/>
  <c r="AP136" i="129" s="1"/>
  <c r="Z136" i="129"/>
  <c r="X100" i="129"/>
  <c r="AW149" i="129"/>
  <c r="AX149" i="129" s="1"/>
  <c r="J18" i="129"/>
  <c r="AP18" i="129" s="1"/>
  <c r="Z18" i="129"/>
  <c r="AT19" i="129"/>
  <c r="AU19" i="129" s="1"/>
  <c r="AV19" i="129" s="1"/>
  <c r="M171" i="129"/>
  <c r="AR168" i="129"/>
  <c r="S170" i="129"/>
  <c r="AS154" i="129"/>
  <c r="AT154" i="129" s="1"/>
  <c r="AU154" i="129" s="1"/>
  <c r="AV154" i="129" s="1"/>
  <c r="W46" i="129"/>
  <c r="AW11" i="129"/>
  <c r="AX11" i="129" s="1"/>
  <c r="W95" i="129"/>
  <c r="X7" i="129"/>
  <c r="X133" i="129"/>
  <c r="J156" i="129"/>
  <c r="AP156" i="129" s="1"/>
  <c r="J152" i="129"/>
  <c r="AP152" i="129" s="1"/>
  <c r="J99" i="129"/>
  <c r="AW21" i="129"/>
  <c r="AX21" i="129" s="1"/>
  <c r="J123" i="129"/>
  <c r="AO123" i="129" s="1"/>
  <c r="J57" i="129"/>
  <c r="AP57" i="129" s="1"/>
  <c r="W73" i="129"/>
  <c r="X136" i="129"/>
  <c r="W53" i="129"/>
  <c r="W112" i="129"/>
  <c r="AO116" i="129"/>
  <c r="W56" i="129"/>
  <c r="W62" i="129"/>
  <c r="AS134" i="129"/>
  <c r="AT134" i="129" s="1"/>
  <c r="AU134" i="129" s="1"/>
  <c r="AV134" i="129" s="1"/>
  <c r="W105" i="129"/>
  <c r="W126" i="129"/>
  <c r="X105" i="129"/>
  <c r="Z38" i="129"/>
  <c r="AP155" i="129"/>
  <c r="X160" i="129"/>
  <c r="X140" i="129"/>
  <c r="M168" i="129"/>
  <c r="W55" i="129"/>
  <c r="AW53" i="129"/>
  <c r="AX53" i="129" s="1"/>
  <c r="W11" i="129"/>
  <c r="W88" i="129"/>
  <c r="W15" i="129"/>
  <c r="W120" i="129"/>
  <c r="W158" i="129"/>
  <c r="AO38" i="129"/>
  <c r="X122" i="129"/>
  <c r="Z85" i="129"/>
  <c r="X83" i="129"/>
  <c r="W86" i="129"/>
  <c r="Z140" i="129"/>
  <c r="X8" i="129"/>
  <c r="W113" i="129"/>
  <c r="W155" i="129"/>
  <c r="W81" i="129"/>
  <c r="AP75" i="129"/>
  <c r="W49" i="129"/>
  <c r="X11" i="129"/>
  <c r="W125" i="129"/>
  <c r="AP126" i="129"/>
  <c r="Z94" i="129"/>
  <c r="AP38" i="129"/>
  <c r="Z111" i="129"/>
  <c r="Z83" i="129"/>
  <c r="AO140" i="129"/>
  <c r="W19" i="129"/>
  <c r="J65" i="129"/>
  <c r="AP65" i="129" s="1"/>
  <c r="Z55" i="129"/>
  <c r="AO31" i="129"/>
  <c r="Z11" i="129"/>
  <c r="X125" i="129"/>
  <c r="J151" i="129"/>
  <c r="AP151" i="129" s="1"/>
  <c r="AO88" i="129"/>
  <c r="Z15" i="129"/>
  <c r="W103" i="129"/>
  <c r="AO160" i="129"/>
  <c r="W130" i="129"/>
  <c r="W116" i="129"/>
  <c r="X106" i="129"/>
  <c r="X130" i="129"/>
  <c r="W136" i="129"/>
  <c r="W68" i="129"/>
  <c r="X155" i="129"/>
  <c r="X55" i="129"/>
  <c r="X96" i="129"/>
  <c r="W54" i="129"/>
  <c r="X102" i="129"/>
  <c r="AP88" i="129"/>
  <c r="AO158" i="129"/>
  <c r="AP97" i="129"/>
  <c r="AO122" i="129"/>
  <c r="W13" i="129"/>
  <c r="W28" i="129"/>
  <c r="AO55" i="129"/>
  <c r="W70" i="129"/>
  <c r="J43" i="129"/>
  <c r="AP43" i="129" s="1"/>
  <c r="AO11" i="129"/>
  <c r="Z149" i="129"/>
  <c r="W135" i="129"/>
  <c r="AP17" i="129"/>
  <c r="AO92" i="129"/>
  <c r="W75" i="129"/>
  <c r="AO145" i="129"/>
  <c r="AO105" i="129"/>
  <c r="AP32" i="129"/>
  <c r="W161" i="129"/>
  <c r="AO39" i="129"/>
  <c r="Z54" i="129"/>
  <c r="Z52" i="129"/>
  <c r="J100" i="129"/>
  <c r="AO100" i="129" s="1"/>
  <c r="W67" i="129"/>
  <c r="Z124" i="129"/>
  <c r="AO28" i="129"/>
  <c r="W35" i="129"/>
  <c r="W139" i="129"/>
  <c r="AS90" i="129"/>
  <c r="AT90" i="129" s="1"/>
  <c r="AU90" i="129" s="1"/>
  <c r="AV90" i="129" s="1"/>
  <c r="AW69" i="129"/>
  <c r="AX69" i="129" s="1"/>
  <c r="AW38" i="129"/>
  <c r="AX38" i="129" s="1"/>
  <c r="J139" i="129"/>
  <c r="W127" i="129"/>
  <c r="Z44" i="129"/>
  <c r="Z135" i="129"/>
  <c r="AP20" i="129"/>
  <c r="AP28" i="129"/>
  <c r="X132" i="129"/>
  <c r="W17" i="129"/>
  <c r="J51" i="128"/>
  <c r="W331" i="128"/>
  <c r="W151" i="128"/>
  <c r="AP352" i="128"/>
  <c r="J388" i="128"/>
  <c r="AP188" i="128"/>
  <c r="AP163" i="128"/>
  <c r="AO240" i="128"/>
  <c r="J265" i="128"/>
  <c r="J38" i="128"/>
  <c r="AO38" i="128" s="1"/>
  <c r="Z248" i="128"/>
  <c r="Z342" i="128"/>
  <c r="J86" i="128"/>
  <c r="AO163" i="128"/>
  <c r="Z117" i="128"/>
  <c r="AP271" i="128"/>
  <c r="W143" i="128"/>
  <c r="J245" i="128"/>
  <c r="AP245" i="128" s="1"/>
  <c r="J301" i="128"/>
  <c r="AP301" i="128" s="1"/>
  <c r="J210" i="128"/>
  <c r="W322" i="128"/>
  <c r="J310" i="128"/>
  <c r="J80" i="128"/>
  <c r="W226" i="128"/>
  <c r="J358" i="128"/>
  <c r="W377" i="128"/>
  <c r="AO298" i="128"/>
  <c r="J198" i="128"/>
  <c r="J281" i="128"/>
  <c r="J387" i="128"/>
  <c r="AO387" i="128" s="1"/>
  <c r="J158" i="128"/>
  <c r="AO128" i="128"/>
  <c r="W215" i="128"/>
  <c r="J316" i="128"/>
  <c r="AP316" i="128" s="1"/>
  <c r="W244" i="128"/>
  <c r="J94" i="128"/>
  <c r="W307" i="128"/>
  <c r="W32" i="128"/>
  <c r="J377" i="128"/>
  <c r="AO377" i="128" s="1"/>
  <c r="W193" i="128"/>
  <c r="J134" i="128"/>
  <c r="J119" i="128"/>
  <c r="AP119" i="128" s="1"/>
  <c r="J233" i="128"/>
  <c r="J348" i="128"/>
  <c r="AP348" i="128" s="1"/>
  <c r="J221" i="128"/>
  <c r="AP221" i="128" s="1"/>
  <c r="Z103" i="128"/>
  <c r="Z47" i="128"/>
  <c r="W285" i="128"/>
  <c r="W56" i="128"/>
  <c r="J23" i="128"/>
  <c r="W109" i="128"/>
  <c r="J276" i="128"/>
  <c r="W62" i="128"/>
  <c r="W361" i="128"/>
  <c r="Z145" i="128"/>
  <c r="Z169" i="128"/>
  <c r="W153" i="128"/>
  <c r="Z312" i="128"/>
  <c r="J365" i="128"/>
  <c r="AP365" i="128" s="1"/>
  <c r="W311" i="128"/>
  <c r="J325" i="128"/>
  <c r="AO325" i="128" s="1"/>
  <c r="AP21" i="128"/>
  <c r="AO66" i="128"/>
  <c r="AP295" i="128"/>
  <c r="AP25" i="128"/>
  <c r="AP66" i="128"/>
  <c r="Z161" i="128"/>
  <c r="T396" i="128"/>
  <c r="J286" i="128"/>
  <c r="AP286" i="128" s="1"/>
  <c r="W204" i="128"/>
  <c r="W23" i="128"/>
  <c r="J116" i="128"/>
  <c r="AP116" i="128" s="1"/>
  <c r="J72" i="128"/>
  <c r="AP72" i="128" s="1"/>
  <c r="Z269" i="128"/>
  <c r="AP107" i="128"/>
  <c r="J304" i="128"/>
  <c r="AO304" i="128" s="1"/>
  <c r="BF402" i="128"/>
  <c r="W16" i="128"/>
  <c r="AO61" i="128"/>
  <c r="J184" i="128"/>
  <c r="Z93" i="128"/>
  <c r="J247" i="128"/>
  <c r="AP247" i="128" s="1"/>
  <c r="W261" i="128"/>
  <c r="J14" i="128"/>
  <c r="AP14" i="128" s="1"/>
  <c r="J150" i="128"/>
  <c r="J211" i="128"/>
  <c r="J366" i="128"/>
  <c r="AO366" i="128" s="1"/>
  <c r="AO117" i="128"/>
  <c r="W154" i="128"/>
  <c r="Z275" i="128"/>
  <c r="Z235" i="128"/>
  <c r="AO35" i="128"/>
  <c r="J13" i="128"/>
  <c r="AP13" i="128" s="1"/>
  <c r="AO284" i="128"/>
  <c r="AP115" i="128"/>
  <c r="AQ396" i="128"/>
  <c r="J82" i="128"/>
  <c r="AP82" i="128" s="1"/>
  <c r="J219" i="128"/>
  <c r="AO219" i="128" s="1"/>
  <c r="AP35" i="128"/>
  <c r="W20" i="128"/>
  <c r="AP33" i="128"/>
  <c r="W156" i="128"/>
  <c r="AP62" i="128"/>
  <c r="Z336" i="128"/>
  <c r="Z92" i="128"/>
  <c r="Z242" i="128"/>
  <c r="AP366" i="128"/>
  <c r="Z129" i="128"/>
  <c r="AO57" i="128"/>
  <c r="AP263" i="128"/>
  <c r="Z263" i="128"/>
  <c r="AP270" i="128"/>
  <c r="W116" i="128"/>
  <c r="Z91" i="128"/>
  <c r="AO339" i="128"/>
  <c r="Z107" i="128"/>
  <c r="BF396" i="128"/>
  <c r="AO365" i="128"/>
  <c r="Z98" i="128"/>
  <c r="J351" i="128"/>
  <c r="AO351" i="128" s="1"/>
  <c r="AP339" i="128"/>
  <c r="Z217" i="128"/>
  <c r="W366" i="128"/>
  <c r="Z99" i="128"/>
  <c r="AP80" i="128"/>
  <c r="AP336" i="128"/>
  <c r="Z258" i="128"/>
  <c r="W168" i="128"/>
  <c r="Z183" i="128"/>
  <c r="W284" i="128"/>
  <c r="Z331" i="128"/>
  <c r="W242" i="128"/>
  <c r="Z213" i="128"/>
  <c r="Z123" i="128"/>
  <c r="AO265" i="128"/>
  <c r="AO116" i="128"/>
  <c r="AO98" i="128"/>
  <c r="W292" i="128"/>
  <c r="W216" i="128"/>
  <c r="W77" i="128"/>
  <c r="AP293" i="128"/>
  <c r="T394" i="128"/>
  <c r="U402" i="128"/>
  <c r="W232" i="128"/>
  <c r="AP98" i="128"/>
  <c r="AP310" i="128"/>
  <c r="AO96" i="128"/>
  <c r="J363" i="128"/>
  <c r="AP363" i="128" s="1"/>
  <c r="X109" i="128"/>
  <c r="Z230" i="128"/>
  <c r="W183" i="128"/>
  <c r="W98" i="128"/>
  <c r="J369" i="128"/>
  <c r="AP369" i="128" s="1"/>
  <c r="J7" i="128"/>
  <c r="AO7" i="128" s="1"/>
  <c r="W33" i="128"/>
  <c r="J356" i="128"/>
  <c r="AP356" i="128" s="1"/>
  <c r="AP96" i="128"/>
  <c r="W205" i="128"/>
  <c r="J121" i="128"/>
  <c r="AP121" i="128" s="1"/>
  <c r="Z339" i="128"/>
  <c r="W129" i="128"/>
  <c r="J251" i="128"/>
  <c r="J202" i="128"/>
  <c r="AO202" i="128" s="1"/>
  <c r="J359" i="128"/>
  <c r="AP359" i="128" s="1"/>
  <c r="J278" i="128"/>
  <c r="AO278" i="128" s="1"/>
  <c r="J77" i="128"/>
  <c r="AP77" i="128" s="1"/>
  <c r="J181" i="128"/>
  <c r="W360" i="128"/>
  <c r="X310" i="128"/>
  <c r="W161" i="128"/>
  <c r="J384" i="128"/>
  <c r="AP384" i="128" s="1"/>
  <c r="J176" i="128"/>
  <c r="AP176" i="128" s="1"/>
  <c r="W27" i="128"/>
  <c r="AO319" i="128"/>
  <c r="W108" i="128"/>
  <c r="J224" i="128"/>
  <c r="J179" i="128"/>
  <c r="AO179" i="128" s="1"/>
  <c r="W35" i="128"/>
  <c r="Z108" i="128"/>
  <c r="Z156" i="128"/>
  <c r="Z96" i="128"/>
  <c r="Z338" i="128"/>
  <c r="W74" i="128"/>
  <c r="W86" i="128"/>
  <c r="BF400" i="128"/>
  <c r="AS43" i="128"/>
  <c r="AT43" i="128" s="1"/>
  <c r="AU43" i="128" s="1"/>
  <c r="AV43" i="128" s="1"/>
  <c r="X263" i="128"/>
  <c r="W29" i="128"/>
  <c r="W350" i="128"/>
  <c r="AW362" i="128"/>
  <c r="AX362" i="128" s="1"/>
  <c r="W268" i="128"/>
  <c r="AO158" i="128"/>
  <c r="J313" i="128"/>
  <c r="AP313" i="128" s="1"/>
  <c r="J289" i="128"/>
  <c r="AP289" i="128" s="1"/>
  <c r="J175" i="128"/>
  <c r="AP175" i="128" s="1"/>
  <c r="W305" i="128"/>
  <c r="AR400" i="128"/>
  <c r="AP17" i="128"/>
  <c r="W200" i="128"/>
  <c r="Z290" i="128"/>
  <c r="W110" i="128"/>
  <c r="Z305" i="128"/>
  <c r="Z199" i="128"/>
  <c r="Z34" i="128"/>
  <c r="Z266" i="128"/>
  <c r="AO350" i="128"/>
  <c r="AP344" i="128"/>
  <c r="AP83" i="128"/>
  <c r="BF401" i="128"/>
  <c r="W306" i="128"/>
  <c r="AP372" i="128"/>
  <c r="X366" i="128"/>
  <c r="R397" i="128"/>
  <c r="AP350" i="128"/>
  <c r="W243" i="128"/>
  <c r="W236" i="128"/>
  <c r="Z222" i="128"/>
  <c r="W229" i="128"/>
  <c r="X143" i="128"/>
  <c r="AP61" i="128"/>
  <c r="X360" i="128"/>
  <c r="J10" i="128"/>
  <c r="AP10" i="128" s="1"/>
  <c r="J349" i="128"/>
  <c r="AP349" i="128" s="1"/>
  <c r="J146" i="128"/>
  <c r="AO146" i="128" s="1"/>
  <c r="Z334" i="128"/>
  <c r="J166" i="128"/>
  <c r="AP166" i="128" s="1"/>
  <c r="AO65" i="128"/>
  <c r="W222" i="128"/>
  <c r="AP283" i="128"/>
  <c r="AO343" i="128"/>
  <c r="Z270" i="128"/>
  <c r="AO372" i="128"/>
  <c r="Z81" i="128"/>
  <c r="AP341" i="128"/>
  <c r="Z127" i="128"/>
  <c r="W38" i="128"/>
  <c r="AO226" i="128"/>
  <c r="J194" i="128"/>
  <c r="AP194" i="128" s="1"/>
  <c r="J253" i="128"/>
  <c r="X344" i="128"/>
  <c r="J368" i="128"/>
  <c r="AQ393" i="128"/>
  <c r="X56" i="128"/>
  <c r="AP332" i="128"/>
  <c r="Z188" i="128"/>
  <c r="AP38" i="128"/>
  <c r="AW34" i="128"/>
  <c r="AX34" i="128" s="1"/>
  <c r="W310" i="128"/>
  <c r="J152" i="128"/>
  <c r="AP152" i="128" s="1"/>
  <c r="Z64" i="128"/>
  <c r="X57" i="128"/>
  <c r="W343" i="128"/>
  <c r="W225" i="128"/>
  <c r="Z190" i="128"/>
  <c r="W313" i="128"/>
  <c r="Z57" i="128"/>
  <c r="BF393" i="128"/>
  <c r="W132" i="128"/>
  <c r="AO138" i="128"/>
  <c r="AO283" i="128"/>
  <c r="W126" i="128"/>
  <c r="W257" i="128"/>
  <c r="BF398" i="128"/>
  <c r="AO310" i="128"/>
  <c r="Z17" i="128"/>
  <c r="X293" i="128"/>
  <c r="X62" i="128"/>
  <c r="W263" i="128"/>
  <c r="W248" i="128"/>
  <c r="AP167" i="128"/>
  <c r="S402" i="128"/>
  <c r="W54" i="128"/>
  <c r="W58" i="128"/>
  <c r="AO342" i="128"/>
  <c r="W277" i="128"/>
  <c r="Z27" i="128"/>
  <c r="AO271" i="128"/>
  <c r="AP138" i="128"/>
  <c r="Z195" i="128"/>
  <c r="AO188" i="128"/>
  <c r="Z332" i="128"/>
  <c r="Z124" i="128"/>
  <c r="W115" i="128"/>
  <c r="S393" i="128"/>
  <c r="W341" i="128"/>
  <c r="Z100" i="128"/>
  <c r="X115" i="128"/>
  <c r="W180" i="128"/>
  <c r="AP275" i="128"/>
  <c r="W235" i="128"/>
  <c r="Z379" i="128"/>
  <c r="Z341" i="128"/>
  <c r="Z386" i="128"/>
  <c r="AP91" i="128"/>
  <c r="Z187" i="128"/>
  <c r="AA402" i="128"/>
  <c r="W73" i="128"/>
  <c r="W345" i="128"/>
  <c r="Z383" i="128"/>
  <c r="J105" i="128"/>
  <c r="AP105" i="128" s="1"/>
  <c r="W14" i="128"/>
  <c r="Z293" i="128"/>
  <c r="W349" i="128"/>
  <c r="W240" i="128"/>
  <c r="Z62" i="128"/>
  <c r="W364" i="128"/>
  <c r="W82" i="128"/>
  <c r="W148" i="128"/>
  <c r="W138" i="128"/>
  <c r="W372" i="128"/>
  <c r="W290" i="128"/>
  <c r="X174" i="128"/>
  <c r="AP258" i="128"/>
  <c r="AO62" i="128"/>
  <c r="Z167" i="128"/>
  <c r="W271" i="128"/>
  <c r="Z303" i="128"/>
  <c r="W346" i="128"/>
  <c r="Z327" i="128"/>
  <c r="Z350" i="128"/>
  <c r="Z118" i="128"/>
  <c r="AO204" i="128"/>
  <c r="W187" i="128"/>
  <c r="Z115" i="128"/>
  <c r="W202" i="128"/>
  <c r="AP342" i="128"/>
  <c r="AP148" i="128"/>
  <c r="W61" i="128"/>
  <c r="W96" i="128"/>
  <c r="W152" i="128"/>
  <c r="AR393" i="128"/>
  <c r="AQ402" i="128"/>
  <c r="R400" i="128"/>
  <c r="X215" i="128"/>
  <c r="AO248" i="128"/>
  <c r="W185" i="128"/>
  <c r="AO263" i="128"/>
  <c r="W384" i="128"/>
  <c r="AO167" i="128"/>
  <c r="Z172" i="128"/>
  <c r="Z137" i="128"/>
  <c r="Z89" i="128"/>
  <c r="AS337" i="128"/>
  <c r="AT337" i="128" s="1"/>
  <c r="AU337" i="128" s="1"/>
  <c r="AV337" i="128" s="1"/>
  <c r="AO341" i="128"/>
  <c r="AP44" i="128"/>
  <c r="AO293" i="128"/>
  <c r="W208" i="128"/>
  <c r="U398" i="128"/>
  <c r="W218" i="128"/>
  <c r="AA393" i="128"/>
  <c r="AP183" i="128"/>
  <c r="AO235" i="128"/>
  <c r="J328" i="128"/>
  <c r="AP328" i="128" s="1"/>
  <c r="AP331" i="128"/>
  <c r="Z48" i="128"/>
  <c r="W142" i="128"/>
  <c r="AO322" i="128"/>
  <c r="W66" i="128"/>
  <c r="AO303" i="128"/>
  <c r="AT218" i="128"/>
  <c r="AU218" i="128" s="1"/>
  <c r="AV218" i="128" s="1"/>
  <c r="AU273" i="128"/>
  <c r="AV273" i="128" s="1"/>
  <c r="AO195" i="128"/>
  <c r="AT51" i="128"/>
  <c r="AU51" i="128" s="1"/>
  <c r="AV51" i="128" s="1"/>
  <c r="J288" i="128"/>
  <c r="AP288" i="128" s="1"/>
  <c r="J291" i="128"/>
  <c r="AP291" i="128" s="1"/>
  <c r="AP195" i="128"/>
  <c r="J174" i="128"/>
  <c r="AO174" i="128" s="1"/>
  <c r="Z174" i="128"/>
  <c r="AW45" i="128"/>
  <c r="AX45" i="128" s="1"/>
  <c r="J87" i="128"/>
  <c r="AO87" i="128" s="1"/>
  <c r="Z87" i="128"/>
  <c r="AW156" i="128"/>
  <c r="AX156" i="128" s="1"/>
  <c r="Z126" i="128"/>
  <c r="J126" i="128"/>
  <c r="AP126" i="128" s="1"/>
  <c r="J31" i="128"/>
  <c r="AP31" i="128" s="1"/>
  <c r="Z354" i="128"/>
  <c r="J354" i="128"/>
  <c r="AP354" i="128" s="1"/>
  <c r="J201" i="128"/>
  <c r="AP201" i="128" s="1"/>
  <c r="J272" i="128"/>
  <c r="AP272" i="128" s="1"/>
  <c r="Z153" i="128"/>
  <c r="J153" i="128"/>
  <c r="AO153" i="128" s="1"/>
  <c r="W67" i="128"/>
  <c r="X27" i="128"/>
  <c r="X225" i="128"/>
  <c r="J113" i="128"/>
  <c r="AP113" i="128" s="1"/>
  <c r="Z113" i="128"/>
  <c r="X87" i="128"/>
  <c r="W347" i="128"/>
  <c r="W147" i="128"/>
  <c r="X288" i="128"/>
  <c r="AP169" i="128"/>
  <c r="X169" i="128"/>
  <c r="W169" i="128"/>
  <c r="J186" i="128"/>
  <c r="AO186" i="128" s="1"/>
  <c r="Z186" i="128"/>
  <c r="AQ398" i="128"/>
  <c r="W379" i="128"/>
  <c r="J149" i="128"/>
  <c r="AP149" i="128" s="1"/>
  <c r="Z149" i="128"/>
  <c r="J164" i="128"/>
  <c r="AO164" i="128" s="1"/>
  <c r="Z164" i="128"/>
  <c r="J42" i="128"/>
  <c r="AO42" i="128" s="1"/>
  <c r="Z42" i="128"/>
  <c r="X113" i="128"/>
  <c r="W113" i="128"/>
  <c r="W165" i="128"/>
  <c r="X10" i="128"/>
  <c r="AO276" i="128"/>
  <c r="X153" i="128"/>
  <c r="W52" i="128"/>
  <c r="AT249" i="128"/>
  <c r="AU249" i="128" s="1"/>
  <c r="AV249" i="128" s="1"/>
  <c r="X108" i="128"/>
  <c r="W71" i="128"/>
  <c r="AW266" i="128"/>
  <c r="AX266" i="128" s="1"/>
  <c r="J28" i="128"/>
  <c r="AP28" i="128" s="1"/>
  <c r="Z28" i="128"/>
  <c r="J104" i="128"/>
  <c r="AP104" i="128" s="1"/>
  <c r="Z104" i="128"/>
  <c r="X349" i="128"/>
  <c r="AW258" i="128"/>
  <c r="AX258" i="128" s="1"/>
  <c r="W10" i="128"/>
  <c r="W51" i="128"/>
  <c r="W118" i="128"/>
  <c r="AW36" i="128"/>
  <c r="AX36" i="128" s="1"/>
  <c r="W59" i="128"/>
  <c r="W28" i="128"/>
  <c r="X28" i="128"/>
  <c r="Z192" i="128"/>
  <c r="AW147" i="128"/>
  <c r="AX147" i="128" s="1"/>
  <c r="AW304" i="128"/>
  <c r="AX304" i="128" s="1"/>
  <c r="AS288" i="128"/>
  <c r="AT288" i="128" s="1"/>
  <c r="AU288" i="128" s="1"/>
  <c r="AV288" i="128" s="1"/>
  <c r="W49" i="128"/>
  <c r="J53" i="128"/>
  <c r="AO53" i="128" s="1"/>
  <c r="AP198" i="128"/>
  <c r="Z11" i="128"/>
  <c r="J11" i="128"/>
  <c r="AP11" i="128" s="1"/>
  <c r="AP160" i="128"/>
  <c r="J78" i="128"/>
  <c r="AO78" i="128" s="1"/>
  <c r="W295" i="128"/>
  <c r="AP379" i="128"/>
  <c r="AW221" i="128"/>
  <c r="AX221" i="128" s="1"/>
  <c r="AW77" i="128"/>
  <c r="AX77" i="128" s="1"/>
  <c r="AS250" i="128"/>
  <c r="AT250" i="128" s="1"/>
  <c r="AU250" i="128" s="1"/>
  <c r="AV250" i="128" s="1"/>
  <c r="J311" i="128"/>
  <c r="AW178" i="128"/>
  <c r="AX178" i="128" s="1"/>
  <c r="AW223" i="128"/>
  <c r="AX223" i="128" s="1"/>
  <c r="W211" i="128"/>
  <c r="AS339" i="128"/>
  <c r="AT339" i="128" s="1"/>
  <c r="AU339" i="128" s="1"/>
  <c r="AV339" i="128" s="1"/>
  <c r="W87" i="128"/>
  <c r="Z8" i="128"/>
  <c r="J8" i="128"/>
  <c r="AO8" i="128" s="1"/>
  <c r="AW369" i="128"/>
  <c r="AX369" i="128" s="1"/>
  <c r="AR402" i="128"/>
  <c r="J326" i="128"/>
  <c r="AP326" i="128" s="1"/>
  <c r="Z326" i="128"/>
  <c r="X221" i="128"/>
  <c r="W221" i="128"/>
  <c r="T393" i="128"/>
  <c r="AP265" i="128"/>
  <c r="AS275" i="128"/>
  <c r="AT275" i="128" s="1"/>
  <c r="AU275" i="128" s="1"/>
  <c r="AV275" i="128" s="1"/>
  <c r="AO379" i="128"/>
  <c r="AO135" i="128"/>
  <c r="AP242" i="128"/>
  <c r="AP214" i="128"/>
  <c r="J321" i="128"/>
  <c r="AO321" i="128" s="1"/>
  <c r="Z49" i="128"/>
  <c r="W83" i="128"/>
  <c r="AO118" i="128"/>
  <c r="X160" i="128"/>
  <c r="AW265" i="128"/>
  <c r="AX265" i="128" s="1"/>
  <c r="Z295" i="128"/>
  <c r="J232" i="128"/>
  <c r="AP232" i="128" s="1"/>
  <c r="J68" i="128"/>
  <c r="AP68" i="128" s="1"/>
  <c r="J15" i="128"/>
  <c r="AP15" i="128" s="1"/>
  <c r="X307" i="128"/>
  <c r="J97" i="128"/>
  <c r="AW131" i="128"/>
  <c r="AX131" i="128" s="1"/>
  <c r="J142" i="128"/>
  <c r="AP142" i="128" s="1"/>
  <c r="AO71" i="128"/>
  <c r="W230" i="128"/>
  <c r="W105" i="128"/>
  <c r="J216" i="128"/>
  <c r="AO216" i="128" s="1"/>
  <c r="Z216" i="128"/>
  <c r="W128" i="128"/>
  <c r="AW62" i="128"/>
  <c r="AX62" i="128" s="1"/>
  <c r="J250" i="128"/>
  <c r="AP250" i="128" s="1"/>
  <c r="Z250" i="128"/>
  <c r="R393" i="128"/>
  <c r="Z333" i="128"/>
  <c r="J333" i="128"/>
  <c r="AP333" i="128" s="1"/>
  <c r="J29" i="128"/>
  <c r="AP29" i="128" s="1"/>
  <c r="Z29" i="128"/>
  <c r="W373" i="128"/>
  <c r="X83" i="128"/>
  <c r="AO295" i="128"/>
  <c r="Z271" i="128"/>
  <c r="AP40" i="128"/>
  <c r="AO40" i="128"/>
  <c r="X24" i="128"/>
  <c r="W260" i="128"/>
  <c r="Z244" i="128"/>
  <c r="W282" i="128"/>
  <c r="Z157" i="128"/>
  <c r="X175" i="128"/>
  <c r="X128" i="128"/>
  <c r="Z257" i="128"/>
  <c r="J257" i="128"/>
  <c r="AP257" i="128" s="1"/>
  <c r="X63" i="128"/>
  <c r="AS142" i="128"/>
  <c r="AT142" i="128" s="1"/>
  <c r="AU142" i="128" s="1"/>
  <c r="AV142" i="128" s="1"/>
  <c r="W378" i="128"/>
  <c r="W171" i="128"/>
  <c r="J362" i="128"/>
  <c r="AP362" i="128" s="1"/>
  <c r="Z362" i="128"/>
  <c r="W81" i="128"/>
  <c r="Z136" i="128"/>
  <c r="X21" i="128"/>
  <c r="W21" i="128"/>
  <c r="AP101" i="128"/>
  <c r="X214" i="128"/>
  <c r="J375" i="128"/>
  <c r="X384" i="128"/>
  <c r="Z83" i="128"/>
  <c r="W122" i="128"/>
  <c r="W163" i="128"/>
  <c r="AP233" i="128"/>
  <c r="W167" i="128"/>
  <c r="W164" i="128"/>
  <c r="X29" i="128"/>
  <c r="Z32" i="128"/>
  <c r="J32" i="128"/>
  <c r="AP32" i="128" s="1"/>
  <c r="J280" i="128"/>
  <c r="AO280" i="128" s="1"/>
  <c r="Z280" i="128"/>
  <c r="Z33" i="128"/>
  <c r="W388" i="128"/>
  <c r="AW143" i="128"/>
  <c r="AX143" i="128" s="1"/>
  <c r="X105" i="128"/>
  <c r="J268" i="128"/>
  <c r="Z268" i="128"/>
  <c r="X182" i="128"/>
  <c r="W182" i="128"/>
  <c r="AP158" i="128"/>
  <c r="AP254" i="128"/>
  <c r="AO254" i="128"/>
  <c r="X254" i="128"/>
  <c r="W254" i="128"/>
  <c r="AW130" i="128"/>
  <c r="AX130" i="128" s="1"/>
  <c r="Z128" i="128"/>
  <c r="AS154" i="128"/>
  <c r="AT154" i="128" s="1"/>
  <c r="AU154" i="128" s="1"/>
  <c r="AV154" i="128" s="1"/>
  <c r="J30" i="128"/>
  <c r="AP30" i="128" s="1"/>
  <c r="Z30" i="128"/>
  <c r="Z85" i="128"/>
  <c r="J85" i="128"/>
  <c r="AP85" i="128" s="1"/>
  <c r="W309" i="128"/>
  <c r="AW38" i="128"/>
  <c r="AX38" i="128" s="1"/>
  <c r="AO198" i="128"/>
  <c r="X265" i="128"/>
  <c r="AO51" i="128"/>
  <c r="Z322" i="128"/>
  <c r="AA395" i="128"/>
  <c r="AW226" i="128"/>
  <c r="AX226" i="128" s="1"/>
  <c r="J262" i="128"/>
  <c r="Z373" i="128"/>
  <c r="J180" i="128"/>
  <c r="AP180" i="128" s="1"/>
  <c r="J88" i="128"/>
  <c r="AP88" i="128" s="1"/>
  <c r="J46" i="128"/>
  <c r="AP46" i="128" s="1"/>
  <c r="Z46" i="128"/>
  <c r="X167" i="128"/>
  <c r="AW332" i="128"/>
  <c r="AX332" i="128" s="1"/>
  <c r="AW307" i="128"/>
  <c r="AX307" i="128" s="1"/>
  <c r="X164" i="128"/>
  <c r="AU55" i="128"/>
  <c r="AV55" i="128" s="1"/>
  <c r="J133" i="128"/>
  <c r="AP133" i="128" s="1"/>
  <c r="Z133" i="128"/>
  <c r="W40" i="128"/>
  <c r="W191" i="128"/>
  <c r="W325" i="128"/>
  <c r="Z261" i="128"/>
  <c r="AW97" i="128"/>
  <c r="AX97" i="128" s="1"/>
  <c r="AW189" i="128"/>
  <c r="AX189" i="128" s="1"/>
  <c r="AO258" i="128"/>
  <c r="AP52" i="128"/>
  <c r="AO52" i="128"/>
  <c r="AW270" i="128"/>
  <c r="AX270" i="128" s="1"/>
  <c r="AS92" i="128"/>
  <c r="AT92" i="128" s="1"/>
  <c r="AU92" i="128" s="1"/>
  <c r="AV92" i="128" s="1"/>
  <c r="AS300" i="128"/>
  <c r="AT300" i="128" s="1"/>
  <c r="AU300" i="128" s="1"/>
  <c r="AV300" i="128" s="1"/>
  <c r="W95" i="128"/>
  <c r="Z193" i="128"/>
  <c r="J193" i="128"/>
  <c r="AP193" i="128" s="1"/>
  <c r="X193" i="128"/>
  <c r="U393" i="128"/>
  <c r="AO101" i="128"/>
  <c r="J284" i="128"/>
  <c r="AP284" i="128" s="1"/>
  <c r="M398" i="128"/>
  <c r="Z90" i="128"/>
  <c r="J90" i="128"/>
  <c r="AP90" i="128" s="1"/>
  <c r="AO83" i="128"/>
  <c r="Z140" i="128"/>
  <c r="Z58" i="128"/>
  <c r="J58" i="128"/>
  <c r="AP58" i="128" s="1"/>
  <c r="AW204" i="128"/>
  <c r="AX204" i="128" s="1"/>
  <c r="X40" i="128"/>
  <c r="AW210" i="128"/>
  <c r="AX210" i="128" s="1"/>
  <c r="AP351" i="128"/>
  <c r="AO33" i="128"/>
  <c r="AW69" i="128"/>
  <c r="AX69" i="128" s="1"/>
  <c r="J12" i="128"/>
  <c r="AO12" i="128" s="1"/>
  <c r="Z12" i="128"/>
  <c r="AO247" i="128"/>
  <c r="AS282" i="128"/>
  <c r="AT282" i="128" s="1"/>
  <c r="AU282" i="128" s="1"/>
  <c r="AV282" i="128" s="1"/>
  <c r="AS381" i="128"/>
  <c r="AT381" i="128" s="1"/>
  <c r="AU381" i="128" s="1"/>
  <c r="AV381" i="128" s="1"/>
  <c r="X216" i="128"/>
  <c r="W112" i="128"/>
  <c r="AO205" i="128"/>
  <c r="AP205" i="128"/>
  <c r="AS245" i="128"/>
  <c r="AT245" i="128" s="1"/>
  <c r="AU245" i="128" s="1"/>
  <c r="AV245" i="128" s="1"/>
  <c r="W57" i="128"/>
  <c r="AP57" i="128"/>
  <c r="AW115" i="128"/>
  <c r="AX115" i="128" s="1"/>
  <c r="AW375" i="128"/>
  <c r="AX375" i="128" s="1"/>
  <c r="AW296" i="128"/>
  <c r="AX296" i="128" s="1"/>
  <c r="AW215" i="128"/>
  <c r="AX215" i="128" s="1"/>
  <c r="AS225" i="128"/>
  <c r="AT225" i="128" s="1"/>
  <c r="AU225" i="128" s="1"/>
  <c r="AV225" i="128" s="1"/>
  <c r="AP171" i="128"/>
  <c r="X149" i="128"/>
  <c r="W149" i="128"/>
  <c r="Z55" i="128"/>
  <c r="W85" i="128"/>
  <c r="AP303" i="128"/>
  <c r="X321" i="128"/>
  <c r="W321" i="128"/>
  <c r="AW206" i="128"/>
  <c r="AX206" i="128" s="1"/>
  <c r="J63" i="128"/>
  <c r="AO63" i="128" s="1"/>
  <c r="AP27" i="128"/>
  <c r="Z40" i="128"/>
  <c r="AP48" i="128"/>
  <c r="X48" i="128"/>
  <c r="J73" i="128"/>
  <c r="AP73" i="128" s="1"/>
  <c r="Z73" i="128"/>
  <c r="AW388" i="128"/>
  <c r="AX388" i="128" s="1"/>
  <c r="J360" i="128"/>
  <c r="AO360" i="128" s="1"/>
  <c r="Z44" i="128"/>
  <c r="Z191" i="128"/>
  <c r="W264" i="128"/>
  <c r="Z376" i="128"/>
  <c r="J323" i="128"/>
  <c r="AP323" i="128" s="1"/>
  <c r="W107" i="128"/>
  <c r="AO107" i="128"/>
  <c r="X107" i="128"/>
  <c r="W249" i="128"/>
  <c r="X52" i="128"/>
  <c r="AW195" i="128"/>
  <c r="AX195" i="128" s="1"/>
  <c r="AP276" i="128"/>
  <c r="W265" i="128"/>
  <c r="AW345" i="128"/>
  <c r="AX345" i="128" s="1"/>
  <c r="AR398" i="128"/>
  <c r="AP378" i="128"/>
  <c r="S398" i="128"/>
  <c r="X32" i="128"/>
  <c r="X280" i="128"/>
  <c r="AS151" i="128"/>
  <c r="AT151" i="128" s="1"/>
  <c r="AU151" i="128" s="1"/>
  <c r="AV151" i="128" s="1"/>
  <c r="X359" i="128"/>
  <c r="AW208" i="128"/>
  <c r="AX208" i="128" s="1"/>
  <c r="T398" i="128"/>
  <c r="W303" i="128"/>
  <c r="W375" i="128"/>
  <c r="AW83" i="128"/>
  <c r="AX83" i="128" s="1"/>
  <c r="AO17" i="128"/>
  <c r="AW140" i="128"/>
  <c r="AX140" i="128" s="1"/>
  <c r="J36" i="128"/>
  <c r="AO36" i="128" s="1"/>
  <c r="W48" i="128"/>
  <c r="J141" i="128"/>
  <c r="Z141" i="128"/>
  <c r="Z306" i="128"/>
  <c r="J223" i="128"/>
  <c r="X264" i="128"/>
  <c r="J252" i="128"/>
  <c r="X152" i="128"/>
  <c r="W121" i="128"/>
  <c r="W365" i="128"/>
  <c r="W348" i="128"/>
  <c r="X186" i="128"/>
  <c r="W186" i="128"/>
  <c r="AO316" i="128"/>
  <c r="W172" i="128"/>
  <c r="J299" i="128"/>
  <c r="AO299" i="128" s="1"/>
  <c r="Z299" i="128"/>
  <c r="W103" i="128"/>
  <c r="W80" i="128"/>
  <c r="X304" i="128"/>
  <c r="AW378" i="128"/>
  <c r="AX378" i="128" s="1"/>
  <c r="AW284" i="128"/>
  <c r="AX284" i="128" s="1"/>
  <c r="AP298" i="128"/>
  <c r="AP374" i="128"/>
  <c r="AW95" i="128"/>
  <c r="AX95" i="128" s="1"/>
  <c r="AP368" i="128"/>
  <c r="AW263" i="128"/>
  <c r="AX263" i="128" s="1"/>
  <c r="AW233" i="128"/>
  <c r="AX233" i="128" s="1"/>
  <c r="W255" i="128"/>
  <c r="W357" i="128"/>
  <c r="X377" i="128"/>
  <c r="J185" i="128"/>
  <c r="AO185" i="128" s="1"/>
  <c r="J24" i="128"/>
  <c r="AO24" i="128" s="1"/>
  <c r="AS138" i="128"/>
  <c r="AT138" i="128" s="1"/>
  <c r="AU138" i="128" s="1"/>
  <c r="AV138" i="128" s="1"/>
  <c r="AS356" i="128"/>
  <c r="AT356" i="128" s="1"/>
  <c r="AU356" i="128" s="1"/>
  <c r="AV356" i="128" s="1"/>
  <c r="J241" i="128"/>
  <c r="AO241" i="128" s="1"/>
  <c r="J144" i="128"/>
  <c r="AP144" i="128" s="1"/>
  <c r="Z144" i="128"/>
  <c r="J381" i="128"/>
  <c r="Z381" i="128"/>
  <c r="AW111" i="128"/>
  <c r="AX111" i="128" s="1"/>
  <c r="AO171" i="128"/>
  <c r="AW281" i="128"/>
  <c r="AX281" i="128" s="1"/>
  <c r="AP81" i="128"/>
  <c r="AW78" i="128"/>
  <c r="AX78" i="128" s="1"/>
  <c r="AO21" i="128"/>
  <c r="J324" i="128"/>
  <c r="AP324" i="128" s="1"/>
  <c r="Z324" i="128"/>
  <c r="AO169" i="128"/>
  <c r="Z59" i="128"/>
  <c r="J59" i="128"/>
  <c r="AP59" i="128" s="1"/>
  <c r="AO108" i="128"/>
  <c r="J309" i="128"/>
  <c r="AP309" i="128" s="1"/>
  <c r="AO352" i="128"/>
  <c r="AW179" i="128"/>
  <c r="AX179" i="128" s="1"/>
  <c r="W196" i="128"/>
  <c r="AP196" i="128"/>
  <c r="AT70" i="128"/>
  <c r="AU70" i="128" s="1"/>
  <c r="AV70" i="128" s="1"/>
  <c r="AP259" i="128"/>
  <c r="Z177" i="128"/>
  <c r="J177" i="128"/>
  <c r="AP177" i="128" s="1"/>
  <c r="J229" i="128"/>
  <c r="AP229" i="128" s="1"/>
  <c r="Z229" i="128"/>
  <c r="AP135" i="128"/>
  <c r="W13" i="128"/>
  <c r="AP110" i="128"/>
  <c r="AP361" i="128"/>
  <c r="X361" i="128"/>
  <c r="AW285" i="128"/>
  <c r="AX285" i="128" s="1"/>
  <c r="AP204" i="128"/>
  <c r="X25" i="128"/>
  <c r="AO25" i="128"/>
  <c r="W25" i="128"/>
  <c r="W31" i="128"/>
  <c r="W146" i="128"/>
  <c r="AO99" i="128"/>
  <c r="AP327" i="128"/>
  <c r="W133" i="128"/>
  <c r="W259" i="128"/>
  <c r="AP212" i="128"/>
  <c r="X319" i="128"/>
  <c r="W45" i="128"/>
  <c r="AO196" i="128"/>
  <c r="W207" i="128"/>
  <c r="W316" i="128"/>
  <c r="J236" i="128"/>
  <c r="AP236" i="128" s="1"/>
  <c r="AP248" i="128"/>
  <c r="AP388" i="128"/>
  <c r="AO148" i="128"/>
  <c r="W247" i="128"/>
  <c r="W335" i="128"/>
  <c r="AP192" i="128"/>
  <c r="AW146" i="128"/>
  <c r="AX146" i="128" s="1"/>
  <c r="AP211" i="128"/>
  <c r="AO327" i="128"/>
  <c r="W250" i="128"/>
  <c r="W339" i="128"/>
  <c r="AO161" i="128"/>
  <c r="AS166" i="128"/>
  <c r="AT166" i="128" s="1"/>
  <c r="AU166" i="128" s="1"/>
  <c r="AV166" i="128" s="1"/>
  <c r="W65" i="128"/>
  <c r="AP86" i="128"/>
  <c r="AP319" i="128"/>
  <c r="W327" i="128"/>
  <c r="AW133" i="128"/>
  <c r="AX133" i="128" s="1"/>
  <c r="AO347" i="128"/>
  <c r="AS261" i="128"/>
  <c r="AT261" i="128" s="1"/>
  <c r="AU261" i="128" s="1"/>
  <c r="AV261" i="128" s="1"/>
  <c r="X192" i="128"/>
  <c r="AW292" i="128"/>
  <c r="AX292" i="128" s="1"/>
  <c r="AP260" i="128"/>
  <c r="AP230" i="128"/>
  <c r="W18" i="128"/>
  <c r="W293" i="128"/>
  <c r="W40" i="127"/>
  <c r="W99" i="127"/>
  <c r="X96" i="127"/>
  <c r="W14" i="127"/>
  <c r="Z14" i="127"/>
  <c r="AA164" i="127"/>
  <c r="Z107" i="127"/>
  <c r="W44" i="127"/>
  <c r="AP8" i="127"/>
  <c r="J89" i="127"/>
  <c r="AP89" i="127" s="1"/>
  <c r="J81" i="127"/>
  <c r="AO122" i="127"/>
  <c r="J146" i="127"/>
  <c r="AP146" i="127" s="1"/>
  <c r="J52" i="127"/>
  <c r="J106" i="127"/>
  <c r="AO106" i="127" s="1"/>
  <c r="W110" i="127"/>
  <c r="J141" i="127"/>
  <c r="W20" i="127"/>
  <c r="W102" i="127"/>
  <c r="AP150" i="127"/>
  <c r="AP49" i="127"/>
  <c r="AP63" i="127"/>
  <c r="AP74" i="127"/>
  <c r="W90" i="127"/>
  <c r="Z90" i="127"/>
  <c r="W49" i="127"/>
  <c r="AP44" i="127"/>
  <c r="J22" i="127"/>
  <c r="W10" i="127"/>
  <c r="Z49" i="127"/>
  <c r="AP66" i="127"/>
  <c r="Z27" i="127"/>
  <c r="J33" i="127"/>
  <c r="J134" i="127"/>
  <c r="AP134" i="127" s="1"/>
  <c r="Z18" i="127"/>
  <c r="J60" i="127"/>
  <c r="AP60" i="127" s="1"/>
  <c r="Z88" i="127"/>
  <c r="AP38" i="127"/>
  <c r="W7" i="127"/>
  <c r="W135" i="127"/>
  <c r="J102" i="127"/>
  <c r="AP102" i="127" s="1"/>
  <c r="J117" i="127"/>
  <c r="AO117" i="127" s="1"/>
  <c r="W86" i="127"/>
  <c r="J34" i="127"/>
  <c r="W64" i="127"/>
  <c r="X102" i="127"/>
  <c r="AO114" i="127"/>
  <c r="AP36" i="127"/>
  <c r="AP121" i="127"/>
  <c r="AP61" i="127"/>
  <c r="J56" i="127"/>
  <c r="AP56" i="127" s="1"/>
  <c r="W131" i="127"/>
  <c r="W60" i="127"/>
  <c r="J103" i="127"/>
  <c r="AP27" i="127"/>
  <c r="AO152" i="127"/>
  <c r="J98" i="127"/>
  <c r="AP98" i="127" s="1"/>
  <c r="W73" i="127"/>
  <c r="W116" i="127"/>
  <c r="AP107" i="127"/>
  <c r="Z70" i="127"/>
  <c r="W66" i="127"/>
  <c r="AO61" i="127"/>
  <c r="X107" i="127"/>
  <c r="X57" i="127"/>
  <c r="Z111" i="127"/>
  <c r="X135" i="127"/>
  <c r="AP140" i="127"/>
  <c r="W89" i="127"/>
  <c r="W36" i="127"/>
  <c r="AP130" i="127"/>
  <c r="W117" i="127"/>
  <c r="J87" i="127"/>
  <c r="AO87" i="127" s="1"/>
  <c r="Z143" i="127"/>
  <c r="AS147" i="127"/>
  <c r="AT147" i="127" s="1"/>
  <c r="AP11" i="127"/>
  <c r="AO38" i="127"/>
  <c r="W24" i="127"/>
  <c r="AO66" i="127"/>
  <c r="Z136" i="127"/>
  <c r="X117" i="127"/>
  <c r="X10" i="127"/>
  <c r="AO36" i="127"/>
  <c r="Z63" i="127"/>
  <c r="W25" i="127"/>
  <c r="W29" i="127"/>
  <c r="AP125" i="127"/>
  <c r="AP42" i="127"/>
  <c r="AP75" i="127"/>
  <c r="W109" i="127"/>
  <c r="X99" i="127"/>
  <c r="X92" i="127"/>
  <c r="W35" i="127"/>
  <c r="AP87" i="127"/>
  <c r="Z149" i="127"/>
  <c r="Z128" i="127"/>
  <c r="X87" i="127"/>
  <c r="AP106" i="127"/>
  <c r="AP142" i="127"/>
  <c r="Z83" i="127"/>
  <c r="W42" i="127"/>
  <c r="Z116" i="127"/>
  <c r="AP112" i="127"/>
  <c r="X66" i="127"/>
  <c r="W45" i="127"/>
  <c r="Z130" i="127"/>
  <c r="Z82" i="127"/>
  <c r="W139" i="127"/>
  <c r="Z47" i="127"/>
  <c r="W134" i="127"/>
  <c r="AP95" i="127"/>
  <c r="AP133" i="127"/>
  <c r="W98" i="127"/>
  <c r="J23" i="127"/>
  <c r="AP23" i="127" s="1"/>
  <c r="Z95" i="127"/>
  <c r="AO121" i="127"/>
  <c r="W146" i="127"/>
  <c r="W61" i="127"/>
  <c r="M162" i="127"/>
  <c r="W105" i="127"/>
  <c r="W108" i="127"/>
  <c r="R163" i="127"/>
  <c r="J24" i="127"/>
  <c r="AO24" i="127" s="1"/>
  <c r="X98" i="127"/>
  <c r="W114" i="127"/>
  <c r="T160" i="127"/>
  <c r="AP34" i="127"/>
  <c r="W121" i="127"/>
  <c r="AP24" i="127"/>
  <c r="W23" i="127"/>
  <c r="W88" i="127"/>
  <c r="X61" i="127"/>
  <c r="W57" i="127"/>
  <c r="W43" i="127"/>
  <c r="M158" i="127"/>
  <c r="AP81" i="127"/>
  <c r="W56" i="127"/>
  <c r="J75" i="127"/>
  <c r="Z120" i="127"/>
  <c r="J57" i="127"/>
  <c r="AP57" i="127" s="1"/>
  <c r="W125" i="127"/>
  <c r="AO90" i="127"/>
  <c r="AV42" i="127"/>
  <c r="AW42" i="127" s="1"/>
  <c r="AX42" i="127" s="1"/>
  <c r="AV142" i="127"/>
  <c r="AW142" i="127" s="1"/>
  <c r="AX142" i="127" s="1"/>
  <c r="AU15" i="127"/>
  <c r="AV15" i="127" s="1"/>
  <c r="AO63" i="127"/>
  <c r="AU152" i="127"/>
  <c r="AV152" i="127" s="1"/>
  <c r="AU109" i="127"/>
  <c r="AV109" i="127" s="1"/>
  <c r="AV86" i="127"/>
  <c r="AW86" i="127" s="1"/>
  <c r="AX86" i="127" s="1"/>
  <c r="AP83" i="127"/>
  <c r="AP116" i="127"/>
  <c r="AO96" i="127"/>
  <c r="J137" i="127"/>
  <c r="AP137" i="127" s="1"/>
  <c r="AA166" i="127"/>
  <c r="W87" i="127"/>
  <c r="J118" i="127"/>
  <c r="W63" i="127"/>
  <c r="AP20" i="127"/>
  <c r="AP26" i="127"/>
  <c r="T159" i="127"/>
  <c r="AO39" i="127"/>
  <c r="J124" i="127"/>
  <c r="AP124" i="127" s="1"/>
  <c r="AW149" i="127"/>
  <c r="AX149" i="127" s="1"/>
  <c r="Z36" i="127"/>
  <c r="AW32" i="127"/>
  <c r="AX32" i="127" s="1"/>
  <c r="AS108" i="127"/>
  <c r="AT108" i="127" s="1"/>
  <c r="AU108" i="127" s="1"/>
  <c r="AV108" i="127" s="1"/>
  <c r="W130" i="127"/>
  <c r="BF166" i="127"/>
  <c r="AP136" i="127"/>
  <c r="W120" i="127"/>
  <c r="W95" i="127"/>
  <c r="W26" i="127"/>
  <c r="X130" i="127"/>
  <c r="J91" i="127"/>
  <c r="AP91" i="127" s="1"/>
  <c r="J80" i="127"/>
  <c r="AP80" i="127" s="1"/>
  <c r="W8" i="127"/>
  <c r="X95" i="127"/>
  <c r="J101" i="127"/>
  <c r="AP101" i="127" s="1"/>
  <c r="Z58" i="127"/>
  <c r="X26" i="127"/>
  <c r="W83" i="127"/>
  <c r="Z20" i="127"/>
  <c r="X49" i="127"/>
  <c r="X116" i="127"/>
  <c r="W62" i="127"/>
  <c r="Z8" i="127"/>
  <c r="X86" i="127"/>
  <c r="X44" i="127"/>
  <c r="BF160" i="127"/>
  <c r="W118" i="127"/>
  <c r="AO116" i="127"/>
  <c r="U163" i="127"/>
  <c r="AO95" i="127"/>
  <c r="AP65" i="127"/>
  <c r="V163" i="127"/>
  <c r="AR161" i="127"/>
  <c r="X40" i="127"/>
  <c r="W137" i="127"/>
  <c r="AO8" i="127"/>
  <c r="Z44" i="127"/>
  <c r="AO10" i="127"/>
  <c r="AO135" i="127"/>
  <c r="AS90" i="127"/>
  <c r="AT90" i="127" s="1"/>
  <c r="AU90" i="127" s="1"/>
  <c r="AV90" i="127" s="1"/>
  <c r="AO26" i="127"/>
  <c r="AO83" i="127"/>
  <c r="AW125" i="127"/>
  <c r="AX125" i="127" s="1"/>
  <c r="AO49" i="127"/>
  <c r="R158" i="127"/>
  <c r="AO130" i="127"/>
  <c r="Z135" i="127"/>
  <c r="T158" i="127"/>
  <c r="X137" i="127"/>
  <c r="W133" i="127"/>
  <c r="S165" i="127"/>
  <c r="W145" i="127"/>
  <c r="W93" i="127"/>
  <c r="AO44" i="127"/>
  <c r="W106" i="127"/>
  <c r="AP135" i="127"/>
  <c r="W65" i="127"/>
  <c r="W34" i="127"/>
  <c r="X150" i="127"/>
  <c r="X42" i="127"/>
  <c r="J100" i="127"/>
  <c r="AP100" i="127" s="1"/>
  <c r="X106" i="127"/>
  <c r="X65" i="127"/>
  <c r="X34" i="127"/>
  <c r="Z150" i="127"/>
  <c r="J32" i="127"/>
  <c r="AO32" i="127" s="1"/>
  <c r="Z42" i="127"/>
  <c r="AW116" i="127"/>
  <c r="AX116" i="127" s="1"/>
  <c r="U162" i="127"/>
  <c r="V158" i="127"/>
  <c r="W74" i="127"/>
  <c r="W91" i="127"/>
  <c r="J92" i="127"/>
  <c r="AP92" i="127" s="1"/>
  <c r="AS10" i="127"/>
  <c r="AT10" i="127" s="1"/>
  <c r="AU10" i="127" s="1"/>
  <c r="AV10" i="127" s="1"/>
  <c r="AO78" i="127"/>
  <c r="X146" i="127"/>
  <c r="AO150" i="127"/>
  <c r="AS26" i="127"/>
  <c r="AT26" i="127" s="1"/>
  <c r="W138" i="127"/>
  <c r="W31" i="127"/>
  <c r="AO42" i="127"/>
  <c r="J108" i="127"/>
  <c r="AO59" i="127"/>
  <c r="AP59" i="127"/>
  <c r="Z38" i="127"/>
  <c r="AA158" i="127"/>
  <c r="AQ162" i="127"/>
  <c r="AW45" i="127"/>
  <c r="AX45" i="127" s="1"/>
  <c r="J50" i="127"/>
  <c r="AP50" i="127" s="1"/>
  <c r="X101" i="127"/>
  <c r="AO65" i="127"/>
  <c r="Z144" i="127"/>
  <c r="J119" i="127"/>
  <c r="AQ158" i="127"/>
  <c r="Z74" i="127"/>
  <c r="W75" i="127"/>
  <c r="R166" i="127"/>
  <c r="W41" i="127"/>
  <c r="AO146" i="127"/>
  <c r="Z105" i="127"/>
  <c r="AO74" i="127"/>
  <c r="X75" i="127"/>
  <c r="S166" i="127"/>
  <c r="AV145" i="127"/>
  <c r="AW145" i="127" s="1"/>
  <c r="AX145" i="127" s="1"/>
  <c r="AP32" i="127"/>
  <c r="W11" i="127"/>
  <c r="J29" i="127"/>
  <c r="AP29" i="127" s="1"/>
  <c r="J30" i="127"/>
  <c r="AO30" i="127" s="1"/>
  <c r="AO34" i="127"/>
  <c r="AO19" i="127"/>
  <c r="AO75" i="127"/>
  <c r="AP21" i="127"/>
  <c r="Z41" i="127"/>
  <c r="X11" i="127"/>
  <c r="W103" i="127"/>
  <c r="AO12" i="127"/>
  <c r="AO133" i="127"/>
  <c r="AO81" i="127"/>
  <c r="W96" i="127"/>
  <c r="W21" i="127"/>
  <c r="J9" i="127"/>
  <c r="R160" i="127"/>
  <c r="W32" i="127"/>
  <c r="W152" i="127"/>
  <c r="W12" i="127"/>
  <c r="AP18" i="127"/>
  <c r="AP119" i="127"/>
  <c r="W104" i="127"/>
  <c r="AT94" i="127"/>
  <c r="AU94" i="127" s="1"/>
  <c r="AV94" i="127" s="1"/>
  <c r="J86" i="127"/>
  <c r="AP86" i="127" s="1"/>
  <c r="AW41" i="127"/>
  <c r="AX41" i="127" s="1"/>
  <c r="AP90" i="127"/>
  <c r="AW146" i="127"/>
  <c r="AX146" i="127" s="1"/>
  <c r="J131" i="127"/>
  <c r="AO131" i="127" s="1"/>
  <c r="J15" i="127"/>
  <c r="AO11" i="127"/>
  <c r="AO120" i="127"/>
  <c r="W50" i="127"/>
  <c r="AW47" i="127"/>
  <c r="AX47" i="127" s="1"/>
  <c r="W119" i="127"/>
  <c r="AO107" i="127"/>
  <c r="M177" i="129"/>
  <c r="M164" i="129"/>
  <c r="BF177" i="129"/>
  <c r="BF164" i="129"/>
  <c r="U175" i="129"/>
  <c r="R164" i="129"/>
  <c r="R177" i="129"/>
  <c r="R171" i="129"/>
  <c r="U164" i="129"/>
  <c r="U177" i="129"/>
  <c r="R173" i="129"/>
  <c r="AQ169" i="129"/>
  <c r="T171" i="129"/>
  <c r="S171" i="129"/>
  <c r="V177" i="129"/>
  <c r="V164" i="129"/>
  <c r="S173" i="129"/>
  <c r="AR169" i="129"/>
  <c r="U171" i="129"/>
  <c r="AA175" i="129"/>
  <c r="M174" i="129"/>
  <c r="BF173" i="129"/>
  <c r="T173" i="129"/>
  <c r="V171" i="129"/>
  <c r="U173" i="129"/>
  <c r="M172" i="129"/>
  <c r="BF172" i="129"/>
  <c r="V173" i="129"/>
  <c r="AQ175" i="129"/>
  <c r="AR170" i="129"/>
  <c r="T174" i="129"/>
  <c r="AA177" i="129"/>
  <c r="AA164" i="129"/>
  <c r="BF168" i="129"/>
  <c r="S172" i="129"/>
  <c r="AR175" i="129"/>
  <c r="AA171" i="129"/>
  <c r="T172" i="129"/>
  <c r="AR167" i="129"/>
  <c r="U172" i="129"/>
  <c r="S164" i="129"/>
  <c r="S177" i="129"/>
  <c r="AQ164" i="129"/>
  <c r="AQ177" i="129"/>
  <c r="AA173" i="129"/>
  <c r="M169" i="129"/>
  <c r="BF169" i="129"/>
  <c r="V172" i="129"/>
  <c r="U167" i="129"/>
  <c r="M173" i="129"/>
  <c r="AR177" i="129"/>
  <c r="AR164" i="129"/>
  <c r="U168" i="129"/>
  <c r="R169" i="129"/>
  <c r="AQ171" i="129"/>
  <c r="S169" i="129"/>
  <c r="AR171" i="129"/>
  <c r="M176" i="129"/>
  <c r="AQ173" i="129"/>
  <c r="T169" i="129"/>
  <c r="R176" i="129"/>
  <c r="AR173" i="129"/>
  <c r="U169" i="129"/>
  <c r="AA172" i="129"/>
  <c r="M175" i="129"/>
  <c r="R170" i="129"/>
  <c r="V169" i="129"/>
  <c r="T176" i="129"/>
  <c r="T164" i="129"/>
  <c r="T177" i="129"/>
  <c r="AA168" i="129"/>
  <c r="AQ172" i="129"/>
  <c r="U170" i="129"/>
  <c r="BF174" i="129"/>
  <c r="AA170" i="129"/>
  <c r="R174" i="129"/>
  <c r="AQ170" i="129"/>
  <c r="S174" i="129"/>
  <c r="AQ167" i="129"/>
  <c r="U174" i="129"/>
  <c r="V174" i="129"/>
  <c r="BF175" i="129"/>
  <c r="U176" i="129"/>
  <c r="R175" i="129"/>
  <c r="V176" i="129"/>
  <c r="S175" i="129"/>
  <c r="AA174" i="129"/>
  <c r="T175" i="129"/>
  <c r="M170" i="129"/>
  <c r="BF170" i="129"/>
  <c r="AT16" i="129"/>
  <c r="AU16" i="129" s="1"/>
  <c r="AV16" i="129" s="1"/>
  <c r="AO98" i="129"/>
  <c r="X98" i="129"/>
  <c r="W98" i="129"/>
  <c r="AP98" i="129"/>
  <c r="AV27" i="129"/>
  <c r="AW27" i="129" s="1"/>
  <c r="AX27" i="129" s="1"/>
  <c r="AU60" i="129"/>
  <c r="AV60" i="129" s="1"/>
  <c r="J71" i="129"/>
  <c r="AO71" i="129" s="1"/>
  <c r="Z71" i="129"/>
  <c r="Z157" i="129"/>
  <c r="J157" i="129"/>
  <c r="AP157" i="129" s="1"/>
  <c r="AW91" i="129"/>
  <c r="AX91" i="129" s="1"/>
  <c r="AS95" i="129"/>
  <c r="AT95" i="129" s="1"/>
  <c r="AU95" i="129" s="1"/>
  <c r="AV95" i="129" s="1"/>
  <c r="AW96" i="129"/>
  <c r="AX96" i="129" s="1"/>
  <c r="Z128" i="129"/>
  <c r="J128" i="129"/>
  <c r="AP128" i="129" s="1"/>
  <c r="X128" i="129"/>
  <c r="W128" i="129"/>
  <c r="X157" i="129"/>
  <c r="W157" i="129"/>
  <c r="AP90" i="129"/>
  <c r="AO90" i="129"/>
  <c r="X90" i="129"/>
  <c r="AS52" i="129"/>
  <c r="AT52" i="129" s="1"/>
  <c r="AU52" i="129" s="1"/>
  <c r="AV52" i="129" s="1"/>
  <c r="AW49" i="129"/>
  <c r="AX49" i="129" s="1"/>
  <c r="X76" i="129"/>
  <c r="W76" i="129"/>
  <c r="AT139" i="129"/>
  <c r="AU139" i="129" s="1"/>
  <c r="AV139" i="129" s="1"/>
  <c r="AW139" i="129"/>
  <c r="AX139" i="129" s="1"/>
  <c r="AS129" i="129"/>
  <c r="Z77" i="129"/>
  <c r="J77" i="129"/>
  <c r="AP77" i="129" s="1"/>
  <c r="AS133" i="129"/>
  <c r="AT133" i="129" s="1"/>
  <c r="AU133" i="129" s="1"/>
  <c r="AV133" i="129" s="1"/>
  <c r="AS118" i="129"/>
  <c r="AT118" i="129" s="1"/>
  <c r="AU118" i="129" s="1"/>
  <c r="AV118" i="129" s="1"/>
  <c r="AS73" i="129"/>
  <c r="AT73" i="129" s="1"/>
  <c r="AU73" i="129" s="1"/>
  <c r="AV73" i="129" s="1"/>
  <c r="AS71" i="129"/>
  <c r="AT71" i="129" s="1"/>
  <c r="AU71" i="129" s="1"/>
  <c r="AV71" i="129" s="1"/>
  <c r="AS15" i="129"/>
  <c r="AT15" i="129" s="1"/>
  <c r="AU15" i="129" s="1"/>
  <c r="AV15" i="129" s="1"/>
  <c r="AW50" i="129"/>
  <c r="AX50" i="129" s="1"/>
  <c r="AO87" i="129"/>
  <c r="AP87" i="129"/>
  <c r="X87" i="129"/>
  <c r="W87" i="129"/>
  <c r="AS59" i="129"/>
  <c r="AT59" i="129" s="1"/>
  <c r="AU59" i="129" s="1"/>
  <c r="AV59" i="129" s="1"/>
  <c r="AV76" i="129"/>
  <c r="AW76" i="129" s="1"/>
  <c r="AX76" i="129" s="1"/>
  <c r="AS114" i="129"/>
  <c r="AT114" i="129" s="1"/>
  <c r="AU114" i="129" s="1"/>
  <c r="AV114" i="129" s="1"/>
  <c r="AP162" i="129"/>
  <c r="AO162" i="129"/>
  <c r="W162" i="129"/>
  <c r="X162" i="129"/>
  <c r="AS67" i="129"/>
  <c r="AT67" i="129" s="1"/>
  <c r="AU67" i="129" s="1"/>
  <c r="AV67" i="129" s="1"/>
  <c r="AP66" i="129"/>
  <c r="AO66" i="129"/>
  <c r="X66" i="129"/>
  <c r="W66" i="129"/>
  <c r="J79" i="129"/>
  <c r="AO79" i="129" s="1"/>
  <c r="Z79" i="129"/>
  <c r="AO104" i="129"/>
  <c r="AP104" i="129"/>
  <c r="X159" i="129"/>
  <c r="W159" i="129"/>
  <c r="AO159" i="129"/>
  <c r="AP159" i="129"/>
  <c r="J150" i="129"/>
  <c r="Z150" i="129"/>
  <c r="AS79" i="129"/>
  <c r="AT79" i="129" s="1"/>
  <c r="AU79" i="129" s="1"/>
  <c r="AV79" i="129" s="1"/>
  <c r="W104" i="129"/>
  <c r="AW136" i="129"/>
  <c r="AX136" i="129" s="1"/>
  <c r="AS78" i="129"/>
  <c r="AT78" i="129" s="1"/>
  <c r="AU78" i="129" s="1"/>
  <c r="AV78" i="129" s="1"/>
  <c r="Z134" i="129"/>
  <c r="J134" i="129"/>
  <c r="AO134" i="129" s="1"/>
  <c r="AW48" i="129"/>
  <c r="AX48" i="129" s="1"/>
  <c r="AW147" i="129"/>
  <c r="AX147" i="129" s="1"/>
  <c r="J101" i="129"/>
  <c r="AP101" i="129" s="1"/>
  <c r="AS44" i="129"/>
  <c r="AT44" i="129" s="1"/>
  <c r="AU44" i="129" s="1"/>
  <c r="AV44" i="129" s="1"/>
  <c r="AP33" i="129"/>
  <c r="AO33" i="129"/>
  <c r="X33" i="129"/>
  <c r="W33" i="129"/>
  <c r="AP31" i="129"/>
  <c r="AS7" i="129"/>
  <c r="AT7" i="129" s="1"/>
  <c r="AU7" i="129" s="1"/>
  <c r="AV7" i="129" s="1"/>
  <c r="AO12" i="129"/>
  <c r="AP12" i="129"/>
  <c r="X12" i="129"/>
  <c r="W12" i="129"/>
  <c r="AS43" i="129"/>
  <c r="AT43" i="129" s="1"/>
  <c r="AU43" i="129" s="1"/>
  <c r="AV43" i="129" s="1"/>
  <c r="AW159" i="129"/>
  <c r="AX159" i="129" s="1"/>
  <c r="AW46" i="129"/>
  <c r="AX46" i="129" s="1"/>
  <c r="J91" i="129"/>
  <c r="AP91" i="129" s="1"/>
  <c r="J29" i="129"/>
  <c r="AP29" i="129" s="1"/>
  <c r="Z29" i="129"/>
  <c r="AS55" i="129"/>
  <c r="AT55" i="129" s="1"/>
  <c r="AU55" i="129" s="1"/>
  <c r="AV55" i="129" s="1"/>
  <c r="AP22" i="129"/>
  <c r="AO22" i="129"/>
  <c r="AW75" i="129"/>
  <c r="AX75" i="129" s="1"/>
  <c r="J60" i="129"/>
  <c r="AP60" i="129" s="1"/>
  <c r="Z60" i="129"/>
  <c r="W141" i="129"/>
  <c r="X141" i="129"/>
  <c r="AW32" i="129"/>
  <c r="AX32" i="129" s="1"/>
  <c r="AW65" i="129"/>
  <c r="AX65" i="129" s="1"/>
  <c r="AW161" i="129"/>
  <c r="AX161" i="129" s="1"/>
  <c r="AW72" i="129"/>
  <c r="AX72" i="129" s="1"/>
  <c r="AS84" i="129"/>
  <c r="AT84" i="129" s="1"/>
  <c r="AU84" i="129" s="1"/>
  <c r="AV84" i="129" s="1"/>
  <c r="AT99" i="129"/>
  <c r="AU99" i="129" s="1"/>
  <c r="AV99" i="129" s="1"/>
  <c r="AW83" i="129"/>
  <c r="AX83" i="129" s="1"/>
  <c r="AO139" i="129"/>
  <c r="AP139" i="129"/>
  <c r="J120" i="129"/>
  <c r="AO120" i="129" s="1"/>
  <c r="Z120" i="129"/>
  <c r="AT150" i="129"/>
  <c r="AU150" i="129" s="1"/>
  <c r="AV150" i="129" s="1"/>
  <c r="AS100" i="129"/>
  <c r="AT100" i="129" s="1"/>
  <c r="AU100" i="129" s="1"/>
  <c r="AV100" i="129" s="1"/>
  <c r="X107" i="129"/>
  <c r="AP144" i="129"/>
  <c r="AO144" i="129"/>
  <c r="J76" i="129"/>
  <c r="AP76" i="129" s="1"/>
  <c r="W60" i="129"/>
  <c r="AT106" i="129"/>
  <c r="AU106" i="129" s="1"/>
  <c r="AV106" i="129" s="1"/>
  <c r="AT39" i="129"/>
  <c r="AU39" i="129" s="1"/>
  <c r="AV39" i="129" s="1"/>
  <c r="AP114" i="129"/>
  <c r="AO114" i="129"/>
  <c r="W114" i="129"/>
  <c r="AW81" i="129"/>
  <c r="AX81" i="129" s="1"/>
  <c r="AW9" i="129"/>
  <c r="AX9" i="129" s="1"/>
  <c r="AW36" i="129"/>
  <c r="AX36" i="129" s="1"/>
  <c r="W107" i="129"/>
  <c r="AO154" i="129"/>
  <c r="AP154" i="129"/>
  <c r="W154" i="129"/>
  <c r="AT97" i="129"/>
  <c r="AU97" i="129" s="1"/>
  <c r="AV97" i="129" s="1"/>
  <c r="AP124" i="129"/>
  <c r="AO124" i="129"/>
  <c r="X124" i="129"/>
  <c r="W124" i="129"/>
  <c r="AS121" i="129"/>
  <c r="AT121" i="129" s="1"/>
  <c r="AU121" i="129" s="1"/>
  <c r="AV121" i="129" s="1"/>
  <c r="W29" i="129"/>
  <c r="J81" i="129"/>
  <c r="AP93" i="129"/>
  <c r="AP35" i="129"/>
  <c r="AO35" i="129"/>
  <c r="AP146" i="129"/>
  <c r="X89" i="129"/>
  <c r="W89" i="129"/>
  <c r="X71" i="129"/>
  <c r="W72" i="129"/>
  <c r="AO72" i="129"/>
  <c r="X72" i="129"/>
  <c r="AW51" i="129"/>
  <c r="AX51" i="129" s="1"/>
  <c r="X94" i="129"/>
  <c r="AP94" i="129"/>
  <c r="AO94" i="129"/>
  <c r="W94" i="129"/>
  <c r="AS155" i="129"/>
  <c r="AT155" i="129" s="1"/>
  <c r="AU155" i="129" s="1"/>
  <c r="AV155" i="129" s="1"/>
  <c r="AW26" i="129"/>
  <c r="AX26" i="129" s="1"/>
  <c r="Z28" i="129"/>
  <c r="J28" i="129"/>
  <c r="W91" i="129"/>
  <c r="X91" i="129"/>
  <c r="W71" i="129"/>
  <c r="X152" i="129"/>
  <c r="W152" i="129"/>
  <c r="AT135" i="129"/>
  <c r="AU135" i="129" s="1"/>
  <c r="AV135" i="129" s="1"/>
  <c r="W101" i="129"/>
  <c r="X101" i="129"/>
  <c r="AU148" i="129"/>
  <c r="AV148" i="129" s="1"/>
  <c r="AW108" i="129"/>
  <c r="AX108" i="129" s="1"/>
  <c r="AU108" i="129"/>
  <c r="AV108" i="129" s="1"/>
  <c r="AO96" i="129"/>
  <c r="AS88" i="129"/>
  <c r="AT88" i="129" s="1"/>
  <c r="AU88" i="129" s="1"/>
  <c r="AV88" i="129" s="1"/>
  <c r="W79" i="129"/>
  <c r="J36" i="129"/>
  <c r="AO36" i="129" s="1"/>
  <c r="AP72" i="129"/>
  <c r="AU31" i="129"/>
  <c r="AV31" i="129" s="1"/>
  <c r="AS151" i="129"/>
  <c r="AT151" i="129" s="1"/>
  <c r="AU151" i="129" s="1"/>
  <c r="AV151" i="129" s="1"/>
  <c r="AW102" i="129"/>
  <c r="AX102" i="129" s="1"/>
  <c r="AP68" i="129"/>
  <c r="AW153" i="129"/>
  <c r="AX153" i="129" s="1"/>
  <c r="AP111" i="129"/>
  <c r="AO111" i="129"/>
  <c r="W111" i="129"/>
  <c r="AP61" i="129"/>
  <c r="AO61" i="129"/>
  <c r="AT113" i="129"/>
  <c r="AU113" i="129" s="1"/>
  <c r="AV113" i="129" s="1"/>
  <c r="W129" i="129"/>
  <c r="W27" i="129"/>
  <c r="W32" i="129"/>
  <c r="X79" i="129"/>
  <c r="AW104" i="129"/>
  <c r="AX104" i="129" s="1"/>
  <c r="W39" i="129"/>
  <c r="AW143" i="129"/>
  <c r="AX143" i="129" s="1"/>
  <c r="AP119" i="129"/>
  <c r="AO119" i="129"/>
  <c r="AU10" i="129"/>
  <c r="AV10" i="129" s="1"/>
  <c r="AW18" i="129"/>
  <c r="AX18" i="129" s="1"/>
  <c r="AO117" i="129"/>
  <c r="AP117" i="129"/>
  <c r="Z58" i="129"/>
  <c r="J58" i="129"/>
  <c r="X129" i="129"/>
  <c r="X27" i="129"/>
  <c r="X32" i="129"/>
  <c r="AS29" i="129"/>
  <c r="AT29" i="129" s="1"/>
  <c r="AU29" i="129" s="1"/>
  <c r="AV29" i="129" s="1"/>
  <c r="X39" i="129"/>
  <c r="AP16" i="129"/>
  <c r="AO16" i="129"/>
  <c r="X16" i="129"/>
  <c r="W16" i="129"/>
  <c r="X118" i="129"/>
  <c r="AP118" i="129"/>
  <c r="AT162" i="129"/>
  <c r="AU162" i="129" s="1"/>
  <c r="AV162" i="129" s="1"/>
  <c r="AS93" i="129"/>
  <c r="AT93" i="129" s="1"/>
  <c r="AU93" i="129" s="1"/>
  <c r="AV93" i="129" s="1"/>
  <c r="AU46" i="129"/>
  <c r="AV46" i="129" s="1"/>
  <c r="X111" i="129"/>
  <c r="W61" i="129"/>
  <c r="J63" i="129"/>
  <c r="AO63" i="129" s="1"/>
  <c r="AU82" i="129"/>
  <c r="AV82" i="129" s="1"/>
  <c r="AW82" i="129"/>
  <c r="AX82" i="129" s="1"/>
  <c r="AT64" i="129"/>
  <c r="AU64" i="129" s="1"/>
  <c r="AV64" i="129" s="1"/>
  <c r="Z103" i="129"/>
  <c r="J103" i="129"/>
  <c r="AP103" i="129" s="1"/>
  <c r="X121" i="129"/>
  <c r="AO129" i="129"/>
  <c r="AO27" i="129"/>
  <c r="AO32" i="129"/>
  <c r="AP39" i="129"/>
  <c r="AW105" i="129"/>
  <c r="AX105" i="129" s="1"/>
  <c r="Z118" i="129"/>
  <c r="AO52" i="129"/>
  <c r="X52" i="129"/>
  <c r="AP52" i="129"/>
  <c r="AW126" i="129"/>
  <c r="AX126" i="129" s="1"/>
  <c r="AO42" i="129"/>
  <c r="AP42" i="129"/>
  <c r="AP129" i="129"/>
  <c r="AW62" i="129"/>
  <c r="AX62" i="129" s="1"/>
  <c r="AP78" i="129"/>
  <c r="AO78" i="129"/>
  <c r="X78" i="129"/>
  <c r="W78" i="129"/>
  <c r="AS115" i="129"/>
  <c r="AT115" i="129" s="1"/>
  <c r="AU115" i="129" s="1"/>
  <c r="AV115" i="129" s="1"/>
  <c r="Z112" i="129"/>
  <c r="J112" i="129"/>
  <c r="AP112" i="129" s="1"/>
  <c r="Z107" i="129"/>
  <c r="J107" i="129"/>
  <c r="AP107" i="129" s="1"/>
  <c r="AW41" i="129"/>
  <c r="AX41" i="129" s="1"/>
  <c r="AW14" i="129"/>
  <c r="AX14" i="129" s="1"/>
  <c r="AW112" i="129"/>
  <c r="AX112" i="129" s="1"/>
  <c r="AW119" i="129"/>
  <c r="AX119" i="129" s="1"/>
  <c r="AP44" i="129"/>
  <c r="AO44" i="129"/>
  <c r="AW103" i="129"/>
  <c r="AX103" i="129" s="1"/>
  <c r="W38" i="129"/>
  <c r="AW85" i="129"/>
  <c r="AX85" i="129" s="1"/>
  <c r="J98" i="129"/>
  <c r="Z98" i="129"/>
  <c r="X40" i="129"/>
  <c r="W40" i="129"/>
  <c r="AT23" i="129"/>
  <c r="AU23" i="129" s="1"/>
  <c r="AV23" i="129" s="1"/>
  <c r="X123" i="129"/>
  <c r="W123" i="129"/>
  <c r="X137" i="129"/>
  <c r="W137" i="129"/>
  <c r="AP137" i="129"/>
  <c r="Z162" i="129"/>
  <c r="AW156" i="129"/>
  <c r="AX156" i="129" s="1"/>
  <c r="AS30" i="129"/>
  <c r="AT30" i="129" s="1"/>
  <c r="AU30" i="129" s="1"/>
  <c r="AV30" i="129" s="1"/>
  <c r="J14" i="129"/>
  <c r="AO21" i="129"/>
  <c r="AP21" i="129"/>
  <c r="AP24" i="129"/>
  <c r="AO24" i="129"/>
  <c r="W24" i="129"/>
  <c r="AV123" i="129"/>
  <c r="AW123" i="129" s="1"/>
  <c r="AX123" i="129" s="1"/>
  <c r="AT61" i="129"/>
  <c r="AU61" i="129" s="1"/>
  <c r="AV61" i="129" s="1"/>
  <c r="J108" i="129"/>
  <c r="AP148" i="129"/>
  <c r="AO148" i="129"/>
  <c r="W148" i="129"/>
  <c r="J23" i="129"/>
  <c r="AO23" i="129" s="1"/>
  <c r="Z23" i="129"/>
  <c r="AW137" i="129"/>
  <c r="AX137" i="129" s="1"/>
  <c r="AS130" i="129"/>
  <c r="AT130" i="129" s="1"/>
  <c r="AU130" i="129" s="1"/>
  <c r="AV130" i="129" s="1"/>
  <c r="AS107" i="129"/>
  <c r="AT107" i="129" s="1"/>
  <c r="AU107" i="129" s="1"/>
  <c r="AV107" i="129" s="1"/>
  <c r="X21" i="129"/>
  <c r="AS22" i="129"/>
  <c r="AT22" i="129" s="1"/>
  <c r="AU22" i="129" s="1"/>
  <c r="AV22" i="129" s="1"/>
  <c r="AP25" i="129"/>
  <c r="AP37" i="129"/>
  <c r="AO37" i="129"/>
  <c r="X37" i="129"/>
  <c r="X148" i="129"/>
  <c r="AS144" i="129"/>
  <c r="AT144" i="129" s="1"/>
  <c r="AU144" i="129" s="1"/>
  <c r="AV144" i="129" s="1"/>
  <c r="AO142" i="129"/>
  <c r="X142" i="129"/>
  <c r="W142" i="129"/>
  <c r="Z64" i="129"/>
  <c r="J64" i="129"/>
  <c r="AP64" i="129" s="1"/>
  <c r="W96" i="129"/>
  <c r="W134" i="129"/>
  <c r="AS54" i="129"/>
  <c r="AT54" i="129" s="1"/>
  <c r="AU54" i="129" s="1"/>
  <c r="AV54" i="129" s="1"/>
  <c r="AU127" i="129"/>
  <c r="AV127" i="129" s="1"/>
  <c r="AT158" i="129"/>
  <c r="AU158" i="129" s="1"/>
  <c r="AV158" i="129" s="1"/>
  <c r="X85" i="129"/>
  <c r="AP85" i="129"/>
  <c r="AW101" i="129"/>
  <c r="AX101" i="129" s="1"/>
  <c r="J80" i="129"/>
  <c r="AO80" i="129" s="1"/>
  <c r="AW28" i="129"/>
  <c r="AX28" i="129" s="1"/>
  <c r="AO146" i="129"/>
  <c r="W25" i="129"/>
  <c r="W153" i="129"/>
  <c r="W37" i="129"/>
  <c r="W145" i="129"/>
  <c r="AW33" i="129"/>
  <c r="AX33" i="129" s="1"/>
  <c r="X36" i="129"/>
  <c r="AO65" i="129"/>
  <c r="X134" i="129"/>
  <c r="J51" i="129"/>
  <c r="AO51" i="129" s="1"/>
  <c r="X93" i="129"/>
  <c r="W115" i="129"/>
  <c r="AW77" i="129"/>
  <c r="AX77" i="129" s="1"/>
  <c r="AS94" i="129"/>
  <c r="AT94" i="129" s="1"/>
  <c r="AU94" i="129" s="1"/>
  <c r="AV94" i="129" s="1"/>
  <c r="AS116" i="129"/>
  <c r="AT116" i="129" s="1"/>
  <c r="AU116" i="129" s="1"/>
  <c r="AV116" i="129" s="1"/>
  <c r="X25" i="129"/>
  <c r="W122" i="129"/>
  <c r="X153" i="129"/>
  <c r="W85" i="129"/>
  <c r="AO56" i="129"/>
  <c r="J40" i="129"/>
  <c r="AP40" i="129" s="1"/>
  <c r="AW138" i="129"/>
  <c r="AX138" i="129" s="1"/>
  <c r="X145" i="129"/>
  <c r="AW17" i="129"/>
  <c r="AX17" i="129" s="1"/>
  <c r="AW157" i="129"/>
  <c r="AX157" i="129" s="1"/>
  <c r="J53" i="129"/>
  <c r="AP53" i="129" s="1"/>
  <c r="AO49" i="129"/>
  <c r="X49" i="129"/>
  <c r="W100" i="129"/>
  <c r="AP47" i="129"/>
  <c r="AO125" i="129"/>
  <c r="AP147" i="129"/>
  <c r="AO147" i="129"/>
  <c r="X59" i="129"/>
  <c r="W59" i="129"/>
  <c r="Z25" i="129"/>
  <c r="AP41" i="129"/>
  <c r="AO41" i="129"/>
  <c r="X41" i="129"/>
  <c r="AW160" i="129"/>
  <c r="AX160" i="129" s="1"/>
  <c r="AT142" i="129"/>
  <c r="AU142" i="129" s="1"/>
  <c r="AV142" i="129" s="1"/>
  <c r="AP50" i="129"/>
  <c r="X50" i="129"/>
  <c r="AS152" i="129"/>
  <c r="AT152" i="129" s="1"/>
  <c r="AU152" i="129" s="1"/>
  <c r="AV152" i="129" s="1"/>
  <c r="AP149" i="129"/>
  <c r="AS56" i="129"/>
  <c r="AT56" i="129" s="1"/>
  <c r="AU56" i="129" s="1"/>
  <c r="AV56" i="129" s="1"/>
  <c r="J13" i="129"/>
  <c r="AP13" i="129" s="1"/>
  <c r="AP82" i="129"/>
  <c r="AO82" i="129"/>
  <c r="W82" i="129"/>
  <c r="AW63" i="129"/>
  <c r="AX63" i="129" s="1"/>
  <c r="AU146" i="129"/>
  <c r="AV146" i="129" s="1"/>
  <c r="AS37" i="129"/>
  <c r="AT37" i="129" s="1"/>
  <c r="AU37" i="129" s="1"/>
  <c r="AV37" i="129" s="1"/>
  <c r="X80" i="129"/>
  <c r="W80" i="129"/>
  <c r="W50" i="129"/>
  <c r="AW68" i="129"/>
  <c r="AX68" i="129" s="1"/>
  <c r="AW35" i="129"/>
  <c r="AX35" i="129" s="1"/>
  <c r="AW12" i="129"/>
  <c r="AX12" i="129" s="1"/>
  <c r="Z41" i="129"/>
  <c r="X10" i="129"/>
  <c r="W10" i="129"/>
  <c r="AP10" i="129"/>
  <c r="X82" i="129"/>
  <c r="J137" i="129"/>
  <c r="J86" i="129"/>
  <c r="AP86" i="129" s="1"/>
  <c r="Z86" i="129"/>
  <c r="AS117" i="129"/>
  <c r="AT117" i="129" s="1"/>
  <c r="AU117" i="129" s="1"/>
  <c r="AV117" i="129" s="1"/>
  <c r="W20" i="129"/>
  <c r="AP108" i="129"/>
  <c r="AO108" i="129"/>
  <c r="X63" i="129"/>
  <c r="W63" i="129"/>
  <c r="AP34" i="129"/>
  <c r="AO34" i="129"/>
  <c r="W34" i="129"/>
  <c r="AS109" i="129"/>
  <c r="AT109" i="129" s="1"/>
  <c r="AU109" i="129" s="1"/>
  <c r="AV109" i="129" s="1"/>
  <c r="AS145" i="129"/>
  <c r="AT145" i="129" s="1"/>
  <c r="AU145" i="129" s="1"/>
  <c r="AV145" i="129" s="1"/>
  <c r="AP45" i="129"/>
  <c r="AO45" i="129"/>
  <c r="X45" i="129"/>
  <c r="W45" i="129"/>
  <c r="X108" i="129"/>
  <c r="X23" i="129"/>
  <c r="AO83" i="129"/>
  <c r="AP132" i="129"/>
  <c r="AO132" i="129"/>
  <c r="AS140" i="129"/>
  <c r="AT140" i="129" s="1"/>
  <c r="AU140" i="129" s="1"/>
  <c r="AV140" i="129" s="1"/>
  <c r="AT42" i="129"/>
  <c r="AU42" i="129" s="1"/>
  <c r="AV42" i="129" s="1"/>
  <c r="AU25" i="129"/>
  <c r="AV25" i="129" s="1"/>
  <c r="AW89" i="129"/>
  <c r="AX89" i="129" s="1"/>
  <c r="AP19" i="129"/>
  <c r="AO19" i="129"/>
  <c r="AP110" i="129"/>
  <c r="AS122" i="129"/>
  <c r="AT122" i="129" s="1"/>
  <c r="AU122" i="129" s="1"/>
  <c r="AV122" i="129" s="1"/>
  <c r="AS80" i="129"/>
  <c r="AT80" i="129" s="1"/>
  <c r="AU80" i="129" s="1"/>
  <c r="AV80" i="129" s="1"/>
  <c r="AO20" i="129"/>
  <c r="AS57" i="129"/>
  <c r="AT57" i="129" s="1"/>
  <c r="AU57" i="129" s="1"/>
  <c r="AV57" i="129" s="1"/>
  <c r="AW8" i="129"/>
  <c r="AX8" i="129" s="1"/>
  <c r="AS13" i="129"/>
  <c r="AT13" i="129" s="1"/>
  <c r="AU13" i="129" s="1"/>
  <c r="AV13" i="129" s="1"/>
  <c r="AW125" i="129"/>
  <c r="AX125" i="129" s="1"/>
  <c r="AP15" i="129"/>
  <c r="AW20" i="129"/>
  <c r="AX20" i="129" s="1"/>
  <c r="AW92" i="129"/>
  <c r="AX92" i="129" s="1"/>
  <c r="AU24" i="129"/>
  <c r="AV24" i="129" s="1"/>
  <c r="AV34" i="129"/>
  <c r="AW34" i="129" s="1"/>
  <c r="AX34" i="129" s="1"/>
  <c r="AO112" i="129"/>
  <c r="X119" i="129"/>
  <c r="W119" i="129"/>
  <c r="X150" i="129"/>
  <c r="W150" i="129"/>
  <c r="J89" i="129"/>
  <c r="AP89" i="129" s="1"/>
  <c r="J121" i="129"/>
  <c r="AP121" i="129" s="1"/>
  <c r="X17" i="129"/>
  <c r="AV45" i="129"/>
  <c r="AW45" i="129" s="1"/>
  <c r="AX45" i="129" s="1"/>
  <c r="AP74" i="129"/>
  <c r="AO74" i="129"/>
  <c r="X74" i="129"/>
  <c r="AP158" i="129"/>
  <c r="X97" i="129"/>
  <c r="W97" i="129"/>
  <c r="AW98" i="129"/>
  <c r="AX98" i="129" s="1"/>
  <c r="AS40" i="129"/>
  <c r="AT40" i="129" s="1"/>
  <c r="AU40" i="129" s="1"/>
  <c r="AV40" i="129" s="1"/>
  <c r="X138" i="129"/>
  <c r="X113" i="129"/>
  <c r="X110" i="129"/>
  <c r="AO110" i="129"/>
  <c r="AS86" i="129"/>
  <c r="AT86" i="129" s="1"/>
  <c r="AU86" i="129" s="1"/>
  <c r="AV86" i="129" s="1"/>
  <c r="AT17" i="129"/>
  <c r="AU17" i="129" s="1"/>
  <c r="AV17" i="129" s="1"/>
  <c r="W64" i="129"/>
  <c r="AS74" i="129"/>
  <c r="AT74" i="129" s="1"/>
  <c r="AU74" i="129" s="1"/>
  <c r="AV74" i="129" s="1"/>
  <c r="W18" i="129"/>
  <c r="W57" i="129"/>
  <c r="R390" i="128"/>
  <c r="R403" i="128"/>
  <c r="T390" i="128"/>
  <c r="T403" i="128"/>
  <c r="S397" i="128"/>
  <c r="T399" i="128"/>
  <c r="S390" i="128"/>
  <c r="S403" i="128"/>
  <c r="AU253" i="128"/>
  <c r="AV253" i="128" s="1"/>
  <c r="V397" i="128"/>
  <c r="V393" i="128"/>
  <c r="BF399" i="128"/>
  <c r="M402" i="128"/>
  <c r="M397" i="128"/>
  <c r="AR401" i="128"/>
  <c r="AQ394" i="128"/>
  <c r="BF397" i="128"/>
  <c r="AA396" i="128"/>
  <c r="AR394" i="128"/>
  <c r="M399" i="128"/>
  <c r="AQ401" i="128"/>
  <c r="AW41" i="128"/>
  <c r="AX41" i="128" s="1"/>
  <c r="AP100" i="128"/>
  <c r="AO100" i="128"/>
  <c r="X100" i="128"/>
  <c r="W100" i="128"/>
  <c r="AW101" i="128"/>
  <c r="AX101" i="128" s="1"/>
  <c r="Z249" i="128"/>
  <c r="J249" i="128"/>
  <c r="AO249" i="128" s="1"/>
  <c r="AW371" i="128"/>
  <c r="AX371" i="128" s="1"/>
  <c r="U403" i="128"/>
  <c r="U390" i="128"/>
  <c r="R399" i="128"/>
  <c r="AQ395" i="128"/>
  <c r="T397" i="128"/>
  <c r="AT198" i="128"/>
  <c r="AU198" i="128" s="1"/>
  <c r="AV198" i="128" s="1"/>
  <c r="AS88" i="128"/>
  <c r="AT88" i="128" s="1"/>
  <c r="AU88" i="128" s="1"/>
  <c r="AV88" i="128" s="1"/>
  <c r="X140" i="128"/>
  <c r="W140" i="128"/>
  <c r="AP140" i="128"/>
  <c r="AO140" i="128"/>
  <c r="V390" i="128"/>
  <c r="V403" i="128"/>
  <c r="S399" i="128"/>
  <c r="AR395" i="128"/>
  <c r="U397" i="128"/>
  <c r="M400" i="128"/>
  <c r="AP226" i="128"/>
  <c r="AP290" i="128"/>
  <c r="AO290" i="128"/>
  <c r="AW123" i="128"/>
  <c r="AX123" i="128" s="1"/>
  <c r="AW122" i="128"/>
  <c r="AX122" i="128" s="1"/>
  <c r="Z285" i="128"/>
  <c r="J285" i="128"/>
  <c r="AP285" i="128" s="1"/>
  <c r="Z200" i="128"/>
  <c r="J200" i="128"/>
  <c r="AP200" i="128" s="1"/>
  <c r="AW301" i="128"/>
  <c r="AX301" i="128" s="1"/>
  <c r="AP297" i="128"/>
  <c r="AO297" i="128"/>
  <c r="X297" i="128"/>
  <c r="W297" i="128"/>
  <c r="AS100" i="128"/>
  <c r="AT100" i="128" s="1"/>
  <c r="AU100" i="128" s="1"/>
  <c r="AV100" i="128" s="1"/>
  <c r="AS214" i="128"/>
  <c r="AT214" i="128" s="1"/>
  <c r="AU214" i="128" s="1"/>
  <c r="AV214" i="128" s="1"/>
  <c r="AP251" i="128"/>
  <c r="AO251" i="128"/>
  <c r="X251" i="128"/>
  <c r="W251" i="128"/>
  <c r="U399" i="128"/>
  <c r="R402" i="128"/>
  <c r="AR396" i="128"/>
  <c r="AV135" i="128"/>
  <c r="AW135" i="128" s="1"/>
  <c r="AX135" i="128" s="1"/>
  <c r="AP262" i="128"/>
  <c r="AO262" i="128"/>
  <c r="X262" i="128"/>
  <c r="W262" i="128"/>
  <c r="AW53" i="128"/>
  <c r="AX53" i="128" s="1"/>
  <c r="AW58" i="128"/>
  <c r="AX58" i="128" s="1"/>
  <c r="V399" i="128"/>
  <c r="R398" i="128"/>
  <c r="AP89" i="128"/>
  <c r="AO89" i="128"/>
  <c r="X89" i="128"/>
  <c r="W89" i="128"/>
  <c r="AP213" i="128"/>
  <c r="AO213" i="128"/>
  <c r="X213" i="128"/>
  <c r="W213" i="128"/>
  <c r="AA403" i="128"/>
  <c r="AA390" i="128"/>
  <c r="M394" i="128"/>
  <c r="BF394" i="128"/>
  <c r="T402" i="128"/>
  <c r="M401" i="128"/>
  <c r="AU67" i="128"/>
  <c r="AV67" i="128" s="1"/>
  <c r="AW114" i="128"/>
  <c r="AX114" i="128" s="1"/>
  <c r="AA397" i="128"/>
  <c r="R401" i="128"/>
  <c r="AP49" i="128"/>
  <c r="AO49" i="128"/>
  <c r="AS374" i="128"/>
  <c r="AT374" i="128" s="1"/>
  <c r="AU374" i="128" s="1"/>
  <c r="AV374" i="128" s="1"/>
  <c r="Z218" i="128"/>
  <c r="J218" i="128"/>
  <c r="AO218" i="128" s="1"/>
  <c r="AT368" i="128"/>
  <c r="AU368" i="128" s="1"/>
  <c r="AV368" i="128" s="1"/>
  <c r="S394" i="128"/>
  <c r="V402" i="128"/>
  <c r="S401" i="128"/>
  <c r="AO242" i="128"/>
  <c r="AP136" i="128"/>
  <c r="AQ403" i="128"/>
  <c r="AQ390" i="128"/>
  <c r="AA399" i="128"/>
  <c r="M395" i="128"/>
  <c r="BF395" i="128"/>
  <c r="V398" i="128"/>
  <c r="T401" i="128"/>
  <c r="AT297" i="128"/>
  <c r="AT262" i="128"/>
  <c r="AU262" i="128" s="1"/>
  <c r="AV262" i="128" s="1"/>
  <c r="AS314" i="128"/>
  <c r="AT314" i="128" s="1"/>
  <c r="AU314" i="128" s="1"/>
  <c r="AV314" i="128" s="1"/>
  <c r="AO115" i="128"/>
  <c r="AW84" i="128"/>
  <c r="AX84" i="128" s="1"/>
  <c r="AU295" i="128"/>
  <c r="AV295" i="128" s="1"/>
  <c r="AR403" i="128"/>
  <c r="AR390" i="128"/>
  <c r="U394" i="128"/>
  <c r="R395" i="128"/>
  <c r="AQ397" i="128"/>
  <c r="U401" i="128"/>
  <c r="AO373" i="128"/>
  <c r="AP186" i="128"/>
  <c r="V394" i="128"/>
  <c r="S395" i="128"/>
  <c r="AR397" i="128"/>
  <c r="V401" i="128"/>
  <c r="M396" i="128"/>
  <c r="J320" i="128"/>
  <c r="AO320" i="128" s="1"/>
  <c r="Z320" i="128"/>
  <c r="AU344" i="128"/>
  <c r="AV344" i="128" s="1"/>
  <c r="AT63" i="128"/>
  <c r="AU63" i="128" s="1"/>
  <c r="AV63" i="128" s="1"/>
  <c r="AT46" i="128"/>
  <c r="AU46" i="128" s="1"/>
  <c r="AV46" i="128" s="1"/>
  <c r="AQ399" i="128"/>
  <c r="T395" i="128"/>
  <c r="R396" i="128"/>
  <c r="AQ400" i="128"/>
  <c r="AW373" i="128"/>
  <c r="AX373" i="128" s="1"/>
  <c r="AT90" i="128"/>
  <c r="AU90" i="128" s="1"/>
  <c r="AV90" i="128" s="1"/>
  <c r="AW290" i="128"/>
  <c r="AX290" i="128" s="1"/>
  <c r="AP340" i="128"/>
  <c r="AR399" i="128"/>
  <c r="U395" i="128"/>
  <c r="AA398" i="128"/>
  <c r="S396" i="128"/>
  <c r="AP375" i="128"/>
  <c r="AP253" i="128"/>
  <c r="AT60" i="128"/>
  <c r="AU60" i="128" s="1"/>
  <c r="AV60" i="128" s="1"/>
  <c r="R394" i="128"/>
  <c r="V395" i="128"/>
  <c r="M393" i="128"/>
  <c r="Z208" i="128"/>
  <c r="J208" i="128"/>
  <c r="AP208" i="128" s="1"/>
  <c r="AW364" i="128"/>
  <c r="AX364" i="128" s="1"/>
  <c r="AU11" i="128"/>
  <c r="AV11" i="128" s="1"/>
  <c r="AT380" i="128"/>
  <c r="AU380" i="128" s="1"/>
  <c r="AV380" i="128" s="1"/>
  <c r="AU15" i="128"/>
  <c r="AV15" i="128" s="1"/>
  <c r="AA394" i="128"/>
  <c r="AA401" i="128"/>
  <c r="U396" i="128"/>
  <c r="AW384" i="128"/>
  <c r="AX384" i="128" s="1"/>
  <c r="V396" i="128"/>
  <c r="AO375" i="128"/>
  <c r="AS359" i="128"/>
  <c r="AT359" i="128" s="1"/>
  <c r="AU359" i="128" s="1"/>
  <c r="AV359" i="128" s="1"/>
  <c r="AV227" i="128"/>
  <c r="AW227" i="128" s="1"/>
  <c r="AX227" i="128" s="1"/>
  <c r="AT164" i="128"/>
  <c r="AU164" i="128" s="1"/>
  <c r="AV164" i="128" s="1"/>
  <c r="M403" i="128"/>
  <c r="M390" i="128"/>
  <c r="BF403" i="128"/>
  <c r="BF390" i="128"/>
  <c r="AO378" i="128"/>
  <c r="AW291" i="128"/>
  <c r="AX291" i="128" s="1"/>
  <c r="AW194" i="128"/>
  <c r="AX194" i="128" s="1"/>
  <c r="AW49" i="128"/>
  <c r="AX49" i="128" s="1"/>
  <c r="AP22" i="128"/>
  <c r="AP123" i="128"/>
  <c r="AO123" i="128"/>
  <c r="X123" i="128"/>
  <c r="W123" i="128"/>
  <c r="AT340" i="128"/>
  <c r="AU340" i="128" s="1"/>
  <c r="AV340" i="128" s="1"/>
  <c r="AO81" i="128"/>
  <c r="Z228" i="128"/>
  <c r="J228" i="128"/>
  <c r="AP228" i="128" s="1"/>
  <c r="J307" i="128"/>
  <c r="AP307" i="128" s="1"/>
  <c r="Z307" i="128"/>
  <c r="J364" i="128"/>
  <c r="AO364" i="128" s="1"/>
  <c r="J296" i="128"/>
  <c r="AP296" i="128" s="1"/>
  <c r="W326" i="128"/>
  <c r="J154" i="128"/>
  <c r="AO154" i="128" s="1"/>
  <c r="W136" i="128"/>
  <c r="J84" i="128"/>
  <c r="AP84" i="128" s="1"/>
  <c r="J371" i="128"/>
  <c r="AO371" i="128" s="1"/>
  <c r="AP39" i="128"/>
  <c r="X39" i="128"/>
  <c r="W332" i="128"/>
  <c r="AW125" i="128"/>
  <c r="AX125" i="128" s="1"/>
  <c r="AP187" i="128"/>
  <c r="AO187" i="128"/>
  <c r="AO55" i="128"/>
  <c r="AP55" i="128"/>
  <c r="X55" i="128"/>
  <c r="W55" i="128"/>
  <c r="X220" i="128"/>
  <c r="W220" i="128"/>
  <c r="J67" i="128"/>
  <c r="AP67" i="128" s="1"/>
  <c r="X326" i="128"/>
  <c r="X136" i="128"/>
  <c r="X209" i="128"/>
  <c r="W209" i="128"/>
  <c r="X332" i="128"/>
  <c r="AS341" i="128"/>
  <c r="AT341" i="128" s="1"/>
  <c r="AU341" i="128" s="1"/>
  <c r="AV341" i="128" s="1"/>
  <c r="W324" i="128"/>
  <c r="AT82" i="128"/>
  <c r="AU82" i="128" s="1"/>
  <c r="AV82" i="128" s="1"/>
  <c r="AW32" i="128"/>
  <c r="AX32" i="128" s="1"/>
  <c r="AW168" i="128"/>
  <c r="AX168" i="128" s="1"/>
  <c r="AS126" i="128"/>
  <c r="AT126" i="128" s="1"/>
  <c r="AU126" i="128" s="1"/>
  <c r="AV126" i="128" s="1"/>
  <c r="AS13" i="128"/>
  <c r="AT13" i="128" s="1"/>
  <c r="AU13" i="128" s="1"/>
  <c r="AV13" i="128" s="1"/>
  <c r="W298" i="128"/>
  <c r="AS321" i="128"/>
  <c r="AT321" i="128" s="1"/>
  <c r="AU321" i="128" s="1"/>
  <c r="AV321" i="128" s="1"/>
  <c r="W30" i="128"/>
  <c r="AS180" i="128"/>
  <c r="AT180" i="128" s="1"/>
  <c r="AU180" i="128" s="1"/>
  <c r="AV180" i="128" s="1"/>
  <c r="AS202" i="128"/>
  <c r="AT202" i="128" s="1"/>
  <c r="AU202" i="128" s="1"/>
  <c r="AV202" i="128" s="1"/>
  <c r="W17" i="128"/>
  <c r="AO227" i="128"/>
  <c r="AP120" i="128"/>
  <c r="AO120" i="128"/>
  <c r="W120" i="128"/>
  <c r="X159" i="128"/>
  <c r="W159" i="128"/>
  <c r="W39" i="128"/>
  <c r="W68" i="128"/>
  <c r="J243" i="128"/>
  <c r="AP243" i="128" s="1"/>
  <c r="Z243" i="128"/>
  <c r="AP117" i="128"/>
  <c r="X117" i="128"/>
  <c r="W117" i="128"/>
  <c r="AT79" i="128"/>
  <c r="AU79" i="128" s="1"/>
  <c r="AV79" i="128" s="1"/>
  <c r="AW177" i="128"/>
  <c r="AX177" i="128" s="1"/>
  <c r="X242" i="128"/>
  <c r="W101" i="128"/>
  <c r="J114" i="128"/>
  <c r="AP114" i="128" s="1"/>
  <c r="X298" i="128"/>
  <c r="W53" i="128"/>
  <c r="J206" i="128"/>
  <c r="AP206" i="128" s="1"/>
  <c r="X30" i="128"/>
  <c r="W195" i="128"/>
  <c r="W336" i="128"/>
  <c r="J380" i="128"/>
  <c r="AO380" i="128" s="1"/>
  <c r="X17" i="128"/>
  <c r="J122" i="128"/>
  <c r="AO122" i="128" s="1"/>
  <c r="W46" i="128"/>
  <c r="AP203" i="128"/>
  <c r="AO203" i="128"/>
  <c r="X203" i="128"/>
  <c r="W203" i="128"/>
  <c r="X228" i="128"/>
  <c r="W228" i="128"/>
  <c r="X68" i="128"/>
  <c r="AS172" i="128"/>
  <c r="AT172" i="128" s="1"/>
  <c r="AU172" i="128" s="1"/>
  <c r="AV172" i="128" s="1"/>
  <c r="AT42" i="128"/>
  <c r="AU42" i="128" s="1"/>
  <c r="AV42" i="128" s="1"/>
  <c r="X324" i="128"/>
  <c r="AV289" i="128"/>
  <c r="AW289" i="128" s="1"/>
  <c r="AX289" i="128" s="1"/>
  <c r="J41" i="128"/>
  <c r="AO41" i="128" s="1"/>
  <c r="W320" i="128"/>
  <c r="J314" i="128"/>
  <c r="AO314" i="128" s="1"/>
  <c r="X53" i="128"/>
  <c r="W22" i="128"/>
  <c r="J111" i="128"/>
  <c r="AP111" i="128" s="1"/>
  <c r="X195" i="128"/>
  <c r="X336" i="128"/>
  <c r="AO136" i="128"/>
  <c r="W340" i="128"/>
  <c r="X46" i="128"/>
  <c r="W160" i="128"/>
  <c r="W227" i="128"/>
  <c r="AP51" i="128"/>
  <c r="X51" i="128"/>
  <c r="AP255" i="128"/>
  <c r="X120" i="128"/>
  <c r="AO332" i="128"/>
  <c r="J337" i="128"/>
  <c r="AP337" i="128" s="1"/>
  <c r="W287" i="128"/>
  <c r="X287" i="128"/>
  <c r="X320" i="128"/>
  <c r="AP358" i="128"/>
  <c r="AO358" i="128"/>
  <c r="W358" i="128"/>
  <c r="X78" i="128"/>
  <c r="W78" i="128"/>
  <c r="X371" i="128"/>
  <c r="W371" i="128"/>
  <c r="Z120" i="128"/>
  <c r="AO39" i="128"/>
  <c r="X15" i="128"/>
  <c r="W15" i="128"/>
  <c r="Z302" i="128"/>
  <c r="J302" i="128"/>
  <c r="AP302" i="128" s="1"/>
  <c r="AP197" i="128"/>
  <c r="AO197" i="128"/>
  <c r="X197" i="128"/>
  <c r="X226" i="128"/>
  <c r="W288" i="128"/>
  <c r="AS303" i="128"/>
  <c r="AT303" i="128" s="1"/>
  <c r="AU303" i="128" s="1"/>
  <c r="AV303" i="128" s="1"/>
  <c r="J215" i="128"/>
  <c r="AP215" i="128" s="1"/>
  <c r="X375" i="128"/>
  <c r="W253" i="128"/>
  <c r="AS350" i="128"/>
  <c r="AT350" i="128" s="1"/>
  <c r="AU350" i="128" s="1"/>
  <c r="AV350" i="128" s="1"/>
  <c r="Z22" i="128"/>
  <c r="J95" i="128"/>
  <c r="AP95" i="128" s="1"/>
  <c r="X218" i="128"/>
  <c r="W11" i="128"/>
  <c r="AS171" i="128"/>
  <c r="AT171" i="128" s="1"/>
  <c r="AU171" i="128" s="1"/>
  <c r="AV171" i="128" s="1"/>
  <c r="X249" i="128"/>
  <c r="Z340" i="128"/>
  <c r="AT118" i="128"/>
  <c r="AU118" i="128" s="1"/>
  <c r="AV118" i="128" s="1"/>
  <c r="AS54" i="128"/>
  <c r="AT54" i="128" s="1"/>
  <c r="AU54" i="128" s="1"/>
  <c r="AV54" i="128" s="1"/>
  <c r="Z160" i="128"/>
  <c r="Z227" i="128"/>
  <c r="X285" i="128"/>
  <c r="X243" i="128"/>
  <c r="AW23" i="128"/>
  <c r="AX23" i="128" s="1"/>
  <c r="AP222" i="128"/>
  <c r="AO222" i="128"/>
  <c r="AP217" i="128"/>
  <c r="AO217" i="128"/>
  <c r="W217" i="128"/>
  <c r="X217" i="128"/>
  <c r="AO336" i="128"/>
  <c r="W84" i="128"/>
  <c r="AW163" i="128"/>
  <c r="AX163" i="128" s="1"/>
  <c r="W176" i="128"/>
  <c r="W233" i="128"/>
  <c r="AO370" i="128"/>
  <c r="X370" i="128"/>
  <c r="AW316" i="128"/>
  <c r="AX316" i="128" s="1"/>
  <c r="AP97" i="128"/>
  <c r="X97" i="128"/>
  <c r="W97" i="128"/>
  <c r="AS29" i="128"/>
  <c r="AT29" i="128" s="1"/>
  <c r="AU29" i="128" s="1"/>
  <c r="AV29" i="128" s="1"/>
  <c r="AS116" i="128"/>
  <c r="AT116" i="128" s="1"/>
  <c r="AU116" i="128" s="1"/>
  <c r="AV116" i="128" s="1"/>
  <c r="W197" i="128"/>
  <c r="AS165" i="128"/>
  <c r="AT165" i="128" s="1"/>
  <c r="AU165" i="128" s="1"/>
  <c r="AV165" i="128" s="1"/>
  <c r="AS353" i="128"/>
  <c r="AT353" i="128" s="1"/>
  <c r="AU353" i="128" s="1"/>
  <c r="AV353" i="128" s="1"/>
  <c r="AS89" i="128"/>
  <c r="AT89" i="128" s="1"/>
  <c r="AU89" i="128" s="1"/>
  <c r="AV89" i="128" s="1"/>
  <c r="AO22" i="128"/>
  <c r="X296" i="128"/>
  <c r="W344" i="128"/>
  <c r="AS326" i="128"/>
  <c r="AT326" i="128" s="1"/>
  <c r="AU326" i="128" s="1"/>
  <c r="AV326" i="128" s="1"/>
  <c r="J60" i="128"/>
  <c r="X154" i="128"/>
  <c r="AS136" i="128"/>
  <c r="AT136" i="128" s="1"/>
  <c r="AU136" i="128" s="1"/>
  <c r="AV136" i="128" s="1"/>
  <c r="AO340" i="128"/>
  <c r="X84" i="128"/>
  <c r="AO160" i="128"/>
  <c r="AP227" i="128"/>
  <c r="X176" i="128"/>
  <c r="W286" i="128"/>
  <c r="X233" i="128"/>
  <c r="W275" i="128"/>
  <c r="X183" i="128"/>
  <c r="Z361" i="128"/>
  <c r="AS357" i="128"/>
  <c r="AT357" i="128" s="1"/>
  <c r="AU357" i="128" s="1"/>
  <c r="AV357" i="128" s="1"/>
  <c r="AS235" i="128"/>
  <c r="AT235" i="128" s="1"/>
  <c r="AU235" i="128" s="1"/>
  <c r="AV235" i="128" s="1"/>
  <c r="AW207" i="128"/>
  <c r="AX207" i="128" s="1"/>
  <c r="J125" i="128"/>
  <c r="AP125" i="128" s="1"/>
  <c r="AW117" i="128"/>
  <c r="AX117" i="128" s="1"/>
  <c r="AP274" i="128"/>
  <c r="X274" i="128"/>
  <c r="W274" i="128"/>
  <c r="AT276" i="128"/>
  <c r="AU276" i="128" s="1"/>
  <c r="AV276" i="128" s="1"/>
  <c r="AS251" i="128"/>
  <c r="AT251" i="128" s="1"/>
  <c r="AU251" i="128" s="1"/>
  <c r="AV251" i="128" s="1"/>
  <c r="W90" i="128"/>
  <c r="AS213" i="128"/>
  <c r="AT213" i="128" s="1"/>
  <c r="AU213" i="128" s="1"/>
  <c r="AV213" i="128" s="1"/>
  <c r="W368" i="128"/>
  <c r="AS203" i="128"/>
  <c r="AT203" i="128" s="1"/>
  <c r="AU203" i="128" s="1"/>
  <c r="AV203" i="128" s="1"/>
  <c r="X286" i="128"/>
  <c r="X275" i="128"/>
  <c r="X110" i="128"/>
  <c r="Z21" i="128"/>
  <c r="AS346" i="128"/>
  <c r="AT346" i="128" s="1"/>
  <c r="AU346" i="128" s="1"/>
  <c r="AV346" i="128" s="1"/>
  <c r="AS120" i="128"/>
  <c r="AT120" i="128" s="1"/>
  <c r="AU120" i="128" s="1"/>
  <c r="AV120" i="128" s="1"/>
  <c r="AS159" i="128"/>
  <c r="AT159" i="128" s="1"/>
  <c r="AU159" i="128" s="1"/>
  <c r="AV159" i="128" s="1"/>
  <c r="AO337" i="128"/>
  <c r="W370" i="128"/>
  <c r="X369" i="128"/>
  <c r="S400" i="128"/>
  <c r="AS242" i="128"/>
  <c r="AT242" i="128" s="1"/>
  <c r="AU242" i="128" s="1"/>
  <c r="AV242" i="128" s="1"/>
  <c r="W114" i="128"/>
  <c r="AS298" i="128"/>
  <c r="AT298" i="128" s="1"/>
  <c r="AU298" i="128" s="1"/>
  <c r="AV298" i="128" s="1"/>
  <c r="AO253" i="128"/>
  <c r="X90" i="128"/>
  <c r="W206" i="128"/>
  <c r="AS30" i="128"/>
  <c r="AT30" i="128" s="1"/>
  <c r="AU30" i="128" s="1"/>
  <c r="AV30" i="128" s="1"/>
  <c r="X368" i="128"/>
  <c r="W380" i="128"/>
  <c r="AS17" i="128"/>
  <c r="AT17" i="128" s="1"/>
  <c r="AU17" i="128" s="1"/>
  <c r="AV17" i="128" s="1"/>
  <c r="X122" i="128"/>
  <c r="AS81" i="128"/>
  <c r="AT81" i="128" s="1"/>
  <c r="AU81" i="128" s="1"/>
  <c r="AV81" i="128" s="1"/>
  <c r="AS277" i="128"/>
  <c r="AT277" i="128" s="1"/>
  <c r="AU277" i="128" s="1"/>
  <c r="AV277" i="128" s="1"/>
  <c r="Z110" i="128"/>
  <c r="AO361" i="128"/>
  <c r="AT228" i="128"/>
  <c r="AU228" i="128" s="1"/>
  <c r="AV228" i="128" s="1"/>
  <c r="AO255" i="128"/>
  <c r="AU39" i="128"/>
  <c r="AV39" i="128" s="1"/>
  <c r="AS68" i="128"/>
  <c r="AT68" i="128" s="1"/>
  <c r="AU68" i="128" s="1"/>
  <c r="AV68" i="128" s="1"/>
  <c r="AO97" i="128"/>
  <c r="AS236" i="128"/>
  <c r="AT236" i="128" s="1"/>
  <c r="AU236" i="128" s="1"/>
  <c r="AV236" i="128" s="1"/>
  <c r="Z274" i="128"/>
  <c r="X162" i="128"/>
  <c r="W162" i="128"/>
  <c r="AP92" i="128"/>
  <c r="AO92" i="128"/>
  <c r="X92" i="128"/>
  <c r="W92" i="128"/>
  <c r="Z168" i="128"/>
  <c r="J168" i="128"/>
  <c r="AP168" i="128" s="1"/>
  <c r="T400" i="128"/>
  <c r="W41" i="128"/>
  <c r="X114" i="128"/>
  <c r="W314" i="128"/>
  <c r="X206" i="128"/>
  <c r="W111" i="128"/>
  <c r="AS336" i="128"/>
  <c r="AT336" i="128" s="1"/>
  <c r="AU336" i="128" s="1"/>
  <c r="AV336" i="128" s="1"/>
  <c r="X380" i="128"/>
  <c r="AO176" i="128"/>
  <c r="AO233" i="128"/>
  <c r="AO183" i="128"/>
  <c r="AS52" i="128"/>
  <c r="AT52" i="128" s="1"/>
  <c r="AU52" i="128" s="1"/>
  <c r="AV52" i="128" s="1"/>
  <c r="AO86" i="128"/>
  <c r="AS167" i="128"/>
  <c r="AT167" i="128" s="1"/>
  <c r="AU167" i="128" s="1"/>
  <c r="AV167" i="128" s="1"/>
  <c r="AW200" i="128"/>
  <c r="AX200" i="128" s="1"/>
  <c r="AW209" i="128"/>
  <c r="AX209" i="128" s="1"/>
  <c r="W337" i="128"/>
  <c r="AP370" i="128"/>
  <c r="AP172" i="128"/>
  <c r="AO172" i="128"/>
  <c r="AO37" i="128"/>
  <c r="X37" i="128"/>
  <c r="W37" i="128"/>
  <c r="AW25" i="128"/>
  <c r="AX25" i="128" s="1"/>
  <c r="W369" i="128"/>
  <c r="AS27" i="128"/>
  <c r="AT27" i="128" s="1"/>
  <c r="AU27" i="128" s="1"/>
  <c r="AV27" i="128" s="1"/>
  <c r="AW197" i="128"/>
  <c r="AX197" i="128" s="1"/>
  <c r="AO133" i="128"/>
  <c r="AW309" i="128"/>
  <c r="AX309" i="128" s="1"/>
  <c r="U400" i="128"/>
  <c r="Z297" i="128"/>
  <c r="X41" i="128"/>
  <c r="W214" i="128"/>
  <c r="AS320" i="128"/>
  <c r="AT320" i="128" s="1"/>
  <c r="AU320" i="128" s="1"/>
  <c r="AV320" i="128" s="1"/>
  <c r="X314" i="128"/>
  <c r="W374" i="128"/>
  <c r="AS22" i="128"/>
  <c r="AT22" i="128" s="1"/>
  <c r="AU22" i="128" s="1"/>
  <c r="AV22" i="128" s="1"/>
  <c r="AO344" i="128"/>
  <c r="X111" i="128"/>
  <c r="W88" i="128"/>
  <c r="W281" i="128"/>
  <c r="W359" i="128"/>
  <c r="AS160" i="128"/>
  <c r="AT160" i="128" s="1"/>
  <c r="AU160" i="128" s="1"/>
  <c r="AV160" i="128" s="1"/>
  <c r="AS365" i="128"/>
  <c r="AT365" i="128" s="1"/>
  <c r="AU365" i="128" s="1"/>
  <c r="AV365" i="128" s="1"/>
  <c r="AO286" i="128"/>
  <c r="AS358" i="128"/>
  <c r="AT358" i="128" s="1"/>
  <c r="AU358" i="128" s="1"/>
  <c r="AV358" i="128" s="1"/>
  <c r="AO275" i="128"/>
  <c r="AO110" i="128"/>
  <c r="AW255" i="128"/>
  <c r="AX255" i="128" s="1"/>
  <c r="AW186" i="128"/>
  <c r="AX186" i="128" s="1"/>
  <c r="X337" i="128"/>
  <c r="W43" i="128"/>
  <c r="AO274" i="128"/>
  <c r="AO91" i="128"/>
  <c r="AW19" i="128"/>
  <c r="AX19" i="128" s="1"/>
  <c r="V400" i="128"/>
  <c r="AO90" i="128"/>
  <c r="AO368" i="128"/>
  <c r="J54" i="128"/>
  <c r="AP54" i="128" s="1"/>
  <c r="AW361" i="128"/>
  <c r="AX361" i="128" s="1"/>
  <c r="AW232" i="128"/>
  <c r="AX232" i="128" s="1"/>
  <c r="AW56" i="128"/>
  <c r="AX56" i="128" s="1"/>
  <c r="AT127" i="128"/>
  <c r="AU127" i="128" s="1"/>
  <c r="AV127" i="128" s="1"/>
  <c r="AS86" i="128"/>
  <c r="AT86" i="128" s="1"/>
  <c r="AU86" i="128" s="1"/>
  <c r="AV86" i="128" s="1"/>
  <c r="AW91" i="128"/>
  <c r="AX91" i="128" s="1"/>
  <c r="W291" i="128"/>
  <c r="W198" i="128"/>
  <c r="W60" i="128"/>
  <c r="AO281" i="128"/>
  <c r="W63" i="128"/>
  <c r="AS176" i="128"/>
  <c r="AT176" i="128" s="1"/>
  <c r="AU176" i="128" s="1"/>
  <c r="AV176" i="128" s="1"/>
  <c r="AS286" i="128"/>
  <c r="AT286" i="128" s="1"/>
  <c r="AU286" i="128" s="1"/>
  <c r="AV286" i="128" s="1"/>
  <c r="AW110" i="128"/>
  <c r="AX110" i="128" s="1"/>
  <c r="AW348" i="128"/>
  <c r="AX348" i="128" s="1"/>
  <c r="AS21" i="128"/>
  <c r="AT21" i="128" s="1"/>
  <c r="AU21" i="128" s="1"/>
  <c r="AV21" i="128" s="1"/>
  <c r="AS183" i="128"/>
  <c r="AT183" i="128" s="1"/>
  <c r="AU183" i="128" s="1"/>
  <c r="AV183" i="128" s="1"/>
  <c r="W125" i="128"/>
  <c r="AP37" i="128"/>
  <c r="AP386" i="128"/>
  <c r="AO386" i="128"/>
  <c r="X386" i="128"/>
  <c r="W386" i="128"/>
  <c r="AT302" i="128"/>
  <c r="AU302" i="128" s="1"/>
  <c r="AV302" i="128" s="1"/>
  <c r="AW219" i="128"/>
  <c r="AX219" i="128" s="1"/>
  <c r="AP137" i="128"/>
  <c r="AO137" i="128"/>
  <c r="X137" i="128"/>
  <c r="W137" i="128"/>
  <c r="W135" i="128"/>
  <c r="AO214" i="128"/>
  <c r="W194" i="128"/>
  <c r="AO374" i="128"/>
  <c r="W258" i="128"/>
  <c r="AP281" i="128"/>
  <c r="AO359" i="128"/>
  <c r="AP118" i="128"/>
  <c r="J357" i="128"/>
  <c r="AP357" i="128" s="1"/>
  <c r="J209" i="128"/>
  <c r="AP209" i="128" s="1"/>
  <c r="Z207" i="128"/>
  <c r="J207" i="128"/>
  <c r="AP174" i="128"/>
  <c r="X125" i="128"/>
  <c r="AW370" i="128"/>
  <c r="AX370" i="128" s="1"/>
  <c r="AP42" i="128"/>
  <c r="X42" i="128"/>
  <c r="W42" i="128"/>
  <c r="W79" i="128"/>
  <c r="AW162" i="128"/>
  <c r="AX162" i="128" s="1"/>
  <c r="J308" i="128"/>
  <c r="AP308" i="128" s="1"/>
  <c r="AA400" i="128"/>
  <c r="J277" i="128"/>
  <c r="J346" i="128"/>
  <c r="J56" i="128"/>
  <c r="J159" i="128"/>
  <c r="Z19" i="128"/>
  <c r="J19" i="128"/>
  <c r="AP19" i="128" s="1"/>
  <c r="AW229" i="128"/>
  <c r="AX229" i="128" s="1"/>
  <c r="J9" i="128"/>
  <c r="AP9" i="128" s="1"/>
  <c r="Z9" i="128"/>
  <c r="W93" i="128"/>
  <c r="AP93" i="128"/>
  <c r="AO93" i="128"/>
  <c r="X93" i="128"/>
  <c r="AV103" i="128"/>
  <c r="AW103" i="128" s="1"/>
  <c r="AX103" i="128" s="1"/>
  <c r="Z131" i="128"/>
  <c r="J131" i="128"/>
  <c r="AP131" i="128" s="1"/>
  <c r="AS188" i="128"/>
  <c r="AT188" i="128" s="1"/>
  <c r="AU188" i="128" s="1"/>
  <c r="AV188" i="128" s="1"/>
  <c r="X331" i="128"/>
  <c r="Z16" i="128"/>
  <c r="J16" i="128"/>
  <c r="AP16" i="128" s="1"/>
  <c r="AP318" i="128"/>
  <c r="AP223" i="128"/>
  <c r="AO223" i="128"/>
  <c r="X223" i="128"/>
  <c r="W223" i="128"/>
  <c r="AU264" i="128"/>
  <c r="AV264" i="128" s="1"/>
  <c r="AS355" i="128"/>
  <c r="AT355" i="128" s="1"/>
  <c r="AU355" i="128" s="1"/>
  <c r="AV355" i="128" s="1"/>
  <c r="AW280" i="128"/>
  <c r="AX280" i="128" s="1"/>
  <c r="J45" i="128"/>
  <c r="AT155" i="128"/>
  <c r="AU155" i="128" s="1"/>
  <c r="AV155" i="128" s="1"/>
  <c r="AS377" i="128"/>
  <c r="AT377" i="128" s="1"/>
  <c r="AU377" i="128" s="1"/>
  <c r="AV377" i="128" s="1"/>
  <c r="AW342" i="128"/>
  <c r="AX342" i="128" s="1"/>
  <c r="AW170" i="128"/>
  <c r="AX170" i="128" s="1"/>
  <c r="Z273" i="128"/>
  <c r="J273" i="128"/>
  <c r="AP273" i="128" s="1"/>
  <c r="AW73" i="128"/>
  <c r="AX73" i="128" s="1"/>
  <c r="Z279" i="128"/>
  <c r="J279" i="128"/>
  <c r="AP279" i="128" s="1"/>
  <c r="W144" i="128"/>
  <c r="X144" i="128"/>
  <c r="W70" i="128"/>
  <c r="X70" i="128"/>
  <c r="AS211" i="128"/>
  <c r="AT211" i="128" s="1"/>
  <c r="AU211" i="128" s="1"/>
  <c r="AV211" i="128" s="1"/>
  <c r="AW98" i="128"/>
  <c r="AX98" i="128" s="1"/>
  <c r="J189" i="128"/>
  <c r="AP189" i="128" s="1"/>
  <c r="AW102" i="128"/>
  <c r="AX102" i="128" s="1"/>
  <c r="AW248" i="128"/>
  <c r="AX248" i="128" s="1"/>
  <c r="AP322" i="128"/>
  <c r="AW113" i="128"/>
  <c r="AX113" i="128" s="1"/>
  <c r="AP124" i="128"/>
  <c r="AO124" i="128"/>
  <c r="X124" i="128"/>
  <c r="AP199" i="128"/>
  <c r="AO199" i="128"/>
  <c r="X199" i="128"/>
  <c r="W199" i="128"/>
  <c r="AU72" i="128"/>
  <c r="AV72" i="128" s="1"/>
  <c r="X308" i="128"/>
  <c r="W308" i="128"/>
  <c r="AS271" i="128"/>
  <c r="AT271" i="128" s="1"/>
  <c r="AU271" i="128" s="1"/>
  <c r="AV271" i="128" s="1"/>
  <c r="AO331" i="128"/>
  <c r="AW59" i="128"/>
  <c r="AX59" i="128" s="1"/>
  <c r="W8" i="128"/>
  <c r="AP143" i="128"/>
  <c r="AO143" i="128"/>
  <c r="AT158" i="128"/>
  <c r="AU158" i="128" s="1"/>
  <c r="AV158" i="128" s="1"/>
  <c r="AW149" i="128"/>
  <c r="AX149" i="128" s="1"/>
  <c r="X327" i="128"/>
  <c r="AS169" i="128"/>
  <c r="AT169" i="128" s="1"/>
  <c r="AU169" i="128" s="1"/>
  <c r="AV169" i="128" s="1"/>
  <c r="W278" i="128"/>
  <c r="W7" i="128"/>
  <c r="AP108" i="128"/>
  <c r="AS185" i="128"/>
  <c r="AT185" i="128" s="1"/>
  <c r="AU185" i="128" s="1"/>
  <c r="AV185" i="128" s="1"/>
  <c r="AS260" i="128"/>
  <c r="AT260" i="128" s="1"/>
  <c r="AU260" i="128" s="1"/>
  <c r="AV260" i="128" s="1"/>
  <c r="AS50" i="128"/>
  <c r="AT50" i="128" s="1"/>
  <c r="AU50" i="128" s="1"/>
  <c r="AV50" i="128" s="1"/>
  <c r="W124" i="128"/>
  <c r="AP184" i="128"/>
  <c r="AO184" i="128"/>
  <c r="X184" i="128"/>
  <c r="AP306" i="128"/>
  <c r="AO306" i="128"/>
  <c r="AP244" i="128"/>
  <c r="AS363" i="128"/>
  <c r="AT363" i="128" s="1"/>
  <c r="AU363" i="128" s="1"/>
  <c r="AV363" i="128" s="1"/>
  <c r="AS379" i="128"/>
  <c r="AT379" i="128" s="1"/>
  <c r="AU379" i="128" s="1"/>
  <c r="AV379" i="128" s="1"/>
  <c r="AP132" i="128"/>
  <c r="AO132" i="128"/>
  <c r="X278" i="128"/>
  <c r="X177" i="128"/>
  <c r="W177" i="128"/>
  <c r="AW331" i="128"/>
  <c r="AX331" i="128" s="1"/>
  <c r="J151" i="128"/>
  <c r="AP151" i="128" s="1"/>
  <c r="X7" i="128"/>
  <c r="J20" i="128"/>
  <c r="AP20" i="128" s="1"/>
  <c r="X8" i="128"/>
  <c r="AO142" i="128"/>
  <c r="AW85" i="128"/>
  <c r="AX85" i="128" s="1"/>
  <c r="W385" i="128"/>
  <c r="AP385" i="128"/>
  <c r="X385" i="128"/>
  <c r="AO134" i="128"/>
  <c r="W134" i="128"/>
  <c r="AP134" i="128"/>
  <c r="X134" i="128"/>
  <c r="AW382" i="128"/>
  <c r="AX382" i="128" s="1"/>
  <c r="X239" i="128"/>
  <c r="W239" i="128"/>
  <c r="AW324" i="128"/>
  <c r="AX324" i="128" s="1"/>
  <c r="AW386" i="128"/>
  <c r="AX386" i="128" s="1"/>
  <c r="W189" i="128"/>
  <c r="AW318" i="128"/>
  <c r="AX318" i="128" s="1"/>
  <c r="X219" i="128"/>
  <c r="AP224" i="128"/>
  <c r="X224" i="128"/>
  <c r="W224" i="128"/>
  <c r="X299" i="128"/>
  <c r="W299" i="128"/>
  <c r="X12" i="128"/>
  <c r="W12" i="128"/>
  <c r="AP294" i="128"/>
  <c r="AO294" i="128"/>
  <c r="X294" i="128"/>
  <c r="W294" i="128"/>
  <c r="W212" i="128"/>
  <c r="AT308" i="128"/>
  <c r="AU308" i="128" s="1"/>
  <c r="AV308" i="128" s="1"/>
  <c r="AS319" i="128"/>
  <c r="AT319" i="128" s="1"/>
  <c r="AU319" i="128" s="1"/>
  <c r="AV319" i="128" s="1"/>
  <c r="X189" i="128"/>
  <c r="AS40" i="128"/>
  <c r="AT40" i="128" s="1"/>
  <c r="AU40" i="128" s="1"/>
  <c r="AV40" i="128" s="1"/>
  <c r="J170" i="128"/>
  <c r="AP170" i="128" s="1"/>
  <c r="AS351" i="128"/>
  <c r="AT351" i="128" s="1"/>
  <c r="AU351" i="128" s="1"/>
  <c r="AV351" i="128" s="1"/>
  <c r="AW322" i="128"/>
  <c r="AX322" i="128" s="1"/>
  <c r="AO385" i="128"/>
  <c r="AS279" i="128"/>
  <c r="AT279" i="128" s="1"/>
  <c r="AU279" i="128" s="1"/>
  <c r="AV279" i="128" s="1"/>
  <c r="AW61" i="128"/>
  <c r="AX61" i="128" s="1"/>
  <c r="AW184" i="128"/>
  <c r="AX184" i="128" s="1"/>
  <c r="AP141" i="128"/>
  <c r="AO141" i="128"/>
  <c r="X141" i="128"/>
  <c r="W141" i="128"/>
  <c r="AP190" i="128"/>
  <c r="AO190" i="128"/>
  <c r="X190" i="128"/>
  <c r="W190" i="128"/>
  <c r="AW243" i="128"/>
  <c r="AX243" i="128" s="1"/>
  <c r="X212" i="128"/>
  <c r="AS327" i="128"/>
  <c r="AT327" i="128" s="1"/>
  <c r="AU327" i="128" s="1"/>
  <c r="AV327" i="128" s="1"/>
  <c r="W219" i="128"/>
  <c r="J155" i="128"/>
  <c r="AP155" i="128" s="1"/>
  <c r="W328" i="128"/>
  <c r="AW257" i="128"/>
  <c r="AX257" i="128" s="1"/>
  <c r="X151" i="128"/>
  <c r="AW7" i="128"/>
  <c r="AX7" i="128" s="1"/>
  <c r="X20" i="128"/>
  <c r="AO311" i="128"/>
  <c r="X311" i="128"/>
  <c r="AW8" i="128"/>
  <c r="AX8" i="128" s="1"/>
  <c r="AW26" i="128"/>
  <c r="AX26" i="128" s="1"/>
  <c r="AS274" i="128"/>
  <c r="AT274" i="128" s="1"/>
  <c r="AU274" i="128" s="1"/>
  <c r="AV274" i="128" s="1"/>
  <c r="Z212" i="128"/>
  <c r="AW187" i="128"/>
  <c r="AX187" i="128" s="1"/>
  <c r="J355" i="128"/>
  <c r="AP355" i="128" s="1"/>
  <c r="AW222" i="128"/>
  <c r="AX222" i="128" s="1"/>
  <c r="AW278" i="128"/>
  <c r="AX278" i="128" s="1"/>
  <c r="X328" i="128"/>
  <c r="J102" i="128"/>
  <c r="AP102" i="128" s="1"/>
  <c r="AP69" i="128"/>
  <c r="AO69" i="128"/>
  <c r="X69" i="128"/>
  <c r="W69" i="128"/>
  <c r="AW385" i="128"/>
  <c r="AX385" i="128" s="1"/>
  <c r="AP76" i="128"/>
  <c r="AO76" i="128"/>
  <c r="X76" i="128"/>
  <c r="AP210" i="128"/>
  <c r="AO210" i="128"/>
  <c r="X210" i="128"/>
  <c r="AO224" i="128"/>
  <c r="AT267" i="128"/>
  <c r="AU267" i="128" s="1"/>
  <c r="AV267" i="128" s="1"/>
  <c r="W301" i="128"/>
  <c r="AW37" i="128"/>
  <c r="AX37" i="128" s="1"/>
  <c r="J162" i="128"/>
  <c r="AO162" i="128" s="1"/>
  <c r="AP23" i="128"/>
  <c r="AO23" i="128"/>
  <c r="X23" i="128"/>
  <c r="AO212" i="128"/>
  <c r="X168" i="128"/>
  <c r="W188" i="128"/>
  <c r="AS238" i="128"/>
  <c r="AT238" i="128" s="1"/>
  <c r="AU238" i="128" s="1"/>
  <c r="AV238" i="128" s="1"/>
  <c r="AS35" i="128"/>
  <c r="AT35" i="128" s="1"/>
  <c r="AU35" i="128" s="1"/>
  <c r="AV35" i="128" s="1"/>
  <c r="AU181" i="128"/>
  <c r="AV181" i="128" s="1"/>
  <c r="AP127" i="128"/>
  <c r="AP156" i="128"/>
  <c r="AO156" i="128"/>
  <c r="X156" i="128"/>
  <c r="AW191" i="128"/>
  <c r="AX191" i="128" s="1"/>
  <c r="W76" i="128"/>
  <c r="AP235" i="128"/>
  <c r="J79" i="128"/>
  <c r="AP79" i="128" s="1"/>
  <c r="AW132" i="128"/>
  <c r="AX132" i="128" s="1"/>
  <c r="W280" i="128"/>
  <c r="W170" i="128"/>
  <c r="J220" i="128"/>
  <c r="AP220" i="128" s="1"/>
  <c r="Z220" i="128"/>
  <c r="W210" i="128"/>
  <c r="AW16" i="128"/>
  <c r="AX16" i="128" s="1"/>
  <c r="AO48" i="128"/>
  <c r="J287" i="128"/>
  <c r="AO287" i="128" s="1"/>
  <c r="Z287" i="128"/>
  <c r="AW224" i="128"/>
  <c r="AX224" i="128" s="1"/>
  <c r="J300" i="128"/>
  <c r="AO300" i="128" s="1"/>
  <c r="AW141" i="128"/>
  <c r="AX141" i="128" s="1"/>
  <c r="AW174" i="128"/>
  <c r="AX174" i="128" s="1"/>
  <c r="J43" i="128"/>
  <c r="AP43" i="128" s="1"/>
  <c r="AO27" i="128"/>
  <c r="AP311" i="128"/>
  <c r="AS33" i="128"/>
  <c r="AT33" i="128" s="1"/>
  <c r="AU33" i="128" s="1"/>
  <c r="AV33" i="128" s="1"/>
  <c r="AW71" i="128"/>
  <c r="AX71" i="128" s="1"/>
  <c r="AW109" i="128"/>
  <c r="AX109" i="128" s="1"/>
  <c r="AO312" i="128"/>
  <c r="AP312" i="128"/>
  <c r="X312" i="128"/>
  <c r="W312" i="128"/>
  <c r="X179" i="128"/>
  <c r="W179" i="128"/>
  <c r="AW360" i="128"/>
  <c r="AX360" i="128" s="1"/>
  <c r="AW212" i="128"/>
  <c r="AX212" i="128" s="1"/>
  <c r="X355" i="128"/>
  <c r="W355" i="128"/>
  <c r="AW328" i="128"/>
  <c r="AX328" i="128" s="1"/>
  <c r="AW352" i="128"/>
  <c r="AX352" i="128" s="1"/>
  <c r="AO388" i="128"/>
  <c r="AW193" i="128"/>
  <c r="AX193" i="128" s="1"/>
  <c r="X333" i="128"/>
  <c r="W333" i="128"/>
  <c r="J315" i="128"/>
  <c r="AO315" i="128" s="1"/>
  <c r="AP383" i="128"/>
  <c r="AO383" i="128"/>
  <c r="X387" i="128"/>
  <c r="W387" i="128"/>
  <c r="AP268" i="128"/>
  <c r="AO268" i="128"/>
  <c r="AO270" i="128"/>
  <c r="X270" i="128"/>
  <c r="W270" i="128"/>
  <c r="Z256" i="128"/>
  <c r="J256" i="128"/>
  <c r="AO256" i="128" s="1"/>
  <c r="W178" i="128"/>
  <c r="X9" i="128"/>
  <c r="AS196" i="128"/>
  <c r="AT196" i="128" s="1"/>
  <c r="AU196" i="128" s="1"/>
  <c r="AV196" i="128" s="1"/>
  <c r="AT335" i="128"/>
  <c r="AU335" i="128" s="1"/>
  <c r="AV335" i="128" s="1"/>
  <c r="J139" i="128"/>
  <c r="AP139" i="128" s="1"/>
  <c r="Z139" i="128"/>
  <c r="AP150" i="128"/>
  <c r="AO150" i="128"/>
  <c r="X150" i="128"/>
  <c r="W150" i="128"/>
  <c r="AP64" i="128"/>
  <c r="AO64" i="128"/>
  <c r="W64" i="128"/>
  <c r="AP269" i="128"/>
  <c r="AS157" i="128"/>
  <c r="AT157" i="128" s="1"/>
  <c r="AU157" i="128" s="1"/>
  <c r="AV157" i="128" s="1"/>
  <c r="AT74" i="128"/>
  <c r="AU74" i="128" s="1"/>
  <c r="AV74" i="128" s="1"/>
  <c r="AU259" i="128"/>
  <c r="AV259" i="128" s="1"/>
  <c r="X322" i="128"/>
  <c r="AS283" i="128"/>
  <c r="AT283" i="128" s="1"/>
  <c r="AU283" i="128" s="1"/>
  <c r="AV283" i="128" s="1"/>
  <c r="X178" i="128"/>
  <c r="AS24" i="128"/>
  <c r="AT24" i="128" s="1"/>
  <c r="AU24" i="128" s="1"/>
  <c r="AV24" i="128" s="1"/>
  <c r="W9" i="128"/>
  <c r="X244" i="128"/>
  <c r="X383" i="128"/>
  <c r="AT18" i="128"/>
  <c r="AU18" i="128" s="1"/>
  <c r="AV18" i="128" s="1"/>
  <c r="Z367" i="128"/>
  <c r="J367" i="128"/>
  <c r="AO367" i="128" s="1"/>
  <c r="AW293" i="128"/>
  <c r="AX293" i="128" s="1"/>
  <c r="AP376" i="128"/>
  <c r="AO376" i="128"/>
  <c r="X376" i="128"/>
  <c r="W376" i="128"/>
  <c r="AT239" i="128"/>
  <c r="AU239" i="128" s="1"/>
  <c r="AV239" i="128" s="1"/>
  <c r="AV76" i="128"/>
  <c r="AW76" i="128" s="1"/>
  <c r="AX76" i="128" s="1"/>
  <c r="AS65" i="128"/>
  <c r="AT65" i="128" s="1"/>
  <c r="AU65" i="128" s="1"/>
  <c r="AV65" i="128" s="1"/>
  <c r="AU272" i="128"/>
  <c r="AV272" i="128" s="1"/>
  <c r="AW272" i="128"/>
  <c r="AX272" i="128" s="1"/>
  <c r="AO230" i="128"/>
  <c r="AP75" i="128"/>
  <c r="AO75" i="128"/>
  <c r="W75" i="128"/>
  <c r="AP47" i="128"/>
  <c r="AO47" i="128"/>
  <c r="Z106" i="128"/>
  <c r="J106" i="128"/>
  <c r="AP106" i="128" s="1"/>
  <c r="W318" i="128"/>
  <c r="W300" i="128"/>
  <c r="J225" i="128"/>
  <c r="AP225" i="128" s="1"/>
  <c r="W127" i="128"/>
  <c r="J165" i="128"/>
  <c r="AP165" i="128" s="1"/>
  <c r="AS87" i="128"/>
  <c r="AT87" i="128" s="1"/>
  <c r="AU87" i="128" s="1"/>
  <c r="AV87" i="128" s="1"/>
  <c r="J267" i="128"/>
  <c r="AS124" i="128"/>
  <c r="AT124" i="128" s="1"/>
  <c r="AU124" i="128" s="1"/>
  <c r="AV124" i="128" s="1"/>
  <c r="AP387" i="128"/>
  <c r="AW325" i="128"/>
  <c r="AX325" i="128" s="1"/>
  <c r="Z282" i="128"/>
  <c r="J282" i="128"/>
  <c r="J382" i="128"/>
  <c r="Z382" i="128"/>
  <c r="AS144" i="128"/>
  <c r="AT144" i="128" s="1"/>
  <c r="AU144" i="128" s="1"/>
  <c r="AV144" i="128" s="1"/>
  <c r="AW96" i="128"/>
  <c r="AX96" i="128" s="1"/>
  <c r="AO338" i="128"/>
  <c r="AP338" i="128"/>
  <c r="W338" i="128"/>
  <c r="AW190" i="128"/>
  <c r="AX190" i="128" s="1"/>
  <c r="X139" i="128"/>
  <c r="W139" i="128"/>
  <c r="AS217" i="128"/>
  <c r="AT217" i="128" s="1"/>
  <c r="AU217" i="128" s="1"/>
  <c r="AV217" i="128" s="1"/>
  <c r="AO178" i="128"/>
  <c r="AO244" i="128"/>
  <c r="AP34" i="128"/>
  <c r="X75" i="128"/>
  <c r="X261" i="128"/>
  <c r="W241" i="128"/>
  <c r="W47" i="128"/>
  <c r="J238" i="128"/>
  <c r="AP238" i="128" s="1"/>
  <c r="W273" i="128"/>
  <c r="AS311" i="128"/>
  <c r="AT311" i="128" s="1"/>
  <c r="AU311" i="128" s="1"/>
  <c r="AV311" i="128" s="1"/>
  <c r="AP181" i="128"/>
  <c r="W315" i="128"/>
  <c r="AP178" i="128"/>
  <c r="J50" i="128"/>
  <c r="AP50" i="128" s="1"/>
  <c r="AW343" i="128"/>
  <c r="AX343" i="128" s="1"/>
  <c r="AS93" i="128"/>
  <c r="AT93" i="128" s="1"/>
  <c r="AU93" i="128" s="1"/>
  <c r="AV93" i="128" s="1"/>
  <c r="AS230" i="128"/>
  <c r="AT230" i="128" s="1"/>
  <c r="AU230" i="128" s="1"/>
  <c r="AV230" i="128" s="1"/>
  <c r="AW383" i="128"/>
  <c r="AX383" i="128" s="1"/>
  <c r="AT105" i="128"/>
  <c r="AU105" i="128" s="1"/>
  <c r="AV105" i="128" s="1"/>
  <c r="AS134" i="128"/>
  <c r="AT134" i="128" s="1"/>
  <c r="AU134" i="128" s="1"/>
  <c r="AV134" i="128" s="1"/>
  <c r="AW387" i="128"/>
  <c r="AX387" i="128" s="1"/>
  <c r="AS268" i="128"/>
  <c r="AT268" i="128" s="1"/>
  <c r="AU268" i="128" s="1"/>
  <c r="AV268" i="128" s="1"/>
  <c r="AW333" i="128"/>
  <c r="AX333" i="128" s="1"/>
  <c r="AW44" i="128"/>
  <c r="AX44" i="128" s="1"/>
  <c r="Z75" i="128"/>
  <c r="AS269" i="128"/>
  <c r="AT269" i="128" s="1"/>
  <c r="AU269" i="128" s="1"/>
  <c r="AV269" i="128" s="1"/>
  <c r="J264" i="128"/>
  <c r="X47" i="128"/>
  <c r="AO129" i="128"/>
  <c r="W102" i="128"/>
  <c r="W362" i="128"/>
  <c r="AW31" i="128"/>
  <c r="AX31" i="128" s="1"/>
  <c r="W34" i="128"/>
  <c r="X241" i="128"/>
  <c r="W317" i="128"/>
  <c r="AS104" i="128"/>
  <c r="AT104" i="128" s="1"/>
  <c r="AU104" i="128" s="1"/>
  <c r="AV104" i="128" s="1"/>
  <c r="X245" i="128"/>
  <c r="AU128" i="128"/>
  <c r="AV128" i="128" s="1"/>
  <c r="W155" i="128"/>
  <c r="W36" i="128"/>
  <c r="AS48" i="128"/>
  <c r="AT48" i="128" s="1"/>
  <c r="AU48" i="128" s="1"/>
  <c r="AV48" i="128" s="1"/>
  <c r="AO318" i="128"/>
  <c r="X102" i="128"/>
  <c r="W181" i="128"/>
  <c r="AO127" i="128"/>
  <c r="X362" i="128"/>
  <c r="AT299" i="128"/>
  <c r="AU299" i="128" s="1"/>
  <c r="AV299" i="128" s="1"/>
  <c r="AS9" i="128"/>
  <c r="AT9" i="128" s="1"/>
  <c r="AU9" i="128" s="1"/>
  <c r="AV9" i="128" s="1"/>
  <c r="AT199" i="128"/>
  <c r="AU199" i="128" s="1"/>
  <c r="AV199" i="128" s="1"/>
  <c r="AT312" i="128"/>
  <c r="AU312" i="128" s="1"/>
  <c r="AV312" i="128" s="1"/>
  <c r="AU12" i="128"/>
  <c r="AV12" i="128" s="1"/>
  <c r="AW306" i="128"/>
  <c r="AX306" i="128" s="1"/>
  <c r="AW244" i="128"/>
  <c r="AX244" i="128" s="1"/>
  <c r="AS247" i="128"/>
  <c r="AT247" i="128" s="1"/>
  <c r="AU247" i="128" s="1"/>
  <c r="AV247" i="128" s="1"/>
  <c r="AT294" i="128"/>
  <c r="AU294" i="128" s="1"/>
  <c r="AV294" i="128" s="1"/>
  <c r="X34" i="128"/>
  <c r="AO261" i="128"/>
  <c r="W382" i="128"/>
  <c r="AW139" i="128"/>
  <c r="AX139" i="128" s="1"/>
  <c r="J330" i="128"/>
  <c r="AO330" i="128" s="1"/>
  <c r="Z330" i="128"/>
  <c r="AT334" i="128"/>
  <c r="AU334" i="128" s="1"/>
  <c r="AV334" i="128" s="1"/>
  <c r="AS254" i="128"/>
  <c r="AT254" i="128" s="1"/>
  <c r="AU254" i="128" s="1"/>
  <c r="AV254" i="128" s="1"/>
  <c r="AU57" i="128"/>
  <c r="AV57" i="128" s="1"/>
  <c r="X155" i="128"/>
  <c r="X36" i="128"/>
  <c r="W19" i="128"/>
  <c r="X181" i="128"/>
  <c r="W279" i="128"/>
  <c r="W267" i="128"/>
  <c r="AP191" i="128"/>
  <c r="AS75" i="128"/>
  <c r="AT75" i="128" s="1"/>
  <c r="AU75" i="128" s="1"/>
  <c r="AV75" i="128" s="1"/>
  <c r="J237" i="128"/>
  <c r="AP237" i="128" s="1"/>
  <c r="Z347" i="128"/>
  <c r="AP261" i="128"/>
  <c r="X317" i="128"/>
  <c r="Z335" i="128"/>
  <c r="J335" i="128"/>
  <c r="AP292" i="128"/>
  <c r="AO292" i="128"/>
  <c r="W245" i="128"/>
  <c r="AS220" i="128"/>
  <c r="AT220" i="128" s="1"/>
  <c r="AU220" i="128" s="1"/>
  <c r="AV220" i="128" s="1"/>
  <c r="X19" i="128"/>
  <c r="AT108" i="128"/>
  <c r="AU108" i="128" s="1"/>
  <c r="AV108" i="128" s="1"/>
  <c r="AS287" i="128"/>
  <c r="AT287" i="128" s="1"/>
  <c r="AU287" i="128" s="1"/>
  <c r="AV287" i="128" s="1"/>
  <c r="X279" i="128"/>
  <c r="J109" i="128"/>
  <c r="AO109" i="128" s="1"/>
  <c r="AP182" i="128"/>
  <c r="AO182" i="128"/>
  <c r="AP381" i="128"/>
  <c r="AO381" i="128"/>
  <c r="W381" i="128"/>
  <c r="AP161" i="128"/>
  <c r="AT47" i="128"/>
  <c r="AU47" i="128" s="1"/>
  <c r="AV47" i="128" s="1"/>
  <c r="AW112" i="128"/>
  <c r="AX112" i="128" s="1"/>
  <c r="W319" i="128"/>
  <c r="AO362" i="128"/>
  <c r="W50" i="128"/>
  <c r="AO34" i="128"/>
  <c r="AP347" i="128"/>
  <c r="AU338" i="128"/>
  <c r="AV338" i="128" s="1"/>
  <c r="AT216" i="128"/>
  <c r="AU216" i="128" s="1"/>
  <c r="AV216" i="128" s="1"/>
  <c r="AT20" i="128"/>
  <c r="AU20" i="128" s="1"/>
  <c r="AV20" i="128" s="1"/>
  <c r="AO181" i="128"/>
  <c r="Z260" i="128"/>
  <c r="X356" i="128"/>
  <c r="W356" i="128"/>
  <c r="AS367" i="128"/>
  <c r="AT367" i="128" s="1"/>
  <c r="AU367" i="128" s="1"/>
  <c r="AV367" i="128" s="1"/>
  <c r="X381" i="128"/>
  <c r="AO349" i="128"/>
  <c r="X323" i="128"/>
  <c r="W323" i="128"/>
  <c r="AT161" i="128"/>
  <c r="AU161" i="128" s="1"/>
  <c r="AV161" i="128" s="1"/>
  <c r="X330" i="128"/>
  <c r="W330" i="128"/>
  <c r="X353" i="128"/>
  <c r="W353" i="128"/>
  <c r="X292" i="128"/>
  <c r="AO80" i="128"/>
  <c r="X201" i="128"/>
  <c r="W201" i="128"/>
  <c r="AU94" i="128"/>
  <c r="AV94" i="128" s="1"/>
  <c r="W302" i="128"/>
  <c r="W131" i="128"/>
  <c r="W238" i="128"/>
  <c r="W352" i="128"/>
  <c r="AO279" i="128"/>
  <c r="X50" i="128"/>
  <c r="AW347" i="128"/>
  <c r="AX347" i="128" s="1"/>
  <c r="AS317" i="128"/>
  <c r="AT317" i="128" s="1"/>
  <c r="AU317" i="128" s="1"/>
  <c r="AV317" i="128" s="1"/>
  <c r="Z239" i="128"/>
  <c r="J239" i="128"/>
  <c r="AP239" i="128" s="1"/>
  <c r="AS313" i="128"/>
  <c r="AT313" i="128" s="1"/>
  <c r="AU313" i="128" s="1"/>
  <c r="AV313" i="128" s="1"/>
  <c r="AS119" i="128"/>
  <c r="AT119" i="128" s="1"/>
  <c r="AU119" i="128" s="1"/>
  <c r="AV119" i="128" s="1"/>
  <c r="W91" i="128"/>
  <c r="W342" i="128"/>
  <c r="W351" i="128"/>
  <c r="W283" i="128"/>
  <c r="W24" i="128"/>
  <c r="AO260" i="128"/>
  <c r="X196" i="128"/>
  <c r="X237" i="128"/>
  <c r="W237" i="128"/>
  <c r="AS310" i="128"/>
  <c r="AT310" i="128" s="1"/>
  <c r="AU310" i="128" s="1"/>
  <c r="AV310" i="128" s="1"/>
  <c r="AS14" i="128"/>
  <c r="AT14" i="128" s="1"/>
  <c r="AU14" i="128" s="1"/>
  <c r="AV14" i="128" s="1"/>
  <c r="AO211" i="128"/>
  <c r="AP329" i="128"/>
  <c r="AO329" i="128"/>
  <c r="X329" i="128"/>
  <c r="W329" i="128"/>
  <c r="AT246" i="128"/>
  <c r="AU246" i="128" s="1"/>
  <c r="AV246" i="128" s="1"/>
  <c r="AW148" i="128"/>
  <c r="AX148" i="128" s="1"/>
  <c r="AP343" i="128"/>
  <c r="AP360" i="128"/>
  <c r="AO44" i="128"/>
  <c r="AO191" i="128"/>
  <c r="AP157" i="128"/>
  <c r="AO157" i="128"/>
  <c r="W157" i="128"/>
  <c r="AP145" i="128"/>
  <c r="AO145" i="128"/>
  <c r="AW252" i="128"/>
  <c r="AX252" i="128" s="1"/>
  <c r="AU80" i="128"/>
  <c r="AV80" i="128" s="1"/>
  <c r="AP305" i="128"/>
  <c r="AO305" i="128"/>
  <c r="X305" i="128"/>
  <c r="Z66" i="128"/>
  <c r="AO119" i="128"/>
  <c r="AP252" i="128"/>
  <c r="AO252" i="128"/>
  <c r="X252" i="128"/>
  <c r="W252" i="128"/>
  <c r="W266" i="128"/>
  <c r="AP266" i="128"/>
  <c r="AP325" i="128"/>
  <c r="J231" i="128"/>
  <c r="AO231" i="128" s="1"/>
  <c r="AS28" i="128"/>
  <c r="AT28" i="128" s="1"/>
  <c r="AU28" i="128" s="1"/>
  <c r="AV28" i="128" s="1"/>
  <c r="AS66" i="128"/>
  <c r="AT66" i="128" s="1"/>
  <c r="AU66" i="128" s="1"/>
  <c r="AV66" i="128" s="1"/>
  <c r="AS354" i="128"/>
  <c r="AT354" i="128" s="1"/>
  <c r="AU354" i="128" s="1"/>
  <c r="AV354" i="128" s="1"/>
  <c r="AS107" i="128"/>
  <c r="AT107" i="128" s="1"/>
  <c r="AU107" i="128" s="1"/>
  <c r="AV107" i="128" s="1"/>
  <c r="AW121" i="128"/>
  <c r="AX121" i="128" s="1"/>
  <c r="J130" i="128"/>
  <c r="AP130" i="128" s="1"/>
  <c r="W192" i="128"/>
  <c r="AW372" i="128"/>
  <c r="AX372" i="128" s="1"/>
  <c r="X266" i="128"/>
  <c r="W175" i="128"/>
  <c r="J345" i="128"/>
  <c r="J18" i="128"/>
  <c r="AO18" i="128" s="1"/>
  <c r="X325" i="128"/>
  <c r="AO72" i="128"/>
  <c r="W269" i="128"/>
  <c r="W289" i="128"/>
  <c r="W166" i="128"/>
  <c r="W173" i="128"/>
  <c r="AW10" i="128"/>
  <c r="AX10" i="128" s="1"/>
  <c r="AS182" i="128"/>
  <c r="AT182" i="128" s="1"/>
  <c r="AU182" i="128" s="1"/>
  <c r="AV182" i="128" s="1"/>
  <c r="X269" i="128"/>
  <c r="AS349" i="128"/>
  <c r="AT349" i="128" s="1"/>
  <c r="AU349" i="128" s="1"/>
  <c r="AV349" i="128" s="1"/>
  <c r="J26" i="128"/>
  <c r="AO26" i="128" s="1"/>
  <c r="X166" i="128"/>
  <c r="AO266" i="128"/>
  <c r="AW205" i="128"/>
  <c r="AX205" i="128" s="1"/>
  <c r="J74" i="128"/>
  <c r="AP74" i="128" s="1"/>
  <c r="Z74" i="128"/>
  <c r="AW152" i="128"/>
  <c r="AX152" i="128" s="1"/>
  <c r="J246" i="128"/>
  <c r="AO246" i="128" s="1"/>
  <c r="W72" i="128"/>
  <c r="W231" i="128"/>
  <c r="J317" i="128"/>
  <c r="AO317" i="128" s="1"/>
  <c r="AO192" i="128"/>
  <c r="J147" i="128"/>
  <c r="X289" i="128"/>
  <c r="AW99" i="128"/>
  <c r="AX99" i="128" s="1"/>
  <c r="X130" i="128"/>
  <c r="W130" i="128"/>
  <c r="W234" i="128"/>
  <c r="W367" i="128"/>
  <c r="AS330" i="128"/>
  <c r="AT330" i="128" s="1"/>
  <c r="AU330" i="128" s="1"/>
  <c r="AV330" i="128" s="1"/>
  <c r="AP94" i="128"/>
  <c r="AO173" i="128"/>
  <c r="AO269" i="128"/>
  <c r="AS376" i="128"/>
  <c r="AT376" i="128" s="1"/>
  <c r="AU376" i="128" s="1"/>
  <c r="AV376" i="128" s="1"/>
  <c r="AS129" i="128"/>
  <c r="AT129" i="128" s="1"/>
  <c r="AU129" i="128" s="1"/>
  <c r="AV129" i="128" s="1"/>
  <c r="AS201" i="128"/>
  <c r="AT201" i="128" s="1"/>
  <c r="AU201" i="128" s="1"/>
  <c r="AV201" i="128" s="1"/>
  <c r="AP173" i="128"/>
  <c r="W44" i="128"/>
  <c r="AW241" i="128"/>
  <c r="AX241" i="128" s="1"/>
  <c r="X367" i="128"/>
  <c r="AW192" i="128"/>
  <c r="AX192" i="128" s="1"/>
  <c r="AW323" i="128"/>
  <c r="AX323" i="128" s="1"/>
  <c r="AS150" i="128"/>
  <c r="AT150" i="128" s="1"/>
  <c r="AU150" i="128" s="1"/>
  <c r="AV150" i="128" s="1"/>
  <c r="J70" i="128"/>
  <c r="AP70" i="128" s="1"/>
  <c r="J353" i="128"/>
  <c r="AO353" i="128" s="1"/>
  <c r="AS106" i="128"/>
  <c r="AT106" i="128" s="1"/>
  <c r="AU106" i="128" s="1"/>
  <c r="AV106" i="128" s="1"/>
  <c r="AW145" i="128"/>
  <c r="AX145" i="128" s="1"/>
  <c r="AT256" i="128"/>
  <c r="AU256" i="128" s="1"/>
  <c r="AV256" i="128" s="1"/>
  <c r="AW175" i="128"/>
  <c r="AX175" i="128" s="1"/>
  <c r="J112" i="128"/>
  <c r="W246" i="128"/>
  <c r="X246" i="128"/>
  <c r="AW173" i="128"/>
  <c r="AX173" i="128" s="1"/>
  <c r="AP334" i="128"/>
  <c r="AO334" i="128"/>
  <c r="X334" i="128"/>
  <c r="W276" i="128"/>
  <c r="X104" i="128"/>
  <c r="W104" i="128"/>
  <c r="AP103" i="128"/>
  <c r="AO103" i="128"/>
  <c r="X313" i="128"/>
  <c r="W119" i="128"/>
  <c r="Z254" i="128"/>
  <c r="AW329" i="128"/>
  <c r="AX329" i="128" s="1"/>
  <c r="X74" i="128"/>
  <c r="W272" i="128"/>
  <c r="AS234" i="128"/>
  <c r="AT234" i="128" s="1"/>
  <c r="AU234" i="128" s="1"/>
  <c r="AV234" i="128" s="1"/>
  <c r="AO10" i="128"/>
  <c r="X276" i="128"/>
  <c r="W334" i="128"/>
  <c r="AW240" i="128"/>
  <c r="AX240" i="128" s="1"/>
  <c r="W26" i="128"/>
  <c r="W256" i="128"/>
  <c r="AO259" i="128"/>
  <c r="X259" i="128"/>
  <c r="W94" i="128"/>
  <c r="AS305" i="128"/>
  <c r="AT305" i="128" s="1"/>
  <c r="AU305" i="128" s="1"/>
  <c r="AV305" i="128" s="1"/>
  <c r="X26" i="128"/>
  <c r="W106" i="128"/>
  <c r="X256" i="128"/>
  <c r="X94" i="128"/>
  <c r="X106" i="128"/>
  <c r="AT64" i="128"/>
  <c r="AU64" i="128" s="1"/>
  <c r="AV64" i="128" s="1"/>
  <c r="J234" i="128"/>
  <c r="AP234" i="128" s="1"/>
  <c r="W158" i="128"/>
  <c r="W363" i="128"/>
  <c r="W304" i="128"/>
  <c r="W354" i="128"/>
  <c r="W145" i="128"/>
  <c r="W99" i="128"/>
  <c r="AP65" i="128"/>
  <c r="AO94" i="128"/>
  <c r="AP128" i="128"/>
  <c r="AP240" i="128"/>
  <c r="AT51" i="127"/>
  <c r="AU56" i="127"/>
  <c r="AV56" i="127" s="1"/>
  <c r="AU106" i="127"/>
  <c r="AV106" i="127" s="1"/>
  <c r="AV114" i="127"/>
  <c r="AW114" i="127" s="1"/>
  <c r="AX114" i="127" s="1"/>
  <c r="AP104" i="127"/>
  <c r="AT68" i="127"/>
  <c r="AU68" i="127" s="1"/>
  <c r="AV68" i="127" s="1"/>
  <c r="AW54" i="127"/>
  <c r="AX54" i="127" s="1"/>
  <c r="AT110" i="127"/>
  <c r="AU39" i="127"/>
  <c r="AW33" i="127"/>
  <c r="AX33" i="127" s="1"/>
  <c r="M163" i="127"/>
  <c r="J51" i="127"/>
  <c r="AP51" i="127" s="1"/>
  <c r="BF159" i="127"/>
  <c r="J45" i="127"/>
  <c r="AO45" i="127" s="1"/>
  <c r="AW95" i="127"/>
  <c r="AX95" i="127" s="1"/>
  <c r="AS58" i="127"/>
  <c r="AT58" i="127" s="1"/>
  <c r="AU58" i="127" s="1"/>
  <c r="AV58" i="127" s="1"/>
  <c r="AW105" i="127"/>
  <c r="AX105" i="127" s="1"/>
  <c r="AP115" i="127"/>
  <c r="AO115" i="127"/>
  <c r="X115" i="127"/>
  <c r="W115" i="127"/>
  <c r="S158" i="127"/>
  <c r="M159" i="127"/>
  <c r="Z110" i="127"/>
  <c r="AT91" i="127"/>
  <c r="AU91" i="127" s="1"/>
  <c r="AV91" i="127" s="1"/>
  <c r="AT117" i="127"/>
  <c r="AU117" i="127" s="1"/>
  <c r="AV117" i="127" s="1"/>
  <c r="V154" i="127"/>
  <c r="V167" i="127"/>
  <c r="R159" i="127"/>
  <c r="AS75" i="127"/>
  <c r="AT75" i="127" s="1"/>
  <c r="AU75" i="127" s="1"/>
  <c r="AV75" i="127" s="1"/>
  <c r="W148" i="127"/>
  <c r="AT54" i="127"/>
  <c r="AU54" i="127" s="1"/>
  <c r="AV54" i="127" s="1"/>
  <c r="AP9" i="127"/>
  <c r="AO9" i="127"/>
  <c r="X9" i="127"/>
  <c r="W9" i="127"/>
  <c r="AS14" i="127"/>
  <c r="AT14" i="127" s="1"/>
  <c r="AU14" i="127" s="1"/>
  <c r="AV14" i="127" s="1"/>
  <c r="AW23" i="127"/>
  <c r="AX23" i="127" s="1"/>
  <c r="AW134" i="127"/>
  <c r="AX134" i="127" s="1"/>
  <c r="AW131" i="127"/>
  <c r="AX131" i="127" s="1"/>
  <c r="AW13" i="127"/>
  <c r="AX13" i="127" s="1"/>
  <c r="AS61" i="127"/>
  <c r="AT61" i="127" s="1"/>
  <c r="AU61" i="127" s="1"/>
  <c r="AV61" i="127" s="1"/>
  <c r="AP99" i="127"/>
  <c r="AO99" i="127"/>
  <c r="AW81" i="127"/>
  <c r="AX81" i="127" s="1"/>
  <c r="AT40" i="127"/>
  <c r="AU40" i="127" s="1"/>
  <c r="AV40" i="127" s="1"/>
  <c r="AT48" i="127"/>
  <c r="AU48" i="127" s="1"/>
  <c r="AV48" i="127" s="1"/>
  <c r="AO144" i="127"/>
  <c r="T163" i="127"/>
  <c r="W19" i="127"/>
  <c r="U158" i="127"/>
  <c r="S159" i="127"/>
  <c r="AW84" i="127"/>
  <c r="AX84" i="127" s="1"/>
  <c r="AS66" i="127"/>
  <c r="AT66" i="127" s="1"/>
  <c r="AU66" i="127" s="1"/>
  <c r="AV66" i="127" s="1"/>
  <c r="AS24" i="127"/>
  <c r="AT24" i="127" s="1"/>
  <c r="AU24" i="127" s="1"/>
  <c r="AV24" i="127" s="1"/>
  <c r="AS98" i="127"/>
  <c r="AT98" i="127" s="1"/>
  <c r="AU98" i="127" s="1"/>
  <c r="AV98" i="127" s="1"/>
  <c r="AP109" i="127"/>
  <c r="AO109" i="127"/>
  <c r="X109" i="127"/>
  <c r="AW139" i="127"/>
  <c r="AX139" i="127" s="1"/>
  <c r="AP43" i="127"/>
  <c r="AO43" i="127"/>
  <c r="X43" i="127"/>
  <c r="J64" i="127"/>
  <c r="AP64" i="127" s="1"/>
  <c r="AW60" i="127"/>
  <c r="AX60" i="127" s="1"/>
  <c r="AW17" i="127"/>
  <c r="AX17" i="127" s="1"/>
  <c r="U160" i="127"/>
  <c r="X151" i="127"/>
  <c r="W151" i="127"/>
  <c r="AV126" i="127"/>
  <c r="AW126" i="127" s="1"/>
  <c r="AX126" i="127" s="1"/>
  <c r="AP128" i="127"/>
  <c r="AO128" i="127"/>
  <c r="AV7" i="127"/>
  <c r="AW7" i="127" s="1"/>
  <c r="AX7" i="127" s="1"/>
  <c r="X111" i="127"/>
  <c r="W111" i="127"/>
  <c r="Z109" i="127"/>
  <c r="W128" i="127"/>
  <c r="AW120" i="127"/>
  <c r="AX120" i="127" s="1"/>
  <c r="AS44" i="127"/>
  <c r="AT44" i="127" s="1"/>
  <c r="AU44" i="127" s="1"/>
  <c r="AV44" i="127" s="1"/>
  <c r="AP78" i="127"/>
  <c r="X78" i="127"/>
  <c r="W78" i="127"/>
  <c r="AW123" i="127"/>
  <c r="AX123" i="127" s="1"/>
  <c r="AO149" i="127"/>
  <c r="X149" i="127"/>
  <c r="W149" i="127"/>
  <c r="AT144" i="127"/>
  <c r="AU144" i="127" s="1"/>
  <c r="AV144" i="127" s="1"/>
  <c r="AW144" i="127" s="1"/>
  <c r="AX144" i="127" s="1"/>
  <c r="AP35" i="127"/>
  <c r="AO35" i="127"/>
  <c r="X35" i="127"/>
  <c r="AT132" i="127"/>
  <c r="AU132" i="127" s="1"/>
  <c r="AV132" i="127" s="1"/>
  <c r="AW74" i="127"/>
  <c r="AX74" i="127" s="1"/>
  <c r="AS133" i="127"/>
  <c r="AT133" i="127" s="1"/>
  <c r="AU133" i="127" s="1"/>
  <c r="AV133" i="127" s="1"/>
  <c r="V159" i="127"/>
  <c r="BF165" i="127"/>
  <c r="Z51" i="127"/>
  <c r="Z104" i="127"/>
  <c r="Z71" i="127"/>
  <c r="J79" i="127"/>
  <c r="J84" i="127"/>
  <c r="AP84" i="127" s="1"/>
  <c r="J94" i="127"/>
  <c r="AO94" i="127" s="1"/>
  <c r="J40" i="127"/>
  <c r="AS130" i="127"/>
  <c r="AT130" i="127" s="1"/>
  <c r="AU130" i="127" s="1"/>
  <c r="AV130" i="127" s="1"/>
  <c r="J68" i="127"/>
  <c r="AO68" i="127" s="1"/>
  <c r="J132" i="127"/>
  <c r="AO132" i="127" s="1"/>
  <c r="AP73" i="127"/>
  <c r="AO73" i="127"/>
  <c r="X73" i="127"/>
  <c r="W80" i="127"/>
  <c r="X128" i="127"/>
  <c r="AS148" i="127"/>
  <c r="AT148" i="127" s="1"/>
  <c r="AU148" i="127" s="1"/>
  <c r="AV148" i="127" s="1"/>
  <c r="AP141" i="127"/>
  <c r="X141" i="127"/>
  <c r="W141" i="127"/>
  <c r="AS9" i="127"/>
  <c r="AT9" i="127" s="1"/>
  <c r="AU9" i="127" s="1"/>
  <c r="AV9" i="127" s="1"/>
  <c r="AS113" i="127"/>
  <c r="AT113" i="127" s="1"/>
  <c r="AU113" i="127" s="1"/>
  <c r="AV113" i="127" s="1"/>
  <c r="AS46" i="127"/>
  <c r="AT46" i="127" s="1"/>
  <c r="AU46" i="127" s="1"/>
  <c r="AV46" i="127" s="1"/>
  <c r="AU151" i="127"/>
  <c r="AS140" i="127"/>
  <c r="AT140" i="127" s="1"/>
  <c r="AU140" i="127" s="1"/>
  <c r="AV140" i="127" s="1"/>
  <c r="U157" i="127"/>
  <c r="AP147" i="127"/>
  <c r="AO147" i="127"/>
  <c r="X147" i="127"/>
  <c r="W147" i="127"/>
  <c r="J31" i="127"/>
  <c r="AW18" i="127"/>
  <c r="AX18" i="127" s="1"/>
  <c r="AW97" i="127"/>
  <c r="AX97" i="127" s="1"/>
  <c r="AO143" i="127"/>
  <c r="X143" i="127"/>
  <c r="AW87" i="127"/>
  <c r="AX87" i="127" s="1"/>
  <c r="R162" i="127"/>
  <c r="AT72" i="127"/>
  <c r="AU72" i="127" s="1"/>
  <c r="AV72" i="127" s="1"/>
  <c r="Z77" i="127"/>
  <c r="J77" i="127"/>
  <c r="AP77" i="127" s="1"/>
  <c r="W124" i="127"/>
  <c r="AP127" i="127"/>
  <c r="X127" i="127"/>
  <c r="AP129" i="127"/>
  <c r="AW65" i="127"/>
  <c r="AX65" i="127" s="1"/>
  <c r="AW89" i="127"/>
  <c r="AX89" i="127" s="1"/>
  <c r="Z166" i="127"/>
  <c r="S161" i="127"/>
  <c r="AQ154" i="127"/>
  <c r="AQ167" i="127"/>
  <c r="S162" i="127"/>
  <c r="J48" i="127"/>
  <c r="AO48" i="127" s="1"/>
  <c r="R165" i="127"/>
  <c r="AO92" i="127"/>
  <c r="Z114" i="127"/>
  <c r="W136" i="127"/>
  <c r="X21" i="127"/>
  <c r="AS93" i="127"/>
  <c r="AT93" i="127" s="1"/>
  <c r="AU93" i="127" s="1"/>
  <c r="AV93" i="127" s="1"/>
  <c r="J54" i="127"/>
  <c r="AP54" i="127" s="1"/>
  <c r="AO88" i="127"/>
  <c r="W143" i="127"/>
  <c r="J139" i="127"/>
  <c r="AO139" i="127" s="1"/>
  <c r="AP149" i="127"/>
  <c r="AU83" i="127"/>
  <c r="AV83" i="127" s="1"/>
  <c r="AP105" i="127"/>
  <c r="AO105" i="127"/>
  <c r="AW20" i="127"/>
  <c r="AX20" i="127" s="1"/>
  <c r="AQ166" i="127"/>
  <c r="AW96" i="127"/>
  <c r="AX96" i="127" s="1"/>
  <c r="AO111" i="127"/>
  <c r="AS19" i="127"/>
  <c r="X136" i="127"/>
  <c r="AW128" i="127"/>
  <c r="AX128" i="127" s="1"/>
  <c r="AO141" i="127"/>
  <c r="X124" i="127"/>
  <c r="W127" i="127"/>
  <c r="AW138" i="127"/>
  <c r="AX138" i="127" s="1"/>
  <c r="AS37" i="127"/>
  <c r="AT37" i="127" s="1"/>
  <c r="AU37" i="127" s="1"/>
  <c r="AV37" i="127" s="1"/>
  <c r="AP70" i="127"/>
  <c r="AO70" i="127"/>
  <c r="U154" i="127"/>
  <c r="U167" i="127"/>
  <c r="X19" i="127"/>
  <c r="AP22" i="127"/>
  <c r="AO22" i="127"/>
  <c r="X22" i="127"/>
  <c r="W22" i="127"/>
  <c r="W71" i="127"/>
  <c r="AO80" i="127"/>
  <c r="AP19" i="127"/>
  <c r="AP111" i="127"/>
  <c r="X68" i="127"/>
  <c r="W68" i="127"/>
  <c r="AV52" i="127"/>
  <c r="AW52" i="127" s="1"/>
  <c r="AX52" i="127" s="1"/>
  <c r="AR166" i="127"/>
  <c r="AS67" i="127"/>
  <c r="AO104" i="127"/>
  <c r="V161" i="127"/>
  <c r="V162" i="127"/>
  <c r="AP33" i="127"/>
  <c r="AO33" i="127"/>
  <c r="W33" i="127"/>
  <c r="AS73" i="127"/>
  <c r="AT73" i="127" s="1"/>
  <c r="AU73" i="127" s="1"/>
  <c r="AV73" i="127" s="1"/>
  <c r="AP114" i="127"/>
  <c r="AO21" i="127"/>
  <c r="X77" i="127"/>
  <c r="W77" i="127"/>
  <c r="X88" i="127"/>
  <c r="AW141" i="127"/>
  <c r="AX141" i="127" s="1"/>
  <c r="AT141" i="127"/>
  <c r="AU141" i="127" s="1"/>
  <c r="AV141" i="127" s="1"/>
  <c r="AV22" i="127"/>
  <c r="AW22" i="127" s="1"/>
  <c r="AX22" i="127" s="1"/>
  <c r="AP143" i="127"/>
  <c r="X105" i="127"/>
  <c r="AO82" i="127"/>
  <c r="AP82" i="127"/>
  <c r="X82" i="127"/>
  <c r="W70" i="127"/>
  <c r="S163" i="127"/>
  <c r="Z55" i="127"/>
  <c r="J55" i="127"/>
  <c r="U159" i="127"/>
  <c r="AO110" i="127"/>
  <c r="X110" i="127"/>
  <c r="AP145" i="127"/>
  <c r="AO145" i="127"/>
  <c r="AQ159" i="127"/>
  <c r="X94" i="127"/>
  <c r="M166" i="127"/>
  <c r="J67" i="127"/>
  <c r="X145" i="127"/>
  <c r="AP58" i="127"/>
  <c r="AO58" i="127"/>
  <c r="U165" i="127"/>
  <c r="AP122" i="127"/>
  <c r="AP7" i="127"/>
  <c r="AO7" i="127"/>
  <c r="V165" i="127"/>
  <c r="W132" i="127"/>
  <c r="AS92" i="127"/>
  <c r="AT92" i="127" s="1"/>
  <c r="AU92" i="127" s="1"/>
  <c r="AV92" i="127" s="1"/>
  <c r="AO136" i="127"/>
  <c r="AW80" i="127"/>
  <c r="AX80" i="127" s="1"/>
  <c r="X41" i="127"/>
  <c r="AO127" i="127"/>
  <c r="AS55" i="127"/>
  <c r="AT55" i="127" s="1"/>
  <c r="AU55" i="127" s="1"/>
  <c r="AV55" i="127" s="1"/>
  <c r="AO47" i="127"/>
  <c r="X47" i="127"/>
  <c r="W47" i="127"/>
  <c r="AT129" i="127"/>
  <c r="AU129" i="127" s="1"/>
  <c r="AV129" i="127" s="1"/>
  <c r="W58" i="127"/>
  <c r="AW28" i="127"/>
  <c r="AX28" i="127" s="1"/>
  <c r="X70" i="127"/>
  <c r="AA163" i="127"/>
  <c r="X80" i="127"/>
  <c r="M165" i="127"/>
  <c r="T162" i="127"/>
  <c r="AR159" i="127"/>
  <c r="W39" i="127"/>
  <c r="T165" i="127"/>
  <c r="AW102" i="127"/>
  <c r="AX102" i="127" s="1"/>
  <c r="Z17" i="127"/>
  <c r="J17" i="127"/>
  <c r="AO17" i="127" s="1"/>
  <c r="AT71" i="127"/>
  <c r="X39" i="127"/>
  <c r="AW104" i="127"/>
  <c r="AX104" i="127" s="1"/>
  <c r="AS111" i="127"/>
  <c r="AT111" i="127" s="1"/>
  <c r="AU111" i="127" s="1"/>
  <c r="AV111" i="127" s="1"/>
  <c r="W81" i="127"/>
  <c r="W79" i="127"/>
  <c r="W84" i="127"/>
  <c r="W94" i="127"/>
  <c r="AA161" i="127"/>
  <c r="X81" i="127"/>
  <c r="X79" i="127"/>
  <c r="X84" i="127"/>
  <c r="X48" i="127"/>
  <c r="W48" i="127"/>
  <c r="T166" i="127"/>
  <c r="W122" i="127"/>
  <c r="X33" i="127"/>
  <c r="AP68" i="127"/>
  <c r="X132" i="127"/>
  <c r="AP120" i="127"/>
  <c r="W54" i="127"/>
  <c r="J113" i="127"/>
  <c r="AT124" i="127"/>
  <c r="AU124" i="127" s="1"/>
  <c r="AV124" i="127" s="1"/>
  <c r="AP14" i="127"/>
  <c r="AO14" i="127"/>
  <c r="X58" i="127"/>
  <c r="AU34" i="127"/>
  <c r="AV34" i="127" s="1"/>
  <c r="AW64" i="127"/>
  <c r="AX64" i="127" s="1"/>
  <c r="W82" i="127"/>
  <c r="X76" i="127"/>
  <c r="W76" i="127"/>
  <c r="J157" i="127"/>
  <c r="AA167" i="127"/>
  <c r="AA154" i="127"/>
  <c r="X51" i="127"/>
  <c r="AR154" i="127"/>
  <c r="AR167" i="127"/>
  <c r="AP110" i="127"/>
  <c r="AR163" i="127"/>
  <c r="BF163" i="127"/>
  <c r="Z79" i="127"/>
  <c r="U166" i="127"/>
  <c r="X122" i="127"/>
  <c r="AO91" i="127"/>
  <c r="AW21" i="127"/>
  <c r="AX21" i="127" s="1"/>
  <c r="J93" i="127"/>
  <c r="AP93" i="127" s="1"/>
  <c r="J148" i="127"/>
  <c r="AO148" i="127" s="1"/>
  <c r="Z148" i="127"/>
  <c r="AP88" i="127"/>
  <c r="M160" i="127"/>
  <c r="Z151" i="127"/>
  <c r="J151" i="127"/>
  <c r="AP151" i="127" s="1"/>
  <c r="Z16" i="127"/>
  <c r="J16" i="127"/>
  <c r="AW119" i="127"/>
  <c r="AX119" i="127" s="1"/>
  <c r="AP85" i="127"/>
  <c r="AO85" i="127"/>
  <c r="T154" i="127"/>
  <c r="T167" i="127"/>
  <c r="BF162" i="127"/>
  <c r="AW16" i="127"/>
  <c r="AX16" i="127" s="1"/>
  <c r="U161" i="127"/>
  <c r="AP39" i="127"/>
  <c r="V166" i="127"/>
  <c r="Z122" i="127"/>
  <c r="AO41" i="127"/>
  <c r="X123" i="127"/>
  <c r="W123" i="127"/>
  <c r="AT31" i="127"/>
  <c r="AU31" i="127" s="1"/>
  <c r="AV31" i="127" s="1"/>
  <c r="AV107" i="127"/>
  <c r="AW107" i="127" s="1"/>
  <c r="AX107" i="127" s="1"/>
  <c r="W51" i="127"/>
  <c r="AS101" i="127"/>
  <c r="AT101" i="127" s="1"/>
  <c r="AU101" i="127" s="1"/>
  <c r="AV101" i="127" s="1"/>
  <c r="AQ163" i="127"/>
  <c r="J53" i="127"/>
  <c r="AP53" i="127" s="1"/>
  <c r="Z53" i="127"/>
  <c r="AA162" i="127"/>
  <c r="J71" i="127"/>
  <c r="BF158" i="127"/>
  <c r="AQ161" i="127"/>
  <c r="W67" i="127"/>
  <c r="AA165" i="127"/>
  <c r="AS136" i="127"/>
  <c r="AT136" i="127" s="1"/>
  <c r="AU136" i="127" s="1"/>
  <c r="AV136" i="127" s="1"/>
  <c r="J72" i="127"/>
  <c r="AP72" i="127" s="1"/>
  <c r="AW77" i="127"/>
  <c r="AX77" i="127" s="1"/>
  <c r="AS88" i="127"/>
  <c r="AT88" i="127" s="1"/>
  <c r="AU88" i="127" s="1"/>
  <c r="AV88" i="127" s="1"/>
  <c r="AP41" i="127"/>
  <c r="X14" i="127"/>
  <c r="AW50" i="127"/>
  <c r="AX50" i="127" s="1"/>
  <c r="AP47" i="127"/>
  <c r="AS69" i="127"/>
  <c r="AT69" i="127" s="1"/>
  <c r="AU69" i="127" s="1"/>
  <c r="AV69" i="127" s="1"/>
  <c r="W85" i="127"/>
  <c r="AW25" i="127"/>
  <c r="AX25" i="127" s="1"/>
  <c r="J123" i="127"/>
  <c r="AP123" i="127" s="1"/>
  <c r="J46" i="127"/>
  <c r="AP46" i="127" s="1"/>
  <c r="W27" i="127"/>
  <c r="AS135" i="127"/>
  <c r="AT135" i="127" s="1"/>
  <c r="AU135" i="127" s="1"/>
  <c r="AV135" i="127" s="1"/>
  <c r="W53" i="127"/>
  <c r="AS150" i="127"/>
  <c r="AT150" i="127" s="1"/>
  <c r="AU150" i="127" s="1"/>
  <c r="AV150" i="127" s="1"/>
  <c r="AW76" i="127"/>
  <c r="AX76" i="127" s="1"/>
  <c r="AV100" i="127"/>
  <c r="AW100" i="127" s="1"/>
  <c r="AX100" i="127" s="1"/>
  <c r="AS29" i="127"/>
  <c r="AT29" i="127" s="1"/>
  <c r="AU29" i="127" s="1"/>
  <c r="AV29" i="127" s="1"/>
  <c r="AT103" i="127"/>
  <c r="AU103" i="127" s="1"/>
  <c r="AV103" i="127" s="1"/>
  <c r="AT59" i="127"/>
  <c r="AU59" i="127" s="1"/>
  <c r="AV59" i="127" s="1"/>
  <c r="AW49" i="127"/>
  <c r="AX49" i="127" s="1"/>
  <c r="AP12" i="127"/>
  <c r="AS38" i="127"/>
  <c r="AT38" i="127" s="1"/>
  <c r="AU38" i="127" s="1"/>
  <c r="AV38" i="127" s="1"/>
  <c r="S160" i="127"/>
  <c r="X27" i="127"/>
  <c r="W129" i="127"/>
  <c r="Z78" i="127"/>
  <c r="J69" i="127"/>
  <c r="AP69" i="127" s="1"/>
  <c r="X53" i="127"/>
  <c r="AQ164" i="127"/>
  <c r="W144" i="127"/>
  <c r="AS36" i="127"/>
  <c r="AT36" i="127" s="1"/>
  <c r="AU36" i="127" s="1"/>
  <c r="AV36" i="127" s="1"/>
  <c r="Z147" i="127"/>
  <c r="Z157" i="127" s="1"/>
  <c r="J13" i="127"/>
  <c r="AO13" i="127" s="1"/>
  <c r="J28" i="127"/>
  <c r="AO28" i="127" s="1"/>
  <c r="AS121" i="127"/>
  <c r="AT121" i="127" s="1"/>
  <c r="AU121" i="127" s="1"/>
  <c r="AV121" i="127" s="1"/>
  <c r="AS112" i="127"/>
  <c r="AT112" i="127" s="1"/>
  <c r="AU112" i="127" s="1"/>
  <c r="AV112" i="127" s="1"/>
  <c r="AS118" i="127"/>
  <c r="AT118" i="127" s="1"/>
  <c r="AU118" i="127" s="1"/>
  <c r="AV118" i="127" s="1"/>
  <c r="J126" i="127"/>
  <c r="AP126" i="127" s="1"/>
  <c r="X129" i="127"/>
  <c r="X144" i="127"/>
  <c r="J138" i="127"/>
  <c r="AP138" i="127" s="1"/>
  <c r="W15" i="127"/>
  <c r="J97" i="127"/>
  <c r="AP97" i="127" s="1"/>
  <c r="AW11" i="127"/>
  <c r="AX11" i="127" s="1"/>
  <c r="AT57" i="127"/>
  <c r="AU57" i="127" s="1"/>
  <c r="AV57" i="127" s="1"/>
  <c r="AW12" i="127"/>
  <c r="AX12" i="127" s="1"/>
  <c r="X30" i="127"/>
  <c r="W30" i="127"/>
  <c r="V160" i="127"/>
  <c r="AO27" i="127"/>
  <c r="W142" i="127"/>
  <c r="X64" i="127"/>
  <c r="X15" i="127"/>
  <c r="AS99" i="127"/>
  <c r="AT99" i="127" s="1"/>
  <c r="AU99" i="127" s="1"/>
  <c r="AV99" i="127" s="1"/>
  <c r="AW85" i="127"/>
  <c r="AX85" i="127" s="1"/>
  <c r="AS82" i="127"/>
  <c r="AT82" i="127" s="1"/>
  <c r="AU82" i="127" s="1"/>
  <c r="AV82" i="127" s="1"/>
  <c r="AS70" i="127"/>
  <c r="AT70" i="127" s="1"/>
  <c r="AU70" i="127" s="1"/>
  <c r="AV70" i="127" s="1"/>
  <c r="AW35" i="127"/>
  <c r="AX35" i="127" s="1"/>
  <c r="AT63" i="127"/>
  <c r="AU63" i="127" s="1"/>
  <c r="AV63" i="127" s="1"/>
  <c r="J62" i="127"/>
  <c r="AS143" i="127"/>
  <c r="AT143" i="127" s="1"/>
  <c r="AU143" i="127" s="1"/>
  <c r="AV143" i="127" s="1"/>
  <c r="AO129" i="127"/>
  <c r="X142" i="127"/>
  <c r="AS43" i="127"/>
  <c r="AT43" i="127" s="1"/>
  <c r="AU43" i="127" s="1"/>
  <c r="AV43" i="127" s="1"/>
  <c r="J37" i="127"/>
  <c r="AO37" i="127" s="1"/>
  <c r="X126" i="127"/>
  <c r="W126" i="127"/>
  <c r="AO86" i="127"/>
  <c r="W46" i="127"/>
  <c r="AS127" i="127"/>
  <c r="AT127" i="127" s="1"/>
  <c r="AU127" i="127" s="1"/>
  <c r="AV127" i="127" s="1"/>
  <c r="X50" i="127"/>
  <c r="W140" i="127"/>
  <c r="AS78" i="127"/>
  <c r="AT78" i="127" s="1"/>
  <c r="AU78" i="127" s="1"/>
  <c r="AV78" i="127" s="1"/>
  <c r="X89" i="127"/>
  <c r="X119" i="127"/>
  <c r="AS115" i="127"/>
  <c r="AT115" i="127" s="1"/>
  <c r="AU115" i="127" s="1"/>
  <c r="AV115" i="127" s="1"/>
  <c r="AO15" i="127"/>
  <c r="X20" i="127"/>
  <c r="AP103" i="127"/>
  <c r="AO103" i="127"/>
  <c r="AP52" i="127"/>
  <c r="AO52" i="127"/>
  <c r="AS30" i="127"/>
  <c r="AT30" i="127" s="1"/>
  <c r="AU30" i="127" s="1"/>
  <c r="AV30" i="127" s="1"/>
  <c r="M167" i="127"/>
  <c r="M154" i="127"/>
  <c r="M161" i="127"/>
  <c r="AQ165" i="127"/>
  <c r="X72" i="127"/>
  <c r="AA160" i="127"/>
  <c r="W17" i="127"/>
  <c r="AS27" i="127"/>
  <c r="AT27" i="127" s="1"/>
  <c r="AU27" i="127" s="1"/>
  <c r="AV27" i="127" s="1"/>
  <c r="AO142" i="127"/>
  <c r="X140" i="127"/>
  <c r="W69" i="127"/>
  <c r="AS53" i="127"/>
  <c r="AT53" i="127" s="1"/>
  <c r="AU53" i="127" s="1"/>
  <c r="AV53" i="127" s="1"/>
  <c r="AP15" i="127"/>
  <c r="W18" i="127"/>
  <c r="W13" i="127"/>
  <c r="W28" i="127"/>
  <c r="AO60" i="127"/>
  <c r="X60" i="127"/>
  <c r="AP25" i="127"/>
  <c r="AO25" i="127"/>
  <c r="X25" i="127"/>
  <c r="BF167" i="127"/>
  <c r="BF154" i="127"/>
  <c r="AR162" i="127"/>
  <c r="W72" i="127"/>
  <c r="R154" i="127"/>
  <c r="R167" i="127"/>
  <c r="AA159" i="127"/>
  <c r="BF161" i="127"/>
  <c r="AS79" i="127"/>
  <c r="X46" i="127"/>
  <c r="S154" i="127"/>
  <c r="S167" i="127"/>
  <c r="AR158" i="127"/>
  <c r="R161" i="127"/>
  <c r="AR165" i="127"/>
  <c r="W113" i="127"/>
  <c r="X17" i="127"/>
  <c r="W55" i="127"/>
  <c r="X69" i="127"/>
  <c r="W16" i="127"/>
  <c r="M164" i="127"/>
  <c r="BF164" i="127"/>
  <c r="X138" i="127"/>
  <c r="X18" i="127"/>
  <c r="X13" i="127"/>
  <c r="X28" i="127"/>
  <c r="W97" i="127"/>
  <c r="J76" i="127"/>
  <c r="AP76" i="127" s="1"/>
  <c r="W52" i="127"/>
  <c r="AO89" i="127"/>
  <c r="R164" i="127"/>
  <c r="AO119" i="127"/>
  <c r="AO20" i="127"/>
  <c r="X97" i="127"/>
  <c r="X52" i="127"/>
  <c r="T161" i="127"/>
  <c r="AT122" i="127"/>
  <c r="AQ160" i="127"/>
  <c r="AO140" i="127"/>
  <c r="S164" i="127"/>
  <c r="AO125" i="127"/>
  <c r="AR160" i="127"/>
  <c r="T164" i="127"/>
  <c r="AO18" i="127"/>
  <c r="X100" i="127"/>
  <c r="W100" i="127"/>
  <c r="AP108" i="127"/>
  <c r="AO108" i="127"/>
  <c r="X152" i="127"/>
  <c r="AP152" i="127"/>
  <c r="X38" i="127"/>
  <c r="W38" i="127"/>
  <c r="U164" i="127"/>
  <c r="M157" i="127"/>
  <c r="X112" i="127"/>
  <c r="W112" i="127"/>
  <c r="AP118" i="127"/>
  <c r="AO118" i="127"/>
  <c r="Z164" i="127"/>
  <c r="AS62" i="127"/>
  <c r="AT62" i="127" s="1"/>
  <c r="AU62" i="127" s="1"/>
  <c r="AV62" i="127" s="1"/>
  <c r="W59" i="127"/>
  <c r="W37" i="127"/>
  <c r="AO133" i="129" l="1"/>
  <c r="AO57" i="129"/>
  <c r="AO62" i="129"/>
  <c r="AO106" i="129"/>
  <c r="AO95" i="129"/>
  <c r="X177" i="129"/>
  <c r="AP130" i="129"/>
  <c r="AO136" i="129"/>
  <c r="AW109" i="129"/>
  <c r="AX109" i="129" s="1"/>
  <c r="AW158" i="129"/>
  <c r="AX158" i="129" s="1"/>
  <c r="AO143" i="129"/>
  <c r="X176" i="129"/>
  <c r="AW42" i="129"/>
  <c r="AX42" i="129" s="1"/>
  <c r="AO59" i="129"/>
  <c r="Z167" i="129"/>
  <c r="X170" i="129"/>
  <c r="X171" i="129"/>
  <c r="AW154" i="129"/>
  <c r="AX154" i="129" s="1"/>
  <c r="X168" i="129"/>
  <c r="AO86" i="129"/>
  <c r="AW90" i="129"/>
  <c r="AX90" i="129" s="1"/>
  <c r="AO138" i="129"/>
  <c r="AO121" i="129"/>
  <c r="AW113" i="129"/>
  <c r="AX113" i="129" s="1"/>
  <c r="AO40" i="129"/>
  <c r="Z175" i="129"/>
  <c r="AW132" i="129"/>
  <c r="AX132" i="129" s="1"/>
  <c r="W176" i="129"/>
  <c r="X175" i="129"/>
  <c r="Z176" i="129"/>
  <c r="AO73" i="129"/>
  <c r="AO153" i="129"/>
  <c r="AW122" i="129"/>
  <c r="AX122" i="129" s="1"/>
  <c r="AP141" i="129"/>
  <c r="Z173" i="129"/>
  <c r="X172" i="129"/>
  <c r="Z170" i="129"/>
  <c r="AW58" i="129"/>
  <c r="AX58" i="129" s="1"/>
  <c r="AO43" i="129"/>
  <c r="AW155" i="129"/>
  <c r="AX155" i="129" s="1"/>
  <c r="AO157" i="129"/>
  <c r="AO168" i="129" s="1"/>
  <c r="AW144" i="129"/>
  <c r="AX144" i="129" s="1"/>
  <c r="AO29" i="129"/>
  <c r="AO76" i="129"/>
  <c r="AP131" i="129"/>
  <c r="AO70" i="129"/>
  <c r="AW134" i="129"/>
  <c r="AX134" i="129" s="1"/>
  <c r="AW120" i="129"/>
  <c r="AX120" i="129" s="1"/>
  <c r="W170" i="129"/>
  <c r="AW111" i="129"/>
  <c r="AX111" i="129" s="1"/>
  <c r="W177" i="129"/>
  <c r="AO18" i="129"/>
  <c r="AW150" i="129"/>
  <c r="AX150" i="129" s="1"/>
  <c r="AW128" i="129"/>
  <c r="AX128" i="129" s="1"/>
  <c r="AP63" i="129"/>
  <c r="AP169" i="129" s="1"/>
  <c r="J168" i="129"/>
  <c r="AW56" i="129"/>
  <c r="AX56" i="129" s="1"/>
  <c r="AO84" i="129"/>
  <c r="AO91" i="129"/>
  <c r="AP100" i="129"/>
  <c r="AP175" i="129" s="1"/>
  <c r="AP36" i="129"/>
  <c r="AP170" i="129" s="1"/>
  <c r="AW39" i="129"/>
  <c r="AX39" i="129" s="1"/>
  <c r="AW78" i="129"/>
  <c r="AX78" i="129" s="1"/>
  <c r="AO128" i="129"/>
  <c r="AO13" i="129"/>
  <c r="AW127" i="129"/>
  <c r="AX127" i="129" s="1"/>
  <c r="AW121" i="129"/>
  <c r="AX121" i="129" s="1"/>
  <c r="AO7" i="129"/>
  <c r="AO151" i="129"/>
  <c r="AW118" i="129"/>
  <c r="AX118" i="129" s="1"/>
  <c r="AW100" i="129"/>
  <c r="AX100" i="129" s="1"/>
  <c r="AO156" i="129"/>
  <c r="AW148" i="129"/>
  <c r="AX148" i="129" s="1"/>
  <c r="AW84" i="129"/>
  <c r="AX84" i="129" s="1"/>
  <c r="AO46" i="129"/>
  <c r="AW66" i="129"/>
  <c r="AX66" i="129" s="1"/>
  <c r="AO113" i="129"/>
  <c r="AP23" i="129"/>
  <c r="AP51" i="129"/>
  <c r="AO53" i="129"/>
  <c r="AO107" i="129"/>
  <c r="AW64" i="129"/>
  <c r="AX64" i="129" s="1"/>
  <c r="AW29" i="129"/>
  <c r="AX29" i="129" s="1"/>
  <c r="AO99" i="129"/>
  <c r="AP99" i="129"/>
  <c r="AP134" i="129"/>
  <c r="AP174" i="129" s="1"/>
  <c r="AP80" i="129"/>
  <c r="J176" i="129"/>
  <c r="AW116" i="129"/>
  <c r="AX116" i="129" s="1"/>
  <c r="AP123" i="129"/>
  <c r="AO152" i="129"/>
  <c r="AW19" i="129"/>
  <c r="AX19" i="129" s="1"/>
  <c r="AW86" i="129"/>
  <c r="AX86" i="129" s="1"/>
  <c r="AW94" i="129"/>
  <c r="AX94" i="129" s="1"/>
  <c r="AW93" i="129"/>
  <c r="AX93" i="129" s="1"/>
  <c r="AS176" i="129"/>
  <c r="AW146" i="129"/>
  <c r="AX146" i="129" s="1"/>
  <c r="AW61" i="129"/>
  <c r="AX61" i="129" s="1"/>
  <c r="AW23" i="129"/>
  <c r="AX23" i="129" s="1"/>
  <c r="AO89" i="129"/>
  <c r="AW44" i="129"/>
  <c r="AX44" i="129" s="1"/>
  <c r="AP219" i="128"/>
  <c r="AP304" i="128"/>
  <c r="AP241" i="128"/>
  <c r="AO328" i="128"/>
  <c r="AO126" i="128"/>
  <c r="AO356" i="128"/>
  <c r="AO301" i="128"/>
  <c r="AP377" i="128"/>
  <c r="AO175" i="128"/>
  <c r="AP8" i="128"/>
  <c r="AO384" i="128"/>
  <c r="AO245" i="128"/>
  <c r="AW151" i="128"/>
  <c r="AX151" i="128" s="1"/>
  <c r="AP299" i="128"/>
  <c r="AO85" i="128"/>
  <c r="AO82" i="128"/>
  <c r="AP7" i="128"/>
  <c r="AO369" i="128"/>
  <c r="AO206" i="128"/>
  <c r="AP380" i="128"/>
  <c r="AW282" i="128"/>
  <c r="AX282" i="128" s="1"/>
  <c r="AO323" i="128"/>
  <c r="AO221" i="128"/>
  <c r="AW18" i="128"/>
  <c r="AX18" i="128" s="1"/>
  <c r="AW126" i="128"/>
  <c r="AX126" i="128" s="1"/>
  <c r="AP280" i="128"/>
  <c r="AW201" i="128"/>
  <c r="AX201" i="128" s="1"/>
  <c r="AO14" i="128"/>
  <c r="AW9" i="128"/>
  <c r="AX9" i="128" s="1"/>
  <c r="AO348" i="128"/>
  <c r="AO193" i="128"/>
  <c r="AO31" i="128"/>
  <c r="AP320" i="128"/>
  <c r="AW267" i="128"/>
  <c r="AX267" i="128" s="1"/>
  <c r="AO121" i="128"/>
  <c r="AO200" i="128"/>
  <c r="AO111" i="128"/>
  <c r="AO168" i="128"/>
  <c r="AP179" i="128"/>
  <c r="AO16" i="128"/>
  <c r="AP216" i="128"/>
  <c r="AO50" i="128"/>
  <c r="AO152" i="128"/>
  <c r="AP321" i="128"/>
  <c r="AW11" i="128"/>
  <c r="AX11" i="128" s="1"/>
  <c r="AP146" i="128"/>
  <c r="AO77" i="128"/>
  <c r="AW171" i="128"/>
  <c r="AX171" i="128" s="1"/>
  <c r="AW249" i="128"/>
  <c r="AX249" i="128" s="1"/>
  <c r="AO166" i="128"/>
  <c r="AO19" i="128"/>
  <c r="AO363" i="128"/>
  <c r="AP202" i="128"/>
  <c r="AP246" i="128"/>
  <c r="AO189" i="128"/>
  <c r="X401" i="128"/>
  <c r="AW164" i="128"/>
  <c r="AX164" i="128" s="1"/>
  <c r="AO105" i="128"/>
  <c r="AO113" i="128"/>
  <c r="X394" i="128"/>
  <c r="AO272" i="128"/>
  <c r="AO28" i="128"/>
  <c r="AO11" i="128"/>
  <c r="AO13" i="128"/>
  <c r="AO326" i="128"/>
  <c r="AO149" i="128"/>
  <c r="AO43" i="128"/>
  <c r="AO54" i="128"/>
  <c r="AP278" i="128"/>
  <c r="AW337" i="128"/>
  <c r="AX337" i="128" s="1"/>
  <c r="Z393" i="128"/>
  <c r="AP12" i="128"/>
  <c r="AO229" i="128"/>
  <c r="AO201" i="128"/>
  <c r="AO177" i="128"/>
  <c r="AO194" i="128"/>
  <c r="AO104" i="128"/>
  <c r="AO354" i="128"/>
  <c r="AW236" i="128"/>
  <c r="AX236" i="128" s="1"/>
  <c r="AW160" i="128"/>
  <c r="AX160" i="128" s="1"/>
  <c r="Z396" i="128"/>
  <c r="AW261" i="128"/>
  <c r="AX261" i="128" s="1"/>
  <c r="AW105" i="128"/>
  <c r="AX105" i="128" s="1"/>
  <c r="AO291" i="128"/>
  <c r="AP164" i="128"/>
  <c r="AO309" i="128"/>
  <c r="AW344" i="128"/>
  <c r="AX344" i="128" s="1"/>
  <c r="AO68" i="128"/>
  <c r="AW75" i="128"/>
  <c r="AX75" i="128" s="1"/>
  <c r="Z403" i="128"/>
  <c r="AO289" i="128"/>
  <c r="AP36" i="128"/>
  <c r="AO228" i="128"/>
  <c r="AW359" i="128"/>
  <c r="AX359" i="128" s="1"/>
  <c r="AW60" i="128"/>
  <c r="AX60" i="128" s="1"/>
  <c r="AO29" i="128"/>
  <c r="AW245" i="128"/>
  <c r="AX245" i="128" s="1"/>
  <c r="AO180" i="128"/>
  <c r="AW176" i="128"/>
  <c r="AX176" i="128" s="1"/>
  <c r="AP78" i="128"/>
  <c r="W401" i="128"/>
  <c r="AW154" i="128"/>
  <c r="AX154" i="128" s="1"/>
  <c r="AW104" i="128"/>
  <c r="AX104" i="128" s="1"/>
  <c r="AP185" i="128"/>
  <c r="AP122" i="128"/>
  <c r="AO155" i="128"/>
  <c r="AO59" i="128"/>
  <c r="AO273" i="128"/>
  <c r="AO88" i="128"/>
  <c r="X396" i="128"/>
  <c r="X397" i="128"/>
  <c r="Z398" i="128"/>
  <c r="AW166" i="128"/>
  <c r="AX166" i="128" s="1"/>
  <c r="AP287" i="128"/>
  <c r="AW213" i="128"/>
  <c r="AX213" i="128" s="1"/>
  <c r="AP256" i="128"/>
  <c r="AO313" i="128"/>
  <c r="AW199" i="128"/>
  <c r="AX199" i="128" s="1"/>
  <c r="AO236" i="128"/>
  <c r="J403" i="128"/>
  <c r="AW330" i="128"/>
  <c r="AX330" i="128" s="1"/>
  <c r="AW72" i="128"/>
  <c r="AX72" i="128" s="1"/>
  <c r="AP371" i="128"/>
  <c r="AO257" i="128"/>
  <c r="AW380" i="128"/>
  <c r="AX380" i="128" s="1"/>
  <c r="AO170" i="128"/>
  <c r="AW376" i="128"/>
  <c r="AX376" i="128" s="1"/>
  <c r="AP153" i="128"/>
  <c r="AO151" i="128"/>
  <c r="W403" i="128"/>
  <c r="AO32" i="128"/>
  <c r="AO232" i="128"/>
  <c r="AO46" i="128"/>
  <c r="AO15" i="128"/>
  <c r="AP63" i="128"/>
  <c r="AW43" i="128"/>
  <c r="AX43" i="128" s="1"/>
  <c r="AW230" i="128"/>
  <c r="AX230" i="128" s="1"/>
  <c r="AP218" i="128"/>
  <c r="AW262" i="128"/>
  <c r="AX262" i="128" s="1"/>
  <c r="AP53" i="128"/>
  <c r="X399" i="128"/>
  <c r="Z400" i="128"/>
  <c r="AW246" i="128"/>
  <c r="AX246" i="128" s="1"/>
  <c r="AW88" i="128"/>
  <c r="AX88" i="128" s="1"/>
  <c r="AW225" i="128"/>
  <c r="AX225" i="128" s="1"/>
  <c r="AW300" i="128"/>
  <c r="AX300" i="128" s="1"/>
  <c r="AO333" i="128"/>
  <c r="AW377" i="128"/>
  <c r="AX377" i="128" s="1"/>
  <c r="AW79" i="128"/>
  <c r="AX79" i="128" s="1"/>
  <c r="AW138" i="128"/>
  <c r="AX138" i="128" s="1"/>
  <c r="AW92" i="128"/>
  <c r="AX92" i="128" s="1"/>
  <c r="AW142" i="128"/>
  <c r="AX142" i="128" s="1"/>
  <c r="AW302" i="128"/>
  <c r="AX302" i="128" s="1"/>
  <c r="W394" i="128"/>
  <c r="AP24" i="128"/>
  <c r="AW354" i="128"/>
  <c r="AX354" i="128" s="1"/>
  <c r="AW65" i="128"/>
  <c r="AX65" i="128" s="1"/>
  <c r="AO9" i="128"/>
  <c r="AO225" i="128"/>
  <c r="AO70" i="128"/>
  <c r="J401" i="128"/>
  <c r="AW107" i="128"/>
  <c r="AX107" i="128" s="1"/>
  <c r="AW74" i="128"/>
  <c r="AX74" i="128" s="1"/>
  <c r="AP87" i="128"/>
  <c r="AW51" i="128"/>
  <c r="AX51" i="128" s="1"/>
  <c r="AO238" i="128"/>
  <c r="AO220" i="128"/>
  <c r="AO73" i="128"/>
  <c r="AW70" i="128"/>
  <c r="AX70" i="128" s="1"/>
  <c r="AW356" i="128"/>
  <c r="AX356" i="128" s="1"/>
  <c r="AW55" i="128"/>
  <c r="AX55" i="128" s="1"/>
  <c r="AW339" i="128"/>
  <c r="AX339" i="128" s="1"/>
  <c r="AO74" i="128"/>
  <c r="AW28" i="128"/>
  <c r="AX28" i="128" s="1"/>
  <c r="AO144" i="128"/>
  <c r="AW247" i="128"/>
  <c r="AX247" i="128" s="1"/>
  <c r="AW136" i="128"/>
  <c r="AX136" i="128" s="1"/>
  <c r="AO209" i="128"/>
  <c r="AP41" i="128"/>
  <c r="AW358" i="128"/>
  <c r="AX358" i="128" s="1"/>
  <c r="AO250" i="128"/>
  <c r="AW288" i="128"/>
  <c r="AX288" i="128" s="1"/>
  <c r="AW47" i="128"/>
  <c r="AX47" i="128" s="1"/>
  <c r="AW327" i="128"/>
  <c r="AX327" i="128" s="1"/>
  <c r="AW118" i="128"/>
  <c r="AX118" i="128" s="1"/>
  <c r="J396" i="128"/>
  <c r="AO393" i="128"/>
  <c r="AW283" i="128"/>
  <c r="AX283" i="128" s="1"/>
  <c r="AO114" i="128"/>
  <c r="AW172" i="128"/>
  <c r="AX172" i="128" s="1"/>
  <c r="AW381" i="128"/>
  <c r="AX381" i="128" s="1"/>
  <c r="AO58" i="128"/>
  <c r="AW250" i="128"/>
  <c r="AX250" i="128" s="1"/>
  <c r="AP330" i="128"/>
  <c r="AW294" i="128"/>
  <c r="AX294" i="128" s="1"/>
  <c r="AW93" i="128"/>
  <c r="AX93" i="128" s="1"/>
  <c r="AO84" i="128"/>
  <c r="AW238" i="128"/>
  <c r="AX238" i="128" s="1"/>
  <c r="AO324" i="128"/>
  <c r="AW46" i="128"/>
  <c r="AX46" i="128" s="1"/>
  <c r="AW100" i="128"/>
  <c r="AX100" i="128" s="1"/>
  <c r="AO30" i="128"/>
  <c r="AW273" i="128"/>
  <c r="AX273" i="128" s="1"/>
  <c r="AW106" i="128"/>
  <c r="AX106" i="128" s="1"/>
  <c r="AW181" i="128"/>
  <c r="AX181" i="128" s="1"/>
  <c r="AW271" i="128"/>
  <c r="AX271" i="128" s="1"/>
  <c r="AO302" i="128"/>
  <c r="AO288" i="128"/>
  <c r="AW355" i="128"/>
  <c r="AX355" i="128" s="1"/>
  <c r="J398" i="128"/>
  <c r="AW317" i="128"/>
  <c r="AX317" i="128" s="1"/>
  <c r="AW158" i="128"/>
  <c r="AX158" i="128" s="1"/>
  <c r="AW30" i="128"/>
  <c r="AX30" i="128" s="1"/>
  <c r="AW218" i="128"/>
  <c r="AX218" i="128" s="1"/>
  <c r="AO165" i="128"/>
  <c r="AW42" i="128"/>
  <c r="AX42" i="128" s="1"/>
  <c r="AW314" i="128"/>
  <c r="AX314" i="128" s="1"/>
  <c r="AP367" i="128"/>
  <c r="AW367" i="128"/>
  <c r="AX367" i="128" s="1"/>
  <c r="AW308" i="128"/>
  <c r="AX308" i="128" s="1"/>
  <c r="AW251" i="128"/>
  <c r="AX251" i="128" s="1"/>
  <c r="AW275" i="128"/>
  <c r="AX275" i="128" s="1"/>
  <c r="AO98" i="127"/>
  <c r="AO134" i="127"/>
  <c r="AO50" i="127"/>
  <c r="AO126" i="127"/>
  <c r="AP30" i="127"/>
  <c r="W164" i="127"/>
  <c r="AO100" i="127"/>
  <c r="AO137" i="127"/>
  <c r="AP117" i="127"/>
  <c r="AO124" i="127"/>
  <c r="AO46" i="127"/>
  <c r="AP28" i="127"/>
  <c r="AP48" i="127"/>
  <c r="AO56" i="127"/>
  <c r="AO102" i="127"/>
  <c r="AW24" i="127"/>
  <c r="AX24" i="127" s="1"/>
  <c r="AP13" i="127"/>
  <c r="AO76" i="127"/>
  <c r="AW130" i="127"/>
  <c r="AX130" i="127" s="1"/>
  <c r="AW78" i="127"/>
  <c r="AX78" i="127" s="1"/>
  <c r="AW31" i="127"/>
  <c r="AX31" i="127" s="1"/>
  <c r="X158" i="127"/>
  <c r="J165" i="127"/>
  <c r="AW55" i="127"/>
  <c r="AX55" i="127" s="1"/>
  <c r="AO23" i="127"/>
  <c r="AO64" i="127"/>
  <c r="X166" i="127"/>
  <c r="AW132" i="127"/>
  <c r="AX132" i="127" s="1"/>
  <c r="AP131" i="127"/>
  <c r="AP37" i="127"/>
  <c r="AO138" i="127"/>
  <c r="AO57" i="127"/>
  <c r="AP148" i="127"/>
  <c r="AW124" i="127"/>
  <c r="AX124" i="127" s="1"/>
  <c r="AP132" i="127"/>
  <c r="AO29" i="127"/>
  <c r="AW53" i="127"/>
  <c r="AX53" i="127" s="1"/>
  <c r="AW101" i="127"/>
  <c r="AX101" i="127" s="1"/>
  <c r="AW58" i="127"/>
  <c r="AX58" i="127" s="1"/>
  <c r="AW143" i="127"/>
  <c r="AX143" i="127" s="1"/>
  <c r="AW109" i="127"/>
  <c r="AX109" i="127" s="1"/>
  <c r="AO72" i="127"/>
  <c r="AW27" i="127"/>
  <c r="AX27" i="127" s="1"/>
  <c r="AW152" i="127"/>
  <c r="AX152" i="127" s="1"/>
  <c r="AW88" i="127"/>
  <c r="AX88" i="127" s="1"/>
  <c r="W159" i="127"/>
  <c r="AW129" i="127"/>
  <c r="AX129" i="127" s="1"/>
  <c r="AW44" i="127"/>
  <c r="AX44" i="127" s="1"/>
  <c r="AW10" i="127"/>
  <c r="AX10" i="127" s="1"/>
  <c r="AO53" i="127"/>
  <c r="AW69" i="127"/>
  <c r="AX69" i="127" s="1"/>
  <c r="AO71" i="127"/>
  <c r="AW113" i="127"/>
  <c r="AX113" i="127" s="1"/>
  <c r="AW48" i="127"/>
  <c r="AX48" i="127" s="1"/>
  <c r="AW90" i="127"/>
  <c r="AX90" i="127" s="1"/>
  <c r="AW15" i="127"/>
  <c r="AX15" i="127" s="1"/>
  <c r="AW118" i="127"/>
  <c r="AX118" i="127" s="1"/>
  <c r="X159" i="127"/>
  <c r="Z167" i="127"/>
  <c r="AW38" i="127"/>
  <c r="AX38" i="127" s="1"/>
  <c r="AW127" i="127"/>
  <c r="AX127" i="127" s="1"/>
  <c r="AW148" i="127"/>
  <c r="AX148" i="127" s="1"/>
  <c r="AW75" i="127"/>
  <c r="AX75" i="127" s="1"/>
  <c r="AO101" i="127"/>
  <c r="AW94" i="127"/>
  <c r="AX94" i="127" s="1"/>
  <c r="Z161" i="127"/>
  <c r="AP45" i="127"/>
  <c r="AW99" i="127"/>
  <c r="AX99" i="127" s="1"/>
  <c r="AW98" i="127"/>
  <c r="AX98" i="127" s="1"/>
  <c r="AW14" i="127"/>
  <c r="AX14" i="127" s="1"/>
  <c r="AO69" i="127"/>
  <c r="X164" i="127"/>
  <c r="AW106" i="127"/>
  <c r="AX106" i="127" s="1"/>
  <c r="AW108" i="127"/>
  <c r="AX108" i="127" s="1"/>
  <c r="W174" i="129"/>
  <c r="W172" i="129"/>
  <c r="AW71" i="129"/>
  <c r="AX71" i="129" s="1"/>
  <c r="AW140" i="129"/>
  <c r="AX140" i="129" s="1"/>
  <c r="AW152" i="129"/>
  <c r="AX152" i="129" s="1"/>
  <c r="AW54" i="129"/>
  <c r="AX54" i="129" s="1"/>
  <c r="AW15" i="129"/>
  <c r="AX15" i="129" s="1"/>
  <c r="AW52" i="129"/>
  <c r="AX52" i="129" s="1"/>
  <c r="J167" i="129"/>
  <c r="X174" i="129"/>
  <c r="AS164" i="129"/>
  <c r="X173" i="129"/>
  <c r="W167" i="129"/>
  <c r="AO103" i="129"/>
  <c r="AW79" i="129"/>
  <c r="AX79" i="129" s="1"/>
  <c r="AW95" i="129"/>
  <c r="AX95" i="129" s="1"/>
  <c r="AS177" i="129"/>
  <c r="AT176" i="129"/>
  <c r="AW24" i="129"/>
  <c r="AX24" i="129" s="1"/>
  <c r="AW117" i="129"/>
  <c r="AX117" i="129" s="1"/>
  <c r="AW88" i="129"/>
  <c r="AX88" i="129" s="1"/>
  <c r="AP172" i="129"/>
  <c r="AS168" i="129"/>
  <c r="AO81" i="129"/>
  <c r="AP81" i="129"/>
  <c r="Z172" i="129"/>
  <c r="W175" i="129"/>
  <c r="AW115" i="129"/>
  <c r="AX115" i="129" s="1"/>
  <c r="AW57" i="129"/>
  <c r="AX57" i="129" s="1"/>
  <c r="AS171" i="129"/>
  <c r="Z177" i="129"/>
  <c r="Z164" i="129"/>
  <c r="W171" i="129"/>
  <c r="AW13" i="129"/>
  <c r="AX13" i="129" s="1"/>
  <c r="AO64" i="129"/>
  <c r="AW142" i="129"/>
  <c r="AX142" i="129" s="1"/>
  <c r="AW107" i="129"/>
  <c r="AX107" i="129" s="1"/>
  <c r="AP14" i="129"/>
  <c r="AO14" i="129"/>
  <c r="AW22" i="129"/>
  <c r="AX22" i="129" s="1"/>
  <c r="AW43" i="129"/>
  <c r="AX43" i="129" s="1"/>
  <c r="AW133" i="129"/>
  <c r="AX133" i="129" s="1"/>
  <c r="AO175" i="129"/>
  <c r="X169" i="129"/>
  <c r="J173" i="129"/>
  <c r="Z171" i="129"/>
  <c r="AT169" i="129"/>
  <c r="AP71" i="129"/>
  <c r="AW114" i="129"/>
  <c r="AX114" i="129" s="1"/>
  <c r="AW16" i="129"/>
  <c r="AX16" i="129" s="1"/>
  <c r="W168" i="129"/>
  <c r="J172" i="129"/>
  <c r="AW37" i="129"/>
  <c r="AX37" i="129" s="1"/>
  <c r="AW130" i="129"/>
  <c r="AX130" i="129" s="1"/>
  <c r="AW30" i="129"/>
  <c r="AX30" i="129" s="1"/>
  <c r="AP150" i="129"/>
  <c r="AO150" i="129"/>
  <c r="AP79" i="129"/>
  <c r="J177" i="129"/>
  <c r="J164" i="129"/>
  <c r="AS172" i="129"/>
  <c r="X167" i="129"/>
  <c r="AP176" i="129"/>
  <c r="AO101" i="129"/>
  <c r="AO172" i="129" s="1"/>
  <c r="AW55" i="129"/>
  <c r="AX55" i="129" s="1"/>
  <c r="AW73" i="129"/>
  <c r="AX73" i="129" s="1"/>
  <c r="AW80" i="129"/>
  <c r="AX80" i="129" s="1"/>
  <c r="AW7" i="129"/>
  <c r="AX7" i="129" s="1"/>
  <c r="AT177" i="129"/>
  <c r="AT175" i="129"/>
  <c r="W173" i="129"/>
  <c r="X164" i="129"/>
  <c r="AS169" i="129"/>
  <c r="AO77" i="129"/>
  <c r="AT129" i="129"/>
  <c r="AT164" i="129" s="1"/>
  <c r="AO174" i="129"/>
  <c r="J174" i="129"/>
  <c r="AW74" i="129"/>
  <c r="AX74" i="129" s="1"/>
  <c r="AW31" i="129"/>
  <c r="AX31" i="129" s="1"/>
  <c r="AW99" i="129"/>
  <c r="AX99" i="129" s="1"/>
  <c r="W164" i="129"/>
  <c r="Z174" i="129"/>
  <c r="AP58" i="129"/>
  <c r="AO58" i="129"/>
  <c r="AO60" i="129"/>
  <c r="J175" i="129"/>
  <c r="AS170" i="129"/>
  <c r="J169" i="129"/>
  <c r="AU172" i="129"/>
  <c r="AW145" i="129"/>
  <c r="AX145" i="129" s="1"/>
  <c r="AW162" i="129"/>
  <c r="AX162" i="129" s="1"/>
  <c r="AW59" i="129"/>
  <c r="AX59" i="129" s="1"/>
  <c r="AW60" i="129"/>
  <c r="AX60" i="129" s="1"/>
  <c r="Z168" i="129"/>
  <c r="AS174" i="129"/>
  <c r="J171" i="129"/>
  <c r="AT172" i="129"/>
  <c r="AP120" i="129"/>
  <c r="AW135" i="129"/>
  <c r="AX135" i="129" s="1"/>
  <c r="AS173" i="129"/>
  <c r="W169" i="129"/>
  <c r="AW106" i="129"/>
  <c r="AX106" i="129" s="1"/>
  <c r="AW25" i="129"/>
  <c r="AX25" i="129" s="1"/>
  <c r="AW67" i="129"/>
  <c r="AX67" i="129" s="1"/>
  <c r="AS175" i="129"/>
  <c r="AW40" i="129"/>
  <c r="AX40" i="129" s="1"/>
  <c r="AW10" i="129"/>
  <c r="AX10" i="129" s="1"/>
  <c r="AW97" i="129"/>
  <c r="AX97" i="129" s="1"/>
  <c r="AW151" i="129"/>
  <c r="AX151" i="129" s="1"/>
  <c r="J170" i="129"/>
  <c r="AS167" i="129"/>
  <c r="AW144" i="128"/>
  <c r="AX144" i="128" s="1"/>
  <c r="J390" i="128"/>
  <c r="AP364" i="128"/>
  <c r="AS395" i="128"/>
  <c r="AO308" i="128"/>
  <c r="AW116" i="128"/>
  <c r="AX116" i="128" s="1"/>
  <c r="AS397" i="128"/>
  <c r="W402" i="128"/>
  <c r="J399" i="128"/>
  <c r="J397" i="128"/>
  <c r="AP112" i="128"/>
  <c r="AO112" i="128"/>
  <c r="AP26" i="128"/>
  <c r="AP335" i="128"/>
  <c r="AO335" i="128"/>
  <c r="AP382" i="128"/>
  <c r="AO382" i="128"/>
  <c r="AW286" i="128"/>
  <c r="AX286" i="128" s="1"/>
  <c r="AW27" i="128"/>
  <c r="AX27" i="128" s="1"/>
  <c r="AW276" i="128"/>
  <c r="AX276" i="128" s="1"/>
  <c r="AP154" i="128"/>
  <c r="AU397" i="128"/>
  <c r="AV397" i="128"/>
  <c r="AW90" i="128"/>
  <c r="AX90" i="128" s="1"/>
  <c r="AW298" i="128"/>
  <c r="AX298" i="128" s="1"/>
  <c r="X403" i="128"/>
  <c r="X390" i="128"/>
  <c r="AW349" i="128"/>
  <c r="AX349" i="128" s="1"/>
  <c r="AW119" i="128"/>
  <c r="AX119" i="128" s="1"/>
  <c r="AW216" i="128"/>
  <c r="AX216" i="128" s="1"/>
  <c r="AP282" i="128"/>
  <c r="AO282" i="128"/>
  <c r="AW239" i="128"/>
  <c r="AX239" i="128" s="1"/>
  <c r="AW259" i="128"/>
  <c r="AX259" i="128" s="1"/>
  <c r="AW335" i="128"/>
  <c r="AX335" i="128" s="1"/>
  <c r="AW279" i="128"/>
  <c r="AX279" i="128" s="1"/>
  <c r="AW211" i="128"/>
  <c r="AX211" i="128" s="1"/>
  <c r="AO79" i="128"/>
  <c r="AP162" i="128"/>
  <c r="AW29" i="128"/>
  <c r="AX29" i="128" s="1"/>
  <c r="AW336" i="128"/>
  <c r="AX336" i="128" s="1"/>
  <c r="J393" i="128"/>
  <c r="AS403" i="128"/>
  <c r="AS390" i="128"/>
  <c r="AW295" i="128"/>
  <c r="AX295" i="128" s="1"/>
  <c r="AW67" i="128"/>
  <c r="AX67" i="128" s="1"/>
  <c r="AW202" i="128"/>
  <c r="AX202" i="128" s="1"/>
  <c r="AP249" i="128"/>
  <c r="AW253" i="128"/>
  <c r="AX253" i="128" s="1"/>
  <c r="AW12" i="128"/>
  <c r="AX12" i="128" s="1"/>
  <c r="AW299" i="128"/>
  <c r="AX299" i="128" s="1"/>
  <c r="AO95" i="128"/>
  <c r="Z394" i="128"/>
  <c r="X393" i="128"/>
  <c r="AT398" i="128"/>
  <c r="AW120" i="128"/>
  <c r="AX120" i="128" s="1"/>
  <c r="AW80" i="128"/>
  <c r="AX80" i="128" s="1"/>
  <c r="AP345" i="128"/>
  <c r="AO345" i="128"/>
  <c r="AW338" i="128"/>
  <c r="AX338" i="128" s="1"/>
  <c r="AW129" i="128"/>
  <c r="AX129" i="128" s="1"/>
  <c r="AW57" i="128"/>
  <c r="AX57" i="128" s="1"/>
  <c r="AW196" i="128"/>
  <c r="AX196" i="128" s="1"/>
  <c r="AW264" i="128"/>
  <c r="AX264" i="128" s="1"/>
  <c r="W395" i="128"/>
  <c r="AS399" i="128"/>
  <c r="AW159" i="128"/>
  <c r="AX159" i="128" s="1"/>
  <c r="J400" i="128"/>
  <c r="W393" i="128"/>
  <c r="AW256" i="128"/>
  <c r="AX256" i="128" s="1"/>
  <c r="AW64" i="128"/>
  <c r="AX64" i="128" s="1"/>
  <c r="W400" i="128"/>
  <c r="AO243" i="128"/>
  <c r="AW321" i="128"/>
  <c r="AX321" i="128" s="1"/>
  <c r="AW268" i="128"/>
  <c r="AX268" i="128" s="1"/>
  <c r="AW157" i="128"/>
  <c r="AX157" i="128" s="1"/>
  <c r="AW108" i="128"/>
  <c r="AX108" i="128" s="1"/>
  <c r="AW260" i="128"/>
  <c r="AX260" i="128" s="1"/>
  <c r="AO296" i="128"/>
  <c r="AO307" i="128"/>
  <c r="AW346" i="128"/>
  <c r="AX346" i="128" s="1"/>
  <c r="AW52" i="128"/>
  <c r="AX52" i="128" s="1"/>
  <c r="AW89" i="128"/>
  <c r="AX89" i="128" s="1"/>
  <c r="J395" i="128"/>
  <c r="W399" i="128"/>
  <c r="AP314" i="128"/>
  <c r="AS396" i="128"/>
  <c r="AW234" i="128"/>
  <c r="AX234" i="128" s="1"/>
  <c r="AP353" i="128"/>
  <c r="AO237" i="128"/>
  <c r="AW254" i="128"/>
  <c r="AX254" i="128" s="1"/>
  <c r="AP300" i="128"/>
  <c r="AW217" i="128"/>
  <c r="AX217" i="128" s="1"/>
  <c r="AW124" i="128"/>
  <c r="AX124" i="128" s="1"/>
  <c r="AW274" i="128"/>
  <c r="AX274" i="128" s="1"/>
  <c r="AW351" i="128"/>
  <c r="AX351" i="128" s="1"/>
  <c r="AP60" i="128"/>
  <c r="AO60" i="128"/>
  <c r="AW341" i="128"/>
  <c r="AX341" i="128" s="1"/>
  <c r="AW15" i="128"/>
  <c r="AX15" i="128" s="1"/>
  <c r="AS400" i="128"/>
  <c r="AW365" i="128"/>
  <c r="AX365" i="128" s="1"/>
  <c r="AW63" i="128"/>
  <c r="AX63" i="128" s="1"/>
  <c r="AW214" i="128"/>
  <c r="AX214" i="128" s="1"/>
  <c r="AW22" i="128"/>
  <c r="AX22" i="128" s="1"/>
  <c r="AP267" i="128"/>
  <c r="AO267" i="128"/>
  <c r="AW182" i="128"/>
  <c r="AX182" i="128" s="1"/>
  <c r="AW128" i="128"/>
  <c r="AX128" i="128" s="1"/>
  <c r="AW87" i="128"/>
  <c r="AX87" i="128" s="1"/>
  <c r="AW312" i="128"/>
  <c r="AX312" i="128" s="1"/>
  <c r="AW311" i="128"/>
  <c r="AX311" i="128" s="1"/>
  <c r="AW127" i="128"/>
  <c r="AX127" i="128" s="1"/>
  <c r="W396" i="128"/>
  <c r="AW357" i="128"/>
  <c r="AX357" i="128" s="1"/>
  <c r="Z397" i="128"/>
  <c r="AO130" i="128"/>
  <c r="AW14" i="128"/>
  <c r="AX14" i="128" s="1"/>
  <c r="AO106" i="128"/>
  <c r="AW287" i="128"/>
  <c r="AX287" i="128" s="1"/>
  <c r="AP393" i="128"/>
  <c r="W390" i="128"/>
  <c r="AP18" i="128"/>
  <c r="AW66" i="128"/>
  <c r="AX66" i="128" s="1"/>
  <c r="AW310" i="128"/>
  <c r="AX310" i="128" s="1"/>
  <c r="AO139" i="128"/>
  <c r="AW35" i="128"/>
  <c r="AX35" i="128" s="1"/>
  <c r="AW40" i="128"/>
  <c r="AX40" i="128" s="1"/>
  <c r="AW50" i="128"/>
  <c r="AX50" i="128" s="1"/>
  <c r="AP207" i="128"/>
  <c r="AO207" i="128"/>
  <c r="AW155" i="128"/>
  <c r="AX155" i="128" s="1"/>
  <c r="AO67" i="128"/>
  <c r="AW319" i="128"/>
  <c r="AX319" i="128" s="1"/>
  <c r="AS402" i="128"/>
  <c r="X402" i="128"/>
  <c r="AU297" i="128"/>
  <c r="AW235" i="128"/>
  <c r="AX235" i="128" s="1"/>
  <c r="AS398" i="128"/>
  <c r="W397" i="128"/>
  <c r="AP109" i="128"/>
  <c r="AW313" i="128"/>
  <c r="AX313" i="128" s="1"/>
  <c r="AO102" i="128"/>
  <c r="AW33" i="128"/>
  <c r="AX33" i="128" s="1"/>
  <c r="AW134" i="128"/>
  <c r="AX134" i="128" s="1"/>
  <c r="AW20" i="128"/>
  <c r="AX20" i="128" s="1"/>
  <c r="AO125" i="128"/>
  <c r="AO357" i="128"/>
  <c r="AW82" i="128"/>
  <c r="AX82" i="128" s="1"/>
  <c r="AW340" i="128"/>
  <c r="AX340" i="128" s="1"/>
  <c r="Z395" i="128"/>
  <c r="AT397" i="128"/>
  <c r="AW17" i="128"/>
  <c r="AX17" i="128" s="1"/>
  <c r="AP315" i="128"/>
  <c r="AW334" i="128"/>
  <c r="AX334" i="128" s="1"/>
  <c r="AO239" i="128"/>
  <c r="AW185" i="128"/>
  <c r="AX185" i="128" s="1"/>
  <c r="AP159" i="128"/>
  <c r="AO159" i="128"/>
  <c r="X400" i="128"/>
  <c r="AW81" i="128"/>
  <c r="AX81" i="128" s="1"/>
  <c r="AO215" i="128"/>
  <c r="AW368" i="128"/>
  <c r="AX368" i="128" s="1"/>
  <c r="AO131" i="128"/>
  <c r="AW326" i="128"/>
  <c r="AX326" i="128" s="1"/>
  <c r="AO208" i="128"/>
  <c r="AW277" i="128"/>
  <c r="AX277" i="128" s="1"/>
  <c r="AP147" i="128"/>
  <c r="AO147" i="128"/>
  <c r="AW305" i="128"/>
  <c r="AX305" i="128" s="1"/>
  <c r="AO264" i="128"/>
  <c r="AP264" i="128"/>
  <c r="AW24" i="128"/>
  <c r="AX24" i="128" s="1"/>
  <c r="AP56" i="128"/>
  <c r="AO56" i="128"/>
  <c r="AS393" i="128"/>
  <c r="W398" i="128"/>
  <c r="AW39" i="128"/>
  <c r="AX39" i="128" s="1"/>
  <c r="AS394" i="128"/>
  <c r="AW180" i="128"/>
  <c r="AX180" i="128" s="1"/>
  <c r="AP45" i="128"/>
  <c r="AO45" i="128"/>
  <c r="AW161" i="128"/>
  <c r="AX161" i="128" s="1"/>
  <c r="AO346" i="128"/>
  <c r="AP346" i="128"/>
  <c r="AW379" i="128"/>
  <c r="AX379" i="128" s="1"/>
  <c r="AW303" i="128"/>
  <c r="AX303" i="128" s="1"/>
  <c r="AW167" i="128"/>
  <c r="AX167" i="128" s="1"/>
  <c r="Z399" i="128"/>
  <c r="J402" i="128"/>
  <c r="AW150" i="128"/>
  <c r="AX150" i="128" s="1"/>
  <c r="AO234" i="128"/>
  <c r="AP317" i="128"/>
  <c r="AW269" i="128"/>
  <c r="AX269" i="128" s="1"/>
  <c r="AO355" i="128"/>
  <c r="AW188" i="128"/>
  <c r="AX188" i="128" s="1"/>
  <c r="AP277" i="128"/>
  <c r="AO277" i="128"/>
  <c r="AW353" i="128"/>
  <c r="AX353" i="128" s="1"/>
  <c r="AO285" i="128"/>
  <c r="AW13" i="128"/>
  <c r="AX13" i="128" s="1"/>
  <c r="AW203" i="128"/>
  <c r="AX203" i="128" s="1"/>
  <c r="AW228" i="128"/>
  <c r="AX228" i="128" s="1"/>
  <c r="J394" i="128"/>
  <c r="AW198" i="128"/>
  <c r="AX198" i="128" s="1"/>
  <c r="AS401" i="128"/>
  <c r="AW320" i="128"/>
  <c r="AX320" i="128" s="1"/>
  <c r="Z402" i="128"/>
  <c r="AP396" i="128"/>
  <c r="AW363" i="128"/>
  <c r="AX363" i="128" s="1"/>
  <c r="AO20" i="128"/>
  <c r="AW169" i="128"/>
  <c r="AX169" i="128" s="1"/>
  <c r="AW48" i="128"/>
  <c r="AX48" i="128" s="1"/>
  <c r="AW86" i="128"/>
  <c r="AX86" i="128" s="1"/>
  <c r="X395" i="128"/>
  <c r="AW68" i="128"/>
  <c r="AX68" i="128" s="1"/>
  <c r="X398" i="128"/>
  <c r="AW374" i="128"/>
  <c r="AX374" i="128" s="1"/>
  <c r="AW183" i="128"/>
  <c r="AX183" i="128" s="1"/>
  <c r="AT395" i="128"/>
  <c r="AP231" i="128"/>
  <c r="AW220" i="128"/>
  <c r="AX220" i="128" s="1"/>
  <c r="AW21" i="128"/>
  <c r="AX21" i="128" s="1"/>
  <c r="AW165" i="128"/>
  <c r="AX165" i="128" s="1"/>
  <c r="AW94" i="128"/>
  <c r="AX94" i="128" s="1"/>
  <c r="AW350" i="128"/>
  <c r="AX350" i="128" s="1"/>
  <c r="AW242" i="128"/>
  <c r="AX242" i="128" s="1"/>
  <c r="Z401" i="128"/>
  <c r="AW54" i="128"/>
  <c r="AX54" i="128" s="1"/>
  <c r="Z390" i="128"/>
  <c r="AP164" i="127"/>
  <c r="J167" i="127"/>
  <c r="AO16" i="127"/>
  <c r="AP16" i="127"/>
  <c r="AP167" i="127" s="1"/>
  <c r="W158" i="127"/>
  <c r="AT161" i="127"/>
  <c r="AW92" i="127"/>
  <c r="AX92" i="127" s="1"/>
  <c r="AS165" i="127"/>
  <c r="AP17" i="127"/>
  <c r="Z158" i="127"/>
  <c r="X160" i="127"/>
  <c r="AW61" i="127"/>
  <c r="AX61" i="127" s="1"/>
  <c r="AW91" i="127"/>
  <c r="AX91" i="127" s="1"/>
  <c r="AS166" i="127"/>
  <c r="AT67" i="127"/>
  <c r="W160" i="127"/>
  <c r="J160" i="127"/>
  <c r="W161" i="127"/>
  <c r="AO151" i="127"/>
  <c r="AW150" i="127"/>
  <c r="AX150" i="127" s="1"/>
  <c r="AT164" i="127"/>
  <c r="AU26" i="127"/>
  <c r="AW73" i="127"/>
  <c r="AX73" i="127" s="1"/>
  <c r="AW93" i="127"/>
  <c r="AX93" i="127" s="1"/>
  <c r="J161" i="127"/>
  <c r="Z163" i="127"/>
  <c r="AS164" i="127"/>
  <c r="AT159" i="127"/>
  <c r="AU110" i="127"/>
  <c r="AP62" i="127"/>
  <c r="AO62" i="127"/>
  <c r="AW34" i="127"/>
  <c r="AX34" i="127" s="1"/>
  <c r="X167" i="127"/>
  <c r="X154" i="127"/>
  <c r="AW140" i="127"/>
  <c r="AX140" i="127" s="1"/>
  <c r="AS159" i="127"/>
  <c r="J162" i="127"/>
  <c r="AP79" i="127"/>
  <c r="AP162" i="127" s="1"/>
  <c r="Z160" i="127"/>
  <c r="AU147" i="127"/>
  <c r="W166" i="127"/>
  <c r="AO55" i="127"/>
  <c r="AP55" i="127"/>
  <c r="AS167" i="127"/>
  <c r="AS154" i="127"/>
  <c r="AT19" i="127"/>
  <c r="AT160" i="127"/>
  <c r="Z159" i="127"/>
  <c r="AP160" i="127"/>
  <c r="AS157" i="127"/>
  <c r="AO79" i="127"/>
  <c r="X163" i="127"/>
  <c r="AP139" i="127"/>
  <c r="AP165" i="127"/>
  <c r="AO77" i="127"/>
  <c r="AW70" i="127"/>
  <c r="AX70" i="127" s="1"/>
  <c r="X162" i="127"/>
  <c r="AW30" i="127"/>
  <c r="AX30" i="127" s="1"/>
  <c r="AW133" i="127"/>
  <c r="AX133" i="127" s="1"/>
  <c r="AW83" i="127"/>
  <c r="AX83" i="127" s="1"/>
  <c r="AW82" i="127"/>
  <c r="AX82" i="127" s="1"/>
  <c r="AW59" i="127"/>
  <c r="AX59" i="127" s="1"/>
  <c r="Z154" i="127"/>
  <c r="J159" i="127"/>
  <c r="AW9" i="127"/>
  <c r="AX9" i="127" s="1"/>
  <c r="J164" i="127"/>
  <c r="AW57" i="127"/>
  <c r="AX57" i="127" s="1"/>
  <c r="J158" i="127"/>
  <c r="AO123" i="127"/>
  <c r="AW29" i="127"/>
  <c r="AX29" i="127" s="1"/>
  <c r="AW56" i="127"/>
  <c r="AX56" i="127" s="1"/>
  <c r="AU160" i="127"/>
  <c r="AV151" i="127"/>
  <c r="AV160" i="127" s="1"/>
  <c r="AW63" i="127"/>
  <c r="AX63" i="127" s="1"/>
  <c r="AW115" i="127"/>
  <c r="AX115" i="127" s="1"/>
  <c r="AW43" i="127"/>
  <c r="AX43" i="127" s="1"/>
  <c r="J166" i="127"/>
  <c r="AP67" i="127"/>
  <c r="AP166" i="127" s="1"/>
  <c r="J163" i="127"/>
  <c r="AW112" i="127"/>
  <c r="AX112" i="127" s="1"/>
  <c r="AW62" i="127"/>
  <c r="AX62" i="127" s="1"/>
  <c r="AW121" i="127"/>
  <c r="AX121" i="127" s="1"/>
  <c r="AW136" i="127"/>
  <c r="AX136" i="127" s="1"/>
  <c r="AP113" i="127"/>
  <c r="AO113" i="127"/>
  <c r="W162" i="127"/>
  <c r="AS161" i="127"/>
  <c r="AP31" i="127"/>
  <c r="AO31" i="127"/>
  <c r="AP71" i="127"/>
  <c r="AT157" i="127"/>
  <c r="AS160" i="127"/>
  <c r="Z165" i="127"/>
  <c r="X165" i="127"/>
  <c r="AW135" i="127"/>
  <c r="AX135" i="127" s="1"/>
  <c r="W157" i="127"/>
  <c r="AW68" i="127"/>
  <c r="AX68" i="127" s="1"/>
  <c r="AS162" i="127"/>
  <c r="AT79" i="127"/>
  <c r="AO54" i="127"/>
  <c r="AP94" i="127"/>
  <c r="X157" i="127"/>
  <c r="AW36" i="127"/>
  <c r="AX36" i="127" s="1"/>
  <c r="AW103" i="127"/>
  <c r="AX103" i="127" s="1"/>
  <c r="W167" i="127"/>
  <c r="W154" i="127"/>
  <c r="AW117" i="127"/>
  <c r="AX117" i="127" s="1"/>
  <c r="AW111" i="127"/>
  <c r="AX111" i="127" s="1"/>
  <c r="AW40" i="127"/>
  <c r="AX40" i="127" s="1"/>
  <c r="W165" i="127"/>
  <c r="AO97" i="127"/>
  <c r="AS158" i="127"/>
  <c r="AO84" i="127"/>
  <c r="AO51" i="127"/>
  <c r="AO157" i="127"/>
  <c r="AO67" i="127"/>
  <c r="AW72" i="127"/>
  <c r="AX72" i="127" s="1"/>
  <c r="AO93" i="127"/>
  <c r="W163" i="127"/>
  <c r="Z162" i="127"/>
  <c r="X161" i="127"/>
  <c r="AP157" i="127"/>
  <c r="AW66" i="127"/>
  <c r="AX66" i="127" s="1"/>
  <c r="AT163" i="127"/>
  <c r="AU51" i="127"/>
  <c r="AT165" i="127"/>
  <c r="AU122" i="127"/>
  <c r="J154" i="127"/>
  <c r="AT158" i="127"/>
  <c r="AU71" i="127"/>
  <c r="AW37" i="127"/>
  <c r="AX37" i="127" s="1"/>
  <c r="AP40" i="127"/>
  <c r="AO40" i="127"/>
  <c r="AU161" i="127"/>
  <c r="AV39" i="127"/>
  <c r="AW46" i="127"/>
  <c r="AX46" i="127" s="1"/>
  <c r="AS163" i="127"/>
  <c r="AO176" i="129" l="1"/>
  <c r="AO173" i="129"/>
  <c r="AO169" i="129"/>
  <c r="AO171" i="129"/>
  <c r="AO170" i="129"/>
  <c r="AP173" i="129"/>
  <c r="AO164" i="129"/>
  <c r="AO167" i="129"/>
  <c r="AP171" i="129"/>
  <c r="AO402" i="128"/>
  <c r="AO396" i="128"/>
  <c r="AP399" i="128"/>
  <c r="AO399" i="128"/>
  <c r="AP400" i="128"/>
  <c r="AP401" i="128"/>
  <c r="AO400" i="128"/>
  <c r="AP390" i="128"/>
  <c r="AP403" i="128"/>
  <c r="AP398" i="128"/>
  <c r="AP397" i="128"/>
  <c r="AO401" i="128"/>
  <c r="AO395" i="128"/>
  <c r="AP394" i="128"/>
  <c r="AO403" i="128"/>
  <c r="AO165" i="127"/>
  <c r="AO159" i="127"/>
  <c r="AP161" i="127"/>
  <c r="AO158" i="127"/>
  <c r="AP163" i="127"/>
  <c r="AO167" i="127"/>
  <c r="AP159" i="127"/>
  <c r="AO161" i="127"/>
  <c r="AT171" i="129"/>
  <c r="AU177" i="129"/>
  <c r="AT174" i="129"/>
  <c r="AU169" i="129"/>
  <c r="AV169" i="129"/>
  <c r="AP168" i="129"/>
  <c r="AV172" i="129"/>
  <c r="AP167" i="129"/>
  <c r="AU129" i="129"/>
  <c r="AT170" i="129"/>
  <c r="AT173" i="129"/>
  <c r="AT167" i="129"/>
  <c r="AU176" i="129"/>
  <c r="AV176" i="129"/>
  <c r="AT168" i="129"/>
  <c r="AO177" i="129"/>
  <c r="AP164" i="129"/>
  <c r="AP177" i="129"/>
  <c r="AT400" i="128"/>
  <c r="AW397" i="128"/>
  <c r="AX397" i="128"/>
  <c r="AO398" i="128"/>
  <c r="AO390" i="128"/>
  <c r="AT393" i="128"/>
  <c r="AO394" i="128"/>
  <c r="AT396" i="128"/>
  <c r="AO397" i="128"/>
  <c r="AT402" i="128"/>
  <c r="AT401" i="128"/>
  <c r="AT399" i="128"/>
  <c r="AP402" i="128"/>
  <c r="AU395" i="128"/>
  <c r="AV395" i="128"/>
  <c r="AT394" i="128"/>
  <c r="AV297" i="128"/>
  <c r="AP395" i="128"/>
  <c r="AU398" i="128"/>
  <c r="AT390" i="128"/>
  <c r="AT403" i="128"/>
  <c r="AV161" i="127"/>
  <c r="AW39" i="127"/>
  <c r="AT167" i="127"/>
  <c r="AT154" i="127"/>
  <c r="AU19" i="127"/>
  <c r="AT166" i="127"/>
  <c r="AU67" i="127"/>
  <c r="AP158" i="127"/>
  <c r="AU164" i="127"/>
  <c r="AV26" i="127"/>
  <c r="AV164" i="127" s="1"/>
  <c r="AO160" i="127"/>
  <c r="AO164" i="127"/>
  <c r="AU163" i="127"/>
  <c r="AV51" i="127"/>
  <c r="AV163" i="127" s="1"/>
  <c r="AV122" i="127"/>
  <c r="AT162" i="127"/>
  <c r="AU79" i="127"/>
  <c r="AW151" i="127"/>
  <c r="AU158" i="127"/>
  <c r="AV71" i="127"/>
  <c r="AV158" i="127" s="1"/>
  <c r="AO162" i="127"/>
  <c r="AU159" i="127"/>
  <c r="AV110" i="127"/>
  <c r="AO166" i="127"/>
  <c r="AO163" i="127"/>
  <c r="AO154" i="127"/>
  <c r="AV147" i="127"/>
  <c r="AW147" i="127" s="1"/>
  <c r="AP154" i="127"/>
  <c r="AW297" i="128" l="1"/>
  <c r="AW51" i="127"/>
  <c r="AW26" i="127"/>
  <c r="AU167" i="129"/>
  <c r="AU174" i="129"/>
  <c r="AW172" i="129"/>
  <c r="AX172" i="129"/>
  <c r="AU173" i="129"/>
  <c r="AW177" i="129"/>
  <c r="AV177" i="129"/>
  <c r="AU170" i="129"/>
  <c r="AV170" i="129"/>
  <c r="AU164" i="129"/>
  <c r="AU175" i="129"/>
  <c r="AW176" i="129"/>
  <c r="AX176" i="129"/>
  <c r="AU168" i="129"/>
  <c r="AV168" i="129"/>
  <c r="AU171" i="129"/>
  <c r="AV129" i="129"/>
  <c r="AW129" i="129" s="1"/>
  <c r="AV398" i="128"/>
  <c r="AU402" i="128"/>
  <c r="AV402" i="128"/>
  <c r="AU401" i="128"/>
  <c r="AV401" i="128"/>
  <c r="AW395" i="128"/>
  <c r="AX395" i="128"/>
  <c r="AX297" i="128"/>
  <c r="AU396" i="128"/>
  <c r="AU394" i="128"/>
  <c r="AV394" i="128"/>
  <c r="AU393" i="128"/>
  <c r="AV393" i="128"/>
  <c r="AU390" i="128"/>
  <c r="AU403" i="128"/>
  <c r="AU399" i="128"/>
  <c r="AV399" i="128"/>
  <c r="AU400" i="128"/>
  <c r="AW164" i="127"/>
  <c r="AX26" i="127"/>
  <c r="AX164" i="127" s="1"/>
  <c r="AV159" i="127"/>
  <c r="AW110" i="127"/>
  <c r="AV165" i="127"/>
  <c r="AW71" i="127"/>
  <c r="AU166" i="127"/>
  <c r="AV67" i="127"/>
  <c r="AU167" i="127"/>
  <c r="AU154" i="127"/>
  <c r="AV19" i="127"/>
  <c r="AW19" i="127" s="1"/>
  <c r="AW160" i="127"/>
  <c r="AX151" i="127"/>
  <c r="AX160" i="127" s="1"/>
  <c r="AU162" i="127"/>
  <c r="AV79" i="127"/>
  <c r="AV162" i="127" s="1"/>
  <c r="AW157" i="127"/>
  <c r="AX147" i="127"/>
  <c r="AV157" i="127"/>
  <c r="AW161" i="127"/>
  <c r="AX39" i="127"/>
  <c r="AX161" i="127" s="1"/>
  <c r="AU157" i="127"/>
  <c r="AU165" i="127"/>
  <c r="AW163" i="127"/>
  <c r="AX51" i="127"/>
  <c r="AX163" i="127" s="1"/>
  <c r="AW122" i="127"/>
  <c r="AV173" i="129" l="1"/>
  <c r="AV164" i="129"/>
  <c r="AV171" i="129"/>
  <c r="AW168" i="129"/>
  <c r="AX168" i="129"/>
  <c r="AV174" i="129"/>
  <c r="AX129" i="129"/>
  <c r="AX177" i="129"/>
  <c r="AV167" i="129"/>
  <c r="AW169" i="129"/>
  <c r="AX169" i="129"/>
  <c r="AV175" i="129"/>
  <c r="AV396" i="128"/>
  <c r="AW398" i="128"/>
  <c r="AX398" i="128"/>
  <c r="AV400" i="128"/>
  <c r="AW402" i="128"/>
  <c r="AX402" i="128"/>
  <c r="AW403" i="128"/>
  <c r="AV403" i="128"/>
  <c r="AV390" i="128"/>
  <c r="AW399" i="128"/>
  <c r="AX399" i="128"/>
  <c r="AW167" i="127"/>
  <c r="AX19" i="127"/>
  <c r="AX122" i="127"/>
  <c r="AV166" i="127"/>
  <c r="AW67" i="127"/>
  <c r="AW79" i="127"/>
  <c r="AW159" i="127"/>
  <c r="AX110" i="127"/>
  <c r="AX159" i="127" s="1"/>
  <c r="AV167" i="127"/>
  <c r="AV154" i="127"/>
  <c r="AW158" i="127"/>
  <c r="AX71" i="127"/>
  <c r="AX158" i="127" s="1"/>
  <c r="AW165" i="127"/>
  <c r="AW171" i="129" l="1"/>
  <c r="AX171" i="129"/>
  <c r="AW170" i="129"/>
  <c r="AX170" i="129"/>
  <c r="AW173" i="129"/>
  <c r="AW164" i="129"/>
  <c r="AW167" i="129"/>
  <c r="AX167" i="129"/>
  <c r="AW174" i="129"/>
  <c r="AX174" i="129"/>
  <c r="AW175" i="129"/>
  <c r="AX403" i="128"/>
  <c r="AW394" i="128"/>
  <c r="AX394" i="128"/>
  <c r="AW390" i="128"/>
  <c r="AW400" i="128"/>
  <c r="AX400" i="128"/>
  <c r="AW396" i="128"/>
  <c r="AX396" i="128"/>
  <c r="AW401" i="128"/>
  <c r="AX401" i="128"/>
  <c r="AW393" i="128"/>
  <c r="AX393" i="128"/>
  <c r="AW162" i="127"/>
  <c r="AX79" i="127"/>
  <c r="AX162" i="127" s="1"/>
  <c r="AW166" i="127"/>
  <c r="AX67" i="127"/>
  <c r="AX166" i="127" s="1"/>
  <c r="AX167" i="127"/>
  <c r="AX157" i="127"/>
  <c r="AW154" i="127"/>
  <c r="AX175" i="129" l="1"/>
  <c r="AX173" i="129"/>
  <c r="AX164" i="129"/>
  <c r="AX390" i="128"/>
  <c r="AX165" i="127"/>
  <c r="AX154" i="127"/>
  <c r="AE252" i="12" l="1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BA252" i="12"/>
  <c r="BB252" i="12"/>
  <c r="BC252" i="12"/>
  <c r="BD252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W618" i="12"/>
  <c r="AX618" i="12"/>
  <c r="AY618" i="12"/>
  <c r="AZ618" i="12"/>
  <c r="BA618" i="12"/>
  <c r="BB618" i="12"/>
  <c r="BC618" i="12"/>
  <c r="BD61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BA238" i="12"/>
  <c r="BB238" i="12"/>
  <c r="BC238" i="12"/>
  <c r="BD238" i="12"/>
  <c r="AE82" i="12"/>
  <c r="AF82" i="12"/>
  <c r="BE82" i="12" s="1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AE14" i="12"/>
  <c r="AF14" i="12"/>
  <c r="AG14" i="12"/>
  <c r="AH14" i="12"/>
  <c r="AI14" i="12"/>
  <c r="AJ14" i="12"/>
  <c r="AK14" i="12"/>
  <c r="AL14" i="12"/>
  <c r="BE14" i="12" s="1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F14" i="4"/>
  <c r="BF82" i="4"/>
  <c r="BF238" i="4"/>
  <c r="BF618" i="4"/>
  <c r="BF123" i="4"/>
  <c r="BF252" i="4"/>
  <c r="AQ252" i="4"/>
  <c r="AR252" i="4"/>
  <c r="AS252" i="4" s="1"/>
  <c r="AT252" i="4" s="1"/>
  <c r="AU252" i="4" s="1"/>
  <c r="AV252" i="4" s="1"/>
  <c r="AQ123" i="4"/>
  <c r="AR123" i="4"/>
  <c r="AS123" i="4" s="1"/>
  <c r="AT123" i="4" s="1"/>
  <c r="AU123" i="4" s="1"/>
  <c r="AV123" i="4" s="1"/>
  <c r="AQ618" i="4"/>
  <c r="AR618" i="4"/>
  <c r="AS618" i="4" s="1"/>
  <c r="AT618" i="4" s="1"/>
  <c r="AU618" i="4" s="1"/>
  <c r="AV618" i="4" s="1"/>
  <c r="AQ238" i="4"/>
  <c r="AR238" i="4"/>
  <c r="AS238" i="4" s="1"/>
  <c r="AT238" i="4" s="1"/>
  <c r="AU238" i="4" s="1"/>
  <c r="AV238" i="4" s="1"/>
  <c r="AQ82" i="4"/>
  <c r="AR82" i="4"/>
  <c r="AS82" i="4" s="1"/>
  <c r="AT82" i="4" s="1"/>
  <c r="AU82" i="4" s="1"/>
  <c r="AV82" i="4" s="1"/>
  <c r="AQ14" i="4"/>
  <c r="AR14" i="4"/>
  <c r="AA252" i="4"/>
  <c r="AA123" i="4"/>
  <c r="AA618" i="4"/>
  <c r="AA238" i="4"/>
  <c r="AA82" i="4"/>
  <c r="AA14" i="4"/>
  <c r="R252" i="4"/>
  <c r="S252" i="4"/>
  <c r="T252" i="4"/>
  <c r="U252" i="4"/>
  <c r="V252" i="4"/>
  <c r="R123" i="4"/>
  <c r="S123" i="4"/>
  <c r="T123" i="4"/>
  <c r="U123" i="4"/>
  <c r="AO123" i="4" s="1"/>
  <c r="V123" i="4"/>
  <c r="R618" i="4"/>
  <c r="S618" i="4"/>
  <c r="T618" i="4"/>
  <c r="U618" i="4"/>
  <c r="X618" i="4" s="1"/>
  <c r="V618" i="4"/>
  <c r="R238" i="4"/>
  <c r="S238" i="4"/>
  <c r="T238" i="4"/>
  <c r="U238" i="4"/>
  <c r="X238" i="4" s="1"/>
  <c r="V238" i="4"/>
  <c r="R82" i="4"/>
  <c r="S82" i="4"/>
  <c r="T82" i="4"/>
  <c r="U82" i="4"/>
  <c r="V82" i="4"/>
  <c r="R14" i="4"/>
  <c r="S14" i="4"/>
  <c r="T14" i="4"/>
  <c r="U14" i="4"/>
  <c r="V14" i="4"/>
  <c r="M252" i="4"/>
  <c r="Z252" i="4" s="1"/>
  <c r="M123" i="4"/>
  <c r="J123" i="4" s="1"/>
  <c r="M618" i="4"/>
  <c r="J618" i="4" s="1"/>
  <c r="M238" i="4"/>
  <c r="J238" i="4" s="1"/>
  <c r="M82" i="4"/>
  <c r="J82" i="4" s="1"/>
  <c r="M14" i="4"/>
  <c r="J14" i="4" s="1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Z317" i="12"/>
  <c r="BA317" i="12"/>
  <c r="BB317" i="12"/>
  <c r="BC317" i="12"/>
  <c r="BD317" i="12"/>
  <c r="BF317" i="4"/>
  <c r="AQ317" i="4"/>
  <c r="AR317" i="4"/>
  <c r="AS317" i="4" s="1"/>
  <c r="AT317" i="4" s="1"/>
  <c r="AU317" i="4" s="1"/>
  <c r="AV317" i="4" s="1"/>
  <c r="AA317" i="4"/>
  <c r="R317" i="4"/>
  <c r="S317" i="4"/>
  <c r="T317" i="4"/>
  <c r="U317" i="4"/>
  <c r="V317" i="4"/>
  <c r="M317" i="4"/>
  <c r="J317" i="4" s="1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W665" i="12"/>
  <c r="AX665" i="12"/>
  <c r="AY665" i="12"/>
  <c r="AZ665" i="12"/>
  <c r="BA665" i="12"/>
  <c r="BB665" i="12"/>
  <c r="BC665" i="12"/>
  <c r="BD665" i="12"/>
  <c r="BF665" i="4"/>
  <c r="BF190" i="4"/>
  <c r="AQ190" i="4"/>
  <c r="AR190" i="4"/>
  <c r="AS190" i="4" s="1"/>
  <c r="AT190" i="4" s="1"/>
  <c r="AU190" i="4" s="1"/>
  <c r="AV190" i="4" s="1"/>
  <c r="AQ665" i="4"/>
  <c r="AR665" i="4"/>
  <c r="AS665" i="4" s="1"/>
  <c r="AT665" i="4" s="1"/>
  <c r="AU665" i="4" s="1"/>
  <c r="AV665" i="4" s="1"/>
  <c r="AA190" i="4"/>
  <c r="AA665" i="4"/>
  <c r="R190" i="4"/>
  <c r="S190" i="4"/>
  <c r="T190" i="4"/>
  <c r="U190" i="4"/>
  <c r="V190" i="4"/>
  <c r="R665" i="4"/>
  <c r="S665" i="4"/>
  <c r="T665" i="4"/>
  <c r="U665" i="4"/>
  <c r="V665" i="4"/>
  <c r="M190" i="4"/>
  <c r="J190" i="4" s="1"/>
  <c r="M665" i="4"/>
  <c r="J665" i="4" s="1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Z475" i="12"/>
  <c r="BA475" i="12"/>
  <c r="BB475" i="12"/>
  <c r="BC475" i="12"/>
  <c r="BD475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W590" i="12"/>
  <c r="AX590" i="12"/>
  <c r="AY590" i="12"/>
  <c r="AZ590" i="12"/>
  <c r="BA590" i="12"/>
  <c r="BB590" i="12"/>
  <c r="BC590" i="12"/>
  <c r="BD590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Z276" i="12"/>
  <c r="BA276" i="12"/>
  <c r="BB276" i="12"/>
  <c r="BC276" i="12"/>
  <c r="BD276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F75" i="4"/>
  <c r="BF276" i="4"/>
  <c r="BF590" i="4"/>
  <c r="BF475" i="4"/>
  <c r="AQ475" i="4"/>
  <c r="AR475" i="4"/>
  <c r="AS475" i="4" s="1"/>
  <c r="AT475" i="4" s="1"/>
  <c r="AU475" i="4" s="1"/>
  <c r="AV475" i="4" s="1"/>
  <c r="AQ590" i="4"/>
  <c r="AR590" i="4"/>
  <c r="AS590" i="4" s="1"/>
  <c r="AT590" i="4" s="1"/>
  <c r="AU590" i="4" s="1"/>
  <c r="AV590" i="4" s="1"/>
  <c r="AQ276" i="4"/>
  <c r="AR276" i="4"/>
  <c r="AS276" i="4" s="1"/>
  <c r="AT276" i="4" s="1"/>
  <c r="AU276" i="4" s="1"/>
  <c r="AV276" i="4" s="1"/>
  <c r="AQ75" i="4"/>
  <c r="AR75" i="4"/>
  <c r="AS75" i="4" s="1"/>
  <c r="AT75" i="4" s="1"/>
  <c r="AU75" i="4" s="1"/>
  <c r="AV75" i="4" s="1"/>
  <c r="AA475" i="4"/>
  <c r="AA590" i="4"/>
  <c r="AA276" i="4"/>
  <c r="AA75" i="4"/>
  <c r="R475" i="4"/>
  <c r="S475" i="4"/>
  <c r="T475" i="4"/>
  <c r="U475" i="4"/>
  <c r="V475" i="4"/>
  <c r="R590" i="4"/>
  <c r="S590" i="4"/>
  <c r="T590" i="4"/>
  <c r="U590" i="4"/>
  <c r="V590" i="4"/>
  <c r="R276" i="4"/>
  <c r="S276" i="4"/>
  <c r="T276" i="4"/>
  <c r="U276" i="4"/>
  <c r="X276" i="4" s="1"/>
  <c r="V276" i="4"/>
  <c r="R75" i="4"/>
  <c r="S75" i="4"/>
  <c r="T75" i="4"/>
  <c r="U75" i="4"/>
  <c r="V75" i="4"/>
  <c r="M475" i="4"/>
  <c r="J475" i="4" s="1"/>
  <c r="M590" i="4"/>
  <c r="J590" i="4" s="1"/>
  <c r="M276" i="4"/>
  <c r="J276" i="4" s="1"/>
  <c r="M75" i="4"/>
  <c r="J75" i="4" s="1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W556" i="12"/>
  <c r="AX556" i="12"/>
  <c r="AY556" i="12"/>
  <c r="AZ556" i="12"/>
  <c r="BA556" i="12"/>
  <c r="BB556" i="12"/>
  <c r="BC556" i="12"/>
  <c r="BD556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W599" i="12"/>
  <c r="AX599" i="12"/>
  <c r="AY599" i="12"/>
  <c r="AZ599" i="12"/>
  <c r="BA599" i="12"/>
  <c r="BB599" i="12"/>
  <c r="BC599" i="12"/>
  <c r="BD599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W633" i="12"/>
  <c r="AX633" i="12"/>
  <c r="AY633" i="12"/>
  <c r="AZ633" i="12"/>
  <c r="BA633" i="12"/>
  <c r="BB633" i="12"/>
  <c r="BC633" i="12"/>
  <c r="BD633" i="12"/>
  <c r="BF633" i="4"/>
  <c r="BF599" i="4"/>
  <c r="BF195" i="4"/>
  <c r="BF556" i="4"/>
  <c r="AQ556" i="4"/>
  <c r="AR556" i="4"/>
  <c r="AS556" i="4" s="1"/>
  <c r="AT556" i="4" s="1"/>
  <c r="AU556" i="4" s="1"/>
  <c r="AV556" i="4" s="1"/>
  <c r="AQ195" i="4"/>
  <c r="AR195" i="4"/>
  <c r="AS195" i="4" s="1"/>
  <c r="AT195" i="4" s="1"/>
  <c r="AU195" i="4" s="1"/>
  <c r="AV195" i="4" s="1"/>
  <c r="AQ599" i="4"/>
  <c r="AR599" i="4"/>
  <c r="AS599" i="4" s="1"/>
  <c r="AT599" i="4" s="1"/>
  <c r="AU599" i="4" s="1"/>
  <c r="AV599" i="4" s="1"/>
  <c r="AQ633" i="4"/>
  <c r="AR633" i="4"/>
  <c r="AS633" i="4" s="1"/>
  <c r="AT633" i="4" s="1"/>
  <c r="AU633" i="4" s="1"/>
  <c r="AV633" i="4" s="1"/>
  <c r="AA556" i="4"/>
  <c r="Z195" i="4"/>
  <c r="AA195" i="4"/>
  <c r="AA599" i="4"/>
  <c r="AA633" i="4"/>
  <c r="R556" i="4"/>
  <c r="S556" i="4"/>
  <c r="T556" i="4"/>
  <c r="U556" i="4"/>
  <c r="V556" i="4"/>
  <c r="R195" i="4"/>
  <c r="S195" i="4"/>
  <c r="T195" i="4"/>
  <c r="U195" i="4"/>
  <c r="V195" i="4"/>
  <c r="R599" i="4"/>
  <c r="S599" i="4"/>
  <c r="T599" i="4"/>
  <c r="U599" i="4"/>
  <c r="X599" i="4" s="1"/>
  <c r="V599" i="4"/>
  <c r="R633" i="4"/>
  <c r="S633" i="4"/>
  <c r="T633" i="4"/>
  <c r="U633" i="4"/>
  <c r="V633" i="4"/>
  <c r="M556" i="4"/>
  <c r="J556" i="4" s="1"/>
  <c r="M195" i="4"/>
  <c r="J195" i="4" s="1"/>
  <c r="M599" i="4"/>
  <c r="J599" i="4" s="1"/>
  <c r="M633" i="4"/>
  <c r="J633" i="4" s="1"/>
  <c r="H1100" i="6"/>
  <c r="G1100" i="6"/>
  <c r="F1100" i="6"/>
  <c r="E1100" i="6"/>
  <c r="H1099" i="6"/>
  <c r="G1099" i="6"/>
  <c r="F1099" i="6"/>
  <c r="E1099" i="6"/>
  <c r="H1098" i="6"/>
  <c r="G1098" i="6"/>
  <c r="F1098" i="6"/>
  <c r="E1098" i="6"/>
  <c r="H1097" i="6"/>
  <c r="G1097" i="6"/>
  <c r="F1097" i="6"/>
  <c r="E1097" i="6"/>
  <c r="H1096" i="6"/>
  <c r="G1096" i="6"/>
  <c r="F1096" i="6"/>
  <c r="E1096" i="6"/>
  <c r="H1095" i="6"/>
  <c r="G1095" i="6"/>
  <c r="F1095" i="6"/>
  <c r="E1095" i="6"/>
  <c r="H1094" i="6"/>
  <c r="G1094" i="6"/>
  <c r="F1094" i="6"/>
  <c r="E1094" i="6"/>
  <c r="H1093" i="6"/>
  <c r="G1093" i="6"/>
  <c r="F1093" i="6"/>
  <c r="E1093" i="6"/>
  <c r="H1092" i="6"/>
  <c r="G1092" i="6"/>
  <c r="F1092" i="6"/>
  <c r="E1092" i="6"/>
  <c r="H1091" i="6"/>
  <c r="G1091" i="6"/>
  <c r="F1091" i="6"/>
  <c r="E1091" i="6"/>
  <c r="H1090" i="6"/>
  <c r="G1090" i="6"/>
  <c r="F1090" i="6"/>
  <c r="E1090" i="6"/>
  <c r="H1089" i="6"/>
  <c r="G1089" i="6"/>
  <c r="F1089" i="6"/>
  <c r="E1089" i="6"/>
  <c r="H1088" i="6"/>
  <c r="G1088" i="6"/>
  <c r="F1088" i="6"/>
  <c r="E1088" i="6"/>
  <c r="H1087" i="6"/>
  <c r="G1087" i="6"/>
  <c r="F1087" i="6"/>
  <c r="E1087" i="6"/>
  <c r="H1086" i="6"/>
  <c r="G1086" i="6"/>
  <c r="F1086" i="6"/>
  <c r="E1086" i="6"/>
  <c r="H1085" i="6"/>
  <c r="G1085" i="6"/>
  <c r="F1085" i="6"/>
  <c r="E1085" i="6"/>
  <c r="K1085" i="6"/>
  <c r="L1085" i="6"/>
  <c r="M1085" i="6"/>
  <c r="K1086" i="6"/>
  <c r="L1086" i="6"/>
  <c r="M1086" i="6"/>
  <c r="K1087" i="6"/>
  <c r="L1087" i="6"/>
  <c r="M1087" i="6"/>
  <c r="K1088" i="6"/>
  <c r="L1088" i="6"/>
  <c r="M1088" i="6"/>
  <c r="K1089" i="6"/>
  <c r="L1089" i="6"/>
  <c r="M1089" i="6"/>
  <c r="K1090" i="6"/>
  <c r="L1090" i="6"/>
  <c r="M1090" i="6"/>
  <c r="K1091" i="6"/>
  <c r="L1091" i="6"/>
  <c r="M1091" i="6"/>
  <c r="K1092" i="6"/>
  <c r="L1092" i="6"/>
  <c r="M1092" i="6"/>
  <c r="K1093" i="6"/>
  <c r="L1093" i="6"/>
  <c r="M1093" i="6"/>
  <c r="K1094" i="6"/>
  <c r="L1094" i="6"/>
  <c r="M1094" i="6"/>
  <c r="K1095" i="6"/>
  <c r="L1095" i="6"/>
  <c r="M1095" i="6"/>
  <c r="K1096" i="6"/>
  <c r="L1096" i="6"/>
  <c r="M1096" i="6"/>
  <c r="K1097" i="6"/>
  <c r="L1097" i="6"/>
  <c r="M1097" i="6"/>
  <c r="K1098" i="6"/>
  <c r="L1098" i="6"/>
  <c r="M1098" i="6"/>
  <c r="K1099" i="6"/>
  <c r="L1099" i="6"/>
  <c r="M1099" i="6"/>
  <c r="K1101" i="6"/>
  <c r="L1101" i="6"/>
  <c r="M1101" i="6"/>
  <c r="M1100" i="6"/>
  <c r="L1100" i="6"/>
  <c r="K1100" i="6"/>
  <c r="E1101" i="6"/>
  <c r="F1101" i="6"/>
  <c r="G1101" i="6"/>
  <c r="H1101" i="6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BA236" i="12"/>
  <c r="BB236" i="12"/>
  <c r="BC236" i="12"/>
  <c r="BD236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Z473" i="12"/>
  <c r="BA473" i="12"/>
  <c r="BB473" i="12"/>
  <c r="BC473" i="12"/>
  <c r="BD473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W531" i="12"/>
  <c r="AX531" i="12"/>
  <c r="AY531" i="12"/>
  <c r="AZ531" i="12"/>
  <c r="BA531" i="12"/>
  <c r="BB531" i="12"/>
  <c r="BC531" i="12"/>
  <c r="BD531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W604" i="12"/>
  <c r="AX604" i="12"/>
  <c r="AY604" i="12"/>
  <c r="AZ604" i="12"/>
  <c r="BA604" i="12"/>
  <c r="BB604" i="12"/>
  <c r="BC604" i="12"/>
  <c r="BD604" i="12"/>
  <c r="BF604" i="4"/>
  <c r="BF531" i="4"/>
  <c r="BF473" i="4"/>
  <c r="BF236" i="4"/>
  <c r="BF193" i="4"/>
  <c r="BF159" i="4"/>
  <c r="BF87" i="4"/>
  <c r="AQ87" i="4"/>
  <c r="AR87" i="4"/>
  <c r="AS87" i="4" s="1"/>
  <c r="AT87" i="4" s="1"/>
  <c r="AU87" i="4" s="1"/>
  <c r="AV87" i="4" s="1"/>
  <c r="AQ159" i="4"/>
  <c r="AR159" i="4"/>
  <c r="AS159" i="4" s="1"/>
  <c r="AT159" i="4" s="1"/>
  <c r="AU159" i="4" s="1"/>
  <c r="AV159" i="4" s="1"/>
  <c r="AQ193" i="4"/>
  <c r="AR193" i="4"/>
  <c r="AS193" i="4" s="1"/>
  <c r="AT193" i="4" s="1"/>
  <c r="AU193" i="4" s="1"/>
  <c r="AV193" i="4" s="1"/>
  <c r="AQ236" i="4"/>
  <c r="AR236" i="4"/>
  <c r="AS236" i="4" s="1"/>
  <c r="AT236" i="4" s="1"/>
  <c r="AU236" i="4" s="1"/>
  <c r="AV236" i="4" s="1"/>
  <c r="AQ473" i="4"/>
  <c r="AR473" i="4"/>
  <c r="AS473" i="4" s="1"/>
  <c r="AT473" i="4" s="1"/>
  <c r="AU473" i="4" s="1"/>
  <c r="AV473" i="4" s="1"/>
  <c r="AQ531" i="4"/>
  <c r="AR531" i="4"/>
  <c r="AS531" i="4" s="1"/>
  <c r="AT531" i="4" s="1"/>
  <c r="AU531" i="4" s="1"/>
  <c r="AV531" i="4" s="1"/>
  <c r="AQ604" i="4"/>
  <c r="AR604" i="4"/>
  <c r="AS604" i="4" s="1"/>
  <c r="AT604" i="4" s="1"/>
  <c r="AU604" i="4" s="1"/>
  <c r="AV604" i="4" s="1"/>
  <c r="AA87" i="4"/>
  <c r="Z159" i="4"/>
  <c r="AA159" i="4"/>
  <c r="AA193" i="4"/>
  <c r="AA236" i="4"/>
  <c r="AA473" i="4"/>
  <c r="AA531" i="4"/>
  <c r="AA604" i="4"/>
  <c r="R87" i="4"/>
  <c r="S87" i="4"/>
  <c r="T87" i="4"/>
  <c r="U87" i="4"/>
  <c r="V87" i="4"/>
  <c r="R159" i="4"/>
  <c r="S159" i="4"/>
  <c r="T159" i="4"/>
  <c r="U159" i="4"/>
  <c r="V159" i="4"/>
  <c r="R193" i="4"/>
  <c r="S193" i="4"/>
  <c r="T193" i="4"/>
  <c r="U193" i="4"/>
  <c r="X193" i="4" s="1"/>
  <c r="V193" i="4"/>
  <c r="R236" i="4"/>
  <c r="S236" i="4"/>
  <c r="T236" i="4"/>
  <c r="U236" i="4"/>
  <c r="V236" i="4"/>
  <c r="R473" i="4"/>
  <c r="S473" i="4"/>
  <c r="T473" i="4"/>
  <c r="U473" i="4"/>
  <c r="V473" i="4"/>
  <c r="R531" i="4"/>
  <c r="S531" i="4"/>
  <c r="T531" i="4"/>
  <c r="U531" i="4"/>
  <c r="V531" i="4"/>
  <c r="R604" i="4"/>
  <c r="S604" i="4"/>
  <c r="T604" i="4"/>
  <c r="U604" i="4"/>
  <c r="X604" i="4" s="1"/>
  <c r="V604" i="4"/>
  <c r="M87" i="4"/>
  <c r="J87" i="4" s="1"/>
  <c r="M159" i="4"/>
  <c r="J159" i="4" s="1"/>
  <c r="M193" i="4"/>
  <c r="J193" i="4" s="1"/>
  <c r="M236" i="4"/>
  <c r="J236" i="4" s="1"/>
  <c r="M473" i="4"/>
  <c r="J473" i="4" s="1"/>
  <c r="M531" i="4"/>
  <c r="J531" i="4" s="1"/>
  <c r="M604" i="4"/>
  <c r="J604" i="4" s="1"/>
  <c r="R209" i="7"/>
  <c r="Q209" i="7"/>
  <c r="P209" i="7"/>
  <c r="O209" i="7"/>
  <c r="N209" i="7"/>
  <c r="L209" i="7"/>
  <c r="K209" i="7"/>
  <c r="J209" i="7"/>
  <c r="I209" i="7"/>
  <c r="H209" i="7"/>
  <c r="F209" i="7"/>
  <c r="E209" i="7"/>
  <c r="D209" i="7"/>
  <c r="C209" i="7"/>
  <c r="B209" i="7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Z448" i="12"/>
  <c r="BA448" i="12"/>
  <c r="BB448" i="12"/>
  <c r="BC448" i="12"/>
  <c r="BD448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W524" i="12"/>
  <c r="AX524" i="12"/>
  <c r="AY524" i="12"/>
  <c r="AZ524" i="12"/>
  <c r="BA524" i="12"/>
  <c r="BB524" i="12"/>
  <c r="BC524" i="12"/>
  <c r="BD524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W648" i="12"/>
  <c r="AX648" i="12"/>
  <c r="AY648" i="12"/>
  <c r="AZ648" i="12"/>
  <c r="BA648" i="12"/>
  <c r="BB648" i="12"/>
  <c r="BC648" i="12"/>
  <c r="BD648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W649" i="12"/>
  <c r="AX649" i="12"/>
  <c r="AY649" i="12"/>
  <c r="AZ649" i="12"/>
  <c r="BA649" i="12"/>
  <c r="BB649" i="12"/>
  <c r="BC649" i="12"/>
  <c r="BD649" i="12"/>
  <c r="BF649" i="4"/>
  <c r="BF648" i="4"/>
  <c r="BF524" i="4"/>
  <c r="BF448" i="4"/>
  <c r="BF13" i="4"/>
  <c r="AQ13" i="4"/>
  <c r="AR13" i="4"/>
  <c r="AS13" i="4" s="1"/>
  <c r="AT13" i="4" s="1"/>
  <c r="AU13" i="4" s="1"/>
  <c r="AV13" i="4" s="1"/>
  <c r="AQ448" i="4"/>
  <c r="AR448" i="4"/>
  <c r="AS448" i="4" s="1"/>
  <c r="AT448" i="4" s="1"/>
  <c r="AU448" i="4" s="1"/>
  <c r="AV448" i="4" s="1"/>
  <c r="AQ524" i="4"/>
  <c r="AR524" i="4"/>
  <c r="AS524" i="4" s="1"/>
  <c r="AT524" i="4" s="1"/>
  <c r="AU524" i="4" s="1"/>
  <c r="AV524" i="4" s="1"/>
  <c r="AQ648" i="4"/>
  <c r="AR648" i="4"/>
  <c r="AS648" i="4" s="1"/>
  <c r="AT648" i="4" s="1"/>
  <c r="AU648" i="4" s="1"/>
  <c r="AV648" i="4" s="1"/>
  <c r="AQ649" i="4"/>
  <c r="AR649" i="4"/>
  <c r="AS649" i="4" s="1"/>
  <c r="AT649" i="4" s="1"/>
  <c r="AU649" i="4" s="1"/>
  <c r="AV649" i="4" s="1"/>
  <c r="AA13" i="4"/>
  <c r="AA448" i="4"/>
  <c r="AA524" i="4"/>
  <c r="AA648" i="4"/>
  <c r="AA649" i="4"/>
  <c r="R13" i="4"/>
  <c r="S13" i="4"/>
  <c r="T13" i="4"/>
  <c r="U13" i="4"/>
  <c r="V13" i="4"/>
  <c r="R448" i="4"/>
  <c r="S448" i="4"/>
  <c r="T448" i="4"/>
  <c r="U448" i="4"/>
  <c r="V448" i="4"/>
  <c r="R524" i="4"/>
  <c r="S524" i="4"/>
  <c r="T524" i="4"/>
  <c r="U524" i="4"/>
  <c r="X524" i="4" s="1"/>
  <c r="V524" i="4"/>
  <c r="R648" i="4"/>
  <c r="S648" i="4"/>
  <c r="T648" i="4"/>
  <c r="U648" i="4"/>
  <c r="V648" i="4"/>
  <c r="R649" i="4"/>
  <c r="S649" i="4"/>
  <c r="T649" i="4"/>
  <c r="U649" i="4"/>
  <c r="X649" i="4" s="1"/>
  <c r="V649" i="4"/>
  <c r="M13" i="4"/>
  <c r="J13" i="4" s="1"/>
  <c r="M448" i="4"/>
  <c r="J448" i="4" s="1"/>
  <c r="M524" i="4"/>
  <c r="J524" i="4" s="1"/>
  <c r="M648" i="4"/>
  <c r="Z648" i="4" s="1"/>
  <c r="M649" i="4"/>
  <c r="J649" i="4" s="1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Z274" i="12"/>
  <c r="BA274" i="12"/>
  <c r="BB274" i="12"/>
  <c r="BC274" i="12"/>
  <c r="BD274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Z357" i="12"/>
  <c r="BA357" i="12"/>
  <c r="BB357" i="12"/>
  <c r="BC357" i="12"/>
  <c r="BD357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Z382" i="12"/>
  <c r="BA382" i="12"/>
  <c r="BB382" i="12"/>
  <c r="BC382" i="12"/>
  <c r="BD382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Z446" i="12"/>
  <c r="BA446" i="12"/>
  <c r="BB446" i="12"/>
  <c r="BC446" i="12"/>
  <c r="BD446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Z483" i="12"/>
  <c r="BA483" i="12"/>
  <c r="BB483" i="12"/>
  <c r="BC483" i="12"/>
  <c r="BD483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Z492" i="12"/>
  <c r="BA492" i="12"/>
  <c r="BB492" i="12"/>
  <c r="BC492" i="12"/>
  <c r="BD49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W562" i="12"/>
  <c r="AX562" i="12"/>
  <c r="AY562" i="12"/>
  <c r="AZ562" i="12"/>
  <c r="BA562" i="12"/>
  <c r="BB562" i="12"/>
  <c r="BC562" i="12"/>
  <c r="BD562" i="12"/>
  <c r="BF562" i="4"/>
  <c r="BF492" i="4"/>
  <c r="BF483" i="4"/>
  <c r="BF446" i="4"/>
  <c r="BF382" i="4"/>
  <c r="BF357" i="4"/>
  <c r="BF274" i="4"/>
  <c r="BF103" i="4"/>
  <c r="AQ103" i="4"/>
  <c r="AR103" i="4"/>
  <c r="AS103" i="4" s="1"/>
  <c r="AT103" i="4" s="1"/>
  <c r="AU103" i="4" s="1"/>
  <c r="AV103" i="4" s="1"/>
  <c r="AQ274" i="4"/>
  <c r="AR274" i="4"/>
  <c r="AS274" i="4" s="1"/>
  <c r="AT274" i="4" s="1"/>
  <c r="AU274" i="4" s="1"/>
  <c r="AV274" i="4" s="1"/>
  <c r="AQ357" i="4"/>
  <c r="AR357" i="4"/>
  <c r="AS357" i="4" s="1"/>
  <c r="AT357" i="4" s="1"/>
  <c r="AU357" i="4" s="1"/>
  <c r="AV357" i="4" s="1"/>
  <c r="AQ382" i="4"/>
  <c r="AR382" i="4"/>
  <c r="AS382" i="4" s="1"/>
  <c r="AT382" i="4" s="1"/>
  <c r="AU382" i="4" s="1"/>
  <c r="AV382" i="4" s="1"/>
  <c r="AQ446" i="4"/>
  <c r="AR446" i="4"/>
  <c r="AS446" i="4" s="1"/>
  <c r="AT446" i="4" s="1"/>
  <c r="AU446" i="4" s="1"/>
  <c r="AV446" i="4" s="1"/>
  <c r="AQ483" i="4"/>
  <c r="AR483" i="4"/>
  <c r="AS483" i="4" s="1"/>
  <c r="AT483" i="4" s="1"/>
  <c r="AU483" i="4" s="1"/>
  <c r="AV483" i="4" s="1"/>
  <c r="AQ492" i="4"/>
  <c r="AR492" i="4"/>
  <c r="AS492" i="4" s="1"/>
  <c r="AT492" i="4" s="1"/>
  <c r="AU492" i="4" s="1"/>
  <c r="AV492" i="4" s="1"/>
  <c r="AQ562" i="4"/>
  <c r="AR562" i="4"/>
  <c r="AS562" i="4" s="1"/>
  <c r="AT562" i="4" s="1"/>
  <c r="AU562" i="4" s="1"/>
  <c r="AV562" i="4" s="1"/>
  <c r="AA103" i="4"/>
  <c r="AA274" i="4"/>
  <c r="AA357" i="4"/>
  <c r="AA382" i="4"/>
  <c r="AA446" i="4"/>
  <c r="AA483" i="4"/>
  <c r="AA492" i="4"/>
  <c r="AA562" i="4"/>
  <c r="R103" i="4"/>
  <c r="S103" i="4"/>
  <c r="T103" i="4"/>
  <c r="U103" i="4"/>
  <c r="X103" i="4" s="1"/>
  <c r="V103" i="4"/>
  <c r="R274" i="4"/>
  <c r="S274" i="4"/>
  <c r="T274" i="4"/>
  <c r="U274" i="4"/>
  <c r="V274" i="4"/>
  <c r="R357" i="4"/>
  <c r="S357" i="4"/>
  <c r="T357" i="4"/>
  <c r="U357" i="4"/>
  <c r="X357" i="4" s="1"/>
  <c r="V357" i="4"/>
  <c r="R382" i="4"/>
  <c r="S382" i="4"/>
  <c r="T382" i="4"/>
  <c r="U382" i="4"/>
  <c r="V382" i="4"/>
  <c r="R446" i="4"/>
  <c r="S446" i="4"/>
  <c r="T446" i="4"/>
  <c r="U446" i="4"/>
  <c r="V446" i="4"/>
  <c r="R483" i="4"/>
  <c r="S483" i="4"/>
  <c r="T483" i="4"/>
  <c r="U483" i="4"/>
  <c r="V483" i="4"/>
  <c r="R492" i="4"/>
  <c r="S492" i="4"/>
  <c r="T492" i="4"/>
  <c r="U492" i="4"/>
  <c r="X492" i="4" s="1"/>
  <c r="V492" i="4"/>
  <c r="R562" i="4"/>
  <c r="S562" i="4"/>
  <c r="T562" i="4"/>
  <c r="U562" i="4"/>
  <c r="V562" i="4"/>
  <c r="M103" i="4"/>
  <c r="J103" i="4" s="1"/>
  <c r="M274" i="4"/>
  <c r="Z274" i="4" s="1"/>
  <c r="M357" i="4"/>
  <c r="J357" i="4" s="1"/>
  <c r="M382" i="4"/>
  <c r="J382" i="4" s="1"/>
  <c r="M446" i="4"/>
  <c r="J446" i="4" s="1"/>
  <c r="M483" i="4"/>
  <c r="J483" i="4" s="1"/>
  <c r="M492" i="4"/>
  <c r="J492" i="4" s="1"/>
  <c r="M562" i="4"/>
  <c r="J562" i="4" s="1"/>
  <c r="AT7" i="12"/>
  <c r="AS8" i="12"/>
  <c r="AS9" i="12"/>
  <c r="AS10" i="12"/>
  <c r="AS11" i="12"/>
  <c r="AS12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AS73" i="12"/>
  <c r="AS74" i="12"/>
  <c r="AS76" i="12"/>
  <c r="AS77" i="12"/>
  <c r="AS78" i="12"/>
  <c r="AS79" i="12"/>
  <c r="AS80" i="12"/>
  <c r="AS81" i="12"/>
  <c r="AS83" i="12"/>
  <c r="AS84" i="12"/>
  <c r="AS85" i="12"/>
  <c r="AS86" i="12"/>
  <c r="AS88" i="12"/>
  <c r="AS89" i="12"/>
  <c r="AS90" i="12"/>
  <c r="AS91" i="12"/>
  <c r="AS92" i="12"/>
  <c r="AS93" i="12"/>
  <c r="AS94" i="12"/>
  <c r="AS95" i="12"/>
  <c r="AS96" i="12"/>
  <c r="AS97" i="12"/>
  <c r="AS98" i="12"/>
  <c r="AS99" i="12"/>
  <c r="AS100" i="12"/>
  <c r="AS101" i="12"/>
  <c r="AS102" i="12"/>
  <c r="AS104" i="12"/>
  <c r="AS105" i="12"/>
  <c r="AS106" i="12"/>
  <c r="AS107" i="12"/>
  <c r="AS108" i="12"/>
  <c r="AS109" i="12"/>
  <c r="AS110" i="12"/>
  <c r="AS111" i="12"/>
  <c r="AS112" i="12"/>
  <c r="AS113" i="12"/>
  <c r="AS114" i="12"/>
  <c r="AS115" i="12"/>
  <c r="AS116" i="12"/>
  <c r="AS117" i="12"/>
  <c r="AS118" i="12"/>
  <c r="AS119" i="12"/>
  <c r="AS120" i="12"/>
  <c r="AS121" i="12"/>
  <c r="AS122" i="12"/>
  <c r="AS124" i="12"/>
  <c r="AS125" i="12"/>
  <c r="AS126" i="12"/>
  <c r="AS127" i="12"/>
  <c r="AS128" i="12"/>
  <c r="AS129" i="12"/>
  <c r="AS130" i="12"/>
  <c r="AS131" i="12"/>
  <c r="AS132" i="12"/>
  <c r="AS133" i="12"/>
  <c r="AS134" i="12"/>
  <c r="AS135" i="12"/>
  <c r="AS136" i="12"/>
  <c r="AS137" i="12"/>
  <c r="AS138" i="12"/>
  <c r="AS139" i="12"/>
  <c r="AS140" i="12"/>
  <c r="AS141" i="12"/>
  <c r="AS142" i="12"/>
  <c r="AS143" i="12"/>
  <c r="AS144" i="12"/>
  <c r="AS145" i="12"/>
  <c r="AS146" i="12"/>
  <c r="AS147" i="12"/>
  <c r="AS148" i="12"/>
  <c r="AS149" i="12"/>
  <c r="AS150" i="12"/>
  <c r="AS151" i="12"/>
  <c r="AS152" i="12"/>
  <c r="AS153" i="12"/>
  <c r="AS154" i="12"/>
  <c r="AS155" i="12"/>
  <c r="AS156" i="12"/>
  <c r="AS157" i="12"/>
  <c r="AS158" i="12"/>
  <c r="AS161" i="12"/>
  <c r="AS160" i="12"/>
  <c r="AS162" i="12"/>
  <c r="AS163" i="12"/>
  <c r="AS164" i="12"/>
  <c r="AS165" i="12"/>
  <c r="AS166" i="12"/>
  <c r="AS167" i="12"/>
  <c r="AS168" i="12"/>
  <c r="AS169" i="12"/>
  <c r="AS170" i="12"/>
  <c r="AS171" i="12"/>
  <c r="AS172" i="12"/>
  <c r="AS173" i="12"/>
  <c r="AS174" i="12"/>
  <c r="AS175" i="12"/>
  <c r="AS176" i="12"/>
  <c r="AS177" i="12"/>
  <c r="AS178" i="12"/>
  <c r="AS179" i="12"/>
  <c r="AS180" i="12"/>
  <c r="AS181" i="12"/>
  <c r="AS182" i="12"/>
  <c r="AS183" i="12"/>
  <c r="AS184" i="12"/>
  <c r="AS185" i="12"/>
  <c r="AS186" i="12"/>
  <c r="AS187" i="12"/>
  <c r="AS188" i="12"/>
  <c r="AS189" i="12"/>
  <c r="AS191" i="12"/>
  <c r="AS192" i="12"/>
  <c r="AS194" i="12"/>
  <c r="AS196" i="12"/>
  <c r="AS197" i="12"/>
  <c r="AS198" i="12"/>
  <c r="AS199" i="12"/>
  <c r="AS200" i="12"/>
  <c r="AS201" i="12"/>
  <c r="AS202" i="12"/>
  <c r="AS203" i="12"/>
  <c r="AS204" i="12"/>
  <c r="AS205" i="12"/>
  <c r="AS206" i="12"/>
  <c r="AS207" i="12"/>
  <c r="AS208" i="12"/>
  <c r="AS209" i="12"/>
  <c r="AS210" i="12"/>
  <c r="AS211" i="12"/>
  <c r="AS212" i="12"/>
  <c r="AS213" i="12"/>
  <c r="AS214" i="12"/>
  <c r="AS215" i="12"/>
  <c r="AS216" i="12"/>
  <c r="AS217" i="12"/>
  <c r="AS218" i="12"/>
  <c r="AS219" i="12"/>
  <c r="AS220" i="12"/>
  <c r="AS221" i="12"/>
  <c r="AS222" i="12"/>
  <c r="AS223" i="12"/>
  <c r="AS224" i="12"/>
  <c r="AS225" i="12"/>
  <c r="AS226" i="12"/>
  <c r="AS227" i="12"/>
  <c r="AS228" i="12"/>
  <c r="AS229" i="12"/>
  <c r="AS230" i="12"/>
  <c r="AS231" i="12"/>
  <c r="AS232" i="12"/>
  <c r="AS233" i="12"/>
  <c r="AS234" i="12"/>
  <c r="AS235" i="12"/>
  <c r="AS237" i="12"/>
  <c r="AS239" i="12"/>
  <c r="AS240" i="12"/>
  <c r="AS241" i="12"/>
  <c r="AS242" i="12"/>
  <c r="AS243" i="12"/>
  <c r="AS244" i="12"/>
  <c r="AS245" i="12"/>
  <c r="AS246" i="12"/>
  <c r="AS247" i="12"/>
  <c r="AS248" i="12"/>
  <c r="AS249" i="12"/>
  <c r="AS250" i="12"/>
  <c r="AS251" i="12"/>
  <c r="AS253" i="12"/>
  <c r="AS254" i="12"/>
  <c r="AS255" i="12"/>
  <c r="AS256" i="12"/>
  <c r="AS257" i="12"/>
  <c r="AS258" i="12"/>
  <c r="AS259" i="12"/>
  <c r="AS260" i="12"/>
  <c r="AS261" i="12"/>
  <c r="AS262" i="12"/>
  <c r="AS263" i="12"/>
  <c r="AS264" i="12"/>
  <c r="AS265" i="12"/>
  <c r="AS266" i="12"/>
  <c r="AS267" i="12"/>
  <c r="AS268" i="12"/>
  <c r="AS269" i="12"/>
  <c r="AS270" i="12"/>
  <c r="AS271" i="12"/>
  <c r="AS272" i="12"/>
  <c r="AS273" i="12"/>
  <c r="AS275" i="12"/>
  <c r="AS277" i="12"/>
  <c r="AS278" i="12"/>
  <c r="AS279" i="12"/>
  <c r="AS280" i="12"/>
  <c r="AS281" i="12"/>
  <c r="AS282" i="12"/>
  <c r="AS283" i="12"/>
  <c r="AS284" i="12"/>
  <c r="AS285" i="12"/>
  <c r="AS286" i="12"/>
  <c r="AS287" i="12"/>
  <c r="AS288" i="12"/>
  <c r="AS289" i="12"/>
  <c r="AS290" i="12"/>
  <c r="AS291" i="12"/>
  <c r="AS292" i="12"/>
  <c r="AS293" i="12"/>
  <c r="AS294" i="12"/>
  <c r="AS295" i="12"/>
  <c r="AS296" i="12"/>
  <c r="AS297" i="12"/>
  <c r="AS298" i="12"/>
  <c r="AS299" i="12"/>
  <c r="AS300" i="12"/>
  <c r="AS301" i="12"/>
  <c r="AS302" i="12"/>
  <c r="AS303" i="12"/>
  <c r="AS304" i="12"/>
  <c r="AS305" i="12"/>
  <c r="AS306" i="12"/>
  <c r="AS307" i="12"/>
  <c r="AS308" i="12"/>
  <c r="AS309" i="12"/>
  <c r="AS310" i="12"/>
  <c r="AS312" i="12"/>
  <c r="AS313" i="12"/>
  <c r="AS314" i="12"/>
  <c r="AS315" i="12"/>
  <c r="AS316" i="12"/>
  <c r="AS318" i="12"/>
  <c r="AS319" i="12"/>
  <c r="AS320" i="12"/>
  <c r="AS321" i="12"/>
  <c r="AS322" i="12"/>
  <c r="AS323" i="12"/>
  <c r="AS324" i="12"/>
  <c r="AS325" i="12"/>
  <c r="AS326" i="12"/>
  <c r="AS327" i="12"/>
  <c r="AS328" i="12"/>
  <c r="AS329" i="12"/>
  <c r="AS330" i="12"/>
  <c r="AS331" i="12"/>
  <c r="AS332" i="12"/>
  <c r="AS333" i="12"/>
  <c r="AS334" i="12"/>
  <c r="AS335" i="12"/>
  <c r="AS336" i="12"/>
  <c r="AS337" i="12"/>
  <c r="AS338" i="12"/>
  <c r="AS339" i="12"/>
  <c r="AS340" i="12"/>
  <c r="AS341" i="12"/>
  <c r="AS342" i="12"/>
  <c r="AS343" i="12"/>
  <c r="AS344" i="12"/>
  <c r="AS345" i="12"/>
  <c r="AS346" i="12"/>
  <c r="AS347" i="12"/>
  <c r="AS348" i="12"/>
  <c r="AS349" i="12"/>
  <c r="AS350" i="12"/>
  <c r="AS351" i="12"/>
  <c r="AS352" i="12"/>
  <c r="AS353" i="12"/>
  <c r="AS354" i="12"/>
  <c r="AS355" i="12"/>
  <c r="AS356" i="12"/>
  <c r="AS358" i="12"/>
  <c r="AS359" i="12"/>
  <c r="AS425" i="12"/>
  <c r="AS360" i="12"/>
  <c r="AS361" i="12"/>
  <c r="AS362" i="12"/>
  <c r="AS363" i="12"/>
  <c r="AS364" i="12"/>
  <c r="AS365" i="12"/>
  <c r="AS366" i="12"/>
  <c r="AS367" i="12"/>
  <c r="AS368" i="12"/>
  <c r="AS369" i="12"/>
  <c r="AS370" i="12"/>
  <c r="AS371" i="12"/>
  <c r="AS372" i="12"/>
  <c r="AS373" i="12"/>
  <c r="AS374" i="12"/>
  <c r="AS375" i="12"/>
  <c r="AS376" i="12"/>
  <c r="AS377" i="12"/>
  <c r="AS378" i="12"/>
  <c r="AS379" i="12"/>
  <c r="AS380" i="12"/>
  <c r="AS381" i="12"/>
  <c r="AS383" i="12"/>
  <c r="AS384" i="12"/>
  <c r="AS385" i="12"/>
  <c r="AS386" i="12"/>
  <c r="AS387" i="12"/>
  <c r="AS388" i="12"/>
  <c r="AS389" i="12"/>
  <c r="AS390" i="12"/>
  <c r="AS391" i="12"/>
  <c r="AS392" i="12"/>
  <c r="AS393" i="12"/>
  <c r="AS394" i="12"/>
  <c r="AS395" i="12"/>
  <c r="AS396" i="12"/>
  <c r="AS397" i="12"/>
  <c r="AS398" i="12"/>
  <c r="AS399" i="12"/>
  <c r="AS400" i="12"/>
  <c r="AS401" i="12"/>
  <c r="AS402" i="12"/>
  <c r="AS403" i="12"/>
  <c r="AS404" i="12"/>
  <c r="AS405" i="12"/>
  <c r="AS406" i="12"/>
  <c r="AS407" i="12"/>
  <c r="AS408" i="12"/>
  <c r="AS409" i="12"/>
  <c r="AS410" i="12"/>
  <c r="AS411" i="12"/>
  <c r="AS412" i="12"/>
  <c r="AS413" i="12"/>
  <c r="AS414" i="12"/>
  <c r="AS415" i="12"/>
  <c r="AS416" i="12"/>
  <c r="AS417" i="12"/>
  <c r="AS418" i="12"/>
  <c r="AS419" i="12"/>
  <c r="AS420" i="12"/>
  <c r="AS421" i="12"/>
  <c r="AS422" i="12"/>
  <c r="AS423" i="12"/>
  <c r="AS424" i="12"/>
  <c r="AS426" i="12"/>
  <c r="AS427" i="12"/>
  <c r="AS428" i="12"/>
  <c r="AS429" i="12"/>
  <c r="AS430" i="12"/>
  <c r="AS431" i="12"/>
  <c r="AS432" i="12"/>
  <c r="AS433" i="12"/>
  <c r="AS434" i="12"/>
  <c r="AS435" i="12"/>
  <c r="AS436" i="12"/>
  <c r="AS437" i="12"/>
  <c r="AS438" i="12"/>
  <c r="AS439" i="12"/>
  <c r="AS440" i="12"/>
  <c r="AS441" i="12"/>
  <c r="AS442" i="12"/>
  <c r="AS443" i="12"/>
  <c r="AS444" i="12"/>
  <c r="AS445" i="12"/>
  <c r="AS447" i="12"/>
  <c r="AS449" i="12"/>
  <c r="AS450" i="12"/>
  <c r="AS451" i="12"/>
  <c r="AS452" i="12"/>
  <c r="AS453" i="12"/>
  <c r="AS454" i="12"/>
  <c r="AS455" i="12"/>
  <c r="AS456" i="12"/>
  <c r="AS457" i="12"/>
  <c r="AS458" i="12"/>
  <c r="AS459" i="12"/>
  <c r="AS460" i="12"/>
  <c r="AS461" i="12"/>
  <c r="AS462" i="12"/>
  <c r="AS463" i="12"/>
  <c r="AS464" i="12"/>
  <c r="AS465" i="12"/>
  <c r="AS466" i="12"/>
  <c r="AS467" i="12"/>
  <c r="AS468" i="12"/>
  <c r="AS469" i="12"/>
  <c r="AS470" i="12"/>
  <c r="AS471" i="12"/>
  <c r="AS472" i="12"/>
  <c r="AS474" i="12"/>
  <c r="AS476" i="12"/>
  <c r="AS477" i="12"/>
  <c r="AS478" i="12"/>
  <c r="AS479" i="12"/>
  <c r="AS480" i="12"/>
  <c r="AS481" i="12"/>
  <c r="AS482" i="12"/>
  <c r="AS484" i="12"/>
  <c r="AS485" i="12"/>
  <c r="AS486" i="12"/>
  <c r="AS487" i="12"/>
  <c r="AS488" i="12"/>
  <c r="AS489" i="12"/>
  <c r="AS490" i="12"/>
  <c r="AS491" i="12"/>
  <c r="AS493" i="12"/>
  <c r="AS494" i="12"/>
  <c r="AS495" i="12"/>
  <c r="AS496" i="12"/>
  <c r="AS497" i="12"/>
  <c r="AS498" i="12"/>
  <c r="AS499" i="12"/>
  <c r="AS500" i="12"/>
  <c r="AS501" i="12"/>
  <c r="AS502" i="12"/>
  <c r="AS503" i="12"/>
  <c r="AS504" i="12"/>
  <c r="AS505" i="12"/>
  <c r="AS506" i="12"/>
  <c r="AS507" i="12"/>
  <c r="AS508" i="12"/>
  <c r="AS509" i="12"/>
  <c r="AS510" i="12"/>
  <c r="AS511" i="12"/>
  <c r="AS512" i="12"/>
  <c r="AS513" i="12"/>
  <c r="AS514" i="12"/>
  <c r="AS515" i="12"/>
  <c r="AS516" i="12"/>
  <c r="AS517" i="12"/>
  <c r="AS518" i="12"/>
  <c r="AS519" i="12"/>
  <c r="AS520" i="12"/>
  <c r="AS521" i="12"/>
  <c r="AS522" i="12"/>
  <c r="AS523" i="12"/>
  <c r="AS525" i="12"/>
  <c r="AS526" i="12"/>
  <c r="AS527" i="12"/>
  <c r="AS528" i="12"/>
  <c r="AS529" i="12"/>
  <c r="AS530" i="12"/>
  <c r="AS532" i="12"/>
  <c r="AS533" i="12"/>
  <c r="AS534" i="12"/>
  <c r="AS535" i="12"/>
  <c r="AS536" i="12"/>
  <c r="AS537" i="12"/>
  <c r="AS538" i="12"/>
  <c r="AS539" i="12"/>
  <c r="AS540" i="12"/>
  <c r="AS541" i="12"/>
  <c r="AS542" i="12"/>
  <c r="AS543" i="12"/>
  <c r="AS544" i="12"/>
  <c r="AS545" i="12"/>
  <c r="AS546" i="12"/>
  <c r="AS547" i="12"/>
  <c r="AS548" i="12"/>
  <c r="AS549" i="12"/>
  <c r="AS550" i="12"/>
  <c r="AS551" i="12"/>
  <c r="AS552" i="12"/>
  <c r="AS553" i="12"/>
  <c r="AS554" i="12"/>
  <c r="AS555" i="12"/>
  <c r="AS311" i="12"/>
  <c r="AS557" i="12"/>
  <c r="AS558" i="12"/>
  <c r="AS559" i="12"/>
  <c r="AS560" i="12"/>
  <c r="AS561" i="12"/>
  <c r="AS563" i="12"/>
  <c r="AS564" i="12"/>
  <c r="AS565" i="12"/>
  <c r="AS566" i="12"/>
  <c r="AS567" i="12"/>
  <c r="AS568" i="12"/>
  <c r="AS569" i="12"/>
  <c r="AS570" i="12"/>
  <c r="AS571" i="12"/>
  <c r="AS572" i="12"/>
  <c r="AS573" i="12"/>
  <c r="AS574" i="12"/>
  <c r="AS575" i="12"/>
  <c r="AS576" i="12"/>
  <c r="AS577" i="12"/>
  <c r="AS578" i="12"/>
  <c r="AS579" i="12"/>
  <c r="AS580" i="12"/>
  <c r="AS581" i="12"/>
  <c r="AS582" i="12"/>
  <c r="AS583" i="12"/>
  <c r="AS584" i="12"/>
  <c r="AS585" i="12"/>
  <c r="AS586" i="12"/>
  <c r="AS587" i="12"/>
  <c r="AS588" i="12"/>
  <c r="AS589" i="12"/>
  <c r="AS591" i="12"/>
  <c r="AS592" i="12"/>
  <c r="AS593" i="12"/>
  <c r="AS594" i="12"/>
  <c r="AS595" i="12"/>
  <c r="AS596" i="12"/>
  <c r="AS597" i="12"/>
  <c r="AS598" i="12"/>
  <c r="AS600" i="12"/>
  <c r="AS601" i="12"/>
  <c r="AS602" i="12"/>
  <c r="AS603" i="12"/>
  <c r="AS605" i="12"/>
  <c r="AS606" i="12"/>
  <c r="AS607" i="12"/>
  <c r="AS608" i="12"/>
  <c r="AS609" i="12"/>
  <c r="AS610" i="12"/>
  <c r="AS611" i="12"/>
  <c r="AS612" i="12"/>
  <c r="AS613" i="12"/>
  <c r="AS614" i="12"/>
  <c r="AS615" i="12"/>
  <c r="AS616" i="12"/>
  <c r="AS617" i="12"/>
  <c r="AS619" i="12"/>
  <c r="AS620" i="12"/>
  <c r="AS621" i="12"/>
  <c r="AS622" i="12"/>
  <c r="AS623" i="12"/>
  <c r="AS624" i="12"/>
  <c r="AS625" i="12"/>
  <c r="AS626" i="12"/>
  <c r="AS627" i="12"/>
  <c r="AS628" i="12"/>
  <c r="AS629" i="12"/>
  <c r="AS630" i="12"/>
  <c r="AS631" i="12"/>
  <c r="AS632" i="12"/>
  <c r="AS634" i="12"/>
  <c r="AS635" i="12"/>
  <c r="AS636" i="12"/>
  <c r="AS637" i="12"/>
  <c r="AS638" i="12"/>
  <c r="AS639" i="12"/>
  <c r="AS640" i="12"/>
  <c r="AS641" i="12"/>
  <c r="AS642" i="12"/>
  <c r="AS643" i="12"/>
  <c r="AS644" i="12"/>
  <c r="AS645" i="12"/>
  <c r="AS646" i="12"/>
  <c r="AS647" i="12"/>
  <c r="AS650" i="12"/>
  <c r="AS651" i="12"/>
  <c r="AS652" i="12"/>
  <c r="AS653" i="12"/>
  <c r="AS654" i="12"/>
  <c r="AS655" i="12"/>
  <c r="AS656" i="12"/>
  <c r="AS657" i="12"/>
  <c r="AS658" i="12"/>
  <c r="AS659" i="12"/>
  <c r="AS660" i="12"/>
  <c r="AS661" i="12"/>
  <c r="AS662" i="12"/>
  <c r="AS663" i="12"/>
  <c r="AS664" i="12"/>
  <c r="AS666" i="12"/>
  <c r="AS667" i="12"/>
  <c r="AS668" i="12"/>
  <c r="AS669" i="12"/>
  <c r="AS670" i="12"/>
  <c r="AS671" i="12"/>
  <c r="AS672" i="12"/>
  <c r="AS673" i="12"/>
  <c r="AS674" i="12"/>
  <c r="AS675" i="12"/>
  <c r="AS676" i="12"/>
  <c r="AS677" i="12"/>
  <c r="AS678" i="12"/>
  <c r="AS679" i="12"/>
  <c r="AS680" i="12"/>
  <c r="AS681" i="12"/>
  <c r="AS682" i="12"/>
  <c r="AS683" i="12"/>
  <c r="AS684" i="12"/>
  <c r="AS685" i="12"/>
  <c r="AS686" i="12"/>
  <c r="AS687" i="12"/>
  <c r="AS688" i="12"/>
  <c r="AS689" i="12"/>
  <c r="AS690" i="12"/>
  <c r="AS7" i="12"/>
  <c r="AR8" i="12"/>
  <c r="AR9" i="12"/>
  <c r="AR10" i="12"/>
  <c r="AR11" i="12"/>
  <c r="AR12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6" i="12"/>
  <c r="AR77" i="12"/>
  <c r="AR78" i="12"/>
  <c r="AR79" i="12"/>
  <c r="AR80" i="12"/>
  <c r="AR81" i="12"/>
  <c r="AR83" i="12"/>
  <c r="AR84" i="12"/>
  <c r="AR85" i="12"/>
  <c r="AR86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61" i="12"/>
  <c r="AR160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1" i="12"/>
  <c r="AR192" i="12"/>
  <c r="AR194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7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5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2" i="12"/>
  <c r="AR313" i="12"/>
  <c r="AR314" i="12"/>
  <c r="AR315" i="12"/>
  <c r="AR316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8" i="12"/>
  <c r="AR359" i="12"/>
  <c r="AR425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7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4" i="12"/>
  <c r="AR476" i="12"/>
  <c r="AR477" i="12"/>
  <c r="AR478" i="12"/>
  <c r="AR479" i="12"/>
  <c r="AR480" i="12"/>
  <c r="AR481" i="12"/>
  <c r="AR482" i="12"/>
  <c r="AR484" i="12"/>
  <c r="AR485" i="12"/>
  <c r="AR486" i="12"/>
  <c r="AR487" i="12"/>
  <c r="AR488" i="12"/>
  <c r="AR489" i="12"/>
  <c r="AR490" i="12"/>
  <c r="AR491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5" i="12"/>
  <c r="AR526" i="12"/>
  <c r="AR527" i="12"/>
  <c r="AR528" i="12"/>
  <c r="AR529" i="12"/>
  <c r="AR530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311" i="12"/>
  <c r="AR557" i="12"/>
  <c r="AR558" i="12"/>
  <c r="AR559" i="12"/>
  <c r="AR560" i="12"/>
  <c r="AR561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1" i="12"/>
  <c r="AR592" i="12"/>
  <c r="AR593" i="12"/>
  <c r="AR594" i="12"/>
  <c r="AR595" i="12"/>
  <c r="AR596" i="12"/>
  <c r="AR597" i="12"/>
  <c r="AR598" i="12"/>
  <c r="AR600" i="12"/>
  <c r="AR601" i="12"/>
  <c r="AR602" i="12"/>
  <c r="AR603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7" i="12"/>
  <c r="AQ8" i="12"/>
  <c r="AQ9" i="12"/>
  <c r="AQ10" i="12"/>
  <c r="AQ11" i="12"/>
  <c r="AQ12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6" i="12"/>
  <c r="AQ77" i="12"/>
  <c r="AQ78" i="12"/>
  <c r="AQ79" i="12"/>
  <c r="AQ80" i="12"/>
  <c r="AQ81" i="12"/>
  <c r="AQ83" i="12"/>
  <c r="AQ84" i="12"/>
  <c r="AQ85" i="12"/>
  <c r="AQ86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61" i="12"/>
  <c r="AQ160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1" i="12"/>
  <c r="AQ192" i="12"/>
  <c r="AQ194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7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5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2" i="12"/>
  <c r="AQ313" i="12"/>
  <c r="AQ314" i="12"/>
  <c r="AQ315" i="12"/>
  <c r="AQ316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8" i="12"/>
  <c r="AQ359" i="12"/>
  <c r="AQ425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7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4" i="12"/>
  <c r="AQ476" i="12"/>
  <c r="AQ477" i="12"/>
  <c r="AQ478" i="12"/>
  <c r="AQ479" i="12"/>
  <c r="AQ480" i="12"/>
  <c r="AQ481" i="12"/>
  <c r="AQ482" i="12"/>
  <c r="AQ484" i="12"/>
  <c r="AQ485" i="12"/>
  <c r="AQ486" i="12"/>
  <c r="AQ487" i="12"/>
  <c r="AQ488" i="12"/>
  <c r="AQ489" i="12"/>
  <c r="AQ490" i="12"/>
  <c r="AQ491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5" i="12"/>
  <c r="AQ526" i="12"/>
  <c r="AQ527" i="12"/>
  <c r="AQ528" i="12"/>
  <c r="AQ529" i="12"/>
  <c r="AQ530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311" i="12"/>
  <c r="AQ557" i="12"/>
  <c r="AQ558" i="12"/>
  <c r="AQ559" i="12"/>
  <c r="AQ560" i="12"/>
  <c r="AQ561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1" i="12"/>
  <c r="AQ592" i="12"/>
  <c r="AQ593" i="12"/>
  <c r="AQ594" i="12"/>
  <c r="AQ595" i="12"/>
  <c r="AQ596" i="12"/>
  <c r="AQ597" i="12"/>
  <c r="AQ598" i="12"/>
  <c r="AQ600" i="12"/>
  <c r="AQ601" i="12"/>
  <c r="AQ602" i="12"/>
  <c r="AQ603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7" i="12"/>
  <c r="AP8" i="12"/>
  <c r="AP9" i="12"/>
  <c r="AP10" i="12"/>
  <c r="AP11" i="12"/>
  <c r="AP12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6" i="12"/>
  <c r="AP77" i="12"/>
  <c r="AP78" i="12"/>
  <c r="AP79" i="12"/>
  <c r="AP80" i="12"/>
  <c r="AP81" i="12"/>
  <c r="AP83" i="12"/>
  <c r="AP84" i="12"/>
  <c r="AP85" i="12"/>
  <c r="AP86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61" i="12"/>
  <c r="AP160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1" i="12"/>
  <c r="AP192" i="12"/>
  <c r="AP194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7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5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2" i="12"/>
  <c r="AP313" i="12"/>
  <c r="AP314" i="12"/>
  <c r="AP315" i="12"/>
  <c r="AP316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8" i="12"/>
  <c r="AP359" i="12"/>
  <c r="AP425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7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4" i="12"/>
  <c r="AP476" i="12"/>
  <c r="AP477" i="12"/>
  <c r="AP478" i="12"/>
  <c r="AP479" i="12"/>
  <c r="AP480" i="12"/>
  <c r="AP481" i="12"/>
  <c r="AP482" i="12"/>
  <c r="AP484" i="12"/>
  <c r="AP485" i="12"/>
  <c r="AP486" i="12"/>
  <c r="AP487" i="12"/>
  <c r="AP488" i="12"/>
  <c r="AP489" i="12"/>
  <c r="AP490" i="12"/>
  <c r="AP491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5" i="12"/>
  <c r="AP526" i="12"/>
  <c r="AP527" i="12"/>
  <c r="AP528" i="12"/>
  <c r="AP529" i="12"/>
  <c r="AP530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311" i="12"/>
  <c r="AP557" i="12"/>
  <c r="AP558" i="12"/>
  <c r="AP559" i="12"/>
  <c r="AP560" i="12"/>
  <c r="AP561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1" i="12"/>
  <c r="AP592" i="12"/>
  <c r="AP593" i="12"/>
  <c r="AP594" i="12"/>
  <c r="AP595" i="12"/>
  <c r="AP596" i="12"/>
  <c r="AP597" i="12"/>
  <c r="AP598" i="12"/>
  <c r="AP600" i="12"/>
  <c r="AP601" i="12"/>
  <c r="AP602" i="12"/>
  <c r="AP603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7" i="12"/>
  <c r="J252" i="4" l="1"/>
  <c r="Z82" i="4"/>
  <c r="Z238" i="4"/>
  <c r="Z123" i="4"/>
  <c r="Z14" i="4"/>
  <c r="Z618" i="4"/>
  <c r="AP82" i="4"/>
  <c r="AP252" i="4"/>
  <c r="Z317" i="4"/>
  <c r="AP14" i="4"/>
  <c r="BE618" i="12"/>
  <c r="BE123" i="12"/>
  <c r="BE238" i="12"/>
  <c r="BE252" i="12"/>
  <c r="AW82" i="4"/>
  <c r="AX82" i="4" s="1"/>
  <c r="AS14" i="4"/>
  <c r="AT14" i="4" s="1"/>
  <c r="AU14" i="4" s="1"/>
  <c r="AV14" i="4" s="1"/>
  <c r="W252" i="4"/>
  <c r="AO252" i="4"/>
  <c r="W238" i="4"/>
  <c r="AW238" i="4"/>
  <c r="AX238" i="4" s="1"/>
  <c r="AP238" i="4"/>
  <c r="AO238" i="4"/>
  <c r="AW618" i="4"/>
  <c r="AX618" i="4" s="1"/>
  <c r="W14" i="4"/>
  <c r="X123" i="4"/>
  <c r="W123" i="4"/>
  <c r="AP618" i="4"/>
  <c r="AO618" i="4"/>
  <c r="W82" i="4"/>
  <c r="AO82" i="4"/>
  <c r="AW252" i="4"/>
  <c r="AX252" i="4" s="1"/>
  <c r="AW123" i="4"/>
  <c r="AX123" i="4" s="1"/>
  <c r="AO14" i="4"/>
  <c r="AP123" i="4"/>
  <c r="X82" i="4"/>
  <c r="W618" i="4"/>
  <c r="X252" i="4"/>
  <c r="X14" i="4"/>
  <c r="Z665" i="4"/>
  <c r="BE317" i="12"/>
  <c r="W317" i="4"/>
  <c r="AW317" i="4"/>
  <c r="AX317" i="4" s="1"/>
  <c r="AP317" i="4"/>
  <c r="AO317" i="4"/>
  <c r="X317" i="4"/>
  <c r="Z190" i="4"/>
  <c r="Z590" i="4"/>
  <c r="AO190" i="4"/>
  <c r="BE665" i="12"/>
  <c r="BE190" i="12"/>
  <c r="AW665" i="4"/>
  <c r="AX665" i="4" s="1"/>
  <c r="W665" i="4"/>
  <c r="AP665" i="4"/>
  <c r="AO665" i="4"/>
  <c r="AW190" i="4"/>
  <c r="AX190" i="4" s="1"/>
  <c r="W190" i="4"/>
  <c r="AP190" i="4"/>
  <c r="X665" i="4"/>
  <c r="X190" i="4"/>
  <c r="Z475" i="4"/>
  <c r="Z75" i="4"/>
  <c r="Z276" i="4"/>
  <c r="AO75" i="4"/>
  <c r="N1089" i="6"/>
  <c r="N1100" i="6"/>
  <c r="N1101" i="6"/>
  <c r="N1092" i="6"/>
  <c r="N1094" i="6"/>
  <c r="AO590" i="4"/>
  <c r="BE276" i="12"/>
  <c r="BE590" i="12"/>
  <c r="BE75" i="12"/>
  <c r="BE475" i="12"/>
  <c r="AP75" i="4"/>
  <c r="X75" i="4"/>
  <c r="AW590" i="4"/>
  <c r="AX590" i="4" s="1"/>
  <c r="AP590" i="4"/>
  <c r="W75" i="4"/>
  <c r="W276" i="4"/>
  <c r="AW75" i="4"/>
  <c r="AX75" i="4" s="1"/>
  <c r="W475" i="4"/>
  <c r="W590" i="4"/>
  <c r="AW475" i="4"/>
  <c r="AX475" i="4" s="1"/>
  <c r="AP475" i="4"/>
  <c r="AW276" i="4"/>
  <c r="AX276" i="4" s="1"/>
  <c r="AO475" i="4"/>
  <c r="AP276" i="4"/>
  <c r="AO276" i="4"/>
  <c r="X590" i="4"/>
  <c r="X475" i="4"/>
  <c r="N1096" i="6"/>
  <c r="N1093" i="6"/>
  <c r="N1098" i="6"/>
  <c r="N1097" i="6"/>
  <c r="C1101" i="6"/>
  <c r="N1091" i="6"/>
  <c r="E1102" i="6"/>
  <c r="N1099" i="6"/>
  <c r="N1090" i="6"/>
  <c r="N1088" i="6"/>
  <c r="G1102" i="6"/>
  <c r="H1102" i="6"/>
  <c r="N1087" i="6"/>
  <c r="N1095" i="6"/>
  <c r="N1086" i="6"/>
  <c r="N1085" i="6"/>
  <c r="Z633" i="4"/>
  <c r="Z599" i="4"/>
  <c r="Z556" i="4"/>
  <c r="AO556" i="4"/>
  <c r="AP633" i="4"/>
  <c r="BE599" i="12"/>
  <c r="BE195" i="12"/>
  <c r="BE633" i="12"/>
  <c r="BE556" i="12"/>
  <c r="AO633" i="4"/>
  <c r="X633" i="4"/>
  <c r="W633" i="4"/>
  <c r="AW195" i="4"/>
  <c r="AX195" i="4" s="1"/>
  <c r="X556" i="4"/>
  <c r="W599" i="4"/>
  <c r="W195" i="4"/>
  <c r="AW633" i="4"/>
  <c r="AX633" i="4" s="1"/>
  <c r="AW556" i="4"/>
  <c r="AX556" i="4" s="1"/>
  <c r="AP195" i="4"/>
  <c r="W556" i="4"/>
  <c r="AP556" i="4"/>
  <c r="AO195" i="4"/>
  <c r="AP599" i="4"/>
  <c r="AO599" i="4"/>
  <c r="AW599" i="4"/>
  <c r="AX599" i="4" s="1"/>
  <c r="X195" i="4"/>
  <c r="F1102" i="6"/>
  <c r="C1100" i="6"/>
  <c r="AO159" i="4"/>
  <c r="Z531" i="4"/>
  <c r="Z87" i="4"/>
  <c r="Z604" i="4"/>
  <c r="Z473" i="4"/>
  <c r="Z236" i="4"/>
  <c r="Z193" i="4"/>
  <c r="BE531" i="12"/>
  <c r="BE193" i="12"/>
  <c r="BE473" i="12"/>
  <c r="BE236" i="12"/>
  <c r="BE159" i="12"/>
  <c r="BE87" i="12"/>
  <c r="BE604" i="12"/>
  <c r="AO87" i="4"/>
  <c r="AP473" i="4"/>
  <c r="X473" i="4"/>
  <c r="W473" i="4"/>
  <c r="AW236" i="4"/>
  <c r="AX236" i="4" s="1"/>
  <c r="W87" i="4"/>
  <c r="AW473" i="4"/>
  <c r="AX473" i="4" s="1"/>
  <c r="AO473" i="4"/>
  <c r="W159" i="4"/>
  <c r="W531" i="4"/>
  <c r="X159" i="4"/>
  <c r="AW193" i="4"/>
  <c r="AX193" i="4" s="1"/>
  <c r="W604" i="4"/>
  <c r="AP193" i="4"/>
  <c r="AO193" i="4"/>
  <c r="AW159" i="4"/>
  <c r="AX159" i="4" s="1"/>
  <c r="AO604" i="4"/>
  <c r="AW604" i="4"/>
  <c r="AX604" i="4" s="1"/>
  <c r="AP531" i="4"/>
  <c r="W236" i="4"/>
  <c r="AP604" i="4"/>
  <c r="AP159" i="4"/>
  <c r="AO531" i="4"/>
  <c r="AW531" i="4"/>
  <c r="AX531" i="4" s="1"/>
  <c r="W193" i="4"/>
  <c r="AW87" i="4"/>
  <c r="AX87" i="4" s="1"/>
  <c r="AP236" i="4"/>
  <c r="AO236" i="4"/>
  <c r="AP87" i="4"/>
  <c r="X236" i="4"/>
  <c r="X87" i="4"/>
  <c r="X531" i="4"/>
  <c r="J274" i="4"/>
  <c r="AP274" i="4" s="1"/>
  <c r="Z649" i="4"/>
  <c r="J648" i="4"/>
  <c r="AO648" i="4" s="1"/>
  <c r="Z524" i="4"/>
  <c r="Z448" i="4"/>
  <c r="Z13" i="4"/>
  <c r="Z357" i="4"/>
  <c r="AO13" i="4"/>
  <c r="AO448" i="4"/>
  <c r="BE524" i="12"/>
  <c r="BE448" i="12"/>
  <c r="BE649" i="12"/>
  <c r="BE13" i="12"/>
  <c r="BE648" i="12"/>
  <c r="AW448" i="4"/>
  <c r="AX448" i="4" s="1"/>
  <c r="W524" i="4"/>
  <c r="AP448" i="4"/>
  <c r="X448" i="4"/>
  <c r="AW648" i="4"/>
  <c r="AX648" i="4" s="1"/>
  <c r="AW13" i="4"/>
  <c r="AX13" i="4" s="1"/>
  <c r="W448" i="4"/>
  <c r="AW524" i="4"/>
  <c r="AX524" i="4" s="1"/>
  <c r="AP13" i="4"/>
  <c r="W648" i="4"/>
  <c r="AP524" i="4"/>
  <c r="W13" i="4"/>
  <c r="AW649" i="4"/>
  <c r="AX649" i="4" s="1"/>
  <c r="AO524" i="4"/>
  <c r="AP649" i="4"/>
  <c r="AO649" i="4"/>
  <c r="W649" i="4"/>
  <c r="X648" i="4"/>
  <c r="X13" i="4"/>
  <c r="Z382" i="4"/>
  <c r="Z103" i="4"/>
  <c r="Z562" i="4"/>
  <c r="Z492" i="4"/>
  <c r="Z483" i="4"/>
  <c r="Z446" i="4"/>
  <c r="AW103" i="4"/>
  <c r="AX103" i="4" s="1"/>
  <c r="AO562" i="4"/>
  <c r="BE492" i="12"/>
  <c r="BE483" i="12"/>
  <c r="BE357" i="12"/>
  <c r="BE446" i="12"/>
  <c r="BE274" i="12"/>
  <c r="BE562" i="12"/>
  <c r="BE382" i="12"/>
  <c r="BE103" i="12"/>
  <c r="AW274" i="4"/>
  <c r="AX274" i="4" s="1"/>
  <c r="AW562" i="4"/>
  <c r="AX562" i="4" s="1"/>
  <c r="X562" i="4"/>
  <c r="AW483" i="4"/>
  <c r="AX483" i="4" s="1"/>
  <c r="AP357" i="4"/>
  <c r="AP492" i="4"/>
  <c r="W483" i="4"/>
  <c r="AO103" i="4"/>
  <c r="W492" i="4"/>
  <c r="AO492" i="4"/>
  <c r="AW382" i="4"/>
  <c r="AX382" i="4" s="1"/>
  <c r="W382" i="4"/>
  <c r="AW357" i="4"/>
  <c r="AX357" i="4" s="1"/>
  <c r="W446" i="4"/>
  <c r="W562" i="4"/>
  <c r="W103" i="4"/>
  <c r="AP382" i="4"/>
  <c r="AO382" i="4"/>
  <c r="AP103" i="4"/>
  <c r="W274" i="4"/>
  <c r="W357" i="4"/>
  <c r="AW446" i="4"/>
  <c r="AX446" i="4" s="1"/>
  <c r="AO357" i="4"/>
  <c r="AP483" i="4"/>
  <c r="AP562" i="4"/>
  <c r="AO483" i="4"/>
  <c r="AP446" i="4"/>
  <c r="AW492" i="4"/>
  <c r="AX492" i="4" s="1"/>
  <c r="AO446" i="4"/>
  <c r="X446" i="4"/>
  <c r="X274" i="4"/>
  <c r="X382" i="4"/>
  <c r="X483" i="4"/>
  <c r="BD8" i="12"/>
  <c r="BD9" i="12"/>
  <c r="BD10" i="12"/>
  <c r="BD11" i="12"/>
  <c r="BD12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BD73" i="12"/>
  <c r="BD74" i="12"/>
  <c r="BD76" i="12"/>
  <c r="BD77" i="12"/>
  <c r="BD78" i="12"/>
  <c r="BD79" i="12"/>
  <c r="BD80" i="12"/>
  <c r="BD81" i="12"/>
  <c r="BD83" i="12"/>
  <c r="BD84" i="12"/>
  <c r="BD85" i="12"/>
  <c r="BD86" i="12"/>
  <c r="BD88" i="12"/>
  <c r="BD89" i="12"/>
  <c r="BD90" i="12"/>
  <c r="BD91" i="12"/>
  <c r="BD92" i="12"/>
  <c r="BD93" i="12"/>
  <c r="BD94" i="12"/>
  <c r="BD95" i="12"/>
  <c r="BD96" i="12"/>
  <c r="BD97" i="12"/>
  <c r="BD98" i="12"/>
  <c r="BD99" i="12"/>
  <c r="BD100" i="12"/>
  <c r="BD101" i="12"/>
  <c r="BD102" i="12"/>
  <c r="BD104" i="12"/>
  <c r="BD105" i="12"/>
  <c r="BD106" i="12"/>
  <c r="BD107" i="12"/>
  <c r="BD108" i="12"/>
  <c r="BD109" i="12"/>
  <c r="BD110" i="12"/>
  <c r="BD111" i="12"/>
  <c r="BD112" i="12"/>
  <c r="BD113" i="12"/>
  <c r="BD114" i="12"/>
  <c r="BD115" i="12"/>
  <c r="BD116" i="12"/>
  <c r="BD117" i="12"/>
  <c r="BD118" i="12"/>
  <c r="BD119" i="12"/>
  <c r="BD120" i="12"/>
  <c r="BD121" i="12"/>
  <c r="BD122" i="12"/>
  <c r="BD124" i="12"/>
  <c r="BD125" i="12"/>
  <c r="BD126" i="12"/>
  <c r="BD127" i="12"/>
  <c r="BD128" i="12"/>
  <c r="BD129" i="12"/>
  <c r="BD130" i="12"/>
  <c r="BD131" i="12"/>
  <c r="BD132" i="12"/>
  <c r="BD133" i="12"/>
  <c r="BD134" i="12"/>
  <c r="BD135" i="12"/>
  <c r="BD136" i="12"/>
  <c r="BD137" i="12"/>
  <c r="BD138" i="12"/>
  <c r="BD139" i="12"/>
  <c r="BD140" i="12"/>
  <c r="BD141" i="12"/>
  <c r="BD142" i="12"/>
  <c r="BD143" i="12"/>
  <c r="BD144" i="12"/>
  <c r="BD145" i="12"/>
  <c r="BD146" i="12"/>
  <c r="BD147" i="12"/>
  <c r="BD148" i="12"/>
  <c r="BD149" i="12"/>
  <c r="BD150" i="12"/>
  <c r="BD151" i="12"/>
  <c r="BD152" i="12"/>
  <c r="BD153" i="12"/>
  <c r="BD154" i="12"/>
  <c r="BD155" i="12"/>
  <c r="BD156" i="12"/>
  <c r="BD157" i="12"/>
  <c r="BD158" i="12"/>
  <c r="BD161" i="12"/>
  <c r="BD160" i="12"/>
  <c r="BD162" i="12"/>
  <c r="BD163" i="12"/>
  <c r="BD164" i="12"/>
  <c r="BD165" i="12"/>
  <c r="BD166" i="12"/>
  <c r="BD167" i="12"/>
  <c r="BD168" i="12"/>
  <c r="BD169" i="12"/>
  <c r="BD170" i="12"/>
  <c r="BD171" i="12"/>
  <c r="BD172" i="12"/>
  <c r="BD173" i="12"/>
  <c r="BD174" i="12"/>
  <c r="BD175" i="12"/>
  <c r="BD176" i="12"/>
  <c r="BD177" i="12"/>
  <c r="BD178" i="12"/>
  <c r="BD179" i="12"/>
  <c r="BD180" i="12"/>
  <c r="BD181" i="12"/>
  <c r="BD182" i="12"/>
  <c r="BD183" i="12"/>
  <c r="BD184" i="12"/>
  <c r="BD185" i="12"/>
  <c r="BD186" i="12"/>
  <c r="BD187" i="12"/>
  <c r="BD188" i="12"/>
  <c r="BD189" i="12"/>
  <c r="BD191" i="12"/>
  <c r="BD192" i="12"/>
  <c r="BD194" i="12"/>
  <c r="BD196" i="12"/>
  <c r="BD197" i="12"/>
  <c r="BD198" i="12"/>
  <c r="BD199" i="12"/>
  <c r="BD200" i="12"/>
  <c r="BD201" i="12"/>
  <c r="BD202" i="12"/>
  <c r="BD203" i="12"/>
  <c r="BD204" i="12"/>
  <c r="BD205" i="12"/>
  <c r="BD206" i="12"/>
  <c r="BD207" i="12"/>
  <c r="BD208" i="12"/>
  <c r="BD209" i="12"/>
  <c r="BD210" i="12"/>
  <c r="BD211" i="12"/>
  <c r="BD212" i="12"/>
  <c r="BD213" i="12"/>
  <c r="BD214" i="12"/>
  <c r="BD215" i="12"/>
  <c r="BD216" i="12"/>
  <c r="BD217" i="12"/>
  <c r="BD218" i="12"/>
  <c r="BD219" i="12"/>
  <c r="BD220" i="12"/>
  <c r="BD221" i="12"/>
  <c r="BD222" i="12"/>
  <c r="BD223" i="12"/>
  <c r="BD224" i="12"/>
  <c r="BD225" i="12"/>
  <c r="BD226" i="12"/>
  <c r="BD227" i="12"/>
  <c r="BD228" i="12"/>
  <c r="BD229" i="12"/>
  <c r="BD230" i="12"/>
  <c r="BD231" i="12"/>
  <c r="BD232" i="12"/>
  <c r="BD233" i="12"/>
  <c r="BD234" i="12"/>
  <c r="BD235" i="12"/>
  <c r="BD237" i="12"/>
  <c r="BD239" i="12"/>
  <c r="BD240" i="12"/>
  <c r="BD241" i="12"/>
  <c r="BD242" i="12"/>
  <c r="BD243" i="12"/>
  <c r="BD244" i="12"/>
  <c r="BD245" i="12"/>
  <c r="BD246" i="12"/>
  <c r="BD247" i="12"/>
  <c r="BD248" i="12"/>
  <c r="BD249" i="12"/>
  <c r="BD250" i="12"/>
  <c r="BD251" i="12"/>
  <c r="BD253" i="12"/>
  <c r="BD254" i="12"/>
  <c r="BD255" i="12"/>
  <c r="BD256" i="12"/>
  <c r="BD257" i="12"/>
  <c r="BD258" i="12"/>
  <c r="BD259" i="12"/>
  <c r="BD260" i="12"/>
  <c r="BD261" i="12"/>
  <c r="BD262" i="12"/>
  <c r="BD263" i="12"/>
  <c r="BD264" i="12"/>
  <c r="BD265" i="12"/>
  <c r="BD266" i="12"/>
  <c r="BD267" i="12"/>
  <c r="BD268" i="12"/>
  <c r="BD269" i="12"/>
  <c r="BD270" i="12"/>
  <c r="BD271" i="12"/>
  <c r="BD272" i="12"/>
  <c r="BD273" i="12"/>
  <c r="BD275" i="12"/>
  <c r="BD277" i="12"/>
  <c r="BD278" i="12"/>
  <c r="BD279" i="12"/>
  <c r="BD280" i="12"/>
  <c r="BD281" i="12"/>
  <c r="BD282" i="12"/>
  <c r="BD283" i="12"/>
  <c r="BD284" i="12"/>
  <c r="BD285" i="12"/>
  <c r="BD286" i="12"/>
  <c r="BD287" i="12"/>
  <c r="BD288" i="12"/>
  <c r="BD289" i="12"/>
  <c r="BD290" i="12"/>
  <c r="BD291" i="12"/>
  <c r="BD292" i="12"/>
  <c r="BD293" i="12"/>
  <c r="BD294" i="12"/>
  <c r="BD295" i="12"/>
  <c r="BD296" i="12"/>
  <c r="BD297" i="12"/>
  <c r="BD298" i="12"/>
  <c r="BD299" i="12"/>
  <c r="BD300" i="12"/>
  <c r="BD301" i="12"/>
  <c r="BD302" i="12"/>
  <c r="BD303" i="12"/>
  <c r="BD304" i="12"/>
  <c r="BD305" i="12"/>
  <c r="BD306" i="12"/>
  <c r="BD307" i="12"/>
  <c r="BD308" i="12"/>
  <c r="BD309" i="12"/>
  <c r="BD310" i="12"/>
  <c r="BD312" i="12"/>
  <c r="BD313" i="12"/>
  <c r="BD314" i="12"/>
  <c r="BD315" i="12"/>
  <c r="BD316" i="12"/>
  <c r="BD318" i="12"/>
  <c r="BD319" i="12"/>
  <c r="BD320" i="12"/>
  <c r="BD321" i="12"/>
  <c r="BD322" i="12"/>
  <c r="BD323" i="12"/>
  <c r="BD324" i="12"/>
  <c r="BD325" i="12"/>
  <c r="BD326" i="12"/>
  <c r="BD327" i="12"/>
  <c r="BD328" i="12"/>
  <c r="BD329" i="12"/>
  <c r="BD330" i="12"/>
  <c r="BD331" i="12"/>
  <c r="BD332" i="12"/>
  <c r="BD333" i="12"/>
  <c r="BD334" i="12"/>
  <c r="BD335" i="12"/>
  <c r="BD336" i="12"/>
  <c r="BD337" i="12"/>
  <c r="BD338" i="12"/>
  <c r="BD339" i="12"/>
  <c r="BD340" i="12"/>
  <c r="BD341" i="12"/>
  <c r="BD342" i="12"/>
  <c r="BD343" i="12"/>
  <c r="BD344" i="12"/>
  <c r="BD345" i="12"/>
  <c r="BD346" i="12"/>
  <c r="BD347" i="12"/>
  <c r="BD348" i="12"/>
  <c r="BD349" i="12"/>
  <c r="BD350" i="12"/>
  <c r="BD351" i="12"/>
  <c r="BD352" i="12"/>
  <c r="BD353" i="12"/>
  <c r="BD354" i="12"/>
  <c r="BD355" i="12"/>
  <c r="BD356" i="12"/>
  <c r="BD358" i="12"/>
  <c r="BD359" i="12"/>
  <c r="BD425" i="12"/>
  <c r="BD360" i="12"/>
  <c r="BD361" i="12"/>
  <c r="BD362" i="12"/>
  <c r="BD363" i="12"/>
  <c r="BD364" i="12"/>
  <c r="BD365" i="12"/>
  <c r="BD366" i="12"/>
  <c r="BD367" i="12"/>
  <c r="BD368" i="12"/>
  <c r="BD369" i="12"/>
  <c r="BD370" i="12"/>
  <c r="BD371" i="12"/>
  <c r="BD372" i="12"/>
  <c r="BD373" i="12"/>
  <c r="BD374" i="12"/>
  <c r="BD375" i="12"/>
  <c r="BD376" i="12"/>
  <c r="BD377" i="12"/>
  <c r="BD378" i="12"/>
  <c r="BD379" i="12"/>
  <c r="BD380" i="12"/>
  <c r="BD381" i="12"/>
  <c r="BD383" i="12"/>
  <c r="BD384" i="12"/>
  <c r="BD385" i="12"/>
  <c r="BD386" i="12"/>
  <c r="BD387" i="12"/>
  <c r="BD388" i="12"/>
  <c r="BD389" i="12"/>
  <c r="BD390" i="12"/>
  <c r="BD391" i="12"/>
  <c r="BD392" i="12"/>
  <c r="BD393" i="12"/>
  <c r="BD394" i="12"/>
  <c r="BD395" i="12"/>
  <c r="BD396" i="12"/>
  <c r="BD397" i="12"/>
  <c r="BD398" i="12"/>
  <c r="BD399" i="12"/>
  <c r="BD400" i="12"/>
  <c r="BD401" i="12"/>
  <c r="BD402" i="12"/>
  <c r="BD403" i="12"/>
  <c r="BD404" i="12"/>
  <c r="BD405" i="12"/>
  <c r="BD406" i="12"/>
  <c r="BD407" i="12"/>
  <c r="BD408" i="12"/>
  <c r="BD409" i="12"/>
  <c r="BD410" i="12"/>
  <c r="BD411" i="12"/>
  <c r="BD412" i="12"/>
  <c r="BD413" i="12"/>
  <c r="BD414" i="12"/>
  <c r="BD415" i="12"/>
  <c r="BD416" i="12"/>
  <c r="BD417" i="12"/>
  <c r="BD418" i="12"/>
  <c r="BD419" i="12"/>
  <c r="BD420" i="12"/>
  <c r="BD421" i="12"/>
  <c r="BD422" i="12"/>
  <c r="BD423" i="12"/>
  <c r="BD424" i="12"/>
  <c r="BD426" i="12"/>
  <c r="BD427" i="12"/>
  <c r="BD428" i="12"/>
  <c r="BD429" i="12"/>
  <c r="BD430" i="12"/>
  <c r="BD431" i="12"/>
  <c r="BD432" i="12"/>
  <c r="BD433" i="12"/>
  <c r="BD434" i="12"/>
  <c r="BD435" i="12"/>
  <c r="BD436" i="12"/>
  <c r="BD437" i="12"/>
  <c r="BD438" i="12"/>
  <c r="BD439" i="12"/>
  <c r="BD440" i="12"/>
  <c r="BD441" i="12"/>
  <c r="BD442" i="12"/>
  <c r="BD443" i="12"/>
  <c r="BD444" i="12"/>
  <c r="BD445" i="12"/>
  <c r="BD447" i="12"/>
  <c r="BD449" i="12"/>
  <c r="BD450" i="12"/>
  <c r="BD451" i="12"/>
  <c r="BD452" i="12"/>
  <c r="BD453" i="12"/>
  <c r="BD454" i="12"/>
  <c r="BD455" i="12"/>
  <c r="BD456" i="12"/>
  <c r="BD457" i="12"/>
  <c r="BD458" i="12"/>
  <c r="BD459" i="12"/>
  <c r="BD460" i="12"/>
  <c r="BD461" i="12"/>
  <c r="BD462" i="12"/>
  <c r="BD463" i="12"/>
  <c r="BD464" i="12"/>
  <c r="BD465" i="12"/>
  <c r="BD466" i="12"/>
  <c r="BD467" i="12"/>
  <c r="BD468" i="12"/>
  <c r="BD469" i="12"/>
  <c r="BD470" i="12"/>
  <c r="BD471" i="12"/>
  <c r="BD472" i="12"/>
  <c r="BD474" i="12"/>
  <c r="BD476" i="12"/>
  <c r="BD477" i="12"/>
  <c r="BD478" i="12"/>
  <c r="BD479" i="12"/>
  <c r="BD480" i="12"/>
  <c r="BD481" i="12"/>
  <c r="BD482" i="12"/>
  <c r="BD484" i="12"/>
  <c r="BD485" i="12"/>
  <c r="BD486" i="12"/>
  <c r="BD487" i="12"/>
  <c r="BD488" i="12"/>
  <c r="BD489" i="12"/>
  <c r="BD490" i="12"/>
  <c r="BD491" i="12"/>
  <c r="BD493" i="12"/>
  <c r="BD494" i="12"/>
  <c r="BD495" i="12"/>
  <c r="BD496" i="12"/>
  <c r="BD497" i="12"/>
  <c r="BD498" i="12"/>
  <c r="BD499" i="12"/>
  <c r="BD500" i="12"/>
  <c r="BD501" i="12"/>
  <c r="BD502" i="12"/>
  <c r="BD503" i="12"/>
  <c r="BD504" i="12"/>
  <c r="BD505" i="12"/>
  <c r="BD506" i="12"/>
  <c r="BD507" i="12"/>
  <c r="BD508" i="12"/>
  <c r="BD509" i="12"/>
  <c r="BD510" i="12"/>
  <c r="BD511" i="12"/>
  <c r="BD512" i="12"/>
  <c r="BD513" i="12"/>
  <c r="BD514" i="12"/>
  <c r="BD515" i="12"/>
  <c r="BD516" i="12"/>
  <c r="BD517" i="12"/>
  <c r="BD518" i="12"/>
  <c r="BD519" i="12"/>
  <c r="BD520" i="12"/>
  <c r="BD521" i="12"/>
  <c r="BD522" i="12"/>
  <c r="BD523" i="12"/>
  <c r="BD525" i="12"/>
  <c r="BD526" i="12"/>
  <c r="BD527" i="12"/>
  <c r="BD528" i="12"/>
  <c r="BD529" i="12"/>
  <c r="BD530" i="12"/>
  <c r="BD532" i="12"/>
  <c r="BD533" i="12"/>
  <c r="BD534" i="12"/>
  <c r="BD535" i="12"/>
  <c r="BD536" i="12"/>
  <c r="BD537" i="12"/>
  <c r="BD538" i="12"/>
  <c r="BD539" i="12"/>
  <c r="BD540" i="12"/>
  <c r="BD541" i="12"/>
  <c r="BD542" i="12"/>
  <c r="BD543" i="12"/>
  <c r="BD544" i="12"/>
  <c r="BD545" i="12"/>
  <c r="BD546" i="12"/>
  <c r="BD547" i="12"/>
  <c r="BD548" i="12"/>
  <c r="BD549" i="12"/>
  <c r="BD550" i="12"/>
  <c r="BD551" i="12"/>
  <c r="BD552" i="12"/>
  <c r="BD553" i="12"/>
  <c r="BD554" i="12"/>
  <c r="BD555" i="12"/>
  <c r="BD311" i="12"/>
  <c r="BD557" i="12"/>
  <c r="BD558" i="12"/>
  <c r="BD559" i="12"/>
  <c r="BD560" i="12"/>
  <c r="BD561" i="12"/>
  <c r="BD563" i="12"/>
  <c r="BD564" i="12"/>
  <c r="BD565" i="12"/>
  <c r="BD566" i="12"/>
  <c r="BD567" i="12"/>
  <c r="BD568" i="12"/>
  <c r="BD569" i="12"/>
  <c r="BD570" i="12"/>
  <c r="BD571" i="12"/>
  <c r="BD572" i="12"/>
  <c r="BD573" i="12"/>
  <c r="BD574" i="12"/>
  <c r="BD575" i="12"/>
  <c r="BD576" i="12"/>
  <c r="BD577" i="12"/>
  <c r="BD578" i="12"/>
  <c r="BD579" i="12"/>
  <c r="BD580" i="12"/>
  <c r="BD581" i="12"/>
  <c r="BD582" i="12"/>
  <c r="BD583" i="12"/>
  <c r="BD584" i="12"/>
  <c r="BD585" i="12"/>
  <c r="BD586" i="12"/>
  <c r="BD587" i="12"/>
  <c r="BD588" i="12"/>
  <c r="BD589" i="12"/>
  <c r="BD591" i="12"/>
  <c r="BD592" i="12"/>
  <c r="BD593" i="12"/>
  <c r="BD594" i="12"/>
  <c r="BD595" i="12"/>
  <c r="BD596" i="12"/>
  <c r="BD597" i="12"/>
  <c r="BD598" i="12"/>
  <c r="BD600" i="12"/>
  <c r="BD601" i="12"/>
  <c r="BD602" i="12"/>
  <c r="BD603" i="12"/>
  <c r="BD605" i="12"/>
  <c r="BD606" i="12"/>
  <c r="BD607" i="12"/>
  <c r="BD608" i="12"/>
  <c r="BD609" i="12"/>
  <c r="BD610" i="12"/>
  <c r="BD611" i="12"/>
  <c r="BD612" i="12"/>
  <c r="BD613" i="12"/>
  <c r="BD614" i="12"/>
  <c r="BD615" i="12"/>
  <c r="BD616" i="12"/>
  <c r="BD617" i="12"/>
  <c r="BD619" i="12"/>
  <c r="BD620" i="12"/>
  <c r="BD621" i="12"/>
  <c r="BD622" i="12"/>
  <c r="BD623" i="12"/>
  <c r="BD624" i="12"/>
  <c r="BD625" i="12"/>
  <c r="BD626" i="12"/>
  <c r="BD627" i="12"/>
  <c r="BD628" i="12"/>
  <c r="BD629" i="12"/>
  <c r="BD630" i="12"/>
  <c r="BD631" i="12"/>
  <c r="BD632" i="12"/>
  <c r="BD634" i="12"/>
  <c r="BD635" i="12"/>
  <c r="BD636" i="12"/>
  <c r="BD637" i="12"/>
  <c r="BD638" i="12"/>
  <c r="BD639" i="12"/>
  <c r="BD640" i="12"/>
  <c r="BD641" i="12"/>
  <c r="BD642" i="12"/>
  <c r="BD643" i="12"/>
  <c r="BD644" i="12"/>
  <c r="BD645" i="12"/>
  <c r="BD646" i="12"/>
  <c r="BD647" i="12"/>
  <c r="BD650" i="12"/>
  <c r="BD651" i="12"/>
  <c r="BD652" i="12"/>
  <c r="BD653" i="12"/>
  <c r="BD654" i="12"/>
  <c r="BD655" i="12"/>
  <c r="BD656" i="12"/>
  <c r="BD657" i="12"/>
  <c r="BD658" i="12"/>
  <c r="BD659" i="12"/>
  <c r="BD660" i="12"/>
  <c r="BD661" i="12"/>
  <c r="BD662" i="12"/>
  <c r="BD663" i="12"/>
  <c r="BD664" i="12"/>
  <c r="BD666" i="12"/>
  <c r="BD667" i="12"/>
  <c r="BD668" i="12"/>
  <c r="BD669" i="12"/>
  <c r="BD670" i="12"/>
  <c r="BD671" i="12"/>
  <c r="BD672" i="12"/>
  <c r="BD673" i="12"/>
  <c r="BD674" i="12"/>
  <c r="BD675" i="12"/>
  <c r="BD676" i="12"/>
  <c r="BD677" i="12"/>
  <c r="BD678" i="12"/>
  <c r="BD679" i="12"/>
  <c r="BD680" i="12"/>
  <c r="BD681" i="12"/>
  <c r="BD682" i="12"/>
  <c r="BD683" i="12"/>
  <c r="BD684" i="12"/>
  <c r="BD685" i="12"/>
  <c r="BD686" i="12"/>
  <c r="BD687" i="12"/>
  <c r="BD688" i="12"/>
  <c r="BD689" i="12"/>
  <c r="BD690" i="12"/>
  <c r="BD7" i="12"/>
  <c r="AE8" i="12"/>
  <c r="AE9" i="12"/>
  <c r="AE10" i="12"/>
  <c r="AE11" i="12"/>
  <c r="AE12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6" i="12"/>
  <c r="AE77" i="12"/>
  <c r="AE78" i="12"/>
  <c r="AE79" i="12"/>
  <c r="AE80" i="12"/>
  <c r="AE81" i="12"/>
  <c r="AE83" i="12"/>
  <c r="AE84" i="12"/>
  <c r="AE85" i="12"/>
  <c r="AE86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61" i="12"/>
  <c r="AE160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1" i="12"/>
  <c r="AE192" i="12"/>
  <c r="AE194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E237" i="12"/>
  <c r="AE239" i="12"/>
  <c r="AE240" i="12"/>
  <c r="AE241" i="12"/>
  <c r="AE242" i="12"/>
  <c r="AE243" i="12"/>
  <c r="AE244" i="12"/>
  <c r="AE245" i="12"/>
  <c r="AE246" i="12"/>
  <c r="AE247" i="12"/>
  <c r="AE248" i="12"/>
  <c r="AE249" i="12"/>
  <c r="AE250" i="12"/>
  <c r="AE251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5" i="12"/>
  <c r="AE277" i="12"/>
  <c r="AE278" i="12"/>
  <c r="AE279" i="12"/>
  <c r="AE280" i="12"/>
  <c r="AE281" i="12"/>
  <c r="AE282" i="12"/>
  <c r="AE283" i="12"/>
  <c r="AE284" i="12"/>
  <c r="AE285" i="12"/>
  <c r="AE286" i="12"/>
  <c r="AE287" i="12"/>
  <c r="AE288" i="12"/>
  <c r="AE289" i="12"/>
  <c r="AE290" i="12"/>
  <c r="AE291" i="12"/>
  <c r="AE292" i="12"/>
  <c r="AE293" i="12"/>
  <c r="AE294" i="12"/>
  <c r="AE295" i="12"/>
  <c r="AE296" i="12"/>
  <c r="AE297" i="12"/>
  <c r="AE298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2" i="12"/>
  <c r="AE313" i="12"/>
  <c r="AE314" i="12"/>
  <c r="AE315" i="12"/>
  <c r="AE316" i="12"/>
  <c r="AE318" i="12"/>
  <c r="AE319" i="12"/>
  <c r="AE320" i="12"/>
  <c r="AE321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49" i="12"/>
  <c r="AE350" i="12"/>
  <c r="AE351" i="12"/>
  <c r="AE352" i="12"/>
  <c r="AE353" i="12"/>
  <c r="AE354" i="12"/>
  <c r="AE355" i="12"/>
  <c r="AE356" i="12"/>
  <c r="AE358" i="12"/>
  <c r="AE359" i="12"/>
  <c r="AE425" i="12"/>
  <c r="AE360" i="12"/>
  <c r="AE361" i="12"/>
  <c r="AE362" i="12"/>
  <c r="AE363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6" i="12"/>
  <c r="AE377" i="12"/>
  <c r="AE378" i="12"/>
  <c r="AE379" i="12"/>
  <c r="AE380" i="12"/>
  <c r="AE381" i="12"/>
  <c r="AE383" i="12"/>
  <c r="AE384" i="12"/>
  <c r="AE385" i="12"/>
  <c r="AE386" i="12"/>
  <c r="AE387" i="12"/>
  <c r="AE388" i="12"/>
  <c r="AE389" i="12"/>
  <c r="AE390" i="12"/>
  <c r="AE391" i="12"/>
  <c r="AE392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5" i="12"/>
  <c r="AE406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6" i="12"/>
  <c r="AE427" i="12"/>
  <c r="AE428" i="12"/>
  <c r="AE429" i="12"/>
  <c r="AE430" i="12"/>
  <c r="AE431" i="12"/>
  <c r="AE432" i="12"/>
  <c r="AE433" i="12"/>
  <c r="AE434" i="12"/>
  <c r="AE435" i="12"/>
  <c r="AE436" i="12"/>
  <c r="AE437" i="12"/>
  <c r="AE438" i="12"/>
  <c r="AE439" i="12"/>
  <c r="AE440" i="12"/>
  <c r="AE441" i="12"/>
  <c r="AE442" i="12"/>
  <c r="AE443" i="12"/>
  <c r="AE444" i="12"/>
  <c r="AE445" i="12"/>
  <c r="AE447" i="12"/>
  <c r="AE449" i="12"/>
  <c r="AE450" i="12"/>
  <c r="AE451" i="12"/>
  <c r="AE452" i="12"/>
  <c r="AE453" i="12"/>
  <c r="AE454" i="12"/>
  <c r="AE455" i="12"/>
  <c r="AE456" i="12"/>
  <c r="AE457" i="12"/>
  <c r="AE458" i="12"/>
  <c r="AE459" i="12"/>
  <c r="AE460" i="12"/>
  <c r="AE461" i="12"/>
  <c r="AE462" i="12"/>
  <c r="AE463" i="12"/>
  <c r="AE464" i="12"/>
  <c r="AE465" i="12"/>
  <c r="AE466" i="12"/>
  <c r="AE467" i="12"/>
  <c r="AE468" i="12"/>
  <c r="AE469" i="12"/>
  <c r="AE470" i="12"/>
  <c r="AE471" i="12"/>
  <c r="AE472" i="12"/>
  <c r="AE474" i="12"/>
  <c r="AE476" i="12"/>
  <c r="AE477" i="12"/>
  <c r="AE478" i="12"/>
  <c r="AE479" i="12"/>
  <c r="AE480" i="12"/>
  <c r="AE481" i="12"/>
  <c r="AE482" i="12"/>
  <c r="AE484" i="12"/>
  <c r="AE485" i="12"/>
  <c r="AE486" i="12"/>
  <c r="AE487" i="12"/>
  <c r="AE488" i="12"/>
  <c r="AE489" i="12"/>
  <c r="AE490" i="12"/>
  <c r="AE491" i="12"/>
  <c r="AE493" i="12"/>
  <c r="AE494" i="12"/>
  <c r="AE495" i="12"/>
  <c r="AE496" i="12"/>
  <c r="AE497" i="12"/>
  <c r="AE498" i="12"/>
  <c r="AE499" i="12"/>
  <c r="AE500" i="12"/>
  <c r="AE501" i="12"/>
  <c r="AE502" i="12"/>
  <c r="AE503" i="12"/>
  <c r="AE504" i="12"/>
  <c r="AE505" i="12"/>
  <c r="AE506" i="12"/>
  <c r="AE507" i="12"/>
  <c r="AE508" i="12"/>
  <c r="AE509" i="12"/>
  <c r="AE510" i="12"/>
  <c r="AE511" i="12"/>
  <c r="AE512" i="12"/>
  <c r="AE513" i="12"/>
  <c r="AE514" i="12"/>
  <c r="AE515" i="12"/>
  <c r="AE516" i="12"/>
  <c r="AE517" i="12"/>
  <c r="AE518" i="12"/>
  <c r="AE519" i="12"/>
  <c r="AE520" i="12"/>
  <c r="AE521" i="12"/>
  <c r="AE522" i="12"/>
  <c r="AE523" i="12"/>
  <c r="AE525" i="12"/>
  <c r="AE526" i="12"/>
  <c r="AE527" i="12"/>
  <c r="AE528" i="12"/>
  <c r="AE529" i="12"/>
  <c r="AE530" i="12"/>
  <c r="AE532" i="12"/>
  <c r="AE533" i="12"/>
  <c r="AE534" i="12"/>
  <c r="AE535" i="12"/>
  <c r="AE536" i="12"/>
  <c r="AE537" i="12"/>
  <c r="AE538" i="12"/>
  <c r="AE539" i="12"/>
  <c r="AE540" i="12"/>
  <c r="AE541" i="12"/>
  <c r="AE542" i="12"/>
  <c r="AE543" i="12"/>
  <c r="AE544" i="12"/>
  <c r="AE545" i="12"/>
  <c r="AE546" i="12"/>
  <c r="AE547" i="12"/>
  <c r="AE548" i="12"/>
  <c r="AE549" i="12"/>
  <c r="AE550" i="12"/>
  <c r="AE551" i="12"/>
  <c r="AE552" i="12"/>
  <c r="AE553" i="12"/>
  <c r="AE554" i="12"/>
  <c r="AE555" i="12"/>
  <c r="AE311" i="12"/>
  <c r="AE557" i="12"/>
  <c r="AE558" i="12"/>
  <c r="AE559" i="12"/>
  <c r="AE560" i="12"/>
  <c r="AE561" i="12"/>
  <c r="AE563" i="12"/>
  <c r="AE564" i="12"/>
  <c r="AE565" i="12"/>
  <c r="AE566" i="12"/>
  <c r="AE567" i="12"/>
  <c r="AE568" i="12"/>
  <c r="AE569" i="12"/>
  <c r="AE570" i="12"/>
  <c r="AE571" i="12"/>
  <c r="AE572" i="12"/>
  <c r="AE573" i="12"/>
  <c r="AE574" i="12"/>
  <c r="AE575" i="12"/>
  <c r="AE576" i="12"/>
  <c r="AE577" i="12"/>
  <c r="AE578" i="12"/>
  <c r="AE579" i="12"/>
  <c r="AE580" i="12"/>
  <c r="AE581" i="12"/>
  <c r="AE582" i="12"/>
  <c r="AE583" i="12"/>
  <c r="AE584" i="12"/>
  <c r="AE585" i="12"/>
  <c r="AE586" i="12"/>
  <c r="AE587" i="12"/>
  <c r="AE588" i="12"/>
  <c r="AE589" i="12"/>
  <c r="AE591" i="12"/>
  <c r="AE592" i="12"/>
  <c r="AE593" i="12"/>
  <c r="AE594" i="12"/>
  <c r="AE595" i="12"/>
  <c r="AE596" i="12"/>
  <c r="AE597" i="12"/>
  <c r="AE598" i="12"/>
  <c r="AE600" i="12"/>
  <c r="AE601" i="12"/>
  <c r="AE602" i="12"/>
  <c r="AE603" i="12"/>
  <c r="AE605" i="12"/>
  <c r="AE606" i="12"/>
  <c r="AE607" i="12"/>
  <c r="AE608" i="12"/>
  <c r="AE609" i="12"/>
  <c r="AE610" i="12"/>
  <c r="AE611" i="12"/>
  <c r="AE612" i="12"/>
  <c r="AE613" i="12"/>
  <c r="AE614" i="12"/>
  <c r="AE615" i="12"/>
  <c r="AE616" i="12"/>
  <c r="AE617" i="12"/>
  <c r="AE619" i="12"/>
  <c r="AE620" i="12"/>
  <c r="AE621" i="12"/>
  <c r="AE622" i="12"/>
  <c r="AE623" i="12"/>
  <c r="AE624" i="12"/>
  <c r="AE625" i="12"/>
  <c r="AE626" i="12"/>
  <c r="AE627" i="12"/>
  <c r="AE628" i="12"/>
  <c r="AE629" i="12"/>
  <c r="AE630" i="12"/>
  <c r="AE631" i="12"/>
  <c r="AE632" i="12"/>
  <c r="AE634" i="12"/>
  <c r="AE635" i="12"/>
  <c r="AE636" i="12"/>
  <c r="AE637" i="12"/>
  <c r="AE638" i="12"/>
  <c r="AE639" i="12"/>
  <c r="AE640" i="12"/>
  <c r="AE641" i="12"/>
  <c r="AE642" i="12"/>
  <c r="AE643" i="12"/>
  <c r="AE644" i="12"/>
  <c r="AE645" i="12"/>
  <c r="AE646" i="12"/>
  <c r="AE647" i="12"/>
  <c r="AE650" i="12"/>
  <c r="AE651" i="12"/>
  <c r="AE652" i="12"/>
  <c r="AE653" i="12"/>
  <c r="AE654" i="12"/>
  <c r="AE655" i="12"/>
  <c r="AE656" i="12"/>
  <c r="AE657" i="12"/>
  <c r="AE658" i="12"/>
  <c r="AE659" i="12"/>
  <c r="AE660" i="12"/>
  <c r="AE661" i="12"/>
  <c r="AE662" i="12"/>
  <c r="AE663" i="12"/>
  <c r="AE664" i="12"/>
  <c r="AE666" i="12"/>
  <c r="AE667" i="12"/>
  <c r="AE668" i="12"/>
  <c r="AE669" i="12"/>
  <c r="AE670" i="12"/>
  <c r="AE671" i="12"/>
  <c r="AE672" i="12"/>
  <c r="AE673" i="12"/>
  <c r="AE674" i="12"/>
  <c r="AE675" i="12"/>
  <c r="AE676" i="12"/>
  <c r="AE677" i="12"/>
  <c r="AE678" i="12"/>
  <c r="AE679" i="12"/>
  <c r="AE680" i="12"/>
  <c r="AE681" i="12"/>
  <c r="AE682" i="12"/>
  <c r="AE683" i="12"/>
  <c r="AE684" i="12"/>
  <c r="AE685" i="12"/>
  <c r="AE686" i="12"/>
  <c r="AE687" i="12"/>
  <c r="AE688" i="12"/>
  <c r="AE689" i="12"/>
  <c r="AE690" i="12"/>
  <c r="AE7" i="12"/>
  <c r="AW14" i="4" l="1"/>
  <c r="AX14" i="4" s="1"/>
  <c r="AP648" i="4"/>
  <c r="AO274" i="4"/>
  <c r="AF350" i="12"/>
  <c r="AG350" i="12"/>
  <c r="AH350" i="12"/>
  <c r="AI350" i="12"/>
  <c r="AJ350" i="12"/>
  <c r="AK350" i="12"/>
  <c r="AL350" i="12"/>
  <c r="AM350" i="12"/>
  <c r="AN350" i="12"/>
  <c r="AO350" i="12"/>
  <c r="AT350" i="12"/>
  <c r="AU350" i="12"/>
  <c r="AV350" i="12"/>
  <c r="AW350" i="12"/>
  <c r="AX350" i="12"/>
  <c r="AY350" i="12"/>
  <c r="AZ350" i="12"/>
  <c r="BA350" i="12"/>
  <c r="BB350" i="12"/>
  <c r="BC350" i="12"/>
  <c r="AF286" i="12"/>
  <c r="AG286" i="12"/>
  <c r="AH286" i="12"/>
  <c r="AI286" i="12"/>
  <c r="AJ286" i="12"/>
  <c r="AK286" i="12"/>
  <c r="AL286" i="12"/>
  <c r="AM286" i="12"/>
  <c r="AN286" i="12"/>
  <c r="AO286" i="12"/>
  <c r="AT286" i="12"/>
  <c r="AU286" i="12"/>
  <c r="AV286" i="12"/>
  <c r="AW286" i="12"/>
  <c r="AX286" i="12"/>
  <c r="AY286" i="12"/>
  <c r="AZ286" i="12"/>
  <c r="BA286" i="12"/>
  <c r="BB286" i="12"/>
  <c r="BC286" i="12"/>
  <c r="AF81" i="12"/>
  <c r="AG81" i="12"/>
  <c r="AH81" i="12"/>
  <c r="AI81" i="12"/>
  <c r="AJ81" i="12"/>
  <c r="AK81" i="12"/>
  <c r="AL81" i="12"/>
  <c r="AM81" i="12"/>
  <c r="AN81" i="12"/>
  <c r="AO81" i="12"/>
  <c r="AT81" i="12"/>
  <c r="AU81" i="12"/>
  <c r="AV81" i="12"/>
  <c r="AW81" i="12"/>
  <c r="AX81" i="12"/>
  <c r="AY81" i="12"/>
  <c r="AZ81" i="12"/>
  <c r="BA81" i="12"/>
  <c r="BB81" i="12"/>
  <c r="BC81" i="12"/>
  <c r="AF656" i="12"/>
  <c r="AG656" i="12"/>
  <c r="AH656" i="12"/>
  <c r="AI656" i="12"/>
  <c r="AJ656" i="12"/>
  <c r="AK656" i="12"/>
  <c r="AL656" i="12"/>
  <c r="AM656" i="12"/>
  <c r="AN656" i="12"/>
  <c r="AO656" i="12"/>
  <c r="AT656" i="12"/>
  <c r="AU656" i="12"/>
  <c r="AV656" i="12"/>
  <c r="AW656" i="12"/>
  <c r="AX656" i="12"/>
  <c r="AY656" i="12"/>
  <c r="AZ656" i="12"/>
  <c r="BA656" i="12"/>
  <c r="BB656" i="12"/>
  <c r="BC656" i="12"/>
  <c r="BF656" i="4"/>
  <c r="BF81" i="4"/>
  <c r="BF286" i="4"/>
  <c r="BF350" i="4"/>
  <c r="AQ350" i="4"/>
  <c r="AR350" i="4"/>
  <c r="AS350" i="4" s="1"/>
  <c r="AT350" i="4" s="1"/>
  <c r="AU350" i="4" s="1"/>
  <c r="AV350" i="4" s="1"/>
  <c r="AQ286" i="4"/>
  <c r="AR286" i="4"/>
  <c r="AS286" i="4" s="1"/>
  <c r="AT286" i="4" s="1"/>
  <c r="AU286" i="4" s="1"/>
  <c r="AV286" i="4" s="1"/>
  <c r="AQ81" i="4"/>
  <c r="AR81" i="4"/>
  <c r="AS81" i="4" s="1"/>
  <c r="AT81" i="4" s="1"/>
  <c r="AU81" i="4" s="1"/>
  <c r="AV81" i="4" s="1"/>
  <c r="AQ656" i="4"/>
  <c r="AR656" i="4"/>
  <c r="AS656" i="4" s="1"/>
  <c r="AT656" i="4" s="1"/>
  <c r="AU656" i="4" s="1"/>
  <c r="AV656" i="4" s="1"/>
  <c r="AA350" i="4"/>
  <c r="AA286" i="4"/>
  <c r="AA81" i="4"/>
  <c r="AA656" i="4"/>
  <c r="R350" i="4"/>
  <c r="S350" i="4"/>
  <c r="T350" i="4"/>
  <c r="U350" i="4"/>
  <c r="X350" i="4" s="1"/>
  <c r="V350" i="4"/>
  <c r="R286" i="4"/>
  <c r="S286" i="4"/>
  <c r="T286" i="4"/>
  <c r="U286" i="4"/>
  <c r="V286" i="4"/>
  <c r="R81" i="4"/>
  <c r="S81" i="4"/>
  <c r="T81" i="4"/>
  <c r="U81" i="4"/>
  <c r="X81" i="4" s="1"/>
  <c r="V81" i="4"/>
  <c r="R656" i="4"/>
  <c r="S656" i="4"/>
  <c r="T656" i="4"/>
  <c r="U656" i="4"/>
  <c r="V656" i="4"/>
  <c r="M350" i="4"/>
  <c r="J350" i="4" s="1"/>
  <c r="M286" i="4"/>
  <c r="J286" i="4" s="1"/>
  <c r="M81" i="4"/>
  <c r="J81" i="4" s="1"/>
  <c r="M656" i="4"/>
  <c r="J656" i="4" s="1"/>
  <c r="Z350" i="4" l="1"/>
  <c r="AO656" i="4"/>
  <c r="BE656" i="12"/>
  <c r="BE350" i="12"/>
  <c r="BE286" i="12"/>
  <c r="BE81" i="12"/>
  <c r="W656" i="4"/>
  <c r="Z656" i="4"/>
  <c r="Z286" i="4"/>
  <c r="Z81" i="4"/>
  <c r="AO286" i="4"/>
  <c r="X656" i="4"/>
  <c r="W350" i="4"/>
  <c r="AP656" i="4"/>
  <c r="AP81" i="4"/>
  <c r="AP286" i="4"/>
  <c r="AP350" i="4"/>
  <c r="X286" i="4"/>
  <c r="AO81" i="4"/>
  <c r="AO350" i="4"/>
  <c r="W286" i="4"/>
  <c r="AW656" i="4"/>
  <c r="AX656" i="4" s="1"/>
  <c r="AW286" i="4"/>
  <c r="AX286" i="4" s="1"/>
  <c r="AW81" i="4"/>
  <c r="AX81" i="4" s="1"/>
  <c r="AW350" i="4"/>
  <c r="AX350" i="4" s="1"/>
  <c r="W81" i="4"/>
  <c r="AF491" i="12" l="1"/>
  <c r="AG491" i="12"/>
  <c r="AH491" i="12"/>
  <c r="AI491" i="12"/>
  <c r="AJ491" i="12"/>
  <c r="AK491" i="12"/>
  <c r="AL491" i="12"/>
  <c r="AM491" i="12"/>
  <c r="AN491" i="12"/>
  <c r="AO491" i="12"/>
  <c r="AT491" i="12"/>
  <c r="AU491" i="12"/>
  <c r="AV491" i="12"/>
  <c r="AW491" i="12"/>
  <c r="AX491" i="12"/>
  <c r="AY491" i="12"/>
  <c r="AZ491" i="12"/>
  <c r="BA491" i="12"/>
  <c r="BB491" i="12"/>
  <c r="BC491" i="12"/>
  <c r="AF663" i="12"/>
  <c r="AG663" i="12"/>
  <c r="AH663" i="12"/>
  <c r="AI663" i="12"/>
  <c r="AJ663" i="12"/>
  <c r="AK663" i="12"/>
  <c r="AL663" i="12"/>
  <c r="AM663" i="12"/>
  <c r="AN663" i="12"/>
  <c r="AO663" i="12"/>
  <c r="AT663" i="12"/>
  <c r="AU663" i="12"/>
  <c r="AV663" i="12"/>
  <c r="AW663" i="12"/>
  <c r="AX663" i="12"/>
  <c r="AY663" i="12"/>
  <c r="AZ663" i="12"/>
  <c r="BA663" i="12"/>
  <c r="BB663" i="12"/>
  <c r="BC663" i="12"/>
  <c r="AF670" i="12"/>
  <c r="AG670" i="12"/>
  <c r="AH670" i="12"/>
  <c r="AI670" i="12"/>
  <c r="AJ670" i="12"/>
  <c r="AK670" i="12"/>
  <c r="AL670" i="12"/>
  <c r="AM670" i="12"/>
  <c r="AN670" i="12"/>
  <c r="AO670" i="12"/>
  <c r="AT670" i="12"/>
  <c r="AU670" i="12"/>
  <c r="AV670" i="12"/>
  <c r="AW670" i="12"/>
  <c r="AX670" i="12"/>
  <c r="AY670" i="12"/>
  <c r="AZ670" i="12"/>
  <c r="BA670" i="12"/>
  <c r="BB670" i="12"/>
  <c r="BC670" i="12"/>
  <c r="BF670" i="4"/>
  <c r="BF663" i="4"/>
  <c r="BF491" i="4"/>
  <c r="AQ491" i="4"/>
  <c r="AR491" i="4"/>
  <c r="AS491" i="4" s="1"/>
  <c r="AT491" i="4" s="1"/>
  <c r="AU491" i="4" s="1"/>
  <c r="AV491" i="4" s="1"/>
  <c r="AQ663" i="4"/>
  <c r="AR663" i="4"/>
  <c r="AS663" i="4" s="1"/>
  <c r="AT663" i="4" s="1"/>
  <c r="AU663" i="4" s="1"/>
  <c r="AV663" i="4" s="1"/>
  <c r="AQ670" i="4"/>
  <c r="AR670" i="4"/>
  <c r="AS670" i="4" s="1"/>
  <c r="AT670" i="4" s="1"/>
  <c r="AU670" i="4" s="1"/>
  <c r="AV670" i="4" s="1"/>
  <c r="AA491" i="4"/>
  <c r="AA663" i="4"/>
  <c r="AA670" i="4"/>
  <c r="R491" i="4"/>
  <c r="S491" i="4"/>
  <c r="T491" i="4"/>
  <c r="U491" i="4"/>
  <c r="V491" i="4"/>
  <c r="R663" i="4"/>
  <c r="S663" i="4"/>
  <c r="T663" i="4"/>
  <c r="U663" i="4"/>
  <c r="V663" i="4"/>
  <c r="R670" i="4"/>
  <c r="S670" i="4"/>
  <c r="T670" i="4"/>
  <c r="U670" i="4"/>
  <c r="X670" i="4" s="1"/>
  <c r="V670" i="4"/>
  <c r="M491" i="4"/>
  <c r="J491" i="4" s="1"/>
  <c r="M663" i="4"/>
  <c r="J663" i="4" s="1"/>
  <c r="M670" i="4"/>
  <c r="J670" i="4" s="1"/>
  <c r="AO663" i="4" l="1"/>
  <c r="BE670" i="12"/>
  <c r="BE663" i="12"/>
  <c r="BE491" i="12"/>
  <c r="Z491" i="4"/>
  <c r="Z663" i="4"/>
  <c r="Z670" i="4"/>
  <c r="W663" i="4"/>
  <c r="W491" i="4"/>
  <c r="W670" i="4"/>
  <c r="X663" i="4"/>
  <c r="AP670" i="4"/>
  <c r="AP663" i="4"/>
  <c r="AP491" i="4"/>
  <c r="AO670" i="4"/>
  <c r="AO491" i="4"/>
  <c r="AW663" i="4"/>
  <c r="AX663" i="4" s="1"/>
  <c r="AW670" i="4"/>
  <c r="AX670" i="4" s="1"/>
  <c r="AW491" i="4"/>
  <c r="AX491" i="4" s="1"/>
  <c r="X491" i="4"/>
  <c r="AF421" i="12" l="1"/>
  <c r="AG421" i="12"/>
  <c r="AH421" i="12"/>
  <c r="AI421" i="12"/>
  <c r="AJ421" i="12"/>
  <c r="AK421" i="12"/>
  <c r="AL421" i="12"/>
  <c r="AM421" i="12"/>
  <c r="AN421" i="12"/>
  <c r="AO421" i="12"/>
  <c r="AT421" i="12"/>
  <c r="AU421" i="12"/>
  <c r="AV421" i="12"/>
  <c r="AW421" i="12"/>
  <c r="AX421" i="12"/>
  <c r="AY421" i="12"/>
  <c r="AZ421" i="12"/>
  <c r="BA421" i="12"/>
  <c r="BB421" i="12"/>
  <c r="BC421" i="12"/>
  <c r="BF421" i="4"/>
  <c r="AQ421" i="4"/>
  <c r="AR421" i="4"/>
  <c r="AS421" i="4" s="1"/>
  <c r="AT421" i="4" s="1"/>
  <c r="AU421" i="4" s="1"/>
  <c r="AV421" i="4" s="1"/>
  <c r="AA421" i="4"/>
  <c r="R421" i="4"/>
  <c r="S421" i="4"/>
  <c r="T421" i="4"/>
  <c r="U421" i="4"/>
  <c r="V421" i="4"/>
  <c r="M421" i="4"/>
  <c r="J421" i="4" s="1"/>
  <c r="AO421" i="4" l="1"/>
  <c r="BE421" i="12"/>
  <c r="Z421" i="4"/>
  <c r="X421" i="4"/>
  <c r="W421" i="4"/>
  <c r="AP421" i="4"/>
  <c r="AW421" i="4"/>
  <c r="AX421" i="4" s="1"/>
  <c r="AF583" i="12"/>
  <c r="AG583" i="12"/>
  <c r="AH583" i="12"/>
  <c r="AI583" i="12"/>
  <c r="AJ583" i="12"/>
  <c r="AK583" i="12"/>
  <c r="AL583" i="12"/>
  <c r="AM583" i="12"/>
  <c r="AN583" i="12"/>
  <c r="AO583" i="12"/>
  <c r="AT583" i="12"/>
  <c r="AU583" i="12"/>
  <c r="AV583" i="12"/>
  <c r="AW583" i="12"/>
  <c r="AX583" i="12"/>
  <c r="AY583" i="12"/>
  <c r="AZ583" i="12"/>
  <c r="BA583" i="12"/>
  <c r="BB583" i="12"/>
  <c r="BC583" i="12"/>
  <c r="BF583" i="4"/>
  <c r="AQ583" i="4"/>
  <c r="AR583" i="4"/>
  <c r="AS583" i="4" s="1"/>
  <c r="AT583" i="4" s="1"/>
  <c r="AU583" i="4" s="1"/>
  <c r="AV583" i="4" s="1"/>
  <c r="AA583" i="4"/>
  <c r="R583" i="4"/>
  <c r="S583" i="4"/>
  <c r="T583" i="4"/>
  <c r="U583" i="4"/>
  <c r="AO583" i="4" s="1"/>
  <c r="V583" i="4"/>
  <c r="M583" i="4"/>
  <c r="J583" i="4" s="1"/>
  <c r="BE583" i="12" l="1"/>
  <c r="X583" i="4"/>
  <c r="W583" i="4"/>
  <c r="Z583" i="4"/>
  <c r="AP583" i="4"/>
  <c r="AW583" i="4"/>
  <c r="AX583" i="4" s="1"/>
  <c r="AF348" i="12"/>
  <c r="AG348" i="12"/>
  <c r="AH348" i="12"/>
  <c r="AI348" i="12"/>
  <c r="AJ348" i="12"/>
  <c r="AK348" i="12"/>
  <c r="AL348" i="12"/>
  <c r="AM348" i="12"/>
  <c r="AN348" i="12"/>
  <c r="AO348" i="12"/>
  <c r="AT348" i="12"/>
  <c r="AU348" i="12"/>
  <c r="AV348" i="12"/>
  <c r="AW348" i="12"/>
  <c r="AX348" i="12"/>
  <c r="AY348" i="12"/>
  <c r="AZ348" i="12"/>
  <c r="BA348" i="12"/>
  <c r="BB348" i="12"/>
  <c r="BC348" i="12"/>
  <c r="AF94" i="12"/>
  <c r="AG94" i="12"/>
  <c r="AH94" i="12"/>
  <c r="AI94" i="12"/>
  <c r="AJ94" i="12"/>
  <c r="AK94" i="12"/>
  <c r="AL94" i="12"/>
  <c r="AM94" i="12"/>
  <c r="AN94" i="12"/>
  <c r="AO94" i="12"/>
  <c r="AT94" i="12"/>
  <c r="AU94" i="12"/>
  <c r="AV94" i="12"/>
  <c r="AW94" i="12"/>
  <c r="AX94" i="12"/>
  <c r="AY94" i="12"/>
  <c r="AZ94" i="12"/>
  <c r="BA94" i="12"/>
  <c r="BB94" i="12"/>
  <c r="BC94" i="12"/>
  <c r="AF109" i="12"/>
  <c r="AG109" i="12"/>
  <c r="AH109" i="12"/>
  <c r="AI109" i="12"/>
  <c r="AJ109" i="12"/>
  <c r="AK109" i="12"/>
  <c r="AL109" i="12"/>
  <c r="AM109" i="12"/>
  <c r="AN109" i="12"/>
  <c r="AO109" i="12"/>
  <c r="AT109" i="12"/>
  <c r="AU109" i="12"/>
  <c r="AV109" i="12"/>
  <c r="AW109" i="12"/>
  <c r="AX109" i="12"/>
  <c r="AY109" i="12"/>
  <c r="AZ109" i="12"/>
  <c r="BA109" i="12"/>
  <c r="BB109" i="12"/>
  <c r="BC109" i="12"/>
  <c r="AF314" i="12"/>
  <c r="AG314" i="12"/>
  <c r="AH314" i="12"/>
  <c r="AI314" i="12"/>
  <c r="AJ314" i="12"/>
  <c r="AK314" i="12"/>
  <c r="AL314" i="12"/>
  <c r="AM314" i="12"/>
  <c r="AN314" i="12"/>
  <c r="AO314" i="12"/>
  <c r="AT314" i="12"/>
  <c r="AU314" i="12"/>
  <c r="AV314" i="12"/>
  <c r="AW314" i="12"/>
  <c r="AX314" i="12"/>
  <c r="AY314" i="12"/>
  <c r="AZ314" i="12"/>
  <c r="BA314" i="12"/>
  <c r="BB314" i="12"/>
  <c r="BC314" i="12"/>
  <c r="BF314" i="4"/>
  <c r="BF109" i="4"/>
  <c r="BF94" i="4"/>
  <c r="BF348" i="4"/>
  <c r="AQ348" i="4"/>
  <c r="AR348" i="4"/>
  <c r="AS348" i="4" s="1"/>
  <c r="AT348" i="4" s="1"/>
  <c r="AU348" i="4" s="1"/>
  <c r="AV348" i="4" s="1"/>
  <c r="AQ94" i="4"/>
  <c r="AR94" i="4"/>
  <c r="AS94" i="4" s="1"/>
  <c r="AT94" i="4" s="1"/>
  <c r="AU94" i="4" s="1"/>
  <c r="AV94" i="4" s="1"/>
  <c r="AQ109" i="4"/>
  <c r="AR109" i="4"/>
  <c r="AS109" i="4" s="1"/>
  <c r="AT109" i="4" s="1"/>
  <c r="AU109" i="4" s="1"/>
  <c r="AV109" i="4" s="1"/>
  <c r="AQ314" i="4"/>
  <c r="AR314" i="4"/>
  <c r="AS314" i="4" s="1"/>
  <c r="AT314" i="4" s="1"/>
  <c r="AU314" i="4" s="1"/>
  <c r="AV314" i="4" s="1"/>
  <c r="AA348" i="4"/>
  <c r="AA94" i="4"/>
  <c r="AA109" i="4"/>
  <c r="AA314" i="4"/>
  <c r="R348" i="4"/>
  <c r="S348" i="4"/>
  <c r="T348" i="4"/>
  <c r="U348" i="4"/>
  <c r="X348" i="4" s="1"/>
  <c r="V348" i="4"/>
  <c r="R94" i="4"/>
  <c r="S94" i="4"/>
  <c r="T94" i="4"/>
  <c r="U94" i="4"/>
  <c r="AO94" i="4" s="1"/>
  <c r="V94" i="4"/>
  <c r="R109" i="4"/>
  <c r="S109" i="4"/>
  <c r="T109" i="4"/>
  <c r="U109" i="4"/>
  <c r="X109" i="4" s="1"/>
  <c r="V109" i="4"/>
  <c r="R314" i="4"/>
  <c r="S314" i="4"/>
  <c r="T314" i="4"/>
  <c r="U314" i="4"/>
  <c r="V314" i="4"/>
  <c r="M348" i="4"/>
  <c r="J348" i="4" s="1"/>
  <c r="M94" i="4"/>
  <c r="J94" i="4" s="1"/>
  <c r="M109" i="4"/>
  <c r="J109" i="4" s="1"/>
  <c r="M314" i="4"/>
  <c r="J314" i="4" s="1"/>
  <c r="BE314" i="12" l="1"/>
  <c r="BE348" i="12"/>
  <c r="BE109" i="12"/>
  <c r="BE94" i="12"/>
  <c r="Z109" i="4"/>
  <c r="Z348" i="4"/>
  <c r="Z314" i="4"/>
  <c r="Z94" i="4"/>
  <c r="AO314" i="4"/>
  <c r="X314" i="4"/>
  <c r="W348" i="4"/>
  <c r="AP314" i="4"/>
  <c r="W314" i="4"/>
  <c r="AP94" i="4"/>
  <c r="AP109" i="4"/>
  <c r="AP348" i="4"/>
  <c r="W109" i="4"/>
  <c r="AO109" i="4"/>
  <c r="AO348" i="4"/>
  <c r="W94" i="4"/>
  <c r="AW314" i="4"/>
  <c r="AX314" i="4" s="1"/>
  <c r="AW94" i="4"/>
  <c r="AX94" i="4" s="1"/>
  <c r="AW109" i="4"/>
  <c r="AX109" i="4" s="1"/>
  <c r="AW348" i="4"/>
  <c r="AX348" i="4" s="1"/>
  <c r="X94" i="4"/>
  <c r="AF470" i="12" l="1"/>
  <c r="AG470" i="12"/>
  <c r="AH470" i="12"/>
  <c r="AI470" i="12"/>
  <c r="AJ470" i="12"/>
  <c r="AK470" i="12"/>
  <c r="AL470" i="12"/>
  <c r="AM470" i="12"/>
  <c r="AN470" i="12"/>
  <c r="AO470" i="12"/>
  <c r="AT470" i="12"/>
  <c r="AU470" i="12"/>
  <c r="AV470" i="12"/>
  <c r="AW470" i="12"/>
  <c r="AX470" i="12"/>
  <c r="AY470" i="12"/>
  <c r="AZ470" i="12"/>
  <c r="BA470" i="12"/>
  <c r="BB470" i="12"/>
  <c r="BC470" i="12"/>
  <c r="AF160" i="12"/>
  <c r="AG160" i="12"/>
  <c r="AH160" i="12"/>
  <c r="AI160" i="12"/>
  <c r="AJ160" i="12"/>
  <c r="AK160" i="12"/>
  <c r="AL160" i="12"/>
  <c r="AM160" i="12"/>
  <c r="AN160" i="12"/>
  <c r="AO160" i="12"/>
  <c r="AT160" i="12"/>
  <c r="AU160" i="12"/>
  <c r="AV160" i="12"/>
  <c r="AW160" i="12"/>
  <c r="AX160" i="12"/>
  <c r="AY160" i="12"/>
  <c r="AZ160" i="12"/>
  <c r="BA160" i="12"/>
  <c r="BB160" i="12"/>
  <c r="BC160" i="12"/>
  <c r="AF269" i="12"/>
  <c r="AG269" i="12"/>
  <c r="AH269" i="12"/>
  <c r="AI269" i="12"/>
  <c r="AJ269" i="12"/>
  <c r="AK269" i="12"/>
  <c r="AL269" i="12"/>
  <c r="AM269" i="12"/>
  <c r="AN269" i="12"/>
  <c r="AO269" i="12"/>
  <c r="AT269" i="12"/>
  <c r="AU269" i="12"/>
  <c r="AV269" i="12"/>
  <c r="AW269" i="12"/>
  <c r="AX269" i="12"/>
  <c r="AY269" i="12"/>
  <c r="AZ269" i="12"/>
  <c r="BA269" i="12"/>
  <c r="BB269" i="12"/>
  <c r="BC269" i="12"/>
  <c r="AF464" i="12"/>
  <c r="AG464" i="12"/>
  <c r="AH464" i="12"/>
  <c r="AI464" i="12"/>
  <c r="AJ464" i="12"/>
  <c r="AK464" i="12"/>
  <c r="AL464" i="12"/>
  <c r="AM464" i="12"/>
  <c r="AN464" i="12"/>
  <c r="AO464" i="12"/>
  <c r="AT464" i="12"/>
  <c r="AU464" i="12"/>
  <c r="AV464" i="12"/>
  <c r="AW464" i="12"/>
  <c r="AX464" i="12"/>
  <c r="AY464" i="12"/>
  <c r="AZ464" i="12"/>
  <c r="BA464" i="12"/>
  <c r="BB464" i="12"/>
  <c r="BC464" i="12"/>
  <c r="BF464" i="4"/>
  <c r="BF269" i="4"/>
  <c r="BF160" i="4"/>
  <c r="BF470" i="4"/>
  <c r="AQ470" i="4"/>
  <c r="AR470" i="4"/>
  <c r="AS470" i="4" s="1"/>
  <c r="AT470" i="4" s="1"/>
  <c r="AU470" i="4" s="1"/>
  <c r="AV470" i="4" s="1"/>
  <c r="AQ160" i="4"/>
  <c r="AR160" i="4"/>
  <c r="AS160" i="4" s="1"/>
  <c r="AT160" i="4" s="1"/>
  <c r="AU160" i="4" s="1"/>
  <c r="AV160" i="4" s="1"/>
  <c r="AQ269" i="4"/>
  <c r="AR269" i="4"/>
  <c r="AS269" i="4" s="1"/>
  <c r="AT269" i="4" s="1"/>
  <c r="AU269" i="4" s="1"/>
  <c r="AV269" i="4" s="1"/>
  <c r="AQ464" i="4"/>
  <c r="AR464" i="4"/>
  <c r="AS464" i="4" s="1"/>
  <c r="AT464" i="4" s="1"/>
  <c r="AU464" i="4" s="1"/>
  <c r="AV464" i="4" s="1"/>
  <c r="AA470" i="4"/>
  <c r="AA160" i="4"/>
  <c r="AA269" i="4"/>
  <c r="AA464" i="4"/>
  <c r="R470" i="4"/>
  <c r="S470" i="4"/>
  <c r="T470" i="4"/>
  <c r="U470" i="4"/>
  <c r="AO470" i="4" s="1"/>
  <c r="V470" i="4"/>
  <c r="R160" i="4"/>
  <c r="S160" i="4"/>
  <c r="T160" i="4"/>
  <c r="U160" i="4"/>
  <c r="V160" i="4"/>
  <c r="R269" i="4"/>
  <c r="S269" i="4"/>
  <c r="T269" i="4"/>
  <c r="U269" i="4"/>
  <c r="X269" i="4" s="1"/>
  <c r="V269" i="4"/>
  <c r="R464" i="4"/>
  <c r="S464" i="4"/>
  <c r="T464" i="4"/>
  <c r="U464" i="4"/>
  <c r="X464" i="4" s="1"/>
  <c r="V464" i="4"/>
  <c r="M470" i="4"/>
  <c r="Z470" i="4" s="1"/>
  <c r="M160" i="4"/>
  <c r="Z160" i="4" s="1"/>
  <c r="M269" i="4"/>
  <c r="Z269" i="4" s="1"/>
  <c r="M464" i="4"/>
  <c r="Z464" i="4" s="1"/>
  <c r="BE464" i="12" l="1"/>
  <c r="BE470" i="12"/>
  <c r="BE269" i="12"/>
  <c r="BE160" i="12"/>
  <c r="J269" i="4"/>
  <c r="J160" i="4"/>
  <c r="AO160" i="4" s="1"/>
  <c r="J464" i="4"/>
  <c r="AP464" i="4" s="1"/>
  <c r="J470" i="4"/>
  <c r="W160" i="4"/>
  <c r="X160" i="4"/>
  <c r="W464" i="4"/>
  <c r="X470" i="4"/>
  <c r="W470" i="4"/>
  <c r="AP269" i="4"/>
  <c r="AP470" i="4"/>
  <c r="AO269" i="4"/>
  <c r="AW464" i="4"/>
  <c r="AX464" i="4" s="1"/>
  <c r="AW160" i="4"/>
  <c r="AX160" i="4" s="1"/>
  <c r="AW269" i="4"/>
  <c r="AX269" i="4" s="1"/>
  <c r="AW470" i="4"/>
  <c r="AX470" i="4" s="1"/>
  <c r="W269" i="4"/>
  <c r="AF594" i="12"/>
  <c r="AG594" i="12"/>
  <c r="AH594" i="12"/>
  <c r="AI594" i="12"/>
  <c r="AJ594" i="12"/>
  <c r="AK594" i="12"/>
  <c r="AL594" i="12"/>
  <c r="AM594" i="12"/>
  <c r="AN594" i="12"/>
  <c r="AO594" i="12"/>
  <c r="AT594" i="12"/>
  <c r="AU594" i="12"/>
  <c r="AV594" i="12"/>
  <c r="AW594" i="12"/>
  <c r="AX594" i="12"/>
  <c r="AY594" i="12"/>
  <c r="AZ594" i="12"/>
  <c r="BA594" i="12"/>
  <c r="BB594" i="12"/>
  <c r="BC594" i="12"/>
  <c r="AF346" i="12"/>
  <c r="AG346" i="12"/>
  <c r="AH346" i="12"/>
  <c r="AI346" i="12"/>
  <c r="AJ346" i="12"/>
  <c r="AK346" i="12"/>
  <c r="AL346" i="12"/>
  <c r="AM346" i="12"/>
  <c r="AN346" i="12"/>
  <c r="AO346" i="12"/>
  <c r="AT346" i="12"/>
  <c r="AU346" i="12"/>
  <c r="AV346" i="12"/>
  <c r="AW346" i="12"/>
  <c r="AX346" i="12"/>
  <c r="AY346" i="12"/>
  <c r="AZ346" i="12"/>
  <c r="BA346" i="12"/>
  <c r="BB346" i="12"/>
  <c r="BC346" i="12"/>
  <c r="BF346" i="4"/>
  <c r="BF594" i="4"/>
  <c r="AQ594" i="4"/>
  <c r="AR594" i="4"/>
  <c r="AS594" i="4" s="1"/>
  <c r="AT594" i="4" s="1"/>
  <c r="AU594" i="4" s="1"/>
  <c r="AV594" i="4" s="1"/>
  <c r="AQ346" i="4"/>
  <c r="AR346" i="4"/>
  <c r="AS346" i="4" s="1"/>
  <c r="AT346" i="4" s="1"/>
  <c r="AU346" i="4" s="1"/>
  <c r="AV346" i="4" s="1"/>
  <c r="AA594" i="4"/>
  <c r="AA346" i="4"/>
  <c r="R594" i="4"/>
  <c r="S594" i="4"/>
  <c r="T594" i="4"/>
  <c r="U594" i="4"/>
  <c r="V594" i="4"/>
  <c r="R346" i="4"/>
  <c r="S346" i="4"/>
  <c r="T346" i="4"/>
  <c r="U346" i="4"/>
  <c r="V346" i="4"/>
  <c r="M594" i="4"/>
  <c r="J594" i="4" s="1"/>
  <c r="M346" i="4"/>
  <c r="J346" i="4" s="1"/>
  <c r="AO464" i="4" l="1"/>
  <c r="AP160" i="4"/>
  <c r="BE346" i="12"/>
  <c r="BE594" i="12"/>
  <c r="Z346" i="4"/>
  <c r="Z594" i="4"/>
  <c r="W594" i="4"/>
  <c r="W346" i="4"/>
  <c r="AP346" i="4"/>
  <c r="AP594" i="4"/>
  <c r="AO346" i="4"/>
  <c r="AO594" i="4"/>
  <c r="AW594" i="4"/>
  <c r="AX594" i="4" s="1"/>
  <c r="AW346" i="4"/>
  <c r="AX346" i="4" s="1"/>
  <c r="X346" i="4"/>
  <c r="X594" i="4"/>
  <c r="AF53" i="12"/>
  <c r="AG53" i="12"/>
  <c r="AH53" i="12"/>
  <c r="AI53" i="12"/>
  <c r="AJ53" i="12"/>
  <c r="AK53" i="12"/>
  <c r="AL53" i="12"/>
  <c r="AM53" i="12"/>
  <c r="AN53" i="12"/>
  <c r="AO53" i="12"/>
  <c r="AT53" i="12"/>
  <c r="AU53" i="12"/>
  <c r="AV53" i="12"/>
  <c r="AW53" i="12"/>
  <c r="AX53" i="12"/>
  <c r="AY53" i="12"/>
  <c r="AZ53" i="12"/>
  <c r="BA53" i="12"/>
  <c r="BB53" i="12"/>
  <c r="BC53" i="12"/>
  <c r="AF41" i="12"/>
  <c r="AG41" i="12"/>
  <c r="AH41" i="12"/>
  <c r="AI41" i="12"/>
  <c r="AJ41" i="12"/>
  <c r="AK41" i="12"/>
  <c r="AL41" i="12"/>
  <c r="AM41" i="12"/>
  <c r="AN41" i="12"/>
  <c r="AO41" i="12"/>
  <c r="AT41" i="12"/>
  <c r="AU41" i="12"/>
  <c r="AV41" i="12"/>
  <c r="AW41" i="12"/>
  <c r="AX41" i="12"/>
  <c r="AY41" i="12"/>
  <c r="AZ41" i="12"/>
  <c r="BA41" i="12"/>
  <c r="BB41" i="12"/>
  <c r="BC41" i="12"/>
  <c r="AF40" i="12"/>
  <c r="AG40" i="12"/>
  <c r="AH40" i="12"/>
  <c r="AI40" i="12"/>
  <c r="AJ40" i="12"/>
  <c r="AK40" i="12"/>
  <c r="AL40" i="12"/>
  <c r="AM40" i="12"/>
  <c r="AN40" i="12"/>
  <c r="AO40" i="12"/>
  <c r="AT40" i="12"/>
  <c r="AU40" i="12"/>
  <c r="AV40" i="12"/>
  <c r="AW40" i="12"/>
  <c r="AX40" i="12"/>
  <c r="AY40" i="12"/>
  <c r="AZ40" i="12"/>
  <c r="BA40" i="12"/>
  <c r="BB40" i="12"/>
  <c r="BC40" i="12"/>
  <c r="AF175" i="12"/>
  <c r="AG175" i="12"/>
  <c r="AH175" i="12"/>
  <c r="AI175" i="12"/>
  <c r="AJ175" i="12"/>
  <c r="AK175" i="12"/>
  <c r="AL175" i="12"/>
  <c r="AM175" i="12"/>
  <c r="AN175" i="12"/>
  <c r="AO175" i="12"/>
  <c r="AT175" i="12"/>
  <c r="AU175" i="12"/>
  <c r="AV175" i="12"/>
  <c r="AW175" i="12"/>
  <c r="AX175" i="12"/>
  <c r="AY175" i="12"/>
  <c r="AZ175" i="12"/>
  <c r="BA175" i="12"/>
  <c r="BB175" i="12"/>
  <c r="BC175" i="12"/>
  <c r="AF167" i="12"/>
  <c r="AG167" i="12"/>
  <c r="AH167" i="12"/>
  <c r="AI167" i="12"/>
  <c r="AJ167" i="12"/>
  <c r="AK167" i="12"/>
  <c r="AL167" i="12"/>
  <c r="AM167" i="12"/>
  <c r="AN167" i="12"/>
  <c r="AO167" i="12"/>
  <c r="AT167" i="12"/>
  <c r="AU167" i="12"/>
  <c r="AV167" i="12"/>
  <c r="AW167" i="12"/>
  <c r="AX167" i="12"/>
  <c r="AY167" i="12"/>
  <c r="AZ167" i="12"/>
  <c r="BA167" i="12"/>
  <c r="BB167" i="12"/>
  <c r="BC167" i="12"/>
  <c r="AF354" i="12"/>
  <c r="AG354" i="12"/>
  <c r="AH354" i="12"/>
  <c r="AI354" i="12"/>
  <c r="AJ354" i="12"/>
  <c r="AK354" i="12"/>
  <c r="AL354" i="12"/>
  <c r="AM354" i="12"/>
  <c r="AN354" i="12"/>
  <c r="AO354" i="12"/>
  <c r="AT354" i="12"/>
  <c r="AU354" i="12"/>
  <c r="AV354" i="12"/>
  <c r="AW354" i="12"/>
  <c r="AX354" i="12"/>
  <c r="AY354" i="12"/>
  <c r="AZ354" i="12"/>
  <c r="BA354" i="12"/>
  <c r="BB354" i="12"/>
  <c r="BC354" i="12"/>
  <c r="AF423" i="12"/>
  <c r="AG423" i="12"/>
  <c r="AH423" i="12"/>
  <c r="AI423" i="12"/>
  <c r="AJ423" i="12"/>
  <c r="AK423" i="12"/>
  <c r="AL423" i="12"/>
  <c r="AM423" i="12"/>
  <c r="AN423" i="12"/>
  <c r="AO423" i="12"/>
  <c r="AT423" i="12"/>
  <c r="AU423" i="12"/>
  <c r="AV423" i="12"/>
  <c r="AW423" i="12"/>
  <c r="AX423" i="12"/>
  <c r="AY423" i="12"/>
  <c r="AZ423" i="12"/>
  <c r="BA423" i="12"/>
  <c r="BB423" i="12"/>
  <c r="BC423" i="12"/>
  <c r="AF38" i="12"/>
  <c r="AG38" i="12"/>
  <c r="AH38" i="12"/>
  <c r="AI38" i="12"/>
  <c r="AJ38" i="12"/>
  <c r="AK38" i="12"/>
  <c r="AL38" i="12"/>
  <c r="AM38" i="12"/>
  <c r="AN38" i="12"/>
  <c r="AO38" i="12"/>
  <c r="AT38" i="12"/>
  <c r="AU38" i="12"/>
  <c r="AV38" i="12"/>
  <c r="AW38" i="12"/>
  <c r="AX38" i="12"/>
  <c r="AY38" i="12"/>
  <c r="AZ38" i="12"/>
  <c r="BA38" i="12"/>
  <c r="BB38" i="12"/>
  <c r="BC38" i="12"/>
  <c r="AF516" i="12"/>
  <c r="AG516" i="12"/>
  <c r="AH516" i="12"/>
  <c r="AI516" i="12"/>
  <c r="AJ516" i="12"/>
  <c r="AK516" i="12"/>
  <c r="AL516" i="12"/>
  <c r="AM516" i="12"/>
  <c r="AN516" i="12"/>
  <c r="AO516" i="12"/>
  <c r="AT516" i="12"/>
  <c r="AU516" i="12"/>
  <c r="AV516" i="12"/>
  <c r="AW516" i="12"/>
  <c r="AX516" i="12"/>
  <c r="AY516" i="12"/>
  <c r="AZ516" i="12"/>
  <c r="BA516" i="12"/>
  <c r="BB516" i="12"/>
  <c r="BC516" i="12"/>
  <c r="AF172" i="12"/>
  <c r="AG172" i="12"/>
  <c r="AH172" i="12"/>
  <c r="AI172" i="12"/>
  <c r="AJ172" i="12"/>
  <c r="AK172" i="12"/>
  <c r="AL172" i="12"/>
  <c r="AM172" i="12"/>
  <c r="AN172" i="12"/>
  <c r="AO172" i="12"/>
  <c r="AT172" i="12"/>
  <c r="AU172" i="12"/>
  <c r="AV172" i="12"/>
  <c r="AW172" i="12"/>
  <c r="AX172" i="12"/>
  <c r="AY172" i="12"/>
  <c r="AZ172" i="12"/>
  <c r="BA172" i="12"/>
  <c r="BB172" i="12"/>
  <c r="BC172" i="12"/>
  <c r="AF575" i="12"/>
  <c r="AG575" i="12"/>
  <c r="AH575" i="12"/>
  <c r="AI575" i="12"/>
  <c r="AJ575" i="12"/>
  <c r="AK575" i="12"/>
  <c r="AL575" i="12"/>
  <c r="AM575" i="12"/>
  <c r="AN575" i="12"/>
  <c r="AO575" i="12"/>
  <c r="AT575" i="12"/>
  <c r="AU575" i="12"/>
  <c r="AV575" i="12"/>
  <c r="AW575" i="12"/>
  <c r="AX575" i="12"/>
  <c r="AY575" i="12"/>
  <c r="AZ575" i="12"/>
  <c r="BA575" i="12"/>
  <c r="BB575" i="12"/>
  <c r="BC575" i="12"/>
  <c r="BF41" i="4"/>
  <c r="BF40" i="4"/>
  <c r="BF175" i="4"/>
  <c r="BF167" i="4"/>
  <c r="BF354" i="4"/>
  <c r="BF423" i="4"/>
  <c r="BF38" i="4"/>
  <c r="BF516" i="4"/>
  <c r="BF172" i="4"/>
  <c r="BF575" i="4"/>
  <c r="BF53" i="4"/>
  <c r="AQ53" i="4"/>
  <c r="AR53" i="4"/>
  <c r="AS53" i="4" s="1"/>
  <c r="AT53" i="4" s="1"/>
  <c r="AU53" i="4" s="1"/>
  <c r="AV53" i="4" s="1"/>
  <c r="AQ41" i="4"/>
  <c r="AR41" i="4"/>
  <c r="AS41" i="4" s="1"/>
  <c r="AT41" i="4" s="1"/>
  <c r="AU41" i="4" s="1"/>
  <c r="AV41" i="4" s="1"/>
  <c r="AQ40" i="4"/>
  <c r="AR40" i="4"/>
  <c r="AS40" i="4" s="1"/>
  <c r="AT40" i="4" s="1"/>
  <c r="AU40" i="4" s="1"/>
  <c r="AV40" i="4" s="1"/>
  <c r="AQ175" i="4"/>
  <c r="AR175" i="4"/>
  <c r="AS175" i="4" s="1"/>
  <c r="AT175" i="4" s="1"/>
  <c r="AU175" i="4" s="1"/>
  <c r="AV175" i="4" s="1"/>
  <c r="AQ167" i="4"/>
  <c r="AR167" i="4"/>
  <c r="AS167" i="4" s="1"/>
  <c r="AT167" i="4" s="1"/>
  <c r="AU167" i="4" s="1"/>
  <c r="AV167" i="4" s="1"/>
  <c r="AQ354" i="4"/>
  <c r="AR354" i="4"/>
  <c r="AS354" i="4" s="1"/>
  <c r="AT354" i="4" s="1"/>
  <c r="AU354" i="4" s="1"/>
  <c r="AV354" i="4" s="1"/>
  <c r="AQ423" i="4"/>
  <c r="AR423" i="4"/>
  <c r="AS423" i="4" s="1"/>
  <c r="AT423" i="4" s="1"/>
  <c r="AU423" i="4" s="1"/>
  <c r="AV423" i="4" s="1"/>
  <c r="AQ38" i="4"/>
  <c r="AR38" i="4"/>
  <c r="AS38" i="4" s="1"/>
  <c r="AT38" i="4" s="1"/>
  <c r="AU38" i="4" s="1"/>
  <c r="AV38" i="4" s="1"/>
  <c r="AQ516" i="4"/>
  <c r="AR516" i="4"/>
  <c r="AS516" i="4" s="1"/>
  <c r="AT516" i="4" s="1"/>
  <c r="AU516" i="4" s="1"/>
  <c r="AV516" i="4" s="1"/>
  <c r="AQ172" i="4"/>
  <c r="AR172" i="4"/>
  <c r="AS172" i="4" s="1"/>
  <c r="AT172" i="4" s="1"/>
  <c r="AU172" i="4" s="1"/>
  <c r="AV172" i="4" s="1"/>
  <c r="AQ575" i="4"/>
  <c r="AR575" i="4"/>
  <c r="AS575" i="4" s="1"/>
  <c r="AT575" i="4" s="1"/>
  <c r="AU575" i="4" s="1"/>
  <c r="AV575" i="4" s="1"/>
  <c r="AA53" i="4"/>
  <c r="AA41" i="4"/>
  <c r="AA40" i="4"/>
  <c r="AA175" i="4"/>
  <c r="AA167" i="4"/>
  <c r="AA354" i="4"/>
  <c r="AA423" i="4"/>
  <c r="AA38" i="4"/>
  <c r="AA516" i="4"/>
  <c r="AA172" i="4"/>
  <c r="AA575" i="4"/>
  <c r="R53" i="4"/>
  <c r="S53" i="4"/>
  <c r="T53" i="4"/>
  <c r="U53" i="4"/>
  <c r="V53" i="4"/>
  <c r="R41" i="4"/>
  <c r="S41" i="4"/>
  <c r="T41" i="4"/>
  <c r="U41" i="4"/>
  <c r="X41" i="4" s="1"/>
  <c r="V41" i="4"/>
  <c r="R40" i="4"/>
  <c r="S40" i="4"/>
  <c r="T40" i="4"/>
  <c r="U40" i="4"/>
  <c r="X40" i="4" s="1"/>
  <c r="V40" i="4"/>
  <c r="R175" i="4"/>
  <c r="S175" i="4"/>
  <c r="T175" i="4"/>
  <c r="U175" i="4"/>
  <c r="V175" i="4"/>
  <c r="R167" i="4"/>
  <c r="S167" i="4"/>
  <c r="T167" i="4"/>
  <c r="U167" i="4"/>
  <c r="V167" i="4"/>
  <c r="R354" i="4"/>
  <c r="S354" i="4"/>
  <c r="T354" i="4"/>
  <c r="U354" i="4"/>
  <c r="V354" i="4"/>
  <c r="R423" i="4"/>
  <c r="S423" i="4"/>
  <c r="T423" i="4"/>
  <c r="U423" i="4"/>
  <c r="X423" i="4" s="1"/>
  <c r="V423" i="4"/>
  <c r="R38" i="4"/>
  <c r="S38" i="4"/>
  <c r="T38" i="4"/>
  <c r="U38" i="4"/>
  <c r="V38" i="4"/>
  <c r="R516" i="4"/>
  <c r="S516" i="4"/>
  <c r="T516" i="4"/>
  <c r="U516" i="4"/>
  <c r="V516" i="4"/>
  <c r="R172" i="4"/>
  <c r="S172" i="4"/>
  <c r="T172" i="4"/>
  <c r="U172" i="4"/>
  <c r="V172" i="4"/>
  <c r="R575" i="4"/>
  <c r="S575" i="4"/>
  <c r="T575" i="4"/>
  <c r="U575" i="4"/>
  <c r="X575" i="4" s="1"/>
  <c r="V575" i="4"/>
  <c r="M53" i="4"/>
  <c r="J53" i="4" s="1"/>
  <c r="M41" i="4"/>
  <c r="J41" i="4" s="1"/>
  <c r="M40" i="4"/>
  <c r="J40" i="4" s="1"/>
  <c r="M175" i="4"/>
  <c r="J175" i="4" s="1"/>
  <c r="M167" i="4"/>
  <c r="J167" i="4" s="1"/>
  <c r="M354" i="4"/>
  <c r="J354" i="4" s="1"/>
  <c r="M423" i="4"/>
  <c r="J423" i="4" s="1"/>
  <c r="M38" i="4"/>
  <c r="J38" i="4" s="1"/>
  <c r="M516" i="4"/>
  <c r="J516" i="4" s="1"/>
  <c r="M172" i="4"/>
  <c r="J172" i="4" s="1"/>
  <c r="M575" i="4"/>
  <c r="J575" i="4" s="1"/>
  <c r="BE575" i="12" l="1"/>
  <c r="BE516" i="12"/>
  <c r="BE423" i="12"/>
  <c r="BE354" i="12"/>
  <c r="BE175" i="12"/>
  <c r="BE172" i="12"/>
  <c r="BE167" i="12"/>
  <c r="BE53" i="12"/>
  <c r="BE41" i="12"/>
  <c r="BE40" i="12"/>
  <c r="BE38" i="12"/>
  <c r="Z172" i="4"/>
  <c r="Z38" i="4"/>
  <c r="Z354" i="4"/>
  <c r="Z175" i="4"/>
  <c r="Z41" i="4"/>
  <c r="Z575" i="4"/>
  <c r="Z516" i="4"/>
  <c r="Z423" i="4"/>
  <c r="Z167" i="4"/>
  <c r="Z40" i="4"/>
  <c r="Z53" i="4"/>
  <c r="AO38" i="4"/>
  <c r="AO175" i="4"/>
  <c r="W41" i="4"/>
  <c r="W423" i="4"/>
  <c r="W172" i="4"/>
  <c r="W354" i="4"/>
  <c r="W53" i="4"/>
  <c r="W516" i="4"/>
  <c r="W38" i="4"/>
  <c r="W167" i="4"/>
  <c r="X175" i="4"/>
  <c r="X38" i="4"/>
  <c r="X354" i="4"/>
  <c r="W175" i="4"/>
  <c r="W40" i="4"/>
  <c r="AP575" i="4"/>
  <c r="AP172" i="4"/>
  <c r="AP516" i="4"/>
  <c r="AP38" i="4"/>
  <c r="AP423" i="4"/>
  <c r="AP354" i="4"/>
  <c r="AP167" i="4"/>
  <c r="AP175" i="4"/>
  <c r="AP40" i="4"/>
  <c r="AP41" i="4"/>
  <c r="AP53" i="4"/>
  <c r="X172" i="4"/>
  <c r="AO575" i="4"/>
  <c r="AO172" i="4"/>
  <c r="AO516" i="4"/>
  <c r="AO423" i="4"/>
  <c r="AO354" i="4"/>
  <c r="AO167" i="4"/>
  <c r="AO40" i="4"/>
  <c r="AO41" i="4"/>
  <c r="AO53" i="4"/>
  <c r="AW172" i="4"/>
  <c r="AX172" i="4" s="1"/>
  <c r="AW38" i="4"/>
  <c r="AX38" i="4" s="1"/>
  <c r="AW354" i="4"/>
  <c r="AX354" i="4" s="1"/>
  <c r="AW175" i="4"/>
  <c r="AX175" i="4" s="1"/>
  <c r="AW41" i="4"/>
  <c r="AX41" i="4" s="1"/>
  <c r="AW575" i="4"/>
  <c r="AX575" i="4" s="1"/>
  <c r="AW516" i="4"/>
  <c r="AX516" i="4" s="1"/>
  <c r="AW423" i="4"/>
  <c r="AX423" i="4" s="1"/>
  <c r="AW167" i="4"/>
  <c r="AX167" i="4" s="1"/>
  <c r="AW40" i="4"/>
  <c r="AX40" i="4" s="1"/>
  <c r="AW53" i="4"/>
  <c r="AX53" i="4" s="1"/>
  <c r="W575" i="4"/>
  <c r="X516" i="4"/>
  <c r="X167" i="4"/>
  <c r="X53" i="4"/>
  <c r="AF533" i="12" l="1"/>
  <c r="AG533" i="12"/>
  <c r="AH533" i="12"/>
  <c r="AI533" i="12"/>
  <c r="AJ533" i="12"/>
  <c r="AK533" i="12"/>
  <c r="AL533" i="12"/>
  <c r="AM533" i="12"/>
  <c r="AN533" i="12"/>
  <c r="AO533" i="12"/>
  <c r="AT533" i="12"/>
  <c r="AU533" i="12"/>
  <c r="AV533" i="12"/>
  <c r="AW533" i="12"/>
  <c r="AX533" i="12"/>
  <c r="AY533" i="12"/>
  <c r="AZ533" i="12"/>
  <c r="BA533" i="12"/>
  <c r="BB533" i="12"/>
  <c r="BC533" i="12"/>
  <c r="AF442" i="12"/>
  <c r="AG442" i="12"/>
  <c r="AH442" i="12"/>
  <c r="AI442" i="12"/>
  <c r="AJ442" i="12"/>
  <c r="AK442" i="12"/>
  <c r="AL442" i="12"/>
  <c r="AM442" i="12"/>
  <c r="AN442" i="12"/>
  <c r="AO442" i="12"/>
  <c r="AT442" i="12"/>
  <c r="AU442" i="12"/>
  <c r="AV442" i="12"/>
  <c r="AW442" i="12"/>
  <c r="AX442" i="12"/>
  <c r="AY442" i="12"/>
  <c r="AZ442" i="12"/>
  <c r="BA442" i="12"/>
  <c r="BB442" i="12"/>
  <c r="BC442" i="12"/>
  <c r="AF335" i="12"/>
  <c r="AG335" i="12"/>
  <c r="AH335" i="12"/>
  <c r="AI335" i="12"/>
  <c r="AJ335" i="12"/>
  <c r="AK335" i="12"/>
  <c r="AL335" i="12"/>
  <c r="AM335" i="12"/>
  <c r="AN335" i="12"/>
  <c r="AO335" i="12"/>
  <c r="AT335" i="12"/>
  <c r="AU335" i="12"/>
  <c r="AV335" i="12"/>
  <c r="AW335" i="12"/>
  <c r="AX335" i="12"/>
  <c r="AY335" i="12"/>
  <c r="AZ335" i="12"/>
  <c r="BA335" i="12"/>
  <c r="BB335" i="12"/>
  <c r="BC335" i="12"/>
  <c r="AF540" i="12"/>
  <c r="AG540" i="12"/>
  <c r="AH540" i="12"/>
  <c r="AI540" i="12"/>
  <c r="AJ540" i="12"/>
  <c r="AK540" i="12"/>
  <c r="AL540" i="12"/>
  <c r="AM540" i="12"/>
  <c r="AN540" i="12"/>
  <c r="AO540" i="12"/>
  <c r="AT540" i="12"/>
  <c r="AU540" i="12"/>
  <c r="AV540" i="12"/>
  <c r="AW540" i="12"/>
  <c r="AX540" i="12"/>
  <c r="AY540" i="12"/>
  <c r="AZ540" i="12"/>
  <c r="BA540" i="12"/>
  <c r="BB540" i="12"/>
  <c r="BC540" i="12"/>
  <c r="AF476" i="12"/>
  <c r="AG476" i="12"/>
  <c r="AH476" i="12"/>
  <c r="AI476" i="12"/>
  <c r="AJ476" i="12"/>
  <c r="AK476" i="12"/>
  <c r="AL476" i="12"/>
  <c r="AM476" i="12"/>
  <c r="AN476" i="12"/>
  <c r="AO476" i="12"/>
  <c r="AT476" i="12"/>
  <c r="AU476" i="12"/>
  <c r="AV476" i="12"/>
  <c r="AW476" i="12"/>
  <c r="AX476" i="12"/>
  <c r="AY476" i="12"/>
  <c r="AZ476" i="12"/>
  <c r="BA476" i="12"/>
  <c r="BB476" i="12"/>
  <c r="BC476" i="12"/>
  <c r="AF98" i="12"/>
  <c r="AG98" i="12"/>
  <c r="AH98" i="12"/>
  <c r="AI98" i="12"/>
  <c r="AJ98" i="12"/>
  <c r="AK98" i="12"/>
  <c r="AL98" i="12"/>
  <c r="AM98" i="12"/>
  <c r="AN98" i="12"/>
  <c r="AO98" i="12"/>
  <c r="AT98" i="12"/>
  <c r="AU98" i="12"/>
  <c r="AV98" i="12"/>
  <c r="AW98" i="12"/>
  <c r="AX98" i="12"/>
  <c r="AY98" i="12"/>
  <c r="AZ98" i="12"/>
  <c r="BA98" i="12"/>
  <c r="BB98" i="12"/>
  <c r="BC98" i="12"/>
  <c r="BF442" i="4"/>
  <c r="BF335" i="4"/>
  <c r="BF540" i="4"/>
  <c r="BF476" i="4"/>
  <c r="BF98" i="4"/>
  <c r="BF533" i="4"/>
  <c r="AQ533" i="4"/>
  <c r="AR533" i="4"/>
  <c r="AS533" i="4" s="1"/>
  <c r="AT533" i="4" s="1"/>
  <c r="AU533" i="4" s="1"/>
  <c r="AV533" i="4" s="1"/>
  <c r="AQ442" i="4"/>
  <c r="AR442" i="4"/>
  <c r="AS442" i="4" s="1"/>
  <c r="AT442" i="4" s="1"/>
  <c r="AU442" i="4" s="1"/>
  <c r="AV442" i="4" s="1"/>
  <c r="AQ335" i="4"/>
  <c r="AR335" i="4"/>
  <c r="AS335" i="4" s="1"/>
  <c r="AT335" i="4" s="1"/>
  <c r="AU335" i="4" s="1"/>
  <c r="AV335" i="4" s="1"/>
  <c r="AQ540" i="4"/>
  <c r="AR540" i="4"/>
  <c r="AS540" i="4" s="1"/>
  <c r="AT540" i="4" s="1"/>
  <c r="AU540" i="4" s="1"/>
  <c r="AV540" i="4" s="1"/>
  <c r="AQ476" i="4"/>
  <c r="AR476" i="4"/>
  <c r="AS476" i="4" s="1"/>
  <c r="AT476" i="4" s="1"/>
  <c r="AU476" i="4" s="1"/>
  <c r="AV476" i="4" s="1"/>
  <c r="AQ98" i="4"/>
  <c r="AR98" i="4"/>
  <c r="AS98" i="4" s="1"/>
  <c r="AT98" i="4" s="1"/>
  <c r="AU98" i="4" s="1"/>
  <c r="AV98" i="4" s="1"/>
  <c r="AA533" i="4"/>
  <c r="AA442" i="4"/>
  <c r="AA335" i="4"/>
  <c r="AA540" i="4"/>
  <c r="AA476" i="4"/>
  <c r="AA98" i="4"/>
  <c r="R533" i="4"/>
  <c r="S533" i="4"/>
  <c r="T533" i="4"/>
  <c r="U533" i="4"/>
  <c r="X533" i="4" s="1"/>
  <c r="V533" i="4"/>
  <c r="R442" i="4"/>
  <c r="S442" i="4"/>
  <c r="T442" i="4"/>
  <c r="U442" i="4"/>
  <c r="V442" i="4"/>
  <c r="R335" i="4"/>
  <c r="S335" i="4"/>
  <c r="T335" i="4"/>
  <c r="U335" i="4"/>
  <c r="X335" i="4" s="1"/>
  <c r="V335" i="4"/>
  <c r="R540" i="4"/>
  <c r="S540" i="4"/>
  <c r="T540" i="4"/>
  <c r="U540" i="4"/>
  <c r="X540" i="4" s="1"/>
  <c r="V540" i="4"/>
  <c r="R476" i="4"/>
  <c r="S476" i="4"/>
  <c r="T476" i="4"/>
  <c r="U476" i="4"/>
  <c r="V476" i="4"/>
  <c r="R98" i="4"/>
  <c r="S98" i="4"/>
  <c r="T98" i="4"/>
  <c r="U98" i="4"/>
  <c r="V98" i="4"/>
  <c r="M533" i="4"/>
  <c r="J533" i="4" s="1"/>
  <c r="M442" i="4"/>
  <c r="J442" i="4" s="1"/>
  <c r="M335" i="4"/>
  <c r="J335" i="4" s="1"/>
  <c r="M540" i="4"/>
  <c r="J540" i="4" s="1"/>
  <c r="M476" i="4"/>
  <c r="J476" i="4" s="1"/>
  <c r="M98" i="4"/>
  <c r="J98" i="4" s="1"/>
  <c r="AO476" i="4" l="1"/>
  <c r="BE476" i="12"/>
  <c r="BE540" i="12"/>
  <c r="BE335" i="12"/>
  <c r="BE442" i="12"/>
  <c r="BE533" i="12"/>
  <c r="BE98" i="12"/>
  <c r="Z442" i="4"/>
  <c r="Z98" i="4"/>
  <c r="Z540" i="4"/>
  <c r="Z476" i="4"/>
  <c r="Z335" i="4"/>
  <c r="Z533" i="4"/>
  <c r="AO442" i="4"/>
  <c r="W98" i="4"/>
  <c r="X476" i="4"/>
  <c r="W533" i="4"/>
  <c r="AP98" i="4"/>
  <c r="AP476" i="4"/>
  <c r="AP540" i="4"/>
  <c r="AP335" i="4"/>
  <c r="AP442" i="4"/>
  <c r="AP533" i="4"/>
  <c r="W476" i="4"/>
  <c r="X442" i="4"/>
  <c r="AO98" i="4"/>
  <c r="AO540" i="4"/>
  <c r="AO335" i="4"/>
  <c r="AO533" i="4"/>
  <c r="W540" i="4"/>
  <c r="W442" i="4"/>
  <c r="AW98" i="4"/>
  <c r="AX98" i="4" s="1"/>
  <c r="AW540" i="4"/>
  <c r="AX540" i="4" s="1"/>
  <c r="AW442" i="4"/>
  <c r="AX442" i="4" s="1"/>
  <c r="AW476" i="4"/>
  <c r="AX476" i="4" s="1"/>
  <c r="AW335" i="4"/>
  <c r="AX335" i="4" s="1"/>
  <c r="AW533" i="4"/>
  <c r="AX533" i="4" s="1"/>
  <c r="X98" i="4"/>
  <c r="W335" i="4"/>
  <c r="BC690" i="12"/>
  <c r="BB690" i="12"/>
  <c r="BA690" i="12"/>
  <c r="AZ690" i="12"/>
  <c r="AY690" i="12"/>
  <c r="AX690" i="12"/>
  <c r="AW690" i="12"/>
  <c r="AV690" i="12"/>
  <c r="AU690" i="12"/>
  <c r="AT690" i="12"/>
  <c r="AO690" i="12"/>
  <c r="AN690" i="12"/>
  <c r="AM690" i="12"/>
  <c r="AL690" i="12"/>
  <c r="AK690" i="12"/>
  <c r="AJ690" i="12"/>
  <c r="AI690" i="12"/>
  <c r="AH690" i="12"/>
  <c r="AG690" i="12"/>
  <c r="AF690" i="12"/>
  <c r="BC689" i="12"/>
  <c r="BB689" i="12"/>
  <c r="BA689" i="12"/>
  <c r="AZ689" i="12"/>
  <c r="AY689" i="12"/>
  <c r="AX689" i="12"/>
  <c r="AW689" i="12"/>
  <c r="AV689" i="12"/>
  <c r="AU689" i="12"/>
  <c r="AT689" i="12"/>
  <c r="AO689" i="12"/>
  <c r="AN689" i="12"/>
  <c r="AM689" i="12"/>
  <c r="AL689" i="12"/>
  <c r="AK689" i="12"/>
  <c r="AJ689" i="12"/>
  <c r="AI689" i="12"/>
  <c r="AH689" i="12"/>
  <c r="AG689" i="12"/>
  <c r="AF689" i="12"/>
  <c r="BF689" i="12" s="1"/>
  <c r="BC688" i="12"/>
  <c r="BB688" i="12"/>
  <c r="BA688" i="12"/>
  <c r="AZ688" i="12"/>
  <c r="AY688" i="12"/>
  <c r="AX688" i="12"/>
  <c r="AW688" i="12"/>
  <c r="AV688" i="12"/>
  <c r="AU688" i="12"/>
  <c r="AT688" i="12"/>
  <c r="AO688" i="12"/>
  <c r="AN688" i="12"/>
  <c r="AM688" i="12"/>
  <c r="AL688" i="12"/>
  <c r="AK688" i="12"/>
  <c r="AJ688" i="12"/>
  <c r="AI688" i="12"/>
  <c r="AH688" i="12"/>
  <c r="AG688" i="12"/>
  <c r="AF688" i="12"/>
  <c r="BF688" i="12" s="1"/>
  <c r="BC687" i="12"/>
  <c r="BB687" i="12"/>
  <c r="BA687" i="12"/>
  <c r="AZ687" i="12"/>
  <c r="AY687" i="12"/>
  <c r="AX687" i="12"/>
  <c r="AW687" i="12"/>
  <c r="AV687" i="12"/>
  <c r="AU687" i="12"/>
  <c r="AT687" i="12"/>
  <c r="AO687" i="12"/>
  <c r="AN687" i="12"/>
  <c r="AM687" i="12"/>
  <c r="AL687" i="12"/>
  <c r="AK687" i="12"/>
  <c r="AJ687" i="12"/>
  <c r="AI687" i="12"/>
  <c r="AH687" i="12"/>
  <c r="AG687" i="12"/>
  <c r="AF687" i="12"/>
  <c r="BF687" i="12" s="1"/>
  <c r="BC686" i="12"/>
  <c r="BB686" i="12"/>
  <c r="BA686" i="12"/>
  <c r="AZ686" i="12"/>
  <c r="AY686" i="12"/>
  <c r="AX686" i="12"/>
  <c r="AW686" i="12"/>
  <c r="AV686" i="12"/>
  <c r="AU686" i="12"/>
  <c r="AT686" i="12"/>
  <c r="AO686" i="12"/>
  <c r="AN686" i="12"/>
  <c r="AM686" i="12"/>
  <c r="AL686" i="12"/>
  <c r="AK686" i="12"/>
  <c r="AJ686" i="12"/>
  <c r="AI686" i="12"/>
  <c r="AH686" i="12"/>
  <c r="AG686" i="12"/>
  <c r="AF686" i="12"/>
  <c r="BF686" i="12" s="1"/>
  <c r="BC685" i="12"/>
  <c r="BB685" i="12"/>
  <c r="BA685" i="12"/>
  <c r="AZ685" i="12"/>
  <c r="AY685" i="12"/>
  <c r="AX685" i="12"/>
  <c r="AW685" i="12"/>
  <c r="AV685" i="12"/>
  <c r="AU685" i="12"/>
  <c r="AT685" i="12"/>
  <c r="AO685" i="12"/>
  <c r="AN685" i="12"/>
  <c r="AM685" i="12"/>
  <c r="AL685" i="12"/>
  <c r="AK685" i="12"/>
  <c r="AJ685" i="12"/>
  <c r="AI685" i="12"/>
  <c r="AH685" i="12"/>
  <c r="AG685" i="12"/>
  <c r="AF685" i="12"/>
  <c r="BF685" i="12" s="1"/>
  <c r="BC684" i="12"/>
  <c r="BB684" i="12"/>
  <c r="BA684" i="12"/>
  <c r="AZ684" i="12"/>
  <c r="AY684" i="12"/>
  <c r="AX684" i="12"/>
  <c r="AW684" i="12"/>
  <c r="AV684" i="12"/>
  <c r="AU684" i="12"/>
  <c r="AT684" i="12"/>
  <c r="AO684" i="12"/>
  <c r="AN684" i="12"/>
  <c r="AM684" i="12"/>
  <c r="AL684" i="12"/>
  <c r="AK684" i="12"/>
  <c r="AJ684" i="12"/>
  <c r="AI684" i="12"/>
  <c r="AH684" i="12"/>
  <c r="AG684" i="12"/>
  <c r="AF684" i="12"/>
  <c r="BF684" i="12" s="1"/>
  <c r="BC683" i="12"/>
  <c r="BB683" i="12"/>
  <c r="BA683" i="12"/>
  <c r="AZ683" i="12"/>
  <c r="AY683" i="12"/>
  <c r="AX683" i="12"/>
  <c r="AW683" i="12"/>
  <c r="AV683" i="12"/>
  <c r="AU683" i="12"/>
  <c r="AT683" i="12"/>
  <c r="AO683" i="12"/>
  <c r="AN683" i="12"/>
  <c r="AM683" i="12"/>
  <c r="AL683" i="12"/>
  <c r="AK683" i="12"/>
  <c r="AJ683" i="12"/>
  <c r="AI683" i="12"/>
  <c r="AH683" i="12"/>
  <c r="AG683" i="12"/>
  <c r="AF683" i="12"/>
  <c r="BC682" i="12"/>
  <c r="BB682" i="12"/>
  <c r="BA682" i="12"/>
  <c r="AZ682" i="12"/>
  <c r="AY682" i="12"/>
  <c r="AX682" i="12"/>
  <c r="AW682" i="12"/>
  <c r="AV682" i="12"/>
  <c r="AU682" i="12"/>
  <c r="AT682" i="12"/>
  <c r="AO682" i="12"/>
  <c r="AN682" i="12"/>
  <c r="AM682" i="12"/>
  <c r="AL682" i="12"/>
  <c r="AK682" i="12"/>
  <c r="AJ682" i="12"/>
  <c r="AI682" i="12"/>
  <c r="AH682" i="12"/>
  <c r="AG682" i="12"/>
  <c r="AF682" i="12"/>
  <c r="BC681" i="12"/>
  <c r="BB681" i="12"/>
  <c r="BA681" i="12"/>
  <c r="AZ681" i="12"/>
  <c r="AY681" i="12"/>
  <c r="AX681" i="12"/>
  <c r="AW681" i="12"/>
  <c r="AV681" i="12"/>
  <c r="AU681" i="12"/>
  <c r="AT681" i="12"/>
  <c r="AO681" i="12"/>
  <c r="AN681" i="12"/>
  <c r="AM681" i="12"/>
  <c r="AL681" i="12"/>
  <c r="AK681" i="12"/>
  <c r="AJ681" i="12"/>
  <c r="AI681" i="12"/>
  <c r="AH681" i="12"/>
  <c r="AG681" i="12"/>
  <c r="AF681" i="12"/>
  <c r="BC680" i="12"/>
  <c r="BB680" i="12"/>
  <c r="BA680" i="12"/>
  <c r="AZ680" i="12"/>
  <c r="AY680" i="12"/>
  <c r="AX680" i="12"/>
  <c r="AW680" i="12"/>
  <c r="AV680" i="12"/>
  <c r="AU680" i="12"/>
  <c r="AT680" i="12"/>
  <c r="AO680" i="12"/>
  <c r="AN680" i="12"/>
  <c r="AM680" i="12"/>
  <c r="AL680" i="12"/>
  <c r="AK680" i="12"/>
  <c r="AJ680" i="12"/>
  <c r="AI680" i="12"/>
  <c r="AH680" i="12"/>
  <c r="AG680" i="12"/>
  <c r="AF680" i="12"/>
  <c r="BC679" i="12"/>
  <c r="BB679" i="12"/>
  <c r="BA679" i="12"/>
  <c r="AZ679" i="12"/>
  <c r="AY679" i="12"/>
  <c r="AX679" i="12"/>
  <c r="AW679" i="12"/>
  <c r="AV679" i="12"/>
  <c r="AU679" i="12"/>
  <c r="AT679" i="12"/>
  <c r="AO679" i="12"/>
  <c r="AN679" i="12"/>
  <c r="AM679" i="12"/>
  <c r="AL679" i="12"/>
  <c r="AK679" i="12"/>
  <c r="AJ679" i="12"/>
  <c r="AI679" i="12"/>
  <c r="AH679" i="12"/>
  <c r="AG679" i="12"/>
  <c r="AF679" i="12"/>
  <c r="BC678" i="12"/>
  <c r="BB678" i="12"/>
  <c r="BA678" i="12"/>
  <c r="AZ678" i="12"/>
  <c r="AY678" i="12"/>
  <c r="AX678" i="12"/>
  <c r="AW678" i="12"/>
  <c r="AV678" i="12"/>
  <c r="AU678" i="12"/>
  <c r="AT678" i="12"/>
  <c r="AO678" i="12"/>
  <c r="AN678" i="12"/>
  <c r="AM678" i="12"/>
  <c r="AL678" i="12"/>
  <c r="AK678" i="12"/>
  <c r="AJ678" i="12"/>
  <c r="AI678" i="12"/>
  <c r="AH678" i="12"/>
  <c r="AG678" i="12"/>
  <c r="AF678" i="12"/>
  <c r="BC677" i="12"/>
  <c r="BB677" i="12"/>
  <c r="BA677" i="12"/>
  <c r="AZ677" i="12"/>
  <c r="AY677" i="12"/>
  <c r="AX677" i="12"/>
  <c r="AW677" i="12"/>
  <c r="AV677" i="12"/>
  <c r="AU677" i="12"/>
  <c r="AT677" i="12"/>
  <c r="AO677" i="12"/>
  <c r="AN677" i="12"/>
  <c r="AM677" i="12"/>
  <c r="AL677" i="12"/>
  <c r="AK677" i="12"/>
  <c r="AJ677" i="12"/>
  <c r="AI677" i="12"/>
  <c r="AH677" i="12"/>
  <c r="AG677" i="12"/>
  <c r="AF677" i="12"/>
  <c r="BC676" i="12"/>
  <c r="BB676" i="12"/>
  <c r="BA676" i="12"/>
  <c r="AZ676" i="12"/>
  <c r="AY676" i="12"/>
  <c r="AX676" i="12"/>
  <c r="AW676" i="12"/>
  <c r="AV676" i="12"/>
  <c r="AU676" i="12"/>
  <c r="AT676" i="12"/>
  <c r="AO676" i="12"/>
  <c r="AN676" i="12"/>
  <c r="AM676" i="12"/>
  <c r="AL676" i="12"/>
  <c r="AK676" i="12"/>
  <c r="AJ676" i="12"/>
  <c r="AI676" i="12"/>
  <c r="AH676" i="12"/>
  <c r="AG676" i="12"/>
  <c r="AF676" i="12"/>
  <c r="BC675" i="12"/>
  <c r="BB675" i="12"/>
  <c r="BA675" i="12"/>
  <c r="AZ675" i="12"/>
  <c r="AY675" i="12"/>
  <c r="AX675" i="12"/>
  <c r="AW675" i="12"/>
  <c r="AV675" i="12"/>
  <c r="AU675" i="12"/>
  <c r="AT675" i="12"/>
  <c r="AO675" i="12"/>
  <c r="AN675" i="12"/>
  <c r="AM675" i="12"/>
  <c r="AL675" i="12"/>
  <c r="AK675" i="12"/>
  <c r="AJ675" i="12"/>
  <c r="AI675" i="12"/>
  <c r="AH675" i="12"/>
  <c r="AG675" i="12"/>
  <c r="AF675" i="12"/>
  <c r="BC674" i="12"/>
  <c r="BB674" i="12"/>
  <c r="BA674" i="12"/>
  <c r="AZ674" i="12"/>
  <c r="AY674" i="12"/>
  <c r="AX674" i="12"/>
  <c r="AW674" i="12"/>
  <c r="AV674" i="12"/>
  <c r="AU674" i="12"/>
  <c r="AT674" i="12"/>
  <c r="AO674" i="12"/>
  <c r="AN674" i="12"/>
  <c r="AM674" i="12"/>
  <c r="AL674" i="12"/>
  <c r="AK674" i="12"/>
  <c r="AJ674" i="12"/>
  <c r="AI674" i="12"/>
  <c r="AH674" i="12"/>
  <c r="AG674" i="12"/>
  <c r="AF674" i="12"/>
  <c r="BC673" i="12"/>
  <c r="BB673" i="12"/>
  <c r="BA673" i="12"/>
  <c r="AZ673" i="12"/>
  <c r="AY673" i="12"/>
  <c r="AX673" i="12"/>
  <c r="AW673" i="12"/>
  <c r="AV673" i="12"/>
  <c r="AU673" i="12"/>
  <c r="AT673" i="12"/>
  <c r="AO673" i="12"/>
  <c r="AN673" i="12"/>
  <c r="AM673" i="12"/>
  <c r="AL673" i="12"/>
  <c r="AK673" i="12"/>
  <c r="AJ673" i="12"/>
  <c r="AI673" i="12"/>
  <c r="AH673" i="12"/>
  <c r="AG673" i="12"/>
  <c r="AF673" i="12"/>
  <c r="BC672" i="12"/>
  <c r="BB672" i="12"/>
  <c r="BA672" i="12"/>
  <c r="AZ672" i="12"/>
  <c r="AY672" i="12"/>
  <c r="AX672" i="12"/>
  <c r="AW672" i="12"/>
  <c r="AV672" i="12"/>
  <c r="AU672" i="12"/>
  <c r="AT672" i="12"/>
  <c r="AO672" i="12"/>
  <c r="AN672" i="12"/>
  <c r="AM672" i="12"/>
  <c r="AL672" i="12"/>
  <c r="AK672" i="12"/>
  <c r="AJ672" i="12"/>
  <c r="AI672" i="12"/>
  <c r="AH672" i="12"/>
  <c r="AG672" i="12"/>
  <c r="AF672" i="12"/>
  <c r="BC671" i="12"/>
  <c r="BB671" i="12"/>
  <c r="BA671" i="12"/>
  <c r="AZ671" i="12"/>
  <c r="AY671" i="12"/>
  <c r="AX671" i="12"/>
  <c r="AW671" i="12"/>
  <c r="AV671" i="12"/>
  <c r="AU671" i="12"/>
  <c r="AT671" i="12"/>
  <c r="AO671" i="12"/>
  <c r="AN671" i="12"/>
  <c r="AM671" i="12"/>
  <c r="AL671" i="12"/>
  <c r="AK671" i="12"/>
  <c r="AJ671" i="12"/>
  <c r="AI671" i="12"/>
  <c r="AH671" i="12"/>
  <c r="AG671" i="12"/>
  <c r="AF671" i="12"/>
  <c r="BC669" i="12"/>
  <c r="BB669" i="12"/>
  <c r="BA669" i="12"/>
  <c r="AZ669" i="12"/>
  <c r="AY669" i="12"/>
  <c r="AX669" i="12"/>
  <c r="AW669" i="12"/>
  <c r="AV669" i="12"/>
  <c r="AU669" i="12"/>
  <c r="AT669" i="12"/>
  <c r="AO669" i="12"/>
  <c r="AN669" i="12"/>
  <c r="AM669" i="12"/>
  <c r="AL669" i="12"/>
  <c r="AK669" i="12"/>
  <c r="AJ669" i="12"/>
  <c r="AI669" i="12"/>
  <c r="AH669" i="12"/>
  <c r="AG669" i="12"/>
  <c r="AF669" i="12"/>
  <c r="BC668" i="12"/>
  <c r="BB668" i="12"/>
  <c r="BA668" i="12"/>
  <c r="AZ668" i="12"/>
  <c r="AY668" i="12"/>
  <c r="AX668" i="12"/>
  <c r="AW668" i="12"/>
  <c r="AV668" i="12"/>
  <c r="AU668" i="12"/>
  <c r="AT668" i="12"/>
  <c r="AO668" i="12"/>
  <c r="AN668" i="12"/>
  <c r="AM668" i="12"/>
  <c r="AL668" i="12"/>
  <c r="AK668" i="12"/>
  <c r="AJ668" i="12"/>
  <c r="AI668" i="12"/>
  <c r="AH668" i="12"/>
  <c r="AG668" i="12"/>
  <c r="AF668" i="12"/>
  <c r="BC667" i="12"/>
  <c r="BB667" i="12"/>
  <c r="BA667" i="12"/>
  <c r="AZ667" i="12"/>
  <c r="AY667" i="12"/>
  <c r="AX667" i="12"/>
  <c r="AW667" i="12"/>
  <c r="AV667" i="12"/>
  <c r="AU667" i="12"/>
  <c r="AT667" i="12"/>
  <c r="AO667" i="12"/>
  <c r="AN667" i="12"/>
  <c r="AM667" i="12"/>
  <c r="AL667" i="12"/>
  <c r="AK667" i="12"/>
  <c r="AJ667" i="12"/>
  <c r="AI667" i="12"/>
  <c r="AH667" i="12"/>
  <c r="AG667" i="12"/>
  <c r="AF667" i="12"/>
  <c r="BC666" i="12"/>
  <c r="BB666" i="12"/>
  <c r="BA666" i="12"/>
  <c r="AZ666" i="12"/>
  <c r="AY666" i="12"/>
  <c r="AX666" i="12"/>
  <c r="AW666" i="12"/>
  <c r="AV666" i="12"/>
  <c r="AU666" i="12"/>
  <c r="AT666" i="12"/>
  <c r="AO666" i="12"/>
  <c r="AN666" i="12"/>
  <c r="AM666" i="12"/>
  <c r="AL666" i="12"/>
  <c r="AK666" i="12"/>
  <c r="AJ666" i="12"/>
  <c r="AI666" i="12"/>
  <c r="AH666" i="12"/>
  <c r="AG666" i="12"/>
  <c r="AF666" i="12"/>
  <c r="BC664" i="12"/>
  <c r="BB664" i="12"/>
  <c r="BA664" i="12"/>
  <c r="AZ664" i="12"/>
  <c r="AY664" i="12"/>
  <c r="AX664" i="12"/>
  <c r="AW664" i="12"/>
  <c r="AV664" i="12"/>
  <c r="AU664" i="12"/>
  <c r="AT664" i="12"/>
  <c r="AO664" i="12"/>
  <c r="AN664" i="12"/>
  <c r="AM664" i="12"/>
  <c r="AL664" i="12"/>
  <c r="AK664" i="12"/>
  <c r="AJ664" i="12"/>
  <c r="AI664" i="12"/>
  <c r="AH664" i="12"/>
  <c r="AG664" i="12"/>
  <c r="AF664" i="12"/>
  <c r="BC662" i="12"/>
  <c r="BB662" i="12"/>
  <c r="BA662" i="12"/>
  <c r="AZ662" i="12"/>
  <c r="AY662" i="12"/>
  <c r="AX662" i="12"/>
  <c r="AW662" i="12"/>
  <c r="AV662" i="12"/>
  <c r="AU662" i="12"/>
  <c r="AT662" i="12"/>
  <c r="AO662" i="12"/>
  <c r="AN662" i="12"/>
  <c r="AM662" i="12"/>
  <c r="AL662" i="12"/>
  <c r="AK662" i="12"/>
  <c r="AJ662" i="12"/>
  <c r="AI662" i="12"/>
  <c r="AH662" i="12"/>
  <c r="AG662" i="12"/>
  <c r="AF662" i="12"/>
  <c r="BC661" i="12"/>
  <c r="BB661" i="12"/>
  <c r="BA661" i="12"/>
  <c r="AZ661" i="12"/>
  <c r="AY661" i="12"/>
  <c r="AX661" i="12"/>
  <c r="AW661" i="12"/>
  <c r="AV661" i="12"/>
  <c r="AU661" i="12"/>
  <c r="AT661" i="12"/>
  <c r="AO661" i="12"/>
  <c r="AN661" i="12"/>
  <c r="AM661" i="12"/>
  <c r="AL661" i="12"/>
  <c r="AK661" i="12"/>
  <c r="AJ661" i="12"/>
  <c r="AI661" i="12"/>
  <c r="AH661" i="12"/>
  <c r="AG661" i="12"/>
  <c r="AF661" i="12"/>
  <c r="BC660" i="12"/>
  <c r="BB660" i="12"/>
  <c r="BA660" i="12"/>
  <c r="AZ660" i="12"/>
  <c r="AY660" i="12"/>
  <c r="AX660" i="12"/>
  <c r="AW660" i="12"/>
  <c r="AV660" i="12"/>
  <c r="AU660" i="12"/>
  <c r="AT660" i="12"/>
  <c r="AO660" i="12"/>
  <c r="AN660" i="12"/>
  <c r="AM660" i="12"/>
  <c r="AL660" i="12"/>
  <c r="AK660" i="12"/>
  <c r="AJ660" i="12"/>
  <c r="AI660" i="12"/>
  <c r="AH660" i="12"/>
  <c r="AG660" i="12"/>
  <c r="AF660" i="12"/>
  <c r="BC659" i="12"/>
  <c r="BB659" i="12"/>
  <c r="BA659" i="12"/>
  <c r="AZ659" i="12"/>
  <c r="AY659" i="12"/>
  <c r="AX659" i="12"/>
  <c r="AW659" i="12"/>
  <c r="AV659" i="12"/>
  <c r="AU659" i="12"/>
  <c r="AT659" i="12"/>
  <c r="AO659" i="12"/>
  <c r="AN659" i="12"/>
  <c r="AM659" i="12"/>
  <c r="AL659" i="12"/>
  <c r="AK659" i="12"/>
  <c r="AJ659" i="12"/>
  <c r="AI659" i="12"/>
  <c r="AH659" i="12"/>
  <c r="AG659" i="12"/>
  <c r="AF659" i="12"/>
  <c r="BC658" i="12"/>
  <c r="BB658" i="12"/>
  <c r="BA658" i="12"/>
  <c r="AZ658" i="12"/>
  <c r="AY658" i="12"/>
  <c r="AX658" i="12"/>
  <c r="AW658" i="12"/>
  <c r="AV658" i="12"/>
  <c r="AU658" i="12"/>
  <c r="AT658" i="12"/>
  <c r="AO658" i="12"/>
  <c r="AN658" i="12"/>
  <c r="AM658" i="12"/>
  <c r="AL658" i="12"/>
  <c r="AK658" i="12"/>
  <c r="AJ658" i="12"/>
  <c r="AI658" i="12"/>
  <c r="AH658" i="12"/>
  <c r="AG658" i="12"/>
  <c r="AF658" i="12"/>
  <c r="BC657" i="12"/>
  <c r="BB657" i="12"/>
  <c r="BA657" i="12"/>
  <c r="AZ657" i="12"/>
  <c r="AY657" i="12"/>
  <c r="AX657" i="12"/>
  <c r="AW657" i="12"/>
  <c r="AV657" i="12"/>
  <c r="AU657" i="12"/>
  <c r="AT657" i="12"/>
  <c r="AO657" i="12"/>
  <c r="AN657" i="12"/>
  <c r="AM657" i="12"/>
  <c r="AL657" i="12"/>
  <c r="AK657" i="12"/>
  <c r="AJ657" i="12"/>
  <c r="AI657" i="12"/>
  <c r="AH657" i="12"/>
  <c r="AG657" i="12"/>
  <c r="AF657" i="12"/>
  <c r="BC655" i="12"/>
  <c r="BB655" i="12"/>
  <c r="BA655" i="12"/>
  <c r="AZ655" i="12"/>
  <c r="AY655" i="12"/>
  <c r="AX655" i="12"/>
  <c r="AW655" i="12"/>
  <c r="AV655" i="12"/>
  <c r="AU655" i="12"/>
  <c r="AT655" i="12"/>
  <c r="AO655" i="12"/>
  <c r="AN655" i="12"/>
  <c r="AM655" i="12"/>
  <c r="AL655" i="12"/>
  <c r="AK655" i="12"/>
  <c r="AJ655" i="12"/>
  <c r="AI655" i="12"/>
  <c r="AH655" i="12"/>
  <c r="AG655" i="12"/>
  <c r="AF655" i="12"/>
  <c r="BC654" i="12"/>
  <c r="BB654" i="12"/>
  <c r="BA654" i="12"/>
  <c r="AZ654" i="12"/>
  <c r="AY654" i="12"/>
  <c r="AX654" i="12"/>
  <c r="AW654" i="12"/>
  <c r="AV654" i="12"/>
  <c r="AU654" i="12"/>
  <c r="AT654" i="12"/>
  <c r="AO654" i="12"/>
  <c r="AN654" i="12"/>
  <c r="AM654" i="12"/>
  <c r="AL654" i="12"/>
  <c r="AK654" i="12"/>
  <c r="AJ654" i="12"/>
  <c r="AI654" i="12"/>
  <c r="AH654" i="12"/>
  <c r="AG654" i="12"/>
  <c r="AF654" i="12"/>
  <c r="BC653" i="12"/>
  <c r="BB653" i="12"/>
  <c r="BA653" i="12"/>
  <c r="AZ653" i="12"/>
  <c r="AY653" i="12"/>
  <c r="AX653" i="12"/>
  <c r="AW653" i="12"/>
  <c r="AV653" i="12"/>
  <c r="AU653" i="12"/>
  <c r="AT653" i="12"/>
  <c r="AO653" i="12"/>
  <c r="AN653" i="12"/>
  <c r="AM653" i="12"/>
  <c r="AL653" i="12"/>
  <c r="AK653" i="12"/>
  <c r="AJ653" i="12"/>
  <c r="AI653" i="12"/>
  <c r="AH653" i="12"/>
  <c r="AG653" i="12"/>
  <c r="AF653" i="12"/>
  <c r="BC652" i="12"/>
  <c r="BB652" i="12"/>
  <c r="BA652" i="12"/>
  <c r="AZ652" i="12"/>
  <c r="AY652" i="12"/>
  <c r="AX652" i="12"/>
  <c r="AW652" i="12"/>
  <c r="AV652" i="12"/>
  <c r="AU652" i="12"/>
  <c r="AT652" i="12"/>
  <c r="AO652" i="12"/>
  <c r="AN652" i="12"/>
  <c r="AM652" i="12"/>
  <c r="AL652" i="12"/>
  <c r="AK652" i="12"/>
  <c r="AJ652" i="12"/>
  <c r="AI652" i="12"/>
  <c r="AH652" i="12"/>
  <c r="AG652" i="12"/>
  <c r="AF652" i="12"/>
  <c r="BC651" i="12"/>
  <c r="BB651" i="12"/>
  <c r="BA651" i="12"/>
  <c r="AZ651" i="12"/>
  <c r="AY651" i="12"/>
  <c r="AX651" i="12"/>
  <c r="AW651" i="12"/>
  <c r="AV651" i="12"/>
  <c r="AU651" i="12"/>
  <c r="AT651" i="12"/>
  <c r="AO651" i="12"/>
  <c r="AN651" i="12"/>
  <c r="AM651" i="12"/>
  <c r="AL651" i="12"/>
  <c r="AK651" i="12"/>
  <c r="AJ651" i="12"/>
  <c r="AI651" i="12"/>
  <c r="AH651" i="12"/>
  <c r="AG651" i="12"/>
  <c r="AF651" i="12"/>
  <c r="BC650" i="12"/>
  <c r="BB650" i="12"/>
  <c r="BA650" i="12"/>
  <c r="AZ650" i="12"/>
  <c r="AY650" i="12"/>
  <c r="AX650" i="12"/>
  <c r="AW650" i="12"/>
  <c r="AV650" i="12"/>
  <c r="AU650" i="12"/>
  <c r="AT650" i="12"/>
  <c r="AO650" i="12"/>
  <c r="AN650" i="12"/>
  <c r="AM650" i="12"/>
  <c r="AL650" i="12"/>
  <c r="AK650" i="12"/>
  <c r="AJ650" i="12"/>
  <c r="AI650" i="12"/>
  <c r="AH650" i="12"/>
  <c r="AG650" i="12"/>
  <c r="AF650" i="12"/>
  <c r="BC647" i="12"/>
  <c r="BB647" i="12"/>
  <c r="BA647" i="12"/>
  <c r="AZ647" i="12"/>
  <c r="AY647" i="12"/>
  <c r="AX647" i="12"/>
  <c r="AW647" i="12"/>
  <c r="AV647" i="12"/>
  <c r="AU647" i="12"/>
  <c r="AT647" i="12"/>
  <c r="AO647" i="12"/>
  <c r="AN647" i="12"/>
  <c r="AM647" i="12"/>
  <c r="AL647" i="12"/>
  <c r="AK647" i="12"/>
  <c r="AJ647" i="12"/>
  <c r="AI647" i="12"/>
  <c r="AH647" i="12"/>
  <c r="AG647" i="12"/>
  <c r="AF647" i="12"/>
  <c r="BC646" i="12"/>
  <c r="BB646" i="12"/>
  <c r="BA646" i="12"/>
  <c r="AZ646" i="12"/>
  <c r="AY646" i="12"/>
  <c r="AX646" i="12"/>
  <c r="AW646" i="12"/>
  <c r="AV646" i="12"/>
  <c r="AU646" i="12"/>
  <c r="AT646" i="12"/>
  <c r="AO646" i="12"/>
  <c r="AN646" i="12"/>
  <c r="AM646" i="12"/>
  <c r="AL646" i="12"/>
  <c r="AK646" i="12"/>
  <c r="AJ646" i="12"/>
  <c r="AI646" i="12"/>
  <c r="AH646" i="12"/>
  <c r="AG646" i="12"/>
  <c r="AF646" i="12"/>
  <c r="BC645" i="12"/>
  <c r="BB645" i="12"/>
  <c r="BA645" i="12"/>
  <c r="AZ645" i="12"/>
  <c r="AY645" i="12"/>
  <c r="AX645" i="12"/>
  <c r="AW645" i="12"/>
  <c r="AV645" i="12"/>
  <c r="AU645" i="12"/>
  <c r="AT645" i="12"/>
  <c r="AO645" i="12"/>
  <c r="AN645" i="12"/>
  <c r="AM645" i="12"/>
  <c r="AL645" i="12"/>
  <c r="AK645" i="12"/>
  <c r="AJ645" i="12"/>
  <c r="AI645" i="12"/>
  <c r="AH645" i="12"/>
  <c r="AG645" i="12"/>
  <c r="AF645" i="12"/>
  <c r="BC644" i="12"/>
  <c r="BB644" i="12"/>
  <c r="BA644" i="12"/>
  <c r="AZ644" i="12"/>
  <c r="AY644" i="12"/>
  <c r="AX644" i="12"/>
  <c r="AW644" i="12"/>
  <c r="AV644" i="12"/>
  <c r="AU644" i="12"/>
  <c r="AT644" i="12"/>
  <c r="AO644" i="12"/>
  <c r="AN644" i="12"/>
  <c r="AM644" i="12"/>
  <c r="AL644" i="12"/>
  <c r="AK644" i="12"/>
  <c r="AJ644" i="12"/>
  <c r="AI644" i="12"/>
  <c r="AH644" i="12"/>
  <c r="AG644" i="12"/>
  <c r="AF644" i="12"/>
  <c r="BC643" i="12"/>
  <c r="BB643" i="12"/>
  <c r="BA643" i="12"/>
  <c r="AZ643" i="12"/>
  <c r="AY643" i="12"/>
  <c r="AX643" i="12"/>
  <c r="AW643" i="12"/>
  <c r="AV643" i="12"/>
  <c r="AU643" i="12"/>
  <c r="AT643" i="12"/>
  <c r="AO643" i="12"/>
  <c r="AN643" i="12"/>
  <c r="AM643" i="12"/>
  <c r="AL643" i="12"/>
  <c r="AK643" i="12"/>
  <c r="AJ643" i="12"/>
  <c r="AI643" i="12"/>
  <c r="AH643" i="12"/>
  <c r="AG643" i="12"/>
  <c r="AF643" i="12"/>
  <c r="BC642" i="12"/>
  <c r="BB642" i="12"/>
  <c r="BA642" i="12"/>
  <c r="AZ642" i="12"/>
  <c r="AY642" i="12"/>
  <c r="AX642" i="12"/>
  <c r="AW642" i="12"/>
  <c r="AV642" i="12"/>
  <c r="AU642" i="12"/>
  <c r="AT642" i="12"/>
  <c r="AO642" i="12"/>
  <c r="AN642" i="12"/>
  <c r="AM642" i="12"/>
  <c r="AL642" i="12"/>
  <c r="AK642" i="12"/>
  <c r="AJ642" i="12"/>
  <c r="AI642" i="12"/>
  <c r="AH642" i="12"/>
  <c r="AG642" i="12"/>
  <c r="AF642" i="12"/>
  <c r="BC641" i="12"/>
  <c r="BB641" i="12"/>
  <c r="BA641" i="12"/>
  <c r="AZ641" i="12"/>
  <c r="AY641" i="12"/>
  <c r="AX641" i="12"/>
  <c r="AW641" i="12"/>
  <c r="AV641" i="12"/>
  <c r="AU641" i="12"/>
  <c r="AT641" i="12"/>
  <c r="AO641" i="12"/>
  <c r="AN641" i="12"/>
  <c r="AM641" i="12"/>
  <c r="AL641" i="12"/>
  <c r="AK641" i="12"/>
  <c r="AJ641" i="12"/>
  <c r="AI641" i="12"/>
  <c r="AH641" i="12"/>
  <c r="AG641" i="12"/>
  <c r="AF641" i="12"/>
  <c r="BC640" i="12"/>
  <c r="BB640" i="12"/>
  <c r="BA640" i="12"/>
  <c r="AZ640" i="12"/>
  <c r="AY640" i="12"/>
  <c r="AX640" i="12"/>
  <c r="AW640" i="12"/>
  <c r="AV640" i="12"/>
  <c r="AU640" i="12"/>
  <c r="AT640" i="12"/>
  <c r="AO640" i="12"/>
  <c r="AN640" i="12"/>
  <c r="AM640" i="12"/>
  <c r="AL640" i="12"/>
  <c r="AK640" i="12"/>
  <c r="AJ640" i="12"/>
  <c r="AI640" i="12"/>
  <c r="AH640" i="12"/>
  <c r="AG640" i="12"/>
  <c r="AF640" i="12"/>
  <c r="BC639" i="12"/>
  <c r="BB639" i="12"/>
  <c r="BA639" i="12"/>
  <c r="AZ639" i="12"/>
  <c r="AY639" i="12"/>
  <c r="AX639" i="12"/>
  <c r="AW639" i="12"/>
  <c r="AV639" i="12"/>
  <c r="AU639" i="12"/>
  <c r="AT639" i="12"/>
  <c r="AO639" i="12"/>
  <c r="AN639" i="12"/>
  <c r="AM639" i="12"/>
  <c r="AL639" i="12"/>
  <c r="AK639" i="12"/>
  <c r="AJ639" i="12"/>
  <c r="AI639" i="12"/>
  <c r="AH639" i="12"/>
  <c r="AG639" i="12"/>
  <c r="AF639" i="12"/>
  <c r="BC638" i="12"/>
  <c r="BB638" i="12"/>
  <c r="BA638" i="12"/>
  <c r="AZ638" i="12"/>
  <c r="AY638" i="12"/>
  <c r="AX638" i="12"/>
  <c r="AW638" i="12"/>
  <c r="AV638" i="12"/>
  <c r="AU638" i="12"/>
  <c r="AT638" i="12"/>
  <c r="AO638" i="12"/>
  <c r="AN638" i="12"/>
  <c r="AM638" i="12"/>
  <c r="AL638" i="12"/>
  <c r="AK638" i="12"/>
  <c r="AJ638" i="12"/>
  <c r="AI638" i="12"/>
  <c r="AH638" i="12"/>
  <c r="AG638" i="12"/>
  <c r="AF638" i="12"/>
  <c r="BC637" i="12"/>
  <c r="BB637" i="12"/>
  <c r="BA637" i="12"/>
  <c r="AZ637" i="12"/>
  <c r="AY637" i="12"/>
  <c r="AX637" i="12"/>
  <c r="AW637" i="12"/>
  <c r="AV637" i="12"/>
  <c r="AU637" i="12"/>
  <c r="AT637" i="12"/>
  <c r="AO637" i="12"/>
  <c r="AN637" i="12"/>
  <c r="AM637" i="12"/>
  <c r="AL637" i="12"/>
  <c r="AK637" i="12"/>
  <c r="AJ637" i="12"/>
  <c r="AI637" i="12"/>
  <c r="AH637" i="12"/>
  <c r="AG637" i="12"/>
  <c r="AF637" i="12"/>
  <c r="BC636" i="12"/>
  <c r="BB636" i="12"/>
  <c r="BA636" i="12"/>
  <c r="AZ636" i="12"/>
  <c r="AY636" i="12"/>
  <c r="AX636" i="12"/>
  <c r="AW636" i="12"/>
  <c r="AV636" i="12"/>
  <c r="AU636" i="12"/>
  <c r="AT636" i="12"/>
  <c r="AO636" i="12"/>
  <c r="AN636" i="12"/>
  <c r="AM636" i="12"/>
  <c r="AL636" i="12"/>
  <c r="AK636" i="12"/>
  <c r="AJ636" i="12"/>
  <c r="AI636" i="12"/>
  <c r="AH636" i="12"/>
  <c r="AG636" i="12"/>
  <c r="AF636" i="12"/>
  <c r="BC635" i="12"/>
  <c r="BB635" i="12"/>
  <c r="BA635" i="12"/>
  <c r="AZ635" i="12"/>
  <c r="AY635" i="12"/>
  <c r="AX635" i="12"/>
  <c r="AW635" i="12"/>
  <c r="AV635" i="12"/>
  <c r="AU635" i="12"/>
  <c r="AT635" i="12"/>
  <c r="AO635" i="12"/>
  <c r="AN635" i="12"/>
  <c r="AM635" i="12"/>
  <c r="AL635" i="12"/>
  <c r="AK635" i="12"/>
  <c r="AJ635" i="12"/>
  <c r="AI635" i="12"/>
  <c r="AH635" i="12"/>
  <c r="AG635" i="12"/>
  <c r="AF635" i="12"/>
  <c r="BC634" i="12"/>
  <c r="BB634" i="12"/>
  <c r="BA634" i="12"/>
  <c r="AZ634" i="12"/>
  <c r="AY634" i="12"/>
  <c r="AX634" i="12"/>
  <c r="AW634" i="12"/>
  <c r="AV634" i="12"/>
  <c r="AU634" i="12"/>
  <c r="AT634" i="12"/>
  <c r="AO634" i="12"/>
  <c r="AN634" i="12"/>
  <c r="AM634" i="12"/>
  <c r="AL634" i="12"/>
  <c r="AK634" i="12"/>
  <c r="AJ634" i="12"/>
  <c r="AI634" i="12"/>
  <c r="AH634" i="12"/>
  <c r="AG634" i="12"/>
  <c r="AF634" i="12"/>
  <c r="BC632" i="12"/>
  <c r="BB632" i="12"/>
  <c r="BA632" i="12"/>
  <c r="AZ632" i="12"/>
  <c r="AY632" i="12"/>
  <c r="AX632" i="12"/>
  <c r="AW632" i="12"/>
  <c r="AV632" i="12"/>
  <c r="AU632" i="12"/>
  <c r="AT632" i="12"/>
  <c r="AO632" i="12"/>
  <c r="AN632" i="12"/>
  <c r="AM632" i="12"/>
  <c r="AL632" i="12"/>
  <c r="AK632" i="12"/>
  <c r="AJ632" i="12"/>
  <c r="AI632" i="12"/>
  <c r="AH632" i="12"/>
  <c r="AG632" i="12"/>
  <c r="AF632" i="12"/>
  <c r="BC631" i="12"/>
  <c r="BB631" i="12"/>
  <c r="BA631" i="12"/>
  <c r="AZ631" i="12"/>
  <c r="AY631" i="12"/>
  <c r="AX631" i="12"/>
  <c r="AW631" i="12"/>
  <c r="AV631" i="12"/>
  <c r="AU631" i="12"/>
  <c r="AT631" i="12"/>
  <c r="AO631" i="12"/>
  <c r="AN631" i="12"/>
  <c r="AM631" i="12"/>
  <c r="AL631" i="12"/>
  <c r="AK631" i="12"/>
  <c r="AJ631" i="12"/>
  <c r="AI631" i="12"/>
  <c r="AH631" i="12"/>
  <c r="AG631" i="12"/>
  <c r="AF631" i="12"/>
  <c r="BC630" i="12"/>
  <c r="BB630" i="12"/>
  <c r="BA630" i="12"/>
  <c r="AZ630" i="12"/>
  <c r="AY630" i="12"/>
  <c r="AX630" i="12"/>
  <c r="AW630" i="12"/>
  <c r="AV630" i="12"/>
  <c r="AU630" i="12"/>
  <c r="AT630" i="12"/>
  <c r="AO630" i="12"/>
  <c r="AN630" i="12"/>
  <c r="AM630" i="12"/>
  <c r="AL630" i="12"/>
  <c r="AK630" i="12"/>
  <c r="AJ630" i="12"/>
  <c r="AI630" i="12"/>
  <c r="AH630" i="12"/>
  <c r="AG630" i="12"/>
  <c r="AF630" i="12"/>
  <c r="BC629" i="12"/>
  <c r="BB629" i="12"/>
  <c r="BA629" i="12"/>
  <c r="AZ629" i="12"/>
  <c r="AY629" i="12"/>
  <c r="AX629" i="12"/>
  <c r="AW629" i="12"/>
  <c r="AV629" i="12"/>
  <c r="AU629" i="12"/>
  <c r="AT629" i="12"/>
  <c r="AO629" i="12"/>
  <c r="AN629" i="12"/>
  <c r="AM629" i="12"/>
  <c r="AL629" i="12"/>
  <c r="AK629" i="12"/>
  <c r="AJ629" i="12"/>
  <c r="AI629" i="12"/>
  <c r="AH629" i="12"/>
  <c r="AG629" i="12"/>
  <c r="AF629" i="12"/>
  <c r="BC628" i="12"/>
  <c r="BB628" i="12"/>
  <c r="BA628" i="12"/>
  <c r="AZ628" i="12"/>
  <c r="AY628" i="12"/>
  <c r="AX628" i="12"/>
  <c r="AW628" i="12"/>
  <c r="AV628" i="12"/>
  <c r="AU628" i="12"/>
  <c r="AT628" i="12"/>
  <c r="AO628" i="12"/>
  <c r="AN628" i="12"/>
  <c r="AM628" i="12"/>
  <c r="AL628" i="12"/>
  <c r="AK628" i="12"/>
  <c r="AJ628" i="12"/>
  <c r="AI628" i="12"/>
  <c r="AH628" i="12"/>
  <c r="AG628" i="12"/>
  <c r="AF628" i="12"/>
  <c r="BC627" i="12"/>
  <c r="BB627" i="12"/>
  <c r="BA627" i="12"/>
  <c r="AZ627" i="12"/>
  <c r="AY627" i="12"/>
  <c r="AX627" i="12"/>
  <c r="AW627" i="12"/>
  <c r="AV627" i="12"/>
  <c r="AU627" i="12"/>
  <c r="AT627" i="12"/>
  <c r="AO627" i="12"/>
  <c r="AN627" i="12"/>
  <c r="AM627" i="12"/>
  <c r="AL627" i="12"/>
  <c r="AK627" i="12"/>
  <c r="AJ627" i="12"/>
  <c r="AI627" i="12"/>
  <c r="AH627" i="12"/>
  <c r="AG627" i="12"/>
  <c r="AF627" i="12"/>
  <c r="BC626" i="12"/>
  <c r="BB626" i="12"/>
  <c r="BA626" i="12"/>
  <c r="AZ626" i="12"/>
  <c r="AY626" i="12"/>
  <c r="AX626" i="12"/>
  <c r="AW626" i="12"/>
  <c r="AV626" i="12"/>
  <c r="AU626" i="12"/>
  <c r="AT626" i="12"/>
  <c r="AO626" i="12"/>
  <c r="AN626" i="12"/>
  <c r="AM626" i="12"/>
  <c r="AL626" i="12"/>
  <c r="AK626" i="12"/>
  <c r="AJ626" i="12"/>
  <c r="AI626" i="12"/>
  <c r="AH626" i="12"/>
  <c r="AG626" i="12"/>
  <c r="AF626" i="12"/>
  <c r="BC625" i="12"/>
  <c r="BB625" i="12"/>
  <c r="BA625" i="12"/>
  <c r="AZ625" i="12"/>
  <c r="AY625" i="12"/>
  <c r="AX625" i="12"/>
  <c r="AW625" i="12"/>
  <c r="AV625" i="12"/>
  <c r="AU625" i="12"/>
  <c r="AT625" i="12"/>
  <c r="AO625" i="12"/>
  <c r="AN625" i="12"/>
  <c r="AM625" i="12"/>
  <c r="AL625" i="12"/>
  <c r="AK625" i="12"/>
  <c r="AJ625" i="12"/>
  <c r="AI625" i="12"/>
  <c r="AH625" i="12"/>
  <c r="AG625" i="12"/>
  <c r="AF625" i="12"/>
  <c r="BC624" i="12"/>
  <c r="BB624" i="12"/>
  <c r="BA624" i="12"/>
  <c r="AZ624" i="12"/>
  <c r="AY624" i="12"/>
  <c r="AX624" i="12"/>
  <c r="AW624" i="12"/>
  <c r="AV624" i="12"/>
  <c r="AU624" i="12"/>
  <c r="AT624" i="12"/>
  <c r="AO624" i="12"/>
  <c r="AN624" i="12"/>
  <c r="AM624" i="12"/>
  <c r="AL624" i="12"/>
  <c r="AK624" i="12"/>
  <c r="AJ624" i="12"/>
  <c r="AI624" i="12"/>
  <c r="AH624" i="12"/>
  <c r="AG624" i="12"/>
  <c r="AF624" i="12"/>
  <c r="BC623" i="12"/>
  <c r="BB623" i="12"/>
  <c r="BA623" i="12"/>
  <c r="AZ623" i="12"/>
  <c r="AY623" i="12"/>
  <c r="AX623" i="12"/>
  <c r="AW623" i="12"/>
  <c r="AV623" i="12"/>
  <c r="AU623" i="12"/>
  <c r="AT623" i="12"/>
  <c r="AO623" i="12"/>
  <c r="AN623" i="12"/>
  <c r="AM623" i="12"/>
  <c r="AL623" i="12"/>
  <c r="AK623" i="12"/>
  <c r="AJ623" i="12"/>
  <c r="AI623" i="12"/>
  <c r="AH623" i="12"/>
  <c r="AG623" i="12"/>
  <c r="AF623" i="12"/>
  <c r="BC621" i="12"/>
  <c r="BB621" i="12"/>
  <c r="BA621" i="12"/>
  <c r="AZ621" i="12"/>
  <c r="AY621" i="12"/>
  <c r="AX621" i="12"/>
  <c r="AW621" i="12"/>
  <c r="AV621" i="12"/>
  <c r="AU621" i="12"/>
  <c r="AT621" i="12"/>
  <c r="AO621" i="12"/>
  <c r="AN621" i="12"/>
  <c r="AM621" i="12"/>
  <c r="AL621" i="12"/>
  <c r="AK621" i="12"/>
  <c r="AJ621" i="12"/>
  <c r="AI621" i="12"/>
  <c r="AH621" i="12"/>
  <c r="AG621" i="12"/>
  <c r="AF621" i="12"/>
  <c r="BC620" i="12"/>
  <c r="BB620" i="12"/>
  <c r="BA620" i="12"/>
  <c r="AZ620" i="12"/>
  <c r="AY620" i="12"/>
  <c r="AX620" i="12"/>
  <c r="AW620" i="12"/>
  <c r="AV620" i="12"/>
  <c r="AU620" i="12"/>
  <c r="AT620" i="12"/>
  <c r="AO620" i="12"/>
  <c r="AN620" i="12"/>
  <c r="AM620" i="12"/>
  <c r="AL620" i="12"/>
  <c r="AK620" i="12"/>
  <c r="AJ620" i="12"/>
  <c r="AI620" i="12"/>
  <c r="AH620" i="12"/>
  <c r="AG620" i="12"/>
  <c r="AF620" i="12"/>
  <c r="BC619" i="12"/>
  <c r="BB619" i="12"/>
  <c r="BA619" i="12"/>
  <c r="AZ619" i="12"/>
  <c r="AY619" i="12"/>
  <c r="AX619" i="12"/>
  <c r="AW619" i="12"/>
  <c r="AV619" i="12"/>
  <c r="AU619" i="12"/>
  <c r="AT619" i="12"/>
  <c r="AO619" i="12"/>
  <c r="AN619" i="12"/>
  <c r="AM619" i="12"/>
  <c r="AL619" i="12"/>
  <c r="AK619" i="12"/>
  <c r="AJ619" i="12"/>
  <c r="AI619" i="12"/>
  <c r="AH619" i="12"/>
  <c r="AG619" i="12"/>
  <c r="AF619" i="12"/>
  <c r="BC617" i="12"/>
  <c r="BB617" i="12"/>
  <c r="BA617" i="12"/>
  <c r="AZ617" i="12"/>
  <c r="AY617" i="12"/>
  <c r="AX617" i="12"/>
  <c r="AW617" i="12"/>
  <c r="AV617" i="12"/>
  <c r="AU617" i="12"/>
  <c r="AT617" i="12"/>
  <c r="AO617" i="12"/>
  <c r="AN617" i="12"/>
  <c r="AM617" i="12"/>
  <c r="AL617" i="12"/>
  <c r="AK617" i="12"/>
  <c r="AJ617" i="12"/>
  <c r="AI617" i="12"/>
  <c r="AH617" i="12"/>
  <c r="AG617" i="12"/>
  <c r="AF617" i="12"/>
  <c r="BC616" i="12"/>
  <c r="BB616" i="12"/>
  <c r="BA616" i="12"/>
  <c r="AZ616" i="12"/>
  <c r="AY616" i="12"/>
  <c r="AX616" i="12"/>
  <c r="AW616" i="12"/>
  <c r="AV616" i="12"/>
  <c r="AU616" i="12"/>
  <c r="AT616" i="12"/>
  <c r="AO616" i="12"/>
  <c r="AN616" i="12"/>
  <c r="AM616" i="12"/>
  <c r="AL616" i="12"/>
  <c r="AK616" i="12"/>
  <c r="AJ616" i="12"/>
  <c r="AI616" i="12"/>
  <c r="AH616" i="12"/>
  <c r="AG616" i="12"/>
  <c r="AF616" i="12"/>
  <c r="BC615" i="12"/>
  <c r="BB615" i="12"/>
  <c r="BA615" i="12"/>
  <c r="AZ615" i="12"/>
  <c r="AY615" i="12"/>
  <c r="AX615" i="12"/>
  <c r="AW615" i="12"/>
  <c r="AV615" i="12"/>
  <c r="AU615" i="12"/>
  <c r="AT615" i="12"/>
  <c r="AO615" i="12"/>
  <c r="AN615" i="12"/>
  <c r="AM615" i="12"/>
  <c r="AL615" i="12"/>
  <c r="AK615" i="12"/>
  <c r="AJ615" i="12"/>
  <c r="AI615" i="12"/>
  <c r="AH615" i="12"/>
  <c r="AG615" i="12"/>
  <c r="AF615" i="12"/>
  <c r="BC614" i="12"/>
  <c r="BB614" i="12"/>
  <c r="BA614" i="12"/>
  <c r="AZ614" i="12"/>
  <c r="AY614" i="12"/>
  <c r="AX614" i="12"/>
  <c r="AW614" i="12"/>
  <c r="AV614" i="12"/>
  <c r="AU614" i="12"/>
  <c r="AT614" i="12"/>
  <c r="AO614" i="12"/>
  <c r="AN614" i="12"/>
  <c r="AM614" i="12"/>
  <c r="AL614" i="12"/>
  <c r="AK614" i="12"/>
  <c r="AJ614" i="12"/>
  <c r="AI614" i="12"/>
  <c r="AH614" i="12"/>
  <c r="AG614" i="12"/>
  <c r="AF614" i="12"/>
  <c r="BC613" i="12"/>
  <c r="BB613" i="12"/>
  <c r="BA613" i="12"/>
  <c r="AZ613" i="12"/>
  <c r="AY613" i="12"/>
  <c r="AX613" i="12"/>
  <c r="AW613" i="12"/>
  <c r="AV613" i="12"/>
  <c r="AU613" i="12"/>
  <c r="AT613" i="12"/>
  <c r="AO613" i="12"/>
  <c r="AN613" i="12"/>
  <c r="AM613" i="12"/>
  <c r="AL613" i="12"/>
  <c r="AK613" i="12"/>
  <c r="AJ613" i="12"/>
  <c r="AI613" i="12"/>
  <c r="AH613" i="12"/>
  <c r="AG613" i="12"/>
  <c r="AF613" i="12"/>
  <c r="BC612" i="12"/>
  <c r="BB612" i="12"/>
  <c r="BA612" i="12"/>
  <c r="AZ612" i="12"/>
  <c r="AY612" i="12"/>
  <c r="AX612" i="12"/>
  <c r="AW612" i="12"/>
  <c r="AV612" i="12"/>
  <c r="AU612" i="12"/>
  <c r="AT612" i="12"/>
  <c r="AO612" i="12"/>
  <c r="AN612" i="12"/>
  <c r="AM612" i="12"/>
  <c r="AL612" i="12"/>
  <c r="AK612" i="12"/>
  <c r="AJ612" i="12"/>
  <c r="AI612" i="12"/>
  <c r="AH612" i="12"/>
  <c r="AG612" i="12"/>
  <c r="AF612" i="12"/>
  <c r="BC611" i="12"/>
  <c r="BB611" i="12"/>
  <c r="BA611" i="12"/>
  <c r="AZ611" i="12"/>
  <c r="AY611" i="12"/>
  <c r="AX611" i="12"/>
  <c r="AW611" i="12"/>
  <c r="AV611" i="12"/>
  <c r="AU611" i="12"/>
  <c r="AT611" i="12"/>
  <c r="AO611" i="12"/>
  <c r="AN611" i="12"/>
  <c r="AM611" i="12"/>
  <c r="AL611" i="12"/>
  <c r="AK611" i="12"/>
  <c r="AJ611" i="12"/>
  <c r="AI611" i="12"/>
  <c r="AH611" i="12"/>
  <c r="AG611" i="12"/>
  <c r="AF611" i="12"/>
  <c r="BC610" i="12"/>
  <c r="BB610" i="12"/>
  <c r="BA610" i="12"/>
  <c r="AZ610" i="12"/>
  <c r="AY610" i="12"/>
  <c r="AX610" i="12"/>
  <c r="AW610" i="12"/>
  <c r="AV610" i="12"/>
  <c r="AU610" i="12"/>
  <c r="AT610" i="12"/>
  <c r="AO610" i="12"/>
  <c r="AN610" i="12"/>
  <c r="AM610" i="12"/>
  <c r="AL610" i="12"/>
  <c r="AK610" i="12"/>
  <c r="AJ610" i="12"/>
  <c r="AI610" i="12"/>
  <c r="AH610" i="12"/>
  <c r="AG610" i="12"/>
  <c r="AF610" i="12"/>
  <c r="BC609" i="12"/>
  <c r="BB609" i="12"/>
  <c r="BA609" i="12"/>
  <c r="AZ609" i="12"/>
  <c r="AY609" i="12"/>
  <c r="AX609" i="12"/>
  <c r="AW609" i="12"/>
  <c r="AV609" i="12"/>
  <c r="AU609" i="12"/>
  <c r="AT609" i="12"/>
  <c r="AO609" i="12"/>
  <c r="AN609" i="12"/>
  <c r="AM609" i="12"/>
  <c r="AL609" i="12"/>
  <c r="AK609" i="12"/>
  <c r="AJ609" i="12"/>
  <c r="AI609" i="12"/>
  <c r="AH609" i="12"/>
  <c r="AG609" i="12"/>
  <c r="AF609" i="12"/>
  <c r="BC608" i="12"/>
  <c r="BB608" i="12"/>
  <c r="BA608" i="12"/>
  <c r="AZ608" i="12"/>
  <c r="AY608" i="12"/>
  <c r="AX608" i="12"/>
  <c r="AW608" i="12"/>
  <c r="AV608" i="12"/>
  <c r="AU608" i="12"/>
  <c r="AT608" i="12"/>
  <c r="AO608" i="12"/>
  <c r="AN608" i="12"/>
  <c r="AM608" i="12"/>
  <c r="AL608" i="12"/>
  <c r="AK608" i="12"/>
  <c r="AJ608" i="12"/>
  <c r="AI608" i="12"/>
  <c r="AH608" i="12"/>
  <c r="AG608" i="12"/>
  <c r="AF608" i="12"/>
  <c r="BC607" i="12"/>
  <c r="BB607" i="12"/>
  <c r="BA607" i="12"/>
  <c r="AZ607" i="12"/>
  <c r="AY607" i="12"/>
  <c r="AX607" i="12"/>
  <c r="AW607" i="12"/>
  <c r="AV607" i="12"/>
  <c r="AU607" i="12"/>
  <c r="AT607" i="12"/>
  <c r="AO607" i="12"/>
  <c r="AN607" i="12"/>
  <c r="AM607" i="12"/>
  <c r="AL607" i="12"/>
  <c r="AK607" i="12"/>
  <c r="AJ607" i="12"/>
  <c r="AI607" i="12"/>
  <c r="AH607" i="12"/>
  <c r="AG607" i="12"/>
  <c r="AF607" i="12"/>
  <c r="BC606" i="12"/>
  <c r="BB606" i="12"/>
  <c r="BA606" i="12"/>
  <c r="AZ606" i="12"/>
  <c r="AY606" i="12"/>
  <c r="AX606" i="12"/>
  <c r="AW606" i="12"/>
  <c r="AV606" i="12"/>
  <c r="AU606" i="12"/>
  <c r="AT606" i="12"/>
  <c r="AO606" i="12"/>
  <c r="AN606" i="12"/>
  <c r="AM606" i="12"/>
  <c r="AL606" i="12"/>
  <c r="AK606" i="12"/>
  <c r="AJ606" i="12"/>
  <c r="AI606" i="12"/>
  <c r="AH606" i="12"/>
  <c r="AG606" i="12"/>
  <c r="AF606" i="12"/>
  <c r="BC605" i="12"/>
  <c r="BB605" i="12"/>
  <c r="BA605" i="12"/>
  <c r="AZ605" i="12"/>
  <c r="AY605" i="12"/>
  <c r="AX605" i="12"/>
  <c r="AW605" i="12"/>
  <c r="AV605" i="12"/>
  <c r="AU605" i="12"/>
  <c r="AT605" i="12"/>
  <c r="AO605" i="12"/>
  <c r="AN605" i="12"/>
  <c r="AM605" i="12"/>
  <c r="AL605" i="12"/>
  <c r="AK605" i="12"/>
  <c r="AJ605" i="12"/>
  <c r="AI605" i="12"/>
  <c r="AH605" i="12"/>
  <c r="AG605" i="12"/>
  <c r="AF605" i="12"/>
  <c r="BC603" i="12"/>
  <c r="BB603" i="12"/>
  <c r="BA603" i="12"/>
  <c r="AZ603" i="12"/>
  <c r="AY603" i="12"/>
  <c r="AX603" i="12"/>
  <c r="AW603" i="12"/>
  <c r="AV603" i="12"/>
  <c r="AU603" i="12"/>
  <c r="AT603" i="12"/>
  <c r="AO603" i="12"/>
  <c r="AN603" i="12"/>
  <c r="AM603" i="12"/>
  <c r="AL603" i="12"/>
  <c r="AK603" i="12"/>
  <c r="AJ603" i="12"/>
  <c r="AI603" i="12"/>
  <c r="AH603" i="12"/>
  <c r="AG603" i="12"/>
  <c r="AF603" i="12"/>
  <c r="BC602" i="12"/>
  <c r="BB602" i="12"/>
  <c r="BA602" i="12"/>
  <c r="AZ602" i="12"/>
  <c r="AY602" i="12"/>
  <c r="AX602" i="12"/>
  <c r="AW602" i="12"/>
  <c r="AV602" i="12"/>
  <c r="AU602" i="12"/>
  <c r="AT602" i="12"/>
  <c r="AO602" i="12"/>
  <c r="AN602" i="12"/>
  <c r="AM602" i="12"/>
  <c r="AL602" i="12"/>
  <c r="AK602" i="12"/>
  <c r="AJ602" i="12"/>
  <c r="AI602" i="12"/>
  <c r="AH602" i="12"/>
  <c r="AG602" i="12"/>
  <c r="AF602" i="12"/>
  <c r="BC601" i="12"/>
  <c r="BB601" i="12"/>
  <c r="BA601" i="12"/>
  <c r="AZ601" i="12"/>
  <c r="AY601" i="12"/>
  <c r="AX601" i="12"/>
  <c r="AW601" i="12"/>
  <c r="AV601" i="12"/>
  <c r="AU601" i="12"/>
  <c r="AT601" i="12"/>
  <c r="AO601" i="12"/>
  <c r="AN601" i="12"/>
  <c r="AM601" i="12"/>
  <c r="AL601" i="12"/>
  <c r="AK601" i="12"/>
  <c r="AJ601" i="12"/>
  <c r="AI601" i="12"/>
  <c r="AH601" i="12"/>
  <c r="AG601" i="12"/>
  <c r="AF601" i="12"/>
  <c r="BC600" i="12"/>
  <c r="BB600" i="12"/>
  <c r="BA600" i="12"/>
  <c r="AZ600" i="12"/>
  <c r="AY600" i="12"/>
  <c r="AX600" i="12"/>
  <c r="AW600" i="12"/>
  <c r="AV600" i="12"/>
  <c r="AU600" i="12"/>
  <c r="AT600" i="12"/>
  <c r="AO600" i="12"/>
  <c r="AN600" i="12"/>
  <c r="AM600" i="12"/>
  <c r="AL600" i="12"/>
  <c r="AK600" i="12"/>
  <c r="AJ600" i="12"/>
  <c r="AI600" i="12"/>
  <c r="AH600" i="12"/>
  <c r="AG600" i="12"/>
  <c r="AF600" i="12"/>
  <c r="BC598" i="12"/>
  <c r="BB598" i="12"/>
  <c r="BA598" i="12"/>
  <c r="AZ598" i="12"/>
  <c r="AY598" i="12"/>
  <c r="AX598" i="12"/>
  <c r="AW598" i="12"/>
  <c r="AV598" i="12"/>
  <c r="AU598" i="12"/>
  <c r="AT598" i="12"/>
  <c r="AO598" i="12"/>
  <c r="AN598" i="12"/>
  <c r="AM598" i="12"/>
  <c r="AL598" i="12"/>
  <c r="AK598" i="12"/>
  <c r="AJ598" i="12"/>
  <c r="AI598" i="12"/>
  <c r="AH598" i="12"/>
  <c r="AG598" i="12"/>
  <c r="AF598" i="12"/>
  <c r="BC597" i="12"/>
  <c r="BB597" i="12"/>
  <c r="BA597" i="12"/>
  <c r="AZ597" i="12"/>
  <c r="AY597" i="12"/>
  <c r="AX597" i="12"/>
  <c r="AW597" i="12"/>
  <c r="AV597" i="12"/>
  <c r="AU597" i="12"/>
  <c r="AT597" i="12"/>
  <c r="AO597" i="12"/>
  <c r="AN597" i="12"/>
  <c r="AM597" i="12"/>
  <c r="AL597" i="12"/>
  <c r="AK597" i="12"/>
  <c r="AJ597" i="12"/>
  <c r="AI597" i="12"/>
  <c r="AH597" i="12"/>
  <c r="AG597" i="12"/>
  <c r="AF597" i="12"/>
  <c r="BC596" i="12"/>
  <c r="BB596" i="12"/>
  <c r="BA596" i="12"/>
  <c r="AZ596" i="12"/>
  <c r="AY596" i="12"/>
  <c r="AX596" i="12"/>
  <c r="AW596" i="12"/>
  <c r="AV596" i="12"/>
  <c r="AU596" i="12"/>
  <c r="AT596" i="12"/>
  <c r="AO596" i="12"/>
  <c r="AN596" i="12"/>
  <c r="AM596" i="12"/>
  <c r="AL596" i="12"/>
  <c r="AK596" i="12"/>
  <c r="AJ596" i="12"/>
  <c r="AI596" i="12"/>
  <c r="AH596" i="12"/>
  <c r="AG596" i="12"/>
  <c r="AF596" i="12"/>
  <c r="BC595" i="12"/>
  <c r="BB595" i="12"/>
  <c r="BA595" i="12"/>
  <c r="AZ595" i="12"/>
  <c r="AY595" i="12"/>
  <c r="AX595" i="12"/>
  <c r="AW595" i="12"/>
  <c r="AV595" i="12"/>
  <c r="AU595" i="12"/>
  <c r="AT595" i="12"/>
  <c r="AO595" i="12"/>
  <c r="AN595" i="12"/>
  <c r="AM595" i="12"/>
  <c r="AL595" i="12"/>
  <c r="AK595" i="12"/>
  <c r="AJ595" i="12"/>
  <c r="AI595" i="12"/>
  <c r="AH595" i="12"/>
  <c r="AG595" i="12"/>
  <c r="AF595" i="12"/>
  <c r="BC593" i="12"/>
  <c r="BB593" i="12"/>
  <c r="BA593" i="12"/>
  <c r="AZ593" i="12"/>
  <c r="AY593" i="12"/>
  <c r="AX593" i="12"/>
  <c r="AW593" i="12"/>
  <c r="AV593" i="12"/>
  <c r="AU593" i="12"/>
  <c r="AT593" i="12"/>
  <c r="AO593" i="12"/>
  <c r="AN593" i="12"/>
  <c r="AM593" i="12"/>
  <c r="AL593" i="12"/>
  <c r="AK593" i="12"/>
  <c r="AJ593" i="12"/>
  <c r="AI593" i="12"/>
  <c r="AH593" i="12"/>
  <c r="AG593" i="12"/>
  <c r="AF593" i="12"/>
  <c r="BC592" i="12"/>
  <c r="BB592" i="12"/>
  <c r="BA592" i="12"/>
  <c r="AZ592" i="12"/>
  <c r="AY592" i="12"/>
  <c r="AX592" i="12"/>
  <c r="AW592" i="12"/>
  <c r="AV592" i="12"/>
  <c r="AU592" i="12"/>
  <c r="AT592" i="12"/>
  <c r="AO592" i="12"/>
  <c r="AN592" i="12"/>
  <c r="AM592" i="12"/>
  <c r="AL592" i="12"/>
  <c r="AK592" i="12"/>
  <c r="AJ592" i="12"/>
  <c r="AI592" i="12"/>
  <c r="AH592" i="12"/>
  <c r="AG592" i="12"/>
  <c r="AF592" i="12"/>
  <c r="BC591" i="12"/>
  <c r="BB591" i="12"/>
  <c r="BA591" i="12"/>
  <c r="AZ591" i="12"/>
  <c r="AY591" i="12"/>
  <c r="AX591" i="12"/>
  <c r="AW591" i="12"/>
  <c r="AV591" i="12"/>
  <c r="AU591" i="12"/>
  <c r="AT591" i="12"/>
  <c r="AO591" i="12"/>
  <c r="AN591" i="12"/>
  <c r="AM591" i="12"/>
  <c r="AL591" i="12"/>
  <c r="AK591" i="12"/>
  <c r="AJ591" i="12"/>
  <c r="AI591" i="12"/>
  <c r="AH591" i="12"/>
  <c r="AG591" i="12"/>
  <c r="AF591" i="12"/>
  <c r="BC589" i="12"/>
  <c r="BB589" i="12"/>
  <c r="BA589" i="12"/>
  <c r="AZ589" i="12"/>
  <c r="AY589" i="12"/>
  <c r="AX589" i="12"/>
  <c r="AW589" i="12"/>
  <c r="AV589" i="12"/>
  <c r="AU589" i="12"/>
  <c r="AT589" i="12"/>
  <c r="AO589" i="12"/>
  <c r="AN589" i="12"/>
  <c r="AM589" i="12"/>
  <c r="AL589" i="12"/>
  <c r="AK589" i="12"/>
  <c r="AJ589" i="12"/>
  <c r="AI589" i="12"/>
  <c r="AH589" i="12"/>
  <c r="AG589" i="12"/>
  <c r="AF589" i="12"/>
  <c r="BC588" i="12"/>
  <c r="BB588" i="12"/>
  <c r="BA588" i="12"/>
  <c r="AZ588" i="12"/>
  <c r="AY588" i="12"/>
  <c r="AX588" i="12"/>
  <c r="AW588" i="12"/>
  <c r="AV588" i="12"/>
  <c r="AU588" i="12"/>
  <c r="AT588" i="12"/>
  <c r="AO588" i="12"/>
  <c r="AN588" i="12"/>
  <c r="AM588" i="12"/>
  <c r="AL588" i="12"/>
  <c r="AK588" i="12"/>
  <c r="AJ588" i="12"/>
  <c r="AI588" i="12"/>
  <c r="AH588" i="12"/>
  <c r="AG588" i="12"/>
  <c r="AF588" i="12"/>
  <c r="BC587" i="12"/>
  <c r="BB587" i="12"/>
  <c r="BA587" i="12"/>
  <c r="AZ587" i="12"/>
  <c r="AY587" i="12"/>
  <c r="AX587" i="12"/>
  <c r="AW587" i="12"/>
  <c r="AV587" i="12"/>
  <c r="AU587" i="12"/>
  <c r="AT587" i="12"/>
  <c r="AO587" i="12"/>
  <c r="AN587" i="12"/>
  <c r="AM587" i="12"/>
  <c r="AL587" i="12"/>
  <c r="AK587" i="12"/>
  <c r="AJ587" i="12"/>
  <c r="AI587" i="12"/>
  <c r="AH587" i="12"/>
  <c r="AG587" i="12"/>
  <c r="AF587" i="12"/>
  <c r="BC586" i="12"/>
  <c r="BB586" i="12"/>
  <c r="BA586" i="12"/>
  <c r="AZ586" i="12"/>
  <c r="AY586" i="12"/>
  <c r="AX586" i="12"/>
  <c r="AW586" i="12"/>
  <c r="AV586" i="12"/>
  <c r="AU586" i="12"/>
  <c r="AT586" i="12"/>
  <c r="AO586" i="12"/>
  <c r="AN586" i="12"/>
  <c r="AM586" i="12"/>
  <c r="AL586" i="12"/>
  <c r="AK586" i="12"/>
  <c r="AJ586" i="12"/>
  <c r="AI586" i="12"/>
  <c r="AH586" i="12"/>
  <c r="AG586" i="12"/>
  <c r="AF586" i="12"/>
  <c r="BC585" i="12"/>
  <c r="BB585" i="12"/>
  <c r="BA585" i="12"/>
  <c r="AZ585" i="12"/>
  <c r="AY585" i="12"/>
  <c r="AX585" i="12"/>
  <c r="AW585" i="12"/>
  <c r="AV585" i="12"/>
  <c r="AU585" i="12"/>
  <c r="AT585" i="12"/>
  <c r="AO585" i="12"/>
  <c r="AN585" i="12"/>
  <c r="AM585" i="12"/>
  <c r="AL585" i="12"/>
  <c r="AK585" i="12"/>
  <c r="AJ585" i="12"/>
  <c r="AI585" i="12"/>
  <c r="AH585" i="12"/>
  <c r="AG585" i="12"/>
  <c r="AF585" i="12"/>
  <c r="BC584" i="12"/>
  <c r="BB584" i="12"/>
  <c r="BA584" i="12"/>
  <c r="AZ584" i="12"/>
  <c r="AY584" i="12"/>
  <c r="AX584" i="12"/>
  <c r="AW584" i="12"/>
  <c r="AV584" i="12"/>
  <c r="AU584" i="12"/>
  <c r="AT584" i="12"/>
  <c r="AO584" i="12"/>
  <c r="AN584" i="12"/>
  <c r="AM584" i="12"/>
  <c r="AL584" i="12"/>
  <c r="AK584" i="12"/>
  <c r="AJ584" i="12"/>
  <c r="AI584" i="12"/>
  <c r="AH584" i="12"/>
  <c r="AG584" i="12"/>
  <c r="AF584" i="12"/>
  <c r="BC582" i="12"/>
  <c r="BB582" i="12"/>
  <c r="BA582" i="12"/>
  <c r="AZ582" i="12"/>
  <c r="AY582" i="12"/>
  <c r="AX582" i="12"/>
  <c r="AW582" i="12"/>
  <c r="AV582" i="12"/>
  <c r="AU582" i="12"/>
  <c r="AT582" i="12"/>
  <c r="AO582" i="12"/>
  <c r="AN582" i="12"/>
  <c r="AM582" i="12"/>
  <c r="AL582" i="12"/>
  <c r="AK582" i="12"/>
  <c r="AJ582" i="12"/>
  <c r="AI582" i="12"/>
  <c r="AH582" i="12"/>
  <c r="AG582" i="12"/>
  <c r="AF582" i="12"/>
  <c r="BC581" i="12"/>
  <c r="BB581" i="12"/>
  <c r="BA581" i="12"/>
  <c r="AZ581" i="12"/>
  <c r="AY581" i="12"/>
  <c r="AX581" i="12"/>
  <c r="AW581" i="12"/>
  <c r="AV581" i="12"/>
  <c r="AU581" i="12"/>
  <c r="AT581" i="12"/>
  <c r="AO581" i="12"/>
  <c r="AN581" i="12"/>
  <c r="AM581" i="12"/>
  <c r="AL581" i="12"/>
  <c r="AK581" i="12"/>
  <c r="AJ581" i="12"/>
  <c r="AI581" i="12"/>
  <c r="AH581" i="12"/>
  <c r="AG581" i="12"/>
  <c r="AF581" i="12"/>
  <c r="BC580" i="12"/>
  <c r="BB580" i="12"/>
  <c r="BA580" i="12"/>
  <c r="AZ580" i="12"/>
  <c r="AY580" i="12"/>
  <c r="AX580" i="12"/>
  <c r="AW580" i="12"/>
  <c r="AV580" i="12"/>
  <c r="AU580" i="12"/>
  <c r="AT580" i="12"/>
  <c r="AO580" i="12"/>
  <c r="AN580" i="12"/>
  <c r="AM580" i="12"/>
  <c r="AL580" i="12"/>
  <c r="AK580" i="12"/>
  <c r="AJ580" i="12"/>
  <c r="AI580" i="12"/>
  <c r="AH580" i="12"/>
  <c r="AG580" i="12"/>
  <c r="AF580" i="12"/>
  <c r="BC579" i="12"/>
  <c r="BB579" i="12"/>
  <c r="BA579" i="12"/>
  <c r="AZ579" i="12"/>
  <c r="AY579" i="12"/>
  <c r="AX579" i="12"/>
  <c r="AW579" i="12"/>
  <c r="AV579" i="12"/>
  <c r="AU579" i="12"/>
  <c r="AT579" i="12"/>
  <c r="AO579" i="12"/>
  <c r="AN579" i="12"/>
  <c r="AM579" i="12"/>
  <c r="AL579" i="12"/>
  <c r="AK579" i="12"/>
  <c r="AJ579" i="12"/>
  <c r="AI579" i="12"/>
  <c r="AH579" i="12"/>
  <c r="AG579" i="12"/>
  <c r="AF579" i="12"/>
  <c r="BC578" i="12"/>
  <c r="BB578" i="12"/>
  <c r="BA578" i="12"/>
  <c r="AZ578" i="12"/>
  <c r="AY578" i="12"/>
  <c r="AX578" i="12"/>
  <c r="AW578" i="12"/>
  <c r="AV578" i="12"/>
  <c r="AU578" i="12"/>
  <c r="AT578" i="12"/>
  <c r="AO578" i="12"/>
  <c r="AN578" i="12"/>
  <c r="AM578" i="12"/>
  <c r="AL578" i="12"/>
  <c r="AK578" i="12"/>
  <c r="AJ578" i="12"/>
  <c r="AI578" i="12"/>
  <c r="AH578" i="12"/>
  <c r="AG578" i="12"/>
  <c r="AF578" i="12"/>
  <c r="BC577" i="12"/>
  <c r="BB577" i="12"/>
  <c r="BA577" i="12"/>
  <c r="AZ577" i="12"/>
  <c r="AY577" i="12"/>
  <c r="AX577" i="12"/>
  <c r="AW577" i="12"/>
  <c r="AV577" i="12"/>
  <c r="AU577" i="12"/>
  <c r="AT577" i="12"/>
  <c r="AO577" i="12"/>
  <c r="AN577" i="12"/>
  <c r="AM577" i="12"/>
  <c r="AL577" i="12"/>
  <c r="AK577" i="12"/>
  <c r="AJ577" i="12"/>
  <c r="AI577" i="12"/>
  <c r="AH577" i="12"/>
  <c r="AG577" i="12"/>
  <c r="AF577" i="12"/>
  <c r="BC576" i="12"/>
  <c r="BB576" i="12"/>
  <c r="BA576" i="12"/>
  <c r="AZ576" i="12"/>
  <c r="AY576" i="12"/>
  <c r="AX576" i="12"/>
  <c r="AW576" i="12"/>
  <c r="AV576" i="12"/>
  <c r="AU576" i="12"/>
  <c r="AT576" i="12"/>
  <c r="AO576" i="12"/>
  <c r="AN576" i="12"/>
  <c r="AM576" i="12"/>
  <c r="AL576" i="12"/>
  <c r="AK576" i="12"/>
  <c r="AJ576" i="12"/>
  <c r="AI576" i="12"/>
  <c r="AH576" i="12"/>
  <c r="AG576" i="12"/>
  <c r="AF576" i="12"/>
  <c r="BC574" i="12"/>
  <c r="BB574" i="12"/>
  <c r="BA574" i="12"/>
  <c r="AZ574" i="12"/>
  <c r="AY574" i="12"/>
  <c r="AX574" i="12"/>
  <c r="AW574" i="12"/>
  <c r="AV574" i="12"/>
  <c r="AU574" i="12"/>
  <c r="AT574" i="12"/>
  <c r="AO574" i="12"/>
  <c r="AN574" i="12"/>
  <c r="AM574" i="12"/>
  <c r="AL574" i="12"/>
  <c r="AK574" i="12"/>
  <c r="AJ574" i="12"/>
  <c r="AI574" i="12"/>
  <c r="AH574" i="12"/>
  <c r="AG574" i="12"/>
  <c r="AF574" i="12"/>
  <c r="BC573" i="12"/>
  <c r="BB573" i="12"/>
  <c r="BA573" i="12"/>
  <c r="AZ573" i="12"/>
  <c r="AY573" i="12"/>
  <c r="AX573" i="12"/>
  <c r="AW573" i="12"/>
  <c r="AV573" i="12"/>
  <c r="AU573" i="12"/>
  <c r="AT573" i="12"/>
  <c r="AO573" i="12"/>
  <c r="AN573" i="12"/>
  <c r="AM573" i="12"/>
  <c r="AL573" i="12"/>
  <c r="AK573" i="12"/>
  <c r="AJ573" i="12"/>
  <c r="AI573" i="12"/>
  <c r="AH573" i="12"/>
  <c r="AG573" i="12"/>
  <c r="AF573" i="12"/>
  <c r="BC572" i="12"/>
  <c r="BB572" i="12"/>
  <c r="BA572" i="12"/>
  <c r="AZ572" i="12"/>
  <c r="AY572" i="12"/>
  <c r="AX572" i="12"/>
  <c r="AW572" i="12"/>
  <c r="AV572" i="12"/>
  <c r="AU572" i="12"/>
  <c r="AT572" i="12"/>
  <c r="AO572" i="12"/>
  <c r="AN572" i="12"/>
  <c r="AM572" i="12"/>
  <c r="AL572" i="12"/>
  <c r="AK572" i="12"/>
  <c r="AJ572" i="12"/>
  <c r="AI572" i="12"/>
  <c r="AH572" i="12"/>
  <c r="AG572" i="12"/>
  <c r="AF572" i="12"/>
  <c r="BC571" i="12"/>
  <c r="BB571" i="12"/>
  <c r="BA571" i="12"/>
  <c r="AZ571" i="12"/>
  <c r="AY571" i="12"/>
  <c r="AX571" i="12"/>
  <c r="AW571" i="12"/>
  <c r="AV571" i="12"/>
  <c r="AU571" i="12"/>
  <c r="AT571" i="12"/>
  <c r="AO571" i="12"/>
  <c r="AN571" i="12"/>
  <c r="AM571" i="12"/>
  <c r="AL571" i="12"/>
  <c r="AK571" i="12"/>
  <c r="AJ571" i="12"/>
  <c r="AI571" i="12"/>
  <c r="AH571" i="12"/>
  <c r="AG571" i="12"/>
  <c r="AF571" i="12"/>
  <c r="BC570" i="12"/>
  <c r="BB570" i="12"/>
  <c r="BA570" i="12"/>
  <c r="AZ570" i="12"/>
  <c r="AY570" i="12"/>
  <c r="AX570" i="12"/>
  <c r="AW570" i="12"/>
  <c r="AV570" i="12"/>
  <c r="AU570" i="12"/>
  <c r="AT570" i="12"/>
  <c r="AO570" i="12"/>
  <c r="AN570" i="12"/>
  <c r="AM570" i="12"/>
  <c r="AL570" i="12"/>
  <c r="AK570" i="12"/>
  <c r="AJ570" i="12"/>
  <c r="AI570" i="12"/>
  <c r="AH570" i="12"/>
  <c r="AG570" i="12"/>
  <c r="AF570" i="12"/>
  <c r="BC569" i="12"/>
  <c r="BB569" i="12"/>
  <c r="BA569" i="12"/>
  <c r="AZ569" i="12"/>
  <c r="AY569" i="12"/>
  <c r="AX569" i="12"/>
  <c r="AW569" i="12"/>
  <c r="AV569" i="12"/>
  <c r="AU569" i="12"/>
  <c r="AT569" i="12"/>
  <c r="AO569" i="12"/>
  <c r="AN569" i="12"/>
  <c r="AM569" i="12"/>
  <c r="AL569" i="12"/>
  <c r="AK569" i="12"/>
  <c r="AJ569" i="12"/>
  <c r="AI569" i="12"/>
  <c r="AH569" i="12"/>
  <c r="AG569" i="12"/>
  <c r="AF569" i="12"/>
  <c r="BC568" i="12"/>
  <c r="BB568" i="12"/>
  <c r="BA568" i="12"/>
  <c r="AZ568" i="12"/>
  <c r="AY568" i="12"/>
  <c r="AX568" i="12"/>
  <c r="AW568" i="12"/>
  <c r="AV568" i="12"/>
  <c r="AU568" i="12"/>
  <c r="AT568" i="12"/>
  <c r="AO568" i="12"/>
  <c r="AN568" i="12"/>
  <c r="AM568" i="12"/>
  <c r="AL568" i="12"/>
  <c r="AK568" i="12"/>
  <c r="AJ568" i="12"/>
  <c r="AI568" i="12"/>
  <c r="AH568" i="12"/>
  <c r="AG568" i="12"/>
  <c r="AF568" i="12"/>
  <c r="BC567" i="12"/>
  <c r="BB567" i="12"/>
  <c r="BA567" i="12"/>
  <c r="AZ567" i="12"/>
  <c r="AY567" i="12"/>
  <c r="AX567" i="12"/>
  <c r="AW567" i="12"/>
  <c r="AV567" i="12"/>
  <c r="AU567" i="12"/>
  <c r="AT567" i="12"/>
  <c r="AO567" i="12"/>
  <c r="AN567" i="12"/>
  <c r="AM567" i="12"/>
  <c r="AL567" i="12"/>
  <c r="AK567" i="12"/>
  <c r="AJ567" i="12"/>
  <c r="AI567" i="12"/>
  <c r="AH567" i="12"/>
  <c r="AG567" i="12"/>
  <c r="AF567" i="12"/>
  <c r="BC566" i="12"/>
  <c r="BB566" i="12"/>
  <c r="BA566" i="12"/>
  <c r="AZ566" i="12"/>
  <c r="AY566" i="12"/>
  <c r="AX566" i="12"/>
  <c r="AW566" i="12"/>
  <c r="AV566" i="12"/>
  <c r="AU566" i="12"/>
  <c r="AT566" i="12"/>
  <c r="AO566" i="12"/>
  <c r="AN566" i="12"/>
  <c r="AM566" i="12"/>
  <c r="AL566" i="12"/>
  <c r="AK566" i="12"/>
  <c r="AJ566" i="12"/>
  <c r="AI566" i="12"/>
  <c r="AH566" i="12"/>
  <c r="AG566" i="12"/>
  <c r="AF566" i="12"/>
  <c r="BC565" i="12"/>
  <c r="BB565" i="12"/>
  <c r="BA565" i="12"/>
  <c r="AZ565" i="12"/>
  <c r="AY565" i="12"/>
  <c r="AX565" i="12"/>
  <c r="AW565" i="12"/>
  <c r="AV565" i="12"/>
  <c r="AU565" i="12"/>
  <c r="AT565" i="12"/>
  <c r="AO565" i="12"/>
  <c r="AN565" i="12"/>
  <c r="AM565" i="12"/>
  <c r="AL565" i="12"/>
  <c r="AK565" i="12"/>
  <c r="AJ565" i="12"/>
  <c r="AI565" i="12"/>
  <c r="AH565" i="12"/>
  <c r="AG565" i="12"/>
  <c r="AF565" i="12"/>
  <c r="BC564" i="12"/>
  <c r="BB564" i="12"/>
  <c r="BA564" i="12"/>
  <c r="AZ564" i="12"/>
  <c r="AY564" i="12"/>
  <c r="AX564" i="12"/>
  <c r="AW564" i="12"/>
  <c r="AV564" i="12"/>
  <c r="AU564" i="12"/>
  <c r="AT564" i="12"/>
  <c r="AO564" i="12"/>
  <c r="AN564" i="12"/>
  <c r="AM564" i="12"/>
  <c r="AL564" i="12"/>
  <c r="AK564" i="12"/>
  <c r="AJ564" i="12"/>
  <c r="AI564" i="12"/>
  <c r="AH564" i="12"/>
  <c r="AG564" i="12"/>
  <c r="AF564" i="12"/>
  <c r="BC563" i="12"/>
  <c r="BB563" i="12"/>
  <c r="BA563" i="12"/>
  <c r="AZ563" i="12"/>
  <c r="AY563" i="12"/>
  <c r="AX563" i="12"/>
  <c r="AW563" i="12"/>
  <c r="AV563" i="12"/>
  <c r="AU563" i="12"/>
  <c r="AT563" i="12"/>
  <c r="AO563" i="12"/>
  <c r="AN563" i="12"/>
  <c r="AM563" i="12"/>
  <c r="AL563" i="12"/>
  <c r="AK563" i="12"/>
  <c r="AJ563" i="12"/>
  <c r="AI563" i="12"/>
  <c r="AH563" i="12"/>
  <c r="AG563" i="12"/>
  <c r="AF563" i="12"/>
  <c r="BC561" i="12"/>
  <c r="BB561" i="12"/>
  <c r="BA561" i="12"/>
  <c r="AZ561" i="12"/>
  <c r="AY561" i="12"/>
  <c r="AX561" i="12"/>
  <c r="AW561" i="12"/>
  <c r="AV561" i="12"/>
  <c r="AU561" i="12"/>
  <c r="AT561" i="12"/>
  <c r="AO561" i="12"/>
  <c r="AN561" i="12"/>
  <c r="AM561" i="12"/>
  <c r="AL561" i="12"/>
  <c r="AK561" i="12"/>
  <c r="AJ561" i="12"/>
  <c r="AI561" i="12"/>
  <c r="AH561" i="12"/>
  <c r="AG561" i="12"/>
  <c r="AF561" i="12"/>
  <c r="BC560" i="12"/>
  <c r="BB560" i="12"/>
  <c r="BA560" i="12"/>
  <c r="AZ560" i="12"/>
  <c r="AY560" i="12"/>
  <c r="AX560" i="12"/>
  <c r="AW560" i="12"/>
  <c r="AV560" i="12"/>
  <c r="AU560" i="12"/>
  <c r="AT560" i="12"/>
  <c r="AO560" i="12"/>
  <c r="AN560" i="12"/>
  <c r="AM560" i="12"/>
  <c r="AL560" i="12"/>
  <c r="AK560" i="12"/>
  <c r="AJ560" i="12"/>
  <c r="AI560" i="12"/>
  <c r="AH560" i="12"/>
  <c r="AG560" i="12"/>
  <c r="AF560" i="12"/>
  <c r="BC559" i="12"/>
  <c r="BB559" i="12"/>
  <c r="BA559" i="12"/>
  <c r="AZ559" i="12"/>
  <c r="AY559" i="12"/>
  <c r="AX559" i="12"/>
  <c r="AW559" i="12"/>
  <c r="AV559" i="12"/>
  <c r="AU559" i="12"/>
  <c r="AT559" i="12"/>
  <c r="AO559" i="12"/>
  <c r="AN559" i="12"/>
  <c r="AM559" i="12"/>
  <c r="AL559" i="12"/>
  <c r="AK559" i="12"/>
  <c r="AJ559" i="12"/>
  <c r="AI559" i="12"/>
  <c r="AH559" i="12"/>
  <c r="AG559" i="12"/>
  <c r="AF559" i="12"/>
  <c r="BC558" i="12"/>
  <c r="BB558" i="12"/>
  <c r="BA558" i="12"/>
  <c r="AZ558" i="12"/>
  <c r="AY558" i="12"/>
  <c r="AX558" i="12"/>
  <c r="AW558" i="12"/>
  <c r="AV558" i="12"/>
  <c r="AU558" i="12"/>
  <c r="AT558" i="12"/>
  <c r="AO558" i="12"/>
  <c r="AN558" i="12"/>
  <c r="AM558" i="12"/>
  <c r="AL558" i="12"/>
  <c r="AK558" i="12"/>
  <c r="AJ558" i="12"/>
  <c r="AI558" i="12"/>
  <c r="AH558" i="12"/>
  <c r="AG558" i="12"/>
  <c r="AF558" i="12"/>
  <c r="BC557" i="12"/>
  <c r="BB557" i="12"/>
  <c r="BA557" i="12"/>
  <c r="AZ557" i="12"/>
  <c r="AY557" i="12"/>
  <c r="AX557" i="12"/>
  <c r="AW557" i="12"/>
  <c r="AV557" i="12"/>
  <c r="AU557" i="12"/>
  <c r="AT557" i="12"/>
  <c r="AO557" i="12"/>
  <c r="AN557" i="12"/>
  <c r="AM557" i="12"/>
  <c r="AL557" i="12"/>
  <c r="AK557" i="12"/>
  <c r="AJ557" i="12"/>
  <c r="AI557" i="12"/>
  <c r="AH557" i="12"/>
  <c r="AG557" i="12"/>
  <c r="AF557" i="12"/>
  <c r="BC311" i="12"/>
  <c r="BB311" i="12"/>
  <c r="BA311" i="12"/>
  <c r="AZ311" i="12"/>
  <c r="AY311" i="12"/>
  <c r="AX311" i="12"/>
  <c r="AW311" i="12"/>
  <c r="AV311" i="12"/>
  <c r="AU311" i="12"/>
  <c r="AT311" i="12"/>
  <c r="AO311" i="12"/>
  <c r="AN311" i="12"/>
  <c r="AM311" i="12"/>
  <c r="AL311" i="12"/>
  <c r="AK311" i="12"/>
  <c r="AJ311" i="12"/>
  <c r="AI311" i="12"/>
  <c r="AH311" i="12"/>
  <c r="AG311" i="12"/>
  <c r="AF311" i="12"/>
  <c r="BC555" i="12"/>
  <c r="BB555" i="12"/>
  <c r="BA555" i="12"/>
  <c r="AZ555" i="12"/>
  <c r="AY555" i="12"/>
  <c r="AX555" i="12"/>
  <c r="AW555" i="12"/>
  <c r="AV555" i="12"/>
  <c r="AU555" i="12"/>
  <c r="AT555" i="12"/>
  <c r="AO555" i="12"/>
  <c r="AN555" i="12"/>
  <c r="AM555" i="12"/>
  <c r="AL555" i="12"/>
  <c r="AK555" i="12"/>
  <c r="AJ555" i="12"/>
  <c r="AI555" i="12"/>
  <c r="AH555" i="12"/>
  <c r="AG555" i="12"/>
  <c r="AF555" i="12"/>
  <c r="BC554" i="12"/>
  <c r="BB554" i="12"/>
  <c r="BA554" i="12"/>
  <c r="AZ554" i="12"/>
  <c r="AY554" i="12"/>
  <c r="AX554" i="12"/>
  <c r="AW554" i="12"/>
  <c r="AV554" i="12"/>
  <c r="AU554" i="12"/>
  <c r="AT554" i="12"/>
  <c r="AO554" i="12"/>
  <c r="AN554" i="12"/>
  <c r="AM554" i="12"/>
  <c r="AL554" i="12"/>
  <c r="AK554" i="12"/>
  <c r="AJ554" i="12"/>
  <c r="AI554" i="12"/>
  <c r="AH554" i="12"/>
  <c r="AG554" i="12"/>
  <c r="AF554" i="12"/>
  <c r="BC553" i="12"/>
  <c r="BB553" i="12"/>
  <c r="BA553" i="12"/>
  <c r="AZ553" i="12"/>
  <c r="AY553" i="12"/>
  <c r="AX553" i="12"/>
  <c r="AW553" i="12"/>
  <c r="AV553" i="12"/>
  <c r="AU553" i="12"/>
  <c r="AT553" i="12"/>
  <c r="AO553" i="12"/>
  <c r="AN553" i="12"/>
  <c r="AM553" i="12"/>
  <c r="AL553" i="12"/>
  <c r="AK553" i="12"/>
  <c r="AJ553" i="12"/>
  <c r="AI553" i="12"/>
  <c r="AH553" i="12"/>
  <c r="AG553" i="12"/>
  <c r="AF553" i="12"/>
  <c r="BC552" i="12"/>
  <c r="BB552" i="12"/>
  <c r="BA552" i="12"/>
  <c r="AZ552" i="12"/>
  <c r="AY552" i="12"/>
  <c r="AX552" i="12"/>
  <c r="AW552" i="12"/>
  <c r="AV552" i="12"/>
  <c r="AU552" i="12"/>
  <c r="AT552" i="12"/>
  <c r="AO552" i="12"/>
  <c r="AN552" i="12"/>
  <c r="AM552" i="12"/>
  <c r="AL552" i="12"/>
  <c r="AK552" i="12"/>
  <c r="AJ552" i="12"/>
  <c r="AI552" i="12"/>
  <c r="AH552" i="12"/>
  <c r="AG552" i="12"/>
  <c r="AF552" i="12"/>
  <c r="BC551" i="12"/>
  <c r="BB551" i="12"/>
  <c r="BA551" i="12"/>
  <c r="AZ551" i="12"/>
  <c r="AY551" i="12"/>
  <c r="AX551" i="12"/>
  <c r="AW551" i="12"/>
  <c r="AV551" i="12"/>
  <c r="AU551" i="12"/>
  <c r="AT551" i="12"/>
  <c r="AO551" i="12"/>
  <c r="AN551" i="12"/>
  <c r="AM551" i="12"/>
  <c r="AL551" i="12"/>
  <c r="AK551" i="12"/>
  <c r="AJ551" i="12"/>
  <c r="AI551" i="12"/>
  <c r="AH551" i="12"/>
  <c r="AG551" i="12"/>
  <c r="AF551" i="12"/>
  <c r="BC550" i="12"/>
  <c r="BB550" i="12"/>
  <c r="BA550" i="12"/>
  <c r="AZ550" i="12"/>
  <c r="AY550" i="12"/>
  <c r="AX550" i="12"/>
  <c r="AW550" i="12"/>
  <c r="AV550" i="12"/>
  <c r="AU550" i="12"/>
  <c r="AT550" i="12"/>
  <c r="AO550" i="12"/>
  <c r="AN550" i="12"/>
  <c r="AM550" i="12"/>
  <c r="AL550" i="12"/>
  <c r="AK550" i="12"/>
  <c r="AJ550" i="12"/>
  <c r="AI550" i="12"/>
  <c r="AH550" i="12"/>
  <c r="AG550" i="12"/>
  <c r="AF550" i="12"/>
  <c r="BC549" i="12"/>
  <c r="BB549" i="12"/>
  <c r="BA549" i="12"/>
  <c r="AZ549" i="12"/>
  <c r="AY549" i="12"/>
  <c r="AX549" i="12"/>
  <c r="AW549" i="12"/>
  <c r="AV549" i="12"/>
  <c r="AU549" i="12"/>
  <c r="AT549" i="12"/>
  <c r="AO549" i="12"/>
  <c r="AN549" i="12"/>
  <c r="AM549" i="12"/>
  <c r="AL549" i="12"/>
  <c r="AK549" i="12"/>
  <c r="AJ549" i="12"/>
  <c r="AI549" i="12"/>
  <c r="AH549" i="12"/>
  <c r="AG549" i="12"/>
  <c r="AF549" i="12"/>
  <c r="BC548" i="12"/>
  <c r="BB548" i="12"/>
  <c r="BA548" i="12"/>
  <c r="AZ548" i="12"/>
  <c r="AY548" i="12"/>
  <c r="AX548" i="12"/>
  <c r="AW548" i="12"/>
  <c r="AV548" i="12"/>
  <c r="AU548" i="12"/>
  <c r="AT548" i="12"/>
  <c r="AO548" i="12"/>
  <c r="AN548" i="12"/>
  <c r="AM548" i="12"/>
  <c r="AL548" i="12"/>
  <c r="AK548" i="12"/>
  <c r="AJ548" i="12"/>
  <c r="AI548" i="12"/>
  <c r="AH548" i="12"/>
  <c r="AG548" i="12"/>
  <c r="AF548" i="12"/>
  <c r="BC547" i="12"/>
  <c r="BB547" i="12"/>
  <c r="BA547" i="12"/>
  <c r="AZ547" i="12"/>
  <c r="AY547" i="12"/>
  <c r="AX547" i="12"/>
  <c r="AW547" i="12"/>
  <c r="AV547" i="12"/>
  <c r="AU547" i="12"/>
  <c r="AT547" i="12"/>
  <c r="AO547" i="12"/>
  <c r="AN547" i="12"/>
  <c r="AM547" i="12"/>
  <c r="AL547" i="12"/>
  <c r="AK547" i="12"/>
  <c r="AJ547" i="12"/>
  <c r="AI547" i="12"/>
  <c r="AH547" i="12"/>
  <c r="AG547" i="12"/>
  <c r="AF547" i="12"/>
  <c r="BC546" i="12"/>
  <c r="BB546" i="12"/>
  <c r="BA546" i="12"/>
  <c r="AZ546" i="12"/>
  <c r="AY546" i="12"/>
  <c r="AX546" i="12"/>
  <c r="AW546" i="12"/>
  <c r="AV546" i="12"/>
  <c r="AU546" i="12"/>
  <c r="AT546" i="12"/>
  <c r="AO546" i="12"/>
  <c r="AN546" i="12"/>
  <c r="AM546" i="12"/>
  <c r="AL546" i="12"/>
  <c r="AK546" i="12"/>
  <c r="AJ546" i="12"/>
  <c r="AI546" i="12"/>
  <c r="AH546" i="12"/>
  <c r="AG546" i="12"/>
  <c r="AF546" i="12"/>
  <c r="BC545" i="12"/>
  <c r="BB545" i="12"/>
  <c r="BA545" i="12"/>
  <c r="AZ545" i="12"/>
  <c r="AY545" i="12"/>
  <c r="AX545" i="12"/>
  <c r="AW545" i="12"/>
  <c r="AV545" i="12"/>
  <c r="AU545" i="12"/>
  <c r="AT545" i="12"/>
  <c r="AO545" i="12"/>
  <c r="AN545" i="12"/>
  <c r="AM545" i="12"/>
  <c r="AL545" i="12"/>
  <c r="AK545" i="12"/>
  <c r="AJ545" i="12"/>
  <c r="AI545" i="12"/>
  <c r="AH545" i="12"/>
  <c r="AG545" i="12"/>
  <c r="AF545" i="12"/>
  <c r="BC544" i="12"/>
  <c r="BB544" i="12"/>
  <c r="BA544" i="12"/>
  <c r="AZ544" i="12"/>
  <c r="AY544" i="12"/>
  <c r="AX544" i="12"/>
  <c r="AW544" i="12"/>
  <c r="AV544" i="12"/>
  <c r="AU544" i="12"/>
  <c r="AT544" i="12"/>
  <c r="AO544" i="12"/>
  <c r="AN544" i="12"/>
  <c r="AM544" i="12"/>
  <c r="AL544" i="12"/>
  <c r="AK544" i="12"/>
  <c r="AJ544" i="12"/>
  <c r="AI544" i="12"/>
  <c r="AH544" i="12"/>
  <c r="AG544" i="12"/>
  <c r="AF544" i="12"/>
  <c r="BC543" i="12"/>
  <c r="BB543" i="12"/>
  <c r="BA543" i="12"/>
  <c r="AZ543" i="12"/>
  <c r="AY543" i="12"/>
  <c r="AX543" i="12"/>
  <c r="AW543" i="12"/>
  <c r="AV543" i="12"/>
  <c r="AU543" i="12"/>
  <c r="AT543" i="12"/>
  <c r="AO543" i="12"/>
  <c r="AN543" i="12"/>
  <c r="AM543" i="12"/>
  <c r="AL543" i="12"/>
  <c r="AK543" i="12"/>
  <c r="AJ543" i="12"/>
  <c r="AI543" i="12"/>
  <c r="AH543" i="12"/>
  <c r="AG543" i="12"/>
  <c r="AF543" i="12"/>
  <c r="BC542" i="12"/>
  <c r="BB542" i="12"/>
  <c r="BA542" i="12"/>
  <c r="AZ542" i="12"/>
  <c r="AY542" i="12"/>
  <c r="AX542" i="12"/>
  <c r="AW542" i="12"/>
  <c r="AV542" i="12"/>
  <c r="AU542" i="12"/>
  <c r="AT542" i="12"/>
  <c r="AO542" i="12"/>
  <c r="AN542" i="12"/>
  <c r="AM542" i="12"/>
  <c r="AL542" i="12"/>
  <c r="AK542" i="12"/>
  <c r="AJ542" i="12"/>
  <c r="AI542" i="12"/>
  <c r="AH542" i="12"/>
  <c r="AG542" i="12"/>
  <c r="AF542" i="12"/>
  <c r="BC541" i="12"/>
  <c r="BB541" i="12"/>
  <c r="BA541" i="12"/>
  <c r="AZ541" i="12"/>
  <c r="AY541" i="12"/>
  <c r="AX541" i="12"/>
  <c r="AW541" i="12"/>
  <c r="AV541" i="12"/>
  <c r="AU541" i="12"/>
  <c r="AT541" i="12"/>
  <c r="AO541" i="12"/>
  <c r="AN541" i="12"/>
  <c r="AM541" i="12"/>
  <c r="AL541" i="12"/>
  <c r="AK541" i="12"/>
  <c r="AJ541" i="12"/>
  <c r="AI541" i="12"/>
  <c r="AH541" i="12"/>
  <c r="AG541" i="12"/>
  <c r="AF541" i="12"/>
  <c r="BC539" i="12"/>
  <c r="BB539" i="12"/>
  <c r="BA539" i="12"/>
  <c r="AZ539" i="12"/>
  <c r="AY539" i="12"/>
  <c r="AX539" i="12"/>
  <c r="AW539" i="12"/>
  <c r="AV539" i="12"/>
  <c r="AU539" i="12"/>
  <c r="AT539" i="12"/>
  <c r="AO539" i="12"/>
  <c r="AN539" i="12"/>
  <c r="AM539" i="12"/>
  <c r="AL539" i="12"/>
  <c r="AK539" i="12"/>
  <c r="AJ539" i="12"/>
  <c r="AI539" i="12"/>
  <c r="AH539" i="12"/>
  <c r="AG539" i="12"/>
  <c r="AF539" i="12"/>
  <c r="BC538" i="12"/>
  <c r="BB538" i="12"/>
  <c r="BA538" i="12"/>
  <c r="AZ538" i="12"/>
  <c r="AY538" i="12"/>
  <c r="AX538" i="12"/>
  <c r="AW538" i="12"/>
  <c r="AV538" i="12"/>
  <c r="AU538" i="12"/>
  <c r="AT538" i="12"/>
  <c r="AO538" i="12"/>
  <c r="AN538" i="12"/>
  <c r="AM538" i="12"/>
  <c r="AL538" i="12"/>
  <c r="AK538" i="12"/>
  <c r="AJ538" i="12"/>
  <c r="AI538" i="12"/>
  <c r="AH538" i="12"/>
  <c r="AG538" i="12"/>
  <c r="AF538" i="12"/>
  <c r="BC537" i="12"/>
  <c r="BB537" i="12"/>
  <c r="BA537" i="12"/>
  <c r="AZ537" i="12"/>
  <c r="AY537" i="12"/>
  <c r="AX537" i="12"/>
  <c r="AW537" i="12"/>
  <c r="AV537" i="12"/>
  <c r="AU537" i="12"/>
  <c r="AT537" i="12"/>
  <c r="AO537" i="12"/>
  <c r="AN537" i="12"/>
  <c r="AM537" i="12"/>
  <c r="AL537" i="12"/>
  <c r="AK537" i="12"/>
  <c r="AJ537" i="12"/>
  <c r="AI537" i="12"/>
  <c r="AH537" i="12"/>
  <c r="AG537" i="12"/>
  <c r="AF537" i="12"/>
  <c r="BC536" i="12"/>
  <c r="BB536" i="12"/>
  <c r="BA536" i="12"/>
  <c r="AZ536" i="12"/>
  <c r="AY536" i="12"/>
  <c r="AX536" i="12"/>
  <c r="AW536" i="12"/>
  <c r="AV536" i="12"/>
  <c r="AU536" i="12"/>
  <c r="AT536" i="12"/>
  <c r="AO536" i="12"/>
  <c r="AN536" i="12"/>
  <c r="AM536" i="12"/>
  <c r="AL536" i="12"/>
  <c r="AK536" i="12"/>
  <c r="AJ536" i="12"/>
  <c r="AI536" i="12"/>
  <c r="AH536" i="12"/>
  <c r="AG536" i="12"/>
  <c r="AF536" i="12"/>
  <c r="BC535" i="12"/>
  <c r="BB535" i="12"/>
  <c r="BA535" i="12"/>
  <c r="AZ535" i="12"/>
  <c r="AY535" i="12"/>
  <c r="AX535" i="12"/>
  <c r="AW535" i="12"/>
  <c r="AV535" i="12"/>
  <c r="AU535" i="12"/>
  <c r="AT535" i="12"/>
  <c r="AO535" i="12"/>
  <c r="AN535" i="12"/>
  <c r="AM535" i="12"/>
  <c r="AL535" i="12"/>
  <c r="AK535" i="12"/>
  <c r="AJ535" i="12"/>
  <c r="AI535" i="12"/>
  <c r="AH535" i="12"/>
  <c r="AG535" i="12"/>
  <c r="AF535" i="12"/>
  <c r="BC534" i="12"/>
  <c r="BB534" i="12"/>
  <c r="BA534" i="12"/>
  <c r="AZ534" i="12"/>
  <c r="AY534" i="12"/>
  <c r="AX534" i="12"/>
  <c r="AW534" i="12"/>
  <c r="AV534" i="12"/>
  <c r="AU534" i="12"/>
  <c r="AT534" i="12"/>
  <c r="AO534" i="12"/>
  <c r="AN534" i="12"/>
  <c r="AM534" i="12"/>
  <c r="AL534" i="12"/>
  <c r="AK534" i="12"/>
  <c r="AJ534" i="12"/>
  <c r="AI534" i="12"/>
  <c r="AH534" i="12"/>
  <c r="AG534" i="12"/>
  <c r="AF534" i="12"/>
  <c r="BC532" i="12"/>
  <c r="BB532" i="12"/>
  <c r="BA532" i="12"/>
  <c r="AZ532" i="12"/>
  <c r="AY532" i="12"/>
  <c r="AX532" i="12"/>
  <c r="AW532" i="12"/>
  <c r="AV532" i="12"/>
  <c r="AU532" i="12"/>
  <c r="AT532" i="12"/>
  <c r="AO532" i="12"/>
  <c r="AN532" i="12"/>
  <c r="AM532" i="12"/>
  <c r="AL532" i="12"/>
  <c r="AK532" i="12"/>
  <c r="AJ532" i="12"/>
  <c r="AI532" i="12"/>
  <c r="AH532" i="12"/>
  <c r="AG532" i="12"/>
  <c r="AF532" i="12"/>
  <c r="BC530" i="12"/>
  <c r="BB530" i="12"/>
  <c r="BA530" i="12"/>
  <c r="AZ530" i="12"/>
  <c r="AY530" i="12"/>
  <c r="AX530" i="12"/>
  <c r="AW530" i="12"/>
  <c r="AV530" i="12"/>
  <c r="AU530" i="12"/>
  <c r="AT530" i="12"/>
  <c r="AO530" i="12"/>
  <c r="AN530" i="12"/>
  <c r="AM530" i="12"/>
  <c r="AL530" i="12"/>
  <c r="AK530" i="12"/>
  <c r="AJ530" i="12"/>
  <c r="AI530" i="12"/>
  <c r="AH530" i="12"/>
  <c r="AG530" i="12"/>
  <c r="AF530" i="12"/>
  <c r="BC529" i="12"/>
  <c r="BB529" i="12"/>
  <c r="BA529" i="12"/>
  <c r="AZ529" i="12"/>
  <c r="AY529" i="12"/>
  <c r="AX529" i="12"/>
  <c r="AW529" i="12"/>
  <c r="AV529" i="12"/>
  <c r="AU529" i="12"/>
  <c r="AT529" i="12"/>
  <c r="AO529" i="12"/>
  <c r="AN529" i="12"/>
  <c r="AM529" i="12"/>
  <c r="AL529" i="12"/>
  <c r="AK529" i="12"/>
  <c r="AJ529" i="12"/>
  <c r="AI529" i="12"/>
  <c r="AH529" i="12"/>
  <c r="AG529" i="12"/>
  <c r="AF529" i="12"/>
  <c r="BC528" i="12"/>
  <c r="BB528" i="12"/>
  <c r="BA528" i="12"/>
  <c r="AZ528" i="12"/>
  <c r="AY528" i="12"/>
  <c r="AX528" i="12"/>
  <c r="AW528" i="12"/>
  <c r="AV528" i="12"/>
  <c r="AU528" i="12"/>
  <c r="AT528" i="12"/>
  <c r="AO528" i="12"/>
  <c r="AN528" i="12"/>
  <c r="AM528" i="12"/>
  <c r="AL528" i="12"/>
  <c r="AK528" i="12"/>
  <c r="AJ528" i="12"/>
  <c r="AI528" i="12"/>
  <c r="AH528" i="12"/>
  <c r="AG528" i="12"/>
  <c r="AF528" i="12"/>
  <c r="BC527" i="12"/>
  <c r="BB527" i="12"/>
  <c r="BA527" i="12"/>
  <c r="AZ527" i="12"/>
  <c r="AY527" i="12"/>
  <c r="AX527" i="12"/>
  <c r="AW527" i="12"/>
  <c r="AV527" i="12"/>
  <c r="AU527" i="12"/>
  <c r="AT527" i="12"/>
  <c r="AO527" i="12"/>
  <c r="AN527" i="12"/>
  <c r="AM527" i="12"/>
  <c r="AL527" i="12"/>
  <c r="AK527" i="12"/>
  <c r="AJ527" i="12"/>
  <c r="AI527" i="12"/>
  <c r="AH527" i="12"/>
  <c r="AG527" i="12"/>
  <c r="AF527" i="12"/>
  <c r="BC526" i="12"/>
  <c r="BB526" i="12"/>
  <c r="BA526" i="12"/>
  <c r="AZ526" i="12"/>
  <c r="AY526" i="12"/>
  <c r="AX526" i="12"/>
  <c r="AW526" i="12"/>
  <c r="AV526" i="12"/>
  <c r="AU526" i="12"/>
  <c r="AT526" i="12"/>
  <c r="AO526" i="12"/>
  <c r="AN526" i="12"/>
  <c r="AM526" i="12"/>
  <c r="AL526" i="12"/>
  <c r="AK526" i="12"/>
  <c r="AJ526" i="12"/>
  <c r="AI526" i="12"/>
  <c r="AH526" i="12"/>
  <c r="AG526" i="12"/>
  <c r="AF526" i="12"/>
  <c r="BC525" i="12"/>
  <c r="BB525" i="12"/>
  <c r="BA525" i="12"/>
  <c r="AZ525" i="12"/>
  <c r="AY525" i="12"/>
  <c r="AX525" i="12"/>
  <c r="AW525" i="12"/>
  <c r="AV525" i="12"/>
  <c r="AU525" i="12"/>
  <c r="AT525" i="12"/>
  <c r="AO525" i="12"/>
  <c r="AN525" i="12"/>
  <c r="AM525" i="12"/>
  <c r="AL525" i="12"/>
  <c r="AK525" i="12"/>
  <c r="AJ525" i="12"/>
  <c r="AI525" i="12"/>
  <c r="AH525" i="12"/>
  <c r="AG525" i="12"/>
  <c r="AF525" i="12"/>
  <c r="BC523" i="12"/>
  <c r="BB523" i="12"/>
  <c r="BA523" i="12"/>
  <c r="AZ523" i="12"/>
  <c r="AY523" i="12"/>
  <c r="AX523" i="12"/>
  <c r="AW523" i="12"/>
  <c r="AV523" i="12"/>
  <c r="AU523" i="12"/>
  <c r="AT523" i="12"/>
  <c r="AO523" i="12"/>
  <c r="AN523" i="12"/>
  <c r="AM523" i="12"/>
  <c r="AL523" i="12"/>
  <c r="AK523" i="12"/>
  <c r="AJ523" i="12"/>
  <c r="AI523" i="12"/>
  <c r="AH523" i="12"/>
  <c r="AG523" i="12"/>
  <c r="AF523" i="12"/>
  <c r="BC522" i="12"/>
  <c r="BB522" i="12"/>
  <c r="BA522" i="12"/>
  <c r="AZ522" i="12"/>
  <c r="AY522" i="12"/>
  <c r="AX522" i="12"/>
  <c r="AW522" i="12"/>
  <c r="AV522" i="12"/>
  <c r="AU522" i="12"/>
  <c r="AT522" i="12"/>
  <c r="AO522" i="12"/>
  <c r="AN522" i="12"/>
  <c r="AM522" i="12"/>
  <c r="AL522" i="12"/>
  <c r="AK522" i="12"/>
  <c r="AJ522" i="12"/>
  <c r="AI522" i="12"/>
  <c r="AH522" i="12"/>
  <c r="AG522" i="12"/>
  <c r="AF522" i="12"/>
  <c r="BC521" i="12"/>
  <c r="BB521" i="12"/>
  <c r="BA521" i="12"/>
  <c r="AZ521" i="12"/>
  <c r="AY521" i="12"/>
  <c r="AX521" i="12"/>
  <c r="AW521" i="12"/>
  <c r="AV521" i="12"/>
  <c r="AU521" i="12"/>
  <c r="AT521" i="12"/>
  <c r="AO521" i="12"/>
  <c r="AN521" i="12"/>
  <c r="AM521" i="12"/>
  <c r="AL521" i="12"/>
  <c r="AK521" i="12"/>
  <c r="AJ521" i="12"/>
  <c r="AI521" i="12"/>
  <c r="AH521" i="12"/>
  <c r="AG521" i="12"/>
  <c r="AF521" i="12"/>
  <c r="BC520" i="12"/>
  <c r="BB520" i="12"/>
  <c r="BA520" i="12"/>
  <c r="AZ520" i="12"/>
  <c r="AY520" i="12"/>
  <c r="AX520" i="12"/>
  <c r="AW520" i="12"/>
  <c r="AV520" i="12"/>
  <c r="AU520" i="12"/>
  <c r="AT520" i="12"/>
  <c r="AO520" i="12"/>
  <c r="AN520" i="12"/>
  <c r="AM520" i="12"/>
  <c r="AL520" i="12"/>
  <c r="AK520" i="12"/>
  <c r="AJ520" i="12"/>
  <c r="AI520" i="12"/>
  <c r="AH520" i="12"/>
  <c r="AG520" i="12"/>
  <c r="AF520" i="12"/>
  <c r="BC519" i="12"/>
  <c r="BB519" i="12"/>
  <c r="BA519" i="12"/>
  <c r="AZ519" i="12"/>
  <c r="AY519" i="12"/>
  <c r="AX519" i="12"/>
  <c r="AW519" i="12"/>
  <c r="AV519" i="12"/>
  <c r="AU519" i="12"/>
  <c r="AT519" i="12"/>
  <c r="AO519" i="12"/>
  <c r="AN519" i="12"/>
  <c r="AM519" i="12"/>
  <c r="AL519" i="12"/>
  <c r="AK519" i="12"/>
  <c r="AJ519" i="12"/>
  <c r="AI519" i="12"/>
  <c r="AH519" i="12"/>
  <c r="AG519" i="12"/>
  <c r="AF519" i="12"/>
  <c r="BC518" i="12"/>
  <c r="BB518" i="12"/>
  <c r="BA518" i="12"/>
  <c r="AZ518" i="12"/>
  <c r="AY518" i="12"/>
  <c r="AX518" i="12"/>
  <c r="AW518" i="12"/>
  <c r="AV518" i="12"/>
  <c r="AU518" i="12"/>
  <c r="AT518" i="12"/>
  <c r="AO518" i="12"/>
  <c r="AN518" i="12"/>
  <c r="AM518" i="12"/>
  <c r="AL518" i="12"/>
  <c r="AK518" i="12"/>
  <c r="AJ518" i="12"/>
  <c r="AI518" i="12"/>
  <c r="AH518" i="12"/>
  <c r="AG518" i="12"/>
  <c r="AF518" i="12"/>
  <c r="BC517" i="12"/>
  <c r="BB517" i="12"/>
  <c r="BA517" i="12"/>
  <c r="AZ517" i="12"/>
  <c r="AY517" i="12"/>
  <c r="AX517" i="12"/>
  <c r="AW517" i="12"/>
  <c r="AV517" i="12"/>
  <c r="AU517" i="12"/>
  <c r="AT517" i="12"/>
  <c r="AO517" i="12"/>
  <c r="AN517" i="12"/>
  <c r="AM517" i="12"/>
  <c r="AL517" i="12"/>
  <c r="AK517" i="12"/>
  <c r="AJ517" i="12"/>
  <c r="AI517" i="12"/>
  <c r="AH517" i="12"/>
  <c r="AG517" i="12"/>
  <c r="AF517" i="12"/>
  <c r="BC515" i="12"/>
  <c r="BB515" i="12"/>
  <c r="BA515" i="12"/>
  <c r="AZ515" i="12"/>
  <c r="AY515" i="12"/>
  <c r="AX515" i="12"/>
  <c r="AW515" i="12"/>
  <c r="AV515" i="12"/>
  <c r="AU515" i="12"/>
  <c r="AT515" i="12"/>
  <c r="AO515" i="12"/>
  <c r="AN515" i="12"/>
  <c r="AM515" i="12"/>
  <c r="AL515" i="12"/>
  <c r="AK515" i="12"/>
  <c r="AJ515" i="12"/>
  <c r="AI515" i="12"/>
  <c r="AH515" i="12"/>
  <c r="AG515" i="12"/>
  <c r="AF515" i="12"/>
  <c r="BC514" i="12"/>
  <c r="BB514" i="12"/>
  <c r="BA514" i="12"/>
  <c r="AZ514" i="12"/>
  <c r="AY514" i="12"/>
  <c r="AX514" i="12"/>
  <c r="AW514" i="12"/>
  <c r="AV514" i="12"/>
  <c r="AU514" i="12"/>
  <c r="AT514" i="12"/>
  <c r="AO514" i="12"/>
  <c r="AN514" i="12"/>
  <c r="AM514" i="12"/>
  <c r="AL514" i="12"/>
  <c r="AK514" i="12"/>
  <c r="AJ514" i="12"/>
  <c r="AI514" i="12"/>
  <c r="AH514" i="12"/>
  <c r="AG514" i="12"/>
  <c r="AF514" i="12"/>
  <c r="BC513" i="12"/>
  <c r="BB513" i="12"/>
  <c r="BA513" i="12"/>
  <c r="AZ513" i="12"/>
  <c r="AY513" i="12"/>
  <c r="AX513" i="12"/>
  <c r="AW513" i="12"/>
  <c r="AV513" i="12"/>
  <c r="AU513" i="12"/>
  <c r="AT513" i="12"/>
  <c r="AO513" i="12"/>
  <c r="AN513" i="12"/>
  <c r="AM513" i="12"/>
  <c r="AL513" i="12"/>
  <c r="AK513" i="12"/>
  <c r="AJ513" i="12"/>
  <c r="AI513" i="12"/>
  <c r="AH513" i="12"/>
  <c r="AG513" i="12"/>
  <c r="AF513" i="12"/>
  <c r="BC512" i="12"/>
  <c r="BB512" i="12"/>
  <c r="BA512" i="12"/>
  <c r="AZ512" i="12"/>
  <c r="AY512" i="12"/>
  <c r="AX512" i="12"/>
  <c r="AW512" i="12"/>
  <c r="AV512" i="12"/>
  <c r="AU512" i="12"/>
  <c r="AT512" i="12"/>
  <c r="AO512" i="12"/>
  <c r="AN512" i="12"/>
  <c r="AM512" i="12"/>
  <c r="AL512" i="12"/>
  <c r="AK512" i="12"/>
  <c r="AJ512" i="12"/>
  <c r="AI512" i="12"/>
  <c r="AH512" i="12"/>
  <c r="AG512" i="12"/>
  <c r="AF512" i="12"/>
  <c r="BC511" i="12"/>
  <c r="BB511" i="12"/>
  <c r="BA511" i="12"/>
  <c r="AZ511" i="12"/>
  <c r="AY511" i="12"/>
  <c r="AX511" i="12"/>
  <c r="AW511" i="12"/>
  <c r="AV511" i="12"/>
  <c r="AU511" i="12"/>
  <c r="AT511" i="12"/>
  <c r="AO511" i="12"/>
  <c r="AN511" i="12"/>
  <c r="AM511" i="12"/>
  <c r="AL511" i="12"/>
  <c r="AK511" i="12"/>
  <c r="AJ511" i="12"/>
  <c r="AI511" i="12"/>
  <c r="AH511" i="12"/>
  <c r="AG511" i="12"/>
  <c r="AF511" i="12"/>
  <c r="BC510" i="12"/>
  <c r="BB510" i="12"/>
  <c r="BA510" i="12"/>
  <c r="AZ510" i="12"/>
  <c r="AY510" i="12"/>
  <c r="AX510" i="12"/>
  <c r="AW510" i="12"/>
  <c r="AV510" i="12"/>
  <c r="AU510" i="12"/>
  <c r="AT510" i="12"/>
  <c r="AO510" i="12"/>
  <c r="AN510" i="12"/>
  <c r="AM510" i="12"/>
  <c r="AL510" i="12"/>
  <c r="AK510" i="12"/>
  <c r="AJ510" i="12"/>
  <c r="AI510" i="12"/>
  <c r="AH510" i="12"/>
  <c r="AG510" i="12"/>
  <c r="AF510" i="12"/>
  <c r="BC509" i="12"/>
  <c r="BB509" i="12"/>
  <c r="BA509" i="12"/>
  <c r="AZ509" i="12"/>
  <c r="AY509" i="12"/>
  <c r="AX509" i="12"/>
  <c r="AW509" i="12"/>
  <c r="AV509" i="12"/>
  <c r="AU509" i="12"/>
  <c r="AT509" i="12"/>
  <c r="AO509" i="12"/>
  <c r="AN509" i="12"/>
  <c r="AM509" i="12"/>
  <c r="AL509" i="12"/>
  <c r="AK509" i="12"/>
  <c r="AJ509" i="12"/>
  <c r="AI509" i="12"/>
  <c r="AH509" i="12"/>
  <c r="AG509" i="12"/>
  <c r="AF509" i="12"/>
  <c r="BC508" i="12"/>
  <c r="BB508" i="12"/>
  <c r="BA508" i="12"/>
  <c r="AZ508" i="12"/>
  <c r="AY508" i="12"/>
  <c r="AX508" i="12"/>
  <c r="AW508" i="12"/>
  <c r="AV508" i="12"/>
  <c r="AU508" i="12"/>
  <c r="AT508" i="12"/>
  <c r="AO508" i="12"/>
  <c r="AN508" i="12"/>
  <c r="AM508" i="12"/>
  <c r="AL508" i="12"/>
  <c r="AK508" i="12"/>
  <c r="AJ508" i="12"/>
  <c r="AI508" i="12"/>
  <c r="AH508" i="12"/>
  <c r="AG508" i="12"/>
  <c r="AF508" i="12"/>
  <c r="BC507" i="12"/>
  <c r="BB507" i="12"/>
  <c r="BA507" i="12"/>
  <c r="AZ507" i="12"/>
  <c r="AY507" i="12"/>
  <c r="AX507" i="12"/>
  <c r="AW507" i="12"/>
  <c r="AV507" i="12"/>
  <c r="AU507" i="12"/>
  <c r="AT507" i="12"/>
  <c r="AO507" i="12"/>
  <c r="AN507" i="12"/>
  <c r="AM507" i="12"/>
  <c r="AL507" i="12"/>
  <c r="AK507" i="12"/>
  <c r="AJ507" i="12"/>
  <c r="AI507" i="12"/>
  <c r="AH507" i="12"/>
  <c r="AG507" i="12"/>
  <c r="AF507" i="12"/>
  <c r="BC506" i="12"/>
  <c r="BB506" i="12"/>
  <c r="BA506" i="12"/>
  <c r="AZ506" i="12"/>
  <c r="AY506" i="12"/>
  <c r="AX506" i="12"/>
  <c r="AW506" i="12"/>
  <c r="AV506" i="12"/>
  <c r="AU506" i="12"/>
  <c r="AT506" i="12"/>
  <c r="AO506" i="12"/>
  <c r="AN506" i="12"/>
  <c r="AM506" i="12"/>
  <c r="AL506" i="12"/>
  <c r="AK506" i="12"/>
  <c r="AJ506" i="12"/>
  <c r="AI506" i="12"/>
  <c r="AH506" i="12"/>
  <c r="AG506" i="12"/>
  <c r="AF506" i="12"/>
  <c r="BC505" i="12"/>
  <c r="BB505" i="12"/>
  <c r="BA505" i="12"/>
  <c r="AZ505" i="12"/>
  <c r="AY505" i="12"/>
  <c r="AX505" i="12"/>
  <c r="AW505" i="12"/>
  <c r="AV505" i="12"/>
  <c r="AU505" i="12"/>
  <c r="AT505" i="12"/>
  <c r="AO505" i="12"/>
  <c r="AN505" i="12"/>
  <c r="AM505" i="12"/>
  <c r="AL505" i="12"/>
  <c r="AK505" i="12"/>
  <c r="AJ505" i="12"/>
  <c r="AI505" i="12"/>
  <c r="AH505" i="12"/>
  <c r="AG505" i="12"/>
  <c r="AF505" i="12"/>
  <c r="BC504" i="12"/>
  <c r="BB504" i="12"/>
  <c r="BA504" i="12"/>
  <c r="AZ504" i="12"/>
  <c r="AY504" i="12"/>
  <c r="AX504" i="12"/>
  <c r="AW504" i="12"/>
  <c r="AV504" i="12"/>
  <c r="AU504" i="12"/>
  <c r="AT504" i="12"/>
  <c r="AO504" i="12"/>
  <c r="AN504" i="12"/>
  <c r="AM504" i="12"/>
  <c r="AL504" i="12"/>
  <c r="AK504" i="12"/>
  <c r="AJ504" i="12"/>
  <c r="AI504" i="12"/>
  <c r="AH504" i="12"/>
  <c r="AG504" i="12"/>
  <c r="AF504" i="12"/>
  <c r="BC503" i="12"/>
  <c r="BB503" i="12"/>
  <c r="BA503" i="12"/>
  <c r="AZ503" i="12"/>
  <c r="AY503" i="12"/>
  <c r="AX503" i="12"/>
  <c r="AW503" i="12"/>
  <c r="AV503" i="12"/>
  <c r="AU503" i="12"/>
  <c r="AT503" i="12"/>
  <c r="AO503" i="12"/>
  <c r="AN503" i="12"/>
  <c r="AM503" i="12"/>
  <c r="AL503" i="12"/>
  <c r="AK503" i="12"/>
  <c r="AJ503" i="12"/>
  <c r="AI503" i="12"/>
  <c r="AH503" i="12"/>
  <c r="AG503" i="12"/>
  <c r="AF503" i="12"/>
  <c r="BC502" i="12"/>
  <c r="BB502" i="12"/>
  <c r="BA502" i="12"/>
  <c r="AZ502" i="12"/>
  <c r="AY502" i="12"/>
  <c r="AX502" i="12"/>
  <c r="AW502" i="12"/>
  <c r="AV502" i="12"/>
  <c r="AU502" i="12"/>
  <c r="AT502" i="12"/>
  <c r="AO502" i="12"/>
  <c r="AN502" i="12"/>
  <c r="AM502" i="12"/>
  <c r="AL502" i="12"/>
  <c r="AK502" i="12"/>
  <c r="AJ502" i="12"/>
  <c r="AI502" i="12"/>
  <c r="AH502" i="12"/>
  <c r="AG502" i="12"/>
  <c r="AF502" i="12"/>
  <c r="BC501" i="12"/>
  <c r="BB501" i="12"/>
  <c r="BA501" i="12"/>
  <c r="AZ501" i="12"/>
  <c r="AY501" i="12"/>
  <c r="AX501" i="12"/>
  <c r="AW501" i="12"/>
  <c r="AV501" i="12"/>
  <c r="AU501" i="12"/>
  <c r="AT501" i="12"/>
  <c r="AO501" i="12"/>
  <c r="AN501" i="12"/>
  <c r="AM501" i="12"/>
  <c r="AL501" i="12"/>
  <c r="AK501" i="12"/>
  <c r="AJ501" i="12"/>
  <c r="AI501" i="12"/>
  <c r="AH501" i="12"/>
  <c r="AG501" i="12"/>
  <c r="AF501" i="12"/>
  <c r="BC500" i="12"/>
  <c r="BB500" i="12"/>
  <c r="BA500" i="12"/>
  <c r="AZ500" i="12"/>
  <c r="AY500" i="12"/>
  <c r="AX500" i="12"/>
  <c r="AW500" i="12"/>
  <c r="AV500" i="12"/>
  <c r="AU500" i="12"/>
  <c r="AT500" i="12"/>
  <c r="AO500" i="12"/>
  <c r="AN500" i="12"/>
  <c r="AM500" i="12"/>
  <c r="AL500" i="12"/>
  <c r="AK500" i="12"/>
  <c r="AJ500" i="12"/>
  <c r="AI500" i="12"/>
  <c r="AH500" i="12"/>
  <c r="AG500" i="12"/>
  <c r="AF500" i="12"/>
  <c r="BC499" i="12"/>
  <c r="BB499" i="12"/>
  <c r="BA499" i="12"/>
  <c r="AZ499" i="12"/>
  <c r="AY499" i="12"/>
  <c r="AX499" i="12"/>
  <c r="AW499" i="12"/>
  <c r="AV499" i="12"/>
  <c r="AU499" i="12"/>
  <c r="AT499" i="12"/>
  <c r="AO499" i="12"/>
  <c r="AN499" i="12"/>
  <c r="AM499" i="12"/>
  <c r="AL499" i="12"/>
  <c r="AK499" i="12"/>
  <c r="AJ499" i="12"/>
  <c r="AI499" i="12"/>
  <c r="AH499" i="12"/>
  <c r="AG499" i="12"/>
  <c r="AF499" i="12"/>
  <c r="BC498" i="12"/>
  <c r="BB498" i="12"/>
  <c r="BA498" i="12"/>
  <c r="AZ498" i="12"/>
  <c r="AY498" i="12"/>
  <c r="AX498" i="12"/>
  <c r="AW498" i="12"/>
  <c r="AV498" i="12"/>
  <c r="AU498" i="12"/>
  <c r="AT498" i="12"/>
  <c r="AO498" i="12"/>
  <c r="AN498" i="12"/>
  <c r="AM498" i="12"/>
  <c r="AL498" i="12"/>
  <c r="AK498" i="12"/>
  <c r="AJ498" i="12"/>
  <c r="AI498" i="12"/>
  <c r="AH498" i="12"/>
  <c r="AG498" i="12"/>
  <c r="AF498" i="12"/>
  <c r="BC497" i="12"/>
  <c r="BB497" i="12"/>
  <c r="BA497" i="12"/>
  <c r="AZ497" i="12"/>
  <c r="AY497" i="12"/>
  <c r="AX497" i="12"/>
  <c r="AW497" i="12"/>
  <c r="AV497" i="12"/>
  <c r="AU497" i="12"/>
  <c r="AT497" i="12"/>
  <c r="AO497" i="12"/>
  <c r="AN497" i="12"/>
  <c r="AM497" i="12"/>
  <c r="AL497" i="12"/>
  <c r="AK497" i="12"/>
  <c r="AJ497" i="12"/>
  <c r="AI497" i="12"/>
  <c r="AH497" i="12"/>
  <c r="AG497" i="12"/>
  <c r="AF497" i="12"/>
  <c r="BC496" i="12"/>
  <c r="BB496" i="12"/>
  <c r="BA496" i="12"/>
  <c r="AZ496" i="12"/>
  <c r="AY496" i="12"/>
  <c r="AX496" i="12"/>
  <c r="AW496" i="12"/>
  <c r="AV496" i="12"/>
  <c r="AU496" i="12"/>
  <c r="AT496" i="12"/>
  <c r="AO496" i="12"/>
  <c r="AN496" i="12"/>
  <c r="AM496" i="12"/>
  <c r="AL496" i="12"/>
  <c r="AK496" i="12"/>
  <c r="AJ496" i="12"/>
  <c r="AI496" i="12"/>
  <c r="AH496" i="12"/>
  <c r="AG496" i="12"/>
  <c r="AF496" i="12"/>
  <c r="BC622" i="12"/>
  <c r="BB622" i="12"/>
  <c r="BA622" i="12"/>
  <c r="AZ622" i="12"/>
  <c r="AY622" i="12"/>
  <c r="AX622" i="12"/>
  <c r="AW622" i="12"/>
  <c r="AV622" i="12"/>
  <c r="AU622" i="12"/>
  <c r="AT622" i="12"/>
  <c r="AO622" i="12"/>
  <c r="AN622" i="12"/>
  <c r="AM622" i="12"/>
  <c r="AL622" i="12"/>
  <c r="AK622" i="12"/>
  <c r="AJ622" i="12"/>
  <c r="AI622" i="12"/>
  <c r="AH622" i="12"/>
  <c r="AG622" i="12"/>
  <c r="AF622" i="12"/>
  <c r="BC495" i="12"/>
  <c r="BB495" i="12"/>
  <c r="BA495" i="12"/>
  <c r="AZ495" i="12"/>
  <c r="AY495" i="12"/>
  <c r="AX495" i="12"/>
  <c r="AW495" i="12"/>
  <c r="AV495" i="12"/>
  <c r="AU495" i="12"/>
  <c r="AT495" i="12"/>
  <c r="AO495" i="12"/>
  <c r="AN495" i="12"/>
  <c r="AM495" i="12"/>
  <c r="AL495" i="12"/>
  <c r="AK495" i="12"/>
  <c r="AJ495" i="12"/>
  <c r="AI495" i="12"/>
  <c r="AH495" i="12"/>
  <c r="AG495" i="12"/>
  <c r="AF495" i="12"/>
  <c r="BC494" i="12"/>
  <c r="BB494" i="12"/>
  <c r="BA494" i="12"/>
  <c r="AZ494" i="12"/>
  <c r="AY494" i="12"/>
  <c r="AX494" i="12"/>
  <c r="AW494" i="12"/>
  <c r="AV494" i="12"/>
  <c r="AU494" i="12"/>
  <c r="AT494" i="12"/>
  <c r="AO494" i="12"/>
  <c r="AN494" i="12"/>
  <c r="AM494" i="12"/>
  <c r="AL494" i="12"/>
  <c r="AK494" i="12"/>
  <c r="AJ494" i="12"/>
  <c r="AI494" i="12"/>
  <c r="AH494" i="12"/>
  <c r="AG494" i="12"/>
  <c r="AF494" i="12"/>
  <c r="BC493" i="12"/>
  <c r="BB493" i="12"/>
  <c r="BA493" i="12"/>
  <c r="AZ493" i="12"/>
  <c r="AY493" i="12"/>
  <c r="AX493" i="12"/>
  <c r="AW493" i="12"/>
  <c r="AV493" i="12"/>
  <c r="AU493" i="12"/>
  <c r="AT493" i="12"/>
  <c r="AO493" i="12"/>
  <c r="AN493" i="12"/>
  <c r="AM493" i="12"/>
  <c r="AL493" i="12"/>
  <c r="AK493" i="12"/>
  <c r="AJ493" i="12"/>
  <c r="AI493" i="12"/>
  <c r="AH493" i="12"/>
  <c r="AG493" i="12"/>
  <c r="AF493" i="12"/>
  <c r="BC490" i="12"/>
  <c r="BB490" i="12"/>
  <c r="BA490" i="12"/>
  <c r="AZ490" i="12"/>
  <c r="AY490" i="12"/>
  <c r="AX490" i="12"/>
  <c r="AW490" i="12"/>
  <c r="AV490" i="12"/>
  <c r="AU490" i="12"/>
  <c r="AT490" i="12"/>
  <c r="AO490" i="12"/>
  <c r="AN490" i="12"/>
  <c r="AM490" i="12"/>
  <c r="AL490" i="12"/>
  <c r="AK490" i="12"/>
  <c r="AJ490" i="12"/>
  <c r="AI490" i="12"/>
  <c r="AH490" i="12"/>
  <c r="AG490" i="12"/>
  <c r="AF490" i="12"/>
  <c r="BC489" i="12"/>
  <c r="BB489" i="12"/>
  <c r="BA489" i="12"/>
  <c r="AZ489" i="12"/>
  <c r="AY489" i="12"/>
  <c r="AX489" i="12"/>
  <c r="AW489" i="12"/>
  <c r="AV489" i="12"/>
  <c r="AU489" i="12"/>
  <c r="AT489" i="12"/>
  <c r="AO489" i="12"/>
  <c r="AN489" i="12"/>
  <c r="AM489" i="12"/>
  <c r="AL489" i="12"/>
  <c r="AK489" i="12"/>
  <c r="AJ489" i="12"/>
  <c r="AI489" i="12"/>
  <c r="AH489" i="12"/>
  <c r="AG489" i="12"/>
  <c r="AF489" i="12"/>
  <c r="BC488" i="12"/>
  <c r="BB488" i="12"/>
  <c r="BA488" i="12"/>
  <c r="AZ488" i="12"/>
  <c r="AY488" i="12"/>
  <c r="AX488" i="12"/>
  <c r="AW488" i="12"/>
  <c r="AV488" i="12"/>
  <c r="AU488" i="12"/>
  <c r="AT488" i="12"/>
  <c r="AO488" i="12"/>
  <c r="AN488" i="12"/>
  <c r="AM488" i="12"/>
  <c r="AL488" i="12"/>
  <c r="AK488" i="12"/>
  <c r="AJ488" i="12"/>
  <c r="AI488" i="12"/>
  <c r="AH488" i="12"/>
  <c r="AG488" i="12"/>
  <c r="AF488" i="12"/>
  <c r="BC487" i="12"/>
  <c r="BB487" i="12"/>
  <c r="BA487" i="12"/>
  <c r="AZ487" i="12"/>
  <c r="AY487" i="12"/>
  <c r="AX487" i="12"/>
  <c r="AW487" i="12"/>
  <c r="AV487" i="12"/>
  <c r="AU487" i="12"/>
  <c r="AT487" i="12"/>
  <c r="AO487" i="12"/>
  <c r="AN487" i="12"/>
  <c r="AM487" i="12"/>
  <c r="AL487" i="12"/>
  <c r="AK487" i="12"/>
  <c r="AJ487" i="12"/>
  <c r="AI487" i="12"/>
  <c r="AH487" i="12"/>
  <c r="AG487" i="12"/>
  <c r="AF487" i="12"/>
  <c r="BC486" i="12"/>
  <c r="BB486" i="12"/>
  <c r="BA486" i="12"/>
  <c r="AZ486" i="12"/>
  <c r="AY486" i="12"/>
  <c r="AX486" i="12"/>
  <c r="AW486" i="12"/>
  <c r="AV486" i="12"/>
  <c r="AU486" i="12"/>
  <c r="AT486" i="12"/>
  <c r="AO486" i="12"/>
  <c r="AN486" i="12"/>
  <c r="AM486" i="12"/>
  <c r="AL486" i="12"/>
  <c r="AK486" i="12"/>
  <c r="AJ486" i="12"/>
  <c r="AI486" i="12"/>
  <c r="AH486" i="12"/>
  <c r="AG486" i="12"/>
  <c r="AF486" i="12"/>
  <c r="BC485" i="12"/>
  <c r="BB485" i="12"/>
  <c r="BA485" i="12"/>
  <c r="AZ485" i="12"/>
  <c r="AY485" i="12"/>
  <c r="AX485" i="12"/>
  <c r="AW485" i="12"/>
  <c r="AV485" i="12"/>
  <c r="AU485" i="12"/>
  <c r="AT485" i="12"/>
  <c r="AO485" i="12"/>
  <c r="AN485" i="12"/>
  <c r="AM485" i="12"/>
  <c r="AL485" i="12"/>
  <c r="AK485" i="12"/>
  <c r="AJ485" i="12"/>
  <c r="AI485" i="12"/>
  <c r="AH485" i="12"/>
  <c r="AG485" i="12"/>
  <c r="AF485" i="12"/>
  <c r="BC484" i="12"/>
  <c r="BB484" i="12"/>
  <c r="BA484" i="12"/>
  <c r="AZ484" i="12"/>
  <c r="AY484" i="12"/>
  <c r="AX484" i="12"/>
  <c r="AW484" i="12"/>
  <c r="AV484" i="12"/>
  <c r="AU484" i="12"/>
  <c r="AT484" i="12"/>
  <c r="AO484" i="12"/>
  <c r="AN484" i="12"/>
  <c r="AM484" i="12"/>
  <c r="AL484" i="12"/>
  <c r="AK484" i="12"/>
  <c r="AJ484" i="12"/>
  <c r="AI484" i="12"/>
  <c r="AH484" i="12"/>
  <c r="AG484" i="12"/>
  <c r="AF484" i="12"/>
  <c r="BC482" i="12"/>
  <c r="BB482" i="12"/>
  <c r="BA482" i="12"/>
  <c r="AZ482" i="12"/>
  <c r="AY482" i="12"/>
  <c r="AX482" i="12"/>
  <c r="AW482" i="12"/>
  <c r="AV482" i="12"/>
  <c r="AU482" i="12"/>
  <c r="AT482" i="12"/>
  <c r="AO482" i="12"/>
  <c r="AN482" i="12"/>
  <c r="AM482" i="12"/>
  <c r="AL482" i="12"/>
  <c r="AK482" i="12"/>
  <c r="AJ482" i="12"/>
  <c r="AI482" i="12"/>
  <c r="AH482" i="12"/>
  <c r="AG482" i="12"/>
  <c r="AF482" i="12"/>
  <c r="BC481" i="12"/>
  <c r="BB481" i="12"/>
  <c r="BA481" i="12"/>
  <c r="AZ481" i="12"/>
  <c r="AY481" i="12"/>
  <c r="AX481" i="12"/>
  <c r="AW481" i="12"/>
  <c r="AV481" i="12"/>
  <c r="AU481" i="12"/>
  <c r="AT481" i="12"/>
  <c r="AO481" i="12"/>
  <c r="AN481" i="12"/>
  <c r="AM481" i="12"/>
  <c r="AL481" i="12"/>
  <c r="AK481" i="12"/>
  <c r="AJ481" i="12"/>
  <c r="AI481" i="12"/>
  <c r="AH481" i="12"/>
  <c r="AG481" i="12"/>
  <c r="AF481" i="12"/>
  <c r="BC480" i="12"/>
  <c r="BB480" i="12"/>
  <c r="BA480" i="12"/>
  <c r="AZ480" i="12"/>
  <c r="AY480" i="12"/>
  <c r="AX480" i="12"/>
  <c r="AW480" i="12"/>
  <c r="AV480" i="12"/>
  <c r="AU480" i="12"/>
  <c r="AT480" i="12"/>
  <c r="AO480" i="12"/>
  <c r="AN480" i="12"/>
  <c r="AM480" i="12"/>
  <c r="AL480" i="12"/>
  <c r="AK480" i="12"/>
  <c r="AJ480" i="12"/>
  <c r="AI480" i="12"/>
  <c r="AH480" i="12"/>
  <c r="AG480" i="12"/>
  <c r="AF480" i="12"/>
  <c r="BC479" i="12"/>
  <c r="BB479" i="12"/>
  <c r="BA479" i="12"/>
  <c r="AZ479" i="12"/>
  <c r="AY479" i="12"/>
  <c r="AX479" i="12"/>
  <c r="AW479" i="12"/>
  <c r="AV479" i="12"/>
  <c r="AU479" i="12"/>
  <c r="AT479" i="12"/>
  <c r="AO479" i="12"/>
  <c r="AN479" i="12"/>
  <c r="AM479" i="12"/>
  <c r="AL479" i="12"/>
  <c r="AK479" i="12"/>
  <c r="AJ479" i="12"/>
  <c r="AI479" i="12"/>
  <c r="AH479" i="12"/>
  <c r="AG479" i="12"/>
  <c r="AF479" i="12"/>
  <c r="BC478" i="12"/>
  <c r="BB478" i="12"/>
  <c r="BA478" i="12"/>
  <c r="AZ478" i="12"/>
  <c r="AY478" i="12"/>
  <c r="AX478" i="12"/>
  <c r="AW478" i="12"/>
  <c r="AV478" i="12"/>
  <c r="AU478" i="12"/>
  <c r="AT478" i="12"/>
  <c r="AO478" i="12"/>
  <c r="AN478" i="12"/>
  <c r="AM478" i="12"/>
  <c r="AL478" i="12"/>
  <c r="AK478" i="12"/>
  <c r="AJ478" i="12"/>
  <c r="AI478" i="12"/>
  <c r="AH478" i="12"/>
  <c r="AG478" i="12"/>
  <c r="AF478" i="12"/>
  <c r="BC477" i="12"/>
  <c r="BB477" i="12"/>
  <c r="BA477" i="12"/>
  <c r="AZ477" i="12"/>
  <c r="AY477" i="12"/>
  <c r="AX477" i="12"/>
  <c r="AW477" i="12"/>
  <c r="AV477" i="12"/>
  <c r="AU477" i="12"/>
  <c r="AT477" i="12"/>
  <c r="AO477" i="12"/>
  <c r="AN477" i="12"/>
  <c r="AM477" i="12"/>
  <c r="AL477" i="12"/>
  <c r="AK477" i="12"/>
  <c r="AJ477" i="12"/>
  <c r="AI477" i="12"/>
  <c r="AH477" i="12"/>
  <c r="AG477" i="12"/>
  <c r="AF477" i="12"/>
  <c r="BC474" i="12"/>
  <c r="BB474" i="12"/>
  <c r="BA474" i="12"/>
  <c r="AZ474" i="12"/>
  <c r="AY474" i="12"/>
  <c r="AX474" i="12"/>
  <c r="AW474" i="12"/>
  <c r="AV474" i="12"/>
  <c r="AU474" i="12"/>
  <c r="AT474" i="12"/>
  <c r="AO474" i="12"/>
  <c r="AN474" i="12"/>
  <c r="AM474" i="12"/>
  <c r="AL474" i="12"/>
  <c r="AK474" i="12"/>
  <c r="AJ474" i="12"/>
  <c r="AI474" i="12"/>
  <c r="AH474" i="12"/>
  <c r="AG474" i="12"/>
  <c r="AF474" i="12"/>
  <c r="BC472" i="12"/>
  <c r="BB472" i="12"/>
  <c r="BA472" i="12"/>
  <c r="AZ472" i="12"/>
  <c r="AY472" i="12"/>
  <c r="AX472" i="12"/>
  <c r="AW472" i="12"/>
  <c r="AV472" i="12"/>
  <c r="AU472" i="12"/>
  <c r="AT472" i="12"/>
  <c r="AO472" i="12"/>
  <c r="AN472" i="12"/>
  <c r="AM472" i="12"/>
  <c r="AL472" i="12"/>
  <c r="AK472" i="12"/>
  <c r="AJ472" i="12"/>
  <c r="AI472" i="12"/>
  <c r="AH472" i="12"/>
  <c r="AG472" i="12"/>
  <c r="AF472" i="12"/>
  <c r="BC471" i="12"/>
  <c r="BB471" i="12"/>
  <c r="BA471" i="12"/>
  <c r="AZ471" i="12"/>
  <c r="AY471" i="12"/>
  <c r="AX471" i="12"/>
  <c r="AW471" i="12"/>
  <c r="AV471" i="12"/>
  <c r="AU471" i="12"/>
  <c r="AT471" i="12"/>
  <c r="AO471" i="12"/>
  <c r="AN471" i="12"/>
  <c r="AM471" i="12"/>
  <c r="AL471" i="12"/>
  <c r="AK471" i="12"/>
  <c r="AJ471" i="12"/>
  <c r="AI471" i="12"/>
  <c r="AH471" i="12"/>
  <c r="AG471" i="12"/>
  <c r="AF471" i="12"/>
  <c r="BC469" i="12"/>
  <c r="BB469" i="12"/>
  <c r="BA469" i="12"/>
  <c r="AZ469" i="12"/>
  <c r="AY469" i="12"/>
  <c r="AX469" i="12"/>
  <c r="AW469" i="12"/>
  <c r="AV469" i="12"/>
  <c r="AU469" i="12"/>
  <c r="AT469" i="12"/>
  <c r="AO469" i="12"/>
  <c r="AN469" i="12"/>
  <c r="AM469" i="12"/>
  <c r="AL469" i="12"/>
  <c r="AK469" i="12"/>
  <c r="AJ469" i="12"/>
  <c r="AI469" i="12"/>
  <c r="AH469" i="12"/>
  <c r="AG469" i="12"/>
  <c r="AF469" i="12"/>
  <c r="BC468" i="12"/>
  <c r="BB468" i="12"/>
  <c r="BA468" i="12"/>
  <c r="AZ468" i="12"/>
  <c r="AY468" i="12"/>
  <c r="AX468" i="12"/>
  <c r="AW468" i="12"/>
  <c r="AV468" i="12"/>
  <c r="AU468" i="12"/>
  <c r="AT468" i="12"/>
  <c r="AO468" i="12"/>
  <c r="AN468" i="12"/>
  <c r="AM468" i="12"/>
  <c r="AL468" i="12"/>
  <c r="AK468" i="12"/>
  <c r="AJ468" i="12"/>
  <c r="AI468" i="12"/>
  <c r="AH468" i="12"/>
  <c r="AG468" i="12"/>
  <c r="AF468" i="12"/>
  <c r="BC467" i="12"/>
  <c r="BB467" i="12"/>
  <c r="BA467" i="12"/>
  <c r="AZ467" i="12"/>
  <c r="AY467" i="12"/>
  <c r="AX467" i="12"/>
  <c r="AW467" i="12"/>
  <c r="AV467" i="12"/>
  <c r="AU467" i="12"/>
  <c r="AT467" i="12"/>
  <c r="AO467" i="12"/>
  <c r="AN467" i="12"/>
  <c r="AM467" i="12"/>
  <c r="AL467" i="12"/>
  <c r="AK467" i="12"/>
  <c r="AJ467" i="12"/>
  <c r="AI467" i="12"/>
  <c r="AH467" i="12"/>
  <c r="AG467" i="12"/>
  <c r="AF467" i="12"/>
  <c r="BC466" i="12"/>
  <c r="BB466" i="12"/>
  <c r="BA466" i="12"/>
  <c r="AZ466" i="12"/>
  <c r="AY466" i="12"/>
  <c r="AX466" i="12"/>
  <c r="AW466" i="12"/>
  <c r="AV466" i="12"/>
  <c r="AU466" i="12"/>
  <c r="AT466" i="12"/>
  <c r="AO466" i="12"/>
  <c r="AN466" i="12"/>
  <c r="AM466" i="12"/>
  <c r="AL466" i="12"/>
  <c r="AK466" i="12"/>
  <c r="AJ466" i="12"/>
  <c r="AI466" i="12"/>
  <c r="AH466" i="12"/>
  <c r="AG466" i="12"/>
  <c r="AF466" i="12"/>
  <c r="BC465" i="12"/>
  <c r="BB465" i="12"/>
  <c r="BA465" i="12"/>
  <c r="AZ465" i="12"/>
  <c r="AY465" i="12"/>
  <c r="AX465" i="12"/>
  <c r="AW465" i="12"/>
  <c r="AV465" i="12"/>
  <c r="AU465" i="12"/>
  <c r="AT465" i="12"/>
  <c r="AO465" i="12"/>
  <c r="AN465" i="12"/>
  <c r="AM465" i="12"/>
  <c r="AL465" i="12"/>
  <c r="AK465" i="12"/>
  <c r="AJ465" i="12"/>
  <c r="AI465" i="12"/>
  <c r="AH465" i="12"/>
  <c r="AG465" i="12"/>
  <c r="AF465" i="12"/>
  <c r="BC463" i="12"/>
  <c r="BB463" i="12"/>
  <c r="BA463" i="12"/>
  <c r="AZ463" i="12"/>
  <c r="AY463" i="12"/>
  <c r="AX463" i="12"/>
  <c r="AW463" i="12"/>
  <c r="AV463" i="12"/>
  <c r="AU463" i="12"/>
  <c r="AT463" i="12"/>
  <c r="AO463" i="12"/>
  <c r="AN463" i="12"/>
  <c r="AM463" i="12"/>
  <c r="AL463" i="12"/>
  <c r="AK463" i="12"/>
  <c r="AJ463" i="12"/>
  <c r="AI463" i="12"/>
  <c r="AH463" i="12"/>
  <c r="AG463" i="12"/>
  <c r="AF463" i="12"/>
  <c r="BC462" i="12"/>
  <c r="BB462" i="12"/>
  <c r="BA462" i="12"/>
  <c r="AZ462" i="12"/>
  <c r="AY462" i="12"/>
  <c r="AX462" i="12"/>
  <c r="AW462" i="12"/>
  <c r="AV462" i="12"/>
  <c r="AU462" i="12"/>
  <c r="AT462" i="12"/>
  <c r="AO462" i="12"/>
  <c r="AN462" i="12"/>
  <c r="AM462" i="12"/>
  <c r="AL462" i="12"/>
  <c r="AK462" i="12"/>
  <c r="AJ462" i="12"/>
  <c r="AI462" i="12"/>
  <c r="AH462" i="12"/>
  <c r="AG462" i="12"/>
  <c r="AF462" i="12"/>
  <c r="BC461" i="12"/>
  <c r="BB461" i="12"/>
  <c r="BA461" i="12"/>
  <c r="AZ461" i="12"/>
  <c r="AY461" i="12"/>
  <c r="AX461" i="12"/>
  <c r="AW461" i="12"/>
  <c r="AV461" i="12"/>
  <c r="AU461" i="12"/>
  <c r="AT461" i="12"/>
  <c r="AO461" i="12"/>
  <c r="AN461" i="12"/>
  <c r="AM461" i="12"/>
  <c r="AL461" i="12"/>
  <c r="AK461" i="12"/>
  <c r="AJ461" i="12"/>
  <c r="AI461" i="12"/>
  <c r="AH461" i="12"/>
  <c r="AG461" i="12"/>
  <c r="AF461" i="12"/>
  <c r="BC460" i="12"/>
  <c r="BB460" i="12"/>
  <c r="BA460" i="12"/>
  <c r="AZ460" i="12"/>
  <c r="AY460" i="12"/>
  <c r="AX460" i="12"/>
  <c r="AW460" i="12"/>
  <c r="AV460" i="12"/>
  <c r="AU460" i="12"/>
  <c r="AT460" i="12"/>
  <c r="AO460" i="12"/>
  <c r="AN460" i="12"/>
  <c r="AM460" i="12"/>
  <c r="AL460" i="12"/>
  <c r="AK460" i="12"/>
  <c r="AJ460" i="12"/>
  <c r="AI460" i="12"/>
  <c r="AH460" i="12"/>
  <c r="AG460" i="12"/>
  <c r="AF460" i="12"/>
  <c r="BC459" i="12"/>
  <c r="BB459" i="12"/>
  <c r="BA459" i="12"/>
  <c r="AZ459" i="12"/>
  <c r="AY459" i="12"/>
  <c r="AX459" i="12"/>
  <c r="AW459" i="12"/>
  <c r="AV459" i="12"/>
  <c r="AU459" i="12"/>
  <c r="AT459" i="12"/>
  <c r="AO459" i="12"/>
  <c r="AN459" i="12"/>
  <c r="AM459" i="12"/>
  <c r="AL459" i="12"/>
  <c r="AK459" i="12"/>
  <c r="AJ459" i="12"/>
  <c r="AI459" i="12"/>
  <c r="AH459" i="12"/>
  <c r="AG459" i="12"/>
  <c r="AF459" i="12"/>
  <c r="BC458" i="12"/>
  <c r="BB458" i="12"/>
  <c r="BA458" i="12"/>
  <c r="AZ458" i="12"/>
  <c r="AY458" i="12"/>
  <c r="AX458" i="12"/>
  <c r="AW458" i="12"/>
  <c r="AV458" i="12"/>
  <c r="AU458" i="12"/>
  <c r="AT458" i="12"/>
  <c r="AO458" i="12"/>
  <c r="AN458" i="12"/>
  <c r="AM458" i="12"/>
  <c r="AL458" i="12"/>
  <c r="AK458" i="12"/>
  <c r="AJ458" i="12"/>
  <c r="AI458" i="12"/>
  <c r="AH458" i="12"/>
  <c r="AG458" i="12"/>
  <c r="AF458" i="12"/>
  <c r="BC457" i="12"/>
  <c r="BB457" i="12"/>
  <c r="BA457" i="12"/>
  <c r="AZ457" i="12"/>
  <c r="AY457" i="12"/>
  <c r="AX457" i="12"/>
  <c r="AW457" i="12"/>
  <c r="AV457" i="12"/>
  <c r="AU457" i="12"/>
  <c r="AT457" i="12"/>
  <c r="AO457" i="12"/>
  <c r="AN457" i="12"/>
  <c r="AM457" i="12"/>
  <c r="AL457" i="12"/>
  <c r="AK457" i="12"/>
  <c r="AJ457" i="12"/>
  <c r="AI457" i="12"/>
  <c r="AH457" i="12"/>
  <c r="AG457" i="12"/>
  <c r="AF457" i="12"/>
  <c r="BC456" i="12"/>
  <c r="BB456" i="12"/>
  <c r="BA456" i="12"/>
  <c r="AZ456" i="12"/>
  <c r="AY456" i="12"/>
  <c r="AX456" i="12"/>
  <c r="AW456" i="12"/>
  <c r="AV456" i="12"/>
  <c r="AU456" i="12"/>
  <c r="AT456" i="12"/>
  <c r="AO456" i="12"/>
  <c r="AN456" i="12"/>
  <c r="AM456" i="12"/>
  <c r="AL456" i="12"/>
  <c r="AK456" i="12"/>
  <c r="AJ456" i="12"/>
  <c r="AI456" i="12"/>
  <c r="AH456" i="12"/>
  <c r="AG456" i="12"/>
  <c r="AF456" i="12"/>
  <c r="BC455" i="12"/>
  <c r="BB455" i="12"/>
  <c r="BA455" i="12"/>
  <c r="AZ455" i="12"/>
  <c r="AY455" i="12"/>
  <c r="AX455" i="12"/>
  <c r="AW455" i="12"/>
  <c r="AV455" i="12"/>
  <c r="AU455" i="12"/>
  <c r="AT455" i="12"/>
  <c r="AO455" i="12"/>
  <c r="AN455" i="12"/>
  <c r="AM455" i="12"/>
  <c r="AL455" i="12"/>
  <c r="AK455" i="12"/>
  <c r="AJ455" i="12"/>
  <c r="AI455" i="12"/>
  <c r="AH455" i="12"/>
  <c r="AG455" i="12"/>
  <c r="AF455" i="12"/>
  <c r="BC454" i="12"/>
  <c r="BB454" i="12"/>
  <c r="BA454" i="12"/>
  <c r="AZ454" i="12"/>
  <c r="AY454" i="12"/>
  <c r="AX454" i="12"/>
  <c r="AW454" i="12"/>
  <c r="AV454" i="12"/>
  <c r="AU454" i="12"/>
  <c r="AT454" i="12"/>
  <c r="AO454" i="12"/>
  <c r="AN454" i="12"/>
  <c r="AM454" i="12"/>
  <c r="AL454" i="12"/>
  <c r="AK454" i="12"/>
  <c r="AJ454" i="12"/>
  <c r="AI454" i="12"/>
  <c r="AH454" i="12"/>
  <c r="AG454" i="12"/>
  <c r="AF454" i="12"/>
  <c r="BC453" i="12"/>
  <c r="BB453" i="12"/>
  <c r="BA453" i="12"/>
  <c r="AZ453" i="12"/>
  <c r="AY453" i="12"/>
  <c r="AX453" i="12"/>
  <c r="AW453" i="12"/>
  <c r="AV453" i="12"/>
  <c r="AU453" i="12"/>
  <c r="AT453" i="12"/>
  <c r="AO453" i="12"/>
  <c r="AN453" i="12"/>
  <c r="AM453" i="12"/>
  <c r="AL453" i="12"/>
  <c r="AK453" i="12"/>
  <c r="AJ453" i="12"/>
  <c r="AI453" i="12"/>
  <c r="AH453" i="12"/>
  <c r="AG453" i="12"/>
  <c r="AF453" i="12"/>
  <c r="BC452" i="12"/>
  <c r="BB452" i="12"/>
  <c r="BA452" i="12"/>
  <c r="AZ452" i="12"/>
  <c r="AY452" i="12"/>
  <c r="AX452" i="12"/>
  <c r="AW452" i="12"/>
  <c r="AV452" i="12"/>
  <c r="AU452" i="12"/>
  <c r="AT452" i="12"/>
  <c r="AO452" i="12"/>
  <c r="AN452" i="12"/>
  <c r="AM452" i="12"/>
  <c r="AL452" i="12"/>
  <c r="AK452" i="12"/>
  <c r="AJ452" i="12"/>
  <c r="AI452" i="12"/>
  <c r="AH452" i="12"/>
  <c r="AG452" i="12"/>
  <c r="AF452" i="12"/>
  <c r="BC451" i="12"/>
  <c r="BB451" i="12"/>
  <c r="BA451" i="12"/>
  <c r="AZ451" i="12"/>
  <c r="AY451" i="12"/>
  <c r="AX451" i="12"/>
  <c r="AW451" i="12"/>
  <c r="AV451" i="12"/>
  <c r="AU451" i="12"/>
  <c r="AT451" i="12"/>
  <c r="AO451" i="12"/>
  <c r="AN451" i="12"/>
  <c r="AM451" i="12"/>
  <c r="AL451" i="12"/>
  <c r="AK451" i="12"/>
  <c r="AJ451" i="12"/>
  <c r="AI451" i="12"/>
  <c r="AH451" i="12"/>
  <c r="AG451" i="12"/>
  <c r="AF451" i="12"/>
  <c r="BC450" i="12"/>
  <c r="BB450" i="12"/>
  <c r="BA450" i="12"/>
  <c r="AZ450" i="12"/>
  <c r="AY450" i="12"/>
  <c r="AX450" i="12"/>
  <c r="AW450" i="12"/>
  <c r="AV450" i="12"/>
  <c r="AU450" i="12"/>
  <c r="AT450" i="12"/>
  <c r="AO450" i="12"/>
  <c r="AN450" i="12"/>
  <c r="AM450" i="12"/>
  <c r="AL450" i="12"/>
  <c r="AK450" i="12"/>
  <c r="AJ450" i="12"/>
  <c r="AI450" i="12"/>
  <c r="AH450" i="12"/>
  <c r="AG450" i="12"/>
  <c r="AF450" i="12"/>
  <c r="BC449" i="12"/>
  <c r="BB449" i="12"/>
  <c r="BA449" i="12"/>
  <c r="AZ449" i="12"/>
  <c r="AY449" i="12"/>
  <c r="AX449" i="12"/>
  <c r="AW449" i="12"/>
  <c r="AV449" i="12"/>
  <c r="AU449" i="12"/>
  <c r="AT449" i="12"/>
  <c r="AO449" i="12"/>
  <c r="AN449" i="12"/>
  <c r="AM449" i="12"/>
  <c r="AL449" i="12"/>
  <c r="AK449" i="12"/>
  <c r="AJ449" i="12"/>
  <c r="AI449" i="12"/>
  <c r="AH449" i="12"/>
  <c r="AG449" i="12"/>
  <c r="AF449" i="12"/>
  <c r="BC447" i="12"/>
  <c r="BB447" i="12"/>
  <c r="BA447" i="12"/>
  <c r="AZ447" i="12"/>
  <c r="AY447" i="12"/>
  <c r="AX447" i="12"/>
  <c r="AW447" i="12"/>
  <c r="AV447" i="12"/>
  <c r="AU447" i="12"/>
  <c r="AT447" i="12"/>
  <c r="AO447" i="12"/>
  <c r="AN447" i="12"/>
  <c r="AM447" i="12"/>
  <c r="AL447" i="12"/>
  <c r="AK447" i="12"/>
  <c r="AJ447" i="12"/>
  <c r="AI447" i="12"/>
  <c r="AH447" i="12"/>
  <c r="AG447" i="12"/>
  <c r="AF447" i="12"/>
  <c r="BC445" i="12"/>
  <c r="BB445" i="12"/>
  <c r="BA445" i="12"/>
  <c r="AZ445" i="12"/>
  <c r="AY445" i="12"/>
  <c r="AX445" i="12"/>
  <c r="AW445" i="12"/>
  <c r="AV445" i="12"/>
  <c r="AU445" i="12"/>
  <c r="AT445" i="12"/>
  <c r="AO445" i="12"/>
  <c r="AN445" i="12"/>
  <c r="AM445" i="12"/>
  <c r="AL445" i="12"/>
  <c r="AK445" i="12"/>
  <c r="AJ445" i="12"/>
  <c r="AI445" i="12"/>
  <c r="AH445" i="12"/>
  <c r="AG445" i="12"/>
  <c r="AF445" i="12"/>
  <c r="BC444" i="12"/>
  <c r="BB444" i="12"/>
  <c r="BA444" i="12"/>
  <c r="AZ444" i="12"/>
  <c r="AY444" i="12"/>
  <c r="AX444" i="12"/>
  <c r="AW444" i="12"/>
  <c r="AV444" i="12"/>
  <c r="AU444" i="12"/>
  <c r="AT444" i="12"/>
  <c r="AO444" i="12"/>
  <c r="AN444" i="12"/>
  <c r="AM444" i="12"/>
  <c r="AL444" i="12"/>
  <c r="AK444" i="12"/>
  <c r="AJ444" i="12"/>
  <c r="AI444" i="12"/>
  <c r="AH444" i="12"/>
  <c r="AG444" i="12"/>
  <c r="AF444" i="12"/>
  <c r="BC443" i="12"/>
  <c r="BB443" i="12"/>
  <c r="BA443" i="12"/>
  <c r="AZ443" i="12"/>
  <c r="AY443" i="12"/>
  <c r="AX443" i="12"/>
  <c r="AW443" i="12"/>
  <c r="AV443" i="12"/>
  <c r="AU443" i="12"/>
  <c r="AT443" i="12"/>
  <c r="AO443" i="12"/>
  <c r="AN443" i="12"/>
  <c r="AM443" i="12"/>
  <c r="AL443" i="12"/>
  <c r="AK443" i="12"/>
  <c r="AJ443" i="12"/>
  <c r="AI443" i="12"/>
  <c r="AH443" i="12"/>
  <c r="AG443" i="12"/>
  <c r="AF443" i="12"/>
  <c r="BC441" i="12"/>
  <c r="BB441" i="12"/>
  <c r="BA441" i="12"/>
  <c r="AZ441" i="12"/>
  <c r="AY441" i="12"/>
  <c r="AX441" i="12"/>
  <c r="AW441" i="12"/>
  <c r="AV441" i="12"/>
  <c r="AU441" i="12"/>
  <c r="AT441" i="12"/>
  <c r="AO441" i="12"/>
  <c r="AN441" i="12"/>
  <c r="AM441" i="12"/>
  <c r="AL441" i="12"/>
  <c r="AK441" i="12"/>
  <c r="AJ441" i="12"/>
  <c r="AI441" i="12"/>
  <c r="AH441" i="12"/>
  <c r="AG441" i="12"/>
  <c r="AF441" i="12"/>
  <c r="BC440" i="12"/>
  <c r="BB440" i="12"/>
  <c r="BA440" i="12"/>
  <c r="AZ440" i="12"/>
  <c r="AY440" i="12"/>
  <c r="AX440" i="12"/>
  <c r="AW440" i="12"/>
  <c r="AV440" i="12"/>
  <c r="AU440" i="12"/>
  <c r="AT440" i="12"/>
  <c r="AO440" i="12"/>
  <c r="AN440" i="12"/>
  <c r="AM440" i="12"/>
  <c r="AL440" i="12"/>
  <c r="AK440" i="12"/>
  <c r="AJ440" i="12"/>
  <c r="AI440" i="12"/>
  <c r="AH440" i="12"/>
  <c r="AG440" i="12"/>
  <c r="AF440" i="12"/>
  <c r="BC439" i="12"/>
  <c r="BB439" i="12"/>
  <c r="BA439" i="12"/>
  <c r="AZ439" i="12"/>
  <c r="AY439" i="12"/>
  <c r="AX439" i="12"/>
  <c r="AW439" i="12"/>
  <c r="AV439" i="12"/>
  <c r="AU439" i="12"/>
  <c r="AT439" i="12"/>
  <c r="AO439" i="12"/>
  <c r="AN439" i="12"/>
  <c r="AM439" i="12"/>
  <c r="AL439" i="12"/>
  <c r="AK439" i="12"/>
  <c r="AJ439" i="12"/>
  <c r="AI439" i="12"/>
  <c r="AH439" i="12"/>
  <c r="AG439" i="12"/>
  <c r="AF439" i="12"/>
  <c r="BC438" i="12"/>
  <c r="BB438" i="12"/>
  <c r="BA438" i="12"/>
  <c r="AZ438" i="12"/>
  <c r="AY438" i="12"/>
  <c r="AX438" i="12"/>
  <c r="AW438" i="12"/>
  <c r="AV438" i="12"/>
  <c r="AU438" i="12"/>
  <c r="AT438" i="12"/>
  <c r="AO438" i="12"/>
  <c r="AN438" i="12"/>
  <c r="AM438" i="12"/>
  <c r="AL438" i="12"/>
  <c r="AK438" i="12"/>
  <c r="AJ438" i="12"/>
  <c r="AI438" i="12"/>
  <c r="AH438" i="12"/>
  <c r="AG438" i="12"/>
  <c r="AF438" i="12"/>
  <c r="BC437" i="12"/>
  <c r="BB437" i="12"/>
  <c r="BA437" i="12"/>
  <c r="AZ437" i="12"/>
  <c r="AY437" i="12"/>
  <c r="AX437" i="12"/>
  <c r="AW437" i="12"/>
  <c r="AV437" i="12"/>
  <c r="AU437" i="12"/>
  <c r="AT437" i="12"/>
  <c r="AO437" i="12"/>
  <c r="AN437" i="12"/>
  <c r="AM437" i="12"/>
  <c r="AL437" i="12"/>
  <c r="AK437" i="12"/>
  <c r="AJ437" i="12"/>
  <c r="AI437" i="12"/>
  <c r="AH437" i="12"/>
  <c r="AG437" i="12"/>
  <c r="AF437" i="12"/>
  <c r="BC436" i="12"/>
  <c r="BB436" i="12"/>
  <c r="BA436" i="12"/>
  <c r="AZ436" i="12"/>
  <c r="AY436" i="12"/>
  <c r="AX436" i="12"/>
  <c r="AW436" i="12"/>
  <c r="AV436" i="12"/>
  <c r="AU436" i="12"/>
  <c r="AT436" i="12"/>
  <c r="AO436" i="12"/>
  <c r="AN436" i="12"/>
  <c r="AM436" i="12"/>
  <c r="AL436" i="12"/>
  <c r="AK436" i="12"/>
  <c r="AJ436" i="12"/>
  <c r="AI436" i="12"/>
  <c r="AH436" i="12"/>
  <c r="AG436" i="12"/>
  <c r="AF436" i="12"/>
  <c r="BC435" i="12"/>
  <c r="BB435" i="12"/>
  <c r="BA435" i="12"/>
  <c r="AZ435" i="12"/>
  <c r="AY435" i="12"/>
  <c r="AX435" i="12"/>
  <c r="AW435" i="12"/>
  <c r="AV435" i="12"/>
  <c r="AU435" i="12"/>
  <c r="AT435" i="12"/>
  <c r="AO435" i="12"/>
  <c r="AN435" i="12"/>
  <c r="AM435" i="12"/>
  <c r="AL435" i="12"/>
  <c r="AK435" i="12"/>
  <c r="AJ435" i="12"/>
  <c r="AI435" i="12"/>
  <c r="AH435" i="12"/>
  <c r="AG435" i="12"/>
  <c r="AF435" i="12"/>
  <c r="BC434" i="12"/>
  <c r="BB434" i="12"/>
  <c r="BA434" i="12"/>
  <c r="AZ434" i="12"/>
  <c r="AY434" i="12"/>
  <c r="AX434" i="12"/>
  <c r="AW434" i="12"/>
  <c r="AV434" i="12"/>
  <c r="AU434" i="12"/>
  <c r="AT434" i="12"/>
  <c r="AO434" i="12"/>
  <c r="AN434" i="12"/>
  <c r="AM434" i="12"/>
  <c r="AL434" i="12"/>
  <c r="AK434" i="12"/>
  <c r="AJ434" i="12"/>
  <c r="AI434" i="12"/>
  <c r="AH434" i="12"/>
  <c r="AG434" i="12"/>
  <c r="AF434" i="12"/>
  <c r="BC433" i="12"/>
  <c r="BB433" i="12"/>
  <c r="BA433" i="12"/>
  <c r="AZ433" i="12"/>
  <c r="AY433" i="12"/>
  <c r="AX433" i="12"/>
  <c r="AW433" i="12"/>
  <c r="AV433" i="12"/>
  <c r="AU433" i="12"/>
  <c r="AT433" i="12"/>
  <c r="AO433" i="12"/>
  <c r="AN433" i="12"/>
  <c r="AM433" i="12"/>
  <c r="AL433" i="12"/>
  <c r="AK433" i="12"/>
  <c r="AJ433" i="12"/>
  <c r="AI433" i="12"/>
  <c r="AH433" i="12"/>
  <c r="AG433" i="12"/>
  <c r="AF433" i="12"/>
  <c r="BC432" i="12"/>
  <c r="BB432" i="12"/>
  <c r="BA432" i="12"/>
  <c r="AZ432" i="12"/>
  <c r="AY432" i="12"/>
  <c r="AX432" i="12"/>
  <c r="AW432" i="12"/>
  <c r="AV432" i="12"/>
  <c r="AU432" i="12"/>
  <c r="AT432" i="12"/>
  <c r="AO432" i="12"/>
  <c r="AN432" i="12"/>
  <c r="AM432" i="12"/>
  <c r="AL432" i="12"/>
  <c r="AK432" i="12"/>
  <c r="AJ432" i="12"/>
  <c r="AI432" i="12"/>
  <c r="AH432" i="12"/>
  <c r="AG432" i="12"/>
  <c r="AF432" i="12"/>
  <c r="BC431" i="12"/>
  <c r="BB431" i="12"/>
  <c r="BA431" i="12"/>
  <c r="AZ431" i="12"/>
  <c r="AY431" i="12"/>
  <c r="AX431" i="12"/>
  <c r="AW431" i="12"/>
  <c r="AV431" i="12"/>
  <c r="AU431" i="12"/>
  <c r="AT431" i="12"/>
  <c r="AO431" i="12"/>
  <c r="AN431" i="12"/>
  <c r="AM431" i="12"/>
  <c r="AL431" i="12"/>
  <c r="AK431" i="12"/>
  <c r="AJ431" i="12"/>
  <c r="AI431" i="12"/>
  <c r="AH431" i="12"/>
  <c r="AG431" i="12"/>
  <c r="AF431" i="12"/>
  <c r="BC430" i="12"/>
  <c r="BB430" i="12"/>
  <c r="BA430" i="12"/>
  <c r="AZ430" i="12"/>
  <c r="AY430" i="12"/>
  <c r="AX430" i="12"/>
  <c r="AW430" i="12"/>
  <c r="AV430" i="12"/>
  <c r="AU430" i="12"/>
  <c r="AT430" i="12"/>
  <c r="AO430" i="12"/>
  <c r="AN430" i="12"/>
  <c r="AM430" i="12"/>
  <c r="AL430" i="12"/>
  <c r="AK430" i="12"/>
  <c r="AJ430" i="12"/>
  <c r="AI430" i="12"/>
  <c r="AH430" i="12"/>
  <c r="AG430" i="12"/>
  <c r="AF430" i="12"/>
  <c r="BC429" i="12"/>
  <c r="BB429" i="12"/>
  <c r="BA429" i="12"/>
  <c r="AZ429" i="12"/>
  <c r="AY429" i="12"/>
  <c r="AX429" i="12"/>
  <c r="AW429" i="12"/>
  <c r="AV429" i="12"/>
  <c r="AU429" i="12"/>
  <c r="AT429" i="12"/>
  <c r="AO429" i="12"/>
  <c r="AN429" i="12"/>
  <c r="AM429" i="12"/>
  <c r="AL429" i="12"/>
  <c r="AK429" i="12"/>
  <c r="AJ429" i="12"/>
  <c r="AI429" i="12"/>
  <c r="AH429" i="12"/>
  <c r="AG429" i="12"/>
  <c r="AF429" i="12"/>
  <c r="BC428" i="12"/>
  <c r="BB428" i="12"/>
  <c r="BA428" i="12"/>
  <c r="AZ428" i="12"/>
  <c r="AY428" i="12"/>
  <c r="AX428" i="12"/>
  <c r="AW428" i="12"/>
  <c r="AV428" i="12"/>
  <c r="AU428" i="12"/>
  <c r="AT428" i="12"/>
  <c r="AO428" i="12"/>
  <c r="AN428" i="12"/>
  <c r="AM428" i="12"/>
  <c r="AL428" i="12"/>
  <c r="AK428" i="12"/>
  <c r="AJ428" i="12"/>
  <c r="AI428" i="12"/>
  <c r="AH428" i="12"/>
  <c r="AG428" i="12"/>
  <c r="AF428" i="12"/>
  <c r="BC427" i="12"/>
  <c r="BB427" i="12"/>
  <c r="BA427" i="12"/>
  <c r="AZ427" i="12"/>
  <c r="AY427" i="12"/>
  <c r="AX427" i="12"/>
  <c r="AW427" i="12"/>
  <c r="AV427" i="12"/>
  <c r="AU427" i="12"/>
  <c r="AT427" i="12"/>
  <c r="AO427" i="12"/>
  <c r="AN427" i="12"/>
  <c r="AM427" i="12"/>
  <c r="AL427" i="12"/>
  <c r="AK427" i="12"/>
  <c r="AJ427" i="12"/>
  <c r="AI427" i="12"/>
  <c r="AH427" i="12"/>
  <c r="AG427" i="12"/>
  <c r="AF427" i="12"/>
  <c r="BC426" i="12"/>
  <c r="BB426" i="12"/>
  <c r="BA426" i="12"/>
  <c r="AZ426" i="12"/>
  <c r="AY426" i="12"/>
  <c r="AX426" i="12"/>
  <c r="AW426" i="12"/>
  <c r="AV426" i="12"/>
  <c r="AU426" i="12"/>
  <c r="AT426" i="12"/>
  <c r="AO426" i="12"/>
  <c r="AN426" i="12"/>
  <c r="AM426" i="12"/>
  <c r="AL426" i="12"/>
  <c r="AK426" i="12"/>
  <c r="AJ426" i="12"/>
  <c r="AI426" i="12"/>
  <c r="AH426" i="12"/>
  <c r="AG426" i="12"/>
  <c r="AF426" i="12"/>
  <c r="BC424" i="12"/>
  <c r="BB424" i="12"/>
  <c r="BA424" i="12"/>
  <c r="AZ424" i="12"/>
  <c r="AY424" i="12"/>
  <c r="AX424" i="12"/>
  <c r="AW424" i="12"/>
  <c r="AV424" i="12"/>
  <c r="AU424" i="12"/>
  <c r="AT424" i="12"/>
  <c r="AO424" i="12"/>
  <c r="AN424" i="12"/>
  <c r="AM424" i="12"/>
  <c r="AL424" i="12"/>
  <c r="AK424" i="12"/>
  <c r="AJ424" i="12"/>
  <c r="AI424" i="12"/>
  <c r="AH424" i="12"/>
  <c r="AG424" i="12"/>
  <c r="AF424" i="12"/>
  <c r="BC422" i="12"/>
  <c r="BB422" i="12"/>
  <c r="BA422" i="12"/>
  <c r="AZ422" i="12"/>
  <c r="AY422" i="12"/>
  <c r="AX422" i="12"/>
  <c r="AW422" i="12"/>
  <c r="AV422" i="12"/>
  <c r="AU422" i="12"/>
  <c r="AT422" i="12"/>
  <c r="AO422" i="12"/>
  <c r="AN422" i="12"/>
  <c r="AM422" i="12"/>
  <c r="AL422" i="12"/>
  <c r="AK422" i="12"/>
  <c r="AJ422" i="12"/>
  <c r="AI422" i="12"/>
  <c r="AH422" i="12"/>
  <c r="AG422" i="12"/>
  <c r="AF422" i="12"/>
  <c r="BC420" i="12"/>
  <c r="BB420" i="12"/>
  <c r="BA420" i="12"/>
  <c r="AZ420" i="12"/>
  <c r="AY420" i="12"/>
  <c r="AX420" i="12"/>
  <c r="AW420" i="12"/>
  <c r="AV420" i="12"/>
  <c r="AU420" i="12"/>
  <c r="AT420" i="12"/>
  <c r="AO420" i="12"/>
  <c r="AN420" i="12"/>
  <c r="AM420" i="12"/>
  <c r="AL420" i="12"/>
  <c r="AK420" i="12"/>
  <c r="AJ420" i="12"/>
  <c r="AI420" i="12"/>
  <c r="AH420" i="12"/>
  <c r="AG420" i="12"/>
  <c r="AF420" i="12"/>
  <c r="BC419" i="12"/>
  <c r="BB419" i="12"/>
  <c r="BA419" i="12"/>
  <c r="AZ419" i="12"/>
  <c r="AY419" i="12"/>
  <c r="AX419" i="12"/>
  <c r="AW419" i="12"/>
  <c r="AV419" i="12"/>
  <c r="AU419" i="12"/>
  <c r="AT419" i="12"/>
  <c r="AO419" i="12"/>
  <c r="AN419" i="12"/>
  <c r="AM419" i="12"/>
  <c r="AL419" i="12"/>
  <c r="AK419" i="12"/>
  <c r="AJ419" i="12"/>
  <c r="AI419" i="12"/>
  <c r="AH419" i="12"/>
  <c r="AG419" i="12"/>
  <c r="AF419" i="12"/>
  <c r="BC418" i="12"/>
  <c r="BB418" i="12"/>
  <c r="BA418" i="12"/>
  <c r="AZ418" i="12"/>
  <c r="AY418" i="12"/>
  <c r="AX418" i="12"/>
  <c r="AW418" i="12"/>
  <c r="AV418" i="12"/>
  <c r="AU418" i="12"/>
  <c r="AT418" i="12"/>
  <c r="AO418" i="12"/>
  <c r="AN418" i="12"/>
  <c r="AM418" i="12"/>
  <c r="AL418" i="12"/>
  <c r="AK418" i="12"/>
  <c r="AJ418" i="12"/>
  <c r="AI418" i="12"/>
  <c r="AH418" i="12"/>
  <c r="AG418" i="12"/>
  <c r="AF418" i="12"/>
  <c r="BC417" i="12"/>
  <c r="BB417" i="12"/>
  <c r="BA417" i="12"/>
  <c r="AZ417" i="12"/>
  <c r="AY417" i="12"/>
  <c r="AX417" i="12"/>
  <c r="AW417" i="12"/>
  <c r="AV417" i="12"/>
  <c r="AU417" i="12"/>
  <c r="AT417" i="12"/>
  <c r="AO417" i="12"/>
  <c r="AN417" i="12"/>
  <c r="AM417" i="12"/>
  <c r="AL417" i="12"/>
  <c r="AK417" i="12"/>
  <c r="AJ417" i="12"/>
  <c r="AI417" i="12"/>
  <c r="AH417" i="12"/>
  <c r="AG417" i="12"/>
  <c r="AF417" i="12"/>
  <c r="BC416" i="12"/>
  <c r="BB416" i="12"/>
  <c r="BA416" i="12"/>
  <c r="AZ416" i="12"/>
  <c r="AY416" i="12"/>
  <c r="AX416" i="12"/>
  <c r="AW416" i="12"/>
  <c r="AV416" i="12"/>
  <c r="AU416" i="12"/>
  <c r="AT416" i="12"/>
  <c r="AO416" i="12"/>
  <c r="AN416" i="12"/>
  <c r="AM416" i="12"/>
  <c r="AL416" i="12"/>
  <c r="AK416" i="12"/>
  <c r="AJ416" i="12"/>
  <c r="AI416" i="12"/>
  <c r="AH416" i="12"/>
  <c r="AG416" i="12"/>
  <c r="AF416" i="12"/>
  <c r="BC415" i="12"/>
  <c r="BB415" i="12"/>
  <c r="BA415" i="12"/>
  <c r="AZ415" i="12"/>
  <c r="AY415" i="12"/>
  <c r="AX415" i="12"/>
  <c r="AW415" i="12"/>
  <c r="AV415" i="12"/>
  <c r="AU415" i="12"/>
  <c r="AT415" i="12"/>
  <c r="AO415" i="12"/>
  <c r="AN415" i="12"/>
  <c r="AM415" i="12"/>
  <c r="AL415" i="12"/>
  <c r="AK415" i="12"/>
  <c r="AJ415" i="12"/>
  <c r="AI415" i="12"/>
  <c r="AH415" i="12"/>
  <c r="AG415" i="12"/>
  <c r="AF415" i="12"/>
  <c r="BC414" i="12"/>
  <c r="BB414" i="12"/>
  <c r="BA414" i="12"/>
  <c r="AZ414" i="12"/>
  <c r="AY414" i="12"/>
  <c r="AX414" i="12"/>
  <c r="AW414" i="12"/>
  <c r="AV414" i="12"/>
  <c r="AU414" i="12"/>
  <c r="AT414" i="12"/>
  <c r="AO414" i="12"/>
  <c r="AN414" i="12"/>
  <c r="AM414" i="12"/>
  <c r="AL414" i="12"/>
  <c r="AK414" i="12"/>
  <c r="AJ414" i="12"/>
  <c r="AI414" i="12"/>
  <c r="AH414" i="12"/>
  <c r="AG414" i="12"/>
  <c r="AF414" i="12"/>
  <c r="BC413" i="12"/>
  <c r="BB413" i="12"/>
  <c r="BA413" i="12"/>
  <c r="AZ413" i="12"/>
  <c r="AY413" i="12"/>
  <c r="AX413" i="12"/>
  <c r="AW413" i="12"/>
  <c r="AV413" i="12"/>
  <c r="AU413" i="12"/>
  <c r="AT413" i="12"/>
  <c r="AO413" i="12"/>
  <c r="AN413" i="12"/>
  <c r="AM413" i="12"/>
  <c r="AL413" i="12"/>
  <c r="AK413" i="12"/>
  <c r="AJ413" i="12"/>
  <c r="AI413" i="12"/>
  <c r="AH413" i="12"/>
  <c r="AG413" i="12"/>
  <c r="AF413" i="12"/>
  <c r="BC412" i="12"/>
  <c r="BB412" i="12"/>
  <c r="BA412" i="12"/>
  <c r="AZ412" i="12"/>
  <c r="AY412" i="12"/>
  <c r="AX412" i="12"/>
  <c r="AW412" i="12"/>
  <c r="AV412" i="12"/>
  <c r="AU412" i="12"/>
  <c r="AT412" i="12"/>
  <c r="AO412" i="12"/>
  <c r="AN412" i="12"/>
  <c r="AM412" i="12"/>
  <c r="AL412" i="12"/>
  <c r="AK412" i="12"/>
  <c r="AJ412" i="12"/>
  <c r="AI412" i="12"/>
  <c r="AH412" i="12"/>
  <c r="AG412" i="12"/>
  <c r="AF412" i="12"/>
  <c r="BC411" i="12"/>
  <c r="BB411" i="12"/>
  <c r="BA411" i="12"/>
  <c r="AZ411" i="12"/>
  <c r="AY411" i="12"/>
  <c r="AX411" i="12"/>
  <c r="AW411" i="12"/>
  <c r="AV411" i="12"/>
  <c r="AU411" i="12"/>
  <c r="AT411" i="12"/>
  <c r="AO411" i="12"/>
  <c r="AN411" i="12"/>
  <c r="AM411" i="12"/>
  <c r="AL411" i="12"/>
  <c r="AK411" i="12"/>
  <c r="AJ411" i="12"/>
  <c r="AI411" i="12"/>
  <c r="AH411" i="12"/>
  <c r="AG411" i="12"/>
  <c r="AF411" i="12"/>
  <c r="BC410" i="12"/>
  <c r="BB410" i="12"/>
  <c r="BA410" i="12"/>
  <c r="AZ410" i="12"/>
  <c r="AY410" i="12"/>
  <c r="AX410" i="12"/>
  <c r="AW410" i="12"/>
  <c r="AV410" i="12"/>
  <c r="AU410" i="12"/>
  <c r="AT410" i="12"/>
  <c r="AO410" i="12"/>
  <c r="AN410" i="12"/>
  <c r="AM410" i="12"/>
  <c r="AL410" i="12"/>
  <c r="AK410" i="12"/>
  <c r="AJ410" i="12"/>
  <c r="AI410" i="12"/>
  <c r="AH410" i="12"/>
  <c r="AG410" i="12"/>
  <c r="AF410" i="12"/>
  <c r="BC409" i="12"/>
  <c r="BB409" i="12"/>
  <c r="BA409" i="12"/>
  <c r="AZ409" i="12"/>
  <c r="AY409" i="12"/>
  <c r="AX409" i="12"/>
  <c r="AW409" i="12"/>
  <c r="AV409" i="12"/>
  <c r="AU409" i="12"/>
  <c r="AT409" i="12"/>
  <c r="AO409" i="12"/>
  <c r="AN409" i="12"/>
  <c r="AM409" i="12"/>
  <c r="AL409" i="12"/>
  <c r="AK409" i="12"/>
  <c r="AJ409" i="12"/>
  <c r="AI409" i="12"/>
  <c r="AH409" i="12"/>
  <c r="AG409" i="12"/>
  <c r="AF409" i="12"/>
  <c r="BC408" i="12"/>
  <c r="BB408" i="12"/>
  <c r="BA408" i="12"/>
  <c r="AZ408" i="12"/>
  <c r="AY408" i="12"/>
  <c r="AX408" i="12"/>
  <c r="AW408" i="12"/>
  <c r="AV408" i="12"/>
  <c r="AU408" i="12"/>
  <c r="AT408" i="12"/>
  <c r="AO408" i="12"/>
  <c r="AN408" i="12"/>
  <c r="AM408" i="12"/>
  <c r="AL408" i="12"/>
  <c r="AK408" i="12"/>
  <c r="AJ408" i="12"/>
  <c r="AI408" i="12"/>
  <c r="AH408" i="12"/>
  <c r="AG408" i="12"/>
  <c r="AF408" i="12"/>
  <c r="BC407" i="12"/>
  <c r="BB407" i="12"/>
  <c r="BA407" i="12"/>
  <c r="AZ407" i="12"/>
  <c r="AY407" i="12"/>
  <c r="AX407" i="12"/>
  <c r="AW407" i="12"/>
  <c r="AV407" i="12"/>
  <c r="AU407" i="12"/>
  <c r="AT407" i="12"/>
  <c r="AO407" i="12"/>
  <c r="AN407" i="12"/>
  <c r="AM407" i="12"/>
  <c r="AL407" i="12"/>
  <c r="AK407" i="12"/>
  <c r="AJ407" i="12"/>
  <c r="AI407" i="12"/>
  <c r="AH407" i="12"/>
  <c r="AG407" i="12"/>
  <c r="AF407" i="12"/>
  <c r="BC406" i="12"/>
  <c r="BB406" i="12"/>
  <c r="BA406" i="12"/>
  <c r="AZ406" i="12"/>
  <c r="AY406" i="12"/>
  <c r="AX406" i="12"/>
  <c r="AW406" i="12"/>
  <c r="AV406" i="12"/>
  <c r="AU406" i="12"/>
  <c r="AT406" i="12"/>
  <c r="AO406" i="12"/>
  <c r="AN406" i="12"/>
  <c r="AM406" i="12"/>
  <c r="AL406" i="12"/>
  <c r="AK406" i="12"/>
  <c r="AJ406" i="12"/>
  <c r="AI406" i="12"/>
  <c r="AH406" i="12"/>
  <c r="AG406" i="12"/>
  <c r="AF406" i="12"/>
  <c r="BC405" i="12"/>
  <c r="BB405" i="12"/>
  <c r="BA405" i="12"/>
  <c r="AZ405" i="12"/>
  <c r="AY405" i="12"/>
  <c r="AX405" i="12"/>
  <c r="AW405" i="12"/>
  <c r="AV405" i="12"/>
  <c r="AU405" i="12"/>
  <c r="AT405" i="12"/>
  <c r="AO405" i="12"/>
  <c r="AN405" i="12"/>
  <c r="AM405" i="12"/>
  <c r="AL405" i="12"/>
  <c r="AK405" i="12"/>
  <c r="AJ405" i="12"/>
  <c r="AI405" i="12"/>
  <c r="AH405" i="12"/>
  <c r="AG405" i="12"/>
  <c r="AF405" i="12"/>
  <c r="BC404" i="12"/>
  <c r="BB404" i="12"/>
  <c r="BA404" i="12"/>
  <c r="AZ404" i="12"/>
  <c r="AY404" i="12"/>
  <c r="AX404" i="12"/>
  <c r="AW404" i="12"/>
  <c r="AV404" i="12"/>
  <c r="AU404" i="12"/>
  <c r="AT404" i="12"/>
  <c r="AO404" i="12"/>
  <c r="AN404" i="12"/>
  <c r="AM404" i="12"/>
  <c r="AL404" i="12"/>
  <c r="AK404" i="12"/>
  <c r="AJ404" i="12"/>
  <c r="AI404" i="12"/>
  <c r="AH404" i="12"/>
  <c r="AG404" i="12"/>
  <c r="AF404" i="12"/>
  <c r="BC403" i="12"/>
  <c r="BB403" i="12"/>
  <c r="BA403" i="12"/>
  <c r="AZ403" i="12"/>
  <c r="AY403" i="12"/>
  <c r="AX403" i="12"/>
  <c r="AW403" i="12"/>
  <c r="AV403" i="12"/>
  <c r="AU403" i="12"/>
  <c r="AT403" i="12"/>
  <c r="AO403" i="12"/>
  <c r="AN403" i="12"/>
  <c r="AM403" i="12"/>
  <c r="AL403" i="12"/>
  <c r="AK403" i="12"/>
  <c r="AJ403" i="12"/>
  <c r="AI403" i="12"/>
  <c r="AH403" i="12"/>
  <c r="AG403" i="12"/>
  <c r="AF403" i="12"/>
  <c r="BC402" i="12"/>
  <c r="BB402" i="12"/>
  <c r="BA402" i="12"/>
  <c r="AZ402" i="12"/>
  <c r="AY402" i="12"/>
  <c r="AX402" i="12"/>
  <c r="AW402" i="12"/>
  <c r="AV402" i="12"/>
  <c r="AU402" i="12"/>
  <c r="AT402" i="12"/>
  <c r="AO402" i="12"/>
  <c r="AN402" i="12"/>
  <c r="AM402" i="12"/>
  <c r="AL402" i="12"/>
  <c r="AK402" i="12"/>
  <c r="AJ402" i="12"/>
  <c r="AI402" i="12"/>
  <c r="AH402" i="12"/>
  <c r="AG402" i="12"/>
  <c r="AF402" i="12"/>
  <c r="BC401" i="12"/>
  <c r="BB401" i="12"/>
  <c r="BA401" i="12"/>
  <c r="AZ401" i="12"/>
  <c r="AY401" i="12"/>
  <c r="AX401" i="12"/>
  <c r="AW401" i="12"/>
  <c r="AV401" i="12"/>
  <c r="AU401" i="12"/>
  <c r="AT401" i="12"/>
  <c r="AO401" i="12"/>
  <c r="AN401" i="12"/>
  <c r="AM401" i="12"/>
  <c r="AL401" i="12"/>
  <c r="AK401" i="12"/>
  <c r="AJ401" i="12"/>
  <c r="AI401" i="12"/>
  <c r="AH401" i="12"/>
  <c r="AG401" i="12"/>
  <c r="AF401" i="12"/>
  <c r="BC400" i="12"/>
  <c r="BB400" i="12"/>
  <c r="BA400" i="12"/>
  <c r="AZ400" i="12"/>
  <c r="AY400" i="12"/>
  <c r="AX400" i="12"/>
  <c r="AW400" i="12"/>
  <c r="AV400" i="12"/>
  <c r="AU400" i="12"/>
  <c r="AT400" i="12"/>
  <c r="AO400" i="12"/>
  <c r="AN400" i="12"/>
  <c r="AM400" i="12"/>
  <c r="AL400" i="12"/>
  <c r="AK400" i="12"/>
  <c r="AJ400" i="12"/>
  <c r="AI400" i="12"/>
  <c r="AH400" i="12"/>
  <c r="AG400" i="12"/>
  <c r="AF400" i="12"/>
  <c r="BC399" i="12"/>
  <c r="BB399" i="12"/>
  <c r="BA399" i="12"/>
  <c r="AZ399" i="12"/>
  <c r="AY399" i="12"/>
  <c r="AX399" i="12"/>
  <c r="AW399" i="12"/>
  <c r="AV399" i="12"/>
  <c r="AU399" i="12"/>
  <c r="AT399" i="12"/>
  <c r="AO399" i="12"/>
  <c r="AN399" i="12"/>
  <c r="AM399" i="12"/>
  <c r="AL399" i="12"/>
  <c r="AK399" i="12"/>
  <c r="AJ399" i="12"/>
  <c r="AI399" i="12"/>
  <c r="AH399" i="12"/>
  <c r="AG399" i="12"/>
  <c r="AF399" i="12"/>
  <c r="BC398" i="12"/>
  <c r="BB398" i="12"/>
  <c r="BA398" i="12"/>
  <c r="AZ398" i="12"/>
  <c r="AY398" i="12"/>
  <c r="AX398" i="12"/>
  <c r="AW398" i="12"/>
  <c r="AV398" i="12"/>
  <c r="AU398" i="12"/>
  <c r="AT398" i="12"/>
  <c r="AO398" i="12"/>
  <c r="AN398" i="12"/>
  <c r="AM398" i="12"/>
  <c r="AL398" i="12"/>
  <c r="AK398" i="12"/>
  <c r="AJ398" i="12"/>
  <c r="AI398" i="12"/>
  <c r="AH398" i="12"/>
  <c r="AG398" i="12"/>
  <c r="AF398" i="12"/>
  <c r="BC397" i="12"/>
  <c r="BB397" i="12"/>
  <c r="BA397" i="12"/>
  <c r="AZ397" i="12"/>
  <c r="AY397" i="12"/>
  <c r="AX397" i="12"/>
  <c r="AW397" i="12"/>
  <c r="AV397" i="12"/>
  <c r="AU397" i="12"/>
  <c r="AT397" i="12"/>
  <c r="AO397" i="12"/>
  <c r="AN397" i="12"/>
  <c r="AM397" i="12"/>
  <c r="AL397" i="12"/>
  <c r="AK397" i="12"/>
  <c r="AJ397" i="12"/>
  <c r="AI397" i="12"/>
  <c r="AH397" i="12"/>
  <c r="AG397" i="12"/>
  <c r="AF397" i="12"/>
  <c r="BC396" i="12"/>
  <c r="BB396" i="12"/>
  <c r="BA396" i="12"/>
  <c r="AZ396" i="12"/>
  <c r="AY396" i="12"/>
  <c r="AX396" i="12"/>
  <c r="AW396" i="12"/>
  <c r="AV396" i="12"/>
  <c r="AU396" i="12"/>
  <c r="AT396" i="12"/>
  <c r="AO396" i="12"/>
  <c r="AN396" i="12"/>
  <c r="AM396" i="12"/>
  <c r="AL396" i="12"/>
  <c r="AK396" i="12"/>
  <c r="AJ396" i="12"/>
  <c r="AI396" i="12"/>
  <c r="AH396" i="12"/>
  <c r="AG396" i="12"/>
  <c r="AF396" i="12"/>
  <c r="BC395" i="12"/>
  <c r="BB395" i="12"/>
  <c r="BA395" i="12"/>
  <c r="AZ395" i="12"/>
  <c r="AY395" i="12"/>
  <c r="AX395" i="12"/>
  <c r="AW395" i="12"/>
  <c r="AV395" i="12"/>
  <c r="AU395" i="12"/>
  <c r="AT395" i="12"/>
  <c r="AO395" i="12"/>
  <c r="AN395" i="12"/>
  <c r="AM395" i="12"/>
  <c r="AL395" i="12"/>
  <c r="AK395" i="12"/>
  <c r="AJ395" i="12"/>
  <c r="AI395" i="12"/>
  <c r="AH395" i="12"/>
  <c r="AG395" i="12"/>
  <c r="AF395" i="12"/>
  <c r="BC394" i="12"/>
  <c r="BB394" i="12"/>
  <c r="BA394" i="12"/>
  <c r="AZ394" i="12"/>
  <c r="AY394" i="12"/>
  <c r="AX394" i="12"/>
  <c r="AW394" i="12"/>
  <c r="AV394" i="12"/>
  <c r="AU394" i="12"/>
  <c r="AT394" i="12"/>
  <c r="AO394" i="12"/>
  <c r="AN394" i="12"/>
  <c r="AM394" i="12"/>
  <c r="AL394" i="12"/>
  <c r="AK394" i="12"/>
  <c r="AJ394" i="12"/>
  <c r="AI394" i="12"/>
  <c r="AH394" i="12"/>
  <c r="AG394" i="12"/>
  <c r="AF394" i="12"/>
  <c r="BC393" i="12"/>
  <c r="BB393" i="12"/>
  <c r="BA393" i="12"/>
  <c r="AZ393" i="12"/>
  <c r="AY393" i="12"/>
  <c r="AX393" i="12"/>
  <c r="AW393" i="12"/>
  <c r="AV393" i="12"/>
  <c r="AU393" i="12"/>
  <c r="AT393" i="12"/>
  <c r="AO393" i="12"/>
  <c r="AN393" i="12"/>
  <c r="AM393" i="12"/>
  <c r="AL393" i="12"/>
  <c r="AK393" i="12"/>
  <c r="AJ393" i="12"/>
  <c r="AI393" i="12"/>
  <c r="AH393" i="12"/>
  <c r="AG393" i="12"/>
  <c r="AF393" i="12"/>
  <c r="BC392" i="12"/>
  <c r="BB392" i="12"/>
  <c r="BA392" i="12"/>
  <c r="AZ392" i="12"/>
  <c r="AY392" i="12"/>
  <c r="AX392" i="12"/>
  <c r="AW392" i="12"/>
  <c r="AV392" i="12"/>
  <c r="AU392" i="12"/>
  <c r="AT392" i="12"/>
  <c r="AO392" i="12"/>
  <c r="AN392" i="12"/>
  <c r="AM392" i="12"/>
  <c r="AL392" i="12"/>
  <c r="AK392" i="12"/>
  <c r="AJ392" i="12"/>
  <c r="AI392" i="12"/>
  <c r="AH392" i="12"/>
  <c r="AG392" i="12"/>
  <c r="AF392" i="12"/>
  <c r="BC391" i="12"/>
  <c r="BB391" i="12"/>
  <c r="BA391" i="12"/>
  <c r="AZ391" i="12"/>
  <c r="AY391" i="12"/>
  <c r="AX391" i="12"/>
  <c r="AW391" i="12"/>
  <c r="AV391" i="12"/>
  <c r="AU391" i="12"/>
  <c r="AT391" i="12"/>
  <c r="AO391" i="12"/>
  <c r="AN391" i="12"/>
  <c r="AM391" i="12"/>
  <c r="AL391" i="12"/>
  <c r="AK391" i="12"/>
  <c r="AJ391" i="12"/>
  <c r="AI391" i="12"/>
  <c r="AH391" i="12"/>
  <c r="AG391" i="12"/>
  <c r="AF391" i="12"/>
  <c r="BC390" i="12"/>
  <c r="BB390" i="12"/>
  <c r="BA390" i="12"/>
  <c r="AZ390" i="12"/>
  <c r="AY390" i="12"/>
  <c r="AX390" i="12"/>
  <c r="AW390" i="12"/>
  <c r="AV390" i="12"/>
  <c r="AU390" i="12"/>
  <c r="AT390" i="12"/>
  <c r="AO390" i="12"/>
  <c r="AN390" i="12"/>
  <c r="AM390" i="12"/>
  <c r="AL390" i="12"/>
  <c r="AK390" i="12"/>
  <c r="AJ390" i="12"/>
  <c r="AI390" i="12"/>
  <c r="AH390" i="12"/>
  <c r="AG390" i="12"/>
  <c r="AF390" i="12"/>
  <c r="BC389" i="12"/>
  <c r="BB389" i="12"/>
  <c r="BA389" i="12"/>
  <c r="AZ389" i="12"/>
  <c r="AY389" i="12"/>
  <c r="AX389" i="12"/>
  <c r="AW389" i="12"/>
  <c r="AV389" i="12"/>
  <c r="AU389" i="12"/>
  <c r="AT389" i="12"/>
  <c r="AO389" i="12"/>
  <c r="AN389" i="12"/>
  <c r="AM389" i="12"/>
  <c r="AL389" i="12"/>
  <c r="AK389" i="12"/>
  <c r="AJ389" i="12"/>
  <c r="AI389" i="12"/>
  <c r="AH389" i="12"/>
  <c r="AG389" i="12"/>
  <c r="AF389" i="12"/>
  <c r="BC388" i="12"/>
  <c r="BB388" i="12"/>
  <c r="BA388" i="12"/>
  <c r="AZ388" i="12"/>
  <c r="AY388" i="12"/>
  <c r="AX388" i="12"/>
  <c r="AW388" i="12"/>
  <c r="AV388" i="12"/>
  <c r="AU388" i="12"/>
  <c r="AT388" i="12"/>
  <c r="AO388" i="12"/>
  <c r="AN388" i="12"/>
  <c r="AM388" i="12"/>
  <c r="AL388" i="12"/>
  <c r="AK388" i="12"/>
  <c r="AJ388" i="12"/>
  <c r="AI388" i="12"/>
  <c r="AH388" i="12"/>
  <c r="AG388" i="12"/>
  <c r="AF388" i="12"/>
  <c r="BC387" i="12"/>
  <c r="BB387" i="12"/>
  <c r="BA387" i="12"/>
  <c r="AZ387" i="12"/>
  <c r="AY387" i="12"/>
  <c r="AX387" i="12"/>
  <c r="AW387" i="12"/>
  <c r="AV387" i="12"/>
  <c r="AU387" i="12"/>
  <c r="AT387" i="12"/>
  <c r="AO387" i="12"/>
  <c r="AN387" i="12"/>
  <c r="AM387" i="12"/>
  <c r="AL387" i="12"/>
  <c r="AK387" i="12"/>
  <c r="AJ387" i="12"/>
  <c r="AI387" i="12"/>
  <c r="AH387" i="12"/>
  <c r="AG387" i="12"/>
  <c r="AF387" i="12"/>
  <c r="BC386" i="12"/>
  <c r="BB386" i="12"/>
  <c r="BA386" i="12"/>
  <c r="AZ386" i="12"/>
  <c r="AY386" i="12"/>
  <c r="AX386" i="12"/>
  <c r="AW386" i="12"/>
  <c r="AV386" i="12"/>
  <c r="AU386" i="12"/>
  <c r="AT386" i="12"/>
  <c r="AO386" i="12"/>
  <c r="AN386" i="12"/>
  <c r="AM386" i="12"/>
  <c r="AL386" i="12"/>
  <c r="AK386" i="12"/>
  <c r="AJ386" i="12"/>
  <c r="AI386" i="12"/>
  <c r="AH386" i="12"/>
  <c r="AG386" i="12"/>
  <c r="AF386" i="12"/>
  <c r="BC385" i="12"/>
  <c r="BB385" i="12"/>
  <c r="BA385" i="12"/>
  <c r="AZ385" i="12"/>
  <c r="AY385" i="12"/>
  <c r="AX385" i="12"/>
  <c r="AW385" i="12"/>
  <c r="AV385" i="12"/>
  <c r="AU385" i="12"/>
  <c r="AT385" i="12"/>
  <c r="AO385" i="12"/>
  <c r="AN385" i="12"/>
  <c r="AM385" i="12"/>
  <c r="AL385" i="12"/>
  <c r="AK385" i="12"/>
  <c r="AJ385" i="12"/>
  <c r="AI385" i="12"/>
  <c r="AH385" i="12"/>
  <c r="AG385" i="12"/>
  <c r="AF385" i="12"/>
  <c r="BC384" i="12"/>
  <c r="BB384" i="12"/>
  <c r="BA384" i="12"/>
  <c r="AZ384" i="12"/>
  <c r="AY384" i="12"/>
  <c r="AX384" i="12"/>
  <c r="AW384" i="12"/>
  <c r="AV384" i="12"/>
  <c r="AU384" i="12"/>
  <c r="AT384" i="12"/>
  <c r="AO384" i="12"/>
  <c r="AN384" i="12"/>
  <c r="AM384" i="12"/>
  <c r="AL384" i="12"/>
  <c r="AK384" i="12"/>
  <c r="AJ384" i="12"/>
  <c r="AI384" i="12"/>
  <c r="AH384" i="12"/>
  <c r="AG384" i="12"/>
  <c r="AF384" i="12"/>
  <c r="BC383" i="12"/>
  <c r="BB383" i="12"/>
  <c r="BA383" i="12"/>
  <c r="AZ383" i="12"/>
  <c r="AY383" i="12"/>
  <c r="AX383" i="12"/>
  <c r="AW383" i="12"/>
  <c r="AV383" i="12"/>
  <c r="AU383" i="12"/>
  <c r="AT383" i="12"/>
  <c r="AO383" i="12"/>
  <c r="AN383" i="12"/>
  <c r="AM383" i="12"/>
  <c r="AL383" i="12"/>
  <c r="AK383" i="12"/>
  <c r="AJ383" i="12"/>
  <c r="AI383" i="12"/>
  <c r="AH383" i="12"/>
  <c r="AG383" i="12"/>
  <c r="AF383" i="12"/>
  <c r="BC381" i="12"/>
  <c r="BB381" i="12"/>
  <c r="BA381" i="12"/>
  <c r="AZ381" i="12"/>
  <c r="AY381" i="12"/>
  <c r="AX381" i="12"/>
  <c r="AW381" i="12"/>
  <c r="AV381" i="12"/>
  <c r="AU381" i="12"/>
  <c r="AT381" i="12"/>
  <c r="AO381" i="12"/>
  <c r="AN381" i="12"/>
  <c r="AM381" i="12"/>
  <c r="AL381" i="12"/>
  <c r="AK381" i="12"/>
  <c r="AJ381" i="12"/>
  <c r="AI381" i="12"/>
  <c r="AH381" i="12"/>
  <c r="AG381" i="12"/>
  <c r="AF381" i="12"/>
  <c r="BC380" i="12"/>
  <c r="BB380" i="12"/>
  <c r="BA380" i="12"/>
  <c r="AZ380" i="12"/>
  <c r="AY380" i="12"/>
  <c r="AX380" i="12"/>
  <c r="AW380" i="12"/>
  <c r="AV380" i="12"/>
  <c r="AU380" i="12"/>
  <c r="AT380" i="12"/>
  <c r="AO380" i="12"/>
  <c r="AN380" i="12"/>
  <c r="AM380" i="12"/>
  <c r="AL380" i="12"/>
  <c r="AK380" i="12"/>
  <c r="AJ380" i="12"/>
  <c r="AI380" i="12"/>
  <c r="AH380" i="12"/>
  <c r="AG380" i="12"/>
  <c r="AF380" i="12"/>
  <c r="BC379" i="12"/>
  <c r="BB379" i="12"/>
  <c r="BA379" i="12"/>
  <c r="AZ379" i="12"/>
  <c r="AY379" i="12"/>
  <c r="AX379" i="12"/>
  <c r="AW379" i="12"/>
  <c r="AV379" i="12"/>
  <c r="AU379" i="12"/>
  <c r="AT379" i="12"/>
  <c r="AO379" i="12"/>
  <c r="AN379" i="12"/>
  <c r="AM379" i="12"/>
  <c r="AL379" i="12"/>
  <c r="AK379" i="12"/>
  <c r="AJ379" i="12"/>
  <c r="AI379" i="12"/>
  <c r="AH379" i="12"/>
  <c r="AG379" i="12"/>
  <c r="AF379" i="12"/>
  <c r="BC378" i="12"/>
  <c r="BB378" i="12"/>
  <c r="BA378" i="12"/>
  <c r="AZ378" i="12"/>
  <c r="AY378" i="12"/>
  <c r="AX378" i="12"/>
  <c r="AW378" i="12"/>
  <c r="AV378" i="12"/>
  <c r="AU378" i="12"/>
  <c r="AT378" i="12"/>
  <c r="AO378" i="12"/>
  <c r="AN378" i="12"/>
  <c r="AM378" i="12"/>
  <c r="AL378" i="12"/>
  <c r="AK378" i="12"/>
  <c r="AJ378" i="12"/>
  <c r="AI378" i="12"/>
  <c r="AH378" i="12"/>
  <c r="AG378" i="12"/>
  <c r="AF378" i="12"/>
  <c r="BC377" i="12"/>
  <c r="BB377" i="12"/>
  <c r="BA377" i="12"/>
  <c r="AZ377" i="12"/>
  <c r="AY377" i="12"/>
  <c r="AX377" i="12"/>
  <c r="AW377" i="12"/>
  <c r="AV377" i="12"/>
  <c r="AU377" i="12"/>
  <c r="AT377" i="12"/>
  <c r="AO377" i="12"/>
  <c r="AN377" i="12"/>
  <c r="AM377" i="12"/>
  <c r="AL377" i="12"/>
  <c r="AK377" i="12"/>
  <c r="AJ377" i="12"/>
  <c r="AI377" i="12"/>
  <c r="AH377" i="12"/>
  <c r="AG377" i="12"/>
  <c r="AF377" i="12"/>
  <c r="BC376" i="12"/>
  <c r="BB376" i="12"/>
  <c r="BA376" i="12"/>
  <c r="AZ376" i="12"/>
  <c r="AY376" i="12"/>
  <c r="AX376" i="12"/>
  <c r="AW376" i="12"/>
  <c r="AV376" i="12"/>
  <c r="AU376" i="12"/>
  <c r="AT376" i="12"/>
  <c r="AO376" i="12"/>
  <c r="AN376" i="12"/>
  <c r="AM376" i="12"/>
  <c r="AL376" i="12"/>
  <c r="AK376" i="12"/>
  <c r="AJ376" i="12"/>
  <c r="AI376" i="12"/>
  <c r="AH376" i="12"/>
  <c r="AG376" i="12"/>
  <c r="AF376" i="12"/>
  <c r="BC375" i="12"/>
  <c r="BB375" i="12"/>
  <c r="BA375" i="12"/>
  <c r="AZ375" i="12"/>
  <c r="AY375" i="12"/>
  <c r="AX375" i="12"/>
  <c r="AW375" i="12"/>
  <c r="AV375" i="12"/>
  <c r="AU375" i="12"/>
  <c r="AT375" i="12"/>
  <c r="AO375" i="12"/>
  <c r="AN375" i="12"/>
  <c r="AM375" i="12"/>
  <c r="AL375" i="12"/>
  <c r="AK375" i="12"/>
  <c r="AJ375" i="12"/>
  <c r="AI375" i="12"/>
  <c r="AH375" i="12"/>
  <c r="AG375" i="12"/>
  <c r="AF375" i="12"/>
  <c r="BC374" i="12"/>
  <c r="BB374" i="12"/>
  <c r="BA374" i="12"/>
  <c r="AZ374" i="12"/>
  <c r="AY374" i="12"/>
  <c r="AX374" i="12"/>
  <c r="AW374" i="12"/>
  <c r="AV374" i="12"/>
  <c r="AU374" i="12"/>
  <c r="AT374" i="12"/>
  <c r="AO374" i="12"/>
  <c r="AN374" i="12"/>
  <c r="AM374" i="12"/>
  <c r="AL374" i="12"/>
  <c r="AK374" i="12"/>
  <c r="AJ374" i="12"/>
  <c r="AI374" i="12"/>
  <c r="AH374" i="12"/>
  <c r="AG374" i="12"/>
  <c r="AF374" i="12"/>
  <c r="BC373" i="12"/>
  <c r="BB373" i="12"/>
  <c r="BA373" i="12"/>
  <c r="AZ373" i="12"/>
  <c r="AY373" i="12"/>
  <c r="AX373" i="12"/>
  <c r="AW373" i="12"/>
  <c r="AV373" i="12"/>
  <c r="AU373" i="12"/>
  <c r="AT373" i="12"/>
  <c r="AO373" i="12"/>
  <c r="AN373" i="12"/>
  <c r="AM373" i="12"/>
  <c r="AL373" i="12"/>
  <c r="AK373" i="12"/>
  <c r="AJ373" i="12"/>
  <c r="AI373" i="12"/>
  <c r="AH373" i="12"/>
  <c r="AG373" i="12"/>
  <c r="AF373" i="12"/>
  <c r="BC372" i="12"/>
  <c r="BB372" i="12"/>
  <c r="BA372" i="12"/>
  <c r="AZ372" i="12"/>
  <c r="AY372" i="12"/>
  <c r="AX372" i="12"/>
  <c r="AW372" i="12"/>
  <c r="AV372" i="12"/>
  <c r="AU372" i="12"/>
  <c r="AT372" i="12"/>
  <c r="AO372" i="12"/>
  <c r="AN372" i="12"/>
  <c r="AM372" i="12"/>
  <c r="AL372" i="12"/>
  <c r="AK372" i="12"/>
  <c r="AJ372" i="12"/>
  <c r="AI372" i="12"/>
  <c r="AH372" i="12"/>
  <c r="AG372" i="12"/>
  <c r="AF372" i="12"/>
  <c r="BC371" i="12"/>
  <c r="BB371" i="12"/>
  <c r="BA371" i="12"/>
  <c r="AZ371" i="12"/>
  <c r="AY371" i="12"/>
  <c r="AX371" i="12"/>
  <c r="AW371" i="12"/>
  <c r="AV371" i="12"/>
  <c r="AU371" i="12"/>
  <c r="AT371" i="12"/>
  <c r="AO371" i="12"/>
  <c r="AN371" i="12"/>
  <c r="AM371" i="12"/>
  <c r="AL371" i="12"/>
  <c r="AK371" i="12"/>
  <c r="AJ371" i="12"/>
  <c r="AI371" i="12"/>
  <c r="AH371" i="12"/>
  <c r="AG371" i="12"/>
  <c r="AF371" i="12"/>
  <c r="BC370" i="12"/>
  <c r="BB370" i="12"/>
  <c r="BA370" i="12"/>
  <c r="AZ370" i="12"/>
  <c r="AY370" i="12"/>
  <c r="AX370" i="12"/>
  <c r="AW370" i="12"/>
  <c r="AV370" i="12"/>
  <c r="AU370" i="12"/>
  <c r="AT370" i="12"/>
  <c r="AO370" i="12"/>
  <c r="AN370" i="12"/>
  <c r="AM370" i="12"/>
  <c r="AL370" i="12"/>
  <c r="AK370" i="12"/>
  <c r="AJ370" i="12"/>
  <c r="AI370" i="12"/>
  <c r="AH370" i="12"/>
  <c r="AG370" i="12"/>
  <c r="AF370" i="12"/>
  <c r="BC369" i="12"/>
  <c r="BB369" i="12"/>
  <c r="BA369" i="12"/>
  <c r="AZ369" i="12"/>
  <c r="AY369" i="12"/>
  <c r="AX369" i="12"/>
  <c r="AW369" i="12"/>
  <c r="AV369" i="12"/>
  <c r="AU369" i="12"/>
  <c r="AT369" i="12"/>
  <c r="AO369" i="12"/>
  <c r="AN369" i="12"/>
  <c r="AM369" i="12"/>
  <c r="AL369" i="12"/>
  <c r="AK369" i="12"/>
  <c r="AJ369" i="12"/>
  <c r="AI369" i="12"/>
  <c r="AH369" i="12"/>
  <c r="AG369" i="12"/>
  <c r="AF369" i="12"/>
  <c r="BC368" i="12"/>
  <c r="BB368" i="12"/>
  <c r="BA368" i="12"/>
  <c r="AZ368" i="12"/>
  <c r="AY368" i="12"/>
  <c r="AX368" i="12"/>
  <c r="AW368" i="12"/>
  <c r="AV368" i="12"/>
  <c r="AU368" i="12"/>
  <c r="AT368" i="12"/>
  <c r="AO368" i="12"/>
  <c r="AN368" i="12"/>
  <c r="AM368" i="12"/>
  <c r="AL368" i="12"/>
  <c r="AK368" i="12"/>
  <c r="AJ368" i="12"/>
  <c r="AI368" i="12"/>
  <c r="AH368" i="12"/>
  <c r="AG368" i="12"/>
  <c r="AF368" i="12"/>
  <c r="BC367" i="12"/>
  <c r="BB367" i="12"/>
  <c r="BA367" i="12"/>
  <c r="AZ367" i="12"/>
  <c r="AY367" i="12"/>
  <c r="AX367" i="12"/>
  <c r="AW367" i="12"/>
  <c r="AV367" i="12"/>
  <c r="AU367" i="12"/>
  <c r="AT367" i="12"/>
  <c r="AO367" i="12"/>
  <c r="AN367" i="12"/>
  <c r="AM367" i="12"/>
  <c r="AL367" i="12"/>
  <c r="AK367" i="12"/>
  <c r="AJ367" i="12"/>
  <c r="AI367" i="12"/>
  <c r="AH367" i="12"/>
  <c r="AG367" i="12"/>
  <c r="AF367" i="12"/>
  <c r="BC366" i="12"/>
  <c r="BB366" i="12"/>
  <c r="BA366" i="12"/>
  <c r="AZ366" i="12"/>
  <c r="AY366" i="12"/>
  <c r="AX366" i="12"/>
  <c r="AW366" i="12"/>
  <c r="AV366" i="12"/>
  <c r="AU366" i="12"/>
  <c r="AT366" i="12"/>
  <c r="AO366" i="12"/>
  <c r="AN366" i="12"/>
  <c r="AM366" i="12"/>
  <c r="AL366" i="12"/>
  <c r="AK366" i="12"/>
  <c r="AJ366" i="12"/>
  <c r="AI366" i="12"/>
  <c r="AH366" i="12"/>
  <c r="AG366" i="12"/>
  <c r="AF366" i="12"/>
  <c r="BC365" i="12"/>
  <c r="BB365" i="12"/>
  <c r="BA365" i="12"/>
  <c r="AZ365" i="12"/>
  <c r="AY365" i="12"/>
  <c r="AX365" i="12"/>
  <c r="AW365" i="12"/>
  <c r="AV365" i="12"/>
  <c r="AU365" i="12"/>
  <c r="AT365" i="12"/>
  <c r="AO365" i="12"/>
  <c r="AN365" i="12"/>
  <c r="AM365" i="12"/>
  <c r="AL365" i="12"/>
  <c r="AK365" i="12"/>
  <c r="AJ365" i="12"/>
  <c r="AI365" i="12"/>
  <c r="AH365" i="12"/>
  <c r="AG365" i="12"/>
  <c r="AF365" i="12"/>
  <c r="BC364" i="12"/>
  <c r="BB364" i="12"/>
  <c r="BA364" i="12"/>
  <c r="AZ364" i="12"/>
  <c r="AY364" i="12"/>
  <c r="AX364" i="12"/>
  <c r="AW364" i="12"/>
  <c r="AV364" i="12"/>
  <c r="AU364" i="12"/>
  <c r="AT364" i="12"/>
  <c r="AO364" i="12"/>
  <c r="AN364" i="12"/>
  <c r="AM364" i="12"/>
  <c r="AL364" i="12"/>
  <c r="AK364" i="12"/>
  <c r="AJ364" i="12"/>
  <c r="AI364" i="12"/>
  <c r="AH364" i="12"/>
  <c r="AG364" i="12"/>
  <c r="AF364" i="12"/>
  <c r="BC363" i="12"/>
  <c r="BB363" i="12"/>
  <c r="BA363" i="12"/>
  <c r="AZ363" i="12"/>
  <c r="AY363" i="12"/>
  <c r="AX363" i="12"/>
  <c r="AW363" i="12"/>
  <c r="AV363" i="12"/>
  <c r="AU363" i="12"/>
  <c r="AT363" i="12"/>
  <c r="AO363" i="12"/>
  <c r="AN363" i="12"/>
  <c r="AM363" i="12"/>
  <c r="AL363" i="12"/>
  <c r="AK363" i="12"/>
  <c r="AJ363" i="12"/>
  <c r="AI363" i="12"/>
  <c r="AH363" i="12"/>
  <c r="AG363" i="12"/>
  <c r="AF363" i="12"/>
  <c r="BC362" i="12"/>
  <c r="BB362" i="12"/>
  <c r="BA362" i="12"/>
  <c r="AZ362" i="12"/>
  <c r="AY362" i="12"/>
  <c r="AX362" i="12"/>
  <c r="AW362" i="12"/>
  <c r="AV362" i="12"/>
  <c r="AU362" i="12"/>
  <c r="AT362" i="12"/>
  <c r="AO362" i="12"/>
  <c r="AN362" i="12"/>
  <c r="AM362" i="12"/>
  <c r="AL362" i="12"/>
  <c r="AK362" i="12"/>
  <c r="AJ362" i="12"/>
  <c r="AI362" i="12"/>
  <c r="AH362" i="12"/>
  <c r="AG362" i="12"/>
  <c r="AF362" i="12"/>
  <c r="BC361" i="12"/>
  <c r="BB361" i="12"/>
  <c r="BA361" i="12"/>
  <c r="AZ361" i="12"/>
  <c r="AY361" i="12"/>
  <c r="AX361" i="12"/>
  <c r="AW361" i="12"/>
  <c r="AV361" i="12"/>
  <c r="AU361" i="12"/>
  <c r="AT361" i="12"/>
  <c r="AO361" i="12"/>
  <c r="AN361" i="12"/>
  <c r="AM361" i="12"/>
  <c r="AL361" i="12"/>
  <c r="AK361" i="12"/>
  <c r="AJ361" i="12"/>
  <c r="AI361" i="12"/>
  <c r="AH361" i="12"/>
  <c r="AG361" i="12"/>
  <c r="AF361" i="12"/>
  <c r="BC360" i="12"/>
  <c r="BB360" i="12"/>
  <c r="BA360" i="12"/>
  <c r="AZ360" i="12"/>
  <c r="AY360" i="12"/>
  <c r="AX360" i="12"/>
  <c r="AW360" i="12"/>
  <c r="AV360" i="12"/>
  <c r="AU360" i="12"/>
  <c r="AT360" i="12"/>
  <c r="AO360" i="12"/>
  <c r="AN360" i="12"/>
  <c r="AM360" i="12"/>
  <c r="AL360" i="12"/>
  <c r="AK360" i="12"/>
  <c r="AJ360" i="12"/>
  <c r="AI360" i="12"/>
  <c r="AH360" i="12"/>
  <c r="AG360" i="12"/>
  <c r="AF360" i="12"/>
  <c r="BC425" i="12"/>
  <c r="BB425" i="12"/>
  <c r="BA425" i="12"/>
  <c r="AZ425" i="12"/>
  <c r="AY425" i="12"/>
  <c r="AX425" i="12"/>
  <c r="AW425" i="12"/>
  <c r="AV425" i="12"/>
  <c r="AU425" i="12"/>
  <c r="AT425" i="12"/>
  <c r="AO425" i="12"/>
  <c r="AN425" i="12"/>
  <c r="AM425" i="12"/>
  <c r="AL425" i="12"/>
  <c r="AK425" i="12"/>
  <c r="AJ425" i="12"/>
  <c r="AI425" i="12"/>
  <c r="AH425" i="12"/>
  <c r="AG425" i="12"/>
  <c r="AF425" i="12"/>
  <c r="BC359" i="12"/>
  <c r="BB359" i="12"/>
  <c r="BA359" i="12"/>
  <c r="AZ359" i="12"/>
  <c r="AY359" i="12"/>
  <c r="AX359" i="12"/>
  <c r="AW359" i="12"/>
  <c r="AV359" i="12"/>
  <c r="AU359" i="12"/>
  <c r="AT359" i="12"/>
  <c r="AO359" i="12"/>
  <c r="AN359" i="12"/>
  <c r="AM359" i="12"/>
  <c r="AL359" i="12"/>
  <c r="AK359" i="12"/>
  <c r="AJ359" i="12"/>
  <c r="AI359" i="12"/>
  <c r="AH359" i="12"/>
  <c r="AG359" i="12"/>
  <c r="AF359" i="12"/>
  <c r="BC358" i="12"/>
  <c r="BB358" i="12"/>
  <c r="BA358" i="12"/>
  <c r="AZ358" i="12"/>
  <c r="AY358" i="12"/>
  <c r="AX358" i="12"/>
  <c r="AW358" i="12"/>
  <c r="AV358" i="12"/>
  <c r="AU358" i="12"/>
  <c r="AT358" i="12"/>
  <c r="AO358" i="12"/>
  <c r="AN358" i="12"/>
  <c r="AM358" i="12"/>
  <c r="AL358" i="12"/>
  <c r="AK358" i="12"/>
  <c r="AJ358" i="12"/>
  <c r="AI358" i="12"/>
  <c r="AH358" i="12"/>
  <c r="AG358" i="12"/>
  <c r="AF358" i="12"/>
  <c r="BC356" i="12"/>
  <c r="BB356" i="12"/>
  <c r="BA356" i="12"/>
  <c r="AZ356" i="12"/>
  <c r="AY356" i="12"/>
  <c r="AX356" i="12"/>
  <c r="AW356" i="12"/>
  <c r="AV356" i="12"/>
  <c r="AU356" i="12"/>
  <c r="AT356" i="12"/>
  <c r="AO356" i="12"/>
  <c r="AN356" i="12"/>
  <c r="AM356" i="12"/>
  <c r="AL356" i="12"/>
  <c r="AK356" i="12"/>
  <c r="AJ356" i="12"/>
  <c r="AI356" i="12"/>
  <c r="AH356" i="12"/>
  <c r="AG356" i="12"/>
  <c r="AF356" i="12"/>
  <c r="BC355" i="12"/>
  <c r="BB355" i="12"/>
  <c r="BA355" i="12"/>
  <c r="AZ355" i="12"/>
  <c r="AY355" i="12"/>
  <c r="AX355" i="12"/>
  <c r="AW355" i="12"/>
  <c r="AV355" i="12"/>
  <c r="AU355" i="12"/>
  <c r="AT355" i="12"/>
  <c r="AO355" i="12"/>
  <c r="AN355" i="12"/>
  <c r="AM355" i="12"/>
  <c r="AL355" i="12"/>
  <c r="AK355" i="12"/>
  <c r="AJ355" i="12"/>
  <c r="AI355" i="12"/>
  <c r="AH355" i="12"/>
  <c r="AG355" i="12"/>
  <c r="AF355" i="12"/>
  <c r="BC353" i="12"/>
  <c r="BB353" i="12"/>
  <c r="BA353" i="12"/>
  <c r="AZ353" i="12"/>
  <c r="AY353" i="12"/>
  <c r="AX353" i="12"/>
  <c r="AW353" i="12"/>
  <c r="AV353" i="12"/>
  <c r="AU353" i="12"/>
  <c r="AT353" i="12"/>
  <c r="AO353" i="12"/>
  <c r="AN353" i="12"/>
  <c r="AM353" i="12"/>
  <c r="AL353" i="12"/>
  <c r="AK353" i="12"/>
  <c r="AJ353" i="12"/>
  <c r="AI353" i="12"/>
  <c r="AH353" i="12"/>
  <c r="AG353" i="12"/>
  <c r="AF353" i="12"/>
  <c r="BC352" i="12"/>
  <c r="BB352" i="12"/>
  <c r="BA352" i="12"/>
  <c r="AZ352" i="12"/>
  <c r="AY352" i="12"/>
  <c r="AX352" i="12"/>
  <c r="AW352" i="12"/>
  <c r="AV352" i="12"/>
  <c r="AU352" i="12"/>
  <c r="AT352" i="12"/>
  <c r="AO352" i="12"/>
  <c r="AN352" i="12"/>
  <c r="AM352" i="12"/>
  <c r="AL352" i="12"/>
  <c r="AK352" i="12"/>
  <c r="AJ352" i="12"/>
  <c r="AI352" i="12"/>
  <c r="AH352" i="12"/>
  <c r="AG352" i="12"/>
  <c r="AF352" i="12"/>
  <c r="BC351" i="12"/>
  <c r="BB351" i="12"/>
  <c r="BA351" i="12"/>
  <c r="AZ351" i="12"/>
  <c r="AY351" i="12"/>
  <c r="AX351" i="12"/>
  <c r="AW351" i="12"/>
  <c r="AV351" i="12"/>
  <c r="AU351" i="12"/>
  <c r="AT351" i="12"/>
  <c r="AO351" i="12"/>
  <c r="AN351" i="12"/>
  <c r="AM351" i="12"/>
  <c r="AL351" i="12"/>
  <c r="AK351" i="12"/>
  <c r="AJ351" i="12"/>
  <c r="AI351" i="12"/>
  <c r="AH351" i="12"/>
  <c r="AG351" i="12"/>
  <c r="AF351" i="12"/>
  <c r="BC349" i="12"/>
  <c r="BB349" i="12"/>
  <c r="BA349" i="12"/>
  <c r="AZ349" i="12"/>
  <c r="AY349" i="12"/>
  <c r="AX349" i="12"/>
  <c r="AW349" i="12"/>
  <c r="AV349" i="12"/>
  <c r="AU349" i="12"/>
  <c r="AT349" i="12"/>
  <c r="AO349" i="12"/>
  <c r="AN349" i="12"/>
  <c r="AM349" i="12"/>
  <c r="AL349" i="12"/>
  <c r="AK349" i="12"/>
  <c r="AJ349" i="12"/>
  <c r="AI349" i="12"/>
  <c r="AH349" i="12"/>
  <c r="AG349" i="12"/>
  <c r="AF349" i="12"/>
  <c r="BC347" i="12"/>
  <c r="BB347" i="12"/>
  <c r="BA347" i="12"/>
  <c r="AZ347" i="12"/>
  <c r="AY347" i="12"/>
  <c r="AX347" i="12"/>
  <c r="AW347" i="12"/>
  <c r="AV347" i="12"/>
  <c r="AU347" i="12"/>
  <c r="AT347" i="12"/>
  <c r="AO347" i="12"/>
  <c r="AN347" i="12"/>
  <c r="AM347" i="12"/>
  <c r="AL347" i="12"/>
  <c r="AK347" i="12"/>
  <c r="AJ347" i="12"/>
  <c r="AI347" i="12"/>
  <c r="AH347" i="12"/>
  <c r="AG347" i="12"/>
  <c r="AF347" i="12"/>
  <c r="BC345" i="12"/>
  <c r="BB345" i="12"/>
  <c r="BA345" i="12"/>
  <c r="AZ345" i="12"/>
  <c r="AY345" i="12"/>
  <c r="AX345" i="12"/>
  <c r="AW345" i="12"/>
  <c r="AV345" i="12"/>
  <c r="AU345" i="12"/>
  <c r="AT345" i="12"/>
  <c r="AO345" i="12"/>
  <c r="AN345" i="12"/>
  <c r="AM345" i="12"/>
  <c r="AL345" i="12"/>
  <c r="AK345" i="12"/>
  <c r="AJ345" i="12"/>
  <c r="AI345" i="12"/>
  <c r="AH345" i="12"/>
  <c r="AG345" i="12"/>
  <c r="AF345" i="12"/>
  <c r="BC344" i="12"/>
  <c r="BB344" i="12"/>
  <c r="BA344" i="12"/>
  <c r="AZ344" i="12"/>
  <c r="AY344" i="12"/>
  <c r="AX344" i="12"/>
  <c r="AW344" i="12"/>
  <c r="AV344" i="12"/>
  <c r="AU344" i="12"/>
  <c r="AT344" i="12"/>
  <c r="AO344" i="12"/>
  <c r="AN344" i="12"/>
  <c r="AM344" i="12"/>
  <c r="AL344" i="12"/>
  <c r="AK344" i="12"/>
  <c r="AJ344" i="12"/>
  <c r="AI344" i="12"/>
  <c r="AH344" i="12"/>
  <c r="AG344" i="12"/>
  <c r="AF344" i="12"/>
  <c r="BC343" i="12"/>
  <c r="BB343" i="12"/>
  <c r="BA343" i="12"/>
  <c r="AZ343" i="12"/>
  <c r="AY343" i="12"/>
  <c r="AX343" i="12"/>
  <c r="AW343" i="12"/>
  <c r="AV343" i="12"/>
  <c r="AU343" i="12"/>
  <c r="AT343" i="12"/>
  <c r="AO343" i="12"/>
  <c r="AN343" i="12"/>
  <c r="AM343" i="12"/>
  <c r="AL343" i="12"/>
  <c r="AK343" i="12"/>
  <c r="AJ343" i="12"/>
  <c r="AI343" i="12"/>
  <c r="AH343" i="12"/>
  <c r="AG343" i="12"/>
  <c r="AF343" i="12"/>
  <c r="BC342" i="12"/>
  <c r="BB342" i="12"/>
  <c r="BA342" i="12"/>
  <c r="AZ342" i="12"/>
  <c r="AY342" i="12"/>
  <c r="AX342" i="12"/>
  <c r="AW342" i="12"/>
  <c r="AV342" i="12"/>
  <c r="AU342" i="12"/>
  <c r="AT342" i="12"/>
  <c r="AO342" i="12"/>
  <c r="AN342" i="12"/>
  <c r="AM342" i="12"/>
  <c r="AL342" i="12"/>
  <c r="AK342" i="12"/>
  <c r="AJ342" i="12"/>
  <c r="AI342" i="12"/>
  <c r="AH342" i="12"/>
  <c r="AG342" i="12"/>
  <c r="AF342" i="12"/>
  <c r="BC341" i="12"/>
  <c r="BB341" i="12"/>
  <c r="BA341" i="12"/>
  <c r="AZ341" i="12"/>
  <c r="AY341" i="12"/>
  <c r="AX341" i="12"/>
  <c r="AW341" i="12"/>
  <c r="AV341" i="12"/>
  <c r="AU341" i="12"/>
  <c r="AT341" i="12"/>
  <c r="AO341" i="12"/>
  <c r="AN341" i="12"/>
  <c r="AM341" i="12"/>
  <c r="AL341" i="12"/>
  <c r="AK341" i="12"/>
  <c r="AJ341" i="12"/>
  <c r="AI341" i="12"/>
  <c r="AH341" i="12"/>
  <c r="AG341" i="12"/>
  <c r="AF341" i="12"/>
  <c r="BC340" i="12"/>
  <c r="BB340" i="12"/>
  <c r="BA340" i="12"/>
  <c r="AZ340" i="12"/>
  <c r="AY340" i="12"/>
  <c r="AX340" i="12"/>
  <c r="AW340" i="12"/>
  <c r="AV340" i="12"/>
  <c r="AU340" i="12"/>
  <c r="AT340" i="12"/>
  <c r="AO340" i="12"/>
  <c r="AN340" i="12"/>
  <c r="AM340" i="12"/>
  <c r="AL340" i="12"/>
  <c r="AK340" i="12"/>
  <c r="AJ340" i="12"/>
  <c r="AI340" i="12"/>
  <c r="AH340" i="12"/>
  <c r="AG340" i="12"/>
  <c r="AF340" i="12"/>
  <c r="BC339" i="12"/>
  <c r="BB339" i="12"/>
  <c r="BA339" i="12"/>
  <c r="AZ339" i="12"/>
  <c r="AY339" i="12"/>
  <c r="AX339" i="12"/>
  <c r="AW339" i="12"/>
  <c r="AV339" i="12"/>
  <c r="AU339" i="12"/>
  <c r="AT339" i="12"/>
  <c r="AO339" i="12"/>
  <c r="AN339" i="12"/>
  <c r="AM339" i="12"/>
  <c r="AL339" i="12"/>
  <c r="AK339" i="12"/>
  <c r="AJ339" i="12"/>
  <c r="AI339" i="12"/>
  <c r="AH339" i="12"/>
  <c r="AG339" i="12"/>
  <c r="AF339" i="12"/>
  <c r="BC338" i="12"/>
  <c r="BB338" i="12"/>
  <c r="BA338" i="12"/>
  <c r="AZ338" i="12"/>
  <c r="AY338" i="12"/>
  <c r="AX338" i="12"/>
  <c r="AW338" i="12"/>
  <c r="AV338" i="12"/>
  <c r="AU338" i="12"/>
  <c r="AT338" i="12"/>
  <c r="AO338" i="12"/>
  <c r="AN338" i="12"/>
  <c r="AM338" i="12"/>
  <c r="AL338" i="12"/>
  <c r="AK338" i="12"/>
  <c r="AJ338" i="12"/>
  <c r="AI338" i="12"/>
  <c r="AH338" i="12"/>
  <c r="AG338" i="12"/>
  <c r="AF338" i="12"/>
  <c r="BC337" i="12"/>
  <c r="BB337" i="12"/>
  <c r="BA337" i="12"/>
  <c r="AZ337" i="12"/>
  <c r="AY337" i="12"/>
  <c r="AX337" i="12"/>
  <c r="AW337" i="12"/>
  <c r="AV337" i="12"/>
  <c r="AU337" i="12"/>
  <c r="AT337" i="12"/>
  <c r="AO337" i="12"/>
  <c r="AN337" i="12"/>
  <c r="AM337" i="12"/>
  <c r="AL337" i="12"/>
  <c r="AK337" i="12"/>
  <c r="AJ337" i="12"/>
  <c r="AI337" i="12"/>
  <c r="AH337" i="12"/>
  <c r="AG337" i="12"/>
  <c r="AF337" i="12"/>
  <c r="BC336" i="12"/>
  <c r="BB336" i="12"/>
  <c r="BA336" i="12"/>
  <c r="AZ336" i="12"/>
  <c r="AY336" i="12"/>
  <c r="AX336" i="12"/>
  <c r="AW336" i="12"/>
  <c r="AV336" i="12"/>
  <c r="AU336" i="12"/>
  <c r="AT336" i="12"/>
  <c r="AO336" i="12"/>
  <c r="AN336" i="12"/>
  <c r="AM336" i="12"/>
  <c r="AL336" i="12"/>
  <c r="AK336" i="12"/>
  <c r="AJ336" i="12"/>
  <c r="AI336" i="12"/>
  <c r="AH336" i="12"/>
  <c r="AG336" i="12"/>
  <c r="AF336" i="12"/>
  <c r="BC334" i="12"/>
  <c r="BB334" i="12"/>
  <c r="BA334" i="12"/>
  <c r="AZ334" i="12"/>
  <c r="AY334" i="12"/>
  <c r="AX334" i="12"/>
  <c r="AW334" i="12"/>
  <c r="AV334" i="12"/>
  <c r="AU334" i="12"/>
  <c r="AT334" i="12"/>
  <c r="AO334" i="12"/>
  <c r="AN334" i="12"/>
  <c r="AM334" i="12"/>
  <c r="AL334" i="12"/>
  <c r="AK334" i="12"/>
  <c r="AJ334" i="12"/>
  <c r="AI334" i="12"/>
  <c r="AH334" i="12"/>
  <c r="AG334" i="12"/>
  <c r="AF334" i="12"/>
  <c r="BC333" i="12"/>
  <c r="BB333" i="12"/>
  <c r="BA333" i="12"/>
  <c r="AZ333" i="12"/>
  <c r="AY333" i="12"/>
  <c r="AX333" i="12"/>
  <c r="AW333" i="12"/>
  <c r="AV333" i="12"/>
  <c r="AU333" i="12"/>
  <c r="AT333" i="12"/>
  <c r="AO333" i="12"/>
  <c r="AN333" i="12"/>
  <c r="AM333" i="12"/>
  <c r="AL333" i="12"/>
  <c r="AK333" i="12"/>
  <c r="AJ333" i="12"/>
  <c r="AI333" i="12"/>
  <c r="AH333" i="12"/>
  <c r="AG333" i="12"/>
  <c r="AF333" i="12"/>
  <c r="BC332" i="12"/>
  <c r="BB332" i="12"/>
  <c r="BA332" i="12"/>
  <c r="AZ332" i="12"/>
  <c r="AY332" i="12"/>
  <c r="AX332" i="12"/>
  <c r="AW332" i="12"/>
  <c r="AV332" i="12"/>
  <c r="AU332" i="12"/>
  <c r="AT332" i="12"/>
  <c r="AO332" i="12"/>
  <c r="AN332" i="12"/>
  <c r="AM332" i="12"/>
  <c r="AL332" i="12"/>
  <c r="AK332" i="12"/>
  <c r="AJ332" i="12"/>
  <c r="AI332" i="12"/>
  <c r="AH332" i="12"/>
  <c r="AG332" i="12"/>
  <c r="AF332" i="12"/>
  <c r="BC331" i="12"/>
  <c r="BB331" i="12"/>
  <c r="BA331" i="12"/>
  <c r="AZ331" i="12"/>
  <c r="AY331" i="12"/>
  <c r="AX331" i="12"/>
  <c r="AW331" i="12"/>
  <c r="AV331" i="12"/>
  <c r="AU331" i="12"/>
  <c r="AT331" i="12"/>
  <c r="AO331" i="12"/>
  <c r="AN331" i="12"/>
  <c r="AM331" i="12"/>
  <c r="AL331" i="12"/>
  <c r="AK331" i="12"/>
  <c r="AJ331" i="12"/>
  <c r="AI331" i="12"/>
  <c r="AH331" i="12"/>
  <c r="AG331" i="12"/>
  <c r="AF331" i="12"/>
  <c r="BC330" i="12"/>
  <c r="BB330" i="12"/>
  <c r="BA330" i="12"/>
  <c r="AZ330" i="12"/>
  <c r="AY330" i="12"/>
  <c r="AX330" i="12"/>
  <c r="AW330" i="12"/>
  <c r="AV330" i="12"/>
  <c r="AU330" i="12"/>
  <c r="AT330" i="12"/>
  <c r="AO330" i="12"/>
  <c r="AN330" i="12"/>
  <c r="AM330" i="12"/>
  <c r="AL330" i="12"/>
  <c r="AK330" i="12"/>
  <c r="AJ330" i="12"/>
  <c r="AI330" i="12"/>
  <c r="AH330" i="12"/>
  <c r="AG330" i="12"/>
  <c r="AF330" i="12"/>
  <c r="BC329" i="12"/>
  <c r="BB329" i="12"/>
  <c r="BA329" i="12"/>
  <c r="AZ329" i="12"/>
  <c r="AY329" i="12"/>
  <c r="AX329" i="12"/>
  <c r="AW329" i="12"/>
  <c r="AV329" i="12"/>
  <c r="AU329" i="12"/>
  <c r="AT329" i="12"/>
  <c r="AO329" i="12"/>
  <c r="AN329" i="12"/>
  <c r="AM329" i="12"/>
  <c r="AL329" i="12"/>
  <c r="AK329" i="12"/>
  <c r="AJ329" i="12"/>
  <c r="AI329" i="12"/>
  <c r="AH329" i="12"/>
  <c r="AG329" i="12"/>
  <c r="AF329" i="12"/>
  <c r="BC328" i="12"/>
  <c r="BB328" i="12"/>
  <c r="BA328" i="12"/>
  <c r="AZ328" i="12"/>
  <c r="AY328" i="12"/>
  <c r="AX328" i="12"/>
  <c r="AW328" i="12"/>
  <c r="AV328" i="12"/>
  <c r="AU328" i="12"/>
  <c r="AT328" i="12"/>
  <c r="AO328" i="12"/>
  <c r="AN328" i="12"/>
  <c r="AM328" i="12"/>
  <c r="AL328" i="12"/>
  <c r="AK328" i="12"/>
  <c r="AJ328" i="12"/>
  <c r="AI328" i="12"/>
  <c r="AH328" i="12"/>
  <c r="AG328" i="12"/>
  <c r="AF328" i="12"/>
  <c r="BC327" i="12"/>
  <c r="BB327" i="12"/>
  <c r="BA327" i="12"/>
  <c r="AZ327" i="12"/>
  <c r="AY327" i="12"/>
  <c r="AX327" i="12"/>
  <c r="AW327" i="12"/>
  <c r="AV327" i="12"/>
  <c r="AU327" i="12"/>
  <c r="AT327" i="12"/>
  <c r="AO327" i="12"/>
  <c r="AN327" i="12"/>
  <c r="AM327" i="12"/>
  <c r="AL327" i="12"/>
  <c r="AK327" i="12"/>
  <c r="AJ327" i="12"/>
  <c r="AI327" i="12"/>
  <c r="AH327" i="12"/>
  <c r="AG327" i="12"/>
  <c r="AF327" i="12"/>
  <c r="BC326" i="12"/>
  <c r="BB326" i="12"/>
  <c r="BA326" i="12"/>
  <c r="AZ326" i="12"/>
  <c r="AY326" i="12"/>
  <c r="AX326" i="12"/>
  <c r="AW326" i="12"/>
  <c r="AV326" i="12"/>
  <c r="AU326" i="12"/>
  <c r="AT326" i="12"/>
  <c r="AO326" i="12"/>
  <c r="AN326" i="12"/>
  <c r="AM326" i="12"/>
  <c r="AL326" i="12"/>
  <c r="AK326" i="12"/>
  <c r="AJ326" i="12"/>
  <c r="AI326" i="12"/>
  <c r="AH326" i="12"/>
  <c r="AG326" i="12"/>
  <c r="AF326" i="12"/>
  <c r="BC325" i="12"/>
  <c r="BB325" i="12"/>
  <c r="BA325" i="12"/>
  <c r="AZ325" i="12"/>
  <c r="AY325" i="12"/>
  <c r="AX325" i="12"/>
  <c r="AW325" i="12"/>
  <c r="AV325" i="12"/>
  <c r="AU325" i="12"/>
  <c r="AT325" i="12"/>
  <c r="AO325" i="12"/>
  <c r="AN325" i="12"/>
  <c r="AM325" i="12"/>
  <c r="AL325" i="12"/>
  <c r="AK325" i="12"/>
  <c r="AJ325" i="12"/>
  <c r="AI325" i="12"/>
  <c r="AH325" i="12"/>
  <c r="AG325" i="12"/>
  <c r="AF325" i="12"/>
  <c r="BC324" i="12"/>
  <c r="BB324" i="12"/>
  <c r="BA324" i="12"/>
  <c r="AZ324" i="12"/>
  <c r="AY324" i="12"/>
  <c r="AX324" i="12"/>
  <c r="AW324" i="12"/>
  <c r="AV324" i="12"/>
  <c r="AU324" i="12"/>
  <c r="AT324" i="12"/>
  <c r="AO324" i="12"/>
  <c r="AN324" i="12"/>
  <c r="AM324" i="12"/>
  <c r="AL324" i="12"/>
  <c r="AK324" i="12"/>
  <c r="AJ324" i="12"/>
  <c r="AI324" i="12"/>
  <c r="AH324" i="12"/>
  <c r="AG324" i="12"/>
  <c r="AF324" i="12"/>
  <c r="BC323" i="12"/>
  <c r="BB323" i="12"/>
  <c r="BA323" i="12"/>
  <c r="AZ323" i="12"/>
  <c r="AY323" i="12"/>
  <c r="AX323" i="12"/>
  <c r="AW323" i="12"/>
  <c r="AV323" i="12"/>
  <c r="AU323" i="12"/>
  <c r="AT323" i="12"/>
  <c r="AO323" i="12"/>
  <c r="AN323" i="12"/>
  <c r="AM323" i="12"/>
  <c r="AL323" i="12"/>
  <c r="AK323" i="12"/>
  <c r="AJ323" i="12"/>
  <c r="AI323" i="12"/>
  <c r="AH323" i="12"/>
  <c r="AG323" i="12"/>
  <c r="AF323" i="12"/>
  <c r="BC322" i="12"/>
  <c r="BB322" i="12"/>
  <c r="BA322" i="12"/>
  <c r="AZ322" i="12"/>
  <c r="AY322" i="12"/>
  <c r="AX322" i="12"/>
  <c r="AW322" i="12"/>
  <c r="AV322" i="12"/>
  <c r="AU322" i="12"/>
  <c r="AT322" i="12"/>
  <c r="AO322" i="12"/>
  <c r="AN322" i="12"/>
  <c r="AM322" i="12"/>
  <c r="AL322" i="12"/>
  <c r="AK322" i="12"/>
  <c r="AJ322" i="12"/>
  <c r="AI322" i="12"/>
  <c r="AH322" i="12"/>
  <c r="AG322" i="12"/>
  <c r="AF322" i="12"/>
  <c r="BC321" i="12"/>
  <c r="BB321" i="12"/>
  <c r="BA321" i="12"/>
  <c r="AZ321" i="12"/>
  <c r="AY321" i="12"/>
  <c r="AX321" i="12"/>
  <c r="AW321" i="12"/>
  <c r="AV321" i="12"/>
  <c r="AU321" i="12"/>
  <c r="AT321" i="12"/>
  <c r="AO321" i="12"/>
  <c r="AN321" i="12"/>
  <c r="AM321" i="12"/>
  <c r="AL321" i="12"/>
  <c r="AK321" i="12"/>
  <c r="AJ321" i="12"/>
  <c r="AI321" i="12"/>
  <c r="AH321" i="12"/>
  <c r="AG321" i="12"/>
  <c r="AF321" i="12"/>
  <c r="BC320" i="12"/>
  <c r="BB320" i="12"/>
  <c r="BA320" i="12"/>
  <c r="AZ320" i="12"/>
  <c r="AY320" i="12"/>
  <c r="AX320" i="12"/>
  <c r="AW320" i="12"/>
  <c r="AV320" i="12"/>
  <c r="AU320" i="12"/>
  <c r="AT320" i="12"/>
  <c r="AO320" i="12"/>
  <c r="AN320" i="12"/>
  <c r="AM320" i="12"/>
  <c r="AL320" i="12"/>
  <c r="AK320" i="12"/>
  <c r="AJ320" i="12"/>
  <c r="AI320" i="12"/>
  <c r="AH320" i="12"/>
  <c r="AG320" i="12"/>
  <c r="AF320" i="12"/>
  <c r="BC319" i="12"/>
  <c r="BB319" i="12"/>
  <c r="BA319" i="12"/>
  <c r="AZ319" i="12"/>
  <c r="AY319" i="12"/>
  <c r="AX319" i="12"/>
  <c r="AW319" i="12"/>
  <c r="AV319" i="12"/>
  <c r="AU319" i="12"/>
  <c r="AT319" i="12"/>
  <c r="AO319" i="12"/>
  <c r="AN319" i="12"/>
  <c r="AM319" i="12"/>
  <c r="AL319" i="12"/>
  <c r="AK319" i="12"/>
  <c r="AJ319" i="12"/>
  <c r="AI319" i="12"/>
  <c r="AH319" i="12"/>
  <c r="AG319" i="12"/>
  <c r="AF319" i="12"/>
  <c r="BC318" i="12"/>
  <c r="BB318" i="12"/>
  <c r="BA318" i="12"/>
  <c r="AZ318" i="12"/>
  <c r="AY318" i="12"/>
  <c r="AX318" i="12"/>
  <c r="AW318" i="12"/>
  <c r="AV318" i="12"/>
  <c r="AU318" i="12"/>
  <c r="AT318" i="12"/>
  <c r="AO318" i="12"/>
  <c r="AN318" i="12"/>
  <c r="AM318" i="12"/>
  <c r="AL318" i="12"/>
  <c r="AK318" i="12"/>
  <c r="AJ318" i="12"/>
  <c r="AI318" i="12"/>
  <c r="AH318" i="12"/>
  <c r="AG318" i="12"/>
  <c r="AF318" i="12"/>
  <c r="BC316" i="12"/>
  <c r="BB316" i="12"/>
  <c r="BA316" i="12"/>
  <c r="AZ316" i="12"/>
  <c r="AY316" i="12"/>
  <c r="AX316" i="12"/>
  <c r="AW316" i="12"/>
  <c r="AV316" i="12"/>
  <c r="AU316" i="12"/>
  <c r="AT316" i="12"/>
  <c r="AO316" i="12"/>
  <c r="AN316" i="12"/>
  <c r="AM316" i="12"/>
  <c r="AL316" i="12"/>
  <c r="AK316" i="12"/>
  <c r="AJ316" i="12"/>
  <c r="AI316" i="12"/>
  <c r="AH316" i="12"/>
  <c r="AG316" i="12"/>
  <c r="AF316" i="12"/>
  <c r="BC315" i="12"/>
  <c r="BB315" i="12"/>
  <c r="BA315" i="12"/>
  <c r="AZ315" i="12"/>
  <c r="AY315" i="12"/>
  <c r="AX315" i="12"/>
  <c r="AW315" i="12"/>
  <c r="AV315" i="12"/>
  <c r="AU315" i="12"/>
  <c r="AT315" i="12"/>
  <c r="AO315" i="12"/>
  <c r="AN315" i="12"/>
  <c r="AM315" i="12"/>
  <c r="AL315" i="12"/>
  <c r="AK315" i="12"/>
  <c r="AJ315" i="12"/>
  <c r="AI315" i="12"/>
  <c r="AH315" i="12"/>
  <c r="AG315" i="12"/>
  <c r="AF315" i="12"/>
  <c r="BC313" i="12"/>
  <c r="BB313" i="12"/>
  <c r="BA313" i="12"/>
  <c r="AZ313" i="12"/>
  <c r="AY313" i="12"/>
  <c r="AX313" i="12"/>
  <c r="AW313" i="12"/>
  <c r="AV313" i="12"/>
  <c r="AU313" i="12"/>
  <c r="AT313" i="12"/>
  <c r="AO313" i="12"/>
  <c r="AN313" i="12"/>
  <c r="AM313" i="12"/>
  <c r="AL313" i="12"/>
  <c r="AK313" i="12"/>
  <c r="AJ313" i="12"/>
  <c r="AI313" i="12"/>
  <c r="AH313" i="12"/>
  <c r="AG313" i="12"/>
  <c r="AF313" i="12"/>
  <c r="BC312" i="12"/>
  <c r="BB312" i="12"/>
  <c r="BA312" i="12"/>
  <c r="AZ312" i="12"/>
  <c r="AY312" i="12"/>
  <c r="AX312" i="12"/>
  <c r="AW312" i="12"/>
  <c r="AV312" i="12"/>
  <c r="AU312" i="12"/>
  <c r="AT312" i="12"/>
  <c r="AO312" i="12"/>
  <c r="AN312" i="12"/>
  <c r="AM312" i="12"/>
  <c r="AL312" i="12"/>
  <c r="AK312" i="12"/>
  <c r="AJ312" i="12"/>
  <c r="AI312" i="12"/>
  <c r="AH312" i="12"/>
  <c r="AG312" i="12"/>
  <c r="AF312" i="12"/>
  <c r="BC310" i="12"/>
  <c r="BB310" i="12"/>
  <c r="BA310" i="12"/>
  <c r="AZ310" i="12"/>
  <c r="AY310" i="12"/>
  <c r="AX310" i="12"/>
  <c r="AW310" i="12"/>
  <c r="AV310" i="12"/>
  <c r="AU310" i="12"/>
  <c r="AT310" i="12"/>
  <c r="AO310" i="12"/>
  <c r="AN310" i="12"/>
  <c r="AM310" i="12"/>
  <c r="AL310" i="12"/>
  <c r="AK310" i="12"/>
  <c r="AJ310" i="12"/>
  <c r="AI310" i="12"/>
  <c r="AH310" i="12"/>
  <c r="AG310" i="12"/>
  <c r="AF310" i="12"/>
  <c r="BC309" i="12"/>
  <c r="BB309" i="12"/>
  <c r="BA309" i="12"/>
  <c r="AZ309" i="12"/>
  <c r="AY309" i="12"/>
  <c r="AX309" i="12"/>
  <c r="AW309" i="12"/>
  <c r="AV309" i="12"/>
  <c r="AU309" i="12"/>
  <c r="AT309" i="12"/>
  <c r="AO309" i="12"/>
  <c r="AN309" i="12"/>
  <c r="AM309" i="12"/>
  <c r="AL309" i="12"/>
  <c r="AK309" i="12"/>
  <c r="AJ309" i="12"/>
  <c r="AI309" i="12"/>
  <c r="AH309" i="12"/>
  <c r="AG309" i="12"/>
  <c r="AF309" i="12"/>
  <c r="BC308" i="12"/>
  <c r="BB308" i="12"/>
  <c r="BA308" i="12"/>
  <c r="AZ308" i="12"/>
  <c r="AY308" i="12"/>
  <c r="AX308" i="12"/>
  <c r="AW308" i="12"/>
  <c r="AV308" i="12"/>
  <c r="AU308" i="12"/>
  <c r="AT308" i="12"/>
  <c r="AO308" i="12"/>
  <c r="AN308" i="12"/>
  <c r="AM308" i="12"/>
  <c r="AL308" i="12"/>
  <c r="AK308" i="12"/>
  <c r="AJ308" i="12"/>
  <c r="AI308" i="12"/>
  <c r="AH308" i="12"/>
  <c r="AG308" i="12"/>
  <c r="AF308" i="12"/>
  <c r="BC307" i="12"/>
  <c r="BB307" i="12"/>
  <c r="BA307" i="12"/>
  <c r="AZ307" i="12"/>
  <c r="AY307" i="12"/>
  <c r="AX307" i="12"/>
  <c r="AW307" i="12"/>
  <c r="AV307" i="12"/>
  <c r="AU307" i="12"/>
  <c r="AT307" i="12"/>
  <c r="AO307" i="12"/>
  <c r="AN307" i="12"/>
  <c r="AM307" i="12"/>
  <c r="AL307" i="12"/>
  <c r="AK307" i="12"/>
  <c r="AJ307" i="12"/>
  <c r="AI307" i="12"/>
  <c r="AH307" i="12"/>
  <c r="AG307" i="12"/>
  <c r="AF307" i="12"/>
  <c r="BC306" i="12"/>
  <c r="BB306" i="12"/>
  <c r="BA306" i="12"/>
  <c r="AZ306" i="12"/>
  <c r="AY306" i="12"/>
  <c r="AX306" i="12"/>
  <c r="AW306" i="12"/>
  <c r="AV306" i="12"/>
  <c r="AU306" i="12"/>
  <c r="AT306" i="12"/>
  <c r="AO306" i="12"/>
  <c r="AN306" i="12"/>
  <c r="AM306" i="12"/>
  <c r="AL306" i="12"/>
  <c r="AK306" i="12"/>
  <c r="AJ306" i="12"/>
  <c r="AI306" i="12"/>
  <c r="AH306" i="12"/>
  <c r="AG306" i="12"/>
  <c r="AF306" i="12"/>
  <c r="BC305" i="12"/>
  <c r="BB305" i="12"/>
  <c r="BA305" i="12"/>
  <c r="AZ305" i="12"/>
  <c r="AY305" i="12"/>
  <c r="AX305" i="12"/>
  <c r="AW305" i="12"/>
  <c r="AV305" i="12"/>
  <c r="AU305" i="12"/>
  <c r="AT305" i="12"/>
  <c r="AO305" i="12"/>
  <c r="AN305" i="12"/>
  <c r="AM305" i="12"/>
  <c r="AL305" i="12"/>
  <c r="AK305" i="12"/>
  <c r="AJ305" i="12"/>
  <c r="AI305" i="12"/>
  <c r="AH305" i="12"/>
  <c r="AG305" i="12"/>
  <c r="AF305" i="12"/>
  <c r="BC304" i="12"/>
  <c r="BB304" i="12"/>
  <c r="BA304" i="12"/>
  <c r="AZ304" i="12"/>
  <c r="AY304" i="12"/>
  <c r="AX304" i="12"/>
  <c r="AW304" i="12"/>
  <c r="AV304" i="12"/>
  <c r="AU304" i="12"/>
  <c r="AT304" i="12"/>
  <c r="AO304" i="12"/>
  <c r="AN304" i="12"/>
  <c r="AM304" i="12"/>
  <c r="AL304" i="12"/>
  <c r="AK304" i="12"/>
  <c r="AJ304" i="12"/>
  <c r="AI304" i="12"/>
  <c r="AH304" i="12"/>
  <c r="AG304" i="12"/>
  <c r="AF304" i="12"/>
  <c r="BC303" i="12"/>
  <c r="BB303" i="12"/>
  <c r="BA303" i="12"/>
  <c r="AZ303" i="12"/>
  <c r="AY303" i="12"/>
  <c r="AX303" i="12"/>
  <c r="AW303" i="12"/>
  <c r="AV303" i="12"/>
  <c r="AU303" i="12"/>
  <c r="AT303" i="12"/>
  <c r="AO303" i="12"/>
  <c r="AN303" i="12"/>
  <c r="AM303" i="12"/>
  <c r="AL303" i="12"/>
  <c r="AK303" i="12"/>
  <c r="AJ303" i="12"/>
  <c r="AI303" i="12"/>
  <c r="AH303" i="12"/>
  <c r="AG303" i="12"/>
  <c r="AF303" i="12"/>
  <c r="BC302" i="12"/>
  <c r="BB302" i="12"/>
  <c r="BA302" i="12"/>
  <c r="AZ302" i="12"/>
  <c r="AY302" i="12"/>
  <c r="AX302" i="12"/>
  <c r="AW302" i="12"/>
  <c r="AV302" i="12"/>
  <c r="AU302" i="12"/>
  <c r="AT302" i="12"/>
  <c r="AO302" i="12"/>
  <c r="AN302" i="12"/>
  <c r="AM302" i="12"/>
  <c r="AL302" i="12"/>
  <c r="AK302" i="12"/>
  <c r="AJ302" i="12"/>
  <c r="AI302" i="12"/>
  <c r="AH302" i="12"/>
  <c r="AG302" i="12"/>
  <c r="AF302" i="12"/>
  <c r="BC301" i="12"/>
  <c r="BB301" i="12"/>
  <c r="BA301" i="12"/>
  <c r="AZ301" i="12"/>
  <c r="AY301" i="12"/>
  <c r="AX301" i="12"/>
  <c r="AW301" i="12"/>
  <c r="AV301" i="12"/>
  <c r="AU301" i="12"/>
  <c r="AT301" i="12"/>
  <c r="AO301" i="12"/>
  <c r="AN301" i="12"/>
  <c r="AM301" i="12"/>
  <c r="AL301" i="12"/>
  <c r="AK301" i="12"/>
  <c r="AJ301" i="12"/>
  <c r="AI301" i="12"/>
  <c r="AH301" i="12"/>
  <c r="AG301" i="12"/>
  <c r="AF301" i="12"/>
  <c r="BC300" i="12"/>
  <c r="BB300" i="12"/>
  <c r="BA300" i="12"/>
  <c r="AZ300" i="12"/>
  <c r="AY300" i="12"/>
  <c r="AX300" i="12"/>
  <c r="AW300" i="12"/>
  <c r="AV300" i="12"/>
  <c r="AU300" i="12"/>
  <c r="AT300" i="12"/>
  <c r="AO300" i="12"/>
  <c r="AN300" i="12"/>
  <c r="AM300" i="12"/>
  <c r="AL300" i="12"/>
  <c r="AK300" i="12"/>
  <c r="AJ300" i="12"/>
  <c r="AI300" i="12"/>
  <c r="AH300" i="12"/>
  <c r="AG300" i="12"/>
  <c r="AF300" i="12"/>
  <c r="BC299" i="12"/>
  <c r="BB299" i="12"/>
  <c r="BA299" i="12"/>
  <c r="AZ299" i="12"/>
  <c r="AY299" i="12"/>
  <c r="AX299" i="12"/>
  <c r="AW299" i="12"/>
  <c r="AV299" i="12"/>
  <c r="AU299" i="12"/>
  <c r="AT299" i="12"/>
  <c r="AO299" i="12"/>
  <c r="AN299" i="12"/>
  <c r="AM299" i="12"/>
  <c r="AL299" i="12"/>
  <c r="AK299" i="12"/>
  <c r="AJ299" i="12"/>
  <c r="AI299" i="12"/>
  <c r="AH299" i="12"/>
  <c r="AG299" i="12"/>
  <c r="AF299" i="12"/>
  <c r="BC298" i="12"/>
  <c r="BB298" i="12"/>
  <c r="BA298" i="12"/>
  <c r="AZ298" i="12"/>
  <c r="AY298" i="12"/>
  <c r="AX298" i="12"/>
  <c r="AW298" i="12"/>
  <c r="AV298" i="12"/>
  <c r="AU298" i="12"/>
  <c r="AT298" i="12"/>
  <c r="AO298" i="12"/>
  <c r="AN298" i="12"/>
  <c r="AM298" i="12"/>
  <c r="AL298" i="12"/>
  <c r="AK298" i="12"/>
  <c r="AJ298" i="12"/>
  <c r="AI298" i="12"/>
  <c r="AH298" i="12"/>
  <c r="AG298" i="12"/>
  <c r="AF298" i="12"/>
  <c r="BC297" i="12"/>
  <c r="BB297" i="12"/>
  <c r="BA297" i="12"/>
  <c r="AZ297" i="12"/>
  <c r="AY297" i="12"/>
  <c r="AX297" i="12"/>
  <c r="AW297" i="12"/>
  <c r="AV297" i="12"/>
  <c r="AU297" i="12"/>
  <c r="AT297" i="12"/>
  <c r="AO297" i="12"/>
  <c r="AN297" i="12"/>
  <c r="AM297" i="12"/>
  <c r="AL297" i="12"/>
  <c r="AK297" i="12"/>
  <c r="AJ297" i="12"/>
  <c r="AI297" i="12"/>
  <c r="AH297" i="12"/>
  <c r="AG297" i="12"/>
  <c r="AF297" i="12"/>
  <c r="BC296" i="12"/>
  <c r="BB296" i="12"/>
  <c r="BA296" i="12"/>
  <c r="AZ296" i="12"/>
  <c r="AY296" i="12"/>
  <c r="AX296" i="12"/>
  <c r="AW296" i="12"/>
  <c r="AV296" i="12"/>
  <c r="AU296" i="12"/>
  <c r="AT296" i="12"/>
  <c r="AO296" i="12"/>
  <c r="AN296" i="12"/>
  <c r="AM296" i="12"/>
  <c r="AL296" i="12"/>
  <c r="AK296" i="12"/>
  <c r="AJ296" i="12"/>
  <c r="AI296" i="12"/>
  <c r="AH296" i="12"/>
  <c r="AG296" i="12"/>
  <c r="AF296" i="12"/>
  <c r="BC295" i="12"/>
  <c r="BB295" i="12"/>
  <c r="BA295" i="12"/>
  <c r="AZ295" i="12"/>
  <c r="AY295" i="12"/>
  <c r="AX295" i="12"/>
  <c r="AW295" i="12"/>
  <c r="AV295" i="12"/>
  <c r="AU295" i="12"/>
  <c r="AT295" i="12"/>
  <c r="AO295" i="12"/>
  <c r="AN295" i="12"/>
  <c r="AM295" i="12"/>
  <c r="AL295" i="12"/>
  <c r="AK295" i="12"/>
  <c r="AJ295" i="12"/>
  <c r="AI295" i="12"/>
  <c r="AH295" i="12"/>
  <c r="AG295" i="12"/>
  <c r="AF295" i="12"/>
  <c r="BC294" i="12"/>
  <c r="BB294" i="12"/>
  <c r="BA294" i="12"/>
  <c r="AZ294" i="12"/>
  <c r="AY294" i="12"/>
  <c r="AX294" i="12"/>
  <c r="AW294" i="12"/>
  <c r="AV294" i="12"/>
  <c r="AU294" i="12"/>
  <c r="AT294" i="12"/>
  <c r="AO294" i="12"/>
  <c r="AN294" i="12"/>
  <c r="AM294" i="12"/>
  <c r="AL294" i="12"/>
  <c r="AK294" i="12"/>
  <c r="AJ294" i="12"/>
  <c r="AI294" i="12"/>
  <c r="AH294" i="12"/>
  <c r="AG294" i="12"/>
  <c r="AF294" i="12"/>
  <c r="BC293" i="12"/>
  <c r="BB293" i="12"/>
  <c r="BA293" i="12"/>
  <c r="AZ293" i="12"/>
  <c r="AY293" i="12"/>
  <c r="AX293" i="12"/>
  <c r="AW293" i="12"/>
  <c r="AV293" i="12"/>
  <c r="AU293" i="12"/>
  <c r="AT293" i="12"/>
  <c r="AO293" i="12"/>
  <c r="AN293" i="12"/>
  <c r="AM293" i="12"/>
  <c r="AL293" i="12"/>
  <c r="AK293" i="12"/>
  <c r="AJ293" i="12"/>
  <c r="AI293" i="12"/>
  <c r="AH293" i="12"/>
  <c r="AG293" i="12"/>
  <c r="AF293" i="12"/>
  <c r="BC292" i="12"/>
  <c r="BB292" i="12"/>
  <c r="BA292" i="12"/>
  <c r="AZ292" i="12"/>
  <c r="AY292" i="12"/>
  <c r="AX292" i="12"/>
  <c r="AW292" i="12"/>
  <c r="AV292" i="12"/>
  <c r="AU292" i="12"/>
  <c r="AT292" i="12"/>
  <c r="AO292" i="12"/>
  <c r="AN292" i="12"/>
  <c r="AM292" i="12"/>
  <c r="AL292" i="12"/>
  <c r="AK292" i="12"/>
  <c r="AJ292" i="12"/>
  <c r="AI292" i="12"/>
  <c r="AH292" i="12"/>
  <c r="AG292" i="12"/>
  <c r="AF292" i="12"/>
  <c r="BC291" i="12"/>
  <c r="BB291" i="12"/>
  <c r="BA291" i="12"/>
  <c r="AZ291" i="12"/>
  <c r="AY291" i="12"/>
  <c r="AX291" i="12"/>
  <c r="AW291" i="12"/>
  <c r="AV291" i="12"/>
  <c r="AU291" i="12"/>
  <c r="AT291" i="12"/>
  <c r="AO291" i="12"/>
  <c r="AN291" i="12"/>
  <c r="AM291" i="12"/>
  <c r="AL291" i="12"/>
  <c r="AK291" i="12"/>
  <c r="AJ291" i="12"/>
  <c r="AI291" i="12"/>
  <c r="AH291" i="12"/>
  <c r="AG291" i="12"/>
  <c r="AF291" i="12"/>
  <c r="BC290" i="12"/>
  <c r="BB290" i="12"/>
  <c r="BA290" i="12"/>
  <c r="AZ290" i="12"/>
  <c r="AY290" i="12"/>
  <c r="AX290" i="12"/>
  <c r="AW290" i="12"/>
  <c r="AV290" i="12"/>
  <c r="AU290" i="12"/>
  <c r="AT290" i="12"/>
  <c r="AO290" i="12"/>
  <c r="AN290" i="12"/>
  <c r="AM290" i="12"/>
  <c r="AL290" i="12"/>
  <c r="AK290" i="12"/>
  <c r="AJ290" i="12"/>
  <c r="AI290" i="12"/>
  <c r="AH290" i="12"/>
  <c r="AG290" i="12"/>
  <c r="AF290" i="12"/>
  <c r="BC289" i="12"/>
  <c r="BB289" i="12"/>
  <c r="BA289" i="12"/>
  <c r="AZ289" i="12"/>
  <c r="AY289" i="12"/>
  <c r="AX289" i="12"/>
  <c r="AW289" i="12"/>
  <c r="AV289" i="12"/>
  <c r="AU289" i="12"/>
  <c r="AT289" i="12"/>
  <c r="AO289" i="12"/>
  <c r="AN289" i="12"/>
  <c r="AM289" i="12"/>
  <c r="AL289" i="12"/>
  <c r="AK289" i="12"/>
  <c r="AJ289" i="12"/>
  <c r="AI289" i="12"/>
  <c r="AH289" i="12"/>
  <c r="AG289" i="12"/>
  <c r="AF289" i="12"/>
  <c r="BC288" i="12"/>
  <c r="BB288" i="12"/>
  <c r="BA288" i="12"/>
  <c r="AZ288" i="12"/>
  <c r="AY288" i="12"/>
  <c r="AX288" i="12"/>
  <c r="AW288" i="12"/>
  <c r="AV288" i="12"/>
  <c r="AU288" i="12"/>
  <c r="AT288" i="12"/>
  <c r="AO288" i="12"/>
  <c r="AN288" i="12"/>
  <c r="AM288" i="12"/>
  <c r="AL288" i="12"/>
  <c r="AK288" i="12"/>
  <c r="AJ288" i="12"/>
  <c r="AI288" i="12"/>
  <c r="AH288" i="12"/>
  <c r="AG288" i="12"/>
  <c r="AF288" i="12"/>
  <c r="BC287" i="12"/>
  <c r="BB287" i="12"/>
  <c r="BA287" i="12"/>
  <c r="AZ287" i="12"/>
  <c r="AY287" i="12"/>
  <c r="AX287" i="12"/>
  <c r="AW287" i="12"/>
  <c r="AV287" i="12"/>
  <c r="AU287" i="12"/>
  <c r="AT287" i="12"/>
  <c r="AO287" i="12"/>
  <c r="AN287" i="12"/>
  <c r="AM287" i="12"/>
  <c r="AL287" i="12"/>
  <c r="AK287" i="12"/>
  <c r="AJ287" i="12"/>
  <c r="AI287" i="12"/>
  <c r="AH287" i="12"/>
  <c r="AG287" i="12"/>
  <c r="AF287" i="12"/>
  <c r="BC285" i="12"/>
  <c r="BB285" i="12"/>
  <c r="BA285" i="12"/>
  <c r="AZ285" i="12"/>
  <c r="AY285" i="12"/>
  <c r="AX285" i="12"/>
  <c r="AW285" i="12"/>
  <c r="AV285" i="12"/>
  <c r="AU285" i="12"/>
  <c r="AT285" i="12"/>
  <c r="AO285" i="12"/>
  <c r="AN285" i="12"/>
  <c r="AM285" i="12"/>
  <c r="AL285" i="12"/>
  <c r="AK285" i="12"/>
  <c r="AJ285" i="12"/>
  <c r="AI285" i="12"/>
  <c r="AH285" i="12"/>
  <c r="AG285" i="12"/>
  <c r="AF285" i="12"/>
  <c r="BC284" i="12"/>
  <c r="BB284" i="12"/>
  <c r="BA284" i="12"/>
  <c r="AZ284" i="12"/>
  <c r="AY284" i="12"/>
  <c r="AX284" i="12"/>
  <c r="AW284" i="12"/>
  <c r="AV284" i="12"/>
  <c r="AU284" i="12"/>
  <c r="AT284" i="12"/>
  <c r="AO284" i="12"/>
  <c r="AN284" i="12"/>
  <c r="AM284" i="12"/>
  <c r="AL284" i="12"/>
  <c r="AK284" i="12"/>
  <c r="AJ284" i="12"/>
  <c r="AI284" i="12"/>
  <c r="AH284" i="12"/>
  <c r="AG284" i="12"/>
  <c r="AF284" i="12"/>
  <c r="BC283" i="12"/>
  <c r="BB283" i="12"/>
  <c r="BA283" i="12"/>
  <c r="AZ283" i="12"/>
  <c r="AY283" i="12"/>
  <c r="AX283" i="12"/>
  <c r="AW283" i="12"/>
  <c r="AV283" i="12"/>
  <c r="AU283" i="12"/>
  <c r="AT283" i="12"/>
  <c r="AO283" i="12"/>
  <c r="AN283" i="12"/>
  <c r="AM283" i="12"/>
  <c r="AL283" i="12"/>
  <c r="AK283" i="12"/>
  <c r="AJ283" i="12"/>
  <c r="AI283" i="12"/>
  <c r="AH283" i="12"/>
  <c r="AG283" i="12"/>
  <c r="AF283" i="12"/>
  <c r="BC282" i="12"/>
  <c r="BB282" i="12"/>
  <c r="BA282" i="12"/>
  <c r="AZ282" i="12"/>
  <c r="AY282" i="12"/>
  <c r="AX282" i="12"/>
  <c r="AW282" i="12"/>
  <c r="AV282" i="12"/>
  <c r="AU282" i="12"/>
  <c r="AT282" i="12"/>
  <c r="AO282" i="12"/>
  <c r="AN282" i="12"/>
  <c r="AM282" i="12"/>
  <c r="AL282" i="12"/>
  <c r="AK282" i="12"/>
  <c r="AJ282" i="12"/>
  <c r="AI282" i="12"/>
  <c r="AH282" i="12"/>
  <c r="AG282" i="12"/>
  <c r="AF282" i="12"/>
  <c r="BC281" i="12"/>
  <c r="BB281" i="12"/>
  <c r="BA281" i="12"/>
  <c r="AZ281" i="12"/>
  <c r="AY281" i="12"/>
  <c r="AX281" i="12"/>
  <c r="AW281" i="12"/>
  <c r="AV281" i="12"/>
  <c r="AU281" i="12"/>
  <c r="AT281" i="12"/>
  <c r="AO281" i="12"/>
  <c r="AN281" i="12"/>
  <c r="AM281" i="12"/>
  <c r="AL281" i="12"/>
  <c r="AK281" i="12"/>
  <c r="AJ281" i="12"/>
  <c r="AI281" i="12"/>
  <c r="AH281" i="12"/>
  <c r="AG281" i="12"/>
  <c r="AF281" i="12"/>
  <c r="BC280" i="12"/>
  <c r="BB280" i="12"/>
  <c r="BA280" i="12"/>
  <c r="AZ280" i="12"/>
  <c r="AY280" i="12"/>
  <c r="AX280" i="12"/>
  <c r="AW280" i="12"/>
  <c r="AV280" i="12"/>
  <c r="AU280" i="12"/>
  <c r="AT280" i="12"/>
  <c r="AO280" i="12"/>
  <c r="AN280" i="12"/>
  <c r="AM280" i="12"/>
  <c r="AL280" i="12"/>
  <c r="AK280" i="12"/>
  <c r="AJ280" i="12"/>
  <c r="AI280" i="12"/>
  <c r="AH280" i="12"/>
  <c r="AG280" i="12"/>
  <c r="AF280" i="12"/>
  <c r="BC279" i="12"/>
  <c r="BB279" i="12"/>
  <c r="BA279" i="12"/>
  <c r="AZ279" i="12"/>
  <c r="AY279" i="12"/>
  <c r="AX279" i="12"/>
  <c r="AW279" i="12"/>
  <c r="AV279" i="12"/>
  <c r="AU279" i="12"/>
  <c r="AT279" i="12"/>
  <c r="AO279" i="12"/>
  <c r="AN279" i="12"/>
  <c r="AM279" i="12"/>
  <c r="AL279" i="12"/>
  <c r="AK279" i="12"/>
  <c r="AJ279" i="12"/>
  <c r="AI279" i="12"/>
  <c r="AH279" i="12"/>
  <c r="AG279" i="12"/>
  <c r="AF279" i="12"/>
  <c r="BC278" i="12"/>
  <c r="BB278" i="12"/>
  <c r="BA278" i="12"/>
  <c r="AZ278" i="12"/>
  <c r="AY278" i="12"/>
  <c r="AX278" i="12"/>
  <c r="AW278" i="12"/>
  <c r="AV278" i="12"/>
  <c r="AU278" i="12"/>
  <c r="AT278" i="12"/>
  <c r="AO278" i="12"/>
  <c r="AN278" i="12"/>
  <c r="AM278" i="12"/>
  <c r="AL278" i="12"/>
  <c r="AK278" i="12"/>
  <c r="AJ278" i="12"/>
  <c r="AI278" i="12"/>
  <c r="AH278" i="12"/>
  <c r="AG278" i="12"/>
  <c r="AF278" i="12"/>
  <c r="BC277" i="12"/>
  <c r="BB277" i="12"/>
  <c r="BA277" i="12"/>
  <c r="AZ277" i="12"/>
  <c r="AY277" i="12"/>
  <c r="AX277" i="12"/>
  <c r="AW277" i="12"/>
  <c r="AV277" i="12"/>
  <c r="AU277" i="12"/>
  <c r="AT277" i="12"/>
  <c r="AO277" i="12"/>
  <c r="AN277" i="12"/>
  <c r="AM277" i="12"/>
  <c r="AL277" i="12"/>
  <c r="AK277" i="12"/>
  <c r="AJ277" i="12"/>
  <c r="AI277" i="12"/>
  <c r="AH277" i="12"/>
  <c r="AG277" i="12"/>
  <c r="AF277" i="12"/>
  <c r="BC275" i="12"/>
  <c r="BB275" i="12"/>
  <c r="BA275" i="12"/>
  <c r="AZ275" i="12"/>
  <c r="AY275" i="12"/>
  <c r="AX275" i="12"/>
  <c r="AW275" i="12"/>
  <c r="AV275" i="12"/>
  <c r="AU275" i="12"/>
  <c r="AT275" i="12"/>
  <c r="AO275" i="12"/>
  <c r="AN275" i="12"/>
  <c r="AM275" i="12"/>
  <c r="AL275" i="12"/>
  <c r="AK275" i="12"/>
  <c r="AJ275" i="12"/>
  <c r="AI275" i="12"/>
  <c r="AH275" i="12"/>
  <c r="AG275" i="12"/>
  <c r="AF275" i="12"/>
  <c r="BC273" i="12"/>
  <c r="BB273" i="12"/>
  <c r="BA273" i="12"/>
  <c r="AZ273" i="12"/>
  <c r="AY273" i="12"/>
  <c r="AX273" i="12"/>
  <c r="AW273" i="12"/>
  <c r="AV273" i="12"/>
  <c r="AU273" i="12"/>
  <c r="AT273" i="12"/>
  <c r="AO273" i="12"/>
  <c r="AN273" i="12"/>
  <c r="AM273" i="12"/>
  <c r="AL273" i="12"/>
  <c r="AK273" i="12"/>
  <c r="AJ273" i="12"/>
  <c r="AI273" i="12"/>
  <c r="AH273" i="12"/>
  <c r="AG273" i="12"/>
  <c r="AF273" i="12"/>
  <c r="BC272" i="12"/>
  <c r="BB272" i="12"/>
  <c r="BA272" i="12"/>
  <c r="AZ272" i="12"/>
  <c r="AY272" i="12"/>
  <c r="AX272" i="12"/>
  <c r="AW272" i="12"/>
  <c r="AV272" i="12"/>
  <c r="AU272" i="12"/>
  <c r="AT272" i="12"/>
  <c r="AO272" i="12"/>
  <c r="AN272" i="12"/>
  <c r="AM272" i="12"/>
  <c r="AL272" i="12"/>
  <c r="AK272" i="12"/>
  <c r="AJ272" i="12"/>
  <c r="AI272" i="12"/>
  <c r="AH272" i="12"/>
  <c r="AG272" i="12"/>
  <c r="AF272" i="12"/>
  <c r="BC271" i="12"/>
  <c r="BB271" i="12"/>
  <c r="BA271" i="12"/>
  <c r="AZ271" i="12"/>
  <c r="AY271" i="12"/>
  <c r="AX271" i="12"/>
  <c r="AW271" i="12"/>
  <c r="AV271" i="12"/>
  <c r="AU271" i="12"/>
  <c r="AT271" i="12"/>
  <c r="AO271" i="12"/>
  <c r="AN271" i="12"/>
  <c r="AM271" i="12"/>
  <c r="AL271" i="12"/>
  <c r="AK271" i="12"/>
  <c r="AJ271" i="12"/>
  <c r="AI271" i="12"/>
  <c r="AH271" i="12"/>
  <c r="AG271" i="12"/>
  <c r="AF271" i="12"/>
  <c r="BC270" i="12"/>
  <c r="BB270" i="12"/>
  <c r="BA270" i="12"/>
  <c r="AZ270" i="12"/>
  <c r="AY270" i="12"/>
  <c r="AX270" i="12"/>
  <c r="AW270" i="12"/>
  <c r="AV270" i="12"/>
  <c r="AU270" i="12"/>
  <c r="AT270" i="12"/>
  <c r="AO270" i="12"/>
  <c r="AN270" i="12"/>
  <c r="AM270" i="12"/>
  <c r="AL270" i="12"/>
  <c r="AK270" i="12"/>
  <c r="AJ270" i="12"/>
  <c r="AI270" i="12"/>
  <c r="AH270" i="12"/>
  <c r="AG270" i="12"/>
  <c r="AF270" i="12"/>
  <c r="BC268" i="12"/>
  <c r="BB268" i="12"/>
  <c r="BA268" i="12"/>
  <c r="AZ268" i="12"/>
  <c r="AY268" i="12"/>
  <c r="AX268" i="12"/>
  <c r="AW268" i="12"/>
  <c r="AV268" i="12"/>
  <c r="AU268" i="12"/>
  <c r="AT268" i="12"/>
  <c r="AO268" i="12"/>
  <c r="AN268" i="12"/>
  <c r="AM268" i="12"/>
  <c r="AL268" i="12"/>
  <c r="AK268" i="12"/>
  <c r="AJ268" i="12"/>
  <c r="AI268" i="12"/>
  <c r="AH268" i="12"/>
  <c r="AG268" i="12"/>
  <c r="AF268" i="12"/>
  <c r="BC267" i="12"/>
  <c r="BB267" i="12"/>
  <c r="BA267" i="12"/>
  <c r="AZ267" i="12"/>
  <c r="AY267" i="12"/>
  <c r="AX267" i="12"/>
  <c r="AW267" i="12"/>
  <c r="AV267" i="12"/>
  <c r="AU267" i="12"/>
  <c r="AT267" i="12"/>
  <c r="AO267" i="12"/>
  <c r="AN267" i="12"/>
  <c r="AM267" i="12"/>
  <c r="AL267" i="12"/>
  <c r="AK267" i="12"/>
  <c r="AJ267" i="12"/>
  <c r="AI267" i="12"/>
  <c r="AH267" i="12"/>
  <c r="AG267" i="12"/>
  <c r="AF267" i="12"/>
  <c r="BC266" i="12"/>
  <c r="BB266" i="12"/>
  <c r="BA266" i="12"/>
  <c r="AZ266" i="12"/>
  <c r="AY266" i="12"/>
  <c r="AX266" i="12"/>
  <c r="AW266" i="12"/>
  <c r="AV266" i="12"/>
  <c r="AU266" i="12"/>
  <c r="AT266" i="12"/>
  <c r="AO266" i="12"/>
  <c r="AN266" i="12"/>
  <c r="AM266" i="12"/>
  <c r="AL266" i="12"/>
  <c r="AK266" i="12"/>
  <c r="AJ266" i="12"/>
  <c r="AI266" i="12"/>
  <c r="AH266" i="12"/>
  <c r="AG266" i="12"/>
  <c r="AF266" i="12"/>
  <c r="BC265" i="12"/>
  <c r="BB265" i="12"/>
  <c r="BA265" i="12"/>
  <c r="AZ265" i="12"/>
  <c r="AY265" i="12"/>
  <c r="AX265" i="12"/>
  <c r="AW265" i="12"/>
  <c r="AV265" i="12"/>
  <c r="AU265" i="12"/>
  <c r="AT265" i="12"/>
  <c r="AO265" i="12"/>
  <c r="AN265" i="12"/>
  <c r="AM265" i="12"/>
  <c r="AL265" i="12"/>
  <c r="AK265" i="12"/>
  <c r="AJ265" i="12"/>
  <c r="AI265" i="12"/>
  <c r="AH265" i="12"/>
  <c r="AG265" i="12"/>
  <c r="AF265" i="12"/>
  <c r="BC264" i="12"/>
  <c r="BB264" i="12"/>
  <c r="BA264" i="12"/>
  <c r="AZ264" i="12"/>
  <c r="AY264" i="12"/>
  <c r="AX264" i="12"/>
  <c r="AW264" i="12"/>
  <c r="AV264" i="12"/>
  <c r="AU264" i="12"/>
  <c r="AT264" i="12"/>
  <c r="AO264" i="12"/>
  <c r="AN264" i="12"/>
  <c r="AM264" i="12"/>
  <c r="AL264" i="12"/>
  <c r="AK264" i="12"/>
  <c r="AJ264" i="12"/>
  <c r="AI264" i="12"/>
  <c r="AH264" i="12"/>
  <c r="AG264" i="12"/>
  <c r="AF264" i="12"/>
  <c r="BC263" i="12"/>
  <c r="BB263" i="12"/>
  <c r="BA263" i="12"/>
  <c r="AZ263" i="12"/>
  <c r="AY263" i="12"/>
  <c r="AX263" i="12"/>
  <c r="AW263" i="12"/>
  <c r="AV263" i="12"/>
  <c r="AU263" i="12"/>
  <c r="AT263" i="12"/>
  <c r="AO263" i="12"/>
  <c r="AN263" i="12"/>
  <c r="AM263" i="12"/>
  <c r="AL263" i="12"/>
  <c r="AK263" i="12"/>
  <c r="AJ263" i="12"/>
  <c r="AI263" i="12"/>
  <c r="AH263" i="12"/>
  <c r="AG263" i="12"/>
  <c r="AF263" i="12"/>
  <c r="BC262" i="12"/>
  <c r="BB262" i="12"/>
  <c r="BA262" i="12"/>
  <c r="AZ262" i="12"/>
  <c r="AY262" i="12"/>
  <c r="AX262" i="12"/>
  <c r="AW262" i="12"/>
  <c r="AV262" i="12"/>
  <c r="AU262" i="12"/>
  <c r="AT262" i="12"/>
  <c r="AO262" i="12"/>
  <c r="AN262" i="12"/>
  <c r="AM262" i="12"/>
  <c r="AL262" i="12"/>
  <c r="AK262" i="12"/>
  <c r="AJ262" i="12"/>
  <c r="AI262" i="12"/>
  <c r="AH262" i="12"/>
  <c r="AG262" i="12"/>
  <c r="AF262" i="12"/>
  <c r="BC261" i="12"/>
  <c r="BB261" i="12"/>
  <c r="BA261" i="12"/>
  <c r="AZ261" i="12"/>
  <c r="AY261" i="12"/>
  <c r="AX261" i="12"/>
  <c r="AW261" i="12"/>
  <c r="AV261" i="12"/>
  <c r="AU261" i="12"/>
  <c r="AT261" i="12"/>
  <c r="AO261" i="12"/>
  <c r="AN261" i="12"/>
  <c r="AM261" i="12"/>
  <c r="AL261" i="12"/>
  <c r="AK261" i="12"/>
  <c r="AJ261" i="12"/>
  <c r="AI261" i="12"/>
  <c r="AH261" i="12"/>
  <c r="AG261" i="12"/>
  <c r="AF261" i="12"/>
  <c r="BC260" i="12"/>
  <c r="BB260" i="12"/>
  <c r="BA260" i="12"/>
  <c r="AZ260" i="12"/>
  <c r="AY260" i="12"/>
  <c r="AX260" i="12"/>
  <c r="AW260" i="12"/>
  <c r="AV260" i="12"/>
  <c r="AU260" i="12"/>
  <c r="AT260" i="12"/>
  <c r="AO260" i="12"/>
  <c r="AN260" i="12"/>
  <c r="AM260" i="12"/>
  <c r="AL260" i="12"/>
  <c r="AK260" i="12"/>
  <c r="AJ260" i="12"/>
  <c r="AI260" i="12"/>
  <c r="AH260" i="12"/>
  <c r="AG260" i="12"/>
  <c r="AF260" i="12"/>
  <c r="BC259" i="12"/>
  <c r="BB259" i="12"/>
  <c r="BA259" i="12"/>
  <c r="AZ259" i="12"/>
  <c r="AY259" i="12"/>
  <c r="AX259" i="12"/>
  <c r="AW259" i="12"/>
  <c r="AV259" i="12"/>
  <c r="AU259" i="12"/>
  <c r="AT259" i="12"/>
  <c r="AO259" i="12"/>
  <c r="AN259" i="12"/>
  <c r="AM259" i="12"/>
  <c r="AL259" i="12"/>
  <c r="AK259" i="12"/>
  <c r="AJ259" i="12"/>
  <c r="AI259" i="12"/>
  <c r="AH259" i="12"/>
  <c r="AG259" i="12"/>
  <c r="AF259" i="12"/>
  <c r="BC258" i="12"/>
  <c r="BB258" i="12"/>
  <c r="BA258" i="12"/>
  <c r="AZ258" i="12"/>
  <c r="AY258" i="12"/>
  <c r="AX258" i="12"/>
  <c r="AW258" i="12"/>
  <c r="AV258" i="12"/>
  <c r="AU258" i="12"/>
  <c r="AT258" i="12"/>
  <c r="AO258" i="12"/>
  <c r="AN258" i="12"/>
  <c r="AM258" i="12"/>
  <c r="AL258" i="12"/>
  <c r="AK258" i="12"/>
  <c r="AJ258" i="12"/>
  <c r="AI258" i="12"/>
  <c r="AH258" i="12"/>
  <c r="AG258" i="12"/>
  <c r="AF258" i="12"/>
  <c r="BC257" i="12"/>
  <c r="BB257" i="12"/>
  <c r="BA257" i="12"/>
  <c r="AZ257" i="12"/>
  <c r="AY257" i="12"/>
  <c r="AX257" i="12"/>
  <c r="AW257" i="12"/>
  <c r="AV257" i="12"/>
  <c r="AU257" i="12"/>
  <c r="AT257" i="12"/>
  <c r="AO257" i="12"/>
  <c r="AN257" i="12"/>
  <c r="AM257" i="12"/>
  <c r="AL257" i="12"/>
  <c r="AK257" i="12"/>
  <c r="AJ257" i="12"/>
  <c r="AI257" i="12"/>
  <c r="AH257" i="12"/>
  <c r="AG257" i="12"/>
  <c r="AF257" i="12"/>
  <c r="BC256" i="12"/>
  <c r="BB256" i="12"/>
  <c r="BA256" i="12"/>
  <c r="AZ256" i="12"/>
  <c r="AY256" i="12"/>
  <c r="AX256" i="12"/>
  <c r="AW256" i="12"/>
  <c r="AV256" i="12"/>
  <c r="AU256" i="12"/>
  <c r="AT256" i="12"/>
  <c r="AO256" i="12"/>
  <c r="AN256" i="12"/>
  <c r="AM256" i="12"/>
  <c r="AL256" i="12"/>
  <c r="AK256" i="12"/>
  <c r="AJ256" i="12"/>
  <c r="AI256" i="12"/>
  <c r="AH256" i="12"/>
  <c r="AG256" i="12"/>
  <c r="AF256" i="12"/>
  <c r="BC255" i="12"/>
  <c r="BB255" i="12"/>
  <c r="BA255" i="12"/>
  <c r="AZ255" i="12"/>
  <c r="AY255" i="12"/>
  <c r="AX255" i="12"/>
  <c r="AW255" i="12"/>
  <c r="AV255" i="12"/>
  <c r="AU255" i="12"/>
  <c r="AT255" i="12"/>
  <c r="AO255" i="12"/>
  <c r="AN255" i="12"/>
  <c r="AM255" i="12"/>
  <c r="AL255" i="12"/>
  <c r="AK255" i="12"/>
  <c r="AJ255" i="12"/>
  <c r="AI255" i="12"/>
  <c r="AH255" i="12"/>
  <c r="AG255" i="12"/>
  <c r="AF255" i="12"/>
  <c r="BC254" i="12"/>
  <c r="BB254" i="12"/>
  <c r="BA254" i="12"/>
  <c r="AZ254" i="12"/>
  <c r="AY254" i="12"/>
  <c r="AX254" i="12"/>
  <c r="AW254" i="12"/>
  <c r="AV254" i="12"/>
  <c r="AU254" i="12"/>
  <c r="AT254" i="12"/>
  <c r="AO254" i="12"/>
  <c r="AN254" i="12"/>
  <c r="AM254" i="12"/>
  <c r="AL254" i="12"/>
  <c r="AK254" i="12"/>
  <c r="AJ254" i="12"/>
  <c r="AI254" i="12"/>
  <c r="AH254" i="12"/>
  <c r="AG254" i="12"/>
  <c r="AF254" i="12"/>
  <c r="BC253" i="12"/>
  <c r="BB253" i="12"/>
  <c r="BA253" i="12"/>
  <c r="AZ253" i="12"/>
  <c r="AY253" i="12"/>
  <c r="AX253" i="12"/>
  <c r="AW253" i="12"/>
  <c r="AV253" i="12"/>
  <c r="AU253" i="12"/>
  <c r="AT253" i="12"/>
  <c r="AO253" i="12"/>
  <c r="AN253" i="12"/>
  <c r="AM253" i="12"/>
  <c r="AL253" i="12"/>
  <c r="AK253" i="12"/>
  <c r="AJ253" i="12"/>
  <c r="AI253" i="12"/>
  <c r="AH253" i="12"/>
  <c r="AG253" i="12"/>
  <c r="AF253" i="12"/>
  <c r="BC251" i="12"/>
  <c r="BB251" i="12"/>
  <c r="BA251" i="12"/>
  <c r="AZ251" i="12"/>
  <c r="AY251" i="12"/>
  <c r="AX251" i="12"/>
  <c r="AW251" i="12"/>
  <c r="AV251" i="12"/>
  <c r="AU251" i="12"/>
  <c r="AT251" i="12"/>
  <c r="AO251" i="12"/>
  <c r="AN251" i="12"/>
  <c r="AM251" i="12"/>
  <c r="AL251" i="12"/>
  <c r="AK251" i="12"/>
  <c r="AJ251" i="12"/>
  <c r="AI251" i="12"/>
  <c r="AH251" i="12"/>
  <c r="AG251" i="12"/>
  <c r="AF251" i="12"/>
  <c r="BC250" i="12"/>
  <c r="BB250" i="12"/>
  <c r="BA250" i="12"/>
  <c r="AZ250" i="12"/>
  <c r="AY250" i="12"/>
  <c r="AX250" i="12"/>
  <c r="AW250" i="12"/>
  <c r="AV250" i="12"/>
  <c r="AU250" i="12"/>
  <c r="AT250" i="12"/>
  <c r="AO250" i="12"/>
  <c r="AN250" i="12"/>
  <c r="AM250" i="12"/>
  <c r="AL250" i="12"/>
  <c r="AK250" i="12"/>
  <c r="AJ250" i="12"/>
  <c r="AI250" i="12"/>
  <c r="AH250" i="12"/>
  <c r="AG250" i="12"/>
  <c r="AF250" i="12"/>
  <c r="BC249" i="12"/>
  <c r="BB249" i="12"/>
  <c r="BA249" i="12"/>
  <c r="AZ249" i="12"/>
  <c r="AY249" i="12"/>
  <c r="AX249" i="12"/>
  <c r="AW249" i="12"/>
  <c r="AV249" i="12"/>
  <c r="AU249" i="12"/>
  <c r="AT249" i="12"/>
  <c r="AO249" i="12"/>
  <c r="AN249" i="12"/>
  <c r="AM249" i="12"/>
  <c r="AL249" i="12"/>
  <c r="AK249" i="12"/>
  <c r="AJ249" i="12"/>
  <c r="AI249" i="12"/>
  <c r="AH249" i="12"/>
  <c r="AG249" i="12"/>
  <c r="AF249" i="12"/>
  <c r="BC248" i="12"/>
  <c r="BB248" i="12"/>
  <c r="BA248" i="12"/>
  <c r="AZ248" i="12"/>
  <c r="AY248" i="12"/>
  <c r="AX248" i="12"/>
  <c r="AW248" i="12"/>
  <c r="AV248" i="12"/>
  <c r="AU248" i="12"/>
  <c r="AT248" i="12"/>
  <c r="AO248" i="12"/>
  <c r="AN248" i="12"/>
  <c r="AM248" i="12"/>
  <c r="AL248" i="12"/>
  <c r="AK248" i="12"/>
  <c r="AJ248" i="12"/>
  <c r="AI248" i="12"/>
  <c r="AH248" i="12"/>
  <c r="AG248" i="12"/>
  <c r="AF248" i="12"/>
  <c r="BC247" i="12"/>
  <c r="BB247" i="12"/>
  <c r="BA247" i="12"/>
  <c r="AZ247" i="12"/>
  <c r="AY247" i="12"/>
  <c r="AX247" i="12"/>
  <c r="AW247" i="12"/>
  <c r="AV247" i="12"/>
  <c r="AU247" i="12"/>
  <c r="AT247" i="12"/>
  <c r="AO247" i="12"/>
  <c r="AN247" i="12"/>
  <c r="AM247" i="12"/>
  <c r="AL247" i="12"/>
  <c r="AK247" i="12"/>
  <c r="AJ247" i="12"/>
  <c r="AI247" i="12"/>
  <c r="AH247" i="12"/>
  <c r="AG247" i="12"/>
  <c r="AF247" i="12"/>
  <c r="BC246" i="12"/>
  <c r="BB246" i="12"/>
  <c r="BA246" i="12"/>
  <c r="AZ246" i="12"/>
  <c r="AY246" i="12"/>
  <c r="AX246" i="12"/>
  <c r="AW246" i="12"/>
  <c r="AV246" i="12"/>
  <c r="AU246" i="12"/>
  <c r="AT246" i="12"/>
  <c r="AO246" i="12"/>
  <c r="AN246" i="12"/>
  <c r="AM246" i="12"/>
  <c r="AL246" i="12"/>
  <c r="AK246" i="12"/>
  <c r="AJ246" i="12"/>
  <c r="AI246" i="12"/>
  <c r="AH246" i="12"/>
  <c r="AG246" i="12"/>
  <c r="AF246" i="12"/>
  <c r="BC245" i="12"/>
  <c r="BB245" i="12"/>
  <c r="BA245" i="12"/>
  <c r="AZ245" i="12"/>
  <c r="AY245" i="12"/>
  <c r="AX245" i="12"/>
  <c r="AW245" i="12"/>
  <c r="AV245" i="12"/>
  <c r="AU245" i="12"/>
  <c r="AT245" i="12"/>
  <c r="AO245" i="12"/>
  <c r="AN245" i="12"/>
  <c r="AM245" i="12"/>
  <c r="AL245" i="12"/>
  <c r="AK245" i="12"/>
  <c r="AJ245" i="12"/>
  <c r="AI245" i="12"/>
  <c r="AH245" i="12"/>
  <c r="AG245" i="12"/>
  <c r="AF245" i="12"/>
  <c r="BC244" i="12"/>
  <c r="BB244" i="12"/>
  <c r="BA244" i="12"/>
  <c r="AZ244" i="12"/>
  <c r="AY244" i="12"/>
  <c r="AX244" i="12"/>
  <c r="AW244" i="12"/>
  <c r="AV244" i="12"/>
  <c r="AU244" i="12"/>
  <c r="AT244" i="12"/>
  <c r="AO244" i="12"/>
  <c r="AN244" i="12"/>
  <c r="AM244" i="12"/>
  <c r="AL244" i="12"/>
  <c r="AK244" i="12"/>
  <c r="AJ244" i="12"/>
  <c r="AI244" i="12"/>
  <c r="AH244" i="12"/>
  <c r="AG244" i="12"/>
  <c r="AF244" i="12"/>
  <c r="BC243" i="12"/>
  <c r="BB243" i="12"/>
  <c r="BA243" i="12"/>
  <c r="AZ243" i="12"/>
  <c r="AY243" i="12"/>
  <c r="AX243" i="12"/>
  <c r="AW243" i="12"/>
  <c r="AV243" i="12"/>
  <c r="AU243" i="12"/>
  <c r="AT243" i="12"/>
  <c r="AO243" i="12"/>
  <c r="AN243" i="12"/>
  <c r="AM243" i="12"/>
  <c r="AL243" i="12"/>
  <c r="AK243" i="12"/>
  <c r="AJ243" i="12"/>
  <c r="AI243" i="12"/>
  <c r="AH243" i="12"/>
  <c r="AG243" i="12"/>
  <c r="AF243" i="12"/>
  <c r="BC242" i="12"/>
  <c r="BB242" i="12"/>
  <c r="BA242" i="12"/>
  <c r="AZ242" i="12"/>
  <c r="AY242" i="12"/>
  <c r="AX242" i="12"/>
  <c r="AW242" i="12"/>
  <c r="AV242" i="12"/>
  <c r="AU242" i="12"/>
  <c r="AT242" i="12"/>
  <c r="AO242" i="12"/>
  <c r="AN242" i="12"/>
  <c r="AM242" i="12"/>
  <c r="AL242" i="12"/>
  <c r="AK242" i="12"/>
  <c r="AJ242" i="12"/>
  <c r="AI242" i="12"/>
  <c r="AH242" i="12"/>
  <c r="AG242" i="12"/>
  <c r="AF242" i="12"/>
  <c r="BC241" i="12"/>
  <c r="BB241" i="12"/>
  <c r="BA241" i="12"/>
  <c r="AZ241" i="12"/>
  <c r="AY241" i="12"/>
  <c r="AX241" i="12"/>
  <c r="AW241" i="12"/>
  <c r="AV241" i="12"/>
  <c r="AU241" i="12"/>
  <c r="AT241" i="12"/>
  <c r="AO241" i="12"/>
  <c r="AN241" i="12"/>
  <c r="AM241" i="12"/>
  <c r="AL241" i="12"/>
  <c r="AK241" i="12"/>
  <c r="AJ241" i="12"/>
  <c r="AI241" i="12"/>
  <c r="AH241" i="12"/>
  <c r="AG241" i="12"/>
  <c r="AF241" i="12"/>
  <c r="BC240" i="12"/>
  <c r="BB240" i="12"/>
  <c r="BA240" i="12"/>
  <c r="AZ240" i="12"/>
  <c r="AY240" i="12"/>
  <c r="AX240" i="12"/>
  <c r="AW240" i="12"/>
  <c r="AV240" i="12"/>
  <c r="AU240" i="12"/>
  <c r="AT240" i="12"/>
  <c r="AO240" i="12"/>
  <c r="AN240" i="12"/>
  <c r="AM240" i="12"/>
  <c r="AL240" i="12"/>
  <c r="AK240" i="12"/>
  <c r="AJ240" i="12"/>
  <c r="AI240" i="12"/>
  <c r="AH240" i="12"/>
  <c r="AG240" i="12"/>
  <c r="AF240" i="12"/>
  <c r="BC239" i="12"/>
  <c r="BB239" i="12"/>
  <c r="BA239" i="12"/>
  <c r="AZ239" i="12"/>
  <c r="AY239" i="12"/>
  <c r="AX239" i="12"/>
  <c r="AW239" i="12"/>
  <c r="AV239" i="12"/>
  <c r="AU239" i="12"/>
  <c r="AT239" i="12"/>
  <c r="AO239" i="12"/>
  <c r="AN239" i="12"/>
  <c r="AM239" i="12"/>
  <c r="AL239" i="12"/>
  <c r="AK239" i="12"/>
  <c r="AJ239" i="12"/>
  <c r="AI239" i="12"/>
  <c r="AH239" i="12"/>
  <c r="AG239" i="12"/>
  <c r="AF239" i="12"/>
  <c r="BC237" i="12"/>
  <c r="BB237" i="12"/>
  <c r="BA237" i="12"/>
  <c r="AZ237" i="12"/>
  <c r="AY237" i="12"/>
  <c r="AX237" i="12"/>
  <c r="AW237" i="12"/>
  <c r="AV237" i="12"/>
  <c r="AU237" i="12"/>
  <c r="AT237" i="12"/>
  <c r="AO237" i="12"/>
  <c r="AN237" i="12"/>
  <c r="AM237" i="12"/>
  <c r="AL237" i="12"/>
  <c r="AK237" i="12"/>
  <c r="AJ237" i="12"/>
  <c r="AI237" i="12"/>
  <c r="AH237" i="12"/>
  <c r="AG237" i="12"/>
  <c r="AF237" i="12"/>
  <c r="BC235" i="12"/>
  <c r="BB235" i="12"/>
  <c r="BA235" i="12"/>
  <c r="AZ235" i="12"/>
  <c r="AY235" i="12"/>
  <c r="AX235" i="12"/>
  <c r="AW235" i="12"/>
  <c r="AV235" i="12"/>
  <c r="AU235" i="12"/>
  <c r="AT235" i="12"/>
  <c r="AO235" i="12"/>
  <c r="AN235" i="12"/>
  <c r="AM235" i="12"/>
  <c r="AL235" i="12"/>
  <c r="AK235" i="12"/>
  <c r="AJ235" i="12"/>
  <c r="AI235" i="12"/>
  <c r="AH235" i="12"/>
  <c r="AG235" i="12"/>
  <c r="AF235" i="12"/>
  <c r="BC234" i="12"/>
  <c r="BB234" i="12"/>
  <c r="BA234" i="12"/>
  <c r="AZ234" i="12"/>
  <c r="AY234" i="12"/>
  <c r="AX234" i="12"/>
  <c r="AW234" i="12"/>
  <c r="AV234" i="12"/>
  <c r="AU234" i="12"/>
  <c r="AT234" i="12"/>
  <c r="AO234" i="12"/>
  <c r="AN234" i="12"/>
  <c r="AM234" i="12"/>
  <c r="AL234" i="12"/>
  <c r="AK234" i="12"/>
  <c r="AJ234" i="12"/>
  <c r="AI234" i="12"/>
  <c r="AH234" i="12"/>
  <c r="AG234" i="12"/>
  <c r="AF234" i="12"/>
  <c r="BC233" i="12"/>
  <c r="BB233" i="12"/>
  <c r="BA233" i="12"/>
  <c r="AZ233" i="12"/>
  <c r="AY233" i="12"/>
  <c r="AX233" i="12"/>
  <c r="AW233" i="12"/>
  <c r="AV233" i="12"/>
  <c r="AU233" i="12"/>
  <c r="AT233" i="12"/>
  <c r="AO233" i="12"/>
  <c r="AN233" i="12"/>
  <c r="AM233" i="12"/>
  <c r="AL233" i="12"/>
  <c r="AK233" i="12"/>
  <c r="AJ233" i="12"/>
  <c r="AI233" i="12"/>
  <c r="AH233" i="12"/>
  <c r="AG233" i="12"/>
  <c r="AF233" i="12"/>
  <c r="BC232" i="12"/>
  <c r="BB232" i="12"/>
  <c r="BA232" i="12"/>
  <c r="AZ232" i="12"/>
  <c r="AY232" i="12"/>
  <c r="AX232" i="12"/>
  <c r="AW232" i="12"/>
  <c r="AV232" i="12"/>
  <c r="AU232" i="12"/>
  <c r="AT232" i="12"/>
  <c r="AO232" i="12"/>
  <c r="AN232" i="12"/>
  <c r="AM232" i="12"/>
  <c r="AL232" i="12"/>
  <c r="AK232" i="12"/>
  <c r="AJ232" i="12"/>
  <c r="AI232" i="12"/>
  <c r="AH232" i="12"/>
  <c r="AG232" i="12"/>
  <c r="AF232" i="12"/>
  <c r="BC231" i="12"/>
  <c r="BB231" i="12"/>
  <c r="BA231" i="12"/>
  <c r="AZ231" i="12"/>
  <c r="AY231" i="12"/>
  <c r="AX231" i="12"/>
  <c r="AW231" i="12"/>
  <c r="AV231" i="12"/>
  <c r="AU231" i="12"/>
  <c r="AT231" i="12"/>
  <c r="AO231" i="12"/>
  <c r="AN231" i="12"/>
  <c r="AM231" i="12"/>
  <c r="AL231" i="12"/>
  <c r="AK231" i="12"/>
  <c r="AJ231" i="12"/>
  <c r="AI231" i="12"/>
  <c r="AH231" i="12"/>
  <c r="AG231" i="12"/>
  <c r="AF231" i="12"/>
  <c r="BC230" i="12"/>
  <c r="BB230" i="12"/>
  <c r="BA230" i="12"/>
  <c r="AZ230" i="12"/>
  <c r="AY230" i="12"/>
  <c r="AX230" i="12"/>
  <c r="AW230" i="12"/>
  <c r="AV230" i="12"/>
  <c r="AU230" i="12"/>
  <c r="AT230" i="12"/>
  <c r="AO230" i="12"/>
  <c r="AN230" i="12"/>
  <c r="AM230" i="12"/>
  <c r="AL230" i="12"/>
  <c r="AK230" i="12"/>
  <c r="AJ230" i="12"/>
  <c r="AI230" i="12"/>
  <c r="AH230" i="12"/>
  <c r="AG230" i="12"/>
  <c r="AF230" i="12"/>
  <c r="BC229" i="12"/>
  <c r="BB229" i="12"/>
  <c r="BA229" i="12"/>
  <c r="AZ229" i="12"/>
  <c r="AY229" i="12"/>
  <c r="AX229" i="12"/>
  <c r="AW229" i="12"/>
  <c r="AV229" i="12"/>
  <c r="AU229" i="12"/>
  <c r="AT229" i="12"/>
  <c r="AO229" i="12"/>
  <c r="AN229" i="12"/>
  <c r="AM229" i="12"/>
  <c r="AL229" i="12"/>
  <c r="AK229" i="12"/>
  <c r="AJ229" i="12"/>
  <c r="AI229" i="12"/>
  <c r="AH229" i="12"/>
  <c r="AG229" i="12"/>
  <c r="AF229" i="12"/>
  <c r="BC228" i="12"/>
  <c r="BB228" i="12"/>
  <c r="BA228" i="12"/>
  <c r="AZ228" i="12"/>
  <c r="AY228" i="12"/>
  <c r="AX228" i="12"/>
  <c r="AW228" i="12"/>
  <c r="AV228" i="12"/>
  <c r="AU228" i="12"/>
  <c r="AT228" i="12"/>
  <c r="AO228" i="12"/>
  <c r="AN228" i="12"/>
  <c r="AM228" i="12"/>
  <c r="AL228" i="12"/>
  <c r="AK228" i="12"/>
  <c r="AJ228" i="12"/>
  <c r="AI228" i="12"/>
  <c r="AH228" i="12"/>
  <c r="AG228" i="12"/>
  <c r="AF228" i="12"/>
  <c r="BC227" i="12"/>
  <c r="BB227" i="12"/>
  <c r="BA227" i="12"/>
  <c r="AZ227" i="12"/>
  <c r="AY227" i="12"/>
  <c r="AX227" i="12"/>
  <c r="AW227" i="12"/>
  <c r="AV227" i="12"/>
  <c r="AU227" i="12"/>
  <c r="AT227" i="12"/>
  <c r="AO227" i="12"/>
  <c r="AN227" i="12"/>
  <c r="AM227" i="12"/>
  <c r="AL227" i="12"/>
  <c r="AK227" i="12"/>
  <c r="AJ227" i="12"/>
  <c r="AI227" i="12"/>
  <c r="AH227" i="12"/>
  <c r="AG227" i="12"/>
  <c r="AF227" i="12"/>
  <c r="BC226" i="12"/>
  <c r="BB226" i="12"/>
  <c r="BA226" i="12"/>
  <c r="AZ226" i="12"/>
  <c r="AY226" i="12"/>
  <c r="AX226" i="12"/>
  <c r="AW226" i="12"/>
  <c r="AV226" i="12"/>
  <c r="AU226" i="12"/>
  <c r="AT226" i="12"/>
  <c r="AO226" i="12"/>
  <c r="AN226" i="12"/>
  <c r="AM226" i="12"/>
  <c r="AL226" i="12"/>
  <c r="AK226" i="12"/>
  <c r="AJ226" i="12"/>
  <c r="AI226" i="12"/>
  <c r="AH226" i="12"/>
  <c r="AG226" i="12"/>
  <c r="AF226" i="12"/>
  <c r="BC225" i="12"/>
  <c r="BB225" i="12"/>
  <c r="BA225" i="12"/>
  <c r="AZ225" i="12"/>
  <c r="AY225" i="12"/>
  <c r="AX225" i="12"/>
  <c r="AW225" i="12"/>
  <c r="AV225" i="12"/>
  <c r="AU225" i="12"/>
  <c r="AT225" i="12"/>
  <c r="AO225" i="12"/>
  <c r="AN225" i="12"/>
  <c r="AM225" i="12"/>
  <c r="AL225" i="12"/>
  <c r="AK225" i="12"/>
  <c r="AJ225" i="12"/>
  <c r="AI225" i="12"/>
  <c r="AH225" i="12"/>
  <c r="AG225" i="12"/>
  <c r="AF225" i="12"/>
  <c r="BC224" i="12"/>
  <c r="BB224" i="12"/>
  <c r="BA224" i="12"/>
  <c r="AZ224" i="12"/>
  <c r="AY224" i="12"/>
  <c r="AX224" i="12"/>
  <c r="AW224" i="12"/>
  <c r="AV224" i="12"/>
  <c r="AU224" i="12"/>
  <c r="AT224" i="12"/>
  <c r="AO224" i="12"/>
  <c r="AN224" i="12"/>
  <c r="AM224" i="12"/>
  <c r="AL224" i="12"/>
  <c r="AK224" i="12"/>
  <c r="AJ224" i="12"/>
  <c r="AI224" i="12"/>
  <c r="AH224" i="12"/>
  <c r="AG224" i="12"/>
  <c r="AF224" i="12"/>
  <c r="BC223" i="12"/>
  <c r="BB223" i="12"/>
  <c r="BA223" i="12"/>
  <c r="AZ223" i="12"/>
  <c r="AY223" i="12"/>
  <c r="AX223" i="12"/>
  <c r="AW223" i="12"/>
  <c r="AV223" i="12"/>
  <c r="AU223" i="12"/>
  <c r="AT223" i="12"/>
  <c r="AO223" i="12"/>
  <c r="AN223" i="12"/>
  <c r="AM223" i="12"/>
  <c r="AL223" i="12"/>
  <c r="AK223" i="12"/>
  <c r="AJ223" i="12"/>
  <c r="AI223" i="12"/>
  <c r="AH223" i="12"/>
  <c r="AG223" i="12"/>
  <c r="AF223" i="12"/>
  <c r="BC222" i="12"/>
  <c r="BB222" i="12"/>
  <c r="BA222" i="12"/>
  <c r="AZ222" i="12"/>
  <c r="AY222" i="12"/>
  <c r="AX222" i="12"/>
  <c r="AW222" i="12"/>
  <c r="AV222" i="12"/>
  <c r="AU222" i="12"/>
  <c r="AT222" i="12"/>
  <c r="AO222" i="12"/>
  <c r="AN222" i="12"/>
  <c r="AM222" i="12"/>
  <c r="AL222" i="12"/>
  <c r="AK222" i="12"/>
  <c r="AJ222" i="12"/>
  <c r="AI222" i="12"/>
  <c r="AH222" i="12"/>
  <c r="AG222" i="12"/>
  <c r="AF222" i="12"/>
  <c r="BC221" i="12"/>
  <c r="BB221" i="12"/>
  <c r="BA221" i="12"/>
  <c r="AZ221" i="12"/>
  <c r="AY221" i="12"/>
  <c r="AX221" i="12"/>
  <c r="AW221" i="12"/>
  <c r="AV221" i="12"/>
  <c r="AU221" i="12"/>
  <c r="AT221" i="12"/>
  <c r="AO221" i="12"/>
  <c r="AN221" i="12"/>
  <c r="AM221" i="12"/>
  <c r="AL221" i="12"/>
  <c r="AK221" i="12"/>
  <c r="AJ221" i="12"/>
  <c r="AI221" i="12"/>
  <c r="AH221" i="12"/>
  <c r="AG221" i="12"/>
  <c r="AF221" i="12"/>
  <c r="BC220" i="12"/>
  <c r="BB220" i="12"/>
  <c r="BA220" i="12"/>
  <c r="AZ220" i="12"/>
  <c r="AY220" i="12"/>
  <c r="AX220" i="12"/>
  <c r="AW220" i="12"/>
  <c r="AV220" i="12"/>
  <c r="AU220" i="12"/>
  <c r="AT220" i="12"/>
  <c r="AO220" i="12"/>
  <c r="AN220" i="12"/>
  <c r="AM220" i="12"/>
  <c r="AL220" i="12"/>
  <c r="AK220" i="12"/>
  <c r="AJ220" i="12"/>
  <c r="AI220" i="12"/>
  <c r="AH220" i="12"/>
  <c r="AG220" i="12"/>
  <c r="AF220" i="12"/>
  <c r="BC219" i="12"/>
  <c r="BB219" i="12"/>
  <c r="BA219" i="12"/>
  <c r="AZ219" i="12"/>
  <c r="AY219" i="12"/>
  <c r="AX219" i="12"/>
  <c r="AW219" i="12"/>
  <c r="AV219" i="12"/>
  <c r="AU219" i="12"/>
  <c r="AT219" i="12"/>
  <c r="AO219" i="12"/>
  <c r="AN219" i="12"/>
  <c r="AM219" i="12"/>
  <c r="AL219" i="12"/>
  <c r="AK219" i="12"/>
  <c r="AJ219" i="12"/>
  <c r="AI219" i="12"/>
  <c r="AH219" i="12"/>
  <c r="AG219" i="12"/>
  <c r="AF219" i="12"/>
  <c r="BC218" i="12"/>
  <c r="BB218" i="12"/>
  <c r="BA218" i="12"/>
  <c r="AZ218" i="12"/>
  <c r="AY218" i="12"/>
  <c r="AX218" i="12"/>
  <c r="AW218" i="12"/>
  <c r="AV218" i="12"/>
  <c r="AU218" i="12"/>
  <c r="AT218" i="12"/>
  <c r="AO218" i="12"/>
  <c r="AN218" i="12"/>
  <c r="AM218" i="12"/>
  <c r="AL218" i="12"/>
  <c r="AK218" i="12"/>
  <c r="AJ218" i="12"/>
  <c r="AI218" i="12"/>
  <c r="AH218" i="12"/>
  <c r="AG218" i="12"/>
  <c r="AF218" i="12"/>
  <c r="BC217" i="12"/>
  <c r="BB217" i="12"/>
  <c r="BA217" i="12"/>
  <c r="AZ217" i="12"/>
  <c r="AY217" i="12"/>
  <c r="AX217" i="12"/>
  <c r="AW217" i="12"/>
  <c r="AV217" i="12"/>
  <c r="AU217" i="12"/>
  <c r="AT217" i="12"/>
  <c r="AO217" i="12"/>
  <c r="AN217" i="12"/>
  <c r="AM217" i="12"/>
  <c r="AL217" i="12"/>
  <c r="AK217" i="12"/>
  <c r="AJ217" i="12"/>
  <c r="AI217" i="12"/>
  <c r="AH217" i="12"/>
  <c r="AG217" i="12"/>
  <c r="AF217" i="12"/>
  <c r="BC216" i="12"/>
  <c r="BB216" i="12"/>
  <c r="BA216" i="12"/>
  <c r="AZ216" i="12"/>
  <c r="AY216" i="12"/>
  <c r="AX216" i="12"/>
  <c r="AW216" i="12"/>
  <c r="AV216" i="12"/>
  <c r="AU216" i="12"/>
  <c r="AT216" i="12"/>
  <c r="AO216" i="12"/>
  <c r="AN216" i="12"/>
  <c r="AM216" i="12"/>
  <c r="AL216" i="12"/>
  <c r="AK216" i="12"/>
  <c r="AJ216" i="12"/>
  <c r="AI216" i="12"/>
  <c r="AH216" i="12"/>
  <c r="AG216" i="12"/>
  <c r="AF216" i="12"/>
  <c r="BC215" i="12"/>
  <c r="BB215" i="12"/>
  <c r="BA215" i="12"/>
  <c r="AZ215" i="12"/>
  <c r="AY215" i="12"/>
  <c r="AX215" i="12"/>
  <c r="AW215" i="12"/>
  <c r="AV215" i="12"/>
  <c r="AU215" i="12"/>
  <c r="AT215" i="12"/>
  <c r="AO215" i="12"/>
  <c r="AN215" i="12"/>
  <c r="AM215" i="12"/>
  <c r="AL215" i="12"/>
  <c r="AK215" i="12"/>
  <c r="AJ215" i="12"/>
  <c r="AI215" i="12"/>
  <c r="AH215" i="12"/>
  <c r="AG215" i="12"/>
  <c r="AF215" i="12"/>
  <c r="BC214" i="12"/>
  <c r="BB214" i="12"/>
  <c r="BA214" i="12"/>
  <c r="AZ214" i="12"/>
  <c r="AY214" i="12"/>
  <c r="AX214" i="12"/>
  <c r="AW214" i="12"/>
  <c r="AV214" i="12"/>
  <c r="AU214" i="12"/>
  <c r="AT214" i="12"/>
  <c r="AO214" i="12"/>
  <c r="AN214" i="12"/>
  <c r="AM214" i="12"/>
  <c r="AL214" i="12"/>
  <c r="AK214" i="12"/>
  <c r="AJ214" i="12"/>
  <c r="AI214" i="12"/>
  <c r="AH214" i="12"/>
  <c r="AG214" i="12"/>
  <c r="AF214" i="12"/>
  <c r="BC213" i="12"/>
  <c r="BB213" i="12"/>
  <c r="BA213" i="12"/>
  <c r="AZ213" i="12"/>
  <c r="AY213" i="12"/>
  <c r="AX213" i="12"/>
  <c r="AW213" i="12"/>
  <c r="AV213" i="12"/>
  <c r="AU213" i="12"/>
  <c r="AT213" i="12"/>
  <c r="AO213" i="12"/>
  <c r="AN213" i="12"/>
  <c r="AM213" i="12"/>
  <c r="AL213" i="12"/>
  <c r="AK213" i="12"/>
  <c r="AJ213" i="12"/>
  <c r="AI213" i="12"/>
  <c r="AH213" i="12"/>
  <c r="AG213" i="12"/>
  <c r="AF213" i="12"/>
  <c r="BC212" i="12"/>
  <c r="BB212" i="12"/>
  <c r="BA212" i="12"/>
  <c r="AZ212" i="12"/>
  <c r="AY212" i="12"/>
  <c r="AX212" i="12"/>
  <c r="AW212" i="12"/>
  <c r="AV212" i="12"/>
  <c r="AU212" i="12"/>
  <c r="AT212" i="12"/>
  <c r="AO212" i="12"/>
  <c r="AN212" i="12"/>
  <c r="AM212" i="12"/>
  <c r="AL212" i="12"/>
  <c r="AK212" i="12"/>
  <c r="AJ212" i="12"/>
  <c r="AI212" i="12"/>
  <c r="AH212" i="12"/>
  <c r="AG212" i="12"/>
  <c r="AF212" i="12"/>
  <c r="BC211" i="12"/>
  <c r="BB211" i="12"/>
  <c r="BA211" i="12"/>
  <c r="AZ211" i="12"/>
  <c r="AY211" i="12"/>
  <c r="AX211" i="12"/>
  <c r="AW211" i="12"/>
  <c r="AV211" i="12"/>
  <c r="AU211" i="12"/>
  <c r="AT211" i="12"/>
  <c r="AO211" i="12"/>
  <c r="AN211" i="12"/>
  <c r="AM211" i="12"/>
  <c r="AL211" i="12"/>
  <c r="AK211" i="12"/>
  <c r="AJ211" i="12"/>
  <c r="AI211" i="12"/>
  <c r="AH211" i="12"/>
  <c r="AG211" i="12"/>
  <c r="AF211" i="12"/>
  <c r="BC210" i="12"/>
  <c r="BB210" i="12"/>
  <c r="BA210" i="12"/>
  <c r="AZ210" i="12"/>
  <c r="AY210" i="12"/>
  <c r="AX210" i="12"/>
  <c r="AW210" i="12"/>
  <c r="AV210" i="12"/>
  <c r="AU210" i="12"/>
  <c r="AT210" i="12"/>
  <c r="AO210" i="12"/>
  <c r="AN210" i="12"/>
  <c r="AM210" i="12"/>
  <c r="AL210" i="12"/>
  <c r="AK210" i="12"/>
  <c r="AJ210" i="12"/>
  <c r="AI210" i="12"/>
  <c r="AH210" i="12"/>
  <c r="AG210" i="12"/>
  <c r="AF210" i="12"/>
  <c r="BC209" i="12"/>
  <c r="BB209" i="12"/>
  <c r="BA209" i="12"/>
  <c r="AZ209" i="12"/>
  <c r="AY209" i="12"/>
  <c r="AX209" i="12"/>
  <c r="AW209" i="12"/>
  <c r="AV209" i="12"/>
  <c r="AU209" i="12"/>
  <c r="AT209" i="12"/>
  <c r="AO209" i="12"/>
  <c r="AN209" i="12"/>
  <c r="AM209" i="12"/>
  <c r="AL209" i="12"/>
  <c r="AK209" i="12"/>
  <c r="AJ209" i="12"/>
  <c r="AI209" i="12"/>
  <c r="AH209" i="12"/>
  <c r="AG209" i="12"/>
  <c r="AF209" i="12"/>
  <c r="BC208" i="12"/>
  <c r="BB208" i="12"/>
  <c r="BA208" i="12"/>
  <c r="AZ208" i="12"/>
  <c r="AY208" i="12"/>
  <c r="AX208" i="12"/>
  <c r="AW208" i="12"/>
  <c r="AV208" i="12"/>
  <c r="AU208" i="12"/>
  <c r="AT208" i="12"/>
  <c r="AO208" i="12"/>
  <c r="AN208" i="12"/>
  <c r="AM208" i="12"/>
  <c r="AL208" i="12"/>
  <c r="AK208" i="12"/>
  <c r="AJ208" i="12"/>
  <c r="AI208" i="12"/>
  <c r="AH208" i="12"/>
  <c r="AG208" i="12"/>
  <c r="AF208" i="12"/>
  <c r="BC207" i="12"/>
  <c r="BB207" i="12"/>
  <c r="BA207" i="12"/>
  <c r="AZ207" i="12"/>
  <c r="AY207" i="12"/>
  <c r="AX207" i="12"/>
  <c r="AW207" i="12"/>
  <c r="AV207" i="12"/>
  <c r="AU207" i="12"/>
  <c r="AT207" i="12"/>
  <c r="AO207" i="12"/>
  <c r="AN207" i="12"/>
  <c r="AM207" i="12"/>
  <c r="AL207" i="12"/>
  <c r="AK207" i="12"/>
  <c r="AJ207" i="12"/>
  <c r="AI207" i="12"/>
  <c r="AH207" i="12"/>
  <c r="AG207" i="12"/>
  <c r="AF207" i="12"/>
  <c r="BC206" i="12"/>
  <c r="BB206" i="12"/>
  <c r="BA206" i="12"/>
  <c r="AZ206" i="12"/>
  <c r="AY206" i="12"/>
  <c r="AX206" i="12"/>
  <c r="AW206" i="12"/>
  <c r="AV206" i="12"/>
  <c r="AU206" i="12"/>
  <c r="AT206" i="12"/>
  <c r="AO206" i="12"/>
  <c r="AN206" i="12"/>
  <c r="AM206" i="12"/>
  <c r="AL206" i="12"/>
  <c r="AK206" i="12"/>
  <c r="AJ206" i="12"/>
  <c r="AI206" i="12"/>
  <c r="AH206" i="12"/>
  <c r="AG206" i="12"/>
  <c r="AF206" i="12"/>
  <c r="BC205" i="12"/>
  <c r="BB205" i="12"/>
  <c r="BA205" i="12"/>
  <c r="AZ205" i="12"/>
  <c r="AY205" i="12"/>
  <c r="AX205" i="12"/>
  <c r="AW205" i="12"/>
  <c r="AV205" i="12"/>
  <c r="AU205" i="12"/>
  <c r="AT205" i="12"/>
  <c r="AO205" i="12"/>
  <c r="AN205" i="12"/>
  <c r="AM205" i="12"/>
  <c r="AL205" i="12"/>
  <c r="AK205" i="12"/>
  <c r="AJ205" i="12"/>
  <c r="AI205" i="12"/>
  <c r="AH205" i="12"/>
  <c r="AG205" i="12"/>
  <c r="AF205" i="12"/>
  <c r="BC204" i="12"/>
  <c r="BB204" i="12"/>
  <c r="BA204" i="12"/>
  <c r="AZ204" i="12"/>
  <c r="AY204" i="12"/>
  <c r="AX204" i="12"/>
  <c r="AW204" i="12"/>
  <c r="AV204" i="12"/>
  <c r="AU204" i="12"/>
  <c r="AT204" i="12"/>
  <c r="AO204" i="12"/>
  <c r="AN204" i="12"/>
  <c r="AM204" i="12"/>
  <c r="AL204" i="12"/>
  <c r="AK204" i="12"/>
  <c r="AJ204" i="12"/>
  <c r="AI204" i="12"/>
  <c r="AH204" i="12"/>
  <c r="AG204" i="12"/>
  <c r="AF204" i="12"/>
  <c r="BC203" i="12"/>
  <c r="BB203" i="12"/>
  <c r="BA203" i="12"/>
  <c r="AZ203" i="12"/>
  <c r="AY203" i="12"/>
  <c r="AX203" i="12"/>
  <c r="AW203" i="12"/>
  <c r="AV203" i="12"/>
  <c r="AU203" i="12"/>
  <c r="AT203" i="12"/>
  <c r="AO203" i="12"/>
  <c r="AN203" i="12"/>
  <c r="AM203" i="12"/>
  <c r="AL203" i="12"/>
  <c r="AK203" i="12"/>
  <c r="AJ203" i="12"/>
  <c r="AI203" i="12"/>
  <c r="AH203" i="12"/>
  <c r="AG203" i="12"/>
  <c r="AF203" i="12"/>
  <c r="BC202" i="12"/>
  <c r="BB202" i="12"/>
  <c r="BA202" i="12"/>
  <c r="AZ202" i="12"/>
  <c r="AY202" i="12"/>
  <c r="AX202" i="12"/>
  <c r="AW202" i="12"/>
  <c r="AV202" i="12"/>
  <c r="AU202" i="12"/>
  <c r="AT202" i="12"/>
  <c r="AO202" i="12"/>
  <c r="AN202" i="12"/>
  <c r="AM202" i="12"/>
  <c r="AL202" i="12"/>
  <c r="AK202" i="12"/>
  <c r="AJ202" i="12"/>
  <c r="AI202" i="12"/>
  <c r="AH202" i="12"/>
  <c r="AG202" i="12"/>
  <c r="AF202" i="12"/>
  <c r="BC201" i="12"/>
  <c r="BB201" i="12"/>
  <c r="BA201" i="12"/>
  <c r="AZ201" i="12"/>
  <c r="AY201" i="12"/>
  <c r="AX201" i="12"/>
  <c r="AW201" i="12"/>
  <c r="AV201" i="12"/>
  <c r="AU201" i="12"/>
  <c r="AT201" i="12"/>
  <c r="AO201" i="12"/>
  <c r="AN201" i="12"/>
  <c r="AM201" i="12"/>
  <c r="AL201" i="12"/>
  <c r="AK201" i="12"/>
  <c r="AJ201" i="12"/>
  <c r="AI201" i="12"/>
  <c r="AH201" i="12"/>
  <c r="AG201" i="12"/>
  <c r="AF201" i="12"/>
  <c r="BC200" i="12"/>
  <c r="BB200" i="12"/>
  <c r="BA200" i="12"/>
  <c r="AZ200" i="12"/>
  <c r="AY200" i="12"/>
  <c r="AX200" i="12"/>
  <c r="AW200" i="12"/>
  <c r="AV200" i="12"/>
  <c r="AU200" i="12"/>
  <c r="AT200" i="12"/>
  <c r="AO200" i="12"/>
  <c r="AN200" i="12"/>
  <c r="AM200" i="12"/>
  <c r="AL200" i="12"/>
  <c r="AK200" i="12"/>
  <c r="AJ200" i="12"/>
  <c r="AI200" i="12"/>
  <c r="AH200" i="12"/>
  <c r="AG200" i="12"/>
  <c r="AF200" i="12"/>
  <c r="BC199" i="12"/>
  <c r="BB199" i="12"/>
  <c r="BA199" i="12"/>
  <c r="AZ199" i="12"/>
  <c r="AY199" i="12"/>
  <c r="AX199" i="12"/>
  <c r="AW199" i="12"/>
  <c r="AV199" i="12"/>
  <c r="AU199" i="12"/>
  <c r="AT199" i="12"/>
  <c r="AO199" i="12"/>
  <c r="AN199" i="12"/>
  <c r="AM199" i="12"/>
  <c r="AL199" i="12"/>
  <c r="AK199" i="12"/>
  <c r="AJ199" i="12"/>
  <c r="AI199" i="12"/>
  <c r="AH199" i="12"/>
  <c r="AG199" i="12"/>
  <c r="AF199" i="12"/>
  <c r="BC198" i="12"/>
  <c r="BB198" i="12"/>
  <c r="BA198" i="12"/>
  <c r="AZ198" i="12"/>
  <c r="AY198" i="12"/>
  <c r="AX198" i="12"/>
  <c r="AW198" i="12"/>
  <c r="AV198" i="12"/>
  <c r="AU198" i="12"/>
  <c r="AT198" i="12"/>
  <c r="AO198" i="12"/>
  <c r="AN198" i="12"/>
  <c r="AM198" i="12"/>
  <c r="AL198" i="12"/>
  <c r="AK198" i="12"/>
  <c r="AJ198" i="12"/>
  <c r="AI198" i="12"/>
  <c r="AH198" i="12"/>
  <c r="AG198" i="12"/>
  <c r="AF198" i="12"/>
  <c r="BC197" i="12"/>
  <c r="BB197" i="12"/>
  <c r="BA197" i="12"/>
  <c r="AZ197" i="12"/>
  <c r="AY197" i="12"/>
  <c r="AX197" i="12"/>
  <c r="AW197" i="12"/>
  <c r="AV197" i="12"/>
  <c r="AU197" i="12"/>
  <c r="AT197" i="12"/>
  <c r="AO197" i="12"/>
  <c r="AN197" i="12"/>
  <c r="AM197" i="12"/>
  <c r="AL197" i="12"/>
  <c r="AK197" i="12"/>
  <c r="AJ197" i="12"/>
  <c r="AI197" i="12"/>
  <c r="AH197" i="12"/>
  <c r="AG197" i="12"/>
  <c r="AF197" i="12"/>
  <c r="BC196" i="12"/>
  <c r="BB196" i="12"/>
  <c r="BA196" i="12"/>
  <c r="AZ196" i="12"/>
  <c r="AY196" i="12"/>
  <c r="AX196" i="12"/>
  <c r="AW196" i="12"/>
  <c r="AV196" i="12"/>
  <c r="AU196" i="12"/>
  <c r="AT196" i="12"/>
  <c r="AO196" i="12"/>
  <c r="AN196" i="12"/>
  <c r="AM196" i="12"/>
  <c r="AL196" i="12"/>
  <c r="AK196" i="12"/>
  <c r="AJ196" i="12"/>
  <c r="AI196" i="12"/>
  <c r="AH196" i="12"/>
  <c r="AG196" i="12"/>
  <c r="AF196" i="12"/>
  <c r="BC194" i="12"/>
  <c r="BB194" i="12"/>
  <c r="BA194" i="12"/>
  <c r="AZ194" i="12"/>
  <c r="AY194" i="12"/>
  <c r="AX194" i="12"/>
  <c r="AW194" i="12"/>
  <c r="AV194" i="12"/>
  <c r="AU194" i="12"/>
  <c r="AT194" i="12"/>
  <c r="AO194" i="12"/>
  <c r="AN194" i="12"/>
  <c r="AM194" i="12"/>
  <c r="AL194" i="12"/>
  <c r="AK194" i="12"/>
  <c r="AJ194" i="12"/>
  <c r="AI194" i="12"/>
  <c r="AH194" i="12"/>
  <c r="AG194" i="12"/>
  <c r="AF194" i="12"/>
  <c r="BC192" i="12"/>
  <c r="BB192" i="12"/>
  <c r="BA192" i="12"/>
  <c r="AZ192" i="12"/>
  <c r="AY192" i="12"/>
  <c r="AX192" i="12"/>
  <c r="AW192" i="12"/>
  <c r="AV192" i="12"/>
  <c r="AU192" i="12"/>
  <c r="AT192" i="12"/>
  <c r="AO192" i="12"/>
  <c r="AN192" i="12"/>
  <c r="AM192" i="12"/>
  <c r="AL192" i="12"/>
  <c r="AK192" i="12"/>
  <c r="AJ192" i="12"/>
  <c r="AI192" i="12"/>
  <c r="AH192" i="12"/>
  <c r="AG192" i="12"/>
  <c r="AF192" i="12"/>
  <c r="BC191" i="12"/>
  <c r="BB191" i="12"/>
  <c r="BA191" i="12"/>
  <c r="AZ191" i="12"/>
  <c r="AY191" i="12"/>
  <c r="AX191" i="12"/>
  <c r="AW191" i="12"/>
  <c r="AV191" i="12"/>
  <c r="AU191" i="12"/>
  <c r="AT191" i="12"/>
  <c r="AO191" i="12"/>
  <c r="AN191" i="12"/>
  <c r="AM191" i="12"/>
  <c r="AL191" i="12"/>
  <c r="AK191" i="12"/>
  <c r="AJ191" i="12"/>
  <c r="AI191" i="12"/>
  <c r="AH191" i="12"/>
  <c r="AG191" i="12"/>
  <c r="AF191" i="12"/>
  <c r="BC189" i="12"/>
  <c r="BB189" i="12"/>
  <c r="BA189" i="12"/>
  <c r="AZ189" i="12"/>
  <c r="AY189" i="12"/>
  <c r="AX189" i="12"/>
  <c r="AW189" i="12"/>
  <c r="AV189" i="12"/>
  <c r="AU189" i="12"/>
  <c r="AT189" i="12"/>
  <c r="AO189" i="12"/>
  <c r="AN189" i="12"/>
  <c r="AM189" i="12"/>
  <c r="AL189" i="12"/>
  <c r="AK189" i="12"/>
  <c r="AJ189" i="12"/>
  <c r="AI189" i="12"/>
  <c r="AH189" i="12"/>
  <c r="AG189" i="12"/>
  <c r="AF189" i="12"/>
  <c r="BC188" i="12"/>
  <c r="BB188" i="12"/>
  <c r="BA188" i="12"/>
  <c r="AZ188" i="12"/>
  <c r="AY188" i="12"/>
  <c r="AX188" i="12"/>
  <c r="AW188" i="12"/>
  <c r="AV188" i="12"/>
  <c r="AU188" i="12"/>
  <c r="AT188" i="12"/>
  <c r="AO188" i="12"/>
  <c r="AN188" i="12"/>
  <c r="AM188" i="12"/>
  <c r="AL188" i="12"/>
  <c r="AK188" i="12"/>
  <c r="AJ188" i="12"/>
  <c r="AI188" i="12"/>
  <c r="AH188" i="12"/>
  <c r="AG188" i="12"/>
  <c r="AF188" i="12"/>
  <c r="BC187" i="12"/>
  <c r="BB187" i="12"/>
  <c r="BA187" i="12"/>
  <c r="AZ187" i="12"/>
  <c r="AY187" i="12"/>
  <c r="AX187" i="12"/>
  <c r="AW187" i="12"/>
  <c r="AV187" i="12"/>
  <c r="AU187" i="12"/>
  <c r="AT187" i="12"/>
  <c r="AO187" i="12"/>
  <c r="AN187" i="12"/>
  <c r="AM187" i="12"/>
  <c r="AL187" i="12"/>
  <c r="AK187" i="12"/>
  <c r="AJ187" i="12"/>
  <c r="AI187" i="12"/>
  <c r="AH187" i="12"/>
  <c r="AG187" i="12"/>
  <c r="AF187" i="12"/>
  <c r="BC186" i="12"/>
  <c r="BB186" i="12"/>
  <c r="BA186" i="12"/>
  <c r="AZ186" i="12"/>
  <c r="AY186" i="12"/>
  <c r="AX186" i="12"/>
  <c r="AW186" i="12"/>
  <c r="AV186" i="12"/>
  <c r="AU186" i="12"/>
  <c r="AT186" i="12"/>
  <c r="AO186" i="12"/>
  <c r="AN186" i="12"/>
  <c r="AM186" i="12"/>
  <c r="AL186" i="12"/>
  <c r="AK186" i="12"/>
  <c r="AJ186" i="12"/>
  <c r="AI186" i="12"/>
  <c r="AH186" i="12"/>
  <c r="AG186" i="12"/>
  <c r="AF186" i="12"/>
  <c r="BC185" i="12"/>
  <c r="BB185" i="12"/>
  <c r="BA185" i="12"/>
  <c r="AZ185" i="12"/>
  <c r="AY185" i="12"/>
  <c r="AX185" i="12"/>
  <c r="AW185" i="12"/>
  <c r="AV185" i="12"/>
  <c r="AU185" i="12"/>
  <c r="AT185" i="12"/>
  <c r="AO185" i="12"/>
  <c r="AN185" i="12"/>
  <c r="AM185" i="12"/>
  <c r="AL185" i="12"/>
  <c r="AK185" i="12"/>
  <c r="AJ185" i="12"/>
  <c r="AI185" i="12"/>
  <c r="AH185" i="12"/>
  <c r="AG185" i="12"/>
  <c r="AF185" i="12"/>
  <c r="BC184" i="12"/>
  <c r="BB184" i="12"/>
  <c r="BA184" i="12"/>
  <c r="AZ184" i="12"/>
  <c r="AY184" i="12"/>
  <c r="AX184" i="12"/>
  <c r="AW184" i="12"/>
  <c r="AV184" i="12"/>
  <c r="AU184" i="12"/>
  <c r="AT184" i="12"/>
  <c r="AO184" i="12"/>
  <c r="AN184" i="12"/>
  <c r="AM184" i="12"/>
  <c r="AL184" i="12"/>
  <c r="AK184" i="12"/>
  <c r="AJ184" i="12"/>
  <c r="AI184" i="12"/>
  <c r="AH184" i="12"/>
  <c r="AG184" i="12"/>
  <c r="AF184" i="12"/>
  <c r="BC183" i="12"/>
  <c r="BB183" i="12"/>
  <c r="BA183" i="12"/>
  <c r="AZ183" i="12"/>
  <c r="AY183" i="12"/>
  <c r="AX183" i="12"/>
  <c r="AW183" i="12"/>
  <c r="AV183" i="12"/>
  <c r="AU183" i="12"/>
  <c r="AT183" i="12"/>
  <c r="AO183" i="12"/>
  <c r="AN183" i="12"/>
  <c r="AM183" i="12"/>
  <c r="AL183" i="12"/>
  <c r="AK183" i="12"/>
  <c r="AJ183" i="12"/>
  <c r="AI183" i="12"/>
  <c r="AH183" i="12"/>
  <c r="AG183" i="12"/>
  <c r="AF183" i="12"/>
  <c r="BC182" i="12"/>
  <c r="BB182" i="12"/>
  <c r="BA182" i="12"/>
  <c r="AZ182" i="12"/>
  <c r="AY182" i="12"/>
  <c r="AX182" i="12"/>
  <c r="AW182" i="12"/>
  <c r="AV182" i="12"/>
  <c r="AU182" i="12"/>
  <c r="AT182" i="12"/>
  <c r="AO182" i="12"/>
  <c r="AN182" i="12"/>
  <c r="AM182" i="12"/>
  <c r="AL182" i="12"/>
  <c r="AK182" i="12"/>
  <c r="AJ182" i="12"/>
  <c r="AI182" i="12"/>
  <c r="AH182" i="12"/>
  <c r="AG182" i="12"/>
  <c r="AF182" i="12"/>
  <c r="BC181" i="12"/>
  <c r="BB181" i="12"/>
  <c r="BA181" i="12"/>
  <c r="AZ181" i="12"/>
  <c r="AY181" i="12"/>
  <c r="AX181" i="12"/>
  <c r="AW181" i="12"/>
  <c r="AV181" i="12"/>
  <c r="AU181" i="12"/>
  <c r="AT181" i="12"/>
  <c r="AO181" i="12"/>
  <c r="AN181" i="12"/>
  <c r="AM181" i="12"/>
  <c r="AL181" i="12"/>
  <c r="AK181" i="12"/>
  <c r="AJ181" i="12"/>
  <c r="AI181" i="12"/>
  <c r="AH181" i="12"/>
  <c r="AG181" i="12"/>
  <c r="AF181" i="12"/>
  <c r="BC180" i="12"/>
  <c r="BB180" i="12"/>
  <c r="BA180" i="12"/>
  <c r="AZ180" i="12"/>
  <c r="AY180" i="12"/>
  <c r="AX180" i="12"/>
  <c r="AW180" i="12"/>
  <c r="AV180" i="12"/>
  <c r="AU180" i="12"/>
  <c r="AT180" i="12"/>
  <c r="AO180" i="12"/>
  <c r="AN180" i="12"/>
  <c r="AM180" i="12"/>
  <c r="AL180" i="12"/>
  <c r="AK180" i="12"/>
  <c r="AJ180" i="12"/>
  <c r="AI180" i="12"/>
  <c r="AH180" i="12"/>
  <c r="AG180" i="12"/>
  <c r="AF180" i="12"/>
  <c r="BC179" i="12"/>
  <c r="BB179" i="12"/>
  <c r="BA179" i="12"/>
  <c r="AZ179" i="12"/>
  <c r="AY179" i="12"/>
  <c r="AX179" i="12"/>
  <c r="AW179" i="12"/>
  <c r="AV179" i="12"/>
  <c r="AU179" i="12"/>
  <c r="AT179" i="12"/>
  <c r="AO179" i="12"/>
  <c r="AN179" i="12"/>
  <c r="AM179" i="12"/>
  <c r="AL179" i="12"/>
  <c r="AK179" i="12"/>
  <c r="AJ179" i="12"/>
  <c r="AI179" i="12"/>
  <c r="AH179" i="12"/>
  <c r="AG179" i="12"/>
  <c r="AF179" i="12"/>
  <c r="BC178" i="12"/>
  <c r="BB178" i="12"/>
  <c r="BA178" i="12"/>
  <c r="AZ178" i="12"/>
  <c r="AY178" i="12"/>
  <c r="AX178" i="12"/>
  <c r="AW178" i="12"/>
  <c r="AV178" i="12"/>
  <c r="AU178" i="12"/>
  <c r="AT178" i="12"/>
  <c r="AO178" i="12"/>
  <c r="AN178" i="12"/>
  <c r="AM178" i="12"/>
  <c r="AL178" i="12"/>
  <c r="AK178" i="12"/>
  <c r="AJ178" i="12"/>
  <c r="AI178" i="12"/>
  <c r="AH178" i="12"/>
  <c r="AG178" i="12"/>
  <c r="AF178" i="12"/>
  <c r="BC177" i="12"/>
  <c r="BB177" i="12"/>
  <c r="BA177" i="12"/>
  <c r="AZ177" i="12"/>
  <c r="AY177" i="12"/>
  <c r="AX177" i="12"/>
  <c r="AW177" i="12"/>
  <c r="AV177" i="12"/>
  <c r="AU177" i="12"/>
  <c r="AT177" i="12"/>
  <c r="AO177" i="12"/>
  <c r="AN177" i="12"/>
  <c r="AM177" i="12"/>
  <c r="AL177" i="12"/>
  <c r="AK177" i="12"/>
  <c r="AJ177" i="12"/>
  <c r="AI177" i="12"/>
  <c r="AH177" i="12"/>
  <c r="AG177" i="12"/>
  <c r="AF177" i="12"/>
  <c r="BC176" i="12"/>
  <c r="BB176" i="12"/>
  <c r="BA176" i="12"/>
  <c r="AZ176" i="12"/>
  <c r="AY176" i="12"/>
  <c r="AX176" i="12"/>
  <c r="AW176" i="12"/>
  <c r="AV176" i="12"/>
  <c r="AU176" i="12"/>
  <c r="AT176" i="12"/>
  <c r="AO176" i="12"/>
  <c r="AN176" i="12"/>
  <c r="AM176" i="12"/>
  <c r="AL176" i="12"/>
  <c r="AK176" i="12"/>
  <c r="AJ176" i="12"/>
  <c r="AI176" i="12"/>
  <c r="AH176" i="12"/>
  <c r="AG176" i="12"/>
  <c r="AF176" i="12"/>
  <c r="BC174" i="12"/>
  <c r="BB174" i="12"/>
  <c r="BA174" i="12"/>
  <c r="AZ174" i="12"/>
  <c r="AY174" i="12"/>
  <c r="AX174" i="12"/>
  <c r="AW174" i="12"/>
  <c r="AV174" i="12"/>
  <c r="AU174" i="12"/>
  <c r="AT174" i="12"/>
  <c r="AO174" i="12"/>
  <c r="AN174" i="12"/>
  <c r="AM174" i="12"/>
  <c r="AL174" i="12"/>
  <c r="AK174" i="12"/>
  <c r="AJ174" i="12"/>
  <c r="AI174" i="12"/>
  <c r="AH174" i="12"/>
  <c r="AG174" i="12"/>
  <c r="AF174" i="12"/>
  <c r="BC173" i="12"/>
  <c r="BB173" i="12"/>
  <c r="BA173" i="12"/>
  <c r="AZ173" i="12"/>
  <c r="AY173" i="12"/>
  <c r="AX173" i="12"/>
  <c r="AW173" i="12"/>
  <c r="AV173" i="12"/>
  <c r="AU173" i="12"/>
  <c r="AT173" i="12"/>
  <c r="AO173" i="12"/>
  <c r="AN173" i="12"/>
  <c r="AM173" i="12"/>
  <c r="AL173" i="12"/>
  <c r="AK173" i="12"/>
  <c r="AJ173" i="12"/>
  <c r="AI173" i="12"/>
  <c r="AH173" i="12"/>
  <c r="AG173" i="12"/>
  <c r="AF173" i="12"/>
  <c r="BC171" i="12"/>
  <c r="BB171" i="12"/>
  <c r="BA171" i="12"/>
  <c r="AZ171" i="12"/>
  <c r="AY171" i="12"/>
  <c r="AX171" i="12"/>
  <c r="AW171" i="12"/>
  <c r="AV171" i="12"/>
  <c r="AU171" i="12"/>
  <c r="AT171" i="12"/>
  <c r="AO171" i="12"/>
  <c r="AN171" i="12"/>
  <c r="AM171" i="12"/>
  <c r="AL171" i="12"/>
  <c r="AK171" i="12"/>
  <c r="AJ171" i="12"/>
  <c r="AI171" i="12"/>
  <c r="AH171" i="12"/>
  <c r="AG171" i="12"/>
  <c r="AF171" i="12"/>
  <c r="BC170" i="12"/>
  <c r="BB170" i="12"/>
  <c r="BA170" i="12"/>
  <c r="AZ170" i="12"/>
  <c r="AY170" i="12"/>
  <c r="AX170" i="12"/>
  <c r="AW170" i="12"/>
  <c r="AV170" i="12"/>
  <c r="AU170" i="12"/>
  <c r="AT170" i="12"/>
  <c r="AO170" i="12"/>
  <c r="AN170" i="12"/>
  <c r="AM170" i="12"/>
  <c r="AL170" i="12"/>
  <c r="AK170" i="12"/>
  <c r="AJ170" i="12"/>
  <c r="AI170" i="12"/>
  <c r="AH170" i="12"/>
  <c r="AG170" i="12"/>
  <c r="AF170" i="12"/>
  <c r="BC169" i="12"/>
  <c r="BB169" i="12"/>
  <c r="BA169" i="12"/>
  <c r="AZ169" i="12"/>
  <c r="AY169" i="12"/>
  <c r="AX169" i="12"/>
  <c r="AW169" i="12"/>
  <c r="AV169" i="12"/>
  <c r="AU169" i="12"/>
  <c r="AT169" i="12"/>
  <c r="AO169" i="12"/>
  <c r="AN169" i="12"/>
  <c r="AM169" i="12"/>
  <c r="AL169" i="12"/>
  <c r="AK169" i="12"/>
  <c r="AJ169" i="12"/>
  <c r="AI169" i="12"/>
  <c r="AH169" i="12"/>
  <c r="AG169" i="12"/>
  <c r="AF169" i="12"/>
  <c r="BC168" i="12"/>
  <c r="BB168" i="12"/>
  <c r="BA168" i="12"/>
  <c r="AZ168" i="12"/>
  <c r="AY168" i="12"/>
  <c r="AX168" i="12"/>
  <c r="AW168" i="12"/>
  <c r="AV168" i="12"/>
  <c r="AU168" i="12"/>
  <c r="AT168" i="12"/>
  <c r="AO168" i="12"/>
  <c r="AN168" i="12"/>
  <c r="AM168" i="12"/>
  <c r="AL168" i="12"/>
  <c r="AK168" i="12"/>
  <c r="AJ168" i="12"/>
  <c r="AI168" i="12"/>
  <c r="AH168" i="12"/>
  <c r="AG168" i="12"/>
  <c r="AF168" i="12"/>
  <c r="BC166" i="12"/>
  <c r="BB166" i="12"/>
  <c r="BA166" i="12"/>
  <c r="AZ166" i="12"/>
  <c r="AY166" i="12"/>
  <c r="AX166" i="12"/>
  <c r="AW166" i="12"/>
  <c r="AV166" i="12"/>
  <c r="AU166" i="12"/>
  <c r="AT166" i="12"/>
  <c r="AO166" i="12"/>
  <c r="AN166" i="12"/>
  <c r="AM166" i="12"/>
  <c r="AL166" i="12"/>
  <c r="AK166" i="12"/>
  <c r="AJ166" i="12"/>
  <c r="AI166" i="12"/>
  <c r="AH166" i="12"/>
  <c r="AG166" i="12"/>
  <c r="AF166" i="12"/>
  <c r="BC165" i="12"/>
  <c r="BB165" i="12"/>
  <c r="BA165" i="12"/>
  <c r="AZ165" i="12"/>
  <c r="AY165" i="12"/>
  <c r="AX165" i="12"/>
  <c r="AW165" i="12"/>
  <c r="AV165" i="12"/>
  <c r="AU165" i="12"/>
  <c r="AT165" i="12"/>
  <c r="AO165" i="12"/>
  <c r="AN165" i="12"/>
  <c r="AM165" i="12"/>
  <c r="AL165" i="12"/>
  <c r="AK165" i="12"/>
  <c r="AJ165" i="12"/>
  <c r="AI165" i="12"/>
  <c r="AH165" i="12"/>
  <c r="AG165" i="12"/>
  <c r="AF165" i="12"/>
  <c r="BC164" i="12"/>
  <c r="BB164" i="12"/>
  <c r="BA164" i="12"/>
  <c r="AZ164" i="12"/>
  <c r="AY164" i="12"/>
  <c r="AX164" i="12"/>
  <c r="AW164" i="12"/>
  <c r="AV164" i="12"/>
  <c r="AU164" i="12"/>
  <c r="AT164" i="12"/>
  <c r="AO164" i="12"/>
  <c r="AN164" i="12"/>
  <c r="AM164" i="12"/>
  <c r="AL164" i="12"/>
  <c r="AK164" i="12"/>
  <c r="AJ164" i="12"/>
  <c r="AI164" i="12"/>
  <c r="AH164" i="12"/>
  <c r="AG164" i="12"/>
  <c r="AF164" i="12"/>
  <c r="BC163" i="12"/>
  <c r="BB163" i="12"/>
  <c r="BA163" i="12"/>
  <c r="AZ163" i="12"/>
  <c r="AY163" i="12"/>
  <c r="AX163" i="12"/>
  <c r="AW163" i="12"/>
  <c r="AV163" i="12"/>
  <c r="AU163" i="12"/>
  <c r="AT163" i="12"/>
  <c r="AO163" i="12"/>
  <c r="AN163" i="12"/>
  <c r="AM163" i="12"/>
  <c r="AL163" i="12"/>
  <c r="AK163" i="12"/>
  <c r="AJ163" i="12"/>
  <c r="AI163" i="12"/>
  <c r="AH163" i="12"/>
  <c r="AG163" i="12"/>
  <c r="AF163" i="12"/>
  <c r="BC162" i="12"/>
  <c r="BB162" i="12"/>
  <c r="BA162" i="12"/>
  <c r="AZ162" i="12"/>
  <c r="AY162" i="12"/>
  <c r="AX162" i="12"/>
  <c r="AW162" i="12"/>
  <c r="AV162" i="12"/>
  <c r="AU162" i="12"/>
  <c r="AT162" i="12"/>
  <c r="AO162" i="12"/>
  <c r="AN162" i="12"/>
  <c r="AM162" i="12"/>
  <c r="AL162" i="12"/>
  <c r="AK162" i="12"/>
  <c r="AJ162" i="12"/>
  <c r="AI162" i="12"/>
  <c r="AH162" i="12"/>
  <c r="AG162" i="12"/>
  <c r="AF162" i="12"/>
  <c r="BC161" i="12"/>
  <c r="BB161" i="12"/>
  <c r="BA161" i="12"/>
  <c r="AZ161" i="12"/>
  <c r="AY161" i="12"/>
  <c r="AX161" i="12"/>
  <c r="AW161" i="12"/>
  <c r="AV161" i="12"/>
  <c r="AU161" i="12"/>
  <c r="AT161" i="12"/>
  <c r="AO161" i="12"/>
  <c r="AN161" i="12"/>
  <c r="AM161" i="12"/>
  <c r="AL161" i="12"/>
  <c r="AK161" i="12"/>
  <c r="AJ161" i="12"/>
  <c r="AI161" i="12"/>
  <c r="AH161" i="12"/>
  <c r="AG161" i="12"/>
  <c r="AF161" i="12"/>
  <c r="BC158" i="12"/>
  <c r="BB158" i="12"/>
  <c r="BA158" i="12"/>
  <c r="AZ158" i="12"/>
  <c r="AY158" i="12"/>
  <c r="AX158" i="12"/>
  <c r="AW158" i="12"/>
  <c r="AV158" i="12"/>
  <c r="AU158" i="12"/>
  <c r="AT158" i="12"/>
  <c r="AO158" i="12"/>
  <c r="AN158" i="12"/>
  <c r="AM158" i="12"/>
  <c r="AL158" i="12"/>
  <c r="AK158" i="12"/>
  <c r="AJ158" i="12"/>
  <c r="AI158" i="12"/>
  <c r="AH158" i="12"/>
  <c r="AG158" i="12"/>
  <c r="AF158" i="12"/>
  <c r="BC157" i="12"/>
  <c r="BB157" i="12"/>
  <c r="BA157" i="12"/>
  <c r="AZ157" i="12"/>
  <c r="AY157" i="12"/>
  <c r="AX157" i="12"/>
  <c r="AW157" i="12"/>
  <c r="AV157" i="12"/>
  <c r="AU157" i="12"/>
  <c r="AT157" i="12"/>
  <c r="AO157" i="12"/>
  <c r="AN157" i="12"/>
  <c r="AM157" i="12"/>
  <c r="AL157" i="12"/>
  <c r="AK157" i="12"/>
  <c r="AJ157" i="12"/>
  <c r="AI157" i="12"/>
  <c r="AH157" i="12"/>
  <c r="AG157" i="12"/>
  <c r="AF157" i="12"/>
  <c r="BC156" i="12"/>
  <c r="BB156" i="12"/>
  <c r="BA156" i="12"/>
  <c r="AZ156" i="12"/>
  <c r="AY156" i="12"/>
  <c r="AX156" i="12"/>
  <c r="AW156" i="12"/>
  <c r="AV156" i="12"/>
  <c r="AU156" i="12"/>
  <c r="AT156" i="12"/>
  <c r="AO156" i="12"/>
  <c r="AN156" i="12"/>
  <c r="AM156" i="12"/>
  <c r="AL156" i="12"/>
  <c r="AK156" i="12"/>
  <c r="AJ156" i="12"/>
  <c r="AI156" i="12"/>
  <c r="AH156" i="12"/>
  <c r="AG156" i="12"/>
  <c r="AF156" i="12"/>
  <c r="BC155" i="12"/>
  <c r="BB155" i="12"/>
  <c r="BA155" i="12"/>
  <c r="AZ155" i="12"/>
  <c r="AY155" i="12"/>
  <c r="AX155" i="12"/>
  <c r="AW155" i="12"/>
  <c r="AV155" i="12"/>
  <c r="AU155" i="12"/>
  <c r="AT155" i="12"/>
  <c r="AO155" i="12"/>
  <c r="AN155" i="12"/>
  <c r="AM155" i="12"/>
  <c r="AL155" i="12"/>
  <c r="AK155" i="12"/>
  <c r="AJ155" i="12"/>
  <c r="AI155" i="12"/>
  <c r="AH155" i="12"/>
  <c r="AG155" i="12"/>
  <c r="AF155" i="12"/>
  <c r="BC154" i="12"/>
  <c r="BB154" i="12"/>
  <c r="BA154" i="12"/>
  <c r="AZ154" i="12"/>
  <c r="AY154" i="12"/>
  <c r="AX154" i="12"/>
  <c r="AW154" i="12"/>
  <c r="AV154" i="12"/>
  <c r="AU154" i="12"/>
  <c r="AT154" i="12"/>
  <c r="AO154" i="12"/>
  <c r="AN154" i="12"/>
  <c r="AM154" i="12"/>
  <c r="AL154" i="12"/>
  <c r="AK154" i="12"/>
  <c r="AJ154" i="12"/>
  <c r="AI154" i="12"/>
  <c r="AH154" i="12"/>
  <c r="AG154" i="12"/>
  <c r="AF154" i="12"/>
  <c r="BC153" i="12"/>
  <c r="BB153" i="12"/>
  <c r="BA153" i="12"/>
  <c r="AZ153" i="12"/>
  <c r="AY153" i="12"/>
  <c r="AX153" i="12"/>
  <c r="AW153" i="12"/>
  <c r="AV153" i="12"/>
  <c r="AU153" i="12"/>
  <c r="AT153" i="12"/>
  <c r="AO153" i="12"/>
  <c r="AN153" i="12"/>
  <c r="AM153" i="12"/>
  <c r="AL153" i="12"/>
  <c r="AK153" i="12"/>
  <c r="AJ153" i="12"/>
  <c r="AI153" i="12"/>
  <c r="AH153" i="12"/>
  <c r="AG153" i="12"/>
  <c r="AF153" i="12"/>
  <c r="BC152" i="12"/>
  <c r="BB152" i="12"/>
  <c r="BA152" i="12"/>
  <c r="AZ152" i="12"/>
  <c r="AY152" i="12"/>
  <c r="AX152" i="12"/>
  <c r="AW152" i="12"/>
  <c r="AV152" i="12"/>
  <c r="AU152" i="12"/>
  <c r="AT152" i="12"/>
  <c r="AO152" i="12"/>
  <c r="AN152" i="12"/>
  <c r="AM152" i="12"/>
  <c r="AL152" i="12"/>
  <c r="AK152" i="12"/>
  <c r="AJ152" i="12"/>
  <c r="AI152" i="12"/>
  <c r="AH152" i="12"/>
  <c r="AG152" i="12"/>
  <c r="AF152" i="12"/>
  <c r="BC151" i="12"/>
  <c r="BB151" i="12"/>
  <c r="BA151" i="12"/>
  <c r="AZ151" i="12"/>
  <c r="AY151" i="12"/>
  <c r="AX151" i="12"/>
  <c r="AW151" i="12"/>
  <c r="AV151" i="12"/>
  <c r="AU151" i="12"/>
  <c r="AT151" i="12"/>
  <c r="AO151" i="12"/>
  <c r="AN151" i="12"/>
  <c r="AM151" i="12"/>
  <c r="AL151" i="12"/>
  <c r="AK151" i="12"/>
  <c r="AJ151" i="12"/>
  <c r="AI151" i="12"/>
  <c r="AH151" i="12"/>
  <c r="AG151" i="12"/>
  <c r="AF151" i="12"/>
  <c r="BC150" i="12"/>
  <c r="BB150" i="12"/>
  <c r="BA150" i="12"/>
  <c r="AZ150" i="12"/>
  <c r="AY150" i="12"/>
  <c r="AX150" i="12"/>
  <c r="AW150" i="12"/>
  <c r="AV150" i="12"/>
  <c r="AU150" i="12"/>
  <c r="AT150" i="12"/>
  <c r="AO150" i="12"/>
  <c r="AN150" i="12"/>
  <c r="AM150" i="12"/>
  <c r="AL150" i="12"/>
  <c r="AK150" i="12"/>
  <c r="AJ150" i="12"/>
  <c r="AI150" i="12"/>
  <c r="AH150" i="12"/>
  <c r="AG150" i="12"/>
  <c r="AF150" i="12"/>
  <c r="BC149" i="12"/>
  <c r="BB149" i="12"/>
  <c r="BA149" i="12"/>
  <c r="AZ149" i="12"/>
  <c r="AY149" i="12"/>
  <c r="AX149" i="12"/>
  <c r="AW149" i="12"/>
  <c r="AV149" i="12"/>
  <c r="AU149" i="12"/>
  <c r="AT149" i="12"/>
  <c r="AO149" i="12"/>
  <c r="AN149" i="12"/>
  <c r="AM149" i="12"/>
  <c r="AL149" i="12"/>
  <c r="AK149" i="12"/>
  <c r="AJ149" i="12"/>
  <c r="AI149" i="12"/>
  <c r="AH149" i="12"/>
  <c r="AG149" i="12"/>
  <c r="AF149" i="12"/>
  <c r="BC148" i="12"/>
  <c r="BB148" i="12"/>
  <c r="BA148" i="12"/>
  <c r="AZ148" i="12"/>
  <c r="AY148" i="12"/>
  <c r="AX148" i="12"/>
  <c r="AW148" i="12"/>
  <c r="AV148" i="12"/>
  <c r="AU148" i="12"/>
  <c r="AT148" i="12"/>
  <c r="AO148" i="12"/>
  <c r="AN148" i="12"/>
  <c r="AM148" i="12"/>
  <c r="AL148" i="12"/>
  <c r="AK148" i="12"/>
  <c r="AJ148" i="12"/>
  <c r="AI148" i="12"/>
  <c r="AH148" i="12"/>
  <c r="AG148" i="12"/>
  <c r="AF148" i="12"/>
  <c r="BC147" i="12"/>
  <c r="BB147" i="12"/>
  <c r="BA147" i="12"/>
  <c r="AZ147" i="12"/>
  <c r="AY147" i="12"/>
  <c r="AX147" i="12"/>
  <c r="AW147" i="12"/>
  <c r="AV147" i="12"/>
  <c r="AU147" i="12"/>
  <c r="AT147" i="12"/>
  <c r="AO147" i="12"/>
  <c r="AN147" i="12"/>
  <c r="AM147" i="12"/>
  <c r="AL147" i="12"/>
  <c r="AK147" i="12"/>
  <c r="AJ147" i="12"/>
  <c r="AI147" i="12"/>
  <c r="AH147" i="12"/>
  <c r="AG147" i="12"/>
  <c r="AF147" i="12"/>
  <c r="BC146" i="12"/>
  <c r="BB146" i="12"/>
  <c r="BA146" i="12"/>
  <c r="AZ146" i="12"/>
  <c r="AY146" i="12"/>
  <c r="AX146" i="12"/>
  <c r="AW146" i="12"/>
  <c r="AV146" i="12"/>
  <c r="AU146" i="12"/>
  <c r="AT146" i="12"/>
  <c r="AO146" i="12"/>
  <c r="AN146" i="12"/>
  <c r="AM146" i="12"/>
  <c r="AL146" i="12"/>
  <c r="AK146" i="12"/>
  <c r="AJ146" i="12"/>
  <c r="AI146" i="12"/>
  <c r="AH146" i="12"/>
  <c r="AG146" i="12"/>
  <c r="AF146" i="12"/>
  <c r="BC145" i="12"/>
  <c r="BB145" i="12"/>
  <c r="BA145" i="12"/>
  <c r="AZ145" i="12"/>
  <c r="AY145" i="12"/>
  <c r="AX145" i="12"/>
  <c r="AW145" i="12"/>
  <c r="AV145" i="12"/>
  <c r="AU145" i="12"/>
  <c r="AT145" i="12"/>
  <c r="AO145" i="12"/>
  <c r="AN145" i="12"/>
  <c r="AM145" i="12"/>
  <c r="AL145" i="12"/>
  <c r="AK145" i="12"/>
  <c r="AJ145" i="12"/>
  <c r="AI145" i="12"/>
  <c r="AH145" i="12"/>
  <c r="AG145" i="12"/>
  <c r="AF145" i="12"/>
  <c r="BC144" i="12"/>
  <c r="BB144" i="12"/>
  <c r="BA144" i="12"/>
  <c r="AZ144" i="12"/>
  <c r="AY144" i="12"/>
  <c r="AX144" i="12"/>
  <c r="AW144" i="12"/>
  <c r="AV144" i="12"/>
  <c r="AU144" i="12"/>
  <c r="AT144" i="12"/>
  <c r="AO144" i="12"/>
  <c r="AN144" i="12"/>
  <c r="AM144" i="12"/>
  <c r="AL144" i="12"/>
  <c r="AK144" i="12"/>
  <c r="AJ144" i="12"/>
  <c r="AI144" i="12"/>
  <c r="AH144" i="12"/>
  <c r="AG144" i="12"/>
  <c r="AF144" i="12"/>
  <c r="BC143" i="12"/>
  <c r="BB143" i="12"/>
  <c r="BA143" i="12"/>
  <c r="AZ143" i="12"/>
  <c r="AY143" i="12"/>
  <c r="AX143" i="12"/>
  <c r="AW143" i="12"/>
  <c r="AV143" i="12"/>
  <c r="AU143" i="12"/>
  <c r="AT143" i="12"/>
  <c r="AO143" i="12"/>
  <c r="AN143" i="12"/>
  <c r="AM143" i="12"/>
  <c r="AL143" i="12"/>
  <c r="AK143" i="12"/>
  <c r="AJ143" i="12"/>
  <c r="AI143" i="12"/>
  <c r="AH143" i="12"/>
  <c r="AG143" i="12"/>
  <c r="AF143" i="12"/>
  <c r="BC142" i="12"/>
  <c r="BB142" i="12"/>
  <c r="BA142" i="12"/>
  <c r="AZ142" i="12"/>
  <c r="AY142" i="12"/>
  <c r="AX142" i="12"/>
  <c r="AW142" i="12"/>
  <c r="AV142" i="12"/>
  <c r="AU142" i="12"/>
  <c r="AT142" i="12"/>
  <c r="AO142" i="12"/>
  <c r="AN142" i="12"/>
  <c r="AM142" i="12"/>
  <c r="AL142" i="12"/>
  <c r="AK142" i="12"/>
  <c r="AJ142" i="12"/>
  <c r="AI142" i="12"/>
  <c r="AH142" i="12"/>
  <c r="AG142" i="12"/>
  <c r="AF142" i="12"/>
  <c r="BC141" i="12"/>
  <c r="BB141" i="12"/>
  <c r="BA141" i="12"/>
  <c r="AZ141" i="12"/>
  <c r="AY141" i="12"/>
  <c r="AX141" i="12"/>
  <c r="AW141" i="12"/>
  <c r="AV141" i="12"/>
  <c r="AU141" i="12"/>
  <c r="AT141" i="12"/>
  <c r="AO141" i="12"/>
  <c r="AN141" i="12"/>
  <c r="AM141" i="12"/>
  <c r="AL141" i="12"/>
  <c r="AK141" i="12"/>
  <c r="AJ141" i="12"/>
  <c r="AI141" i="12"/>
  <c r="AH141" i="12"/>
  <c r="AG141" i="12"/>
  <c r="AF141" i="12"/>
  <c r="BC140" i="12"/>
  <c r="BB140" i="12"/>
  <c r="BA140" i="12"/>
  <c r="AZ140" i="12"/>
  <c r="AY140" i="12"/>
  <c r="AX140" i="12"/>
  <c r="AW140" i="12"/>
  <c r="AV140" i="12"/>
  <c r="AU140" i="12"/>
  <c r="AT140" i="12"/>
  <c r="AO140" i="12"/>
  <c r="AN140" i="12"/>
  <c r="AM140" i="12"/>
  <c r="AL140" i="12"/>
  <c r="AK140" i="12"/>
  <c r="AJ140" i="12"/>
  <c r="AI140" i="12"/>
  <c r="AH140" i="12"/>
  <c r="AG140" i="12"/>
  <c r="AF140" i="12"/>
  <c r="BC139" i="12"/>
  <c r="BB139" i="12"/>
  <c r="BA139" i="12"/>
  <c r="AZ139" i="12"/>
  <c r="AY139" i="12"/>
  <c r="AX139" i="12"/>
  <c r="AW139" i="12"/>
  <c r="AV139" i="12"/>
  <c r="AU139" i="12"/>
  <c r="AT139" i="12"/>
  <c r="AO139" i="12"/>
  <c r="AN139" i="12"/>
  <c r="AM139" i="12"/>
  <c r="AL139" i="12"/>
  <c r="AK139" i="12"/>
  <c r="AJ139" i="12"/>
  <c r="AI139" i="12"/>
  <c r="AH139" i="12"/>
  <c r="AG139" i="12"/>
  <c r="AF139" i="12"/>
  <c r="BC138" i="12"/>
  <c r="BB138" i="12"/>
  <c r="BA138" i="12"/>
  <c r="AZ138" i="12"/>
  <c r="AY138" i="12"/>
  <c r="AX138" i="12"/>
  <c r="AW138" i="12"/>
  <c r="AV138" i="12"/>
  <c r="AU138" i="12"/>
  <c r="AT138" i="12"/>
  <c r="AO138" i="12"/>
  <c r="AN138" i="12"/>
  <c r="AM138" i="12"/>
  <c r="AL138" i="12"/>
  <c r="AK138" i="12"/>
  <c r="AJ138" i="12"/>
  <c r="AI138" i="12"/>
  <c r="AH138" i="12"/>
  <c r="AG138" i="12"/>
  <c r="AF138" i="12"/>
  <c r="BC137" i="12"/>
  <c r="BB137" i="12"/>
  <c r="BA137" i="12"/>
  <c r="AZ137" i="12"/>
  <c r="AY137" i="12"/>
  <c r="AX137" i="12"/>
  <c r="AW137" i="12"/>
  <c r="AV137" i="12"/>
  <c r="AU137" i="12"/>
  <c r="AT137" i="12"/>
  <c r="AO137" i="12"/>
  <c r="AN137" i="12"/>
  <c r="AM137" i="12"/>
  <c r="AL137" i="12"/>
  <c r="AK137" i="12"/>
  <c r="AJ137" i="12"/>
  <c r="AI137" i="12"/>
  <c r="AH137" i="12"/>
  <c r="AG137" i="12"/>
  <c r="AF137" i="12"/>
  <c r="BC136" i="12"/>
  <c r="BB136" i="12"/>
  <c r="BA136" i="12"/>
  <c r="AZ136" i="12"/>
  <c r="AY136" i="12"/>
  <c r="AX136" i="12"/>
  <c r="AW136" i="12"/>
  <c r="AV136" i="12"/>
  <c r="AU136" i="12"/>
  <c r="AT136" i="12"/>
  <c r="AO136" i="12"/>
  <c r="AN136" i="12"/>
  <c r="AM136" i="12"/>
  <c r="AL136" i="12"/>
  <c r="AK136" i="12"/>
  <c r="AJ136" i="12"/>
  <c r="AI136" i="12"/>
  <c r="AH136" i="12"/>
  <c r="AG136" i="12"/>
  <c r="AF136" i="12"/>
  <c r="BC135" i="12"/>
  <c r="BB135" i="12"/>
  <c r="BA135" i="12"/>
  <c r="AZ135" i="12"/>
  <c r="AY135" i="12"/>
  <c r="AX135" i="12"/>
  <c r="AW135" i="12"/>
  <c r="AV135" i="12"/>
  <c r="AU135" i="12"/>
  <c r="AT135" i="12"/>
  <c r="AO135" i="12"/>
  <c r="AN135" i="12"/>
  <c r="AM135" i="12"/>
  <c r="AL135" i="12"/>
  <c r="AK135" i="12"/>
  <c r="AJ135" i="12"/>
  <c r="AI135" i="12"/>
  <c r="AH135" i="12"/>
  <c r="AG135" i="12"/>
  <c r="AF135" i="12"/>
  <c r="BC134" i="12"/>
  <c r="BB134" i="12"/>
  <c r="BA134" i="12"/>
  <c r="AZ134" i="12"/>
  <c r="AY134" i="12"/>
  <c r="AX134" i="12"/>
  <c r="AW134" i="12"/>
  <c r="AV134" i="12"/>
  <c r="AU134" i="12"/>
  <c r="AT134" i="12"/>
  <c r="AO134" i="12"/>
  <c r="AN134" i="12"/>
  <c r="AM134" i="12"/>
  <c r="AL134" i="12"/>
  <c r="AK134" i="12"/>
  <c r="AJ134" i="12"/>
  <c r="AI134" i="12"/>
  <c r="AH134" i="12"/>
  <c r="AG134" i="12"/>
  <c r="AF134" i="12"/>
  <c r="BC133" i="12"/>
  <c r="BB133" i="12"/>
  <c r="BA133" i="12"/>
  <c r="AZ133" i="12"/>
  <c r="AY133" i="12"/>
  <c r="AX133" i="12"/>
  <c r="AW133" i="12"/>
  <c r="AV133" i="12"/>
  <c r="AU133" i="12"/>
  <c r="AT133" i="12"/>
  <c r="AO133" i="12"/>
  <c r="AN133" i="12"/>
  <c r="AM133" i="12"/>
  <c r="AL133" i="12"/>
  <c r="AK133" i="12"/>
  <c r="AJ133" i="12"/>
  <c r="AI133" i="12"/>
  <c r="AH133" i="12"/>
  <c r="AG133" i="12"/>
  <c r="AF133" i="12"/>
  <c r="BC132" i="12"/>
  <c r="BB132" i="12"/>
  <c r="BA132" i="12"/>
  <c r="AZ132" i="12"/>
  <c r="AY132" i="12"/>
  <c r="AX132" i="12"/>
  <c r="AW132" i="12"/>
  <c r="AV132" i="12"/>
  <c r="AU132" i="12"/>
  <c r="AT132" i="12"/>
  <c r="AO132" i="12"/>
  <c r="AN132" i="12"/>
  <c r="AM132" i="12"/>
  <c r="AL132" i="12"/>
  <c r="AK132" i="12"/>
  <c r="AJ132" i="12"/>
  <c r="AI132" i="12"/>
  <c r="AH132" i="12"/>
  <c r="AG132" i="12"/>
  <c r="AF132" i="12"/>
  <c r="BC131" i="12"/>
  <c r="BB131" i="12"/>
  <c r="BA131" i="12"/>
  <c r="AZ131" i="12"/>
  <c r="AY131" i="12"/>
  <c r="AX131" i="12"/>
  <c r="AW131" i="12"/>
  <c r="AV131" i="12"/>
  <c r="AU131" i="12"/>
  <c r="AT131" i="12"/>
  <c r="AO131" i="12"/>
  <c r="AN131" i="12"/>
  <c r="AM131" i="12"/>
  <c r="AL131" i="12"/>
  <c r="AK131" i="12"/>
  <c r="AJ131" i="12"/>
  <c r="AI131" i="12"/>
  <c r="AH131" i="12"/>
  <c r="AG131" i="12"/>
  <c r="AF131" i="12"/>
  <c r="BC130" i="12"/>
  <c r="BB130" i="12"/>
  <c r="BA130" i="12"/>
  <c r="AZ130" i="12"/>
  <c r="AY130" i="12"/>
  <c r="AX130" i="12"/>
  <c r="AW130" i="12"/>
  <c r="AV130" i="12"/>
  <c r="AU130" i="12"/>
  <c r="AT130" i="12"/>
  <c r="AO130" i="12"/>
  <c r="AN130" i="12"/>
  <c r="AM130" i="12"/>
  <c r="AL130" i="12"/>
  <c r="AK130" i="12"/>
  <c r="AJ130" i="12"/>
  <c r="AI130" i="12"/>
  <c r="AH130" i="12"/>
  <c r="AG130" i="12"/>
  <c r="AF130" i="12"/>
  <c r="BC129" i="12"/>
  <c r="BB129" i="12"/>
  <c r="BA129" i="12"/>
  <c r="AZ129" i="12"/>
  <c r="AY129" i="12"/>
  <c r="AX129" i="12"/>
  <c r="AW129" i="12"/>
  <c r="AV129" i="12"/>
  <c r="AU129" i="12"/>
  <c r="AT129" i="12"/>
  <c r="AO129" i="12"/>
  <c r="AN129" i="12"/>
  <c r="AM129" i="12"/>
  <c r="AL129" i="12"/>
  <c r="AK129" i="12"/>
  <c r="AJ129" i="12"/>
  <c r="AI129" i="12"/>
  <c r="AH129" i="12"/>
  <c r="AG129" i="12"/>
  <c r="AF129" i="12"/>
  <c r="BC128" i="12"/>
  <c r="BB128" i="12"/>
  <c r="BA128" i="12"/>
  <c r="AZ128" i="12"/>
  <c r="AY128" i="12"/>
  <c r="AX128" i="12"/>
  <c r="AW128" i="12"/>
  <c r="AV128" i="12"/>
  <c r="AU128" i="12"/>
  <c r="AT128" i="12"/>
  <c r="AO128" i="12"/>
  <c r="AN128" i="12"/>
  <c r="AM128" i="12"/>
  <c r="AL128" i="12"/>
  <c r="AK128" i="12"/>
  <c r="AJ128" i="12"/>
  <c r="AI128" i="12"/>
  <c r="AH128" i="12"/>
  <c r="AG128" i="12"/>
  <c r="AF128" i="12"/>
  <c r="BC127" i="12"/>
  <c r="BB127" i="12"/>
  <c r="BA127" i="12"/>
  <c r="AZ127" i="12"/>
  <c r="AY127" i="12"/>
  <c r="AX127" i="12"/>
  <c r="AW127" i="12"/>
  <c r="AV127" i="12"/>
  <c r="AU127" i="12"/>
  <c r="AT127" i="12"/>
  <c r="AO127" i="12"/>
  <c r="AN127" i="12"/>
  <c r="AM127" i="12"/>
  <c r="AL127" i="12"/>
  <c r="AK127" i="12"/>
  <c r="AJ127" i="12"/>
  <c r="AI127" i="12"/>
  <c r="AH127" i="12"/>
  <c r="AG127" i="12"/>
  <c r="AF127" i="12"/>
  <c r="BC126" i="12"/>
  <c r="BB126" i="12"/>
  <c r="BA126" i="12"/>
  <c r="AZ126" i="12"/>
  <c r="AY126" i="12"/>
  <c r="AX126" i="12"/>
  <c r="AW126" i="12"/>
  <c r="AV126" i="12"/>
  <c r="AU126" i="12"/>
  <c r="AT126" i="12"/>
  <c r="AO126" i="12"/>
  <c r="AN126" i="12"/>
  <c r="AM126" i="12"/>
  <c r="AL126" i="12"/>
  <c r="AK126" i="12"/>
  <c r="AJ126" i="12"/>
  <c r="AI126" i="12"/>
  <c r="AH126" i="12"/>
  <c r="AG126" i="12"/>
  <c r="AF126" i="12"/>
  <c r="BC125" i="12"/>
  <c r="BB125" i="12"/>
  <c r="BA125" i="12"/>
  <c r="AZ125" i="12"/>
  <c r="AY125" i="12"/>
  <c r="AX125" i="12"/>
  <c r="AW125" i="12"/>
  <c r="AV125" i="12"/>
  <c r="AU125" i="12"/>
  <c r="AT125" i="12"/>
  <c r="AO125" i="12"/>
  <c r="AN125" i="12"/>
  <c r="AM125" i="12"/>
  <c r="AL125" i="12"/>
  <c r="AK125" i="12"/>
  <c r="AJ125" i="12"/>
  <c r="AI125" i="12"/>
  <c r="AH125" i="12"/>
  <c r="AG125" i="12"/>
  <c r="AF125" i="12"/>
  <c r="BC124" i="12"/>
  <c r="BB124" i="12"/>
  <c r="BA124" i="12"/>
  <c r="AZ124" i="12"/>
  <c r="AY124" i="12"/>
  <c r="AX124" i="12"/>
  <c r="AW124" i="12"/>
  <c r="AV124" i="12"/>
  <c r="AU124" i="12"/>
  <c r="AT124" i="12"/>
  <c r="AO124" i="12"/>
  <c r="AN124" i="12"/>
  <c r="AM124" i="12"/>
  <c r="AL124" i="12"/>
  <c r="AK124" i="12"/>
  <c r="AJ124" i="12"/>
  <c r="AI124" i="12"/>
  <c r="AH124" i="12"/>
  <c r="AG124" i="12"/>
  <c r="AF124" i="12"/>
  <c r="BC122" i="12"/>
  <c r="BB122" i="12"/>
  <c r="BA122" i="12"/>
  <c r="AZ122" i="12"/>
  <c r="AY122" i="12"/>
  <c r="AX122" i="12"/>
  <c r="AW122" i="12"/>
  <c r="AV122" i="12"/>
  <c r="AU122" i="12"/>
  <c r="AT122" i="12"/>
  <c r="AO122" i="12"/>
  <c r="AN122" i="12"/>
  <c r="AM122" i="12"/>
  <c r="AL122" i="12"/>
  <c r="AK122" i="12"/>
  <c r="AJ122" i="12"/>
  <c r="AI122" i="12"/>
  <c r="AH122" i="12"/>
  <c r="AG122" i="12"/>
  <c r="AF122" i="12"/>
  <c r="BC121" i="12"/>
  <c r="BB121" i="12"/>
  <c r="BA121" i="12"/>
  <c r="AZ121" i="12"/>
  <c r="AY121" i="12"/>
  <c r="AX121" i="12"/>
  <c r="AW121" i="12"/>
  <c r="AV121" i="12"/>
  <c r="AU121" i="12"/>
  <c r="AT121" i="12"/>
  <c r="AO121" i="12"/>
  <c r="AN121" i="12"/>
  <c r="AM121" i="12"/>
  <c r="AL121" i="12"/>
  <c r="AK121" i="12"/>
  <c r="AJ121" i="12"/>
  <c r="AI121" i="12"/>
  <c r="AH121" i="12"/>
  <c r="AG121" i="12"/>
  <c r="AF121" i="12"/>
  <c r="BC120" i="12"/>
  <c r="BB120" i="12"/>
  <c r="BA120" i="12"/>
  <c r="AZ120" i="12"/>
  <c r="AY120" i="12"/>
  <c r="AX120" i="12"/>
  <c r="AW120" i="12"/>
  <c r="AV120" i="12"/>
  <c r="AU120" i="12"/>
  <c r="AT120" i="12"/>
  <c r="AO120" i="12"/>
  <c r="AN120" i="12"/>
  <c r="AM120" i="12"/>
  <c r="AL120" i="12"/>
  <c r="AK120" i="12"/>
  <c r="AJ120" i="12"/>
  <c r="AI120" i="12"/>
  <c r="AH120" i="12"/>
  <c r="AG120" i="12"/>
  <c r="AF120" i="12"/>
  <c r="BC119" i="12"/>
  <c r="BB119" i="12"/>
  <c r="BA119" i="12"/>
  <c r="AZ119" i="12"/>
  <c r="AY119" i="12"/>
  <c r="AX119" i="12"/>
  <c r="AW119" i="12"/>
  <c r="AV119" i="12"/>
  <c r="AU119" i="12"/>
  <c r="AT119" i="12"/>
  <c r="AO119" i="12"/>
  <c r="AN119" i="12"/>
  <c r="AM119" i="12"/>
  <c r="AL119" i="12"/>
  <c r="AK119" i="12"/>
  <c r="AJ119" i="12"/>
  <c r="AI119" i="12"/>
  <c r="AH119" i="12"/>
  <c r="AG119" i="12"/>
  <c r="AF119" i="12"/>
  <c r="BC118" i="12"/>
  <c r="BB118" i="12"/>
  <c r="BA118" i="12"/>
  <c r="AZ118" i="12"/>
  <c r="AY118" i="12"/>
  <c r="AX118" i="12"/>
  <c r="AW118" i="12"/>
  <c r="AV118" i="12"/>
  <c r="AU118" i="12"/>
  <c r="AT118" i="12"/>
  <c r="AO118" i="12"/>
  <c r="AN118" i="12"/>
  <c r="AM118" i="12"/>
  <c r="AL118" i="12"/>
  <c r="AK118" i="12"/>
  <c r="AJ118" i="12"/>
  <c r="AI118" i="12"/>
  <c r="AH118" i="12"/>
  <c r="AG118" i="12"/>
  <c r="AF118" i="12"/>
  <c r="BC117" i="12"/>
  <c r="BB117" i="12"/>
  <c r="BA117" i="12"/>
  <c r="AZ117" i="12"/>
  <c r="AY117" i="12"/>
  <c r="AX117" i="12"/>
  <c r="AW117" i="12"/>
  <c r="AV117" i="12"/>
  <c r="AU117" i="12"/>
  <c r="AT117" i="12"/>
  <c r="AO117" i="12"/>
  <c r="AN117" i="12"/>
  <c r="AM117" i="12"/>
  <c r="AL117" i="12"/>
  <c r="AK117" i="12"/>
  <c r="AJ117" i="12"/>
  <c r="AI117" i="12"/>
  <c r="AH117" i="12"/>
  <c r="AG117" i="12"/>
  <c r="AF117" i="12"/>
  <c r="BC116" i="12"/>
  <c r="BB116" i="12"/>
  <c r="BA116" i="12"/>
  <c r="AZ116" i="12"/>
  <c r="AY116" i="12"/>
  <c r="AX116" i="12"/>
  <c r="AW116" i="12"/>
  <c r="AV116" i="12"/>
  <c r="AU116" i="12"/>
  <c r="AT116" i="12"/>
  <c r="AO116" i="12"/>
  <c r="AN116" i="12"/>
  <c r="AM116" i="12"/>
  <c r="AL116" i="12"/>
  <c r="AK116" i="12"/>
  <c r="AJ116" i="12"/>
  <c r="AI116" i="12"/>
  <c r="AH116" i="12"/>
  <c r="AG116" i="12"/>
  <c r="AF116" i="12"/>
  <c r="BC115" i="12"/>
  <c r="BB115" i="12"/>
  <c r="BA115" i="12"/>
  <c r="AZ115" i="12"/>
  <c r="AY115" i="12"/>
  <c r="AX115" i="12"/>
  <c r="AW115" i="12"/>
  <c r="AV115" i="12"/>
  <c r="AU115" i="12"/>
  <c r="AT115" i="12"/>
  <c r="AO115" i="12"/>
  <c r="AN115" i="12"/>
  <c r="AM115" i="12"/>
  <c r="AL115" i="12"/>
  <c r="AK115" i="12"/>
  <c r="AJ115" i="12"/>
  <c r="AI115" i="12"/>
  <c r="AH115" i="12"/>
  <c r="AG115" i="12"/>
  <c r="AF115" i="12"/>
  <c r="BC114" i="12"/>
  <c r="BB114" i="12"/>
  <c r="BA114" i="12"/>
  <c r="AZ114" i="12"/>
  <c r="AY114" i="12"/>
  <c r="AX114" i="12"/>
  <c r="AW114" i="12"/>
  <c r="AV114" i="12"/>
  <c r="AU114" i="12"/>
  <c r="AT114" i="12"/>
  <c r="AO114" i="12"/>
  <c r="AN114" i="12"/>
  <c r="AM114" i="12"/>
  <c r="AL114" i="12"/>
  <c r="AK114" i="12"/>
  <c r="AJ114" i="12"/>
  <c r="AI114" i="12"/>
  <c r="AH114" i="12"/>
  <c r="AG114" i="12"/>
  <c r="AF114" i="12"/>
  <c r="BC113" i="12"/>
  <c r="BB113" i="12"/>
  <c r="BA113" i="12"/>
  <c r="AZ113" i="12"/>
  <c r="AY113" i="12"/>
  <c r="AX113" i="12"/>
  <c r="AW113" i="12"/>
  <c r="AV113" i="12"/>
  <c r="AU113" i="12"/>
  <c r="AT113" i="12"/>
  <c r="AO113" i="12"/>
  <c r="AN113" i="12"/>
  <c r="AM113" i="12"/>
  <c r="AL113" i="12"/>
  <c r="AK113" i="12"/>
  <c r="AJ113" i="12"/>
  <c r="AI113" i="12"/>
  <c r="AH113" i="12"/>
  <c r="AG113" i="12"/>
  <c r="AF113" i="12"/>
  <c r="BC112" i="12"/>
  <c r="BB112" i="12"/>
  <c r="BA112" i="12"/>
  <c r="AZ112" i="12"/>
  <c r="AY112" i="12"/>
  <c r="AX112" i="12"/>
  <c r="AW112" i="12"/>
  <c r="AV112" i="12"/>
  <c r="AU112" i="12"/>
  <c r="AT112" i="12"/>
  <c r="AO112" i="12"/>
  <c r="AN112" i="12"/>
  <c r="AM112" i="12"/>
  <c r="AL112" i="12"/>
  <c r="AK112" i="12"/>
  <c r="AJ112" i="12"/>
  <c r="AI112" i="12"/>
  <c r="AH112" i="12"/>
  <c r="AG112" i="12"/>
  <c r="AF112" i="12"/>
  <c r="BC111" i="12"/>
  <c r="BB111" i="12"/>
  <c r="BA111" i="12"/>
  <c r="AZ111" i="12"/>
  <c r="AY111" i="12"/>
  <c r="AX111" i="12"/>
  <c r="AW111" i="12"/>
  <c r="AV111" i="12"/>
  <c r="AU111" i="12"/>
  <c r="AT111" i="12"/>
  <c r="AO111" i="12"/>
  <c r="AN111" i="12"/>
  <c r="AM111" i="12"/>
  <c r="AL111" i="12"/>
  <c r="AK111" i="12"/>
  <c r="AJ111" i="12"/>
  <c r="AI111" i="12"/>
  <c r="AH111" i="12"/>
  <c r="AG111" i="12"/>
  <c r="AF111" i="12"/>
  <c r="BC110" i="12"/>
  <c r="BB110" i="12"/>
  <c r="BA110" i="12"/>
  <c r="AZ110" i="12"/>
  <c r="AY110" i="12"/>
  <c r="AX110" i="12"/>
  <c r="AW110" i="12"/>
  <c r="AV110" i="12"/>
  <c r="AU110" i="12"/>
  <c r="AT110" i="12"/>
  <c r="AO110" i="12"/>
  <c r="AN110" i="12"/>
  <c r="AM110" i="12"/>
  <c r="AL110" i="12"/>
  <c r="AK110" i="12"/>
  <c r="AJ110" i="12"/>
  <c r="AI110" i="12"/>
  <c r="AH110" i="12"/>
  <c r="AG110" i="12"/>
  <c r="AF110" i="12"/>
  <c r="BC108" i="12"/>
  <c r="BB108" i="12"/>
  <c r="BA108" i="12"/>
  <c r="AZ108" i="12"/>
  <c r="AY108" i="12"/>
  <c r="AX108" i="12"/>
  <c r="AW108" i="12"/>
  <c r="AV108" i="12"/>
  <c r="AU108" i="12"/>
  <c r="AT108" i="12"/>
  <c r="AO108" i="12"/>
  <c r="AN108" i="12"/>
  <c r="AM108" i="12"/>
  <c r="AL108" i="12"/>
  <c r="AK108" i="12"/>
  <c r="AJ108" i="12"/>
  <c r="AI108" i="12"/>
  <c r="AH108" i="12"/>
  <c r="AG108" i="12"/>
  <c r="AF108" i="12"/>
  <c r="BC107" i="12"/>
  <c r="BB107" i="12"/>
  <c r="BA107" i="12"/>
  <c r="AZ107" i="12"/>
  <c r="AY107" i="12"/>
  <c r="AX107" i="12"/>
  <c r="AW107" i="12"/>
  <c r="AV107" i="12"/>
  <c r="AU107" i="12"/>
  <c r="AT107" i="12"/>
  <c r="AO107" i="12"/>
  <c r="AN107" i="12"/>
  <c r="AM107" i="12"/>
  <c r="AL107" i="12"/>
  <c r="AK107" i="12"/>
  <c r="AJ107" i="12"/>
  <c r="AI107" i="12"/>
  <c r="AH107" i="12"/>
  <c r="AG107" i="12"/>
  <c r="AF107" i="12"/>
  <c r="BC106" i="12"/>
  <c r="BB106" i="12"/>
  <c r="BA106" i="12"/>
  <c r="AZ106" i="12"/>
  <c r="AY106" i="12"/>
  <c r="AX106" i="12"/>
  <c r="AW106" i="12"/>
  <c r="AV106" i="12"/>
  <c r="AU106" i="12"/>
  <c r="AT106" i="12"/>
  <c r="AO106" i="12"/>
  <c r="AN106" i="12"/>
  <c r="AM106" i="12"/>
  <c r="AL106" i="12"/>
  <c r="AK106" i="12"/>
  <c r="AJ106" i="12"/>
  <c r="AI106" i="12"/>
  <c r="AH106" i="12"/>
  <c r="AG106" i="12"/>
  <c r="AF106" i="12"/>
  <c r="BC105" i="12"/>
  <c r="BB105" i="12"/>
  <c r="BA105" i="12"/>
  <c r="AZ105" i="12"/>
  <c r="AY105" i="12"/>
  <c r="AX105" i="12"/>
  <c r="AW105" i="12"/>
  <c r="AV105" i="12"/>
  <c r="AU105" i="12"/>
  <c r="AT105" i="12"/>
  <c r="AO105" i="12"/>
  <c r="AN105" i="12"/>
  <c r="AM105" i="12"/>
  <c r="AL105" i="12"/>
  <c r="AK105" i="12"/>
  <c r="AJ105" i="12"/>
  <c r="AI105" i="12"/>
  <c r="AH105" i="12"/>
  <c r="AG105" i="12"/>
  <c r="AF105" i="12"/>
  <c r="BC104" i="12"/>
  <c r="BB104" i="12"/>
  <c r="BA104" i="12"/>
  <c r="AZ104" i="12"/>
  <c r="AY104" i="12"/>
  <c r="AX104" i="12"/>
  <c r="AW104" i="12"/>
  <c r="AV104" i="12"/>
  <c r="AU104" i="12"/>
  <c r="AT104" i="12"/>
  <c r="AO104" i="12"/>
  <c r="AN104" i="12"/>
  <c r="AM104" i="12"/>
  <c r="AL104" i="12"/>
  <c r="AK104" i="12"/>
  <c r="AJ104" i="12"/>
  <c r="AI104" i="12"/>
  <c r="AH104" i="12"/>
  <c r="AG104" i="12"/>
  <c r="AF104" i="12"/>
  <c r="BC102" i="12"/>
  <c r="BB102" i="12"/>
  <c r="BA102" i="12"/>
  <c r="AZ102" i="12"/>
  <c r="AY102" i="12"/>
  <c r="AX102" i="12"/>
  <c r="AW102" i="12"/>
  <c r="AV102" i="12"/>
  <c r="AU102" i="12"/>
  <c r="AT102" i="12"/>
  <c r="AO102" i="12"/>
  <c r="AN102" i="12"/>
  <c r="AM102" i="12"/>
  <c r="AL102" i="12"/>
  <c r="AK102" i="12"/>
  <c r="AJ102" i="12"/>
  <c r="AI102" i="12"/>
  <c r="AH102" i="12"/>
  <c r="AG102" i="12"/>
  <c r="AF102" i="12"/>
  <c r="BC101" i="12"/>
  <c r="BB101" i="12"/>
  <c r="BA101" i="12"/>
  <c r="AZ101" i="12"/>
  <c r="AY101" i="12"/>
  <c r="AX101" i="12"/>
  <c r="AW101" i="12"/>
  <c r="AV101" i="12"/>
  <c r="AU101" i="12"/>
  <c r="AT101" i="12"/>
  <c r="AO101" i="12"/>
  <c r="AN101" i="12"/>
  <c r="AM101" i="12"/>
  <c r="AL101" i="12"/>
  <c r="AK101" i="12"/>
  <c r="AJ101" i="12"/>
  <c r="AI101" i="12"/>
  <c r="AH101" i="12"/>
  <c r="AG101" i="12"/>
  <c r="AF101" i="12"/>
  <c r="BC100" i="12"/>
  <c r="BB100" i="12"/>
  <c r="BA100" i="12"/>
  <c r="AZ100" i="12"/>
  <c r="AY100" i="12"/>
  <c r="AX100" i="12"/>
  <c r="AW100" i="12"/>
  <c r="AV100" i="12"/>
  <c r="AU100" i="12"/>
  <c r="AT100" i="12"/>
  <c r="AO100" i="12"/>
  <c r="AN100" i="12"/>
  <c r="AM100" i="12"/>
  <c r="AL100" i="12"/>
  <c r="AK100" i="12"/>
  <c r="AJ100" i="12"/>
  <c r="AI100" i="12"/>
  <c r="AH100" i="12"/>
  <c r="AG100" i="12"/>
  <c r="AF100" i="12"/>
  <c r="BC99" i="12"/>
  <c r="BB99" i="12"/>
  <c r="BA99" i="12"/>
  <c r="AZ99" i="12"/>
  <c r="AY99" i="12"/>
  <c r="AX99" i="12"/>
  <c r="AW99" i="12"/>
  <c r="AV99" i="12"/>
  <c r="AU99" i="12"/>
  <c r="AT99" i="12"/>
  <c r="AO99" i="12"/>
  <c r="AN99" i="12"/>
  <c r="AM99" i="12"/>
  <c r="AL99" i="12"/>
  <c r="AK99" i="12"/>
  <c r="AJ99" i="12"/>
  <c r="AI99" i="12"/>
  <c r="AH99" i="12"/>
  <c r="AG99" i="12"/>
  <c r="AF99" i="12"/>
  <c r="BC97" i="12"/>
  <c r="BB97" i="12"/>
  <c r="BA97" i="12"/>
  <c r="AZ97" i="12"/>
  <c r="AY97" i="12"/>
  <c r="AX97" i="12"/>
  <c r="AW97" i="12"/>
  <c r="AV97" i="12"/>
  <c r="AU97" i="12"/>
  <c r="AT97" i="12"/>
  <c r="AO97" i="12"/>
  <c r="AN97" i="12"/>
  <c r="AM97" i="12"/>
  <c r="AL97" i="12"/>
  <c r="AK97" i="12"/>
  <c r="AJ97" i="12"/>
  <c r="AI97" i="12"/>
  <c r="AH97" i="12"/>
  <c r="AG97" i="12"/>
  <c r="AF97" i="12"/>
  <c r="BC96" i="12"/>
  <c r="BB96" i="12"/>
  <c r="BA96" i="12"/>
  <c r="AZ96" i="12"/>
  <c r="AY96" i="12"/>
  <c r="AX96" i="12"/>
  <c r="AW96" i="12"/>
  <c r="AV96" i="12"/>
  <c r="AU96" i="12"/>
  <c r="AT96" i="12"/>
  <c r="AO96" i="12"/>
  <c r="AN96" i="12"/>
  <c r="AM96" i="12"/>
  <c r="AL96" i="12"/>
  <c r="AK96" i="12"/>
  <c r="AJ96" i="12"/>
  <c r="AI96" i="12"/>
  <c r="AH96" i="12"/>
  <c r="AG96" i="12"/>
  <c r="AF96" i="12"/>
  <c r="BC95" i="12"/>
  <c r="BB95" i="12"/>
  <c r="BA95" i="12"/>
  <c r="AZ95" i="12"/>
  <c r="AY95" i="12"/>
  <c r="AX95" i="12"/>
  <c r="AW95" i="12"/>
  <c r="AV95" i="12"/>
  <c r="AU95" i="12"/>
  <c r="AT95" i="12"/>
  <c r="AO95" i="12"/>
  <c r="AN95" i="12"/>
  <c r="AM95" i="12"/>
  <c r="AL95" i="12"/>
  <c r="AK95" i="12"/>
  <c r="AJ95" i="12"/>
  <c r="AI95" i="12"/>
  <c r="AH95" i="12"/>
  <c r="AG95" i="12"/>
  <c r="AF95" i="12"/>
  <c r="BC92" i="12"/>
  <c r="BB92" i="12"/>
  <c r="BA92" i="12"/>
  <c r="AZ92" i="12"/>
  <c r="AY92" i="12"/>
  <c r="AX92" i="12"/>
  <c r="AW92" i="12"/>
  <c r="AV92" i="12"/>
  <c r="AU92" i="12"/>
  <c r="AT92" i="12"/>
  <c r="AO92" i="12"/>
  <c r="AN92" i="12"/>
  <c r="AM92" i="12"/>
  <c r="AL92" i="12"/>
  <c r="AK92" i="12"/>
  <c r="AJ92" i="12"/>
  <c r="AI92" i="12"/>
  <c r="AH92" i="12"/>
  <c r="AG92" i="12"/>
  <c r="AF92" i="12"/>
  <c r="BC91" i="12"/>
  <c r="BB91" i="12"/>
  <c r="BA91" i="12"/>
  <c r="AZ91" i="12"/>
  <c r="AY91" i="12"/>
  <c r="AX91" i="12"/>
  <c r="AW91" i="12"/>
  <c r="AV91" i="12"/>
  <c r="AU91" i="12"/>
  <c r="AT91" i="12"/>
  <c r="AO91" i="12"/>
  <c r="AN91" i="12"/>
  <c r="AM91" i="12"/>
  <c r="AL91" i="12"/>
  <c r="AK91" i="12"/>
  <c r="AJ91" i="12"/>
  <c r="AI91" i="12"/>
  <c r="AH91" i="12"/>
  <c r="AG91" i="12"/>
  <c r="AF91" i="12"/>
  <c r="BC90" i="12"/>
  <c r="BB90" i="12"/>
  <c r="BA90" i="12"/>
  <c r="AZ90" i="12"/>
  <c r="AY90" i="12"/>
  <c r="AX90" i="12"/>
  <c r="AW90" i="12"/>
  <c r="AV90" i="12"/>
  <c r="AU90" i="12"/>
  <c r="AT90" i="12"/>
  <c r="AO90" i="12"/>
  <c r="AN90" i="12"/>
  <c r="AM90" i="12"/>
  <c r="AL90" i="12"/>
  <c r="AK90" i="12"/>
  <c r="AJ90" i="12"/>
  <c r="AI90" i="12"/>
  <c r="AH90" i="12"/>
  <c r="AG90" i="12"/>
  <c r="AF90" i="12"/>
  <c r="BC89" i="12"/>
  <c r="BB89" i="12"/>
  <c r="BA89" i="12"/>
  <c r="AZ89" i="12"/>
  <c r="AY89" i="12"/>
  <c r="AX89" i="12"/>
  <c r="AW89" i="12"/>
  <c r="AV89" i="12"/>
  <c r="AU89" i="12"/>
  <c r="AT89" i="12"/>
  <c r="AO89" i="12"/>
  <c r="AN89" i="12"/>
  <c r="AM89" i="12"/>
  <c r="AL89" i="12"/>
  <c r="AK89" i="12"/>
  <c r="AJ89" i="12"/>
  <c r="AI89" i="12"/>
  <c r="AH89" i="12"/>
  <c r="AG89" i="12"/>
  <c r="AF89" i="12"/>
  <c r="BC88" i="12"/>
  <c r="BB88" i="12"/>
  <c r="BA88" i="12"/>
  <c r="AZ88" i="12"/>
  <c r="AY88" i="12"/>
  <c r="AX88" i="12"/>
  <c r="AW88" i="12"/>
  <c r="AV88" i="12"/>
  <c r="AU88" i="12"/>
  <c r="AT88" i="12"/>
  <c r="AO88" i="12"/>
  <c r="AN88" i="12"/>
  <c r="AM88" i="12"/>
  <c r="AL88" i="12"/>
  <c r="AK88" i="12"/>
  <c r="AJ88" i="12"/>
  <c r="AI88" i="12"/>
  <c r="AH88" i="12"/>
  <c r="AG88" i="12"/>
  <c r="AF88" i="12"/>
  <c r="BC86" i="12"/>
  <c r="BB86" i="12"/>
  <c r="BA86" i="12"/>
  <c r="AZ86" i="12"/>
  <c r="AY86" i="12"/>
  <c r="AX86" i="12"/>
  <c r="AW86" i="12"/>
  <c r="AV86" i="12"/>
  <c r="AU86" i="12"/>
  <c r="AT86" i="12"/>
  <c r="AO86" i="12"/>
  <c r="AN86" i="12"/>
  <c r="AM86" i="12"/>
  <c r="AL86" i="12"/>
  <c r="AK86" i="12"/>
  <c r="AJ86" i="12"/>
  <c r="AI86" i="12"/>
  <c r="AH86" i="12"/>
  <c r="AG86" i="12"/>
  <c r="AF86" i="12"/>
  <c r="BC85" i="12"/>
  <c r="BB85" i="12"/>
  <c r="BA85" i="12"/>
  <c r="AZ85" i="12"/>
  <c r="AY85" i="12"/>
  <c r="AX85" i="12"/>
  <c r="AW85" i="12"/>
  <c r="AV85" i="12"/>
  <c r="AU85" i="12"/>
  <c r="AT85" i="12"/>
  <c r="AO85" i="12"/>
  <c r="AN85" i="12"/>
  <c r="AM85" i="12"/>
  <c r="AL85" i="12"/>
  <c r="AK85" i="12"/>
  <c r="AJ85" i="12"/>
  <c r="AI85" i="12"/>
  <c r="AH85" i="12"/>
  <c r="AG85" i="12"/>
  <c r="AF85" i="12"/>
  <c r="BC84" i="12"/>
  <c r="BB84" i="12"/>
  <c r="BA84" i="12"/>
  <c r="AZ84" i="12"/>
  <c r="AY84" i="12"/>
  <c r="AX84" i="12"/>
  <c r="AW84" i="12"/>
  <c r="AV84" i="12"/>
  <c r="AU84" i="12"/>
  <c r="AT84" i="12"/>
  <c r="AO84" i="12"/>
  <c r="AN84" i="12"/>
  <c r="AM84" i="12"/>
  <c r="AL84" i="12"/>
  <c r="AK84" i="12"/>
  <c r="AJ84" i="12"/>
  <c r="AI84" i="12"/>
  <c r="AH84" i="12"/>
  <c r="AG84" i="12"/>
  <c r="AF84" i="12"/>
  <c r="BC83" i="12"/>
  <c r="BB83" i="12"/>
  <c r="BA83" i="12"/>
  <c r="AZ83" i="12"/>
  <c r="AY83" i="12"/>
  <c r="AX83" i="12"/>
  <c r="AW83" i="12"/>
  <c r="AV83" i="12"/>
  <c r="AU83" i="12"/>
  <c r="AT83" i="12"/>
  <c r="AO83" i="12"/>
  <c r="AN83" i="12"/>
  <c r="AM83" i="12"/>
  <c r="AL83" i="12"/>
  <c r="AK83" i="12"/>
  <c r="AJ83" i="12"/>
  <c r="AI83" i="12"/>
  <c r="AH83" i="12"/>
  <c r="AG83" i="12"/>
  <c r="AF83" i="12"/>
  <c r="BC80" i="12"/>
  <c r="BB80" i="12"/>
  <c r="BA80" i="12"/>
  <c r="AZ80" i="12"/>
  <c r="AY80" i="12"/>
  <c r="AX80" i="12"/>
  <c r="AW80" i="12"/>
  <c r="AV80" i="12"/>
  <c r="AU80" i="12"/>
  <c r="AT80" i="12"/>
  <c r="AO80" i="12"/>
  <c r="AN80" i="12"/>
  <c r="AM80" i="12"/>
  <c r="AL80" i="12"/>
  <c r="AK80" i="12"/>
  <c r="AJ80" i="12"/>
  <c r="AI80" i="12"/>
  <c r="AH80" i="12"/>
  <c r="AG80" i="12"/>
  <c r="AF80" i="12"/>
  <c r="BC79" i="12"/>
  <c r="BB79" i="12"/>
  <c r="BA79" i="12"/>
  <c r="AZ79" i="12"/>
  <c r="AY79" i="12"/>
  <c r="AX79" i="12"/>
  <c r="AW79" i="12"/>
  <c r="AV79" i="12"/>
  <c r="AU79" i="12"/>
  <c r="AT79" i="12"/>
  <c r="AO79" i="12"/>
  <c r="AN79" i="12"/>
  <c r="AM79" i="12"/>
  <c r="AL79" i="12"/>
  <c r="AK79" i="12"/>
  <c r="AJ79" i="12"/>
  <c r="AI79" i="12"/>
  <c r="AH79" i="12"/>
  <c r="AG79" i="12"/>
  <c r="AF79" i="12"/>
  <c r="BC78" i="12"/>
  <c r="BB78" i="12"/>
  <c r="BA78" i="12"/>
  <c r="AZ78" i="12"/>
  <c r="AY78" i="12"/>
  <c r="AX78" i="12"/>
  <c r="AW78" i="12"/>
  <c r="AV78" i="12"/>
  <c r="AU78" i="12"/>
  <c r="AT78" i="12"/>
  <c r="AO78" i="12"/>
  <c r="AN78" i="12"/>
  <c r="AM78" i="12"/>
  <c r="AL78" i="12"/>
  <c r="AK78" i="12"/>
  <c r="AJ78" i="12"/>
  <c r="AI78" i="12"/>
  <c r="AH78" i="12"/>
  <c r="AG78" i="12"/>
  <c r="AF78" i="12"/>
  <c r="BC77" i="12"/>
  <c r="BB77" i="12"/>
  <c r="BA77" i="12"/>
  <c r="AZ77" i="12"/>
  <c r="AY77" i="12"/>
  <c r="AX77" i="12"/>
  <c r="AW77" i="12"/>
  <c r="AV77" i="12"/>
  <c r="AU77" i="12"/>
  <c r="AT77" i="12"/>
  <c r="AO77" i="12"/>
  <c r="AN77" i="12"/>
  <c r="AM77" i="12"/>
  <c r="AL77" i="12"/>
  <c r="AK77" i="12"/>
  <c r="AJ77" i="12"/>
  <c r="AI77" i="12"/>
  <c r="AH77" i="12"/>
  <c r="AG77" i="12"/>
  <c r="AF77" i="12"/>
  <c r="BC76" i="12"/>
  <c r="BB76" i="12"/>
  <c r="BA76" i="12"/>
  <c r="AZ76" i="12"/>
  <c r="AY76" i="12"/>
  <c r="AX76" i="12"/>
  <c r="AW76" i="12"/>
  <c r="AV76" i="12"/>
  <c r="AU76" i="12"/>
  <c r="AT76" i="12"/>
  <c r="AO76" i="12"/>
  <c r="AN76" i="12"/>
  <c r="AM76" i="12"/>
  <c r="AL76" i="12"/>
  <c r="AK76" i="12"/>
  <c r="AJ76" i="12"/>
  <c r="AI76" i="12"/>
  <c r="AH76" i="12"/>
  <c r="AG76" i="12"/>
  <c r="AF76" i="12"/>
  <c r="BC74" i="12"/>
  <c r="BB74" i="12"/>
  <c r="BA74" i="12"/>
  <c r="AZ74" i="12"/>
  <c r="AY74" i="12"/>
  <c r="AX74" i="12"/>
  <c r="AW74" i="12"/>
  <c r="AV74" i="12"/>
  <c r="AU74" i="12"/>
  <c r="AT74" i="12"/>
  <c r="AO74" i="12"/>
  <c r="AN74" i="12"/>
  <c r="AM74" i="12"/>
  <c r="AL74" i="12"/>
  <c r="AK74" i="12"/>
  <c r="AJ74" i="12"/>
  <c r="AI74" i="12"/>
  <c r="AH74" i="12"/>
  <c r="AG74" i="12"/>
  <c r="AF74" i="12"/>
  <c r="BC73" i="12"/>
  <c r="BB73" i="12"/>
  <c r="BA73" i="12"/>
  <c r="AZ73" i="12"/>
  <c r="AY73" i="12"/>
  <c r="AX73" i="12"/>
  <c r="AW73" i="12"/>
  <c r="AV73" i="12"/>
  <c r="AU73" i="12"/>
  <c r="AT73" i="12"/>
  <c r="AO73" i="12"/>
  <c r="AN73" i="12"/>
  <c r="AM73" i="12"/>
  <c r="AL73" i="12"/>
  <c r="AK73" i="12"/>
  <c r="AJ73" i="12"/>
  <c r="AI73" i="12"/>
  <c r="AH73" i="12"/>
  <c r="AG73" i="12"/>
  <c r="AF73" i="12"/>
  <c r="BC72" i="12"/>
  <c r="BB72" i="12"/>
  <c r="BA72" i="12"/>
  <c r="AZ72" i="12"/>
  <c r="AY72" i="12"/>
  <c r="AX72" i="12"/>
  <c r="AW72" i="12"/>
  <c r="AV72" i="12"/>
  <c r="AU72" i="12"/>
  <c r="AT72" i="12"/>
  <c r="AO72" i="12"/>
  <c r="AN72" i="12"/>
  <c r="AM72" i="12"/>
  <c r="AL72" i="12"/>
  <c r="AK72" i="12"/>
  <c r="AJ72" i="12"/>
  <c r="AI72" i="12"/>
  <c r="AH72" i="12"/>
  <c r="AG72" i="12"/>
  <c r="AF72" i="12"/>
  <c r="BC71" i="12"/>
  <c r="BB71" i="12"/>
  <c r="BA71" i="12"/>
  <c r="AZ71" i="12"/>
  <c r="AY71" i="12"/>
  <c r="AX71" i="12"/>
  <c r="AW71" i="12"/>
  <c r="AV71" i="12"/>
  <c r="AU71" i="12"/>
  <c r="AT71" i="12"/>
  <c r="AO71" i="12"/>
  <c r="AN71" i="12"/>
  <c r="AM71" i="12"/>
  <c r="AL71" i="12"/>
  <c r="AK71" i="12"/>
  <c r="AJ71" i="12"/>
  <c r="AI71" i="12"/>
  <c r="AH71" i="12"/>
  <c r="AG71" i="12"/>
  <c r="AF71" i="12"/>
  <c r="BC93" i="12"/>
  <c r="BB93" i="12"/>
  <c r="BA93" i="12"/>
  <c r="AZ93" i="12"/>
  <c r="AY93" i="12"/>
  <c r="AX93" i="12"/>
  <c r="AW93" i="12"/>
  <c r="AV93" i="12"/>
  <c r="AU93" i="12"/>
  <c r="AT93" i="12"/>
  <c r="AO93" i="12"/>
  <c r="AN93" i="12"/>
  <c r="AM93" i="12"/>
  <c r="AL93" i="12"/>
  <c r="AK93" i="12"/>
  <c r="AJ93" i="12"/>
  <c r="AI93" i="12"/>
  <c r="AH93" i="12"/>
  <c r="AG93" i="12"/>
  <c r="AF93" i="12"/>
  <c r="BC70" i="12"/>
  <c r="BB70" i="12"/>
  <c r="BA70" i="12"/>
  <c r="AZ70" i="12"/>
  <c r="AY70" i="12"/>
  <c r="AX70" i="12"/>
  <c r="AW70" i="12"/>
  <c r="AV70" i="12"/>
  <c r="AU70" i="12"/>
  <c r="AT70" i="12"/>
  <c r="AO70" i="12"/>
  <c r="AN70" i="12"/>
  <c r="AM70" i="12"/>
  <c r="AL70" i="12"/>
  <c r="AK70" i="12"/>
  <c r="AJ70" i="12"/>
  <c r="AI70" i="12"/>
  <c r="AH70" i="12"/>
  <c r="AG70" i="12"/>
  <c r="AF70" i="12"/>
  <c r="BC69" i="12"/>
  <c r="BB69" i="12"/>
  <c r="BA69" i="12"/>
  <c r="AZ69" i="12"/>
  <c r="AY69" i="12"/>
  <c r="AX69" i="12"/>
  <c r="AW69" i="12"/>
  <c r="AV69" i="12"/>
  <c r="AU69" i="12"/>
  <c r="AT69" i="12"/>
  <c r="AO69" i="12"/>
  <c r="AN69" i="12"/>
  <c r="AM69" i="12"/>
  <c r="AL69" i="12"/>
  <c r="AK69" i="12"/>
  <c r="AJ69" i="12"/>
  <c r="AI69" i="12"/>
  <c r="AH69" i="12"/>
  <c r="AG69" i="12"/>
  <c r="AF69" i="12"/>
  <c r="BC68" i="12"/>
  <c r="BB68" i="12"/>
  <c r="BA68" i="12"/>
  <c r="AZ68" i="12"/>
  <c r="AY68" i="12"/>
  <c r="AX68" i="12"/>
  <c r="AW68" i="12"/>
  <c r="AV68" i="12"/>
  <c r="AU68" i="12"/>
  <c r="AT68" i="12"/>
  <c r="AO68" i="12"/>
  <c r="AN68" i="12"/>
  <c r="AM68" i="12"/>
  <c r="AL68" i="12"/>
  <c r="AK68" i="12"/>
  <c r="AJ68" i="12"/>
  <c r="AI68" i="12"/>
  <c r="AH68" i="12"/>
  <c r="AG68" i="12"/>
  <c r="AF68" i="12"/>
  <c r="BC67" i="12"/>
  <c r="BB67" i="12"/>
  <c r="BA67" i="12"/>
  <c r="AZ67" i="12"/>
  <c r="AY67" i="12"/>
  <c r="AX67" i="12"/>
  <c r="AW67" i="12"/>
  <c r="AV67" i="12"/>
  <c r="AU67" i="12"/>
  <c r="AT67" i="12"/>
  <c r="AO67" i="12"/>
  <c r="AN67" i="12"/>
  <c r="AM67" i="12"/>
  <c r="AL67" i="12"/>
  <c r="AK67" i="12"/>
  <c r="AJ67" i="12"/>
  <c r="AI67" i="12"/>
  <c r="AH67" i="12"/>
  <c r="AG67" i="12"/>
  <c r="AF67" i="12"/>
  <c r="BC66" i="12"/>
  <c r="BB66" i="12"/>
  <c r="BA66" i="12"/>
  <c r="AZ66" i="12"/>
  <c r="AY66" i="12"/>
  <c r="AX66" i="12"/>
  <c r="AW66" i="12"/>
  <c r="AV66" i="12"/>
  <c r="AU66" i="12"/>
  <c r="AT66" i="12"/>
  <c r="AO66" i="12"/>
  <c r="AN66" i="12"/>
  <c r="AM66" i="12"/>
  <c r="AL66" i="12"/>
  <c r="AK66" i="12"/>
  <c r="AJ66" i="12"/>
  <c r="AI66" i="12"/>
  <c r="AH66" i="12"/>
  <c r="AG66" i="12"/>
  <c r="AF66" i="12"/>
  <c r="BC65" i="12"/>
  <c r="BB65" i="12"/>
  <c r="BA65" i="12"/>
  <c r="AZ65" i="12"/>
  <c r="AY65" i="12"/>
  <c r="AX65" i="12"/>
  <c r="AW65" i="12"/>
  <c r="AV65" i="12"/>
  <c r="AU65" i="12"/>
  <c r="AT65" i="12"/>
  <c r="AO65" i="12"/>
  <c r="AN65" i="12"/>
  <c r="AM65" i="12"/>
  <c r="AL65" i="12"/>
  <c r="AK65" i="12"/>
  <c r="AJ65" i="12"/>
  <c r="AI65" i="12"/>
  <c r="AH65" i="12"/>
  <c r="AG65" i="12"/>
  <c r="AF65" i="12"/>
  <c r="BC64" i="12"/>
  <c r="BB64" i="12"/>
  <c r="BA64" i="12"/>
  <c r="AZ64" i="12"/>
  <c r="AY64" i="12"/>
  <c r="AX64" i="12"/>
  <c r="AW64" i="12"/>
  <c r="AV64" i="12"/>
  <c r="AU64" i="12"/>
  <c r="AT64" i="12"/>
  <c r="AO64" i="12"/>
  <c r="AN64" i="12"/>
  <c r="AM64" i="12"/>
  <c r="AL64" i="12"/>
  <c r="AK64" i="12"/>
  <c r="AJ64" i="12"/>
  <c r="AI64" i="12"/>
  <c r="AH64" i="12"/>
  <c r="AG64" i="12"/>
  <c r="AF64" i="12"/>
  <c r="BC63" i="12"/>
  <c r="BB63" i="12"/>
  <c r="BA63" i="12"/>
  <c r="AZ63" i="12"/>
  <c r="AY63" i="12"/>
  <c r="AX63" i="12"/>
  <c r="AW63" i="12"/>
  <c r="AV63" i="12"/>
  <c r="AU63" i="12"/>
  <c r="AT63" i="12"/>
  <c r="AO63" i="12"/>
  <c r="AN63" i="12"/>
  <c r="AM63" i="12"/>
  <c r="AL63" i="12"/>
  <c r="AK63" i="12"/>
  <c r="AJ63" i="12"/>
  <c r="AI63" i="12"/>
  <c r="AH63" i="12"/>
  <c r="AG63" i="12"/>
  <c r="AF63" i="12"/>
  <c r="BC62" i="12"/>
  <c r="BB62" i="12"/>
  <c r="BA62" i="12"/>
  <c r="AZ62" i="12"/>
  <c r="AY62" i="12"/>
  <c r="AX62" i="12"/>
  <c r="AW62" i="12"/>
  <c r="AV62" i="12"/>
  <c r="AU62" i="12"/>
  <c r="AT62" i="12"/>
  <c r="AO62" i="12"/>
  <c r="AN62" i="12"/>
  <c r="AM62" i="12"/>
  <c r="AL62" i="12"/>
  <c r="AK62" i="12"/>
  <c r="AJ62" i="12"/>
  <c r="AI62" i="12"/>
  <c r="AH62" i="12"/>
  <c r="AG62" i="12"/>
  <c r="AF62" i="12"/>
  <c r="BC61" i="12"/>
  <c r="BB61" i="12"/>
  <c r="BA61" i="12"/>
  <c r="AZ61" i="12"/>
  <c r="AY61" i="12"/>
  <c r="AX61" i="12"/>
  <c r="AW61" i="12"/>
  <c r="AV61" i="12"/>
  <c r="AU61" i="12"/>
  <c r="AT61" i="12"/>
  <c r="AO61" i="12"/>
  <c r="AN61" i="12"/>
  <c r="AM61" i="12"/>
  <c r="AL61" i="12"/>
  <c r="AK61" i="12"/>
  <c r="AJ61" i="12"/>
  <c r="AI61" i="12"/>
  <c r="AH61" i="12"/>
  <c r="AG61" i="12"/>
  <c r="AF61" i="12"/>
  <c r="BC60" i="12"/>
  <c r="BB60" i="12"/>
  <c r="BA60" i="12"/>
  <c r="AZ60" i="12"/>
  <c r="AY60" i="12"/>
  <c r="AX60" i="12"/>
  <c r="AW60" i="12"/>
  <c r="AV60" i="12"/>
  <c r="AU60" i="12"/>
  <c r="AT60" i="12"/>
  <c r="AO60" i="12"/>
  <c r="AN60" i="12"/>
  <c r="AM60" i="12"/>
  <c r="AL60" i="12"/>
  <c r="AK60" i="12"/>
  <c r="AJ60" i="12"/>
  <c r="AI60" i="12"/>
  <c r="AH60" i="12"/>
  <c r="AG60" i="12"/>
  <c r="AF60" i="12"/>
  <c r="BC59" i="12"/>
  <c r="BB59" i="12"/>
  <c r="BA59" i="12"/>
  <c r="AZ59" i="12"/>
  <c r="AY59" i="12"/>
  <c r="AX59" i="12"/>
  <c r="AW59" i="12"/>
  <c r="AV59" i="12"/>
  <c r="AU59" i="12"/>
  <c r="AT59" i="12"/>
  <c r="AO59" i="12"/>
  <c r="AN59" i="12"/>
  <c r="AM59" i="12"/>
  <c r="AL59" i="12"/>
  <c r="AK59" i="12"/>
  <c r="AJ59" i="12"/>
  <c r="AI59" i="12"/>
  <c r="AH59" i="12"/>
  <c r="AG59" i="12"/>
  <c r="AF59" i="12"/>
  <c r="BC58" i="12"/>
  <c r="BB58" i="12"/>
  <c r="BA58" i="12"/>
  <c r="AZ58" i="12"/>
  <c r="AY58" i="12"/>
  <c r="AX58" i="12"/>
  <c r="AW58" i="12"/>
  <c r="AV58" i="12"/>
  <c r="AU58" i="12"/>
  <c r="AT58" i="12"/>
  <c r="AO58" i="12"/>
  <c r="AN58" i="12"/>
  <c r="AM58" i="12"/>
  <c r="AL58" i="12"/>
  <c r="AK58" i="12"/>
  <c r="AJ58" i="12"/>
  <c r="AI58" i="12"/>
  <c r="AH58" i="12"/>
  <c r="AG58" i="12"/>
  <c r="AF58" i="12"/>
  <c r="BC57" i="12"/>
  <c r="BB57" i="12"/>
  <c r="BA57" i="12"/>
  <c r="AZ57" i="12"/>
  <c r="AY57" i="12"/>
  <c r="AX57" i="12"/>
  <c r="AW57" i="12"/>
  <c r="AV57" i="12"/>
  <c r="AU57" i="12"/>
  <c r="AT57" i="12"/>
  <c r="AO57" i="12"/>
  <c r="AN57" i="12"/>
  <c r="AM57" i="12"/>
  <c r="AL57" i="12"/>
  <c r="AK57" i="12"/>
  <c r="AJ57" i="12"/>
  <c r="AI57" i="12"/>
  <c r="AH57" i="12"/>
  <c r="AG57" i="12"/>
  <c r="AF57" i="12"/>
  <c r="BC56" i="12"/>
  <c r="BB56" i="12"/>
  <c r="BA56" i="12"/>
  <c r="AZ56" i="12"/>
  <c r="AY56" i="12"/>
  <c r="AX56" i="12"/>
  <c r="AW56" i="12"/>
  <c r="AV56" i="12"/>
  <c r="AU56" i="12"/>
  <c r="AT56" i="12"/>
  <c r="AO56" i="12"/>
  <c r="AN56" i="12"/>
  <c r="AM56" i="12"/>
  <c r="AL56" i="12"/>
  <c r="AK56" i="12"/>
  <c r="AJ56" i="12"/>
  <c r="AI56" i="12"/>
  <c r="AH56" i="12"/>
  <c r="AG56" i="12"/>
  <c r="AF56" i="12"/>
  <c r="BC55" i="12"/>
  <c r="BB55" i="12"/>
  <c r="BA55" i="12"/>
  <c r="AZ55" i="12"/>
  <c r="AY55" i="12"/>
  <c r="AX55" i="12"/>
  <c r="AW55" i="12"/>
  <c r="AV55" i="12"/>
  <c r="AU55" i="12"/>
  <c r="AT55" i="12"/>
  <c r="AO55" i="12"/>
  <c r="AN55" i="12"/>
  <c r="AM55" i="12"/>
  <c r="AL55" i="12"/>
  <c r="AK55" i="12"/>
  <c r="AJ55" i="12"/>
  <c r="AI55" i="12"/>
  <c r="AH55" i="12"/>
  <c r="AG55" i="12"/>
  <c r="AF55" i="12"/>
  <c r="BC54" i="12"/>
  <c r="BB54" i="12"/>
  <c r="BA54" i="12"/>
  <c r="AZ54" i="12"/>
  <c r="AY54" i="12"/>
  <c r="AX54" i="12"/>
  <c r="AW54" i="12"/>
  <c r="AV54" i="12"/>
  <c r="AU54" i="12"/>
  <c r="AT54" i="12"/>
  <c r="AO54" i="12"/>
  <c r="AN54" i="12"/>
  <c r="AM54" i="12"/>
  <c r="AL54" i="12"/>
  <c r="AK54" i="12"/>
  <c r="AJ54" i="12"/>
  <c r="AI54" i="12"/>
  <c r="AH54" i="12"/>
  <c r="AG54" i="12"/>
  <c r="AF54" i="12"/>
  <c r="BC52" i="12"/>
  <c r="BB52" i="12"/>
  <c r="BA52" i="12"/>
  <c r="AZ52" i="12"/>
  <c r="AY52" i="12"/>
  <c r="AX52" i="12"/>
  <c r="AW52" i="12"/>
  <c r="AV52" i="12"/>
  <c r="AU52" i="12"/>
  <c r="AT52" i="12"/>
  <c r="AO52" i="12"/>
  <c r="AN52" i="12"/>
  <c r="AM52" i="12"/>
  <c r="AL52" i="12"/>
  <c r="AK52" i="12"/>
  <c r="AJ52" i="12"/>
  <c r="AI52" i="12"/>
  <c r="AH52" i="12"/>
  <c r="AG52" i="12"/>
  <c r="AF52" i="12"/>
  <c r="BC51" i="12"/>
  <c r="BB51" i="12"/>
  <c r="BA51" i="12"/>
  <c r="AZ51" i="12"/>
  <c r="AY51" i="12"/>
  <c r="AX51" i="12"/>
  <c r="AW51" i="12"/>
  <c r="AV51" i="12"/>
  <c r="AU51" i="12"/>
  <c r="AT51" i="12"/>
  <c r="AO51" i="12"/>
  <c r="AN51" i="12"/>
  <c r="AM51" i="12"/>
  <c r="AL51" i="12"/>
  <c r="AK51" i="12"/>
  <c r="AJ51" i="12"/>
  <c r="AI51" i="12"/>
  <c r="AH51" i="12"/>
  <c r="AG51" i="12"/>
  <c r="AF51" i="12"/>
  <c r="BC50" i="12"/>
  <c r="BB50" i="12"/>
  <c r="BA50" i="12"/>
  <c r="AZ50" i="12"/>
  <c r="AY50" i="12"/>
  <c r="AX50" i="12"/>
  <c r="AW50" i="12"/>
  <c r="AV50" i="12"/>
  <c r="AU50" i="12"/>
  <c r="AT50" i="12"/>
  <c r="AO50" i="12"/>
  <c r="AN50" i="12"/>
  <c r="AM50" i="12"/>
  <c r="AL50" i="12"/>
  <c r="AK50" i="12"/>
  <c r="AJ50" i="12"/>
  <c r="AI50" i="12"/>
  <c r="AH50" i="12"/>
  <c r="AG50" i="12"/>
  <c r="AF50" i="12"/>
  <c r="BC49" i="12"/>
  <c r="BB49" i="12"/>
  <c r="BA49" i="12"/>
  <c r="AZ49" i="12"/>
  <c r="AY49" i="12"/>
  <c r="AX49" i="12"/>
  <c r="AW49" i="12"/>
  <c r="AV49" i="12"/>
  <c r="AU49" i="12"/>
  <c r="AT49" i="12"/>
  <c r="AO49" i="12"/>
  <c r="AN49" i="12"/>
  <c r="AM49" i="12"/>
  <c r="AL49" i="12"/>
  <c r="AK49" i="12"/>
  <c r="AJ49" i="12"/>
  <c r="AI49" i="12"/>
  <c r="AH49" i="12"/>
  <c r="AG49" i="12"/>
  <c r="AF49" i="12"/>
  <c r="BC48" i="12"/>
  <c r="BB48" i="12"/>
  <c r="BA48" i="12"/>
  <c r="AZ48" i="12"/>
  <c r="AY48" i="12"/>
  <c r="AX48" i="12"/>
  <c r="AW48" i="12"/>
  <c r="AV48" i="12"/>
  <c r="AU48" i="12"/>
  <c r="AT48" i="12"/>
  <c r="AO48" i="12"/>
  <c r="AN48" i="12"/>
  <c r="AM48" i="12"/>
  <c r="AL48" i="12"/>
  <c r="AK48" i="12"/>
  <c r="AJ48" i="12"/>
  <c r="AI48" i="12"/>
  <c r="AH48" i="12"/>
  <c r="AG48" i="12"/>
  <c r="AF48" i="12"/>
  <c r="BC47" i="12"/>
  <c r="BB47" i="12"/>
  <c r="BA47" i="12"/>
  <c r="AZ47" i="12"/>
  <c r="AY47" i="12"/>
  <c r="AX47" i="12"/>
  <c r="AW47" i="12"/>
  <c r="AV47" i="12"/>
  <c r="AU47" i="12"/>
  <c r="AT47" i="12"/>
  <c r="AO47" i="12"/>
  <c r="AN47" i="12"/>
  <c r="AM47" i="12"/>
  <c r="AL47" i="12"/>
  <c r="AK47" i="12"/>
  <c r="AJ47" i="12"/>
  <c r="AI47" i="12"/>
  <c r="AH47" i="12"/>
  <c r="AG47" i="12"/>
  <c r="AF47" i="12"/>
  <c r="BC46" i="12"/>
  <c r="BB46" i="12"/>
  <c r="BA46" i="12"/>
  <c r="AZ46" i="12"/>
  <c r="AY46" i="12"/>
  <c r="AX46" i="12"/>
  <c r="AW46" i="12"/>
  <c r="AV46" i="12"/>
  <c r="AU46" i="12"/>
  <c r="AT46" i="12"/>
  <c r="AO46" i="12"/>
  <c r="AN46" i="12"/>
  <c r="AM46" i="12"/>
  <c r="AL46" i="12"/>
  <c r="AK46" i="12"/>
  <c r="AJ46" i="12"/>
  <c r="AI46" i="12"/>
  <c r="AH46" i="12"/>
  <c r="AG46" i="12"/>
  <c r="AF46" i="12"/>
  <c r="BC45" i="12"/>
  <c r="BB45" i="12"/>
  <c r="BA45" i="12"/>
  <c r="AZ45" i="12"/>
  <c r="AY45" i="12"/>
  <c r="AX45" i="12"/>
  <c r="AW45" i="12"/>
  <c r="AV45" i="12"/>
  <c r="AU45" i="12"/>
  <c r="AT45" i="12"/>
  <c r="AO45" i="12"/>
  <c r="AN45" i="12"/>
  <c r="AM45" i="12"/>
  <c r="AL45" i="12"/>
  <c r="AK45" i="12"/>
  <c r="AJ45" i="12"/>
  <c r="AI45" i="12"/>
  <c r="AH45" i="12"/>
  <c r="AG45" i="12"/>
  <c r="AF45" i="12"/>
  <c r="BC44" i="12"/>
  <c r="BB44" i="12"/>
  <c r="BA44" i="12"/>
  <c r="AZ44" i="12"/>
  <c r="AY44" i="12"/>
  <c r="AX44" i="12"/>
  <c r="AW44" i="12"/>
  <c r="AV44" i="12"/>
  <c r="AU44" i="12"/>
  <c r="AT44" i="12"/>
  <c r="AO44" i="12"/>
  <c r="AN44" i="12"/>
  <c r="AM44" i="12"/>
  <c r="AL44" i="12"/>
  <c r="AK44" i="12"/>
  <c r="AJ44" i="12"/>
  <c r="AI44" i="12"/>
  <c r="AH44" i="12"/>
  <c r="AG44" i="12"/>
  <c r="AF44" i="12"/>
  <c r="BC43" i="12"/>
  <c r="BB43" i="12"/>
  <c r="BA43" i="12"/>
  <c r="AZ43" i="12"/>
  <c r="AY43" i="12"/>
  <c r="AX43" i="12"/>
  <c r="AW43" i="12"/>
  <c r="AV43" i="12"/>
  <c r="AU43" i="12"/>
  <c r="AT43" i="12"/>
  <c r="AO43" i="12"/>
  <c r="AN43" i="12"/>
  <c r="AM43" i="12"/>
  <c r="AL43" i="12"/>
  <c r="AK43" i="12"/>
  <c r="AJ43" i="12"/>
  <c r="AI43" i="12"/>
  <c r="AH43" i="12"/>
  <c r="AG43" i="12"/>
  <c r="AF43" i="12"/>
  <c r="BC42" i="12"/>
  <c r="BB42" i="12"/>
  <c r="BA42" i="12"/>
  <c r="AZ42" i="12"/>
  <c r="AY42" i="12"/>
  <c r="AX42" i="12"/>
  <c r="AW42" i="12"/>
  <c r="AV42" i="12"/>
  <c r="AU42" i="12"/>
  <c r="AT42" i="12"/>
  <c r="AO42" i="12"/>
  <c r="AN42" i="12"/>
  <c r="AM42" i="12"/>
  <c r="AL42" i="12"/>
  <c r="AK42" i="12"/>
  <c r="AJ42" i="12"/>
  <c r="AI42" i="12"/>
  <c r="AH42" i="12"/>
  <c r="AG42" i="12"/>
  <c r="AF42" i="12"/>
  <c r="BC39" i="12"/>
  <c r="BB39" i="12"/>
  <c r="BA39" i="12"/>
  <c r="AZ39" i="12"/>
  <c r="AY39" i="12"/>
  <c r="AX39" i="12"/>
  <c r="AW39" i="12"/>
  <c r="AV39" i="12"/>
  <c r="AU39" i="12"/>
  <c r="AT39" i="12"/>
  <c r="AO39" i="12"/>
  <c r="AN39" i="12"/>
  <c r="AM39" i="12"/>
  <c r="AL39" i="12"/>
  <c r="AK39" i="12"/>
  <c r="AJ39" i="12"/>
  <c r="AI39" i="12"/>
  <c r="AH39" i="12"/>
  <c r="AG39" i="12"/>
  <c r="AF39" i="12"/>
  <c r="BC37" i="12"/>
  <c r="BB37" i="12"/>
  <c r="BA37" i="12"/>
  <c r="AZ37" i="12"/>
  <c r="AY37" i="12"/>
  <c r="AX37" i="12"/>
  <c r="AW37" i="12"/>
  <c r="AV37" i="12"/>
  <c r="AU37" i="12"/>
  <c r="AT37" i="12"/>
  <c r="AO37" i="12"/>
  <c r="AN37" i="12"/>
  <c r="AM37" i="12"/>
  <c r="AL37" i="12"/>
  <c r="AK37" i="12"/>
  <c r="AJ37" i="12"/>
  <c r="AI37" i="12"/>
  <c r="AH37" i="12"/>
  <c r="AG37" i="12"/>
  <c r="AF37" i="12"/>
  <c r="BC36" i="12"/>
  <c r="BB36" i="12"/>
  <c r="BA36" i="12"/>
  <c r="AZ36" i="12"/>
  <c r="AY36" i="12"/>
  <c r="AX36" i="12"/>
  <c r="AW36" i="12"/>
  <c r="AV36" i="12"/>
  <c r="AU36" i="12"/>
  <c r="AT36" i="12"/>
  <c r="AO36" i="12"/>
  <c r="AN36" i="12"/>
  <c r="AM36" i="12"/>
  <c r="AL36" i="12"/>
  <c r="AK36" i="12"/>
  <c r="AJ36" i="12"/>
  <c r="AI36" i="12"/>
  <c r="AH36" i="12"/>
  <c r="AG36" i="12"/>
  <c r="AF36" i="12"/>
  <c r="BC35" i="12"/>
  <c r="BB35" i="12"/>
  <c r="BA35" i="12"/>
  <c r="AZ35" i="12"/>
  <c r="AY35" i="12"/>
  <c r="AX35" i="12"/>
  <c r="AW35" i="12"/>
  <c r="AV35" i="12"/>
  <c r="AU35" i="12"/>
  <c r="AT35" i="12"/>
  <c r="AO35" i="12"/>
  <c r="AN35" i="12"/>
  <c r="AM35" i="12"/>
  <c r="AL35" i="12"/>
  <c r="AK35" i="12"/>
  <c r="AJ35" i="12"/>
  <c r="AI35" i="12"/>
  <c r="AH35" i="12"/>
  <c r="AG35" i="12"/>
  <c r="AF35" i="12"/>
  <c r="BC34" i="12"/>
  <c r="BB34" i="12"/>
  <c r="BA34" i="12"/>
  <c r="AZ34" i="12"/>
  <c r="AY34" i="12"/>
  <c r="AX34" i="12"/>
  <c r="AW34" i="12"/>
  <c r="AV34" i="12"/>
  <c r="AU34" i="12"/>
  <c r="AT34" i="12"/>
  <c r="AO34" i="12"/>
  <c r="AN34" i="12"/>
  <c r="AM34" i="12"/>
  <c r="AL34" i="12"/>
  <c r="AK34" i="12"/>
  <c r="AJ34" i="12"/>
  <c r="AI34" i="12"/>
  <c r="AH34" i="12"/>
  <c r="AG34" i="12"/>
  <c r="AF34" i="12"/>
  <c r="BC33" i="12"/>
  <c r="BB33" i="12"/>
  <c r="BA33" i="12"/>
  <c r="AZ33" i="12"/>
  <c r="AY33" i="12"/>
  <c r="AX33" i="12"/>
  <c r="AW33" i="12"/>
  <c r="AV33" i="12"/>
  <c r="AU33" i="12"/>
  <c r="AT33" i="12"/>
  <c r="AO33" i="12"/>
  <c r="AN33" i="12"/>
  <c r="AM33" i="12"/>
  <c r="AL33" i="12"/>
  <c r="AK33" i="12"/>
  <c r="AJ33" i="12"/>
  <c r="AI33" i="12"/>
  <c r="AH33" i="12"/>
  <c r="AG33" i="12"/>
  <c r="AF33" i="12"/>
  <c r="BC32" i="12"/>
  <c r="BB32" i="12"/>
  <c r="BA32" i="12"/>
  <c r="AZ32" i="12"/>
  <c r="AY32" i="12"/>
  <c r="AX32" i="12"/>
  <c r="AW32" i="12"/>
  <c r="AV32" i="12"/>
  <c r="AU32" i="12"/>
  <c r="AT32" i="12"/>
  <c r="AO32" i="12"/>
  <c r="AN32" i="12"/>
  <c r="AM32" i="12"/>
  <c r="AL32" i="12"/>
  <c r="AK32" i="12"/>
  <c r="AJ32" i="12"/>
  <c r="AI32" i="12"/>
  <c r="AH32" i="12"/>
  <c r="AG32" i="12"/>
  <c r="AF32" i="12"/>
  <c r="BC31" i="12"/>
  <c r="BB31" i="12"/>
  <c r="BA31" i="12"/>
  <c r="AZ31" i="12"/>
  <c r="AY31" i="12"/>
  <c r="AX31" i="12"/>
  <c r="AW31" i="12"/>
  <c r="AV31" i="12"/>
  <c r="AU31" i="12"/>
  <c r="AT31" i="12"/>
  <c r="AO31" i="12"/>
  <c r="AN31" i="12"/>
  <c r="AM31" i="12"/>
  <c r="AL31" i="12"/>
  <c r="AK31" i="12"/>
  <c r="AJ31" i="12"/>
  <c r="AI31" i="12"/>
  <c r="AH31" i="12"/>
  <c r="AG31" i="12"/>
  <c r="AF31" i="12"/>
  <c r="BC30" i="12"/>
  <c r="BB30" i="12"/>
  <c r="BA30" i="12"/>
  <c r="AZ30" i="12"/>
  <c r="AY30" i="12"/>
  <c r="AX30" i="12"/>
  <c r="AW30" i="12"/>
  <c r="AV30" i="12"/>
  <c r="AU30" i="12"/>
  <c r="AT30" i="12"/>
  <c r="AO30" i="12"/>
  <c r="AN30" i="12"/>
  <c r="AM30" i="12"/>
  <c r="AL30" i="12"/>
  <c r="AK30" i="12"/>
  <c r="AJ30" i="12"/>
  <c r="AI30" i="12"/>
  <c r="AH30" i="12"/>
  <c r="AG30" i="12"/>
  <c r="AF30" i="12"/>
  <c r="BC29" i="12"/>
  <c r="BB29" i="12"/>
  <c r="BA29" i="12"/>
  <c r="AZ29" i="12"/>
  <c r="AY29" i="12"/>
  <c r="AX29" i="12"/>
  <c r="AW29" i="12"/>
  <c r="AV29" i="12"/>
  <c r="AU29" i="12"/>
  <c r="AT29" i="12"/>
  <c r="AO29" i="12"/>
  <c r="AN29" i="12"/>
  <c r="AM29" i="12"/>
  <c r="AL29" i="12"/>
  <c r="AK29" i="12"/>
  <c r="AJ29" i="12"/>
  <c r="AI29" i="12"/>
  <c r="AH29" i="12"/>
  <c r="AG29" i="12"/>
  <c r="AF29" i="12"/>
  <c r="BC28" i="12"/>
  <c r="BB28" i="12"/>
  <c r="BA28" i="12"/>
  <c r="AZ28" i="12"/>
  <c r="AY28" i="12"/>
  <c r="AX28" i="12"/>
  <c r="AW28" i="12"/>
  <c r="AV28" i="12"/>
  <c r="AU28" i="12"/>
  <c r="AT28" i="12"/>
  <c r="AO28" i="12"/>
  <c r="AN28" i="12"/>
  <c r="AM28" i="12"/>
  <c r="AL28" i="12"/>
  <c r="AK28" i="12"/>
  <c r="AJ28" i="12"/>
  <c r="AI28" i="12"/>
  <c r="AH28" i="12"/>
  <c r="AG28" i="12"/>
  <c r="AF28" i="12"/>
  <c r="BC27" i="12"/>
  <c r="BB27" i="12"/>
  <c r="BA27" i="12"/>
  <c r="AZ27" i="12"/>
  <c r="AY27" i="12"/>
  <c r="AX27" i="12"/>
  <c r="AW27" i="12"/>
  <c r="AV27" i="12"/>
  <c r="AU27" i="12"/>
  <c r="AT27" i="12"/>
  <c r="AO27" i="12"/>
  <c r="AN27" i="12"/>
  <c r="AM27" i="12"/>
  <c r="AL27" i="12"/>
  <c r="AK27" i="12"/>
  <c r="AJ27" i="12"/>
  <c r="AI27" i="12"/>
  <c r="AH27" i="12"/>
  <c r="AG27" i="12"/>
  <c r="AF27" i="12"/>
  <c r="BC26" i="12"/>
  <c r="BB26" i="12"/>
  <c r="BA26" i="12"/>
  <c r="AZ26" i="12"/>
  <c r="AY26" i="12"/>
  <c r="AX26" i="12"/>
  <c r="AW26" i="12"/>
  <c r="AV26" i="12"/>
  <c r="AU26" i="12"/>
  <c r="AT26" i="12"/>
  <c r="AO26" i="12"/>
  <c r="AN26" i="12"/>
  <c r="AM26" i="12"/>
  <c r="AL26" i="12"/>
  <c r="AK26" i="12"/>
  <c r="AJ26" i="12"/>
  <c r="AI26" i="12"/>
  <c r="AH26" i="12"/>
  <c r="AG26" i="12"/>
  <c r="AF26" i="12"/>
  <c r="BC25" i="12"/>
  <c r="BB25" i="12"/>
  <c r="BA25" i="12"/>
  <c r="AZ25" i="12"/>
  <c r="AY25" i="12"/>
  <c r="AX25" i="12"/>
  <c r="AW25" i="12"/>
  <c r="AV25" i="12"/>
  <c r="AU25" i="12"/>
  <c r="AT25" i="12"/>
  <c r="AO25" i="12"/>
  <c r="AN25" i="12"/>
  <c r="AM25" i="12"/>
  <c r="AL25" i="12"/>
  <c r="AK25" i="12"/>
  <c r="AJ25" i="12"/>
  <c r="AI25" i="12"/>
  <c r="AH25" i="12"/>
  <c r="AG25" i="12"/>
  <c r="AF25" i="12"/>
  <c r="BC24" i="12"/>
  <c r="BB24" i="12"/>
  <c r="BA24" i="12"/>
  <c r="AZ24" i="12"/>
  <c r="AY24" i="12"/>
  <c r="AX24" i="12"/>
  <c r="AW24" i="12"/>
  <c r="AV24" i="12"/>
  <c r="AU24" i="12"/>
  <c r="AT24" i="12"/>
  <c r="AO24" i="12"/>
  <c r="AN24" i="12"/>
  <c r="AM24" i="12"/>
  <c r="AL24" i="12"/>
  <c r="AK24" i="12"/>
  <c r="AJ24" i="12"/>
  <c r="AI24" i="12"/>
  <c r="AH24" i="12"/>
  <c r="AG24" i="12"/>
  <c r="AF24" i="12"/>
  <c r="BC23" i="12"/>
  <c r="BB23" i="12"/>
  <c r="BA23" i="12"/>
  <c r="AZ23" i="12"/>
  <c r="AY23" i="12"/>
  <c r="AX23" i="12"/>
  <c r="AW23" i="12"/>
  <c r="AV23" i="12"/>
  <c r="AU23" i="12"/>
  <c r="AT23" i="12"/>
  <c r="AO23" i="12"/>
  <c r="AN23" i="12"/>
  <c r="AM23" i="12"/>
  <c r="AL23" i="12"/>
  <c r="AK23" i="12"/>
  <c r="AJ23" i="12"/>
  <c r="AI23" i="12"/>
  <c r="AH23" i="12"/>
  <c r="AG23" i="12"/>
  <c r="AF23" i="12"/>
  <c r="BC22" i="12"/>
  <c r="BB22" i="12"/>
  <c r="BA22" i="12"/>
  <c r="AZ22" i="12"/>
  <c r="AY22" i="12"/>
  <c r="AX22" i="12"/>
  <c r="AW22" i="12"/>
  <c r="AV22" i="12"/>
  <c r="AU22" i="12"/>
  <c r="AT22" i="12"/>
  <c r="AO22" i="12"/>
  <c r="AN22" i="12"/>
  <c r="AM22" i="12"/>
  <c r="AL22" i="12"/>
  <c r="AK22" i="12"/>
  <c r="AJ22" i="12"/>
  <c r="AI22" i="12"/>
  <c r="AH22" i="12"/>
  <c r="AG22" i="12"/>
  <c r="AF22" i="12"/>
  <c r="BC21" i="12"/>
  <c r="BB21" i="12"/>
  <c r="BA21" i="12"/>
  <c r="AZ21" i="12"/>
  <c r="AY21" i="12"/>
  <c r="AX21" i="12"/>
  <c r="AW21" i="12"/>
  <c r="AV21" i="12"/>
  <c r="AU21" i="12"/>
  <c r="AT21" i="12"/>
  <c r="AO21" i="12"/>
  <c r="AN21" i="12"/>
  <c r="AM21" i="12"/>
  <c r="AL21" i="12"/>
  <c r="AK21" i="12"/>
  <c r="AJ21" i="12"/>
  <c r="AI21" i="12"/>
  <c r="AH21" i="12"/>
  <c r="AG21" i="12"/>
  <c r="AF21" i="12"/>
  <c r="BC20" i="12"/>
  <c r="BB20" i="12"/>
  <c r="BA20" i="12"/>
  <c r="AZ20" i="12"/>
  <c r="AY20" i="12"/>
  <c r="AX20" i="12"/>
  <c r="AW20" i="12"/>
  <c r="AV20" i="12"/>
  <c r="AU20" i="12"/>
  <c r="AT20" i="12"/>
  <c r="AO20" i="12"/>
  <c r="AN20" i="12"/>
  <c r="AM20" i="12"/>
  <c r="AL20" i="12"/>
  <c r="AK20" i="12"/>
  <c r="AJ20" i="12"/>
  <c r="AI20" i="12"/>
  <c r="AH20" i="12"/>
  <c r="AG20" i="12"/>
  <c r="AF20" i="12"/>
  <c r="BC19" i="12"/>
  <c r="BB19" i="12"/>
  <c r="BA19" i="12"/>
  <c r="AZ19" i="12"/>
  <c r="AY19" i="12"/>
  <c r="AX19" i="12"/>
  <c r="AW19" i="12"/>
  <c r="AV19" i="12"/>
  <c r="AU19" i="12"/>
  <c r="AT19" i="12"/>
  <c r="AO19" i="12"/>
  <c r="AN19" i="12"/>
  <c r="AM19" i="12"/>
  <c r="AL19" i="12"/>
  <c r="AK19" i="12"/>
  <c r="AJ19" i="12"/>
  <c r="AI19" i="12"/>
  <c r="AH19" i="12"/>
  <c r="AG19" i="12"/>
  <c r="AF19" i="12"/>
  <c r="BC18" i="12"/>
  <c r="BB18" i="12"/>
  <c r="BA18" i="12"/>
  <c r="AZ18" i="12"/>
  <c r="AY18" i="12"/>
  <c r="AX18" i="12"/>
  <c r="AW18" i="12"/>
  <c r="AV18" i="12"/>
  <c r="AU18" i="12"/>
  <c r="AT18" i="12"/>
  <c r="AO18" i="12"/>
  <c r="AN18" i="12"/>
  <c r="AM18" i="12"/>
  <c r="AL18" i="12"/>
  <c r="AK18" i="12"/>
  <c r="AJ18" i="12"/>
  <c r="AI18" i="12"/>
  <c r="AH18" i="12"/>
  <c r="AG18" i="12"/>
  <c r="AF18" i="12"/>
  <c r="BC17" i="12"/>
  <c r="BB17" i="12"/>
  <c r="BA17" i="12"/>
  <c r="AZ17" i="12"/>
  <c r="AY17" i="12"/>
  <c r="AX17" i="12"/>
  <c r="AW17" i="12"/>
  <c r="AV17" i="12"/>
  <c r="AU17" i="12"/>
  <c r="AT17" i="12"/>
  <c r="AO17" i="12"/>
  <c r="AN17" i="12"/>
  <c r="AM17" i="12"/>
  <c r="AL17" i="12"/>
  <c r="AK17" i="12"/>
  <c r="AJ17" i="12"/>
  <c r="AI17" i="12"/>
  <c r="AH17" i="12"/>
  <c r="AG17" i="12"/>
  <c r="AF17" i="12"/>
  <c r="BC16" i="12"/>
  <c r="BB16" i="12"/>
  <c r="BA16" i="12"/>
  <c r="AZ16" i="12"/>
  <c r="AY16" i="12"/>
  <c r="AX16" i="12"/>
  <c r="AW16" i="12"/>
  <c r="AV16" i="12"/>
  <c r="AU16" i="12"/>
  <c r="AT16" i="12"/>
  <c r="AO16" i="12"/>
  <c r="AN16" i="12"/>
  <c r="AM16" i="12"/>
  <c r="AL16" i="12"/>
  <c r="AK16" i="12"/>
  <c r="AJ16" i="12"/>
  <c r="AI16" i="12"/>
  <c r="AH16" i="12"/>
  <c r="AG16" i="12"/>
  <c r="AF16" i="12"/>
  <c r="BC15" i="12"/>
  <c r="BB15" i="12"/>
  <c r="BA15" i="12"/>
  <c r="AZ15" i="12"/>
  <c r="AY15" i="12"/>
  <c r="AX15" i="12"/>
  <c r="AW15" i="12"/>
  <c r="AV15" i="12"/>
  <c r="AU15" i="12"/>
  <c r="AT15" i="12"/>
  <c r="AO15" i="12"/>
  <c r="AN15" i="12"/>
  <c r="AM15" i="12"/>
  <c r="AL15" i="12"/>
  <c r="AK15" i="12"/>
  <c r="AJ15" i="12"/>
  <c r="AI15" i="12"/>
  <c r="AH15" i="12"/>
  <c r="AG15" i="12"/>
  <c r="AF15" i="12"/>
  <c r="BC12" i="12"/>
  <c r="BB12" i="12"/>
  <c r="BA12" i="12"/>
  <c r="AZ12" i="12"/>
  <c r="AY12" i="12"/>
  <c r="AX12" i="12"/>
  <c r="AW12" i="12"/>
  <c r="AV12" i="12"/>
  <c r="AU12" i="12"/>
  <c r="AT12" i="12"/>
  <c r="AO12" i="12"/>
  <c r="AN12" i="12"/>
  <c r="AM12" i="12"/>
  <c r="AL12" i="12"/>
  <c r="AK12" i="12"/>
  <c r="AJ12" i="12"/>
  <c r="AI12" i="12"/>
  <c r="AH12" i="12"/>
  <c r="AG12" i="12"/>
  <c r="AF12" i="12"/>
  <c r="BC11" i="12"/>
  <c r="BB11" i="12"/>
  <c r="BA11" i="12"/>
  <c r="AZ11" i="12"/>
  <c r="AY11" i="12"/>
  <c r="AX11" i="12"/>
  <c r="AW11" i="12"/>
  <c r="AV11" i="12"/>
  <c r="AU11" i="12"/>
  <c r="AT11" i="12"/>
  <c r="AO11" i="12"/>
  <c r="AN11" i="12"/>
  <c r="AM11" i="12"/>
  <c r="AL11" i="12"/>
  <c r="AK11" i="12"/>
  <c r="AJ11" i="12"/>
  <c r="AI11" i="12"/>
  <c r="AH11" i="12"/>
  <c r="AG11" i="12"/>
  <c r="AF11" i="12"/>
  <c r="BC10" i="12"/>
  <c r="BB10" i="12"/>
  <c r="BA10" i="12"/>
  <c r="AZ10" i="12"/>
  <c r="AY10" i="12"/>
  <c r="AX10" i="12"/>
  <c r="AW10" i="12"/>
  <c r="AV10" i="12"/>
  <c r="AU10" i="12"/>
  <c r="AT10" i="12"/>
  <c r="AO10" i="12"/>
  <c r="AN10" i="12"/>
  <c r="AM10" i="12"/>
  <c r="AL10" i="12"/>
  <c r="AK10" i="12"/>
  <c r="AJ10" i="12"/>
  <c r="AI10" i="12"/>
  <c r="AH10" i="12"/>
  <c r="AG10" i="12"/>
  <c r="AF10" i="12"/>
  <c r="BC9" i="12"/>
  <c r="BB9" i="12"/>
  <c r="BA9" i="12"/>
  <c r="AZ9" i="12"/>
  <c r="AY9" i="12"/>
  <c r="AX9" i="12"/>
  <c r="AW9" i="12"/>
  <c r="AV9" i="12"/>
  <c r="AU9" i="12"/>
  <c r="AT9" i="12"/>
  <c r="AO9" i="12"/>
  <c r="AN9" i="12"/>
  <c r="AM9" i="12"/>
  <c r="AL9" i="12"/>
  <c r="AK9" i="12"/>
  <c r="AJ9" i="12"/>
  <c r="AI9" i="12"/>
  <c r="AH9" i="12"/>
  <c r="AG9" i="12"/>
  <c r="AF9" i="12"/>
  <c r="BC8" i="12"/>
  <c r="BB8" i="12"/>
  <c r="BA8" i="12"/>
  <c r="AZ8" i="12"/>
  <c r="AY8" i="12"/>
  <c r="AX8" i="12"/>
  <c r="AW8" i="12"/>
  <c r="AV8" i="12"/>
  <c r="AU8" i="12"/>
  <c r="AT8" i="12"/>
  <c r="AO8" i="12"/>
  <c r="AN8" i="12"/>
  <c r="AM8" i="12"/>
  <c r="AL8" i="12"/>
  <c r="AK8" i="12"/>
  <c r="AJ8" i="12"/>
  <c r="AI8" i="12"/>
  <c r="AH8" i="12"/>
  <c r="AG8" i="12"/>
  <c r="AF8" i="12"/>
  <c r="BC7" i="12"/>
  <c r="BB7" i="12"/>
  <c r="BA7" i="12"/>
  <c r="AZ7" i="12"/>
  <c r="AY7" i="12"/>
  <c r="AX7" i="12"/>
  <c r="AW7" i="12"/>
  <c r="AV7" i="12"/>
  <c r="AU7" i="12"/>
  <c r="AO7" i="12"/>
  <c r="AN7" i="12"/>
  <c r="AM7" i="12"/>
  <c r="AL7" i="12"/>
  <c r="AK7" i="12"/>
  <c r="AJ7" i="12"/>
  <c r="AI7" i="12"/>
  <c r="AH7" i="12"/>
  <c r="AG7" i="12"/>
  <c r="AF7" i="12"/>
  <c r="BF683" i="12" l="1"/>
  <c r="BF682" i="12"/>
  <c r="BF681" i="12"/>
  <c r="BF679" i="12"/>
  <c r="BF680" i="12"/>
  <c r="BF678" i="12"/>
  <c r="BF677" i="12"/>
  <c r="BF673" i="12"/>
  <c r="BF674" i="12"/>
  <c r="BF676" i="12"/>
  <c r="BF675" i="12"/>
  <c r="BF670" i="12"/>
  <c r="BF671" i="12"/>
  <c r="BF672" i="12"/>
  <c r="BF668" i="12"/>
  <c r="BF669" i="12"/>
  <c r="BF666" i="12"/>
  <c r="BF667" i="12"/>
  <c r="BF402" i="12"/>
  <c r="BF38" i="12"/>
  <c r="BF505" i="12"/>
  <c r="BF422" i="12"/>
  <c r="BF93" i="12"/>
  <c r="BF512" i="12"/>
  <c r="BF317" i="12"/>
  <c r="BF653" i="12"/>
  <c r="BF654" i="12"/>
  <c r="BF655" i="12"/>
  <c r="BF656" i="12"/>
  <c r="BF657" i="12"/>
  <c r="BF658" i="12"/>
  <c r="BF659" i="12"/>
  <c r="BF452" i="12"/>
  <c r="BF660" i="12"/>
  <c r="BF661" i="12"/>
  <c r="BF662" i="12"/>
  <c r="BF663" i="12"/>
  <c r="BF664" i="12"/>
  <c r="BF665" i="12"/>
  <c r="BF336" i="12"/>
  <c r="BF103" i="12"/>
  <c r="BF36" i="12"/>
  <c r="BF39" i="12"/>
  <c r="BF78" i="12"/>
  <c r="BF332" i="12"/>
  <c r="BF490" i="12"/>
  <c r="BF627" i="12"/>
  <c r="BF442" i="12"/>
  <c r="BF89" i="12"/>
  <c r="BF330" i="12"/>
  <c r="BF633" i="12"/>
  <c r="BF448" i="12"/>
  <c r="BF554" i="12"/>
  <c r="BF546" i="12"/>
  <c r="BF159" i="12"/>
  <c r="BF466" i="12"/>
  <c r="BF564" i="12"/>
  <c r="BF153" i="12"/>
  <c r="BF270" i="12"/>
  <c r="BF167" i="12"/>
  <c r="BF255" i="12"/>
  <c r="BF164" i="12"/>
  <c r="BF297" i="12"/>
  <c r="BF328" i="12"/>
  <c r="BF620" i="12"/>
  <c r="BF51" i="12"/>
  <c r="BF404" i="12"/>
  <c r="BE36" i="12"/>
  <c r="BF34" i="12"/>
  <c r="BE50" i="12"/>
  <c r="BF48" i="12"/>
  <c r="BE116" i="12"/>
  <c r="BF110" i="12"/>
  <c r="BE315" i="12"/>
  <c r="BF298" i="12"/>
  <c r="BE316" i="12"/>
  <c r="BF299" i="12"/>
  <c r="BE318" i="12"/>
  <c r="BF300" i="12"/>
  <c r="BE319" i="12"/>
  <c r="BF301" i="12"/>
  <c r="BE320" i="12"/>
  <c r="BF302" i="12"/>
  <c r="BE321" i="12"/>
  <c r="BF303" i="12"/>
  <c r="BE322" i="12"/>
  <c r="BF304" i="12"/>
  <c r="BE323" i="12"/>
  <c r="BF305" i="12"/>
  <c r="BE324" i="12"/>
  <c r="BF306" i="12"/>
  <c r="BE325" i="12"/>
  <c r="BF307" i="12"/>
  <c r="BE326" i="12"/>
  <c r="BF308" i="12"/>
  <c r="BE327" i="12"/>
  <c r="BF309" i="12"/>
  <c r="BE328" i="12"/>
  <c r="BF310" i="12"/>
  <c r="BE329" i="12"/>
  <c r="BF311" i="12"/>
  <c r="BE330" i="12"/>
  <c r="BF312" i="12"/>
  <c r="BE331" i="12"/>
  <c r="BF313" i="12"/>
  <c r="BE332" i="12"/>
  <c r="BF314" i="12"/>
  <c r="BE333" i="12"/>
  <c r="BF315" i="12"/>
  <c r="BE334" i="12"/>
  <c r="BF316" i="12"/>
  <c r="BE336" i="12"/>
  <c r="BF318" i="12"/>
  <c r="BE337" i="12"/>
  <c r="BF319" i="12"/>
  <c r="BE338" i="12"/>
  <c r="BF320" i="12"/>
  <c r="BE339" i="12"/>
  <c r="BF321" i="12"/>
  <c r="BE340" i="12"/>
  <c r="BF322" i="12"/>
  <c r="BE341" i="12"/>
  <c r="BF323" i="12"/>
  <c r="BE342" i="12"/>
  <c r="BF324" i="12"/>
  <c r="BE343" i="12"/>
  <c r="BF325" i="12"/>
  <c r="BE344" i="12"/>
  <c r="BF326" i="12"/>
  <c r="BE345" i="12"/>
  <c r="BF327" i="12"/>
  <c r="BE347" i="12"/>
  <c r="BF329" i="12"/>
  <c r="BE349" i="12"/>
  <c r="BF331" i="12"/>
  <c r="BE351" i="12"/>
  <c r="BF333" i="12"/>
  <c r="BE352" i="12"/>
  <c r="BF334" i="12"/>
  <c r="BE353" i="12"/>
  <c r="BF335" i="12"/>
  <c r="BE355" i="12"/>
  <c r="BF337" i="12"/>
  <c r="BE356" i="12"/>
  <c r="BF338" i="12"/>
  <c r="BE358" i="12"/>
  <c r="BF339" i="12"/>
  <c r="BE359" i="12"/>
  <c r="BF340" i="12"/>
  <c r="BE425" i="12"/>
  <c r="BF341" i="12"/>
  <c r="BE360" i="12"/>
  <c r="BF342" i="12"/>
  <c r="BE361" i="12"/>
  <c r="BF343" i="12"/>
  <c r="BE362" i="12"/>
  <c r="BF344" i="12"/>
  <c r="BE363" i="12"/>
  <c r="BF345" i="12"/>
  <c r="BE364" i="12"/>
  <c r="BF346" i="12"/>
  <c r="BE365" i="12"/>
  <c r="BF347" i="12"/>
  <c r="BE366" i="12"/>
  <c r="BF348" i="12"/>
  <c r="BE367" i="12"/>
  <c r="BF349" i="12"/>
  <c r="BE368" i="12"/>
  <c r="BF350" i="12"/>
  <c r="BE369" i="12"/>
  <c r="BF351" i="12"/>
  <c r="BE370" i="12"/>
  <c r="BF352" i="12"/>
  <c r="BE371" i="12"/>
  <c r="BF353" i="12"/>
  <c r="BE372" i="12"/>
  <c r="BF354" i="12"/>
  <c r="BE373" i="12"/>
  <c r="BF355" i="12"/>
  <c r="BE374" i="12"/>
  <c r="BF356" i="12"/>
  <c r="BE375" i="12"/>
  <c r="BF357" i="12"/>
  <c r="BE376" i="12"/>
  <c r="BF358" i="12"/>
  <c r="BE377" i="12"/>
  <c r="BF359" i="12"/>
  <c r="BE378" i="12"/>
  <c r="BF360" i="12"/>
  <c r="BE379" i="12"/>
  <c r="BF361" i="12"/>
  <c r="BE380" i="12"/>
  <c r="BF362" i="12"/>
  <c r="BE381" i="12"/>
  <c r="BF363" i="12"/>
  <c r="BE383" i="12"/>
  <c r="BF364" i="12"/>
  <c r="BE384" i="12"/>
  <c r="BF365" i="12"/>
  <c r="BE385" i="12"/>
  <c r="BF366" i="12"/>
  <c r="BE386" i="12"/>
  <c r="BF367" i="12"/>
  <c r="BF368" i="12"/>
  <c r="BE387" i="12"/>
  <c r="BF369" i="12"/>
  <c r="BE388" i="12"/>
  <c r="BF370" i="12"/>
  <c r="BE389" i="12"/>
  <c r="BF371" i="12"/>
  <c r="BE390" i="12"/>
  <c r="BF372" i="12"/>
  <c r="BE391" i="12"/>
  <c r="BF373" i="12"/>
  <c r="BE392" i="12"/>
  <c r="BF374" i="12"/>
  <c r="BE393" i="12"/>
  <c r="BF375" i="12"/>
  <c r="BE394" i="12"/>
  <c r="BF376" i="12"/>
  <c r="BE395" i="12"/>
  <c r="BF377" i="12"/>
  <c r="BE396" i="12"/>
  <c r="BE397" i="12"/>
  <c r="BF378" i="12"/>
  <c r="BE398" i="12"/>
  <c r="BF379" i="12"/>
  <c r="BE399" i="12"/>
  <c r="BF380" i="12"/>
  <c r="BE400" i="12"/>
  <c r="BF381" i="12"/>
  <c r="BE401" i="12"/>
  <c r="BF382" i="12"/>
  <c r="BE402" i="12"/>
  <c r="BF383" i="12"/>
  <c r="BE403" i="12"/>
  <c r="BF384" i="12"/>
  <c r="BE404" i="12"/>
  <c r="BF385" i="12"/>
  <c r="BE405" i="12"/>
  <c r="BF386" i="12"/>
  <c r="BE406" i="12"/>
  <c r="BF387" i="12"/>
  <c r="BE407" i="12"/>
  <c r="BF388" i="12"/>
  <c r="BE408" i="12"/>
  <c r="BF389" i="12"/>
  <c r="BE409" i="12"/>
  <c r="BF390" i="12"/>
  <c r="BE410" i="12"/>
  <c r="BF391" i="12"/>
  <c r="BE411" i="12"/>
  <c r="BF392" i="12"/>
  <c r="BE412" i="12"/>
  <c r="BF393" i="12"/>
  <c r="BE413" i="12"/>
  <c r="BF394" i="12"/>
  <c r="BE414" i="12"/>
  <c r="BF395" i="12"/>
  <c r="BE415" i="12"/>
  <c r="BF396" i="12"/>
  <c r="BE416" i="12"/>
  <c r="BF397" i="12"/>
  <c r="BE417" i="12"/>
  <c r="BF398" i="12"/>
  <c r="BE418" i="12"/>
  <c r="BF399" i="12"/>
  <c r="BE419" i="12"/>
  <c r="BF400" i="12"/>
  <c r="BE420" i="12"/>
  <c r="BF401" i="12"/>
  <c r="BE422" i="12"/>
  <c r="BF403" i="12"/>
  <c r="BE424" i="12"/>
  <c r="BF405" i="12"/>
  <c r="BE426" i="12"/>
  <c r="BF406" i="12"/>
  <c r="BE427" i="12"/>
  <c r="BF407" i="12"/>
  <c r="BE428" i="12"/>
  <c r="BF408" i="12"/>
  <c r="BE429" i="12"/>
  <c r="BF409" i="12"/>
  <c r="BE430" i="12"/>
  <c r="BF410" i="12"/>
  <c r="BE431" i="12"/>
  <c r="BF411" i="12"/>
  <c r="BE432" i="12"/>
  <c r="BF412" i="12"/>
  <c r="BE433" i="12"/>
  <c r="BF413" i="12"/>
  <c r="BE434" i="12"/>
  <c r="BF414" i="12"/>
  <c r="BE435" i="12"/>
  <c r="BF415" i="12"/>
  <c r="BE436" i="12"/>
  <c r="BF416" i="12"/>
  <c r="BE437" i="12"/>
  <c r="BF417" i="12"/>
  <c r="BE438" i="12"/>
  <c r="BF418" i="12"/>
  <c r="BE439" i="12"/>
  <c r="BF419" i="12"/>
  <c r="BE440" i="12"/>
  <c r="BF420" i="12"/>
  <c r="BE441" i="12"/>
  <c r="BF421" i="12"/>
  <c r="BE443" i="12"/>
  <c r="BF423" i="12"/>
  <c r="BE444" i="12"/>
  <c r="BF424" i="12"/>
  <c r="BE445" i="12"/>
  <c r="BF425" i="12"/>
  <c r="BE447" i="12"/>
  <c r="BF426" i="12"/>
  <c r="BE449" i="12"/>
  <c r="BF427" i="12"/>
  <c r="BE450" i="12"/>
  <c r="BF428" i="12"/>
  <c r="BE451" i="12"/>
  <c r="BF429" i="12"/>
  <c r="BE452" i="12"/>
  <c r="BF430" i="12"/>
  <c r="BE453" i="12"/>
  <c r="BF431" i="12"/>
  <c r="BE454" i="12"/>
  <c r="BF432" i="12"/>
  <c r="BE455" i="12"/>
  <c r="BF433" i="12"/>
  <c r="BE456" i="12"/>
  <c r="BF434" i="12"/>
  <c r="BE457" i="12"/>
  <c r="BF435" i="12"/>
  <c r="BE458" i="12"/>
  <c r="BF436" i="12"/>
  <c r="BE459" i="12"/>
  <c r="BF437" i="12"/>
  <c r="BE460" i="12"/>
  <c r="BF438" i="12"/>
  <c r="BE461" i="12"/>
  <c r="BF439" i="12"/>
  <c r="BE462" i="12"/>
  <c r="BF440" i="12"/>
  <c r="BE463" i="12"/>
  <c r="BF441" i="12"/>
  <c r="BE465" i="12"/>
  <c r="BF443" i="12"/>
  <c r="BE466" i="12"/>
  <c r="BF444" i="12"/>
  <c r="BE467" i="12"/>
  <c r="BF445" i="12"/>
  <c r="BE468" i="12"/>
  <c r="BF446" i="12"/>
  <c r="BE469" i="12"/>
  <c r="BF447" i="12"/>
  <c r="BE471" i="12"/>
  <c r="BF449" i="12"/>
  <c r="BE472" i="12"/>
  <c r="BF450" i="12"/>
  <c r="BE474" i="12"/>
  <c r="BF451" i="12"/>
  <c r="BE477" i="12"/>
  <c r="BF453" i="12"/>
  <c r="BE478" i="12"/>
  <c r="BF454" i="12"/>
  <c r="BE479" i="12"/>
  <c r="BF455" i="12"/>
  <c r="BE480" i="12"/>
  <c r="BF456" i="12"/>
  <c r="BE481" i="12"/>
  <c r="BF457" i="12"/>
  <c r="BE482" i="12"/>
  <c r="BF458" i="12"/>
  <c r="BE484" i="12"/>
  <c r="BF459" i="12"/>
  <c r="BE485" i="12"/>
  <c r="BF460" i="12"/>
  <c r="BE486" i="12"/>
  <c r="BF461" i="12"/>
  <c r="BE487" i="12"/>
  <c r="BF462" i="12"/>
  <c r="BE488" i="12"/>
  <c r="BF463" i="12"/>
  <c r="BE489" i="12"/>
  <c r="BF464" i="12"/>
  <c r="BE490" i="12"/>
  <c r="BF465" i="12"/>
  <c r="BE493" i="12"/>
  <c r="BF467" i="12"/>
  <c r="BE494" i="12"/>
  <c r="BF468" i="12"/>
  <c r="BE495" i="12"/>
  <c r="BF469" i="12"/>
  <c r="BF589" i="12"/>
  <c r="BE622" i="12"/>
  <c r="BE496" i="12"/>
  <c r="BF470" i="12"/>
  <c r="BE497" i="12"/>
  <c r="BF471" i="12"/>
  <c r="BE498" i="12"/>
  <c r="BF472" i="12"/>
  <c r="BE499" i="12"/>
  <c r="BF473" i="12"/>
  <c r="BE500" i="12"/>
  <c r="BF474" i="12"/>
  <c r="BE501" i="12"/>
  <c r="BF475" i="12"/>
  <c r="BE502" i="12"/>
  <c r="BF476" i="12"/>
  <c r="BE503" i="12"/>
  <c r="BF477" i="12"/>
  <c r="BE504" i="12"/>
  <c r="BF478" i="12"/>
  <c r="BE505" i="12"/>
  <c r="BF479" i="12"/>
  <c r="BE506" i="12"/>
  <c r="BF480" i="12"/>
  <c r="BE507" i="12"/>
  <c r="BF481" i="12"/>
  <c r="BE508" i="12"/>
  <c r="BF482" i="12"/>
  <c r="BE509" i="12"/>
  <c r="BF483" i="12"/>
  <c r="BE510" i="12"/>
  <c r="BF484" i="12"/>
  <c r="BE511" i="12"/>
  <c r="BF485" i="12"/>
  <c r="BE512" i="12"/>
  <c r="BF486" i="12"/>
  <c r="BE513" i="12"/>
  <c r="BF487" i="12"/>
  <c r="BE514" i="12"/>
  <c r="BF488" i="12"/>
  <c r="BE515" i="12"/>
  <c r="BF489" i="12"/>
  <c r="BE517" i="12"/>
  <c r="BF491" i="12"/>
  <c r="BE518" i="12"/>
  <c r="BF492" i="12"/>
  <c r="BE519" i="12"/>
  <c r="BF493" i="12"/>
  <c r="BE520" i="12"/>
  <c r="BF494" i="12"/>
  <c r="BE521" i="12"/>
  <c r="BF495" i="12"/>
  <c r="BE522" i="12"/>
  <c r="BF496" i="12"/>
  <c r="BE523" i="12"/>
  <c r="BF497" i="12"/>
  <c r="BE525" i="12"/>
  <c r="BF498" i="12"/>
  <c r="BE526" i="12"/>
  <c r="BF499" i="12"/>
  <c r="BE527" i="12"/>
  <c r="BF500" i="12"/>
  <c r="BE528" i="12"/>
  <c r="BF501" i="12"/>
  <c r="BE529" i="12"/>
  <c r="BF502" i="12"/>
  <c r="BE530" i="12"/>
  <c r="BF503" i="12"/>
  <c r="BE532" i="12"/>
  <c r="BF504" i="12"/>
  <c r="BE534" i="12"/>
  <c r="BF506" i="12"/>
  <c r="BE535" i="12"/>
  <c r="BF507" i="12"/>
  <c r="BE536" i="12"/>
  <c r="BF508" i="12"/>
  <c r="BF509" i="12"/>
  <c r="BE537" i="12"/>
  <c r="BE538" i="12"/>
  <c r="BF510" i="12"/>
  <c r="BF511" i="12"/>
  <c r="BE539" i="12"/>
  <c r="BF513" i="12"/>
  <c r="BE541" i="12"/>
  <c r="BF514" i="12"/>
  <c r="BE542" i="12"/>
  <c r="BF515" i="12"/>
  <c r="BE543" i="12"/>
  <c r="BE544" i="12"/>
  <c r="BF516" i="12"/>
  <c r="BF517" i="12"/>
  <c r="BE545" i="12"/>
  <c r="BE546" i="12"/>
  <c r="BF518" i="12"/>
  <c r="BF519" i="12"/>
  <c r="BE547" i="12"/>
  <c r="BE548" i="12"/>
  <c r="BF520" i="12"/>
  <c r="BF521" i="12"/>
  <c r="BE549" i="12"/>
  <c r="BF522" i="12"/>
  <c r="BE550" i="12"/>
  <c r="BF523" i="12"/>
  <c r="BE551" i="12"/>
  <c r="BE552" i="12"/>
  <c r="BF524" i="12"/>
  <c r="BF525" i="12"/>
  <c r="BE553" i="12"/>
  <c r="BE554" i="12"/>
  <c r="BF526" i="12"/>
  <c r="BF527" i="12"/>
  <c r="BE555" i="12"/>
  <c r="BE311" i="12"/>
  <c r="BF528" i="12"/>
  <c r="BF529" i="12"/>
  <c r="BE557" i="12"/>
  <c r="BF530" i="12"/>
  <c r="BE558" i="12"/>
  <c r="BF531" i="12"/>
  <c r="BE559" i="12"/>
  <c r="BE560" i="12"/>
  <c r="BF532" i="12"/>
  <c r="BF533" i="12"/>
  <c r="BE561" i="12"/>
  <c r="BE563" i="12"/>
  <c r="BF534" i="12"/>
  <c r="BF535" i="12"/>
  <c r="BE564" i="12"/>
  <c r="BE565" i="12"/>
  <c r="BF536" i="12"/>
  <c r="BF537" i="12"/>
  <c r="BE566" i="12"/>
  <c r="BF538" i="12"/>
  <c r="BE567" i="12"/>
  <c r="BF539" i="12"/>
  <c r="BE568" i="12"/>
  <c r="BE569" i="12"/>
  <c r="BF540" i="12"/>
  <c r="BF541" i="12"/>
  <c r="BE570" i="12"/>
  <c r="BE571" i="12"/>
  <c r="BF542" i="12"/>
  <c r="BF543" i="12"/>
  <c r="BE572" i="12"/>
  <c r="BE573" i="12"/>
  <c r="BF544" i="12"/>
  <c r="BF545" i="12"/>
  <c r="BE574" i="12"/>
  <c r="BF547" i="12"/>
  <c r="BE576" i="12"/>
  <c r="BE577" i="12"/>
  <c r="BF548" i="12"/>
  <c r="BF549" i="12"/>
  <c r="BE578" i="12"/>
  <c r="BE579" i="12"/>
  <c r="BF550" i="12"/>
  <c r="BF551" i="12"/>
  <c r="BE580" i="12"/>
  <c r="BE581" i="12"/>
  <c r="BF552" i="12"/>
  <c r="BF553" i="12"/>
  <c r="BE582" i="12"/>
  <c r="BF555" i="12"/>
  <c r="BE584" i="12"/>
  <c r="BE585" i="12"/>
  <c r="BF556" i="12"/>
  <c r="BF557" i="12"/>
  <c r="BE586" i="12"/>
  <c r="BE587" i="12"/>
  <c r="BF558" i="12"/>
  <c r="BF559" i="12"/>
  <c r="BE588" i="12"/>
  <c r="BE589" i="12"/>
  <c r="BF560" i="12"/>
  <c r="BF561" i="12"/>
  <c r="BE591" i="12"/>
  <c r="BF562" i="12"/>
  <c r="BE592" i="12"/>
  <c r="BF563" i="12"/>
  <c r="BE593" i="12"/>
  <c r="BF565" i="12"/>
  <c r="BE595" i="12"/>
  <c r="BE596" i="12"/>
  <c r="BF566" i="12"/>
  <c r="BF567" i="12"/>
  <c r="BE597" i="12"/>
  <c r="BE598" i="12"/>
  <c r="BF568" i="12"/>
  <c r="BF569" i="12"/>
  <c r="BE600" i="12"/>
  <c r="BF570" i="12"/>
  <c r="BE601" i="12"/>
  <c r="BF571" i="12"/>
  <c r="BE602" i="12"/>
  <c r="BE603" i="12"/>
  <c r="BF572" i="12"/>
  <c r="BF573" i="12"/>
  <c r="BE605" i="12"/>
  <c r="BE606" i="12"/>
  <c r="BF574" i="12"/>
  <c r="BF575" i="12"/>
  <c r="BE607" i="12"/>
  <c r="BE608" i="12"/>
  <c r="BF576" i="12"/>
  <c r="BF577" i="12"/>
  <c r="BE609" i="12"/>
  <c r="BF578" i="12"/>
  <c r="BE610" i="12"/>
  <c r="BF579" i="12"/>
  <c r="BE611" i="12"/>
  <c r="BE612" i="12"/>
  <c r="BF580" i="12"/>
  <c r="BF581" i="12"/>
  <c r="BE613" i="12"/>
  <c r="BE614" i="12"/>
  <c r="BF582" i="12"/>
  <c r="BF583" i="12"/>
  <c r="BE615" i="12"/>
  <c r="BE616" i="12"/>
  <c r="BF584" i="12"/>
  <c r="BF585" i="12"/>
  <c r="BE617" i="12"/>
  <c r="BF586" i="12"/>
  <c r="BE619" i="12"/>
  <c r="BF587" i="12"/>
  <c r="BE620" i="12"/>
  <c r="BE621" i="12"/>
  <c r="BF588" i="12"/>
  <c r="BE623" i="12"/>
  <c r="BF590" i="12"/>
  <c r="BF591" i="12"/>
  <c r="BE624" i="12"/>
  <c r="BE625" i="12"/>
  <c r="BF592" i="12"/>
  <c r="BF593" i="12"/>
  <c r="BE626" i="12"/>
  <c r="BF594" i="12"/>
  <c r="BE627" i="12"/>
  <c r="BF595" i="12"/>
  <c r="BE628" i="12"/>
  <c r="BE629" i="12"/>
  <c r="BF596" i="12"/>
  <c r="BF597" i="12"/>
  <c r="BE630" i="12"/>
  <c r="BE631" i="12"/>
  <c r="BF598" i="12"/>
  <c r="BF599" i="12"/>
  <c r="BE632" i="12"/>
  <c r="BE634" i="12"/>
  <c r="BF600" i="12"/>
  <c r="BF601" i="12"/>
  <c r="BE635" i="12"/>
  <c r="BF602" i="12"/>
  <c r="BE636" i="12"/>
  <c r="BF603" i="12"/>
  <c r="BE637" i="12"/>
  <c r="BE638" i="12"/>
  <c r="BF604" i="12"/>
  <c r="BF605" i="12"/>
  <c r="BE639" i="12"/>
  <c r="BE640" i="12"/>
  <c r="BF606" i="12"/>
  <c r="BF607" i="12"/>
  <c r="BE641" i="12"/>
  <c r="BE642" i="12"/>
  <c r="BF608" i="12"/>
  <c r="BF609" i="12"/>
  <c r="BE643" i="12"/>
  <c r="BF610" i="12"/>
  <c r="BE644" i="12"/>
  <c r="BF611" i="12"/>
  <c r="BE645" i="12"/>
  <c r="BE646" i="12"/>
  <c r="BF612" i="12"/>
  <c r="BF613" i="12"/>
  <c r="BE647" i="12"/>
  <c r="BE650" i="12"/>
  <c r="BF614" i="12"/>
  <c r="BF615" i="12"/>
  <c r="BE651" i="12"/>
  <c r="BE652" i="12"/>
  <c r="BF616" i="12"/>
  <c r="BF617" i="12"/>
  <c r="BE653" i="12"/>
  <c r="BF618" i="12"/>
  <c r="BE654" i="12"/>
  <c r="BF619" i="12"/>
  <c r="BE655" i="12"/>
  <c r="BF621" i="12"/>
  <c r="BE657" i="12"/>
  <c r="BE658" i="12"/>
  <c r="BF622" i="12"/>
  <c r="BF623" i="12"/>
  <c r="BE659" i="12"/>
  <c r="BE660" i="12"/>
  <c r="BF624" i="12"/>
  <c r="BF625" i="12"/>
  <c r="BE661" i="12"/>
  <c r="BF626" i="12"/>
  <c r="BE662" i="12"/>
  <c r="BE664" i="12"/>
  <c r="BF628" i="12"/>
  <c r="BE666" i="12"/>
  <c r="BF629" i="12"/>
  <c r="BE667" i="12"/>
  <c r="BF630" i="12"/>
  <c r="BE668" i="12"/>
  <c r="BF631" i="12"/>
  <c r="BE669" i="12"/>
  <c r="BF632" i="12"/>
  <c r="BE671" i="12"/>
  <c r="BF634" i="12"/>
  <c r="BE672" i="12"/>
  <c r="BF635" i="12"/>
  <c r="BE673" i="12"/>
  <c r="BF636" i="12"/>
  <c r="BE674" i="12"/>
  <c r="BF637" i="12"/>
  <c r="BE675" i="12"/>
  <c r="BF638" i="12"/>
  <c r="BE676" i="12"/>
  <c r="BF639" i="12"/>
  <c r="BE677" i="12"/>
  <c r="BF640" i="12"/>
  <c r="BE678" i="12"/>
  <c r="BF641" i="12"/>
  <c r="BE679" i="12"/>
  <c r="BF642" i="12"/>
  <c r="BE680" i="12"/>
  <c r="BF643" i="12"/>
  <c r="BE681" i="12"/>
  <c r="BF644" i="12"/>
  <c r="BE682" i="12"/>
  <c r="BF645" i="12"/>
  <c r="BE683" i="12"/>
  <c r="BF646" i="12"/>
  <c r="BE684" i="12"/>
  <c r="BF647" i="12"/>
  <c r="BE685" i="12"/>
  <c r="BF648" i="12"/>
  <c r="BE686" i="12"/>
  <c r="BF649" i="12"/>
  <c r="BE687" i="12"/>
  <c r="BF650" i="12"/>
  <c r="BE688" i="12"/>
  <c r="BF651" i="12"/>
  <c r="BE689" i="12"/>
  <c r="BF652" i="12"/>
  <c r="BE690" i="12"/>
  <c r="BF690" i="12"/>
  <c r="BF7" i="12"/>
  <c r="BE7" i="12"/>
  <c r="BE62" i="12"/>
  <c r="BF60" i="12"/>
  <c r="BE174" i="12"/>
  <c r="BF166" i="12"/>
  <c r="BE313" i="12"/>
  <c r="BF296" i="12"/>
  <c r="BE312" i="12"/>
  <c r="BF295" i="12"/>
  <c r="BE310" i="12"/>
  <c r="BF294" i="12"/>
  <c r="BE309" i="12"/>
  <c r="BF293" i="12"/>
  <c r="BE308" i="12"/>
  <c r="BF292" i="12"/>
  <c r="BE307" i="12"/>
  <c r="BF291" i="12"/>
  <c r="BE306" i="12"/>
  <c r="BF290" i="12"/>
  <c r="BE305" i="12"/>
  <c r="BF289" i="12"/>
  <c r="BE304" i="12"/>
  <c r="BF288" i="12"/>
  <c r="BE303" i="12"/>
  <c r="BF287" i="12"/>
  <c r="BE302" i="12"/>
  <c r="BF286" i="12"/>
  <c r="BE301" i="12"/>
  <c r="BF285" i="12"/>
  <c r="BE300" i="12"/>
  <c r="BF284" i="12"/>
  <c r="BE299" i="12"/>
  <c r="BF283" i="12"/>
  <c r="BE298" i="12"/>
  <c r="BF282" i="12"/>
  <c r="BE297" i="12"/>
  <c r="BF281" i="12"/>
  <c r="BE296" i="12"/>
  <c r="BF280" i="12"/>
  <c r="BE295" i="12"/>
  <c r="BF279" i="12"/>
  <c r="BE294" i="12"/>
  <c r="BF278" i="12"/>
  <c r="BE293" i="12"/>
  <c r="BF277" i="12"/>
  <c r="BE292" i="12"/>
  <c r="BF276" i="12"/>
  <c r="BE291" i="12"/>
  <c r="BF275" i="12"/>
  <c r="BE290" i="12"/>
  <c r="BF274" i="12"/>
  <c r="BE289" i="12"/>
  <c r="BF273" i="12"/>
  <c r="BE288" i="12"/>
  <c r="BF272" i="12"/>
  <c r="BE287" i="12"/>
  <c r="BF271" i="12"/>
  <c r="BE285" i="12"/>
  <c r="BF269" i="12"/>
  <c r="BE284" i="12"/>
  <c r="BF268" i="12"/>
  <c r="BE283" i="12"/>
  <c r="BF267" i="12"/>
  <c r="BE282" i="12"/>
  <c r="BF266" i="12"/>
  <c r="BE281" i="12"/>
  <c r="BF265" i="12"/>
  <c r="BE280" i="12"/>
  <c r="BF264" i="12"/>
  <c r="BE279" i="12"/>
  <c r="BF263" i="12"/>
  <c r="BE278" i="12"/>
  <c r="BF262" i="12"/>
  <c r="BE277" i="12"/>
  <c r="BF261" i="12"/>
  <c r="BE275" i="12"/>
  <c r="BF260" i="12"/>
  <c r="BE273" i="12"/>
  <c r="BF259" i="12"/>
  <c r="BE272" i="12"/>
  <c r="BF258" i="12"/>
  <c r="BE271" i="12"/>
  <c r="BF257" i="12"/>
  <c r="BE270" i="12"/>
  <c r="BF256" i="12"/>
  <c r="BE268" i="12"/>
  <c r="BF254" i="12"/>
  <c r="BE267" i="12"/>
  <c r="BF253" i="12"/>
  <c r="BE266" i="12"/>
  <c r="BF252" i="12"/>
  <c r="BE265" i="12"/>
  <c r="BF251" i="12"/>
  <c r="BE264" i="12"/>
  <c r="BF250" i="12"/>
  <c r="BE263" i="12"/>
  <c r="BF249" i="12"/>
  <c r="BE262" i="12"/>
  <c r="BF248" i="12"/>
  <c r="BE261" i="12"/>
  <c r="BF247" i="12"/>
  <c r="BE260" i="12"/>
  <c r="BF246" i="12"/>
  <c r="BE259" i="12"/>
  <c r="BF245" i="12"/>
  <c r="BE258" i="12"/>
  <c r="BF244" i="12"/>
  <c r="BE257" i="12"/>
  <c r="BF243" i="12"/>
  <c r="BE256" i="12"/>
  <c r="BF242" i="12"/>
  <c r="BE255" i="12"/>
  <c r="BF241" i="12"/>
  <c r="BE254" i="12"/>
  <c r="BF240" i="12"/>
  <c r="BE253" i="12"/>
  <c r="BF239" i="12"/>
  <c r="BE251" i="12"/>
  <c r="BF238" i="12"/>
  <c r="BE250" i="12"/>
  <c r="BF237" i="12"/>
  <c r="BE249" i="12"/>
  <c r="BF236" i="12"/>
  <c r="BE248" i="12"/>
  <c r="BF235" i="12"/>
  <c r="BE247" i="12"/>
  <c r="BF234" i="12"/>
  <c r="BE246" i="12"/>
  <c r="BF233" i="12"/>
  <c r="BE245" i="12"/>
  <c r="BF232" i="12"/>
  <c r="BE244" i="12"/>
  <c r="BF231" i="12"/>
  <c r="BE243" i="12"/>
  <c r="BF230" i="12"/>
  <c r="BE242" i="12"/>
  <c r="BF229" i="12"/>
  <c r="BE241" i="12"/>
  <c r="BF228" i="12"/>
  <c r="BE240" i="12"/>
  <c r="BF227" i="12"/>
  <c r="BE239" i="12"/>
  <c r="BF226" i="12"/>
  <c r="BE237" i="12"/>
  <c r="BF225" i="12"/>
  <c r="BE235" i="12"/>
  <c r="BF224" i="12"/>
  <c r="BE234" i="12"/>
  <c r="BE233" i="12"/>
  <c r="BF223" i="12"/>
  <c r="BE232" i="12"/>
  <c r="BF222" i="12"/>
  <c r="BE231" i="12"/>
  <c r="BF221" i="12"/>
  <c r="BE230" i="12"/>
  <c r="BF220" i="12"/>
  <c r="BF219" i="12"/>
  <c r="BE229" i="12"/>
  <c r="BF218" i="12"/>
  <c r="BE228" i="12"/>
  <c r="BF217" i="12"/>
  <c r="BE227" i="12"/>
  <c r="BF216" i="12"/>
  <c r="BE226" i="12"/>
  <c r="BF215" i="12"/>
  <c r="BE225" i="12"/>
  <c r="BF214" i="12"/>
  <c r="BE224" i="12"/>
  <c r="BF213" i="12"/>
  <c r="BE223" i="12"/>
  <c r="BF212" i="12"/>
  <c r="BE222" i="12"/>
  <c r="BF211" i="12"/>
  <c r="BE221" i="12"/>
  <c r="BF210" i="12"/>
  <c r="BE220" i="12"/>
  <c r="BF209" i="12"/>
  <c r="BE219" i="12"/>
  <c r="BF208" i="12"/>
  <c r="BE218" i="12"/>
  <c r="BF207" i="12"/>
  <c r="BE217" i="12"/>
  <c r="BF206" i="12"/>
  <c r="BE216" i="12"/>
  <c r="BF205" i="12"/>
  <c r="BE215" i="12"/>
  <c r="BF204" i="12"/>
  <c r="BE214" i="12"/>
  <c r="BF203" i="12"/>
  <c r="BE213" i="12"/>
  <c r="BF202" i="12"/>
  <c r="BE212" i="12"/>
  <c r="BF201" i="12"/>
  <c r="BE211" i="12"/>
  <c r="BF200" i="12"/>
  <c r="BE210" i="12"/>
  <c r="BF199" i="12"/>
  <c r="BE209" i="12"/>
  <c r="BF198" i="12"/>
  <c r="BE208" i="12"/>
  <c r="BF197" i="12"/>
  <c r="BE207" i="12"/>
  <c r="BF196" i="12"/>
  <c r="BE206" i="12"/>
  <c r="BF195" i="12"/>
  <c r="BE205" i="12"/>
  <c r="BF194" i="12"/>
  <c r="BE204" i="12"/>
  <c r="BE203" i="12"/>
  <c r="BF193" i="12"/>
  <c r="BE202" i="12"/>
  <c r="BF192" i="12"/>
  <c r="BE201" i="12"/>
  <c r="BF191" i="12"/>
  <c r="BE200" i="12"/>
  <c r="BF190" i="12"/>
  <c r="BE199" i="12"/>
  <c r="BF189" i="12"/>
  <c r="BE198" i="12"/>
  <c r="BF188" i="12"/>
  <c r="BE197" i="12"/>
  <c r="BF187" i="12"/>
  <c r="BF186" i="12"/>
  <c r="BE196" i="12"/>
  <c r="BF185" i="12"/>
  <c r="BE194" i="12"/>
  <c r="BF184" i="12"/>
  <c r="BE192" i="12"/>
  <c r="BF183" i="12"/>
  <c r="BE191" i="12"/>
  <c r="BF182" i="12"/>
  <c r="BE189" i="12"/>
  <c r="BF181" i="12"/>
  <c r="BE188" i="12"/>
  <c r="BF180" i="12"/>
  <c r="BF179" i="12"/>
  <c r="BE187" i="12"/>
  <c r="BE186" i="12"/>
  <c r="BF178" i="12"/>
  <c r="BF177" i="12"/>
  <c r="BE185" i="12"/>
  <c r="BE184" i="12"/>
  <c r="BF176" i="12"/>
  <c r="BF175" i="12"/>
  <c r="BE183" i="12"/>
  <c r="BE182" i="12"/>
  <c r="BE181" i="12"/>
  <c r="BF174" i="12"/>
  <c r="BE180" i="12"/>
  <c r="BF173" i="12"/>
  <c r="BE179" i="12"/>
  <c r="BF172" i="12"/>
  <c r="BE178" i="12"/>
  <c r="BF171" i="12"/>
  <c r="BF170" i="12"/>
  <c r="BE177" i="12"/>
  <c r="BF169" i="12"/>
  <c r="BE176" i="12"/>
  <c r="BF168" i="12"/>
  <c r="BE173" i="12"/>
  <c r="BF165" i="12"/>
  <c r="BE171" i="12"/>
  <c r="BF163" i="12"/>
  <c r="BE170" i="12"/>
  <c r="BF162" i="12"/>
  <c r="BE169" i="12"/>
  <c r="BF161" i="12"/>
  <c r="BE168" i="12"/>
  <c r="BF160" i="12"/>
  <c r="BE166" i="12"/>
  <c r="BF158" i="12"/>
  <c r="BE165" i="12"/>
  <c r="BF157" i="12"/>
  <c r="BE164" i="12"/>
  <c r="BF156" i="12"/>
  <c r="BE163" i="12"/>
  <c r="BF155" i="12"/>
  <c r="BE162" i="12"/>
  <c r="BF154" i="12"/>
  <c r="BE161" i="12"/>
  <c r="BF152" i="12"/>
  <c r="BE158" i="12"/>
  <c r="BF151" i="12"/>
  <c r="BE157" i="12"/>
  <c r="BF150" i="12"/>
  <c r="BE156" i="12"/>
  <c r="BF149" i="12"/>
  <c r="BE155" i="12"/>
  <c r="BF148" i="12"/>
  <c r="BE154" i="12"/>
  <c r="BF147" i="12"/>
  <c r="BE153" i="12"/>
  <c r="BF146" i="12"/>
  <c r="BE152" i="12"/>
  <c r="BF145" i="12"/>
  <c r="BE151" i="12"/>
  <c r="BF144" i="12"/>
  <c r="BE150" i="12"/>
  <c r="BF143" i="12"/>
  <c r="BE149" i="12"/>
  <c r="BF142" i="12"/>
  <c r="BE148" i="12"/>
  <c r="BF141" i="12"/>
  <c r="BE147" i="12"/>
  <c r="BF140" i="12"/>
  <c r="BE146" i="12"/>
  <c r="BF139" i="12"/>
  <c r="BE145" i="12"/>
  <c r="BF138" i="12"/>
  <c r="BE144" i="12"/>
  <c r="BF137" i="12"/>
  <c r="BE143" i="12"/>
  <c r="BF136" i="12"/>
  <c r="BE142" i="12"/>
  <c r="BF135" i="12"/>
  <c r="BE141" i="12"/>
  <c r="BF134" i="12"/>
  <c r="BE140" i="12"/>
  <c r="BF133" i="12"/>
  <c r="BE139" i="12"/>
  <c r="BF132" i="12"/>
  <c r="BE138" i="12"/>
  <c r="BF131" i="12"/>
  <c r="BE137" i="12"/>
  <c r="BF130" i="12"/>
  <c r="BE136" i="12"/>
  <c r="BF129" i="12"/>
  <c r="BE135" i="12"/>
  <c r="BF128" i="12"/>
  <c r="BE134" i="12"/>
  <c r="BF127" i="12"/>
  <c r="BE133" i="12"/>
  <c r="BF126" i="12"/>
  <c r="BE132" i="12"/>
  <c r="BF125" i="12"/>
  <c r="BE131" i="12"/>
  <c r="BF124" i="12"/>
  <c r="BE130" i="12"/>
  <c r="BF123" i="12"/>
  <c r="BE129" i="12"/>
  <c r="BF122" i="12"/>
  <c r="BE128" i="12"/>
  <c r="BF121" i="12"/>
  <c r="BE127" i="12"/>
  <c r="BF120" i="12"/>
  <c r="BE126" i="12"/>
  <c r="BF119" i="12"/>
  <c r="BE125" i="12"/>
  <c r="BF118" i="12"/>
  <c r="BE124" i="12"/>
  <c r="BF117" i="12"/>
  <c r="BE122" i="12"/>
  <c r="BF116" i="12"/>
  <c r="BE121" i="12"/>
  <c r="BF115" i="12"/>
  <c r="BE120" i="12"/>
  <c r="BF114" i="12"/>
  <c r="BE119" i="12"/>
  <c r="BF113" i="12"/>
  <c r="BE118" i="12"/>
  <c r="BF112" i="12"/>
  <c r="BE117" i="12"/>
  <c r="BF111" i="12"/>
  <c r="BE115" i="12"/>
  <c r="BF109" i="12"/>
  <c r="BE114" i="12"/>
  <c r="BF108" i="12"/>
  <c r="BE113" i="12"/>
  <c r="BF107" i="12"/>
  <c r="BE112" i="12"/>
  <c r="BF106" i="12"/>
  <c r="BE111" i="12"/>
  <c r="BF105" i="12"/>
  <c r="BF104" i="12"/>
  <c r="BE110" i="12"/>
  <c r="BE108" i="12"/>
  <c r="BF102" i="12"/>
  <c r="BE107" i="12"/>
  <c r="BF101" i="12"/>
  <c r="BE106" i="12"/>
  <c r="BF100" i="12"/>
  <c r="BE105" i="12"/>
  <c r="BF99" i="12"/>
  <c r="BE104" i="12"/>
  <c r="BF98" i="12"/>
  <c r="BF97" i="12"/>
  <c r="BE102" i="12"/>
  <c r="BE101" i="12"/>
  <c r="BF96" i="12"/>
  <c r="BE100" i="12"/>
  <c r="BF95" i="12"/>
  <c r="BE99" i="12"/>
  <c r="BF94" i="12"/>
  <c r="BE97" i="12"/>
  <c r="BF92" i="12"/>
  <c r="BE96" i="12"/>
  <c r="BF91" i="12"/>
  <c r="BE95" i="12"/>
  <c r="BF90" i="12"/>
  <c r="BF88" i="12"/>
  <c r="BE93" i="12"/>
  <c r="BE92" i="12"/>
  <c r="BF87" i="12"/>
  <c r="BF86" i="12"/>
  <c r="BE91" i="12"/>
  <c r="BE90" i="12"/>
  <c r="BF85" i="12"/>
  <c r="BE89" i="12"/>
  <c r="BF84" i="12"/>
  <c r="BE88" i="12"/>
  <c r="BF83" i="12"/>
  <c r="BE86" i="12"/>
  <c r="BF82" i="12"/>
  <c r="BE85" i="12"/>
  <c r="BF81" i="12"/>
  <c r="BE84" i="12"/>
  <c r="BF80" i="12"/>
  <c r="BE83" i="12"/>
  <c r="BF79" i="12"/>
  <c r="BE80" i="12"/>
  <c r="BF77" i="12"/>
  <c r="BE79" i="12"/>
  <c r="BF76" i="12"/>
  <c r="BE78" i="12"/>
  <c r="BF75" i="12"/>
  <c r="BE77" i="12"/>
  <c r="BF74" i="12"/>
  <c r="BE76" i="12"/>
  <c r="BF73" i="12"/>
  <c r="BF72" i="12"/>
  <c r="BE74" i="12"/>
  <c r="BE73" i="12"/>
  <c r="BF71" i="12"/>
  <c r="BE72" i="12"/>
  <c r="BF70" i="12"/>
  <c r="BE71" i="12"/>
  <c r="BF69" i="12"/>
  <c r="BE70" i="12"/>
  <c r="BF68" i="12"/>
  <c r="BE69" i="12"/>
  <c r="BF67" i="12"/>
  <c r="BE68" i="12"/>
  <c r="BF66" i="12"/>
  <c r="BE67" i="12"/>
  <c r="BF65" i="12"/>
  <c r="BE66" i="12"/>
  <c r="BF64" i="12"/>
  <c r="BF63" i="12"/>
  <c r="BE65" i="12"/>
  <c r="BE64" i="12"/>
  <c r="BF62" i="12"/>
  <c r="BF61" i="12"/>
  <c r="BE63" i="12"/>
  <c r="BE61" i="12"/>
  <c r="BF59" i="12"/>
  <c r="BF58" i="12"/>
  <c r="BE60" i="12"/>
  <c r="BE59" i="12"/>
  <c r="BF57" i="12"/>
  <c r="BE58" i="12"/>
  <c r="BF56" i="12"/>
  <c r="BE57" i="12"/>
  <c r="BF55" i="12"/>
  <c r="BE56" i="12"/>
  <c r="BF54" i="12"/>
  <c r="BF53" i="12"/>
  <c r="BE55" i="12"/>
  <c r="BE54" i="12"/>
  <c r="BF52" i="12"/>
  <c r="BE52" i="12"/>
  <c r="BF50" i="12"/>
  <c r="BE51" i="12"/>
  <c r="BF49" i="12"/>
  <c r="BE49" i="12"/>
  <c r="BF47" i="12"/>
  <c r="BE48" i="12"/>
  <c r="BF46" i="12"/>
  <c r="BE47" i="12"/>
  <c r="BF45" i="12"/>
  <c r="BE46" i="12"/>
  <c r="BF44" i="12"/>
  <c r="BE45" i="12"/>
  <c r="BF43" i="12"/>
  <c r="BE44" i="12"/>
  <c r="BF42" i="12"/>
  <c r="BE43" i="12"/>
  <c r="BF41" i="12"/>
  <c r="BE42" i="12"/>
  <c r="BF40" i="12"/>
  <c r="BE39" i="12"/>
  <c r="BF37" i="12"/>
  <c r="BE37" i="12"/>
  <c r="BF35" i="12"/>
  <c r="BE35" i="12"/>
  <c r="BF33" i="12"/>
  <c r="BF32" i="12"/>
  <c r="BE34" i="12"/>
  <c r="BF31" i="12"/>
  <c r="BE33" i="12"/>
  <c r="BF30" i="12"/>
  <c r="BE32" i="12"/>
  <c r="BF29" i="12"/>
  <c r="BE31" i="12"/>
  <c r="BE30" i="12"/>
  <c r="BF28" i="12"/>
  <c r="BE29" i="12"/>
  <c r="BF27" i="12"/>
  <c r="BE28" i="12"/>
  <c r="BF26" i="12"/>
  <c r="BE27" i="12"/>
  <c r="BF25" i="12"/>
  <c r="BE26" i="12"/>
  <c r="BF24" i="12"/>
  <c r="BE25" i="12"/>
  <c r="BF23" i="12"/>
  <c r="BF22" i="12"/>
  <c r="BE24" i="12"/>
  <c r="BF21" i="12"/>
  <c r="BE23" i="12"/>
  <c r="BF20" i="12"/>
  <c r="BE22" i="12"/>
  <c r="BF19" i="12"/>
  <c r="BE21" i="12"/>
  <c r="BE20" i="12"/>
  <c r="BF18" i="12"/>
  <c r="BF17" i="12"/>
  <c r="BE19" i="12"/>
  <c r="BE18" i="12"/>
  <c r="BF16" i="12"/>
  <c r="BE17" i="12"/>
  <c r="BF15" i="12"/>
  <c r="BE16" i="12"/>
  <c r="BF14" i="12"/>
  <c r="BE15" i="12"/>
  <c r="BF13" i="12"/>
  <c r="BF12" i="12"/>
  <c r="BE12" i="12"/>
  <c r="BE11" i="12"/>
  <c r="BF11" i="12"/>
  <c r="BE10" i="12"/>
  <c r="BF10" i="12"/>
  <c r="BF9" i="12"/>
  <c r="BE9" i="12"/>
  <c r="BF8" i="12"/>
  <c r="BE8" i="12"/>
  <c r="AR8" i="4"/>
  <c r="AR9" i="4"/>
  <c r="AR10" i="4"/>
  <c r="AR11" i="4"/>
  <c r="AR12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9" i="4"/>
  <c r="AR42" i="4"/>
  <c r="AR43" i="4"/>
  <c r="AR44" i="4"/>
  <c r="AR45" i="4"/>
  <c r="AR46" i="4"/>
  <c r="AR47" i="4"/>
  <c r="AR48" i="4"/>
  <c r="AR49" i="4"/>
  <c r="AR50" i="4"/>
  <c r="AR51" i="4"/>
  <c r="AR52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93" i="4"/>
  <c r="AR71" i="4"/>
  <c r="AR72" i="4"/>
  <c r="AR73" i="4"/>
  <c r="AR74" i="4"/>
  <c r="AR76" i="4"/>
  <c r="AR77" i="4"/>
  <c r="AR78" i="4"/>
  <c r="AR79" i="4"/>
  <c r="AR80" i="4"/>
  <c r="AR83" i="4"/>
  <c r="AR84" i="4"/>
  <c r="AR85" i="4"/>
  <c r="AR86" i="4"/>
  <c r="AR88" i="4"/>
  <c r="AR89" i="4"/>
  <c r="AR90" i="4"/>
  <c r="AR91" i="4"/>
  <c r="AR92" i="4"/>
  <c r="AR95" i="4"/>
  <c r="AR96" i="4"/>
  <c r="AR97" i="4"/>
  <c r="AR99" i="4"/>
  <c r="AR100" i="4"/>
  <c r="AR101" i="4"/>
  <c r="AR102" i="4"/>
  <c r="AR104" i="4"/>
  <c r="AR105" i="4"/>
  <c r="AR106" i="4"/>
  <c r="AR107" i="4"/>
  <c r="AR108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61" i="4"/>
  <c r="AR162" i="4"/>
  <c r="AR163" i="4"/>
  <c r="AR164" i="4"/>
  <c r="AR165" i="4"/>
  <c r="AR166" i="4"/>
  <c r="AR168" i="4"/>
  <c r="AR169" i="4"/>
  <c r="AR170" i="4"/>
  <c r="AR171" i="4"/>
  <c r="AR173" i="4"/>
  <c r="AR174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1" i="4"/>
  <c r="AR192" i="4"/>
  <c r="AR194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7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70" i="4"/>
  <c r="AR271" i="4"/>
  <c r="AR272" i="4"/>
  <c r="AR273" i="4"/>
  <c r="AR275" i="4"/>
  <c r="AR277" i="4"/>
  <c r="AR278" i="4"/>
  <c r="AR279" i="4"/>
  <c r="AR280" i="4"/>
  <c r="AR281" i="4"/>
  <c r="AR282" i="4"/>
  <c r="AR283" i="4"/>
  <c r="AR284" i="4"/>
  <c r="AR285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2" i="4"/>
  <c r="AR313" i="4"/>
  <c r="AR315" i="4"/>
  <c r="AR316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6" i="4"/>
  <c r="AR337" i="4"/>
  <c r="AR338" i="4"/>
  <c r="AR339" i="4"/>
  <c r="AR340" i="4"/>
  <c r="AR341" i="4"/>
  <c r="AR342" i="4"/>
  <c r="AR343" i="4"/>
  <c r="AR344" i="4"/>
  <c r="AR345" i="4"/>
  <c r="AR347" i="4"/>
  <c r="AR349" i="4"/>
  <c r="AR351" i="4"/>
  <c r="AR352" i="4"/>
  <c r="AR353" i="4"/>
  <c r="AR355" i="4"/>
  <c r="AR356" i="4"/>
  <c r="AR358" i="4"/>
  <c r="AR359" i="4"/>
  <c r="AR425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2" i="4"/>
  <c r="AR424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3" i="4"/>
  <c r="AR444" i="4"/>
  <c r="AR445" i="4"/>
  <c r="AR447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5" i="4"/>
  <c r="AR466" i="4"/>
  <c r="AR467" i="4"/>
  <c r="AR468" i="4"/>
  <c r="AR469" i="4"/>
  <c r="AR471" i="4"/>
  <c r="AR472" i="4"/>
  <c r="AR474" i="4"/>
  <c r="AR477" i="4"/>
  <c r="AR478" i="4"/>
  <c r="AR479" i="4"/>
  <c r="AR480" i="4"/>
  <c r="AR481" i="4"/>
  <c r="AR482" i="4"/>
  <c r="AR484" i="4"/>
  <c r="AR485" i="4"/>
  <c r="AR486" i="4"/>
  <c r="AR487" i="4"/>
  <c r="AR488" i="4"/>
  <c r="AR489" i="4"/>
  <c r="AR490" i="4"/>
  <c r="AR493" i="4"/>
  <c r="AR494" i="4"/>
  <c r="AR495" i="4"/>
  <c r="AR622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7" i="4"/>
  <c r="AR518" i="4"/>
  <c r="AR519" i="4"/>
  <c r="AR520" i="4"/>
  <c r="AR521" i="4"/>
  <c r="AR522" i="4"/>
  <c r="AR523" i="4"/>
  <c r="AR525" i="4"/>
  <c r="AR526" i="4"/>
  <c r="AR527" i="4"/>
  <c r="AR528" i="4"/>
  <c r="AR529" i="4"/>
  <c r="AR530" i="4"/>
  <c r="AR532" i="4"/>
  <c r="AR534" i="4"/>
  <c r="AR535" i="4"/>
  <c r="AR536" i="4"/>
  <c r="AR537" i="4"/>
  <c r="AR538" i="4"/>
  <c r="AR539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311" i="4"/>
  <c r="AR557" i="4"/>
  <c r="AR558" i="4"/>
  <c r="AR559" i="4"/>
  <c r="AR560" i="4"/>
  <c r="AR561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6" i="4"/>
  <c r="AR577" i="4"/>
  <c r="AR578" i="4"/>
  <c r="AR579" i="4"/>
  <c r="AR580" i="4"/>
  <c r="AR581" i="4"/>
  <c r="AR582" i="4"/>
  <c r="AR584" i="4"/>
  <c r="AR585" i="4"/>
  <c r="AR586" i="4"/>
  <c r="AR587" i="4"/>
  <c r="AR588" i="4"/>
  <c r="AR589" i="4"/>
  <c r="AR591" i="4"/>
  <c r="AR592" i="4"/>
  <c r="AR593" i="4"/>
  <c r="AR595" i="4"/>
  <c r="AR596" i="4"/>
  <c r="AR597" i="4"/>
  <c r="AR598" i="4"/>
  <c r="AR600" i="4"/>
  <c r="AR601" i="4"/>
  <c r="AR602" i="4"/>
  <c r="AR603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9" i="4"/>
  <c r="AR620" i="4"/>
  <c r="AR621" i="4"/>
  <c r="AR623" i="4"/>
  <c r="AR624" i="4"/>
  <c r="AR625" i="4"/>
  <c r="AR626" i="4"/>
  <c r="AR627" i="4"/>
  <c r="AR628" i="4"/>
  <c r="AR629" i="4"/>
  <c r="AR630" i="4"/>
  <c r="AR631" i="4"/>
  <c r="AR632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50" i="4"/>
  <c r="AR651" i="4"/>
  <c r="AR652" i="4"/>
  <c r="AR653" i="4"/>
  <c r="AR654" i="4"/>
  <c r="AR655" i="4"/>
  <c r="AR657" i="4"/>
  <c r="AR658" i="4"/>
  <c r="AR659" i="4"/>
  <c r="AR660" i="4"/>
  <c r="AR661" i="4"/>
  <c r="AR662" i="4"/>
  <c r="AR664" i="4"/>
  <c r="AR666" i="4"/>
  <c r="AR667" i="4"/>
  <c r="AR668" i="4"/>
  <c r="AR669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7" i="4"/>
  <c r="S8" i="4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9" i="4"/>
  <c r="T39" i="4"/>
  <c r="U39" i="4"/>
  <c r="V39" i="4"/>
  <c r="S42" i="4"/>
  <c r="T42" i="4"/>
  <c r="U42" i="4"/>
  <c r="V42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93" i="4"/>
  <c r="T93" i="4"/>
  <c r="U93" i="4"/>
  <c r="V93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5" i="4"/>
  <c r="T95" i="4"/>
  <c r="U95" i="4"/>
  <c r="V95" i="4"/>
  <c r="S96" i="4"/>
  <c r="T96" i="4"/>
  <c r="U96" i="4"/>
  <c r="V96" i="4"/>
  <c r="S97" i="4"/>
  <c r="T97" i="4"/>
  <c r="U97" i="4"/>
  <c r="V97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3" i="4"/>
  <c r="T173" i="4"/>
  <c r="U173" i="4"/>
  <c r="V173" i="4"/>
  <c r="S174" i="4"/>
  <c r="T174" i="4"/>
  <c r="U174" i="4"/>
  <c r="V174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1" i="4"/>
  <c r="T191" i="4"/>
  <c r="U191" i="4"/>
  <c r="V191" i="4"/>
  <c r="S192" i="4"/>
  <c r="T192" i="4"/>
  <c r="U192" i="4"/>
  <c r="V192" i="4"/>
  <c r="S194" i="4"/>
  <c r="T194" i="4"/>
  <c r="U194" i="4"/>
  <c r="V194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7" i="4"/>
  <c r="T237" i="4"/>
  <c r="U237" i="4"/>
  <c r="V237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5" i="4"/>
  <c r="T275" i="4"/>
  <c r="U275" i="4"/>
  <c r="V275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2" i="4"/>
  <c r="T312" i="4"/>
  <c r="U312" i="4"/>
  <c r="V312" i="4"/>
  <c r="S313" i="4"/>
  <c r="T313" i="4"/>
  <c r="U313" i="4"/>
  <c r="V313" i="4"/>
  <c r="S315" i="4"/>
  <c r="T315" i="4"/>
  <c r="U315" i="4"/>
  <c r="V315" i="4"/>
  <c r="S316" i="4"/>
  <c r="T316" i="4"/>
  <c r="U316" i="4"/>
  <c r="V316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7" i="4"/>
  <c r="T347" i="4"/>
  <c r="U347" i="4"/>
  <c r="V347" i="4"/>
  <c r="S349" i="4"/>
  <c r="T349" i="4"/>
  <c r="U349" i="4"/>
  <c r="V349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5" i="4"/>
  <c r="T355" i="4"/>
  <c r="U355" i="4"/>
  <c r="V355" i="4"/>
  <c r="S356" i="4"/>
  <c r="T356" i="4"/>
  <c r="U356" i="4"/>
  <c r="V356" i="4"/>
  <c r="S358" i="4"/>
  <c r="T358" i="4"/>
  <c r="U358" i="4"/>
  <c r="V358" i="4"/>
  <c r="S359" i="4"/>
  <c r="T359" i="4"/>
  <c r="U359" i="4"/>
  <c r="V359" i="4"/>
  <c r="S425" i="4"/>
  <c r="T425" i="4"/>
  <c r="U425" i="4"/>
  <c r="V425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2" i="4"/>
  <c r="T422" i="4"/>
  <c r="U422" i="4"/>
  <c r="V422" i="4"/>
  <c r="S424" i="4"/>
  <c r="T424" i="4"/>
  <c r="U424" i="4"/>
  <c r="V424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2" i="4"/>
  <c r="T432" i="4"/>
  <c r="U432" i="4"/>
  <c r="V432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7" i="4"/>
  <c r="T447" i="4"/>
  <c r="U447" i="4"/>
  <c r="V447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1" i="4"/>
  <c r="T471" i="4"/>
  <c r="U471" i="4"/>
  <c r="V471" i="4"/>
  <c r="S472" i="4"/>
  <c r="T472" i="4"/>
  <c r="U472" i="4"/>
  <c r="V472" i="4"/>
  <c r="S474" i="4"/>
  <c r="T474" i="4"/>
  <c r="U474" i="4"/>
  <c r="V474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7" i="4"/>
  <c r="T487" i="4"/>
  <c r="U487" i="4"/>
  <c r="V487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622" i="4"/>
  <c r="T622" i="4"/>
  <c r="U622" i="4"/>
  <c r="V622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2" i="4"/>
  <c r="T532" i="4"/>
  <c r="U532" i="4"/>
  <c r="V532" i="4"/>
  <c r="S534" i="4"/>
  <c r="T534" i="4"/>
  <c r="U534" i="4"/>
  <c r="V534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538" i="4"/>
  <c r="T538" i="4"/>
  <c r="U538" i="4"/>
  <c r="V538" i="4"/>
  <c r="S539" i="4"/>
  <c r="T539" i="4"/>
  <c r="U539" i="4"/>
  <c r="V539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311" i="4"/>
  <c r="T311" i="4"/>
  <c r="U311" i="4"/>
  <c r="V311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7" i="4"/>
  <c r="T657" i="4"/>
  <c r="U657" i="4"/>
  <c r="V657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4" i="4"/>
  <c r="T664" i="4"/>
  <c r="U664" i="4"/>
  <c r="V664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V7" i="4"/>
  <c r="U7" i="4"/>
  <c r="T7" i="4"/>
  <c r="S7" i="4"/>
  <c r="BF606" i="4" l="1"/>
  <c r="BF229" i="4"/>
  <c r="BF261" i="4"/>
  <c r="BF651" i="4"/>
  <c r="BF74" i="4"/>
  <c r="AQ74" i="4"/>
  <c r="AS74" i="4"/>
  <c r="AT74" i="4" s="1"/>
  <c r="AU74" i="4" s="1"/>
  <c r="AV74" i="4" s="1"/>
  <c r="AQ651" i="4"/>
  <c r="AS651" i="4"/>
  <c r="AT651" i="4" s="1"/>
  <c r="AU651" i="4" s="1"/>
  <c r="AV651" i="4" s="1"/>
  <c r="AQ261" i="4"/>
  <c r="AS261" i="4"/>
  <c r="AT261" i="4" s="1"/>
  <c r="AU261" i="4" s="1"/>
  <c r="AV261" i="4" s="1"/>
  <c r="AQ229" i="4"/>
  <c r="AS229" i="4"/>
  <c r="AT229" i="4" s="1"/>
  <c r="AU229" i="4" s="1"/>
  <c r="AV229" i="4" s="1"/>
  <c r="AQ606" i="4"/>
  <c r="AS606" i="4"/>
  <c r="AT606" i="4" s="1"/>
  <c r="AU606" i="4" s="1"/>
  <c r="AV606" i="4" s="1"/>
  <c r="AA74" i="4"/>
  <c r="AA651" i="4"/>
  <c r="AA261" i="4"/>
  <c r="AA229" i="4"/>
  <c r="AA606" i="4"/>
  <c r="R74" i="4"/>
  <c r="R651" i="4"/>
  <c r="R261" i="4"/>
  <c r="R229" i="4"/>
  <c r="R606" i="4"/>
  <c r="M74" i="4"/>
  <c r="J74" i="4" s="1"/>
  <c r="M651" i="4"/>
  <c r="J651" i="4" s="1"/>
  <c r="M261" i="4"/>
  <c r="J261" i="4" s="1"/>
  <c r="AP261" i="4" s="1"/>
  <c r="M229" i="4"/>
  <c r="J229" i="4" s="1"/>
  <c r="M606" i="4"/>
  <c r="J606" i="4" s="1"/>
  <c r="AP606" i="4" s="1"/>
  <c r="AO229" i="4" l="1"/>
  <c r="Z606" i="4"/>
  <c r="Z261" i="4"/>
  <c r="Z74" i="4"/>
  <c r="Z229" i="4"/>
  <c r="Z651" i="4"/>
  <c r="AO651" i="4"/>
  <c r="AP74" i="4"/>
  <c r="X229" i="4"/>
  <c r="X651" i="4"/>
  <c r="AP229" i="4"/>
  <c r="W651" i="4"/>
  <c r="AP651" i="4"/>
  <c r="W261" i="4"/>
  <c r="AW229" i="4"/>
  <c r="AX229" i="4" s="1"/>
  <c r="AW651" i="4"/>
  <c r="AX651" i="4" s="1"/>
  <c r="W606" i="4"/>
  <c r="W229" i="4"/>
  <c r="W74" i="4"/>
  <c r="AO606" i="4"/>
  <c r="AO261" i="4"/>
  <c r="AO74" i="4"/>
  <c r="AW606" i="4"/>
  <c r="AX606" i="4" s="1"/>
  <c r="AW261" i="4"/>
  <c r="AX261" i="4" s="1"/>
  <c r="AW74" i="4"/>
  <c r="AX74" i="4" s="1"/>
  <c r="X606" i="4"/>
  <c r="X261" i="4"/>
  <c r="X74" i="4"/>
  <c r="BF364" i="4" l="1"/>
  <c r="BF194" i="4"/>
  <c r="BF210" i="4"/>
  <c r="BF213" i="4"/>
  <c r="BF329" i="4"/>
  <c r="BF460" i="4"/>
  <c r="BF652" i="4"/>
  <c r="BF662" i="4"/>
  <c r="AQ364" i="4"/>
  <c r="AS364" i="4"/>
  <c r="AT364" i="4" s="1"/>
  <c r="AU364" i="4" s="1"/>
  <c r="AV364" i="4" s="1"/>
  <c r="AQ194" i="4"/>
  <c r="AS194" i="4"/>
  <c r="AT194" i="4" s="1"/>
  <c r="AU194" i="4" s="1"/>
  <c r="AV194" i="4" s="1"/>
  <c r="AQ210" i="4"/>
  <c r="AS210" i="4"/>
  <c r="AT210" i="4" s="1"/>
  <c r="AU210" i="4" s="1"/>
  <c r="AV210" i="4" s="1"/>
  <c r="AQ213" i="4"/>
  <c r="AS213" i="4"/>
  <c r="AT213" i="4" s="1"/>
  <c r="AU213" i="4" s="1"/>
  <c r="AV213" i="4" s="1"/>
  <c r="AQ329" i="4"/>
  <c r="AS329" i="4"/>
  <c r="AT329" i="4" s="1"/>
  <c r="AU329" i="4" s="1"/>
  <c r="AV329" i="4" s="1"/>
  <c r="AQ460" i="4"/>
  <c r="AS460" i="4"/>
  <c r="AT460" i="4" s="1"/>
  <c r="AU460" i="4" s="1"/>
  <c r="AV460" i="4" s="1"/>
  <c r="AQ652" i="4"/>
  <c r="AS652" i="4"/>
  <c r="AT652" i="4" s="1"/>
  <c r="AU652" i="4" s="1"/>
  <c r="AV652" i="4" s="1"/>
  <c r="AQ662" i="4"/>
  <c r="AS662" i="4"/>
  <c r="AT662" i="4" s="1"/>
  <c r="AU662" i="4" s="1"/>
  <c r="AV662" i="4" s="1"/>
  <c r="AA364" i="4"/>
  <c r="AA194" i="4"/>
  <c r="AA210" i="4"/>
  <c r="AA213" i="4"/>
  <c r="AA329" i="4"/>
  <c r="AA460" i="4"/>
  <c r="AA652" i="4"/>
  <c r="AA662" i="4"/>
  <c r="R364" i="4"/>
  <c r="X364" i="4"/>
  <c r="R194" i="4"/>
  <c r="X194" i="4"/>
  <c r="R210" i="4"/>
  <c r="R213" i="4"/>
  <c r="X213" i="4"/>
  <c r="R329" i="4"/>
  <c r="X329" i="4"/>
  <c r="R460" i="4"/>
  <c r="X460" i="4"/>
  <c r="R652" i="4"/>
  <c r="R662" i="4"/>
  <c r="M364" i="4"/>
  <c r="J364" i="4" s="1"/>
  <c r="M194" i="4"/>
  <c r="J194" i="4" s="1"/>
  <c r="M210" i="4"/>
  <c r="J210" i="4" s="1"/>
  <c r="M213" i="4"/>
  <c r="J213" i="4" s="1"/>
  <c r="M329" i="4"/>
  <c r="J329" i="4" s="1"/>
  <c r="M460" i="4"/>
  <c r="J460" i="4" s="1"/>
  <c r="M652" i="4"/>
  <c r="J652" i="4" s="1"/>
  <c r="M662" i="4"/>
  <c r="J662" i="4" s="1"/>
  <c r="AO652" i="4" l="1"/>
  <c r="AO210" i="4"/>
  <c r="Z652" i="4"/>
  <c r="Z329" i="4"/>
  <c r="Z210" i="4"/>
  <c r="Z364" i="4"/>
  <c r="Z662" i="4"/>
  <c r="Z460" i="4"/>
  <c r="Z213" i="4"/>
  <c r="Z194" i="4"/>
  <c r="W194" i="4"/>
  <c r="W652" i="4"/>
  <c r="W662" i="4"/>
  <c r="W460" i="4"/>
  <c r="W213" i="4"/>
  <c r="X210" i="4"/>
  <c r="AP662" i="4"/>
  <c r="AP652" i="4"/>
  <c r="AP460" i="4"/>
  <c r="AP329" i="4"/>
  <c r="AP213" i="4"/>
  <c r="AP210" i="4"/>
  <c r="AP194" i="4"/>
  <c r="AP364" i="4"/>
  <c r="X652" i="4"/>
  <c r="W210" i="4"/>
  <c r="AO662" i="4"/>
  <c r="AO460" i="4"/>
  <c r="AO329" i="4"/>
  <c r="AO213" i="4"/>
  <c r="AO194" i="4"/>
  <c r="AO364" i="4"/>
  <c r="AW662" i="4"/>
  <c r="AX662" i="4" s="1"/>
  <c r="AW460" i="4"/>
  <c r="AX460" i="4" s="1"/>
  <c r="AW213" i="4"/>
  <c r="AX213" i="4" s="1"/>
  <c r="AW194" i="4"/>
  <c r="AX194" i="4" s="1"/>
  <c r="AW652" i="4"/>
  <c r="AX652" i="4" s="1"/>
  <c r="AW329" i="4"/>
  <c r="AX329" i="4" s="1"/>
  <c r="AW210" i="4"/>
  <c r="AX210" i="4" s="1"/>
  <c r="AW364" i="4"/>
  <c r="AX364" i="4" s="1"/>
  <c r="X662" i="4"/>
  <c r="W329" i="4"/>
  <c r="W364" i="4"/>
  <c r="BF168" i="4" l="1"/>
  <c r="BF104" i="4"/>
  <c r="AQ104" i="4"/>
  <c r="AS104" i="4"/>
  <c r="AT104" i="4" s="1"/>
  <c r="AU104" i="4" s="1"/>
  <c r="AV104" i="4" s="1"/>
  <c r="AQ168" i="4"/>
  <c r="AS168" i="4"/>
  <c r="AT168" i="4" s="1"/>
  <c r="AU168" i="4" s="1"/>
  <c r="AV168" i="4" s="1"/>
  <c r="AA104" i="4"/>
  <c r="AA168" i="4"/>
  <c r="R104" i="4"/>
  <c r="X104" i="4"/>
  <c r="R168" i="4"/>
  <c r="M104" i="4"/>
  <c r="Z104" i="4" s="1"/>
  <c r="M168" i="4"/>
  <c r="J168" i="4" s="1"/>
  <c r="AO168" i="4" l="1"/>
  <c r="Z168" i="4"/>
  <c r="J104" i="4"/>
  <c r="AP104" i="4" s="1"/>
  <c r="W104" i="4"/>
  <c r="AP168" i="4"/>
  <c r="W168" i="4"/>
  <c r="AW168" i="4"/>
  <c r="AX168" i="4" s="1"/>
  <c r="AW104" i="4"/>
  <c r="AX104" i="4" s="1"/>
  <c r="X168" i="4"/>
  <c r="BF145" i="4"/>
  <c r="BF479" i="4"/>
  <c r="AQ479" i="4"/>
  <c r="AS479" i="4"/>
  <c r="AT479" i="4" s="1"/>
  <c r="AU479" i="4" s="1"/>
  <c r="AV479" i="4" s="1"/>
  <c r="AQ145" i="4"/>
  <c r="AS145" i="4"/>
  <c r="AT145" i="4" s="1"/>
  <c r="AU145" i="4" s="1"/>
  <c r="AV145" i="4" s="1"/>
  <c r="AA479" i="4"/>
  <c r="AA145" i="4"/>
  <c r="R479" i="4"/>
  <c r="R145" i="4"/>
  <c r="M479" i="4"/>
  <c r="J479" i="4" s="1"/>
  <c r="M145" i="4"/>
  <c r="J145" i="4" s="1"/>
  <c r="AO104" i="4" l="1"/>
  <c r="Z479" i="4"/>
  <c r="Z145" i="4"/>
  <c r="AO479" i="4"/>
  <c r="W145" i="4"/>
  <c r="X479" i="4"/>
  <c r="W479" i="4"/>
  <c r="AP145" i="4"/>
  <c r="AP479" i="4"/>
  <c r="AO145" i="4"/>
  <c r="AW145" i="4"/>
  <c r="AX145" i="4" s="1"/>
  <c r="AW479" i="4"/>
  <c r="AX479" i="4" s="1"/>
  <c r="X145" i="4"/>
  <c r="BF455" i="4" l="1"/>
  <c r="BF650" i="4"/>
  <c r="AQ650" i="4"/>
  <c r="AS650" i="4"/>
  <c r="AT650" i="4" s="1"/>
  <c r="AU650" i="4" s="1"/>
  <c r="AV650" i="4" s="1"/>
  <c r="AQ455" i="4"/>
  <c r="AS455" i="4"/>
  <c r="AT455" i="4" s="1"/>
  <c r="AU455" i="4" s="1"/>
  <c r="AV455" i="4" s="1"/>
  <c r="AA650" i="4"/>
  <c r="AA455" i="4"/>
  <c r="R650" i="4"/>
  <c r="X650" i="4"/>
  <c r="R455" i="4"/>
  <c r="M650" i="4"/>
  <c r="J650" i="4" s="1"/>
  <c r="M455" i="4"/>
  <c r="J455" i="4" s="1"/>
  <c r="Z650" i="4" l="1"/>
  <c r="Z455" i="4"/>
  <c r="AO455" i="4"/>
  <c r="X455" i="4"/>
  <c r="W650" i="4"/>
  <c r="AP455" i="4"/>
  <c r="AP650" i="4"/>
  <c r="AO650" i="4"/>
  <c r="W455" i="4"/>
  <c r="AW455" i="4"/>
  <c r="AX455" i="4" s="1"/>
  <c r="AW650" i="4"/>
  <c r="AX650" i="4" s="1"/>
  <c r="M508" i="4" l="1"/>
  <c r="J508" i="4" s="1"/>
  <c r="AP508" i="4" s="1"/>
  <c r="M216" i="4"/>
  <c r="J216" i="4" s="1"/>
  <c r="M645" i="4"/>
  <c r="J645" i="4" s="1"/>
  <c r="BF508" i="4"/>
  <c r="AQ508" i="4"/>
  <c r="AS508" i="4"/>
  <c r="AT508" i="4" s="1"/>
  <c r="AU508" i="4" s="1"/>
  <c r="AV508" i="4" s="1"/>
  <c r="AQ216" i="4"/>
  <c r="AS216" i="4"/>
  <c r="AT216" i="4" s="1"/>
  <c r="AU216" i="4" s="1"/>
  <c r="AV216" i="4" s="1"/>
  <c r="AQ645" i="4"/>
  <c r="AS645" i="4"/>
  <c r="AT645" i="4" s="1"/>
  <c r="AU645" i="4" s="1"/>
  <c r="AV645" i="4" s="1"/>
  <c r="AA508" i="4"/>
  <c r="AA216" i="4"/>
  <c r="AA645" i="4"/>
  <c r="R508" i="4"/>
  <c r="R216" i="4"/>
  <c r="X216" i="4"/>
  <c r="R645" i="4"/>
  <c r="X645" i="4"/>
  <c r="Z508" i="4" l="1"/>
  <c r="Z216" i="4"/>
  <c r="Z645" i="4"/>
  <c r="W216" i="4"/>
  <c r="X508" i="4"/>
  <c r="W508" i="4"/>
  <c r="AO645" i="4"/>
  <c r="AO216" i="4"/>
  <c r="AO508" i="4"/>
  <c r="AP645" i="4"/>
  <c r="AP216" i="4"/>
  <c r="AW216" i="4"/>
  <c r="AX216" i="4" s="1"/>
  <c r="AW645" i="4"/>
  <c r="AX645" i="4" s="1"/>
  <c r="AW508" i="4"/>
  <c r="AX508" i="4" s="1"/>
  <c r="W645" i="4"/>
  <c r="BF510" i="4"/>
  <c r="BF27" i="4"/>
  <c r="BF566" i="4"/>
  <c r="BF409" i="4"/>
  <c r="BF489" i="4"/>
  <c r="AQ489" i="4"/>
  <c r="AS489" i="4"/>
  <c r="AT489" i="4" s="1"/>
  <c r="AU489" i="4" s="1"/>
  <c r="AV489" i="4" s="1"/>
  <c r="AQ510" i="4"/>
  <c r="AS510" i="4"/>
  <c r="AT510" i="4" s="1"/>
  <c r="AU510" i="4" s="1"/>
  <c r="AV510" i="4" s="1"/>
  <c r="AQ27" i="4"/>
  <c r="AS27" i="4"/>
  <c r="AT27" i="4" s="1"/>
  <c r="AU27" i="4" s="1"/>
  <c r="AV27" i="4" s="1"/>
  <c r="AQ566" i="4"/>
  <c r="AS566" i="4"/>
  <c r="AT566" i="4" s="1"/>
  <c r="AU566" i="4" s="1"/>
  <c r="AV566" i="4" s="1"/>
  <c r="AQ409" i="4"/>
  <c r="AS409" i="4"/>
  <c r="AT409" i="4" s="1"/>
  <c r="AU409" i="4" s="1"/>
  <c r="AV409" i="4" s="1"/>
  <c r="AA489" i="4"/>
  <c r="AA510" i="4"/>
  <c r="AA27" i="4"/>
  <c r="AA566" i="4"/>
  <c r="AO566" i="4" s="1"/>
  <c r="AA409" i="4"/>
  <c r="R489" i="4"/>
  <c r="R510" i="4"/>
  <c r="X510" i="4"/>
  <c r="R27" i="4"/>
  <c r="R566" i="4"/>
  <c r="R409" i="4"/>
  <c r="M489" i="4"/>
  <c r="J489" i="4" s="1"/>
  <c r="M510" i="4"/>
  <c r="J510" i="4" s="1"/>
  <c r="M27" i="4"/>
  <c r="Z27" i="4" s="1"/>
  <c r="M566" i="4"/>
  <c r="J566" i="4" s="1"/>
  <c r="M409" i="4"/>
  <c r="J409" i="4" s="1"/>
  <c r="J27" i="4" l="1"/>
  <c r="AP27" i="4" s="1"/>
  <c r="W489" i="4"/>
  <c r="Z566" i="4"/>
  <c r="Z489" i="4"/>
  <c r="Z409" i="4"/>
  <c r="Z510" i="4"/>
  <c r="X27" i="4"/>
  <c r="AP489" i="4"/>
  <c r="W27" i="4"/>
  <c r="X489" i="4"/>
  <c r="AO489" i="4"/>
  <c r="W409" i="4"/>
  <c r="X566" i="4"/>
  <c r="W510" i="4"/>
  <c r="W566" i="4"/>
  <c r="AP409" i="4"/>
  <c r="AP566" i="4"/>
  <c r="AP510" i="4"/>
  <c r="AO409" i="4"/>
  <c r="AO510" i="4"/>
  <c r="AW409" i="4"/>
  <c r="AX409" i="4" s="1"/>
  <c r="AW27" i="4"/>
  <c r="AX27" i="4" s="1"/>
  <c r="AW510" i="4"/>
  <c r="AX510" i="4" s="1"/>
  <c r="AW566" i="4"/>
  <c r="AX566" i="4" s="1"/>
  <c r="AW489" i="4"/>
  <c r="AX489" i="4" s="1"/>
  <c r="X409" i="4"/>
  <c r="AO27" i="4" l="1"/>
  <c r="C1099" i="6"/>
  <c r="C1098" i="6" l="1"/>
  <c r="BF363" i="4" l="1"/>
  <c r="AQ363" i="4"/>
  <c r="AS363" i="4"/>
  <c r="AT363" i="4" s="1"/>
  <c r="AU363" i="4" s="1"/>
  <c r="AV363" i="4" s="1"/>
  <c r="AA363" i="4"/>
  <c r="R363" i="4"/>
  <c r="M363" i="4"/>
  <c r="J363" i="4" s="1"/>
  <c r="Z363" i="4" l="1"/>
  <c r="AO363" i="4"/>
  <c r="X363" i="4"/>
  <c r="W363" i="4"/>
  <c r="AP363" i="4"/>
  <c r="AW363" i="4"/>
  <c r="AX363" i="4" s="1"/>
  <c r="BF309" i="4" l="1"/>
  <c r="BF66" i="4"/>
  <c r="AQ66" i="4"/>
  <c r="AS66" i="4"/>
  <c r="AT66" i="4" s="1"/>
  <c r="AU66" i="4" s="1"/>
  <c r="AV66" i="4" s="1"/>
  <c r="AQ309" i="4"/>
  <c r="AS309" i="4"/>
  <c r="AT309" i="4" s="1"/>
  <c r="AU309" i="4" s="1"/>
  <c r="AV309" i="4" s="1"/>
  <c r="AA66" i="4"/>
  <c r="AA309" i="4"/>
  <c r="R66" i="4"/>
  <c r="R309" i="4"/>
  <c r="M66" i="4"/>
  <c r="J66" i="4" s="1"/>
  <c r="M309" i="4"/>
  <c r="Z309" i="4" s="1"/>
  <c r="W309" i="4" l="1"/>
  <c r="W66" i="4"/>
  <c r="J309" i="4"/>
  <c r="AO309" i="4" s="1"/>
  <c r="Z66" i="4"/>
  <c r="X309" i="4"/>
  <c r="AP66" i="4"/>
  <c r="AO66" i="4"/>
  <c r="AW309" i="4"/>
  <c r="AX309" i="4" s="1"/>
  <c r="AW66" i="4"/>
  <c r="AX66" i="4" s="1"/>
  <c r="X66" i="4"/>
  <c r="BF646" i="4"/>
  <c r="AQ646" i="4"/>
  <c r="AS646" i="4"/>
  <c r="AT646" i="4" s="1"/>
  <c r="AU646" i="4" s="1"/>
  <c r="AV646" i="4" s="1"/>
  <c r="AA646" i="4"/>
  <c r="R646" i="4"/>
  <c r="M646" i="4"/>
  <c r="J646" i="4" s="1"/>
  <c r="AO646" i="4" l="1"/>
  <c r="AP309" i="4"/>
  <c r="Z646" i="4"/>
  <c r="AP646" i="4"/>
  <c r="X646" i="4"/>
  <c r="W646" i="4"/>
  <c r="AW646" i="4"/>
  <c r="AX646" i="4" s="1"/>
  <c r="BF539" i="4" l="1"/>
  <c r="AQ539" i="4"/>
  <c r="AS539" i="4"/>
  <c r="AT539" i="4" s="1"/>
  <c r="AU539" i="4" s="1"/>
  <c r="AV539" i="4" s="1"/>
  <c r="AA539" i="4"/>
  <c r="R539" i="4"/>
  <c r="M539" i="4"/>
  <c r="J539" i="4" s="1"/>
  <c r="Z539" i="4" l="1"/>
  <c r="AO539" i="4"/>
  <c r="X539" i="4"/>
  <c r="W539" i="4"/>
  <c r="AP539" i="4"/>
  <c r="AW539" i="4"/>
  <c r="AX539" i="4" s="1"/>
  <c r="E692" i="4" l="1"/>
  <c r="E693" i="4"/>
  <c r="C214" i="7" s="1"/>
  <c r="E694" i="4"/>
  <c r="I214" i="7" s="1"/>
  <c r="E695" i="4"/>
  <c r="O214" i="7" s="1"/>
  <c r="BF536" i="4" l="1"/>
  <c r="AQ536" i="4"/>
  <c r="AS536" i="4"/>
  <c r="AT536" i="4" s="1"/>
  <c r="AU536" i="4" s="1"/>
  <c r="AV536" i="4" s="1"/>
  <c r="AA536" i="4"/>
  <c r="R536" i="4"/>
  <c r="M536" i="4"/>
  <c r="J536" i="4" s="1"/>
  <c r="AP536" i="4" s="1"/>
  <c r="Z536" i="4" l="1"/>
  <c r="X536" i="4"/>
  <c r="W536" i="4"/>
  <c r="AO536" i="4"/>
  <c r="AW536" i="4"/>
  <c r="AX536" i="4" s="1"/>
  <c r="BF281" i="4" l="1"/>
  <c r="AQ281" i="4"/>
  <c r="AS281" i="4"/>
  <c r="AT281" i="4" s="1"/>
  <c r="AU281" i="4" s="1"/>
  <c r="AV281" i="4" s="1"/>
  <c r="AA281" i="4"/>
  <c r="R281" i="4"/>
  <c r="M281" i="4"/>
  <c r="J281" i="4" s="1"/>
  <c r="AO281" i="4" l="1"/>
  <c r="Z281" i="4"/>
  <c r="W281" i="4"/>
  <c r="X281" i="4"/>
  <c r="AP281" i="4"/>
  <c r="AW281" i="4"/>
  <c r="AX281" i="4" s="1"/>
  <c r="BF211" i="4"/>
  <c r="BF287" i="4"/>
  <c r="AQ287" i="4"/>
  <c r="AS287" i="4"/>
  <c r="AT287" i="4" s="1"/>
  <c r="AU287" i="4" s="1"/>
  <c r="AV287" i="4" s="1"/>
  <c r="AQ211" i="4"/>
  <c r="AS211" i="4"/>
  <c r="AT211" i="4" s="1"/>
  <c r="AU211" i="4" s="1"/>
  <c r="AV211" i="4" s="1"/>
  <c r="AA287" i="4"/>
  <c r="AA211" i="4"/>
  <c r="R287" i="4"/>
  <c r="R211" i="4"/>
  <c r="M287" i="4"/>
  <c r="J287" i="4" s="1"/>
  <c r="M211" i="4"/>
  <c r="J211" i="4" s="1"/>
  <c r="AO287" i="4" l="1"/>
  <c r="Z287" i="4"/>
  <c r="Z211" i="4"/>
  <c r="W211" i="4"/>
  <c r="X287" i="4"/>
  <c r="W287" i="4"/>
  <c r="AP211" i="4"/>
  <c r="AP287" i="4"/>
  <c r="AO211" i="4"/>
  <c r="AW211" i="4"/>
  <c r="AX211" i="4" s="1"/>
  <c r="AW287" i="4"/>
  <c r="AX287" i="4" s="1"/>
  <c r="X211" i="4"/>
  <c r="BF352" i="4" l="1"/>
  <c r="BF39" i="4"/>
  <c r="BF230" i="4"/>
  <c r="AQ230" i="4"/>
  <c r="AS230" i="4"/>
  <c r="AT230" i="4" s="1"/>
  <c r="AU230" i="4" s="1"/>
  <c r="AV230" i="4" s="1"/>
  <c r="AQ39" i="4"/>
  <c r="AS39" i="4"/>
  <c r="AT39" i="4" s="1"/>
  <c r="AU39" i="4" s="1"/>
  <c r="AV39" i="4" s="1"/>
  <c r="AQ352" i="4"/>
  <c r="AS352" i="4"/>
  <c r="AT352" i="4" s="1"/>
  <c r="AU352" i="4" s="1"/>
  <c r="AV352" i="4" s="1"/>
  <c r="AA230" i="4"/>
  <c r="AA39" i="4"/>
  <c r="AA352" i="4"/>
  <c r="R230" i="4"/>
  <c r="R39" i="4"/>
  <c r="R352" i="4"/>
  <c r="M230" i="4"/>
  <c r="J230" i="4" s="1"/>
  <c r="M39" i="4"/>
  <c r="Z39" i="4" s="1"/>
  <c r="M352" i="4"/>
  <c r="J352" i="4" s="1"/>
  <c r="J39" i="4" l="1"/>
  <c r="AP39" i="4" s="1"/>
  <c r="Z352" i="4"/>
  <c r="Z230" i="4"/>
  <c r="W352" i="4"/>
  <c r="X39" i="4"/>
  <c r="W230" i="4"/>
  <c r="W39" i="4"/>
  <c r="AP352" i="4"/>
  <c r="AP230" i="4"/>
  <c r="AO352" i="4"/>
  <c r="AO230" i="4"/>
  <c r="AW352" i="4"/>
  <c r="AX352" i="4" s="1"/>
  <c r="AW230" i="4"/>
  <c r="AX230" i="4" s="1"/>
  <c r="AW39" i="4"/>
  <c r="AX39" i="4" s="1"/>
  <c r="X230" i="4"/>
  <c r="X352" i="4"/>
  <c r="R626" i="4"/>
  <c r="M626" i="4"/>
  <c r="J626" i="4" s="1"/>
  <c r="AA626" i="4"/>
  <c r="AQ626" i="4"/>
  <c r="AS626" i="4"/>
  <c r="AT626" i="4" s="1"/>
  <c r="AU626" i="4" s="1"/>
  <c r="AV626" i="4" s="1"/>
  <c r="BF626" i="4"/>
  <c r="AO39" i="4" l="1"/>
  <c r="Z626" i="4"/>
  <c r="W626" i="4"/>
  <c r="AP626" i="4"/>
  <c r="X626" i="4"/>
  <c r="AO626" i="4"/>
  <c r="AW626" i="4"/>
  <c r="AX626" i="4" s="1"/>
  <c r="BF95" i="4" l="1"/>
  <c r="BF137" i="4"/>
  <c r="BF91" i="4"/>
  <c r="BF592" i="4"/>
  <c r="BF537" i="4"/>
  <c r="BF390" i="4"/>
  <c r="BF277" i="4"/>
  <c r="AQ277" i="4"/>
  <c r="AS277" i="4"/>
  <c r="AT277" i="4" s="1"/>
  <c r="AU277" i="4" s="1"/>
  <c r="AV277" i="4" s="1"/>
  <c r="AQ390" i="4"/>
  <c r="AS390" i="4"/>
  <c r="AT390" i="4" s="1"/>
  <c r="AU390" i="4" s="1"/>
  <c r="AV390" i="4" s="1"/>
  <c r="AQ537" i="4"/>
  <c r="AS537" i="4"/>
  <c r="AT537" i="4" s="1"/>
  <c r="AU537" i="4" s="1"/>
  <c r="AV537" i="4" s="1"/>
  <c r="AQ592" i="4"/>
  <c r="AS592" i="4"/>
  <c r="AT592" i="4" s="1"/>
  <c r="AU592" i="4" s="1"/>
  <c r="AV592" i="4" s="1"/>
  <c r="AQ91" i="4"/>
  <c r="AS91" i="4"/>
  <c r="AT91" i="4" s="1"/>
  <c r="AU91" i="4" s="1"/>
  <c r="AV91" i="4" s="1"/>
  <c r="AQ137" i="4"/>
  <c r="AS137" i="4"/>
  <c r="AT137" i="4" s="1"/>
  <c r="AU137" i="4" s="1"/>
  <c r="AV137" i="4" s="1"/>
  <c r="AQ95" i="4"/>
  <c r="AS95" i="4"/>
  <c r="AT95" i="4" s="1"/>
  <c r="AU95" i="4" s="1"/>
  <c r="AV95" i="4" s="1"/>
  <c r="AA277" i="4"/>
  <c r="AA390" i="4"/>
  <c r="AA537" i="4"/>
  <c r="AA592" i="4"/>
  <c r="AA91" i="4"/>
  <c r="AA137" i="4"/>
  <c r="AA95" i="4"/>
  <c r="R277" i="4"/>
  <c r="R390" i="4"/>
  <c r="R537" i="4"/>
  <c r="R592" i="4"/>
  <c r="R91" i="4"/>
  <c r="R137" i="4"/>
  <c r="R95" i="4"/>
  <c r="M277" i="4"/>
  <c r="J277" i="4" s="1"/>
  <c r="M390" i="4"/>
  <c r="J390" i="4" s="1"/>
  <c r="M537" i="4"/>
  <c r="J537" i="4" s="1"/>
  <c r="M592" i="4"/>
  <c r="J592" i="4" s="1"/>
  <c r="M91" i="4"/>
  <c r="J91" i="4" s="1"/>
  <c r="M137" i="4"/>
  <c r="Z137" i="4" s="1"/>
  <c r="M95" i="4"/>
  <c r="J95" i="4" s="1"/>
  <c r="AO390" i="4" l="1"/>
  <c r="AO277" i="4"/>
  <c r="J137" i="4"/>
  <c r="AO137" i="4" s="1"/>
  <c r="AO592" i="4"/>
  <c r="Z95" i="4"/>
  <c r="Z91" i="4"/>
  <c r="Z537" i="4"/>
  <c r="Z592" i="4"/>
  <c r="Z390" i="4"/>
  <c r="Z277" i="4"/>
  <c r="W537" i="4"/>
  <c r="W592" i="4"/>
  <c r="W95" i="4"/>
  <c r="X277" i="4"/>
  <c r="W277" i="4"/>
  <c r="X592" i="4"/>
  <c r="W91" i="4"/>
  <c r="X137" i="4"/>
  <c r="X390" i="4"/>
  <c r="AP95" i="4"/>
  <c r="AP91" i="4"/>
  <c r="AP592" i="4"/>
  <c r="AP537" i="4"/>
  <c r="AP390" i="4"/>
  <c r="AP277" i="4"/>
  <c r="W137" i="4"/>
  <c r="W390" i="4"/>
  <c r="AO95" i="4"/>
  <c r="AO91" i="4"/>
  <c r="AO537" i="4"/>
  <c r="AW95" i="4"/>
  <c r="AX95" i="4" s="1"/>
  <c r="AW91" i="4"/>
  <c r="AX91" i="4" s="1"/>
  <c r="AW537" i="4"/>
  <c r="AX537" i="4" s="1"/>
  <c r="AW137" i="4"/>
  <c r="AX137" i="4" s="1"/>
  <c r="AW592" i="4"/>
  <c r="AX592" i="4" s="1"/>
  <c r="AW390" i="4"/>
  <c r="AX390" i="4" s="1"/>
  <c r="AW277" i="4"/>
  <c r="AX277" i="4" s="1"/>
  <c r="X95" i="4"/>
  <c r="X91" i="4"/>
  <c r="X537" i="4"/>
  <c r="AP137" i="4" l="1"/>
  <c r="BF452" i="4" l="1"/>
  <c r="BF226" i="4"/>
  <c r="BF378" i="4"/>
  <c r="BF688" i="4"/>
  <c r="BF658" i="4"/>
  <c r="BF669" i="4"/>
  <c r="BF222" i="4"/>
  <c r="BF411" i="4"/>
  <c r="BF347" i="4"/>
  <c r="BF601" i="4"/>
  <c r="AQ601" i="4"/>
  <c r="AS601" i="4"/>
  <c r="AT601" i="4" s="1"/>
  <c r="AU601" i="4" s="1"/>
  <c r="AV601" i="4" s="1"/>
  <c r="AQ452" i="4"/>
  <c r="AS452" i="4"/>
  <c r="AT452" i="4" s="1"/>
  <c r="AU452" i="4" s="1"/>
  <c r="AV452" i="4" s="1"/>
  <c r="AQ226" i="4"/>
  <c r="AS226" i="4"/>
  <c r="AT226" i="4" s="1"/>
  <c r="AU226" i="4" s="1"/>
  <c r="AV226" i="4" s="1"/>
  <c r="AQ378" i="4"/>
  <c r="AS378" i="4"/>
  <c r="AT378" i="4" s="1"/>
  <c r="AU378" i="4" s="1"/>
  <c r="AV378" i="4" s="1"/>
  <c r="AQ688" i="4"/>
  <c r="AS688" i="4"/>
  <c r="AT688" i="4" s="1"/>
  <c r="AU688" i="4" s="1"/>
  <c r="AV688" i="4" s="1"/>
  <c r="AQ658" i="4"/>
  <c r="AS658" i="4"/>
  <c r="AT658" i="4" s="1"/>
  <c r="AU658" i="4" s="1"/>
  <c r="AV658" i="4" s="1"/>
  <c r="AQ669" i="4"/>
  <c r="AS669" i="4"/>
  <c r="AT669" i="4" s="1"/>
  <c r="AU669" i="4" s="1"/>
  <c r="AV669" i="4" s="1"/>
  <c r="AQ222" i="4"/>
  <c r="AS222" i="4"/>
  <c r="AT222" i="4" s="1"/>
  <c r="AU222" i="4" s="1"/>
  <c r="AV222" i="4" s="1"/>
  <c r="AQ411" i="4"/>
  <c r="AS411" i="4"/>
  <c r="AT411" i="4" s="1"/>
  <c r="AU411" i="4" s="1"/>
  <c r="AV411" i="4" s="1"/>
  <c r="AQ347" i="4"/>
  <c r="AS347" i="4"/>
  <c r="AT347" i="4" s="1"/>
  <c r="AU347" i="4" s="1"/>
  <c r="AV347" i="4" s="1"/>
  <c r="AA601" i="4"/>
  <c r="AA452" i="4"/>
  <c r="AA226" i="4"/>
  <c r="AA378" i="4"/>
  <c r="AA688" i="4"/>
  <c r="AA658" i="4"/>
  <c r="AA669" i="4"/>
  <c r="AA222" i="4"/>
  <c r="AA411" i="4"/>
  <c r="AA347" i="4"/>
  <c r="R601" i="4"/>
  <c r="R452" i="4"/>
  <c r="X452" i="4"/>
  <c r="R226" i="4"/>
  <c r="R378" i="4"/>
  <c r="R688" i="4"/>
  <c r="X688" i="4"/>
  <c r="R658" i="4"/>
  <c r="X658" i="4"/>
  <c r="R669" i="4"/>
  <c r="R222" i="4"/>
  <c r="X222" i="4"/>
  <c r="R411" i="4"/>
  <c r="X411" i="4"/>
  <c r="R347" i="4"/>
  <c r="M601" i="4"/>
  <c r="J601" i="4" s="1"/>
  <c r="M452" i="4"/>
  <c r="J452" i="4" s="1"/>
  <c r="M226" i="4"/>
  <c r="J226" i="4" s="1"/>
  <c r="M378" i="4"/>
  <c r="J378" i="4" s="1"/>
  <c r="M688" i="4"/>
  <c r="J688" i="4" s="1"/>
  <c r="M658" i="4"/>
  <c r="J658" i="4" s="1"/>
  <c r="M669" i="4"/>
  <c r="J669" i="4" s="1"/>
  <c r="M222" i="4"/>
  <c r="J222" i="4" s="1"/>
  <c r="M411" i="4"/>
  <c r="J411" i="4" s="1"/>
  <c r="M347" i="4"/>
  <c r="J347" i="4" s="1"/>
  <c r="AO378" i="4" l="1"/>
  <c r="AO226" i="4"/>
  <c r="Z378" i="4"/>
  <c r="Z347" i="4"/>
  <c r="Z226" i="4"/>
  <c r="Z601" i="4"/>
  <c r="Z222" i="4"/>
  <c r="Z669" i="4"/>
  <c r="Z688" i="4"/>
  <c r="Z411" i="4"/>
  <c r="Z658" i="4"/>
  <c r="Z452" i="4"/>
  <c r="AO669" i="4"/>
  <c r="AO601" i="4"/>
  <c r="X226" i="4"/>
  <c r="X669" i="4"/>
  <c r="W347" i="4"/>
  <c r="W222" i="4"/>
  <c r="W669" i="4"/>
  <c r="W688" i="4"/>
  <c r="X378" i="4"/>
  <c r="W226" i="4"/>
  <c r="X601" i="4"/>
  <c r="AO347" i="4"/>
  <c r="W378" i="4"/>
  <c r="W601" i="4"/>
  <c r="AP411" i="4"/>
  <c r="AP222" i="4"/>
  <c r="AP669" i="4"/>
  <c r="AP658" i="4"/>
  <c r="AP688" i="4"/>
  <c r="AP378" i="4"/>
  <c r="AP226" i="4"/>
  <c r="AP452" i="4"/>
  <c r="AP601" i="4"/>
  <c r="AO411" i="4"/>
  <c r="AO222" i="4"/>
  <c r="AO658" i="4"/>
  <c r="AO688" i="4"/>
  <c r="AO452" i="4"/>
  <c r="AP347" i="4"/>
  <c r="AW222" i="4"/>
  <c r="AX222" i="4" s="1"/>
  <c r="AW669" i="4"/>
  <c r="AX669" i="4" s="1"/>
  <c r="AW688" i="4"/>
  <c r="AX688" i="4" s="1"/>
  <c r="AW226" i="4"/>
  <c r="AX226" i="4" s="1"/>
  <c r="AW347" i="4"/>
  <c r="AX347" i="4" s="1"/>
  <c r="AW411" i="4"/>
  <c r="AX411" i="4" s="1"/>
  <c r="AW658" i="4"/>
  <c r="AX658" i="4" s="1"/>
  <c r="AW378" i="4"/>
  <c r="AX378" i="4" s="1"/>
  <c r="AW452" i="4"/>
  <c r="AX452" i="4" s="1"/>
  <c r="AW601" i="4"/>
  <c r="AX601" i="4" s="1"/>
  <c r="W411" i="4"/>
  <c r="W658" i="4"/>
  <c r="W452" i="4"/>
  <c r="X347" i="4"/>
  <c r="AQ505" i="4"/>
  <c r="AS505" i="4"/>
  <c r="AT505" i="4" s="1"/>
  <c r="AU505" i="4" s="1"/>
  <c r="AV505" i="4" s="1"/>
  <c r="AQ208" i="4"/>
  <c r="AS208" i="4"/>
  <c r="AT208" i="4" s="1"/>
  <c r="AU208" i="4" s="1"/>
  <c r="AV208" i="4" s="1"/>
  <c r="AQ337" i="4"/>
  <c r="AS337" i="4"/>
  <c r="AT337" i="4" s="1"/>
  <c r="AU337" i="4" s="1"/>
  <c r="AV337" i="4" s="1"/>
  <c r="AQ560" i="4"/>
  <c r="AS560" i="4"/>
  <c r="AT560" i="4" s="1"/>
  <c r="AU560" i="4" s="1"/>
  <c r="AV560" i="4" s="1"/>
  <c r="BF560" i="4"/>
  <c r="BF337" i="4"/>
  <c r="BF208" i="4"/>
  <c r="BF505" i="4"/>
  <c r="AA505" i="4"/>
  <c r="AA208" i="4"/>
  <c r="AA337" i="4"/>
  <c r="AA560" i="4"/>
  <c r="M505" i="4"/>
  <c r="J505" i="4" s="1"/>
  <c r="M208" i="4"/>
  <c r="J208" i="4" s="1"/>
  <c r="M337" i="4"/>
  <c r="J337" i="4" s="1"/>
  <c r="M560" i="4"/>
  <c r="J560" i="4" s="1"/>
  <c r="R505" i="4"/>
  <c r="R208" i="4"/>
  <c r="R337" i="4"/>
  <c r="R560" i="4"/>
  <c r="AO337" i="4" l="1"/>
  <c r="AO560" i="4"/>
  <c r="Z208" i="4"/>
  <c r="Z560" i="4"/>
  <c r="Z505" i="4"/>
  <c r="Z337" i="4"/>
  <c r="AO208" i="4"/>
  <c r="AO505" i="4"/>
  <c r="AP560" i="4"/>
  <c r="AP337" i="4"/>
  <c r="AP208" i="4"/>
  <c r="AP505" i="4"/>
  <c r="AW560" i="4"/>
  <c r="AX560" i="4" s="1"/>
  <c r="AW208" i="4"/>
  <c r="AX208" i="4" s="1"/>
  <c r="AW337" i="4"/>
  <c r="AX337" i="4" s="1"/>
  <c r="AW505" i="4"/>
  <c r="AX505" i="4" s="1"/>
  <c r="W337" i="4"/>
  <c r="W505" i="4"/>
  <c r="X505" i="4"/>
  <c r="X337" i="4"/>
  <c r="W560" i="4"/>
  <c r="W208" i="4"/>
  <c r="X560" i="4"/>
  <c r="X208" i="4"/>
  <c r="BF690" i="4" l="1"/>
  <c r="BF420" i="4"/>
  <c r="AQ420" i="4"/>
  <c r="AS420" i="4"/>
  <c r="AT420" i="4" s="1"/>
  <c r="AU420" i="4" s="1"/>
  <c r="AV420" i="4" s="1"/>
  <c r="AA420" i="4"/>
  <c r="R420" i="4"/>
  <c r="M420" i="4"/>
  <c r="J420" i="4" s="1"/>
  <c r="Z420" i="4" l="1"/>
  <c r="AO420" i="4"/>
  <c r="AP420" i="4"/>
  <c r="W420" i="4"/>
  <c r="AW420" i="4"/>
  <c r="AX420" i="4" s="1"/>
  <c r="X420" i="4"/>
  <c r="BF554" i="4" l="1"/>
  <c r="BF165" i="4"/>
  <c r="AQ554" i="4"/>
  <c r="AS554" i="4"/>
  <c r="AT554" i="4" s="1"/>
  <c r="AU554" i="4" s="1"/>
  <c r="AV554" i="4" s="1"/>
  <c r="AQ165" i="4"/>
  <c r="AS165" i="4"/>
  <c r="AT165" i="4" s="1"/>
  <c r="AU165" i="4" s="1"/>
  <c r="AV165" i="4" s="1"/>
  <c r="AA554" i="4"/>
  <c r="AA165" i="4"/>
  <c r="R554" i="4"/>
  <c r="R165" i="4"/>
  <c r="M554" i="4"/>
  <c r="J554" i="4" s="1"/>
  <c r="M165" i="4"/>
  <c r="J165" i="4" s="1"/>
  <c r="AO554" i="4" l="1"/>
  <c r="W554" i="4"/>
  <c r="Z165" i="4"/>
  <c r="Z554" i="4"/>
  <c r="W165" i="4"/>
  <c r="X554" i="4"/>
  <c r="X165" i="4"/>
  <c r="AP165" i="4"/>
  <c r="AP554" i="4"/>
  <c r="AO165" i="4"/>
  <c r="AW165" i="4"/>
  <c r="AX165" i="4" s="1"/>
  <c r="AW554" i="4"/>
  <c r="AX554" i="4" s="1"/>
  <c r="BF148" i="4" l="1"/>
  <c r="AQ148" i="4"/>
  <c r="AS148" i="4"/>
  <c r="AT148" i="4" s="1"/>
  <c r="AU148" i="4" s="1"/>
  <c r="AV148" i="4" s="1"/>
  <c r="AA148" i="4"/>
  <c r="R148" i="4"/>
  <c r="M148" i="4"/>
  <c r="Z148" i="4" s="1"/>
  <c r="J148" i="4" l="1"/>
  <c r="AP148" i="4" s="1"/>
  <c r="W148" i="4"/>
  <c r="X148" i="4"/>
  <c r="AW148" i="4"/>
  <c r="AX148" i="4" s="1"/>
  <c r="AO148" i="4" l="1"/>
  <c r="BF453" i="4" l="1"/>
  <c r="BF454" i="4"/>
  <c r="BF456" i="4"/>
  <c r="BF457" i="4"/>
  <c r="BF458" i="4"/>
  <c r="BF459" i="4"/>
  <c r="BF461" i="4"/>
  <c r="BF462" i="4"/>
  <c r="BF463" i="4"/>
  <c r="BF465" i="4"/>
  <c r="BF466" i="4"/>
  <c r="BF467" i="4"/>
  <c r="BF468" i="4"/>
  <c r="BF469" i="4"/>
  <c r="BF471" i="4"/>
  <c r="BF472" i="4"/>
  <c r="BF474" i="4"/>
  <c r="BF477" i="4"/>
  <c r="BF478" i="4"/>
  <c r="BF480" i="4"/>
  <c r="BF481" i="4"/>
  <c r="BF482" i="4"/>
  <c r="BF484" i="4"/>
  <c r="BF485" i="4"/>
  <c r="BF486" i="4"/>
  <c r="BF487" i="4"/>
  <c r="BF488" i="4"/>
  <c r="BF490" i="4"/>
  <c r="BF493" i="4"/>
  <c r="BF494" i="4"/>
  <c r="BF495" i="4"/>
  <c r="BF622" i="4"/>
  <c r="BF496" i="4"/>
  <c r="BF497" i="4"/>
  <c r="BF498" i="4"/>
  <c r="BF499" i="4"/>
  <c r="BF500" i="4"/>
  <c r="BF501" i="4"/>
  <c r="BF502" i="4"/>
  <c r="BF503" i="4"/>
  <c r="BF504" i="4"/>
  <c r="BF506" i="4"/>
  <c r="BF507" i="4"/>
  <c r="BF509" i="4"/>
  <c r="BF511" i="4"/>
  <c r="BF512" i="4"/>
  <c r="BF513" i="4"/>
  <c r="BF514" i="4"/>
  <c r="BF515" i="4"/>
  <c r="BF517" i="4"/>
  <c r="BF518" i="4"/>
  <c r="BF519" i="4"/>
  <c r="BF520" i="4"/>
  <c r="BF521" i="4"/>
  <c r="BF522" i="4"/>
  <c r="BF523" i="4"/>
  <c r="BF525" i="4"/>
  <c r="BF526" i="4"/>
  <c r="BF527" i="4"/>
  <c r="BF528" i="4"/>
  <c r="BF529" i="4"/>
  <c r="BF530" i="4"/>
  <c r="BF532" i="4"/>
  <c r="BF534" i="4"/>
  <c r="BF535" i="4"/>
  <c r="BF538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5" i="4"/>
  <c r="BF311" i="4"/>
  <c r="BF557" i="4"/>
  <c r="BF558" i="4"/>
  <c r="BF559" i="4"/>
  <c r="BF561" i="4"/>
  <c r="BF563" i="4"/>
  <c r="BF564" i="4"/>
  <c r="BF565" i="4"/>
  <c r="BF567" i="4"/>
  <c r="BF568" i="4"/>
  <c r="BF569" i="4"/>
  <c r="BF570" i="4"/>
  <c r="BF571" i="4"/>
  <c r="BF572" i="4"/>
  <c r="BF573" i="4"/>
  <c r="BF574" i="4"/>
  <c r="BF576" i="4"/>
  <c r="BF577" i="4"/>
  <c r="BF578" i="4"/>
  <c r="BF579" i="4"/>
  <c r="BF580" i="4"/>
  <c r="BF581" i="4"/>
  <c r="BF582" i="4"/>
  <c r="BF584" i="4"/>
  <c r="BF585" i="4"/>
  <c r="BF586" i="4"/>
  <c r="BF587" i="4"/>
  <c r="BF588" i="4"/>
  <c r="BF589" i="4"/>
  <c r="BF591" i="4"/>
  <c r="BF593" i="4"/>
  <c r="BF595" i="4"/>
  <c r="BF596" i="4"/>
  <c r="BF597" i="4"/>
  <c r="BF598" i="4"/>
  <c r="BF600" i="4"/>
  <c r="BF602" i="4"/>
  <c r="BF603" i="4"/>
  <c r="BF605" i="4"/>
  <c r="BF607" i="4"/>
  <c r="BF608" i="4"/>
  <c r="BF609" i="4"/>
  <c r="BF610" i="4"/>
  <c r="BF611" i="4"/>
  <c r="BF612" i="4"/>
  <c r="BF613" i="4"/>
  <c r="BF614" i="4"/>
  <c r="BF615" i="4"/>
  <c r="BF616" i="4"/>
  <c r="BF617" i="4"/>
  <c r="BF619" i="4"/>
  <c r="BF620" i="4"/>
  <c r="BF621" i="4"/>
  <c r="BF623" i="4"/>
  <c r="BF624" i="4"/>
  <c r="BF625" i="4"/>
  <c r="BF627" i="4"/>
  <c r="BF628" i="4"/>
  <c r="BF629" i="4"/>
  <c r="BF630" i="4"/>
  <c r="BF631" i="4"/>
  <c r="BF632" i="4"/>
  <c r="BF634" i="4"/>
  <c r="BF635" i="4"/>
  <c r="BF636" i="4"/>
  <c r="BF637" i="4"/>
  <c r="BF638" i="4"/>
  <c r="BF639" i="4"/>
  <c r="BF640" i="4"/>
  <c r="BF641" i="4"/>
  <c r="BF642" i="4"/>
  <c r="BF643" i="4"/>
  <c r="BF644" i="4"/>
  <c r="BF647" i="4"/>
  <c r="BF653" i="4"/>
  <c r="BF654" i="4"/>
  <c r="BF655" i="4"/>
  <c r="BF657" i="4"/>
  <c r="BF659" i="4"/>
  <c r="BF660" i="4"/>
  <c r="BF661" i="4"/>
  <c r="BF666" i="4"/>
  <c r="BF682" i="4"/>
  <c r="BF668" i="4"/>
  <c r="BF671" i="4"/>
  <c r="BF672" i="4"/>
  <c r="BF673" i="4"/>
  <c r="BF674" i="4"/>
  <c r="BF675" i="4"/>
  <c r="BF676" i="4"/>
  <c r="BF677" i="4"/>
  <c r="BF678" i="4"/>
  <c r="BF679" i="4"/>
  <c r="BF680" i="4"/>
  <c r="BF681" i="4"/>
  <c r="BF683" i="4"/>
  <c r="BF684" i="4"/>
  <c r="BF685" i="4"/>
  <c r="BF686" i="4"/>
  <c r="BF687" i="4"/>
  <c r="BF689" i="4"/>
  <c r="BF664" i="4"/>
  <c r="BF407" i="4"/>
  <c r="BF408" i="4"/>
  <c r="BF410" i="4"/>
  <c r="BF412" i="4"/>
  <c r="BF413" i="4"/>
  <c r="BF414" i="4"/>
  <c r="BF415" i="4"/>
  <c r="BF416" i="4"/>
  <c r="BF417" i="4"/>
  <c r="BF418" i="4"/>
  <c r="BF419" i="4"/>
  <c r="BF422" i="4"/>
  <c r="BF424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3" i="4"/>
  <c r="BF444" i="4"/>
  <c r="BF445" i="4"/>
  <c r="BF447" i="4"/>
  <c r="BF449" i="4"/>
  <c r="BF450" i="4"/>
  <c r="BF451" i="4"/>
  <c r="BF207" i="4"/>
  <c r="BF209" i="4"/>
  <c r="BF212" i="4"/>
  <c r="BF214" i="4"/>
  <c r="BF215" i="4"/>
  <c r="BF217" i="4"/>
  <c r="BF218" i="4"/>
  <c r="BF219" i="4"/>
  <c r="BF220" i="4"/>
  <c r="BF221" i="4"/>
  <c r="BF223" i="4"/>
  <c r="BF224" i="4"/>
  <c r="BF225" i="4"/>
  <c r="BF227" i="4"/>
  <c r="BF228" i="4"/>
  <c r="BF231" i="4"/>
  <c r="BF232" i="4"/>
  <c r="BF233" i="4"/>
  <c r="BF234" i="4"/>
  <c r="BF235" i="4"/>
  <c r="BF237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3" i="4"/>
  <c r="BF254" i="4"/>
  <c r="BF255" i="4"/>
  <c r="BF256" i="4"/>
  <c r="BF257" i="4"/>
  <c r="BF258" i="4"/>
  <c r="BF259" i="4"/>
  <c r="BF260" i="4"/>
  <c r="BF262" i="4"/>
  <c r="BF263" i="4"/>
  <c r="BF264" i="4"/>
  <c r="BF265" i="4"/>
  <c r="BF266" i="4"/>
  <c r="BF267" i="4"/>
  <c r="BF268" i="4"/>
  <c r="BF270" i="4"/>
  <c r="BF271" i="4"/>
  <c r="BF272" i="4"/>
  <c r="BF273" i="4"/>
  <c r="BF275" i="4"/>
  <c r="BF278" i="4"/>
  <c r="BF279" i="4"/>
  <c r="BF280" i="4"/>
  <c r="BF282" i="4"/>
  <c r="BF283" i="4"/>
  <c r="BF284" i="4"/>
  <c r="BF285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10" i="4"/>
  <c r="BF312" i="4"/>
  <c r="BF313" i="4"/>
  <c r="BF315" i="4"/>
  <c r="BF316" i="4"/>
  <c r="BF318" i="4"/>
  <c r="BF319" i="4"/>
  <c r="BF320" i="4"/>
  <c r="BF321" i="4"/>
  <c r="BF322" i="4"/>
  <c r="BF323" i="4"/>
  <c r="BF324" i="4"/>
  <c r="BF325" i="4"/>
  <c r="BF326" i="4"/>
  <c r="BF327" i="4"/>
  <c r="BF328" i="4"/>
  <c r="BF330" i="4"/>
  <c r="BF331" i="4"/>
  <c r="BF332" i="4"/>
  <c r="BF333" i="4"/>
  <c r="BF334" i="4"/>
  <c r="BF336" i="4"/>
  <c r="BF338" i="4"/>
  <c r="BF339" i="4"/>
  <c r="BF340" i="4"/>
  <c r="BF341" i="4"/>
  <c r="BF342" i="4"/>
  <c r="BF343" i="4"/>
  <c r="BF667" i="4"/>
  <c r="BF344" i="4"/>
  <c r="BF345" i="4"/>
  <c r="BF349" i="4"/>
  <c r="BF351" i="4"/>
  <c r="BF353" i="4"/>
  <c r="BF355" i="4"/>
  <c r="BF356" i="4"/>
  <c r="BF358" i="4"/>
  <c r="BF359" i="4"/>
  <c r="BF425" i="4"/>
  <c r="BF360" i="4"/>
  <c r="BF361" i="4"/>
  <c r="BF362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9" i="4"/>
  <c r="BF380" i="4"/>
  <c r="BF381" i="4"/>
  <c r="BF383" i="4"/>
  <c r="BF384" i="4"/>
  <c r="BF385" i="4"/>
  <c r="BF386" i="4"/>
  <c r="BF387" i="4"/>
  <c r="BF388" i="4"/>
  <c r="BF389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188" i="4"/>
  <c r="BF189" i="4"/>
  <c r="BF191" i="4"/>
  <c r="BF192" i="4"/>
  <c r="BF196" i="4"/>
  <c r="BF197" i="4"/>
  <c r="BF198" i="4"/>
  <c r="BF199" i="4"/>
  <c r="BF200" i="4"/>
  <c r="BF201" i="4"/>
  <c r="BF202" i="4"/>
  <c r="BF203" i="4"/>
  <c r="BF205" i="4"/>
  <c r="BF206" i="4"/>
  <c r="BF69" i="4"/>
  <c r="BF70" i="4"/>
  <c r="BF93" i="4"/>
  <c r="BF71" i="4"/>
  <c r="BF72" i="4"/>
  <c r="BF73" i="4"/>
  <c r="BF76" i="4"/>
  <c r="BF77" i="4"/>
  <c r="BF78" i="4"/>
  <c r="BF79" i="4"/>
  <c r="BF80" i="4"/>
  <c r="BF83" i="4"/>
  <c r="BF84" i="4"/>
  <c r="BF85" i="4"/>
  <c r="BF86" i="4"/>
  <c r="BF88" i="4"/>
  <c r="BF89" i="4"/>
  <c r="BF90" i="4"/>
  <c r="BF92" i="4"/>
  <c r="BF96" i="4"/>
  <c r="BF97" i="4"/>
  <c r="BF99" i="4"/>
  <c r="BF100" i="4"/>
  <c r="BF101" i="4"/>
  <c r="BF102" i="4"/>
  <c r="BF105" i="4"/>
  <c r="BF107" i="4"/>
  <c r="BF106" i="4"/>
  <c r="BF108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8" i="4"/>
  <c r="BF139" i="4"/>
  <c r="BF140" i="4"/>
  <c r="BF141" i="4"/>
  <c r="BF142" i="4"/>
  <c r="BF143" i="4"/>
  <c r="BF144" i="4"/>
  <c r="BF146" i="4"/>
  <c r="BF147" i="4"/>
  <c r="BF150" i="4"/>
  <c r="BF151" i="4"/>
  <c r="BF152" i="4"/>
  <c r="BF153" i="4"/>
  <c r="BF154" i="4"/>
  <c r="BF155" i="4"/>
  <c r="BF156" i="4"/>
  <c r="BF157" i="4"/>
  <c r="BF158" i="4"/>
  <c r="BF161" i="4"/>
  <c r="BF162" i="4"/>
  <c r="BF163" i="4"/>
  <c r="BF164" i="4"/>
  <c r="BF166" i="4"/>
  <c r="BF169" i="4"/>
  <c r="BF170" i="4"/>
  <c r="BF171" i="4"/>
  <c r="BF173" i="4"/>
  <c r="BF174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24" i="4"/>
  <c r="BF25" i="4"/>
  <c r="BF26" i="4"/>
  <c r="BF28" i="4"/>
  <c r="BF29" i="4"/>
  <c r="BF30" i="4"/>
  <c r="BF31" i="4"/>
  <c r="BF32" i="4"/>
  <c r="BF33" i="4"/>
  <c r="BF34" i="4"/>
  <c r="BF35" i="4"/>
  <c r="BF36" i="4"/>
  <c r="BF37" i="4"/>
  <c r="BF42" i="4"/>
  <c r="BF43" i="4"/>
  <c r="BF44" i="4"/>
  <c r="BF45" i="4"/>
  <c r="BF204" i="4"/>
  <c r="BF46" i="4"/>
  <c r="BF47" i="4"/>
  <c r="BF48" i="4"/>
  <c r="BF49" i="4"/>
  <c r="BF50" i="4"/>
  <c r="BF51" i="4"/>
  <c r="BF52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7" i="4"/>
  <c r="BF68" i="4"/>
  <c r="BF23" i="4"/>
  <c r="BF19" i="4"/>
  <c r="BF20" i="4"/>
  <c r="BF21" i="4"/>
  <c r="BF22" i="4"/>
  <c r="BF15" i="4"/>
  <c r="BF16" i="4"/>
  <c r="BF17" i="4"/>
  <c r="BF18" i="4"/>
  <c r="BF11" i="4"/>
  <c r="BF12" i="4"/>
  <c r="BF10" i="4"/>
  <c r="BF149" i="4"/>
  <c r="BF8" i="4"/>
  <c r="BF9" i="4"/>
  <c r="BF7" i="4"/>
  <c r="AQ664" i="4"/>
  <c r="AS664" i="4"/>
  <c r="AT664" i="4" s="1"/>
  <c r="AU664" i="4" s="1"/>
  <c r="AV664" i="4" s="1"/>
  <c r="AA664" i="4"/>
  <c r="R664" i="4"/>
  <c r="M664" i="4"/>
  <c r="J664" i="4" s="1"/>
  <c r="AO664" i="4" l="1"/>
  <c r="X664" i="4"/>
  <c r="Z664" i="4"/>
  <c r="W664" i="4"/>
  <c r="AP664" i="4"/>
  <c r="AW664" i="4"/>
  <c r="AX664" i="4" s="1"/>
  <c r="C1097" i="6" l="1"/>
  <c r="AQ11" i="4" l="1"/>
  <c r="AQ12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8" i="4"/>
  <c r="AQ29" i="4"/>
  <c r="AQ30" i="4"/>
  <c r="AQ31" i="4"/>
  <c r="AQ32" i="4"/>
  <c r="AQ33" i="4"/>
  <c r="AQ34" i="4"/>
  <c r="AQ35" i="4"/>
  <c r="AQ36" i="4"/>
  <c r="AQ37" i="4"/>
  <c r="AQ42" i="4"/>
  <c r="AQ43" i="4"/>
  <c r="AQ44" i="4"/>
  <c r="AQ45" i="4"/>
  <c r="AQ204" i="4"/>
  <c r="AQ46" i="4"/>
  <c r="AQ47" i="4"/>
  <c r="AQ48" i="4"/>
  <c r="AQ49" i="4"/>
  <c r="AQ50" i="4"/>
  <c r="AQ51" i="4"/>
  <c r="AQ52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7" i="4"/>
  <c r="AQ68" i="4"/>
  <c r="AQ69" i="4"/>
  <c r="AQ70" i="4"/>
  <c r="AQ93" i="4"/>
  <c r="AQ71" i="4"/>
  <c r="AQ72" i="4"/>
  <c r="AQ73" i="4"/>
  <c r="AQ76" i="4"/>
  <c r="AQ77" i="4"/>
  <c r="AQ78" i="4"/>
  <c r="AQ79" i="4"/>
  <c r="AQ80" i="4"/>
  <c r="AQ83" i="4"/>
  <c r="AQ84" i="4"/>
  <c r="AQ85" i="4"/>
  <c r="AQ86" i="4"/>
  <c r="AQ88" i="4"/>
  <c r="AQ89" i="4"/>
  <c r="AQ90" i="4"/>
  <c r="AQ92" i="4"/>
  <c r="AQ96" i="4"/>
  <c r="AQ97" i="4"/>
  <c r="AQ99" i="4"/>
  <c r="AQ100" i="4"/>
  <c r="AQ101" i="4"/>
  <c r="AQ102" i="4"/>
  <c r="AQ105" i="4"/>
  <c r="AQ107" i="4"/>
  <c r="AQ106" i="4"/>
  <c r="AQ108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8" i="4"/>
  <c r="AQ139" i="4"/>
  <c r="AQ140" i="4"/>
  <c r="AQ141" i="4"/>
  <c r="AQ142" i="4"/>
  <c r="AQ143" i="4"/>
  <c r="AQ144" i="4"/>
  <c r="AQ146" i="4"/>
  <c r="AQ147" i="4"/>
  <c r="AQ150" i="4"/>
  <c r="AQ151" i="4"/>
  <c r="AQ152" i="4"/>
  <c r="AQ153" i="4"/>
  <c r="AQ154" i="4"/>
  <c r="AQ155" i="4"/>
  <c r="AQ156" i="4"/>
  <c r="AQ157" i="4"/>
  <c r="AQ158" i="4"/>
  <c r="AQ161" i="4"/>
  <c r="AQ162" i="4"/>
  <c r="AQ163" i="4"/>
  <c r="AQ164" i="4"/>
  <c r="AQ166" i="4"/>
  <c r="AQ169" i="4"/>
  <c r="AQ170" i="4"/>
  <c r="AQ171" i="4"/>
  <c r="AQ173" i="4"/>
  <c r="AQ174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1" i="4"/>
  <c r="AQ192" i="4"/>
  <c r="AQ196" i="4"/>
  <c r="AQ197" i="4"/>
  <c r="AQ198" i="4"/>
  <c r="AQ199" i="4"/>
  <c r="AQ200" i="4"/>
  <c r="AQ201" i="4"/>
  <c r="AQ202" i="4"/>
  <c r="AQ203" i="4"/>
  <c r="AQ205" i="4"/>
  <c r="AQ206" i="4"/>
  <c r="AQ207" i="4"/>
  <c r="AQ209" i="4"/>
  <c r="AQ212" i="4"/>
  <c r="AQ214" i="4"/>
  <c r="AQ215" i="4"/>
  <c r="AQ217" i="4"/>
  <c r="AQ218" i="4"/>
  <c r="AQ219" i="4"/>
  <c r="AQ220" i="4"/>
  <c r="AQ221" i="4"/>
  <c r="AQ223" i="4"/>
  <c r="AQ224" i="4"/>
  <c r="AQ225" i="4"/>
  <c r="AQ227" i="4"/>
  <c r="AQ228" i="4"/>
  <c r="AQ231" i="4"/>
  <c r="AQ232" i="4"/>
  <c r="AQ233" i="4"/>
  <c r="AQ234" i="4"/>
  <c r="AQ235" i="4"/>
  <c r="AQ237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3" i="4"/>
  <c r="AQ254" i="4"/>
  <c r="AQ255" i="4"/>
  <c r="AQ256" i="4"/>
  <c r="AQ257" i="4"/>
  <c r="AQ258" i="4"/>
  <c r="AQ259" i="4"/>
  <c r="AQ260" i="4"/>
  <c r="AQ262" i="4"/>
  <c r="AQ263" i="4"/>
  <c r="AQ264" i="4"/>
  <c r="AQ265" i="4"/>
  <c r="AQ266" i="4"/>
  <c r="AQ267" i="4"/>
  <c r="AQ268" i="4"/>
  <c r="AQ270" i="4"/>
  <c r="AQ271" i="4"/>
  <c r="AQ272" i="4"/>
  <c r="AQ273" i="4"/>
  <c r="AQ275" i="4"/>
  <c r="AQ278" i="4"/>
  <c r="AQ279" i="4"/>
  <c r="AQ280" i="4"/>
  <c r="AQ282" i="4"/>
  <c r="AQ283" i="4"/>
  <c r="AQ284" i="4"/>
  <c r="AQ285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10" i="4"/>
  <c r="AQ312" i="4"/>
  <c r="AQ313" i="4"/>
  <c r="AQ315" i="4"/>
  <c r="AQ316" i="4"/>
  <c r="AQ318" i="4"/>
  <c r="AQ319" i="4"/>
  <c r="AQ320" i="4"/>
  <c r="AQ321" i="4"/>
  <c r="AQ322" i="4"/>
  <c r="AQ323" i="4"/>
  <c r="AQ324" i="4"/>
  <c r="AQ325" i="4"/>
  <c r="AQ326" i="4"/>
  <c r="AQ327" i="4"/>
  <c r="AQ328" i="4"/>
  <c r="AQ330" i="4"/>
  <c r="AQ331" i="4"/>
  <c r="AQ332" i="4"/>
  <c r="AQ333" i="4"/>
  <c r="AQ334" i="4"/>
  <c r="AQ336" i="4"/>
  <c r="AQ338" i="4"/>
  <c r="AQ339" i="4"/>
  <c r="AQ340" i="4"/>
  <c r="AQ341" i="4"/>
  <c r="AQ342" i="4"/>
  <c r="AQ343" i="4"/>
  <c r="AQ667" i="4"/>
  <c r="AQ344" i="4"/>
  <c r="AQ345" i="4"/>
  <c r="AQ349" i="4"/>
  <c r="AQ351" i="4"/>
  <c r="AQ353" i="4"/>
  <c r="AQ355" i="4"/>
  <c r="AQ356" i="4"/>
  <c r="AQ358" i="4"/>
  <c r="AQ359" i="4"/>
  <c r="AQ425" i="4"/>
  <c r="AQ360" i="4"/>
  <c r="AQ361" i="4"/>
  <c r="AQ362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9" i="4"/>
  <c r="AQ380" i="4"/>
  <c r="AQ381" i="4"/>
  <c r="AQ383" i="4"/>
  <c r="AQ384" i="4"/>
  <c r="AQ385" i="4"/>
  <c r="AQ386" i="4"/>
  <c r="AQ387" i="4"/>
  <c r="AQ388" i="4"/>
  <c r="AQ389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10" i="4"/>
  <c r="AQ412" i="4"/>
  <c r="AQ413" i="4"/>
  <c r="AQ414" i="4"/>
  <c r="AQ415" i="4"/>
  <c r="AQ416" i="4"/>
  <c r="AQ417" i="4"/>
  <c r="AQ418" i="4"/>
  <c r="AQ419" i="4"/>
  <c r="AQ422" i="4"/>
  <c r="AQ424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3" i="4"/>
  <c r="AQ444" i="4"/>
  <c r="AQ445" i="4"/>
  <c r="AQ447" i="4"/>
  <c r="AQ449" i="4"/>
  <c r="AQ450" i="4"/>
  <c r="AQ451" i="4"/>
  <c r="AQ453" i="4"/>
  <c r="AQ454" i="4"/>
  <c r="AQ456" i="4"/>
  <c r="AQ457" i="4"/>
  <c r="AQ458" i="4"/>
  <c r="AQ459" i="4"/>
  <c r="AQ461" i="4"/>
  <c r="AQ462" i="4"/>
  <c r="AQ463" i="4"/>
  <c r="AQ465" i="4"/>
  <c r="AQ466" i="4"/>
  <c r="AQ467" i="4"/>
  <c r="AQ468" i="4"/>
  <c r="AQ469" i="4"/>
  <c r="AQ471" i="4"/>
  <c r="AQ472" i="4"/>
  <c r="AQ474" i="4"/>
  <c r="AQ477" i="4"/>
  <c r="AQ478" i="4"/>
  <c r="AQ480" i="4"/>
  <c r="AQ481" i="4"/>
  <c r="AQ482" i="4"/>
  <c r="AQ484" i="4"/>
  <c r="AQ485" i="4"/>
  <c r="AQ486" i="4"/>
  <c r="AQ487" i="4"/>
  <c r="AQ488" i="4"/>
  <c r="AQ490" i="4"/>
  <c r="AQ493" i="4"/>
  <c r="AQ494" i="4"/>
  <c r="AQ495" i="4"/>
  <c r="AQ622" i="4"/>
  <c r="AQ496" i="4"/>
  <c r="AQ497" i="4"/>
  <c r="AQ498" i="4"/>
  <c r="AQ499" i="4"/>
  <c r="AQ500" i="4"/>
  <c r="AQ501" i="4"/>
  <c r="AQ502" i="4"/>
  <c r="AQ503" i="4"/>
  <c r="AQ504" i="4"/>
  <c r="AQ506" i="4"/>
  <c r="AQ507" i="4"/>
  <c r="AQ509" i="4"/>
  <c r="AQ511" i="4"/>
  <c r="AQ512" i="4"/>
  <c r="AQ513" i="4"/>
  <c r="AQ514" i="4"/>
  <c r="AQ515" i="4"/>
  <c r="AQ517" i="4"/>
  <c r="AQ518" i="4"/>
  <c r="AQ519" i="4"/>
  <c r="AQ520" i="4"/>
  <c r="AQ521" i="4"/>
  <c r="AQ522" i="4"/>
  <c r="AQ523" i="4"/>
  <c r="AQ525" i="4"/>
  <c r="AQ526" i="4"/>
  <c r="AQ527" i="4"/>
  <c r="AQ528" i="4"/>
  <c r="AQ529" i="4"/>
  <c r="AQ530" i="4"/>
  <c r="AQ532" i="4"/>
  <c r="AQ534" i="4"/>
  <c r="AQ535" i="4"/>
  <c r="AQ538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5" i="4"/>
  <c r="AQ311" i="4"/>
  <c r="AQ557" i="4"/>
  <c r="AQ558" i="4"/>
  <c r="AQ559" i="4"/>
  <c r="AQ561" i="4"/>
  <c r="AQ563" i="4"/>
  <c r="AQ564" i="4"/>
  <c r="AQ565" i="4"/>
  <c r="AQ567" i="4"/>
  <c r="AQ568" i="4"/>
  <c r="AQ569" i="4"/>
  <c r="AQ570" i="4"/>
  <c r="AQ571" i="4"/>
  <c r="AQ572" i="4"/>
  <c r="AQ573" i="4"/>
  <c r="AQ574" i="4"/>
  <c r="AQ576" i="4"/>
  <c r="AQ577" i="4"/>
  <c r="AQ578" i="4"/>
  <c r="AQ579" i="4"/>
  <c r="AQ580" i="4"/>
  <c r="AQ581" i="4"/>
  <c r="AQ582" i="4"/>
  <c r="AQ584" i="4"/>
  <c r="AQ585" i="4"/>
  <c r="AQ586" i="4"/>
  <c r="AQ587" i="4"/>
  <c r="AQ588" i="4"/>
  <c r="AQ589" i="4"/>
  <c r="AQ591" i="4"/>
  <c r="AQ593" i="4"/>
  <c r="AQ595" i="4"/>
  <c r="AQ596" i="4"/>
  <c r="AQ597" i="4"/>
  <c r="AQ598" i="4"/>
  <c r="AQ600" i="4"/>
  <c r="AQ602" i="4"/>
  <c r="AQ603" i="4"/>
  <c r="AQ605" i="4"/>
  <c r="AQ607" i="4"/>
  <c r="AQ608" i="4"/>
  <c r="AQ609" i="4"/>
  <c r="AQ610" i="4"/>
  <c r="AQ611" i="4"/>
  <c r="AQ612" i="4"/>
  <c r="AQ613" i="4"/>
  <c r="AQ614" i="4"/>
  <c r="AQ615" i="4"/>
  <c r="AQ616" i="4"/>
  <c r="AQ617" i="4"/>
  <c r="AQ619" i="4"/>
  <c r="AQ620" i="4"/>
  <c r="AQ621" i="4"/>
  <c r="AQ623" i="4"/>
  <c r="AQ624" i="4"/>
  <c r="AQ625" i="4"/>
  <c r="AQ627" i="4"/>
  <c r="AQ628" i="4"/>
  <c r="AQ629" i="4"/>
  <c r="AQ630" i="4"/>
  <c r="AQ631" i="4"/>
  <c r="AQ632" i="4"/>
  <c r="AQ634" i="4"/>
  <c r="AQ635" i="4"/>
  <c r="AQ636" i="4"/>
  <c r="AQ637" i="4"/>
  <c r="AQ638" i="4"/>
  <c r="AQ639" i="4"/>
  <c r="AQ640" i="4"/>
  <c r="AQ641" i="4"/>
  <c r="AQ642" i="4"/>
  <c r="AQ643" i="4"/>
  <c r="AQ644" i="4"/>
  <c r="AQ647" i="4"/>
  <c r="AQ653" i="4"/>
  <c r="AQ654" i="4"/>
  <c r="AQ655" i="4"/>
  <c r="AQ657" i="4"/>
  <c r="AQ659" i="4"/>
  <c r="AQ660" i="4"/>
  <c r="AQ661" i="4"/>
  <c r="AQ666" i="4"/>
  <c r="AQ682" i="4"/>
  <c r="AQ668" i="4"/>
  <c r="AQ671" i="4"/>
  <c r="AQ672" i="4"/>
  <c r="AQ673" i="4"/>
  <c r="AQ674" i="4"/>
  <c r="AQ675" i="4"/>
  <c r="AQ676" i="4"/>
  <c r="AQ677" i="4"/>
  <c r="AQ678" i="4"/>
  <c r="AQ679" i="4"/>
  <c r="AQ680" i="4"/>
  <c r="AQ681" i="4"/>
  <c r="AQ683" i="4"/>
  <c r="AQ684" i="4"/>
  <c r="AQ685" i="4"/>
  <c r="AQ686" i="4"/>
  <c r="AQ687" i="4"/>
  <c r="AQ689" i="4"/>
  <c r="AQ690" i="4"/>
  <c r="AQ7" i="4"/>
  <c r="AQ8" i="4"/>
  <c r="AQ9" i="4"/>
  <c r="AQ149" i="4"/>
  <c r="AQ10" i="4"/>
  <c r="AS306" i="4" l="1"/>
  <c r="AT306" i="4" s="1"/>
  <c r="AU306" i="4" s="1"/>
  <c r="AV306" i="4" s="1"/>
  <c r="AS298" i="4"/>
  <c r="AT298" i="4" s="1"/>
  <c r="AU298" i="4" s="1"/>
  <c r="AV298" i="4" s="1"/>
  <c r="R306" i="4"/>
  <c r="R298" i="4"/>
  <c r="AA306" i="4"/>
  <c r="AA298" i="4"/>
  <c r="M306" i="4"/>
  <c r="J306" i="4" s="1"/>
  <c r="M298" i="4"/>
  <c r="J298" i="4" s="1"/>
  <c r="AP298" i="4" s="1"/>
  <c r="Z306" i="4" l="1"/>
  <c r="Z298" i="4"/>
  <c r="W306" i="4"/>
  <c r="AO298" i="4"/>
  <c r="AO306" i="4"/>
  <c r="AP306" i="4"/>
  <c r="AW298" i="4"/>
  <c r="AX298" i="4" s="1"/>
  <c r="AW306" i="4"/>
  <c r="AX306" i="4" s="1"/>
  <c r="W298" i="4"/>
  <c r="X306" i="4"/>
  <c r="X298" i="4"/>
  <c r="AS171" i="4" l="1"/>
  <c r="AT171" i="4" s="1"/>
  <c r="AU171" i="4" s="1"/>
  <c r="AV171" i="4" s="1"/>
  <c r="AA171" i="4"/>
  <c r="R171" i="4"/>
  <c r="M171" i="4"/>
  <c r="J171" i="4" s="1"/>
  <c r="Z171" i="4" l="1"/>
  <c r="AO171" i="4"/>
  <c r="X171" i="4"/>
  <c r="W171" i="4"/>
  <c r="AP171" i="4"/>
  <c r="AW171" i="4"/>
  <c r="AX171" i="4" s="1"/>
  <c r="AS538" i="4" l="1"/>
  <c r="AT538" i="4" s="1"/>
  <c r="AU538" i="4" s="1"/>
  <c r="AV538" i="4" s="1"/>
  <c r="AA538" i="4"/>
  <c r="R538" i="4"/>
  <c r="M538" i="4"/>
  <c r="J538" i="4" s="1"/>
  <c r="Z538" i="4" l="1"/>
  <c r="AO538" i="4"/>
  <c r="X538" i="4"/>
  <c r="AP538" i="4"/>
  <c r="W538" i="4"/>
  <c r="AW538" i="4"/>
  <c r="AX538" i="4" s="1"/>
  <c r="AA147" i="4"/>
  <c r="AA233" i="4"/>
  <c r="AA574" i="4"/>
  <c r="AA284" i="4"/>
  <c r="AA232" i="4"/>
  <c r="AS147" i="4"/>
  <c r="AT147" i="4" s="1"/>
  <c r="AU147" i="4" s="1"/>
  <c r="AV147" i="4" s="1"/>
  <c r="AS233" i="4"/>
  <c r="AT233" i="4" s="1"/>
  <c r="AU233" i="4" s="1"/>
  <c r="AV233" i="4" s="1"/>
  <c r="AS574" i="4"/>
  <c r="AT574" i="4" s="1"/>
  <c r="AU574" i="4" s="1"/>
  <c r="AV574" i="4" s="1"/>
  <c r="AS284" i="4"/>
  <c r="AT284" i="4" s="1"/>
  <c r="AU284" i="4" s="1"/>
  <c r="AV284" i="4" s="1"/>
  <c r="AS232" i="4"/>
  <c r="AT232" i="4" s="1"/>
  <c r="AU232" i="4" s="1"/>
  <c r="AV232" i="4" s="1"/>
  <c r="X147" i="4"/>
  <c r="R147" i="4"/>
  <c r="R233" i="4"/>
  <c r="R574" i="4"/>
  <c r="R284" i="4"/>
  <c r="R232" i="4"/>
  <c r="M147" i="4"/>
  <c r="J147" i="4" s="1"/>
  <c r="M233" i="4"/>
  <c r="J233" i="4" s="1"/>
  <c r="M574" i="4"/>
  <c r="Z574" i="4" s="1"/>
  <c r="M284" i="4"/>
  <c r="J284" i="4" s="1"/>
  <c r="M232" i="4"/>
  <c r="J232" i="4" s="1"/>
  <c r="AO233" i="4" l="1"/>
  <c r="J574" i="4"/>
  <c r="AP574" i="4" s="1"/>
  <c r="Z284" i="4"/>
  <c r="Z232" i="4"/>
  <c r="Z233" i="4"/>
  <c r="Z147" i="4"/>
  <c r="AO232" i="4"/>
  <c r="W284" i="4"/>
  <c r="W574" i="4"/>
  <c r="X232" i="4"/>
  <c r="X233" i="4"/>
  <c r="W147" i="4"/>
  <c r="W232" i="4"/>
  <c r="W233" i="4"/>
  <c r="AP232" i="4"/>
  <c r="AP284" i="4"/>
  <c r="AP233" i="4"/>
  <c r="AP147" i="4"/>
  <c r="AO284" i="4"/>
  <c r="AO147" i="4"/>
  <c r="AW284" i="4"/>
  <c r="AX284" i="4" s="1"/>
  <c r="AW574" i="4"/>
  <c r="AX574" i="4" s="1"/>
  <c r="AW232" i="4"/>
  <c r="AX232" i="4" s="1"/>
  <c r="AW233" i="4"/>
  <c r="AX233" i="4" s="1"/>
  <c r="AW147" i="4"/>
  <c r="AX147" i="4" s="1"/>
  <c r="X284" i="4"/>
  <c r="X574" i="4"/>
  <c r="AO574" i="4" l="1"/>
  <c r="AS582" i="4"/>
  <c r="AT582" i="4" s="1"/>
  <c r="AU582" i="4" s="1"/>
  <c r="AV582" i="4" s="1"/>
  <c r="AS278" i="4"/>
  <c r="AT278" i="4" s="1"/>
  <c r="AU278" i="4" s="1"/>
  <c r="AV278" i="4" s="1"/>
  <c r="AS426" i="4"/>
  <c r="AT426" i="4" s="1"/>
  <c r="AU426" i="4" s="1"/>
  <c r="AV426" i="4" s="1"/>
  <c r="AA582" i="4"/>
  <c r="AA278" i="4"/>
  <c r="AA426" i="4"/>
  <c r="R582" i="4"/>
  <c r="R278" i="4"/>
  <c r="R426" i="4"/>
  <c r="M582" i="4"/>
  <c r="J582" i="4" s="1"/>
  <c r="M278" i="4"/>
  <c r="J278" i="4" s="1"/>
  <c r="M426" i="4"/>
  <c r="J426" i="4" s="1"/>
  <c r="AO278" i="4" l="1"/>
  <c r="W582" i="4"/>
  <c r="Z278" i="4"/>
  <c r="Z426" i="4"/>
  <c r="Z582" i="4"/>
  <c r="AO426" i="4"/>
  <c r="AP582" i="4"/>
  <c r="X582" i="4"/>
  <c r="AO582" i="4"/>
  <c r="W426" i="4"/>
  <c r="W278" i="4"/>
  <c r="AP426" i="4"/>
  <c r="AP278" i="4"/>
  <c r="AW278" i="4"/>
  <c r="AX278" i="4" s="1"/>
  <c r="AW426" i="4"/>
  <c r="AX426" i="4" s="1"/>
  <c r="AW582" i="4"/>
  <c r="AX582" i="4" s="1"/>
  <c r="X426" i="4"/>
  <c r="X278" i="4"/>
  <c r="AS338" i="4" l="1"/>
  <c r="AT338" i="4" s="1"/>
  <c r="AU338" i="4" s="1"/>
  <c r="AV338" i="4" s="1"/>
  <c r="AS154" i="4"/>
  <c r="AT154" i="4" s="1"/>
  <c r="AU154" i="4" s="1"/>
  <c r="AV154" i="4" s="1"/>
  <c r="AS459" i="4"/>
  <c r="AT459" i="4" s="1"/>
  <c r="AU459" i="4" s="1"/>
  <c r="AV459" i="4" s="1"/>
  <c r="AS142" i="4"/>
  <c r="AT142" i="4" s="1"/>
  <c r="AU142" i="4" s="1"/>
  <c r="AV142" i="4" s="1"/>
  <c r="AS463" i="4"/>
  <c r="AT463" i="4" s="1"/>
  <c r="AU463" i="4" s="1"/>
  <c r="AV463" i="4" s="1"/>
  <c r="AS263" i="4"/>
  <c r="AT263" i="4" s="1"/>
  <c r="AU263" i="4" s="1"/>
  <c r="AV263" i="4" s="1"/>
  <c r="AS548" i="4"/>
  <c r="AT548" i="4" s="1"/>
  <c r="AU548" i="4" s="1"/>
  <c r="AV548" i="4" s="1"/>
  <c r="AS486" i="4"/>
  <c r="AT486" i="4" s="1"/>
  <c r="AU486" i="4" s="1"/>
  <c r="AV486" i="4" s="1"/>
  <c r="AA338" i="4"/>
  <c r="AA154" i="4"/>
  <c r="AA459" i="4"/>
  <c r="AA142" i="4"/>
  <c r="AA463" i="4"/>
  <c r="AA263" i="4"/>
  <c r="AA548" i="4"/>
  <c r="AA486" i="4"/>
  <c r="M338" i="4"/>
  <c r="J338" i="4" s="1"/>
  <c r="M154" i="4"/>
  <c r="Z154" i="4" s="1"/>
  <c r="M459" i="4"/>
  <c r="Z459" i="4" s="1"/>
  <c r="M142" i="4"/>
  <c r="J142" i="4" s="1"/>
  <c r="M463" i="4"/>
  <c r="J463" i="4" s="1"/>
  <c r="M263" i="4"/>
  <c r="Z263" i="4" s="1"/>
  <c r="M548" i="4"/>
  <c r="J548" i="4" s="1"/>
  <c r="M486" i="4"/>
  <c r="J486" i="4" s="1"/>
  <c r="R338" i="4"/>
  <c r="R154" i="4"/>
  <c r="R459" i="4"/>
  <c r="R142" i="4"/>
  <c r="R463" i="4"/>
  <c r="R263" i="4"/>
  <c r="R548" i="4"/>
  <c r="R486" i="4"/>
  <c r="AO548" i="4" l="1"/>
  <c r="AO463" i="4"/>
  <c r="Z486" i="4"/>
  <c r="Z142" i="4"/>
  <c r="J263" i="4"/>
  <c r="AP263" i="4" s="1"/>
  <c r="J459" i="4"/>
  <c r="AO459" i="4" s="1"/>
  <c r="J154" i="4"/>
  <c r="AP154" i="4" s="1"/>
  <c r="Z548" i="4"/>
  <c r="Z463" i="4"/>
  <c r="Z338" i="4"/>
  <c r="W338" i="4"/>
  <c r="AO338" i="4"/>
  <c r="X338" i="4"/>
  <c r="AP486" i="4"/>
  <c r="X459" i="4"/>
  <c r="X548" i="4"/>
  <c r="X463" i="4"/>
  <c r="AW486" i="4"/>
  <c r="AX486" i="4" s="1"/>
  <c r="AP548" i="4"/>
  <c r="AW154" i="4"/>
  <c r="AX154" i="4" s="1"/>
  <c r="AP338" i="4"/>
  <c r="W486" i="4"/>
  <c r="W548" i="4"/>
  <c r="W142" i="4"/>
  <c r="W459" i="4"/>
  <c r="AO486" i="4"/>
  <c r="AW263" i="4"/>
  <c r="AX263" i="4" s="1"/>
  <c r="AP463" i="4"/>
  <c r="AP142" i="4"/>
  <c r="W263" i="4"/>
  <c r="W463" i="4"/>
  <c r="W154" i="4"/>
  <c r="AO142" i="4"/>
  <c r="AW142" i="4"/>
  <c r="AX142" i="4" s="1"/>
  <c r="AW548" i="4"/>
  <c r="AX548" i="4" s="1"/>
  <c r="AW463" i="4"/>
  <c r="AX463" i="4" s="1"/>
  <c r="AW459" i="4"/>
  <c r="AX459" i="4" s="1"/>
  <c r="AW338" i="4"/>
  <c r="AX338" i="4" s="1"/>
  <c r="X486" i="4"/>
  <c r="X263" i="4"/>
  <c r="X142" i="4"/>
  <c r="X154" i="4"/>
  <c r="AO263" i="4" l="1"/>
  <c r="AP459" i="4"/>
  <c r="AO154" i="4"/>
  <c r="AS381" i="4" l="1"/>
  <c r="AT381" i="4" s="1"/>
  <c r="AU381" i="4" s="1"/>
  <c r="AV381" i="4" s="1"/>
  <c r="AS291" i="4"/>
  <c r="AT291" i="4" s="1"/>
  <c r="AU291" i="4" s="1"/>
  <c r="AV291" i="4" s="1"/>
  <c r="AS271" i="4"/>
  <c r="AT271" i="4" s="1"/>
  <c r="AU271" i="4" s="1"/>
  <c r="AV271" i="4" s="1"/>
  <c r="AS325" i="4"/>
  <c r="AT325" i="4" s="1"/>
  <c r="AU325" i="4" s="1"/>
  <c r="AV325" i="4" s="1"/>
  <c r="AS114" i="4"/>
  <c r="AT114" i="4" s="1"/>
  <c r="AU114" i="4" s="1"/>
  <c r="AV114" i="4" s="1"/>
  <c r="AA381" i="4"/>
  <c r="AA291" i="4"/>
  <c r="AA271" i="4"/>
  <c r="AA325" i="4"/>
  <c r="AA114" i="4"/>
  <c r="R381" i="4"/>
  <c r="R291" i="4"/>
  <c r="X291" i="4"/>
  <c r="R271" i="4"/>
  <c r="R325" i="4"/>
  <c r="R114" i="4"/>
  <c r="X114" i="4"/>
  <c r="M381" i="4"/>
  <c r="J381" i="4" s="1"/>
  <c r="AP381" i="4" s="1"/>
  <c r="M291" i="4"/>
  <c r="J291" i="4" s="1"/>
  <c r="M271" i="4"/>
  <c r="J271" i="4" s="1"/>
  <c r="M325" i="4"/>
  <c r="J325" i="4" s="1"/>
  <c r="M114" i="4"/>
  <c r="J114" i="4" s="1"/>
  <c r="Z271" i="4" l="1"/>
  <c r="Z114" i="4"/>
  <c r="Z291" i="4"/>
  <c r="Z325" i="4"/>
  <c r="Z381" i="4"/>
  <c r="AP271" i="4"/>
  <c r="X271" i="4"/>
  <c r="W325" i="4"/>
  <c r="X381" i="4"/>
  <c r="AO114" i="4"/>
  <c r="AO325" i="4"/>
  <c r="AO271" i="4"/>
  <c r="AO291" i="4"/>
  <c r="AO381" i="4"/>
  <c r="W271" i="4"/>
  <c r="AP114" i="4"/>
  <c r="AP325" i="4"/>
  <c r="AP291" i="4"/>
  <c r="AW325" i="4"/>
  <c r="AX325" i="4" s="1"/>
  <c r="AW271" i="4"/>
  <c r="AX271" i="4" s="1"/>
  <c r="AW381" i="4"/>
  <c r="AX381" i="4" s="1"/>
  <c r="AW114" i="4"/>
  <c r="AX114" i="4" s="1"/>
  <c r="AW291" i="4"/>
  <c r="AX291" i="4" s="1"/>
  <c r="X325" i="4"/>
  <c r="W114" i="4"/>
  <c r="W291" i="4"/>
  <c r="W381" i="4"/>
  <c r="AS301" i="4" l="1"/>
  <c r="AT301" i="4" s="1"/>
  <c r="AU301" i="4" s="1"/>
  <c r="AV301" i="4" s="1"/>
  <c r="AS37" i="4"/>
  <c r="AT37" i="4" s="1"/>
  <c r="AU37" i="4" s="1"/>
  <c r="AV37" i="4" s="1"/>
  <c r="AS161" i="4"/>
  <c r="AT161" i="4" s="1"/>
  <c r="AU161" i="4" s="1"/>
  <c r="AV161" i="4" s="1"/>
  <c r="AS234" i="4"/>
  <c r="AT234" i="4" s="1"/>
  <c r="AU234" i="4" s="1"/>
  <c r="AV234" i="4" s="1"/>
  <c r="R301" i="4"/>
  <c r="R37" i="4"/>
  <c r="X37" i="4"/>
  <c r="R161" i="4"/>
  <c r="X161" i="4"/>
  <c r="R234" i="4"/>
  <c r="X234" i="4"/>
  <c r="AA301" i="4"/>
  <c r="AA37" i="4"/>
  <c r="AA161" i="4"/>
  <c r="AA234" i="4"/>
  <c r="M301" i="4"/>
  <c r="J301" i="4" s="1"/>
  <c r="M37" i="4"/>
  <c r="J37" i="4" s="1"/>
  <c r="M161" i="4"/>
  <c r="J161" i="4" s="1"/>
  <c r="M234" i="4"/>
  <c r="J234" i="4" s="1"/>
  <c r="Z301" i="4" l="1"/>
  <c r="Z161" i="4"/>
  <c r="Z37" i="4"/>
  <c r="AP161" i="4"/>
  <c r="AO161" i="4"/>
  <c r="Z234" i="4"/>
  <c r="AO301" i="4"/>
  <c r="AP301" i="4"/>
  <c r="AP234" i="4"/>
  <c r="AP37" i="4"/>
  <c r="AO234" i="4"/>
  <c r="AO37" i="4"/>
  <c r="AW234" i="4"/>
  <c r="AX234" i="4" s="1"/>
  <c r="AW37" i="4"/>
  <c r="AX37" i="4" s="1"/>
  <c r="AW161" i="4"/>
  <c r="AX161" i="4" s="1"/>
  <c r="AW301" i="4"/>
  <c r="AX301" i="4" s="1"/>
  <c r="W301" i="4"/>
  <c r="X301" i="4"/>
  <c r="W161" i="4"/>
  <c r="W234" i="4"/>
  <c r="W37" i="4"/>
  <c r="M163" i="4" l="1"/>
  <c r="AS624" i="4" l="1"/>
  <c r="AT624" i="4" s="1"/>
  <c r="AU624" i="4" s="1"/>
  <c r="AV624" i="4" s="1"/>
  <c r="Z624" i="4"/>
  <c r="AA624" i="4"/>
  <c r="R624" i="4"/>
  <c r="M624" i="4"/>
  <c r="J624" i="4" s="1"/>
  <c r="W624" i="4" l="1"/>
  <c r="AP624" i="4"/>
  <c r="AO624" i="4"/>
  <c r="AW624" i="4"/>
  <c r="AX624" i="4" s="1"/>
  <c r="X624" i="4"/>
  <c r="AS155" i="4" l="1"/>
  <c r="AT155" i="4" s="1"/>
  <c r="AU155" i="4" s="1"/>
  <c r="AV155" i="4" s="1"/>
  <c r="AS480" i="4"/>
  <c r="AT480" i="4" s="1"/>
  <c r="AU480" i="4" s="1"/>
  <c r="AV480" i="4" s="1"/>
  <c r="AA155" i="4"/>
  <c r="AA480" i="4"/>
  <c r="R155" i="4"/>
  <c r="R480" i="4"/>
  <c r="M155" i="4"/>
  <c r="J155" i="4" s="1"/>
  <c r="M480" i="4"/>
  <c r="J480" i="4" s="1"/>
  <c r="Z480" i="4" l="1"/>
  <c r="Z155" i="4"/>
  <c r="W155" i="4"/>
  <c r="AP480" i="4"/>
  <c r="X480" i="4"/>
  <c r="W480" i="4"/>
  <c r="AO480" i="4"/>
  <c r="AO155" i="4"/>
  <c r="AP155" i="4"/>
  <c r="AW480" i="4"/>
  <c r="AX480" i="4" s="1"/>
  <c r="AW155" i="4"/>
  <c r="AX155" i="4" s="1"/>
  <c r="X155" i="4"/>
  <c r="AS405" i="4" l="1"/>
  <c r="AT405" i="4" s="1"/>
  <c r="AU405" i="4" s="1"/>
  <c r="AV405" i="4" s="1"/>
  <c r="AA405" i="4"/>
  <c r="R405" i="4"/>
  <c r="X405" i="4"/>
  <c r="M405" i="4"/>
  <c r="J405" i="4" s="1"/>
  <c r="Z405" i="4" l="1"/>
  <c r="W405" i="4"/>
  <c r="AP405" i="4"/>
  <c r="AO405" i="4"/>
  <c r="AW405" i="4"/>
  <c r="AX405" i="4" s="1"/>
  <c r="AS362" i="4" l="1"/>
  <c r="AT362" i="4" s="1"/>
  <c r="AU362" i="4" s="1"/>
  <c r="AV362" i="4" s="1"/>
  <c r="AA362" i="4"/>
  <c r="R362" i="4"/>
  <c r="M362" i="4"/>
  <c r="J362" i="4" s="1"/>
  <c r="AO362" i="4" l="1"/>
  <c r="X362" i="4"/>
  <c r="W362" i="4"/>
  <c r="Z362" i="4"/>
  <c r="AP362" i="4"/>
  <c r="AW362" i="4"/>
  <c r="AX362" i="4" s="1"/>
  <c r="AS105" i="4" l="1"/>
  <c r="AT105" i="4" s="1"/>
  <c r="AU105" i="4" s="1"/>
  <c r="AV105" i="4" s="1"/>
  <c r="AS272" i="4"/>
  <c r="AT272" i="4" s="1"/>
  <c r="AU272" i="4" s="1"/>
  <c r="AV272" i="4" s="1"/>
  <c r="AA105" i="4"/>
  <c r="AA272" i="4"/>
  <c r="X272" i="4"/>
  <c r="R105" i="4"/>
  <c r="R272" i="4"/>
  <c r="M105" i="4"/>
  <c r="J105" i="4" s="1"/>
  <c r="M272" i="4"/>
  <c r="J272" i="4" s="1"/>
  <c r="Z272" i="4" l="1"/>
  <c r="Z105" i="4"/>
  <c r="W105" i="4"/>
  <c r="AP272" i="4"/>
  <c r="AP105" i="4"/>
  <c r="AO272" i="4"/>
  <c r="AO105" i="4"/>
  <c r="AW272" i="4"/>
  <c r="AX272" i="4" s="1"/>
  <c r="AW105" i="4"/>
  <c r="AX105" i="4" s="1"/>
  <c r="W272" i="4"/>
  <c r="X105" i="4"/>
  <c r="AS353" i="4" l="1"/>
  <c r="AT353" i="4" s="1"/>
  <c r="AU353" i="4" s="1"/>
  <c r="AV353" i="4" s="1"/>
  <c r="AS415" i="4"/>
  <c r="AT415" i="4" s="1"/>
  <c r="AU415" i="4" s="1"/>
  <c r="AV415" i="4" s="1"/>
  <c r="AS310" i="4"/>
  <c r="AT310" i="4" s="1"/>
  <c r="AU310" i="4" s="1"/>
  <c r="AV310" i="4" s="1"/>
  <c r="AA353" i="4"/>
  <c r="AA415" i="4"/>
  <c r="AA310" i="4"/>
  <c r="R353" i="4"/>
  <c r="R415" i="4"/>
  <c r="X415" i="4"/>
  <c r="R310" i="4"/>
  <c r="M353" i="4"/>
  <c r="Z353" i="4" s="1"/>
  <c r="M415" i="4"/>
  <c r="J415" i="4" s="1"/>
  <c r="M310" i="4"/>
  <c r="J310" i="4" s="1"/>
  <c r="J353" i="4" l="1"/>
  <c r="AP353" i="4" s="1"/>
  <c r="Z415" i="4"/>
  <c r="Z310" i="4"/>
  <c r="W310" i="4"/>
  <c r="W353" i="4"/>
  <c r="AO310" i="4"/>
  <c r="AO415" i="4"/>
  <c r="X353" i="4"/>
  <c r="AP310" i="4"/>
  <c r="AP415" i="4"/>
  <c r="AW353" i="4"/>
  <c r="AX353" i="4" s="1"/>
  <c r="AW310" i="4"/>
  <c r="AX310" i="4" s="1"/>
  <c r="AW415" i="4"/>
  <c r="AX415" i="4" s="1"/>
  <c r="W415" i="4"/>
  <c r="X310" i="4"/>
  <c r="AO353" i="4" l="1"/>
  <c r="X9" i="4" l="1"/>
  <c r="X149" i="4"/>
  <c r="X11" i="4"/>
  <c r="X15" i="4"/>
  <c r="X16" i="4"/>
  <c r="X18" i="4"/>
  <c r="X19" i="4"/>
  <c r="X21" i="4"/>
  <c r="X22" i="4"/>
  <c r="X23" i="4"/>
  <c r="X24" i="4"/>
  <c r="X25" i="4"/>
  <c r="X26" i="4"/>
  <c r="X28" i="4"/>
  <c r="X29" i="4"/>
  <c r="X30" i="4"/>
  <c r="X31" i="4"/>
  <c r="X32" i="4"/>
  <c r="X33" i="4"/>
  <c r="X34" i="4"/>
  <c r="X35" i="4"/>
  <c r="X36" i="4"/>
  <c r="X42" i="4"/>
  <c r="X43" i="4"/>
  <c r="X44" i="4"/>
  <c r="X45" i="4"/>
  <c r="X204" i="4"/>
  <c r="X46" i="4"/>
  <c r="X47" i="4"/>
  <c r="X48" i="4"/>
  <c r="X49" i="4"/>
  <c r="X50" i="4"/>
  <c r="X51" i="4"/>
  <c r="X52" i="4"/>
  <c r="X54" i="4"/>
  <c r="X55" i="4"/>
  <c r="X56" i="4"/>
  <c r="X57" i="4"/>
  <c r="X58" i="4"/>
  <c r="X59" i="4"/>
  <c r="X60" i="4"/>
  <c r="X61" i="4"/>
  <c r="X62" i="4"/>
  <c r="X64" i="4"/>
  <c r="X65" i="4"/>
  <c r="X67" i="4"/>
  <c r="X68" i="4"/>
  <c r="X69" i="4"/>
  <c r="X70" i="4"/>
  <c r="X93" i="4"/>
  <c r="X71" i="4"/>
  <c r="X72" i="4"/>
  <c r="X73" i="4"/>
  <c r="X76" i="4"/>
  <c r="X77" i="4"/>
  <c r="X78" i="4"/>
  <c r="X79" i="4"/>
  <c r="X80" i="4"/>
  <c r="X83" i="4"/>
  <c r="X84" i="4"/>
  <c r="X85" i="4"/>
  <c r="X86" i="4"/>
  <c r="X89" i="4"/>
  <c r="X90" i="4"/>
  <c r="X92" i="4"/>
  <c r="X96" i="4"/>
  <c r="X97" i="4"/>
  <c r="X99" i="4"/>
  <c r="X100" i="4"/>
  <c r="X102" i="4"/>
  <c r="X106" i="4"/>
  <c r="X108" i="4"/>
  <c r="X110" i="4"/>
  <c r="X112" i="4"/>
  <c r="X116" i="4"/>
  <c r="X120" i="4"/>
  <c r="X122" i="4"/>
  <c r="X125" i="4"/>
  <c r="X128" i="4"/>
  <c r="X129" i="4"/>
  <c r="X130" i="4"/>
  <c r="X132" i="4"/>
  <c r="X133" i="4"/>
  <c r="X135" i="4"/>
  <c r="X136" i="4"/>
  <c r="X138" i="4"/>
  <c r="X139" i="4"/>
  <c r="X141" i="4"/>
  <c r="X144" i="4"/>
  <c r="X146" i="4"/>
  <c r="X151" i="4"/>
  <c r="X152" i="4"/>
  <c r="X158" i="4"/>
  <c r="X162" i="4"/>
  <c r="X164" i="4"/>
  <c r="X166" i="4"/>
  <c r="X173" i="4"/>
  <c r="X176" i="4"/>
  <c r="X178" i="4"/>
  <c r="X180" i="4"/>
  <c r="X182" i="4"/>
  <c r="X184" i="4"/>
  <c r="X186" i="4"/>
  <c r="X212" i="4"/>
  <c r="X231" i="4"/>
  <c r="X235" i="4"/>
  <c r="X237" i="4"/>
  <c r="X239" i="4"/>
  <c r="X241" i="4"/>
  <c r="X243" i="4"/>
  <c r="X246" i="4"/>
  <c r="X248" i="4"/>
  <c r="X250" i="4"/>
  <c r="X253" i="4"/>
  <c r="X255" i="4"/>
  <c r="X257" i="4"/>
  <c r="X259" i="4"/>
  <c r="X264" i="4"/>
  <c r="X265" i="4"/>
  <c r="X267" i="4"/>
  <c r="X268" i="4"/>
  <c r="X270" i="4"/>
  <c r="X273" i="4"/>
  <c r="X275" i="4"/>
  <c r="X279" i="4"/>
  <c r="X280" i="4"/>
  <c r="X282" i="4"/>
  <c r="X283" i="4"/>
  <c r="X285" i="4"/>
  <c r="X288" i="4"/>
  <c r="X289" i="4"/>
  <c r="X290" i="4"/>
  <c r="X292" i="4"/>
  <c r="X293" i="4"/>
  <c r="X294" i="4"/>
  <c r="X295" i="4"/>
  <c r="X296" i="4"/>
  <c r="X297" i="4"/>
  <c r="X299" i="4"/>
  <c r="X300" i="4"/>
  <c r="X302" i="4"/>
  <c r="X303" i="4"/>
  <c r="X304" i="4"/>
  <c r="X305" i="4"/>
  <c r="X307" i="4"/>
  <c r="X308" i="4"/>
  <c r="X312" i="4"/>
  <c r="X313" i="4"/>
  <c r="X315" i="4"/>
  <c r="X316" i="4"/>
  <c r="X318" i="4"/>
  <c r="X319" i="4"/>
  <c r="X320" i="4"/>
  <c r="X321" i="4"/>
  <c r="X322" i="4"/>
  <c r="X323" i="4"/>
  <c r="X324" i="4"/>
  <c r="X326" i="4"/>
  <c r="X327" i="4"/>
  <c r="X328" i="4"/>
  <c r="X330" i="4"/>
  <c r="X331" i="4"/>
  <c r="X332" i="4"/>
  <c r="X333" i="4"/>
  <c r="X334" i="4"/>
  <c r="X336" i="4"/>
  <c r="X339" i="4"/>
  <c r="X340" i="4"/>
  <c r="X341" i="4"/>
  <c r="X342" i="4"/>
  <c r="X343" i="4"/>
  <c r="X667" i="4"/>
  <c r="X344" i="4"/>
  <c r="X345" i="4"/>
  <c r="X349" i="4"/>
  <c r="X351" i="4"/>
  <c r="X355" i="4"/>
  <c r="X356" i="4"/>
  <c r="X358" i="4"/>
  <c r="X359" i="4"/>
  <c r="X425" i="4"/>
  <c r="X360" i="4"/>
  <c r="X361" i="4"/>
  <c r="X365" i="4"/>
  <c r="X366" i="4"/>
  <c r="X367" i="4"/>
  <c r="X369" i="4"/>
  <c r="X370" i="4"/>
  <c r="X371" i="4"/>
  <c r="X372" i="4"/>
  <c r="X388" i="4"/>
  <c r="X393" i="4"/>
  <c r="X395" i="4"/>
  <c r="X398" i="4"/>
  <c r="X400" i="4"/>
  <c r="X402" i="4"/>
  <c r="X403" i="4"/>
  <c r="X404" i="4"/>
  <c r="X408" i="4"/>
  <c r="X412" i="4"/>
  <c r="X414" i="4"/>
  <c r="X417" i="4"/>
  <c r="X419" i="4"/>
  <c r="X434" i="4"/>
  <c r="X441" i="4"/>
  <c r="X447" i="4"/>
  <c r="X449" i="4"/>
  <c r="X454" i="4"/>
  <c r="X467" i="4"/>
  <c r="X472" i="4"/>
  <c r="X485" i="4"/>
  <c r="X487" i="4"/>
  <c r="X488" i="4"/>
  <c r="X490" i="4"/>
  <c r="X493" i="4"/>
  <c r="X494" i="4"/>
  <c r="X495" i="4"/>
  <c r="X622" i="4"/>
  <c r="X497" i="4"/>
  <c r="X63" i="4"/>
  <c r="X498" i="4"/>
  <c r="X499" i="4"/>
  <c r="X500" i="4"/>
  <c r="X501" i="4"/>
  <c r="X502" i="4"/>
  <c r="X503" i="4"/>
  <c r="X504" i="4"/>
  <c r="X507" i="4"/>
  <c r="X509" i="4"/>
  <c r="X511" i="4"/>
  <c r="X512" i="4"/>
  <c r="X513" i="4"/>
  <c r="X515" i="4"/>
  <c r="X517" i="4"/>
  <c r="X518" i="4"/>
  <c r="X519" i="4"/>
  <c r="X520" i="4"/>
  <c r="X521" i="4"/>
  <c r="X522" i="4"/>
  <c r="X523" i="4"/>
  <c r="X525" i="4"/>
  <c r="X526" i="4"/>
  <c r="X527" i="4"/>
  <c r="X528" i="4"/>
  <c r="X529" i="4"/>
  <c r="X530" i="4"/>
  <c r="X532" i="4"/>
  <c r="X534" i="4"/>
  <c r="X535" i="4"/>
  <c r="X541" i="4"/>
  <c r="X542" i="4"/>
  <c r="X543" i="4"/>
  <c r="X544" i="4"/>
  <c r="X545" i="4"/>
  <c r="X546" i="4"/>
  <c r="X547" i="4"/>
  <c r="X549" i="4"/>
  <c r="X551" i="4"/>
  <c r="X552" i="4"/>
  <c r="X553" i="4"/>
  <c r="X555" i="4"/>
  <c r="X311" i="4"/>
  <c r="X557" i="4"/>
  <c r="X558" i="4"/>
  <c r="X559" i="4"/>
  <c r="X565" i="4"/>
  <c r="X567" i="4"/>
  <c r="X569" i="4"/>
  <c r="X571" i="4"/>
  <c r="X572" i="4"/>
  <c r="X576" i="4"/>
  <c r="X577" i="4"/>
  <c r="X578" i="4"/>
  <c r="X581" i="4"/>
  <c r="X584" i="4"/>
  <c r="X586" i="4"/>
  <c r="X587" i="4"/>
  <c r="X589" i="4"/>
  <c r="X595" i="4"/>
  <c r="X597" i="4"/>
  <c r="X602" i="4"/>
  <c r="X605" i="4"/>
  <c r="X608" i="4"/>
  <c r="X609" i="4"/>
  <c r="X611" i="4"/>
  <c r="X613" i="4"/>
  <c r="X615" i="4"/>
  <c r="X617" i="4"/>
  <c r="X621" i="4"/>
  <c r="X623" i="4"/>
  <c r="X627" i="4"/>
  <c r="X628" i="4"/>
  <c r="X629" i="4"/>
  <c r="X630" i="4"/>
  <c r="X632" i="4"/>
  <c r="X635" i="4"/>
  <c r="X637" i="4"/>
  <c r="X639" i="4"/>
  <c r="X641" i="4"/>
  <c r="X642" i="4"/>
  <c r="X653" i="4"/>
  <c r="X655" i="4"/>
  <c r="X657" i="4"/>
  <c r="X660" i="4"/>
  <c r="X661" i="4"/>
  <c r="X668" i="4"/>
  <c r="X671" i="4"/>
  <c r="X673" i="4"/>
  <c r="X674" i="4"/>
  <c r="X675" i="4"/>
  <c r="X676" i="4"/>
  <c r="X678" i="4"/>
  <c r="X680" i="4"/>
  <c r="X683" i="4"/>
  <c r="X684" i="4"/>
  <c r="X686" i="4"/>
  <c r="X689" i="4"/>
  <c r="X7" i="4"/>
  <c r="W613" i="4" l="1"/>
  <c r="W587" i="4"/>
  <c r="W584" i="4"/>
  <c r="W577" i="4"/>
  <c r="W576" i="4"/>
  <c r="W559" i="4"/>
  <c r="W543" i="4"/>
  <c r="W467" i="4"/>
  <c r="W414" i="4"/>
  <c r="W404" i="4"/>
  <c r="W264" i="4"/>
  <c r="W248" i="4"/>
  <c r="W241" i="4"/>
  <c r="W60" i="4"/>
  <c r="W116" i="4"/>
  <c r="W110" i="4"/>
  <c r="W368" i="4"/>
  <c r="W100" i="4"/>
  <c r="W654" i="4"/>
  <c r="W445" i="4"/>
  <c r="W439" i="4"/>
  <c r="W438" i="4"/>
  <c r="W224" i="4"/>
  <c r="W219" i="4"/>
  <c r="W218" i="4"/>
  <c r="W217" i="4"/>
  <c r="W214" i="4"/>
  <c r="W156" i="4"/>
  <c r="W153" i="4"/>
  <c r="W20" i="4"/>
  <c r="W17" i="4"/>
  <c r="W12" i="4"/>
  <c r="W10" i="4"/>
  <c r="W313" i="4"/>
  <c r="W146" i="4"/>
  <c r="W144" i="4"/>
  <c r="W141" i="4"/>
  <c r="W122" i="4"/>
  <c r="W49" i="4"/>
  <c r="W487" i="4"/>
  <c r="W485" i="4"/>
  <c r="W300" i="4"/>
  <c r="W289" i="4"/>
  <c r="W265" i="4"/>
  <c r="W428" i="4"/>
  <c r="W410" i="4"/>
  <c r="W202" i="4"/>
  <c r="W200" i="4"/>
  <c r="W199" i="4"/>
  <c r="W170" i="4"/>
  <c r="W127" i="4"/>
  <c r="W124" i="4"/>
  <c r="W78" i="4"/>
  <c r="W93" i="4"/>
  <c r="W55" i="4"/>
  <c r="W671" i="4"/>
  <c r="W639" i="4"/>
  <c r="W502" i="4"/>
  <c r="W454" i="4"/>
  <c r="W396" i="4"/>
  <c r="W391" i="4"/>
  <c r="W387" i="4"/>
  <c r="W386" i="4"/>
  <c r="W385" i="4"/>
  <c r="W372" i="4"/>
  <c r="W188" i="4"/>
  <c r="W187" i="4"/>
  <c r="W118" i="4"/>
  <c r="W8" i="4"/>
  <c r="W632" i="4"/>
  <c r="W628" i="4"/>
  <c r="W449" i="4"/>
  <c r="W434" i="4"/>
  <c r="X428" i="4"/>
  <c r="W383" i="4"/>
  <c r="W380" i="4"/>
  <c r="W379" i="4"/>
  <c r="W376" i="4"/>
  <c r="W374" i="4"/>
  <c r="W373" i="4"/>
  <c r="W356" i="4"/>
  <c r="W339" i="4"/>
  <c r="W262" i="4"/>
  <c r="W260" i="4"/>
  <c r="W254" i="4"/>
  <c r="W228" i="4"/>
  <c r="W227" i="4"/>
  <c r="W225" i="4"/>
  <c r="W212" i="4"/>
  <c r="W163" i="4"/>
  <c r="W158" i="4"/>
  <c r="W140" i="4"/>
  <c r="W134" i="4"/>
  <c r="W131" i="4"/>
  <c r="W128" i="4"/>
  <c r="X127" i="4"/>
  <c r="W115" i="4"/>
  <c r="W113" i="4"/>
  <c r="W111" i="4"/>
  <c r="W68" i="4"/>
  <c r="W44" i="4"/>
  <c r="W627" i="4"/>
  <c r="W608" i="4"/>
  <c r="W557" i="4"/>
  <c r="W472" i="4"/>
  <c r="W447" i="4"/>
  <c r="W412" i="4"/>
  <c r="W388" i="4"/>
  <c r="X140" i="4"/>
  <c r="W677" i="4"/>
  <c r="W661" i="4"/>
  <c r="W619" i="4"/>
  <c r="W605" i="4"/>
  <c r="W568" i="4"/>
  <c r="W564" i="4"/>
  <c r="W496" i="4"/>
  <c r="W427" i="4"/>
  <c r="W418" i="4"/>
  <c r="W266" i="4"/>
  <c r="W250" i="4"/>
  <c r="W660" i="4"/>
  <c r="W223" i="4"/>
  <c r="W220" i="4"/>
  <c r="W209" i="4"/>
  <c r="W207" i="4"/>
  <c r="W206" i="4"/>
  <c r="W205" i="4"/>
  <c r="W197" i="4"/>
  <c r="W192" i="4"/>
  <c r="W191" i="4"/>
  <c r="W183" i="4"/>
  <c r="X115" i="4"/>
  <c r="W647" i="4"/>
  <c r="W644" i="4"/>
  <c r="W598" i="4"/>
  <c r="W593" i="4"/>
  <c r="W591" i="4"/>
  <c r="W581" i="4"/>
  <c r="W550" i="4"/>
  <c r="W506" i="4"/>
  <c r="W500" i="4"/>
  <c r="W484" i="4"/>
  <c r="W462" i="4"/>
  <c r="W461" i="4"/>
  <c r="W433" i="4"/>
  <c r="W431" i="4"/>
  <c r="W430" i="4"/>
  <c r="W399" i="4"/>
  <c r="W327" i="4"/>
  <c r="W279" i="4"/>
  <c r="W247" i="4"/>
  <c r="W244" i="4"/>
  <c r="W242" i="4"/>
  <c r="W672" i="4"/>
  <c r="W678" i="4"/>
  <c r="W655" i="4"/>
  <c r="W636" i="4"/>
  <c r="W614" i="4"/>
  <c r="W610" i="4"/>
  <c r="W588" i="4"/>
  <c r="W561" i="4"/>
  <c r="W481" i="4"/>
  <c r="W451" i="4"/>
  <c r="W450" i="4"/>
  <c r="W679" i="4"/>
  <c r="W676" i="4"/>
  <c r="W673" i="4"/>
  <c r="W653" i="4"/>
  <c r="W623" i="4"/>
  <c r="W607" i="4"/>
  <c r="W600" i="4"/>
  <c r="W597" i="4"/>
  <c r="W579" i="4"/>
  <c r="W569" i="4"/>
  <c r="W514" i="4"/>
  <c r="X484" i="4"/>
  <c r="W469" i="4"/>
  <c r="W468" i="4"/>
  <c r="W625" i="4"/>
  <c r="W621" i="4"/>
  <c r="W615" i="4"/>
  <c r="W589" i="4"/>
  <c r="W567" i="4"/>
  <c r="W549" i="4"/>
  <c r="W545" i="4"/>
  <c r="W522" i="4"/>
  <c r="W499" i="4"/>
  <c r="W497" i="4"/>
  <c r="W494" i="4"/>
  <c r="W478" i="4"/>
  <c r="W477" i="4"/>
  <c r="X444" i="4"/>
  <c r="W444" i="4"/>
  <c r="X422" i="4"/>
  <c r="W422" i="4"/>
  <c r="W682" i="4"/>
  <c r="X458" i="4"/>
  <c r="W458" i="4"/>
  <c r="W457" i="4"/>
  <c r="W456" i="4"/>
  <c r="X407" i="4"/>
  <c r="W407" i="4"/>
  <c r="W367" i="4"/>
  <c r="W182" i="4"/>
  <c r="W176" i="4"/>
  <c r="W162" i="4"/>
  <c r="W152" i="4"/>
  <c r="W132" i="4"/>
  <c r="W112" i="4"/>
  <c r="W92" i="4"/>
  <c r="W149" i="4"/>
  <c r="W465" i="4"/>
  <c r="W436" i="4"/>
  <c r="W435" i="4"/>
  <c r="W408" i="4"/>
  <c r="W400" i="4"/>
  <c r="W393" i="4"/>
  <c r="X386" i="4"/>
  <c r="X374" i="4"/>
  <c r="W371" i="4"/>
  <c r="W360" i="4"/>
  <c r="W345" i="4"/>
  <c r="W321" i="4"/>
  <c r="W295" i="4"/>
  <c r="W270" i="4"/>
  <c r="W257" i="4"/>
  <c r="X228" i="4"/>
  <c r="X223" i="4"/>
  <c r="X217" i="4"/>
  <c r="X188" i="4"/>
  <c r="W186" i="4"/>
  <c r="W185" i="4"/>
  <c r="W184" i="4"/>
  <c r="X183" i="4"/>
  <c r="W180" i="4"/>
  <c r="W178" i="4"/>
  <c r="W173" i="4"/>
  <c r="X170" i="4"/>
  <c r="W166" i="4"/>
  <c r="W157" i="4"/>
  <c r="X156" i="4"/>
  <c r="W151" i="4"/>
  <c r="W150" i="4"/>
  <c r="W138" i="4"/>
  <c r="W97" i="4"/>
  <c r="W425" i="4"/>
  <c r="W667" i="4"/>
  <c r="W331" i="4"/>
  <c r="W319" i="4"/>
  <c r="W294" i="4"/>
  <c r="W255" i="4"/>
  <c r="W164" i="4"/>
  <c r="W135" i="4"/>
  <c r="X134" i="4"/>
  <c r="W125" i="4"/>
  <c r="X124" i="4"/>
  <c r="W120" i="4"/>
  <c r="X118" i="4"/>
  <c r="W106" i="4"/>
  <c r="W62" i="4"/>
  <c r="W58" i="4"/>
  <c r="W52" i="4"/>
  <c r="W204" i="4"/>
  <c r="W42" i="4"/>
  <c r="W31" i="4"/>
  <c r="W26" i="4"/>
  <c r="W19" i="4"/>
  <c r="W690" i="4"/>
  <c r="W687" i="4"/>
  <c r="W685" i="4"/>
  <c r="W666" i="4"/>
  <c r="W640" i="4"/>
  <c r="W634" i="4"/>
  <c r="W616" i="4"/>
  <c r="W585" i="4"/>
  <c r="W570" i="4"/>
  <c r="W563" i="4"/>
  <c r="W7" i="4"/>
  <c r="W680" i="4"/>
  <c r="W675" i="4"/>
  <c r="W668" i="4"/>
  <c r="W657" i="4"/>
  <c r="W642" i="4"/>
  <c r="W637" i="4"/>
  <c r="W630" i="4"/>
  <c r="W611" i="4"/>
  <c r="W602" i="4"/>
  <c r="W595" i="4"/>
  <c r="W586" i="4"/>
  <c r="W572" i="4"/>
  <c r="W565" i="4"/>
  <c r="W555" i="4"/>
  <c r="W547" i="4"/>
  <c r="W534" i="4"/>
  <c r="W527" i="4"/>
  <c r="W520" i="4"/>
  <c r="X514" i="4"/>
  <c r="X506" i="4"/>
  <c r="W681" i="4"/>
  <c r="W674" i="4"/>
  <c r="W659" i="4"/>
  <c r="W643" i="4"/>
  <c r="W641" i="4"/>
  <c r="W638" i="4"/>
  <c r="W635" i="4"/>
  <c r="W631" i="4"/>
  <c r="W629" i="4"/>
  <c r="W620" i="4"/>
  <c r="W617" i="4"/>
  <c r="W612" i="4"/>
  <c r="W609" i="4"/>
  <c r="W603" i="4"/>
  <c r="W596" i="4"/>
  <c r="W580" i="4"/>
  <c r="W578" i="4"/>
  <c r="W573" i="4"/>
  <c r="W571" i="4"/>
  <c r="W551" i="4"/>
  <c r="W546" i="4"/>
  <c r="W526" i="4"/>
  <c r="W518" i="4"/>
  <c r="W512" i="4"/>
  <c r="X496" i="4"/>
  <c r="W488" i="4"/>
  <c r="W515" i="4"/>
  <c r="W513" i="4"/>
  <c r="W511" i="4"/>
  <c r="W509" i="4"/>
  <c r="W503" i="4"/>
  <c r="W501" i="4"/>
  <c r="W63" i="4"/>
  <c r="W622" i="4"/>
  <c r="X478" i="4"/>
  <c r="X469" i="4"/>
  <c r="X465" i="4"/>
  <c r="X462" i="4"/>
  <c r="X457" i="4"/>
  <c r="X451" i="4"/>
  <c r="X439" i="4"/>
  <c r="X436" i="4"/>
  <c r="W235" i="4"/>
  <c r="X227" i="4"/>
  <c r="X224" i="4"/>
  <c r="X220" i="4"/>
  <c r="X219" i="4"/>
  <c r="X214" i="4"/>
  <c r="X209" i="4"/>
  <c r="X206" i="4"/>
  <c r="X200" i="4"/>
  <c r="X197" i="4"/>
  <c r="X192" i="4"/>
  <c r="W474" i="4"/>
  <c r="W471" i="4"/>
  <c r="W466" i="4"/>
  <c r="W453" i="4"/>
  <c r="W443" i="4"/>
  <c r="W440" i="4"/>
  <c r="W437" i="4"/>
  <c r="W432" i="4"/>
  <c r="W429" i="4"/>
  <c r="W416" i="4"/>
  <c r="W406" i="4"/>
  <c r="W401" i="4"/>
  <c r="W394" i="4"/>
  <c r="W389" i="4"/>
  <c r="W384" i="4"/>
  <c r="W377" i="4"/>
  <c r="W375" i="4"/>
  <c r="W258" i="4"/>
  <c r="W251" i="4"/>
  <c r="W245" i="4"/>
  <c r="W231" i="4"/>
  <c r="W221" i="4"/>
  <c r="W215" i="4"/>
  <c r="W203" i="4"/>
  <c r="W201" i="4"/>
  <c r="W198" i="4"/>
  <c r="W196" i="4"/>
  <c r="W189" i="4"/>
  <c r="W181" i="4"/>
  <c r="W143" i="4"/>
  <c r="W139" i="4"/>
  <c r="W133" i="4"/>
  <c r="W129" i="4"/>
  <c r="W121" i="4"/>
  <c r="W119" i="4"/>
  <c r="W107" i="4"/>
  <c r="X107" i="4"/>
  <c r="W101" i="4"/>
  <c r="X101" i="4"/>
  <c r="W507" i="4"/>
  <c r="W504" i="4"/>
  <c r="W498" i="4"/>
  <c r="W495" i="4"/>
  <c r="W493" i="4"/>
  <c r="X481" i="4"/>
  <c r="W441" i="4"/>
  <c r="X430" i="4"/>
  <c r="W424" i="4"/>
  <c r="W419" i="4"/>
  <c r="W413" i="4"/>
  <c r="W403" i="4"/>
  <c r="W398" i="4"/>
  <c r="W397" i="4"/>
  <c r="W392" i="4"/>
  <c r="X391" i="4"/>
  <c r="X385" i="4"/>
  <c r="X383" i="4"/>
  <c r="X379" i="4"/>
  <c r="X373" i="4"/>
  <c r="W370" i="4"/>
  <c r="W369" i="4"/>
  <c r="X368" i="4"/>
  <c r="W366" i="4"/>
  <c r="W359" i="4"/>
  <c r="W349" i="4"/>
  <c r="W342" i="4"/>
  <c r="W333" i="4"/>
  <c r="W324" i="4"/>
  <c r="W292" i="4"/>
  <c r="W288" i="4"/>
  <c r="W282" i="4"/>
  <c r="W267" i="4"/>
  <c r="W256" i="4"/>
  <c r="W249" i="4"/>
  <c r="W243" i="4"/>
  <c r="W240" i="4"/>
  <c r="W239" i="4"/>
  <c r="X163" i="4"/>
  <c r="X157" i="4"/>
  <c r="X153" i="4"/>
  <c r="X150" i="4"/>
  <c r="X131" i="4"/>
  <c r="X113" i="4"/>
  <c r="X111" i="4"/>
  <c r="W417" i="4"/>
  <c r="W402" i="4"/>
  <c r="W395" i="4"/>
  <c r="W358" i="4"/>
  <c r="W328" i="4"/>
  <c r="W322" i="4"/>
  <c r="W315" i="4"/>
  <c r="W308" i="4"/>
  <c r="W303" i="4"/>
  <c r="W290" i="4"/>
  <c r="W273" i="4"/>
  <c r="W259" i="4"/>
  <c r="W253" i="4"/>
  <c r="W246" i="4"/>
  <c r="W237" i="4"/>
  <c r="W179" i="4"/>
  <c r="W177" i="4"/>
  <c r="W174" i="4"/>
  <c r="W169" i="4"/>
  <c r="W136" i="4"/>
  <c r="W130" i="4"/>
  <c r="W126" i="4"/>
  <c r="W117" i="4"/>
  <c r="W108" i="4"/>
  <c r="W88" i="4"/>
  <c r="X88" i="4"/>
  <c r="W96" i="4"/>
  <c r="W90" i="4"/>
  <c r="W73" i="4"/>
  <c r="W29" i="4"/>
  <c r="W22" i="4"/>
  <c r="X20" i="4"/>
  <c r="X17" i="4"/>
  <c r="W15" i="4"/>
  <c r="X12" i="4"/>
  <c r="W11" i="4"/>
  <c r="X10" i="4"/>
  <c r="W9" i="4"/>
  <c r="X8" i="4"/>
  <c r="W102" i="4"/>
  <c r="W99" i="4"/>
  <c r="W89" i="4"/>
  <c r="W86" i="4"/>
  <c r="W85" i="4"/>
  <c r="W83" i="4"/>
  <c r="W80" i="4"/>
  <c r="W77" i="4"/>
  <c r="W72" i="4"/>
  <c r="W70" i="4"/>
  <c r="W69" i="4"/>
  <c r="W67" i="4"/>
  <c r="W65" i="4"/>
  <c r="W61" i="4"/>
  <c r="W57" i="4"/>
  <c r="W54" i="4"/>
  <c r="W51" i="4"/>
  <c r="W48" i="4"/>
  <c r="W47" i="4"/>
  <c r="W43" i="4"/>
  <c r="W36" i="4"/>
  <c r="W34" i="4"/>
  <c r="W33" i="4"/>
  <c r="W28" i="4"/>
  <c r="W25" i="4"/>
  <c r="W24" i="4"/>
  <c r="W21" i="4"/>
  <c r="W18" i="4"/>
  <c r="W84" i="4"/>
  <c r="W79" i="4"/>
  <c r="W76" i="4"/>
  <c r="W71" i="4"/>
  <c r="W64" i="4"/>
  <c r="W59" i="4"/>
  <c r="W56" i="4"/>
  <c r="W50" i="4"/>
  <c r="W46" i="4"/>
  <c r="W45" i="4"/>
  <c r="W35" i="4"/>
  <c r="W32" i="4"/>
  <c r="W30" i="4"/>
  <c r="W23" i="4"/>
  <c r="W16" i="4"/>
  <c r="W558" i="4"/>
  <c r="W311" i="4"/>
  <c r="W553" i="4"/>
  <c r="W552" i="4"/>
  <c r="W544" i="4"/>
  <c r="W542" i="4"/>
  <c r="W541" i="4"/>
  <c r="W535" i="4"/>
  <c r="W532" i="4"/>
  <c r="W530" i="4"/>
  <c r="W529" i="4"/>
  <c r="W528" i="4"/>
  <c r="W525" i="4"/>
  <c r="W523" i="4"/>
  <c r="W521" i="4"/>
  <c r="W519" i="4"/>
  <c r="W517" i="4"/>
  <c r="W490" i="4"/>
  <c r="W689" i="4"/>
  <c r="W686" i="4"/>
  <c r="W684" i="4"/>
  <c r="W683" i="4"/>
  <c r="X690" i="4"/>
  <c r="X687" i="4"/>
  <c r="X685" i="4"/>
  <c r="X681" i="4"/>
  <c r="X679" i="4"/>
  <c r="X677" i="4"/>
  <c r="X672" i="4"/>
  <c r="X682" i="4"/>
  <c r="X666" i="4"/>
  <c r="X659" i="4"/>
  <c r="X654" i="4"/>
  <c r="X647" i="4"/>
  <c r="X644" i="4"/>
  <c r="X643" i="4"/>
  <c r="X640" i="4"/>
  <c r="X638" i="4"/>
  <c r="X636" i="4"/>
  <c r="X634" i="4"/>
  <c r="X631" i="4"/>
  <c r="X625" i="4"/>
  <c r="X620" i="4"/>
  <c r="X619" i="4"/>
  <c r="X616" i="4"/>
  <c r="X614" i="4"/>
  <c r="X612" i="4"/>
  <c r="X610" i="4"/>
  <c r="X607" i="4"/>
  <c r="X603" i="4"/>
  <c r="X600" i="4"/>
  <c r="X598" i="4"/>
  <c r="X596" i="4"/>
  <c r="X593" i="4"/>
  <c r="X591" i="4"/>
  <c r="X588" i="4"/>
  <c r="X585" i="4"/>
  <c r="X580" i="4"/>
  <c r="X579" i="4"/>
  <c r="X573" i="4"/>
  <c r="X570" i="4"/>
  <c r="X568" i="4"/>
  <c r="X564" i="4"/>
  <c r="X563" i="4"/>
  <c r="X561" i="4"/>
  <c r="X550" i="4"/>
  <c r="W482" i="4"/>
  <c r="X418" i="4"/>
  <c r="X416" i="4"/>
  <c r="X413" i="4"/>
  <c r="X410" i="4"/>
  <c r="X406" i="4"/>
  <c r="X401" i="4"/>
  <c r="X399" i="4"/>
  <c r="X482" i="4"/>
  <c r="X477" i="4"/>
  <c r="X474" i="4"/>
  <c r="X471" i="4"/>
  <c r="X468" i="4"/>
  <c r="X466" i="4"/>
  <c r="X461" i="4"/>
  <c r="X456" i="4"/>
  <c r="X453" i="4"/>
  <c r="X450" i="4"/>
  <c r="X445" i="4"/>
  <c r="X443" i="4"/>
  <c r="X440" i="4"/>
  <c r="X438" i="4"/>
  <c r="X437" i="4"/>
  <c r="X435" i="4"/>
  <c r="X433" i="4"/>
  <c r="X432" i="4"/>
  <c r="X431" i="4"/>
  <c r="X429" i="4"/>
  <c r="X427" i="4"/>
  <c r="X424" i="4"/>
  <c r="X397" i="4"/>
  <c r="X396" i="4"/>
  <c r="X394" i="4"/>
  <c r="X392" i="4"/>
  <c r="X389" i="4"/>
  <c r="X387" i="4"/>
  <c r="X384" i="4"/>
  <c r="X380" i="4"/>
  <c r="X377" i="4"/>
  <c r="X376" i="4"/>
  <c r="X375" i="4"/>
  <c r="W365" i="4"/>
  <c r="W355" i="4"/>
  <c r="W361" i="4"/>
  <c r="W351" i="4"/>
  <c r="W344" i="4"/>
  <c r="W343" i="4"/>
  <c r="W341" i="4"/>
  <c r="W340" i="4"/>
  <c r="W336" i="4"/>
  <c r="W334" i="4"/>
  <c r="W332" i="4"/>
  <c r="W330" i="4"/>
  <c r="W326" i="4"/>
  <c r="W323" i="4"/>
  <c r="W320" i="4"/>
  <c r="W318" i="4"/>
  <c r="W316" i="4"/>
  <c r="W312" i="4"/>
  <c r="W307" i="4"/>
  <c r="W305" i="4"/>
  <c r="W304" i="4"/>
  <c r="W302" i="4"/>
  <c r="W299" i="4"/>
  <c r="W297" i="4"/>
  <c r="W296" i="4"/>
  <c r="W293" i="4"/>
  <c r="W285" i="4"/>
  <c r="W283" i="4"/>
  <c r="W280" i="4"/>
  <c r="W275" i="4"/>
  <c r="W268" i="4"/>
  <c r="X143" i="4"/>
  <c r="X266" i="4"/>
  <c r="X262" i="4"/>
  <c r="X260" i="4"/>
  <c r="X258" i="4"/>
  <c r="X256" i="4"/>
  <c r="X254" i="4"/>
  <c r="X251" i="4"/>
  <c r="X249" i="4"/>
  <c r="X247" i="4"/>
  <c r="X245" i="4"/>
  <c r="X244" i="4"/>
  <c r="X242" i="4"/>
  <c r="X240" i="4"/>
  <c r="X225" i="4"/>
  <c r="X221" i="4"/>
  <c r="X218" i="4"/>
  <c r="X215" i="4"/>
  <c r="X207" i="4"/>
  <c r="X205" i="4"/>
  <c r="X203" i="4"/>
  <c r="X202" i="4"/>
  <c r="X201" i="4"/>
  <c r="X199" i="4"/>
  <c r="X198" i="4"/>
  <c r="X196" i="4"/>
  <c r="X191" i="4"/>
  <c r="X189" i="4"/>
  <c r="X187" i="4"/>
  <c r="X185" i="4"/>
  <c r="X181" i="4"/>
  <c r="X179" i="4"/>
  <c r="X177" i="4"/>
  <c r="X174" i="4"/>
  <c r="X169" i="4"/>
  <c r="X126" i="4"/>
  <c r="X121" i="4"/>
  <c r="X119" i="4"/>
  <c r="X117" i="4"/>
  <c r="AS266" i="4" l="1"/>
  <c r="AT266" i="4" s="1"/>
  <c r="AU266" i="4" s="1"/>
  <c r="AV266" i="4" s="1"/>
  <c r="AS126" i="4"/>
  <c r="AT126" i="4" s="1"/>
  <c r="AS106" i="4"/>
  <c r="AT106" i="4" s="1"/>
  <c r="AU106" i="4" s="1"/>
  <c r="AV106" i="4" s="1"/>
  <c r="AS99" i="4"/>
  <c r="AT99" i="4" s="1"/>
  <c r="AU99" i="4" s="1"/>
  <c r="AV99" i="4" s="1"/>
  <c r="AS438" i="4"/>
  <c r="AT438" i="4" s="1"/>
  <c r="AU438" i="4" s="1"/>
  <c r="AV438" i="4" s="1"/>
  <c r="AS424" i="4"/>
  <c r="AT424" i="4" s="1"/>
  <c r="AU424" i="4" s="1"/>
  <c r="AV424" i="4" s="1"/>
  <c r="AS235" i="4"/>
  <c r="AT235" i="4" s="1"/>
  <c r="AU235" i="4" s="1"/>
  <c r="AV235" i="4" s="1"/>
  <c r="AA266" i="4"/>
  <c r="AA126" i="4"/>
  <c r="AA106" i="4"/>
  <c r="AA99" i="4"/>
  <c r="AA438" i="4"/>
  <c r="AA424" i="4"/>
  <c r="AA235" i="4"/>
  <c r="R266" i="4"/>
  <c r="R126" i="4"/>
  <c r="R106" i="4"/>
  <c r="R99" i="4"/>
  <c r="R438" i="4"/>
  <c r="R424" i="4"/>
  <c r="R235" i="4"/>
  <c r="M266" i="4"/>
  <c r="J266" i="4" s="1"/>
  <c r="M126" i="4"/>
  <c r="J126" i="4" s="1"/>
  <c r="M106" i="4"/>
  <c r="J106" i="4" s="1"/>
  <c r="M99" i="4"/>
  <c r="J99" i="4" s="1"/>
  <c r="M438" i="4"/>
  <c r="J438" i="4" s="1"/>
  <c r="M424" i="4"/>
  <c r="J424" i="4" s="1"/>
  <c r="M235" i="4"/>
  <c r="J235" i="4" s="1"/>
  <c r="AO126" i="4" l="1"/>
  <c r="AO99" i="4"/>
  <c r="Z126" i="4"/>
  <c r="Z235" i="4"/>
  <c r="AO424" i="4"/>
  <c r="Z424" i="4"/>
  <c r="Z438" i="4"/>
  <c r="Z99" i="4"/>
  <c r="Z106" i="4"/>
  <c r="Z266" i="4"/>
  <c r="AO235" i="4"/>
  <c r="AP99" i="4"/>
  <c r="AO266" i="4"/>
  <c r="AP424" i="4"/>
  <c r="AP106" i="4"/>
  <c r="AP235" i="4"/>
  <c r="AP438" i="4"/>
  <c r="AO106" i="4"/>
  <c r="AP126" i="4"/>
  <c r="AO438" i="4"/>
  <c r="AP266" i="4"/>
  <c r="AU126" i="4"/>
  <c r="AV126" i="4" s="1"/>
  <c r="AW235" i="4"/>
  <c r="AX235" i="4" s="1"/>
  <c r="AW424" i="4"/>
  <c r="AX424" i="4" s="1"/>
  <c r="AW438" i="4"/>
  <c r="AX438" i="4" s="1"/>
  <c r="AW99" i="4"/>
  <c r="AX99" i="4" s="1"/>
  <c r="AW106" i="4"/>
  <c r="AX106" i="4" s="1"/>
  <c r="AW266" i="4"/>
  <c r="AX266" i="4" s="1"/>
  <c r="AW126" i="4" l="1"/>
  <c r="AX126" i="4" s="1"/>
  <c r="AS453" i="4" l="1"/>
  <c r="AT453" i="4" s="1"/>
  <c r="AU453" i="4" s="1"/>
  <c r="AV453" i="4" s="1"/>
  <c r="AS219" i="4"/>
  <c r="AT219" i="4" s="1"/>
  <c r="AU219" i="4" s="1"/>
  <c r="AV219" i="4" s="1"/>
  <c r="AA453" i="4"/>
  <c r="AA219" i="4"/>
  <c r="R219" i="4"/>
  <c r="R453" i="4"/>
  <c r="M453" i="4"/>
  <c r="J453" i="4" s="1"/>
  <c r="M219" i="4"/>
  <c r="J219" i="4" s="1"/>
  <c r="AO453" i="4" l="1"/>
  <c r="Z453" i="4"/>
  <c r="Z219" i="4"/>
  <c r="AO219" i="4"/>
  <c r="AP219" i="4"/>
  <c r="AP453" i="4"/>
  <c r="AW219" i="4"/>
  <c r="AX219" i="4" s="1"/>
  <c r="AW453" i="4"/>
  <c r="AX453" i="4" s="1"/>
  <c r="AS444" i="4" l="1"/>
  <c r="AT444" i="4" s="1"/>
  <c r="AU444" i="4" s="1"/>
  <c r="AV444" i="4" s="1"/>
  <c r="AA444" i="4"/>
  <c r="R444" i="4"/>
  <c r="M444" i="4"/>
  <c r="J444" i="4" s="1"/>
  <c r="Z444" i="4" l="1"/>
  <c r="AP444" i="4"/>
  <c r="AO444" i="4"/>
  <c r="AW444" i="4"/>
  <c r="AX444" i="4" s="1"/>
  <c r="AS644" i="4" l="1"/>
  <c r="AT644" i="4" s="1"/>
  <c r="AU644" i="4" s="1"/>
  <c r="AV644" i="4" s="1"/>
  <c r="AA644" i="4"/>
  <c r="R644" i="4"/>
  <c r="M644" i="4"/>
  <c r="J644" i="4" s="1"/>
  <c r="Z644" i="4" l="1"/>
  <c r="AP644" i="4"/>
  <c r="AO644" i="4"/>
  <c r="AW644" i="4"/>
  <c r="AX644" i="4" s="1"/>
  <c r="AS199" i="4" l="1"/>
  <c r="AT199" i="4" s="1"/>
  <c r="AU199" i="4" s="1"/>
  <c r="AV199" i="4" s="1"/>
  <c r="AS297" i="4"/>
  <c r="AT297" i="4" s="1"/>
  <c r="AU297" i="4" s="1"/>
  <c r="AV297" i="4" s="1"/>
  <c r="AA199" i="4"/>
  <c r="AA297" i="4"/>
  <c r="R199" i="4"/>
  <c r="R297" i="4"/>
  <c r="M199" i="4"/>
  <c r="J199" i="4" s="1"/>
  <c r="M297" i="4"/>
  <c r="Z297" i="4" s="1"/>
  <c r="Z199" i="4" l="1"/>
  <c r="J297" i="4"/>
  <c r="AO297" i="4" s="1"/>
  <c r="AO199" i="4"/>
  <c r="AP199" i="4"/>
  <c r="AW199" i="4"/>
  <c r="AX199" i="4" s="1"/>
  <c r="AW297" i="4"/>
  <c r="AX297" i="4" s="1"/>
  <c r="AP297" i="4" l="1"/>
  <c r="AS581" i="4"/>
  <c r="AT581" i="4" s="1"/>
  <c r="AU581" i="4" s="1"/>
  <c r="AV581" i="4" s="1"/>
  <c r="AA581" i="4"/>
  <c r="M581" i="4"/>
  <c r="J581" i="4" s="1"/>
  <c r="R581" i="4"/>
  <c r="AO581" i="4" l="1"/>
  <c r="Z581" i="4"/>
  <c r="AP581" i="4"/>
  <c r="AW581" i="4"/>
  <c r="AX581" i="4" s="1"/>
  <c r="AS512" i="4" l="1"/>
  <c r="AT512" i="4" s="1"/>
  <c r="AU512" i="4" s="1"/>
  <c r="AV512" i="4" s="1"/>
  <c r="AS178" i="4"/>
  <c r="AT178" i="4" s="1"/>
  <c r="AU178" i="4" s="1"/>
  <c r="AV178" i="4" s="1"/>
  <c r="AS360" i="4"/>
  <c r="AT360" i="4" s="1"/>
  <c r="AU360" i="4" s="1"/>
  <c r="AV360" i="4" s="1"/>
  <c r="AS467" i="4"/>
  <c r="AT467" i="4" s="1"/>
  <c r="AU467" i="4" s="1"/>
  <c r="AV467" i="4" s="1"/>
  <c r="AA512" i="4"/>
  <c r="AA178" i="4"/>
  <c r="AA360" i="4"/>
  <c r="AA467" i="4"/>
  <c r="R512" i="4"/>
  <c r="R178" i="4"/>
  <c r="R360" i="4"/>
  <c r="R467" i="4"/>
  <c r="M467" i="4"/>
  <c r="J467" i="4" s="1"/>
  <c r="M360" i="4"/>
  <c r="J360" i="4" s="1"/>
  <c r="M178" i="4"/>
  <c r="J178" i="4" s="1"/>
  <c r="M512" i="4"/>
  <c r="J512" i="4" s="1"/>
  <c r="AO512" i="4" l="1"/>
  <c r="Z360" i="4"/>
  <c r="Z178" i="4"/>
  <c r="Z512" i="4"/>
  <c r="Z467" i="4"/>
  <c r="AO360" i="4"/>
  <c r="AP467" i="4"/>
  <c r="AP360" i="4"/>
  <c r="AP178" i="4"/>
  <c r="AP512" i="4"/>
  <c r="AO467" i="4"/>
  <c r="AO178" i="4"/>
  <c r="AW467" i="4"/>
  <c r="AX467" i="4" s="1"/>
  <c r="AW178" i="4"/>
  <c r="AX178" i="4" s="1"/>
  <c r="AW360" i="4"/>
  <c r="AX360" i="4" s="1"/>
  <c r="AW512" i="4"/>
  <c r="AX512" i="4" s="1"/>
  <c r="AS441" i="4" l="1"/>
  <c r="AT441" i="4" s="1"/>
  <c r="AU441" i="4" s="1"/>
  <c r="AV441" i="4" s="1"/>
  <c r="AS185" i="4"/>
  <c r="AT185" i="4" s="1"/>
  <c r="AU185" i="4" s="1"/>
  <c r="AV185" i="4" s="1"/>
  <c r="AS273" i="4"/>
  <c r="AT273" i="4" s="1"/>
  <c r="AU273" i="4" s="1"/>
  <c r="AV273" i="4" s="1"/>
  <c r="AS258" i="4"/>
  <c r="AT258" i="4" s="1"/>
  <c r="AU258" i="4" s="1"/>
  <c r="AV258" i="4" s="1"/>
  <c r="AS518" i="4"/>
  <c r="AT518" i="4" s="1"/>
  <c r="AU518" i="4" s="1"/>
  <c r="AV518" i="4" s="1"/>
  <c r="AS260" i="4"/>
  <c r="AT260" i="4" s="1"/>
  <c r="AU260" i="4" s="1"/>
  <c r="AV260" i="4" s="1"/>
  <c r="AA441" i="4"/>
  <c r="AA185" i="4"/>
  <c r="AA273" i="4"/>
  <c r="AA258" i="4"/>
  <c r="AA518" i="4"/>
  <c r="AA260" i="4"/>
  <c r="R441" i="4"/>
  <c r="R185" i="4"/>
  <c r="R273" i="4"/>
  <c r="R258" i="4"/>
  <c r="R518" i="4"/>
  <c r="R260" i="4"/>
  <c r="M441" i="4"/>
  <c r="Z441" i="4" s="1"/>
  <c r="M185" i="4"/>
  <c r="Z185" i="4" s="1"/>
  <c r="M273" i="4"/>
  <c r="Z273" i="4" s="1"/>
  <c r="M258" i="4"/>
  <c r="Z258" i="4" s="1"/>
  <c r="M518" i="4"/>
  <c r="Z518" i="4" s="1"/>
  <c r="M260" i="4"/>
  <c r="Z260" i="4" s="1"/>
  <c r="J258" i="4" l="1"/>
  <c r="AO258" i="4" s="1"/>
  <c r="J273" i="4"/>
  <c r="AO273" i="4" s="1"/>
  <c r="J185" i="4"/>
  <c r="AP185" i="4" s="1"/>
  <c r="J260" i="4"/>
  <c r="AO260" i="4" s="1"/>
  <c r="J441" i="4"/>
  <c r="AP441" i="4" s="1"/>
  <c r="J518" i="4"/>
  <c r="AP518" i="4" s="1"/>
  <c r="AW258" i="4"/>
  <c r="AX258" i="4" s="1"/>
  <c r="AW441" i="4"/>
  <c r="AX441" i="4" s="1"/>
  <c r="AW260" i="4"/>
  <c r="AX260" i="4" s="1"/>
  <c r="AW518" i="4"/>
  <c r="AX518" i="4" s="1"/>
  <c r="AW273" i="4"/>
  <c r="AX273" i="4" s="1"/>
  <c r="AW185" i="4"/>
  <c r="AX185" i="4" s="1"/>
  <c r="AP258" i="4" l="1"/>
  <c r="AO441" i="4"/>
  <c r="AP273" i="4"/>
  <c r="AO185" i="4"/>
  <c r="AO518" i="4"/>
  <c r="AP260" i="4"/>
  <c r="AS640" i="4"/>
  <c r="AT640" i="4" s="1"/>
  <c r="AU640" i="4" s="1"/>
  <c r="AV640" i="4" s="1"/>
  <c r="AS371" i="4"/>
  <c r="AT371" i="4" s="1"/>
  <c r="AU371" i="4" s="1"/>
  <c r="AV371" i="4" s="1"/>
  <c r="AS128" i="4"/>
  <c r="AT128" i="4" s="1"/>
  <c r="AU128" i="4" s="1"/>
  <c r="AV128" i="4" s="1"/>
  <c r="AS212" i="4"/>
  <c r="AT212" i="4" s="1"/>
  <c r="AU212" i="4" s="1"/>
  <c r="AV212" i="4" s="1"/>
  <c r="AA640" i="4"/>
  <c r="AA371" i="4"/>
  <c r="AA128" i="4"/>
  <c r="AA212" i="4"/>
  <c r="R640" i="4"/>
  <c r="R371" i="4"/>
  <c r="R128" i="4"/>
  <c r="R212" i="4"/>
  <c r="AW212" i="4" l="1"/>
  <c r="AX212" i="4" s="1"/>
  <c r="AW128" i="4"/>
  <c r="AX128" i="4" s="1"/>
  <c r="AW371" i="4"/>
  <c r="AX371" i="4" s="1"/>
  <c r="AW640" i="4"/>
  <c r="AX640" i="4" s="1"/>
  <c r="M640" i="4"/>
  <c r="M371" i="4"/>
  <c r="M128" i="4"/>
  <c r="M212" i="4"/>
  <c r="J128" i="4" l="1"/>
  <c r="Z128" i="4"/>
  <c r="J640" i="4"/>
  <c r="Z640" i="4"/>
  <c r="J212" i="4"/>
  <c r="Z212" i="4"/>
  <c r="J371" i="4"/>
  <c r="Z371" i="4"/>
  <c r="AO212" i="4" l="1"/>
  <c r="AP212" i="4"/>
  <c r="AO128" i="4"/>
  <c r="AP128" i="4"/>
  <c r="AP640" i="4"/>
  <c r="AO640" i="4"/>
  <c r="AP371" i="4"/>
  <c r="AO371" i="4"/>
  <c r="C1096" i="6" l="1"/>
  <c r="AS34" i="4" l="1"/>
  <c r="AT34" i="4" s="1"/>
  <c r="AU34" i="4" s="1"/>
  <c r="AV34" i="4" s="1"/>
  <c r="AA34" i="4"/>
  <c r="R34" i="4"/>
  <c r="M34" i="4"/>
  <c r="J34" i="4" s="1"/>
  <c r="Z34" i="4" l="1"/>
  <c r="AO34" i="4"/>
  <c r="AP34" i="4"/>
  <c r="AW34" i="4"/>
  <c r="AX34" i="4" s="1"/>
  <c r="BE694" i="4" l="1"/>
  <c r="BG694" i="4"/>
  <c r="BE698" i="4"/>
  <c r="BG698" i="4"/>
  <c r="BE699" i="4"/>
  <c r="BG699" i="4"/>
  <c r="BE700" i="4"/>
  <c r="BG700" i="4"/>
  <c r="BE701" i="4"/>
  <c r="BG701" i="4"/>
  <c r="BE702" i="4"/>
  <c r="BG702" i="4"/>
  <c r="BE703" i="4"/>
  <c r="BG703" i="4"/>
  <c r="BE704" i="4"/>
  <c r="BG704" i="4"/>
  <c r="BE705" i="4"/>
  <c r="BG705" i="4"/>
  <c r="BE706" i="4"/>
  <c r="BG706" i="4"/>
  <c r="BE707" i="4"/>
  <c r="BG707" i="4"/>
  <c r="BE708" i="4"/>
  <c r="BG708" i="4"/>
  <c r="AY694" i="4"/>
  <c r="AZ694" i="4"/>
  <c r="BA694" i="4"/>
  <c r="BB694" i="4"/>
  <c r="BC694" i="4"/>
  <c r="AY698" i="4"/>
  <c r="AZ698" i="4"/>
  <c r="BA698" i="4"/>
  <c r="BB698" i="4"/>
  <c r="BC698" i="4"/>
  <c r="AY699" i="4"/>
  <c r="AZ699" i="4"/>
  <c r="BA699" i="4"/>
  <c r="BB699" i="4"/>
  <c r="BC699" i="4"/>
  <c r="AY700" i="4"/>
  <c r="AZ700" i="4"/>
  <c r="BA700" i="4"/>
  <c r="BB700" i="4"/>
  <c r="BC700" i="4"/>
  <c r="AY701" i="4"/>
  <c r="AZ701" i="4"/>
  <c r="BA701" i="4"/>
  <c r="BB701" i="4"/>
  <c r="BC701" i="4"/>
  <c r="AY702" i="4"/>
  <c r="AZ702" i="4"/>
  <c r="BA702" i="4"/>
  <c r="BB702" i="4"/>
  <c r="BC702" i="4"/>
  <c r="AY703" i="4"/>
  <c r="AZ703" i="4"/>
  <c r="BA703" i="4"/>
  <c r="BB703" i="4"/>
  <c r="BC703" i="4"/>
  <c r="AY704" i="4"/>
  <c r="AZ704" i="4"/>
  <c r="BA704" i="4"/>
  <c r="BB704" i="4"/>
  <c r="BC704" i="4"/>
  <c r="AY705" i="4"/>
  <c r="AZ705" i="4"/>
  <c r="BA705" i="4"/>
  <c r="BB705" i="4"/>
  <c r="BC705" i="4"/>
  <c r="AY706" i="4"/>
  <c r="AZ706" i="4"/>
  <c r="BA706" i="4"/>
  <c r="BB706" i="4"/>
  <c r="BC706" i="4"/>
  <c r="AY707" i="4"/>
  <c r="AZ707" i="4"/>
  <c r="BA707" i="4"/>
  <c r="BB707" i="4"/>
  <c r="BC707" i="4"/>
  <c r="AY708" i="4"/>
  <c r="AZ708" i="4"/>
  <c r="BA708" i="4"/>
  <c r="BB708" i="4"/>
  <c r="BC708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K698" i="4"/>
  <c r="O698" i="4"/>
  <c r="K699" i="4"/>
  <c r="O699" i="4"/>
  <c r="K700" i="4"/>
  <c r="O700" i="4"/>
  <c r="K701" i="4"/>
  <c r="O701" i="4"/>
  <c r="K702" i="4"/>
  <c r="O702" i="4"/>
  <c r="K703" i="4"/>
  <c r="O703" i="4"/>
  <c r="K704" i="4"/>
  <c r="O704" i="4"/>
  <c r="K705" i="4"/>
  <c r="O705" i="4"/>
  <c r="K706" i="4"/>
  <c r="O706" i="4"/>
  <c r="K707" i="4"/>
  <c r="O707" i="4"/>
  <c r="K708" i="4"/>
  <c r="O708" i="4"/>
  <c r="I699" i="4"/>
  <c r="I700" i="4"/>
  <c r="I701" i="4"/>
  <c r="I702" i="4"/>
  <c r="I703" i="4"/>
  <c r="I704" i="4"/>
  <c r="I705" i="4"/>
  <c r="I706" i="4"/>
  <c r="I707" i="4"/>
  <c r="I708" i="4"/>
  <c r="I698" i="4"/>
  <c r="B699" i="4"/>
  <c r="B700" i="4"/>
  <c r="B701" i="4"/>
  <c r="B702" i="4"/>
  <c r="B703" i="4"/>
  <c r="B704" i="4"/>
  <c r="B705" i="4"/>
  <c r="B706" i="4"/>
  <c r="B707" i="4"/>
  <c r="B708" i="4"/>
  <c r="B698" i="4"/>
  <c r="E699" i="4"/>
  <c r="E700" i="4"/>
  <c r="E701" i="4"/>
  <c r="E702" i="4"/>
  <c r="E703" i="4"/>
  <c r="E704" i="4"/>
  <c r="E705" i="4"/>
  <c r="E706" i="4"/>
  <c r="E707" i="4"/>
  <c r="E708" i="4"/>
  <c r="E698" i="4"/>
  <c r="AS182" i="4" l="1"/>
  <c r="AT182" i="4" s="1"/>
  <c r="AU182" i="4" s="1"/>
  <c r="AV182" i="4" s="1"/>
  <c r="AA182" i="4"/>
  <c r="R182" i="4"/>
  <c r="M182" i="4"/>
  <c r="J182" i="4" s="1"/>
  <c r="AP182" i="4" l="1"/>
  <c r="Z182" i="4"/>
  <c r="AO182" i="4"/>
  <c r="AW182" i="4"/>
  <c r="AX182" i="4" s="1"/>
  <c r="T51" i="7" l="1"/>
  <c r="O694" i="4" l="1"/>
  <c r="K694" i="4"/>
  <c r="I694" i="4"/>
  <c r="J214" i="7" s="1"/>
  <c r="AS19" i="4"/>
  <c r="AT19" i="4" s="1"/>
  <c r="AU19" i="4" s="1"/>
  <c r="AV19" i="4" s="1"/>
  <c r="AS186" i="4"/>
  <c r="AT186" i="4" s="1"/>
  <c r="AU186" i="4" s="1"/>
  <c r="AV186" i="4" s="1"/>
  <c r="AS553" i="4"/>
  <c r="AT553" i="4" s="1"/>
  <c r="AU553" i="4" s="1"/>
  <c r="AV553" i="4" s="1"/>
  <c r="AA19" i="4"/>
  <c r="AA186" i="4"/>
  <c r="AA553" i="4"/>
  <c r="R19" i="4"/>
  <c r="R186" i="4"/>
  <c r="R553" i="4"/>
  <c r="M19" i="4"/>
  <c r="J19" i="4" s="1"/>
  <c r="M186" i="4"/>
  <c r="J186" i="4" s="1"/>
  <c r="M553" i="4"/>
  <c r="J553" i="4" s="1"/>
  <c r="AO186" i="4" l="1"/>
  <c r="Z553" i="4"/>
  <c r="Z186" i="4"/>
  <c r="Z19" i="4"/>
  <c r="AO19" i="4"/>
  <c r="AP553" i="4"/>
  <c r="AP186" i="4"/>
  <c r="AP19" i="4"/>
  <c r="AO553" i="4"/>
  <c r="AW553" i="4"/>
  <c r="AX553" i="4" s="1"/>
  <c r="AW186" i="4"/>
  <c r="AX186" i="4" s="1"/>
  <c r="AW19" i="4"/>
  <c r="AX19" i="4" s="1"/>
  <c r="AA221" i="4" l="1"/>
  <c r="R221" i="4"/>
  <c r="M221" i="4"/>
  <c r="J221" i="4" s="1"/>
  <c r="BF702" i="4" l="1"/>
  <c r="BF703" i="4"/>
  <c r="BF694" i="4"/>
  <c r="BF699" i="4"/>
  <c r="BF700" i="4"/>
  <c r="BF698" i="4"/>
  <c r="BF706" i="4"/>
  <c r="BF701" i="4"/>
  <c r="BF707" i="4"/>
  <c r="BF708" i="4"/>
  <c r="BF705" i="4"/>
  <c r="Z221" i="4"/>
  <c r="AP221" i="4"/>
  <c r="AO221" i="4"/>
  <c r="AS221" i="4"/>
  <c r="AT221" i="4" s="1"/>
  <c r="AU221" i="4" s="1"/>
  <c r="AV221" i="4" s="1"/>
  <c r="BF704" i="4" l="1"/>
  <c r="AW221" i="4"/>
  <c r="AX221" i="4" s="1"/>
  <c r="AA690" i="4" l="1"/>
  <c r="R690" i="4"/>
  <c r="M690" i="4"/>
  <c r="AS689" i="4"/>
  <c r="AT689" i="4" s="1"/>
  <c r="AU689" i="4" s="1"/>
  <c r="AV689" i="4" s="1"/>
  <c r="AA689" i="4"/>
  <c r="R689" i="4"/>
  <c r="M689" i="4"/>
  <c r="Z689" i="4" l="1"/>
  <c r="J689" i="4"/>
  <c r="AP689" i="4" s="1"/>
  <c r="Z690" i="4"/>
  <c r="J690" i="4"/>
  <c r="AP690" i="4" s="1"/>
  <c r="AW689" i="4"/>
  <c r="AX689" i="4" s="1"/>
  <c r="AS690" i="4"/>
  <c r="AT690" i="4" s="1"/>
  <c r="AU690" i="4" s="1"/>
  <c r="AV690" i="4" s="1"/>
  <c r="AO690" i="4" l="1"/>
  <c r="AO689" i="4"/>
  <c r="AW690" i="4"/>
  <c r="AX690" i="4" s="1"/>
  <c r="S700" i="4" l="1"/>
  <c r="T700" i="4"/>
  <c r="U700" i="4"/>
  <c r="V700" i="4"/>
  <c r="S705" i="4"/>
  <c r="T705" i="4"/>
  <c r="V705" i="4"/>
  <c r="S698" i="4"/>
  <c r="T698" i="4"/>
  <c r="U698" i="4"/>
  <c r="V698" i="4"/>
  <c r="AS119" i="4"/>
  <c r="AT119" i="4" s="1"/>
  <c r="AU119" i="4" s="1"/>
  <c r="AV119" i="4" s="1"/>
  <c r="AS416" i="4"/>
  <c r="AT416" i="4" s="1"/>
  <c r="AU416" i="4" s="1"/>
  <c r="AV416" i="4" s="1"/>
  <c r="AA119" i="4"/>
  <c r="AA416" i="4"/>
  <c r="R119" i="4"/>
  <c r="R416" i="4"/>
  <c r="M119" i="4"/>
  <c r="J119" i="4" s="1"/>
  <c r="M416" i="4"/>
  <c r="J416" i="4" s="1"/>
  <c r="AO119" i="4" l="1"/>
  <c r="U705" i="4"/>
  <c r="V699" i="4"/>
  <c r="V702" i="4"/>
  <c r="AR707" i="4"/>
  <c r="U699" i="4"/>
  <c r="U702" i="4"/>
  <c r="T699" i="4"/>
  <c r="AR694" i="4"/>
  <c r="AR699" i="4"/>
  <c r="AR700" i="4"/>
  <c r="AR702" i="4"/>
  <c r="S706" i="4"/>
  <c r="S708" i="4"/>
  <c r="S707" i="4"/>
  <c r="AR704" i="4"/>
  <c r="AR701" i="4"/>
  <c r="AR708" i="4"/>
  <c r="S702" i="4"/>
  <c r="V706" i="4"/>
  <c r="V708" i="4"/>
  <c r="V707" i="4"/>
  <c r="V703" i="4"/>
  <c r="V704" i="4"/>
  <c r="V701" i="4"/>
  <c r="S703" i="4"/>
  <c r="S699" i="4"/>
  <c r="S704" i="4"/>
  <c r="AR705" i="4"/>
  <c r="AR703" i="4"/>
  <c r="T702" i="4"/>
  <c r="U706" i="4"/>
  <c r="U708" i="4"/>
  <c r="U707" i="4"/>
  <c r="U703" i="4"/>
  <c r="U704" i="4"/>
  <c r="U701" i="4"/>
  <c r="AR706" i="4"/>
  <c r="AR698" i="4"/>
  <c r="T706" i="4"/>
  <c r="T708" i="4"/>
  <c r="T707" i="4"/>
  <c r="T703" i="4"/>
  <c r="T704" i="4"/>
  <c r="T701" i="4"/>
  <c r="S701" i="4"/>
  <c r="S694" i="4"/>
  <c r="V694" i="4"/>
  <c r="U694" i="4"/>
  <c r="T694" i="4"/>
  <c r="AP119" i="4"/>
  <c r="AP416" i="4"/>
  <c r="Z416" i="4"/>
  <c r="AO416" i="4"/>
  <c r="Z119" i="4"/>
  <c r="AW416" i="4"/>
  <c r="AX416" i="4" s="1"/>
  <c r="AW119" i="4"/>
  <c r="AX119" i="4" s="1"/>
  <c r="R7" i="4" l="1"/>
  <c r="AS573" i="4" l="1"/>
  <c r="AT573" i="4" s="1"/>
  <c r="AU573" i="4" s="1"/>
  <c r="AV573" i="4" s="1"/>
  <c r="AS250" i="4"/>
  <c r="AT250" i="4" s="1"/>
  <c r="AU250" i="4" s="1"/>
  <c r="AV250" i="4" s="1"/>
  <c r="AS292" i="4"/>
  <c r="AT292" i="4" s="1"/>
  <c r="AU292" i="4" s="1"/>
  <c r="AV292" i="4" s="1"/>
  <c r="AS413" i="4"/>
  <c r="AT413" i="4" s="1"/>
  <c r="AU413" i="4" s="1"/>
  <c r="AV413" i="4" s="1"/>
  <c r="AS585" i="4"/>
  <c r="AT585" i="4" s="1"/>
  <c r="AU585" i="4" s="1"/>
  <c r="AV585" i="4" s="1"/>
  <c r="AS69" i="4"/>
  <c r="AT69" i="4" s="1"/>
  <c r="AU69" i="4" s="1"/>
  <c r="AV69" i="4" s="1"/>
  <c r="AA69" i="4"/>
  <c r="AA413" i="4"/>
  <c r="AA573" i="4"/>
  <c r="AA585" i="4"/>
  <c r="AA250" i="4"/>
  <c r="AA292" i="4"/>
  <c r="R69" i="4"/>
  <c r="R413" i="4"/>
  <c r="R573" i="4"/>
  <c r="R585" i="4"/>
  <c r="R250" i="4"/>
  <c r="R292" i="4"/>
  <c r="M69" i="4"/>
  <c r="J69" i="4" s="1"/>
  <c r="AP69" i="4" s="1"/>
  <c r="M413" i="4"/>
  <c r="J413" i="4" s="1"/>
  <c r="AP413" i="4" s="1"/>
  <c r="M573" i="4"/>
  <c r="J573" i="4" s="1"/>
  <c r="AP573" i="4" s="1"/>
  <c r="M585" i="4"/>
  <c r="J585" i="4" s="1"/>
  <c r="AP585" i="4" s="1"/>
  <c r="M250" i="4"/>
  <c r="J250" i="4" s="1"/>
  <c r="AP250" i="4" s="1"/>
  <c r="M292" i="4"/>
  <c r="J292" i="4" s="1"/>
  <c r="AP292" i="4" s="1"/>
  <c r="AO585" i="4" l="1"/>
  <c r="X699" i="4"/>
  <c r="X707" i="4"/>
  <c r="X706" i="4"/>
  <c r="W700" i="4"/>
  <c r="X701" i="4"/>
  <c r="W704" i="4"/>
  <c r="X700" i="4"/>
  <c r="W698" i="4"/>
  <c r="W701" i="4"/>
  <c r="W699" i="4"/>
  <c r="W708" i="4"/>
  <c r="X705" i="4"/>
  <c r="W702" i="4"/>
  <c r="X702" i="4"/>
  <c r="X704" i="4"/>
  <c r="X708" i="4"/>
  <c r="X698" i="4"/>
  <c r="W706" i="4"/>
  <c r="W707" i="4"/>
  <c r="W705" i="4"/>
  <c r="X694" i="4"/>
  <c r="W694" i="4"/>
  <c r="Z292" i="4"/>
  <c r="Z573" i="4"/>
  <c r="AO69" i="4"/>
  <c r="AO250" i="4"/>
  <c r="Z585" i="4"/>
  <c r="AO413" i="4"/>
  <c r="AO292" i="4"/>
  <c r="AO573" i="4"/>
  <c r="Z69" i="4"/>
  <c r="Z250" i="4"/>
  <c r="Z413" i="4"/>
  <c r="AW250" i="4"/>
  <c r="AX250" i="4" s="1"/>
  <c r="AW413" i="4"/>
  <c r="AX413" i="4" s="1"/>
  <c r="AW585" i="4"/>
  <c r="AX585" i="4" s="1"/>
  <c r="AS149" i="4"/>
  <c r="AT149" i="4" s="1"/>
  <c r="AU149" i="4" s="1"/>
  <c r="AV149" i="4" s="1"/>
  <c r="AS25" i="4"/>
  <c r="AT25" i="4" s="1"/>
  <c r="AU25" i="4" s="1"/>
  <c r="AV25" i="4" s="1"/>
  <c r="AS65" i="4"/>
  <c r="AT65" i="4" s="1"/>
  <c r="AU65" i="4" s="1"/>
  <c r="AV65" i="4" s="1"/>
  <c r="AS83" i="4"/>
  <c r="AT83" i="4" s="1"/>
  <c r="AU83" i="4" s="1"/>
  <c r="AV83" i="4" s="1"/>
  <c r="AS112" i="4"/>
  <c r="AT112" i="4" s="1"/>
  <c r="AU112" i="4" s="1"/>
  <c r="AV112" i="4" s="1"/>
  <c r="AS231" i="4"/>
  <c r="AT231" i="4" s="1"/>
  <c r="AU231" i="4" s="1"/>
  <c r="AV231" i="4" s="1"/>
  <c r="AS241" i="4"/>
  <c r="AT241" i="4" s="1"/>
  <c r="AU241" i="4" s="1"/>
  <c r="AV241" i="4" s="1"/>
  <c r="AS249" i="4"/>
  <c r="AT249" i="4" s="1"/>
  <c r="AU249" i="4" s="1"/>
  <c r="AV249" i="4" s="1"/>
  <c r="AS259" i="4"/>
  <c r="AT259" i="4" s="1"/>
  <c r="AU259" i="4" s="1"/>
  <c r="AV259" i="4" s="1"/>
  <c r="AS323" i="4"/>
  <c r="AT323" i="4" s="1"/>
  <c r="AU323" i="4" s="1"/>
  <c r="AV323" i="4" s="1"/>
  <c r="AS330" i="4"/>
  <c r="AT330" i="4" s="1"/>
  <c r="AU330" i="4" s="1"/>
  <c r="AV330" i="4" s="1"/>
  <c r="AS372" i="4"/>
  <c r="AT372" i="4" s="1"/>
  <c r="AU372" i="4" s="1"/>
  <c r="AV372" i="4" s="1"/>
  <c r="X703" i="4" l="1"/>
  <c r="W703" i="4"/>
  <c r="AS7" i="4"/>
  <c r="AT7" i="4" s="1"/>
  <c r="AU7" i="4" s="1"/>
  <c r="AV7" i="4" s="1"/>
  <c r="AS684" i="4"/>
  <c r="AT684" i="4" s="1"/>
  <c r="AU684" i="4" s="1"/>
  <c r="AV684" i="4" s="1"/>
  <c r="AS679" i="4"/>
  <c r="AT679" i="4" s="1"/>
  <c r="AU679" i="4" s="1"/>
  <c r="AV679" i="4" s="1"/>
  <c r="AS677" i="4"/>
  <c r="AT677" i="4" s="1"/>
  <c r="AU677" i="4" s="1"/>
  <c r="AV677" i="4" s="1"/>
  <c r="AS666" i="4"/>
  <c r="AT666" i="4" s="1"/>
  <c r="AU666" i="4" s="1"/>
  <c r="AV666" i="4" s="1"/>
  <c r="AS654" i="4"/>
  <c r="AT654" i="4" s="1"/>
  <c r="AU654" i="4" s="1"/>
  <c r="AV654" i="4" s="1"/>
  <c r="AS643" i="4"/>
  <c r="AT643" i="4" s="1"/>
  <c r="AU643" i="4" s="1"/>
  <c r="AV643" i="4" s="1"/>
  <c r="AS636" i="4"/>
  <c r="AT636" i="4" s="1"/>
  <c r="AU636" i="4" s="1"/>
  <c r="AV636" i="4" s="1"/>
  <c r="AS620" i="4"/>
  <c r="AT620" i="4" s="1"/>
  <c r="AU620" i="4" s="1"/>
  <c r="AV620" i="4" s="1"/>
  <c r="AS615" i="4"/>
  <c r="AT615" i="4" s="1"/>
  <c r="AU615" i="4" s="1"/>
  <c r="AV615" i="4" s="1"/>
  <c r="AS611" i="4"/>
  <c r="AT611" i="4" s="1"/>
  <c r="AU611" i="4" s="1"/>
  <c r="AV611" i="4" s="1"/>
  <c r="AS608" i="4"/>
  <c r="AT608" i="4" s="1"/>
  <c r="AU608" i="4" s="1"/>
  <c r="AV608" i="4" s="1"/>
  <c r="AS602" i="4"/>
  <c r="AT602" i="4" s="1"/>
  <c r="AU602" i="4" s="1"/>
  <c r="AV602" i="4" s="1"/>
  <c r="AS598" i="4"/>
  <c r="AT598" i="4" s="1"/>
  <c r="AU598" i="4" s="1"/>
  <c r="AV598" i="4" s="1"/>
  <c r="AS589" i="4"/>
  <c r="AT589" i="4" s="1"/>
  <c r="AU589" i="4" s="1"/>
  <c r="AV589" i="4" s="1"/>
  <c r="AS586" i="4"/>
  <c r="AT586" i="4" s="1"/>
  <c r="AU586" i="4" s="1"/>
  <c r="AV586" i="4" s="1"/>
  <c r="AS571" i="4"/>
  <c r="AT571" i="4" s="1"/>
  <c r="AU571" i="4" s="1"/>
  <c r="AV571" i="4" s="1"/>
  <c r="AS568" i="4"/>
  <c r="AT568" i="4" s="1"/>
  <c r="AU568" i="4" s="1"/>
  <c r="AV568" i="4" s="1"/>
  <c r="AS565" i="4"/>
  <c r="AT565" i="4" s="1"/>
  <c r="AU565" i="4" s="1"/>
  <c r="AV565" i="4" s="1"/>
  <c r="AS550" i="4"/>
  <c r="AT550" i="4" s="1"/>
  <c r="AU550" i="4" s="1"/>
  <c r="AV550" i="4" s="1"/>
  <c r="AS547" i="4"/>
  <c r="AT547" i="4" s="1"/>
  <c r="AU547" i="4" s="1"/>
  <c r="AV547" i="4" s="1"/>
  <c r="AS544" i="4"/>
  <c r="AT544" i="4" s="1"/>
  <c r="AU544" i="4" s="1"/>
  <c r="AV544" i="4" s="1"/>
  <c r="AS527" i="4"/>
  <c r="AT527" i="4" s="1"/>
  <c r="AU527" i="4" s="1"/>
  <c r="AV527" i="4" s="1"/>
  <c r="AS520" i="4"/>
  <c r="AT520" i="4" s="1"/>
  <c r="AU520" i="4" s="1"/>
  <c r="AV520" i="4" s="1"/>
  <c r="AS369" i="4"/>
  <c r="AT369" i="4" s="1"/>
  <c r="AU369" i="4" s="1"/>
  <c r="AV369" i="4" s="1"/>
  <c r="AW369" i="4" s="1"/>
  <c r="AX369" i="4" s="1"/>
  <c r="AS507" i="4"/>
  <c r="AT507" i="4" s="1"/>
  <c r="AU507" i="4" s="1"/>
  <c r="AV507" i="4" s="1"/>
  <c r="AS499" i="4"/>
  <c r="AT499" i="4" s="1"/>
  <c r="AU499" i="4" s="1"/>
  <c r="AV499" i="4" s="1"/>
  <c r="AS496" i="4"/>
  <c r="AT496" i="4" s="1"/>
  <c r="AU496" i="4" s="1"/>
  <c r="AV496" i="4" s="1"/>
  <c r="AS494" i="4"/>
  <c r="AT494" i="4" s="1"/>
  <c r="AU494" i="4" s="1"/>
  <c r="AV494" i="4" s="1"/>
  <c r="AS487" i="4"/>
  <c r="AT487" i="4" s="1"/>
  <c r="AU487" i="4" s="1"/>
  <c r="AV487" i="4" s="1"/>
  <c r="AS478" i="4"/>
  <c r="AT478" i="4" s="1"/>
  <c r="AU478" i="4" s="1"/>
  <c r="AV478" i="4" s="1"/>
  <c r="AS469" i="4"/>
  <c r="AT469" i="4" s="1"/>
  <c r="AU469" i="4" s="1"/>
  <c r="AV469" i="4" s="1"/>
  <c r="AS465" i="4"/>
  <c r="AT465" i="4" s="1"/>
  <c r="AU465" i="4" s="1"/>
  <c r="AV465" i="4" s="1"/>
  <c r="AS462" i="4"/>
  <c r="AT462" i="4" s="1"/>
  <c r="AU462" i="4" s="1"/>
  <c r="AV462" i="4" s="1"/>
  <c r="AS456" i="4"/>
  <c r="AT456" i="4" s="1"/>
  <c r="AU456" i="4" s="1"/>
  <c r="AV456" i="4" s="1"/>
  <c r="AS450" i="4"/>
  <c r="AT450" i="4" s="1"/>
  <c r="AU450" i="4" s="1"/>
  <c r="AV450" i="4" s="1"/>
  <c r="AS445" i="4"/>
  <c r="AT445" i="4" s="1"/>
  <c r="AU445" i="4" s="1"/>
  <c r="AV445" i="4" s="1"/>
  <c r="AS440" i="4"/>
  <c r="AT440" i="4" s="1"/>
  <c r="AU440" i="4" s="1"/>
  <c r="AV440" i="4" s="1"/>
  <c r="AS437" i="4"/>
  <c r="AT437" i="4" s="1"/>
  <c r="AU437" i="4" s="1"/>
  <c r="AV437" i="4" s="1"/>
  <c r="AS433" i="4"/>
  <c r="AT433" i="4" s="1"/>
  <c r="AU433" i="4" s="1"/>
  <c r="AV433" i="4" s="1"/>
  <c r="AS431" i="4"/>
  <c r="AT431" i="4" s="1"/>
  <c r="AU431" i="4" s="1"/>
  <c r="AV431" i="4" s="1"/>
  <c r="AS427" i="4"/>
  <c r="AT427" i="4" s="1"/>
  <c r="AU427" i="4" s="1"/>
  <c r="AV427" i="4" s="1"/>
  <c r="AS419" i="4"/>
  <c r="AT419" i="4" s="1"/>
  <c r="AU419" i="4" s="1"/>
  <c r="AV419" i="4" s="1"/>
  <c r="AS412" i="4"/>
  <c r="AT412" i="4" s="1"/>
  <c r="AU412" i="4" s="1"/>
  <c r="AV412" i="4" s="1"/>
  <c r="AS406" i="4"/>
  <c r="AT406" i="4" s="1"/>
  <c r="AU406" i="4" s="1"/>
  <c r="AV406" i="4" s="1"/>
  <c r="AS404" i="4"/>
  <c r="AT404" i="4" s="1"/>
  <c r="AU404" i="4" s="1"/>
  <c r="AV404" i="4" s="1"/>
  <c r="AS393" i="4"/>
  <c r="AT393" i="4" s="1"/>
  <c r="AU393" i="4" s="1"/>
  <c r="AV393" i="4" s="1"/>
  <c r="AS391" i="4"/>
  <c r="AT391" i="4" s="1"/>
  <c r="AU391" i="4" s="1"/>
  <c r="AV391" i="4" s="1"/>
  <c r="AS385" i="4"/>
  <c r="AT385" i="4" s="1"/>
  <c r="AU385" i="4" s="1"/>
  <c r="AV385" i="4" s="1"/>
  <c r="AS687" i="4"/>
  <c r="AT687" i="4" s="1"/>
  <c r="AU687" i="4" s="1"/>
  <c r="AV687" i="4" s="1"/>
  <c r="AS676" i="4"/>
  <c r="AT676" i="4" s="1"/>
  <c r="AU676" i="4" s="1"/>
  <c r="AV676" i="4" s="1"/>
  <c r="AS673" i="4"/>
  <c r="AT673" i="4" s="1"/>
  <c r="AU673" i="4" s="1"/>
  <c r="AV673" i="4" s="1"/>
  <c r="AS668" i="4"/>
  <c r="AT668" i="4" s="1"/>
  <c r="AU668" i="4" s="1"/>
  <c r="AV668" i="4" s="1"/>
  <c r="AS660" i="4"/>
  <c r="AT660" i="4" s="1"/>
  <c r="AU660" i="4" s="1"/>
  <c r="AV660" i="4" s="1"/>
  <c r="AS642" i="4"/>
  <c r="AT642" i="4" s="1"/>
  <c r="AU642" i="4" s="1"/>
  <c r="AV642" i="4" s="1"/>
  <c r="AS639" i="4"/>
  <c r="AT639" i="4" s="1"/>
  <c r="AU639" i="4" s="1"/>
  <c r="AV639" i="4" s="1"/>
  <c r="AS635" i="4"/>
  <c r="AT635" i="4" s="1"/>
  <c r="AU635" i="4" s="1"/>
  <c r="AV635" i="4" s="1"/>
  <c r="AS632" i="4"/>
  <c r="AT632" i="4" s="1"/>
  <c r="AU632" i="4" s="1"/>
  <c r="AV632" i="4" s="1"/>
  <c r="AS629" i="4"/>
  <c r="AT629" i="4" s="1"/>
  <c r="AU629" i="4" s="1"/>
  <c r="AV629" i="4" s="1"/>
  <c r="AS627" i="4"/>
  <c r="AT627" i="4" s="1"/>
  <c r="AU627" i="4" s="1"/>
  <c r="AV627" i="4" s="1"/>
  <c r="AS625" i="4"/>
  <c r="AT625" i="4" s="1"/>
  <c r="AU625" i="4" s="1"/>
  <c r="AV625" i="4" s="1"/>
  <c r="AS623" i="4"/>
  <c r="AT623" i="4" s="1"/>
  <c r="AU623" i="4" s="1"/>
  <c r="AV623" i="4" s="1"/>
  <c r="AS619" i="4"/>
  <c r="AT619" i="4" s="1"/>
  <c r="AU619" i="4" s="1"/>
  <c r="AV619" i="4" s="1"/>
  <c r="AS614" i="4"/>
  <c r="AT614" i="4" s="1"/>
  <c r="AU614" i="4" s="1"/>
  <c r="AV614" i="4" s="1"/>
  <c r="AS610" i="4"/>
  <c r="AT610" i="4" s="1"/>
  <c r="AU610" i="4" s="1"/>
  <c r="AV610" i="4" s="1"/>
  <c r="AS607" i="4"/>
  <c r="AT607" i="4" s="1"/>
  <c r="AU607" i="4" s="1"/>
  <c r="AV607" i="4" s="1"/>
  <c r="AS275" i="4"/>
  <c r="AT275" i="4" s="1"/>
  <c r="AU275" i="4" s="1"/>
  <c r="AV275" i="4" s="1"/>
  <c r="AS597" i="4"/>
  <c r="AT597" i="4" s="1"/>
  <c r="AU597" i="4" s="1"/>
  <c r="AV597" i="4" s="1"/>
  <c r="AS591" i="4"/>
  <c r="AT591" i="4" s="1"/>
  <c r="AU591" i="4" s="1"/>
  <c r="AV591" i="4" s="1"/>
  <c r="AS588" i="4"/>
  <c r="AT588" i="4" s="1"/>
  <c r="AU588" i="4" s="1"/>
  <c r="AV588" i="4" s="1"/>
  <c r="AS580" i="4"/>
  <c r="AT580" i="4" s="1"/>
  <c r="AU580" i="4" s="1"/>
  <c r="AV580" i="4" s="1"/>
  <c r="AS578" i="4"/>
  <c r="AT578" i="4" s="1"/>
  <c r="AU578" i="4" s="1"/>
  <c r="AV578" i="4" s="1"/>
  <c r="AS576" i="4"/>
  <c r="AT576" i="4" s="1"/>
  <c r="AU576" i="4" s="1"/>
  <c r="AV576" i="4" s="1"/>
  <c r="AS570" i="4"/>
  <c r="AS567" i="4"/>
  <c r="AT567" i="4" s="1"/>
  <c r="AU567" i="4" s="1"/>
  <c r="AV567" i="4" s="1"/>
  <c r="AS564" i="4"/>
  <c r="AT564" i="4" s="1"/>
  <c r="AU564" i="4" s="1"/>
  <c r="AV564" i="4" s="1"/>
  <c r="AS561" i="4"/>
  <c r="AT561" i="4" s="1"/>
  <c r="AU561" i="4" s="1"/>
  <c r="AV561" i="4" s="1"/>
  <c r="AS558" i="4"/>
  <c r="AT558" i="4" s="1"/>
  <c r="AU558" i="4" s="1"/>
  <c r="AV558" i="4" s="1"/>
  <c r="AS311" i="4"/>
  <c r="AT311" i="4" s="1"/>
  <c r="AU311" i="4" s="1"/>
  <c r="AV311" i="4" s="1"/>
  <c r="AS549" i="4"/>
  <c r="AT549" i="4" s="1"/>
  <c r="AU549" i="4" s="1"/>
  <c r="AV549" i="4" s="1"/>
  <c r="AS546" i="4"/>
  <c r="AT546" i="4" s="1"/>
  <c r="AU546" i="4" s="1"/>
  <c r="AV546" i="4" s="1"/>
  <c r="AS543" i="4"/>
  <c r="AT543" i="4" s="1"/>
  <c r="AU543" i="4" s="1"/>
  <c r="AV543" i="4" s="1"/>
  <c r="AS541" i="4"/>
  <c r="AT541" i="4" s="1"/>
  <c r="AU541" i="4" s="1"/>
  <c r="AV541" i="4" s="1"/>
  <c r="AS532" i="4"/>
  <c r="AT532" i="4" s="1"/>
  <c r="AU532" i="4" s="1"/>
  <c r="AV532" i="4" s="1"/>
  <c r="AS529" i="4"/>
  <c r="AT529" i="4" s="1"/>
  <c r="AU529" i="4" s="1"/>
  <c r="AV529" i="4" s="1"/>
  <c r="AS523" i="4"/>
  <c r="AT523" i="4" s="1"/>
  <c r="AU523" i="4" s="1"/>
  <c r="AV523" i="4" s="1"/>
  <c r="AS519" i="4"/>
  <c r="AT519" i="4" s="1"/>
  <c r="AU519" i="4" s="1"/>
  <c r="AV519" i="4" s="1"/>
  <c r="AS514" i="4"/>
  <c r="AT514" i="4" s="1"/>
  <c r="AU514" i="4" s="1"/>
  <c r="AV514" i="4" s="1"/>
  <c r="AS504" i="4"/>
  <c r="AT504" i="4" s="1"/>
  <c r="AU504" i="4" s="1"/>
  <c r="AV504" i="4" s="1"/>
  <c r="AS501" i="4"/>
  <c r="AT501" i="4" s="1"/>
  <c r="AU501" i="4" s="1"/>
  <c r="AV501" i="4" s="1"/>
  <c r="AS498" i="4"/>
  <c r="AT498" i="4" s="1"/>
  <c r="AU498" i="4" s="1"/>
  <c r="AV498" i="4" s="1"/>
  <c r="AS622" i="4"/>
  <c r="AT622" i="4" s="1"/>
  <c r="AU622" i="4" s="1"/>
  <c r="AV622" i="4" s="1"/>
  <c r="AS481" i="4"/>
  <c r="AT481" i="4" s="1"/>
  <c r="AU481" i="4" s="1"/>
  <c r="AV481" i="4" s="1"/>
  <c r="AS477" i="4"/>
  <c r="AT477" i="4" s="1"/>
  <c r="AU477" i="4" s="1"/>
  <c r="AV477" i="4" s="1"/>
  <c r="AS468" i="4"/>
  <c r="AT468" i="4" s="1"/>
  <c r="AU468" i="4" s="1"/>
  <c r="AV468" i="4" s="1"/>
  <c r="AS461" i="4"/>
  <c r="AT461" i="4" s="1"/>
  <c r="AU461" i="4" s="1"/>
  <c r="AV461" i="4" s="1"/>
  <c r="AS449" i="4"/>
  <c r="AT449" i="4" s="1"/>
  <c r="AU449" i="4" s="1"/>
  <c r="AV449" i="4" s="1"/>
  <c r="AS447" i="4"/>
  <c r="AT447" i="4" s="1"/>
  <c r="AU447" i="4" s="1"/>
  <c r="AV447" i="4" s="1"/>
  <c r="AS439" i="4"/>
  <c r="AT439" i="4" s="1"/>
  <c r="AU439" i="4" s="1"/>
  <c r="AV439" i="4" s="1"/>
  <c r="AS436" i="4"/>
  <c r="AT436" i="4" s="1"/>
  <c r="AU436" i="4" s="1"/>
  <c r="AV436" i="4" s="1"/>
  <c r="AS430" i="4"/>
  <c r="AT430" i="4" s="1"/>
  <c r="AU430" i="4" s="1"/>
  <c r="AV430" i="4" s="1"/>
  <c r="AS422" i="4"/>
  <c r="AT422" i="4" s="1"/>
  <c r="AU422" i="4" s="1"/>
  <c r="AV422" i="4" s="1"/>
  <c r="AS418" i="4"/>
  <c r="AT418" i="4" s="1"/>
  <c r="AU418" i="4" s="1"/>
  <c r="AV418" i="4" s="1"/>
  <c r="AS408" i="4"/>
  <c r="AT408" i="4" s="1"/>
  <c r="AU408" i="4" s="1"/>
  <c r="AV408" i="4" s="1"/>
  <c r="AS402" i="4"/>
  <c r="AT402" i="4" s="1"/>
  <c r="AU402" i="4" s="1"/>
  <c r="AV402" i="4" s="1"/>
  <c r="AS399" i="4"/>
  <c r="AT399" i="4" s="1"/>
  <c r="AU399" i="4" s="1"/>
  <c r="AV399" i="4" s="1"/>
  <c r="AS397" i="4"/>
  <c r="AT397" i="4" s="1"/>
  <c r="AU397" i="4" s="1"/>
  <c r="AV397" i="4" s="1"/>
  <c r="AS392" i="4"/>
  <c r="AT392" i="4" s="1"/>
  <c r="AU392" i="4" s="1"/>
  <c r="AV392" i="4" s="1"/>
  <c r="AS384" i="4"/>
  <c r="AT384" i="4" s="1"/>
  <c r="AU384" i="4" s="1"/>
  <c r="AV384" i="4" s="1"/>
  <c r="AS383" i="4"/>
  <c r="AT383" i="4" s="1"/>
  <c r="AU383" i="4" s="1"/>
  <c r="AV383" i="4" s="1"/>
  <c r="AS379" i="4"/>
  <c r="AT379" i="4" s="1"/>
  <c r="AU379" i="4" s="1"/>
  <c r="AV379" i="4" s="1"/>
  <c r="AS375" i="4"/>
  <c r="AT375" i="4" s="1"/>
  <c r="AU375" i="4" s="1"/>
  <c r="AV375" i="4" s="1"/>
  <c r="AS370" i="4"/>
  <c r="AT370" i="4" s="1"/>
  <c r="AU370" i="4" s="1"/>
  <c r="AV370" i="4" s="1"/>
  <c r="AS365" i="4"/>
  <c r="AT365" i="4" s="1"/>
  <c r="AU365" i="4" s="1"/>
  <c r="AV365" i="4" s="1"/>
  <c r="AS376" i="4"/>
  <c r="AT376" i="4" s="1"/>
  <c r="AU376" i="4" s="1"/>
  <c r="AV376" i="4" s="1"/>
  <c r="AS686" i="4"/>
  <c r="AT686" i="4" s="1"/>
  <c r="AU686" i="4" s="1"/>
  <c r="AV686" i="4" s="1"/>
  <c r="AS681" i="4"/>
  <c r="AT681" i="4" s="1"/>
  <c r="AU681" i="4" s="1"/>
  <c r="AV681" i="4" s="1"/>
  <c r="AS674" i="4"/>
  <c r="AT674" i="4" s="1"/>
  <c r="AU674" i="4" s="1"/>
  <c r="AV674" i="4" s="1"/>
  <c r="AS672" i="4"/>
  <c r="AT672" i="4" s="1"/>
  <c r="AU672" i="4" s="1"/>
  <c r="AV672" i="4" s="1"/>
  <c r="AS682" i="4"/>
  <c r="AT682" i="4" s="1"/>
  <c r="AU682" i="4" s="1"/>
  <c r="AV682" i="4" s="1"/>
  <c r="AS659" i="4"/>
  <c r="AT659" i="4" s="1"/>
  <c r="AU659" i="4" s="1"/>
  <c r="AV659" i="4" s="1"/>
  <c r="AS653" i="4"/>
  <c r="AT653" i="4" s="1"/>
  <c r="AU653" i="4" s="1"/>
  <c r="AV653" i="4" s="1"/>
  <c r="AS647" i="4"/>
  <c r="AT647" i="4" s="1"/>
  <c r="AU647" i="4" s="1"/>
  <c r="AV647" i="4" s="1"/>
  <c r="AS638" i="4"/>
  <c r="AT638" i="4" s="1"/>
  <c r="AU638" i="4" s="1"/>
  <c r="AV638" i="4" s="1"/>
  <c r="AS634" i="4"/>
  <c r="AT634" i="4" s="1"/>
  <c r="AU634" i="4" s="1"/>
  <c r="AV634" i="4" s="1"/>
  <c r="AS631" i="4"/>
  <c r="AT631" i="4" s="1"/>
  <c r="AU631" i="4" s="1"/>
  <c r="AV631" i="4" s="1"/>
  <c r="AS617" i="4"/>
  <c r="AT617" i="4" s="1"/>
  <c r="AU617" i="4" s="1"/>
  <c r="AV617" i="4" s="1"/>
  <c r="AS613" i="4"/>
  <c r="AT613" i="4" s="1"/>
  <c r="AU613" i="4" s="1"/>
  <c r="AV613" i="4" s="1"/>
  <c r="AS609" i="4"/>
  <c r="AT609" i="4" s="1"/>
  <c r="AU609" i="4" s="1"/>
  <c r="AV609" i="4" s="1"/>
  <c r="AS605" i="4"/>
  <c r="AT605" i="4" s="1"/>
  <c r="AU605" i="4" s="1"/>
  <c r="AV605" i="4" s="1"/>
  <c r="AS596" i="4"/>
  <c r="AT596" i="4" s="1"/>
  <c r="AU596" i="4" s="1"/>
  <c r="AV596" i="4" s="1"/>
  <c r="AS593" i="4"/>
  <c r="AT593" i="4" s="1"/>
  <c r="AU593" i="4" s="1"/>
  <c r="AV593" i="4" s="1"/>
  <c r="AS587" i="4"/>
  <c r="AT587" i="4" s="1"/>
  <c r="AU587" i="4" s="1"/>
  <c r="AV587" i="4" s="1"/>
  <c r="AS572" i="4"/>
  <c r="AT572" i="4" s="1"/>
  <c r="AU572" i="4" s="1"/>
  <c r="AV572" i="4" s="1"/>
  <c r="AS559" i="4"/>
  <c r="AT559" i="4" s="1"/>
  <c r="AU559" i="4" s="1"/>
  <c r="AV559" i="4" s="1"/>
  <c r="AS557" i="4"/>
  <c r="AT557" i="4" s="1"/>
  <c r="AU557" i="4" s="1"/>
  <c r="AV557" i="4" s="1"/>
  <c r="AS555" i="4"/>
  <c r="AT555" i="4" s="1"/>
  <c r="AU555" i="4" s="1"/>
  <c r="AV555" i="4" s="1"/>
  <c r="AS551" i="4"/>
  <c r="AT551" i="4" s="1"/>
  <c r="AU551" i="4" s="1"/>
  <c r="AV551" i="4" s="1"/>
  <c r="AS542" i="4"/>
  <c r="AT542" i="4" s="1"/>
  <c r="AU542" i="4" s="1"/>
  <c r="AV542" i="4" s="1"/>
  <c r="AS535" i="4"/>
  <c r="AT535" i="4" s="1"/>
  <c r="AU535" i="4" s="1"/>
  <c r="AV535" i="4" s="1"/>
  <c r="AS526" i="4"/>
  <c r="AT526" i="4" s="1"/>
  <c r="AU526" i="4" s="1"/>
  <c r="AV526" i="4" s="1"/>
  <c r="AS522" i="4"/>
  <c r="AT522" i="4" s="1"/>
  <c r="AU522" i="4" s="1"/>
  <c r="AV522" i="4" s="1"/>
  <c r="AS513" i="4"/>
  <c r="AT513" i="4" s="1"/>
  <c r="AU513" i="4" s="1"/>
  <c r="AV513" i="4" s="1"/>
  <c r="AS511" i="4"/>
  <c r="AT511" i="4" s="1"/>
  <c r="AU511" i="4" s="1"/>
  <c r="AV511" i="4" s="1"/>
  <c r="AS506" i="4"/>
  <c r="AT506" i="4" s="1"/>
  <c r="AU506" i="4" s="1"/>
  <c r="AV506" i="4" s="1"/>
  <c r="AS503" i="4"/>
  <c r="AT503" i="4" s="1"/>
  <c r="AU503" i="4" s="1"/>
  <c r="AV503" i="4" s="1"/>
  <c r="AS63" i="4"/>
  <c r="AT63" i="4" s="1"/>
  <c r="AU63" i="4" s="1"/>
  <c r="AV63" i="4" s="1"/>
  <c r="AS495" i="4"/>
  <c r="AT495" i="4" s="1"/>
  <c r="AU495" i="4" s="1"/>
  <c r="AV495" i="4" s="1"/>
  <c r="AS493" i="4"/>
  <c r="AT493" i="4" s="1"/>
  <c r="AU493" i="4" s="1"/>
  <c r="AV493" i="4" s="1"/>
  <c r="AS490" i="4"/>
  <c r="AT490" i="4" s="1"/>
  <c r="AU490" i="4" s="1"/>
  <c r="AV490" i="4" s="1"/>
  <c r="AS485" i="4"/>
  <c r="AT485" i="4" s="1"/>
  <c r="AU485" i="4" s="1"/>
  <c r="AV485" i="4" s="1"/>
  <c r="AS472" i="4"/>
  <c r="AT472" i="4" s="1"/>
  <c r="AU472" i="4" s="1"/>
  <c r="AV472" i="4" s="1"/>
  <c r="AS458" i="4"/>
  <c r="AT458" i="4" s="1"/>
  <c r="AU458" i="4" s="1"/>
  <c r="AV458" i="4" s="1"/>
  <c r="AS454" i="4"/>
  <c r="AT454" i="4" s="1"/>
  <c r="AU454" i="4" s="1"/>
  <c r="AV454" i="4" s="1"/>
  <c r="AS443" i="4"/>
  <c r="AT443" i="4" s="1"/>
  <c r="AU443" i="4" s="1"/>
  <c r="AV443" i="4" s="1"/>
  <c r="AS435" i="4"/>
  <c r="AT435" i="4" s="1"/>
  <c r="AU435" i="4" s="1"/>
  <c r="AV435" i="4" s="1"/>
  <c r="AS432" i="4"/>
  <c r="AT432" i="4" s="1"/>
  <c r="AU432" i="4" s="1"/>
  <c r="AV432" i="4" s="1"/>
  <c r="AS429" i="4"/>
  <c r="AT429" i="4" s="1"/>
  <c r="AU429" i="4" s="1"/>
  <c r="AV429" i="4" s="1"/>
  <c r="AS417" i="4"/>
  <c r="AT417" i="4" s="1"/>
  <c r="AU417" i="4" s="1"/>
  <c r="AV417" i="4" s="1"/>
  <c r="AS410" i="4"/>
  <c r="AT410" i="4" s="1"/>
  <c r="AU410" i="4" s="1"/>
  <c r="AV410" i="4" s="1"/>
  <c r="AS403" i="4"/>
  <c r="AT403" i="4" s="1"/>
  <c r="AU403" i="4" s="1"/>
  <c r="AV403" i="4" s="1"/>
  <c r="AS401" i="4"/>
  <c r="AT401" i="4" s="1"/>
  <c r="AU401" i="4" s="1"/>
  <c r="AV401" i="4" s="1"/>
  <c r="AS398" i="4"/>
  <c r="AT398" i="4" s="1"/>
  <c r="AU398" i="4" s="1"/>
  <c r="AV398" i="4" s="1"/>
  <c r="AS395" i="4"/>
  <c r="AT395" i="4" s="1"/>
  <c r="AU395" i="4" s="1"/>
  <c r="AV395" i="4" s="1"/>
  <c r="AS389" i="4"/>
  <c r="AT389" i="4" s="1"/>
  <c r="AU389" i="4" s="1"/>
  <c r="AV389" i="4" s="1"/>
  <c r="AS386" i="4"/>
  <c r="AT386" i="4" s="1"/>
  <c r="AU386" i="4" s="1"/>
  <c r="AV386" i="4" s="1"/>
  <c r="AS387" i="4"/>
  <c r="AT387" i="4" s="1"/>
  <c r="AU387" i="4" s="1"/>
  <c r="AV387" i="4" s="1"/>
  <c r="AS685" i="4"/>
  <c r="AT685" i="4" s="1"/>
  <c r="AU685" i="4" s="1"/>
  <c r="AV685" i="4" s="1"/>
  <c r="AS683" i="4"/>
  <c r="AT683" i="4" s="1"/>
  <c r="AU683" i="4" s="1"/>
  <c r="AV683" i="4" s="1"/>
  <c r="AS680" i="4"/>
  <c r="AT680" i="4" s="1"/>
  <c r="AU680" i="4" s="1"/>
  <c r="AV680" i="4" s="1"/>
  <c r="AS678" i="4"/>
  <c r="AT678" i="4" s="1"/>
  <c r="AU678" i="4" s="1"/>
  <c r="AV678" i="4" s="1"/>
  <c r="AS675" i="4"/>
  <c r="AT675" i="4" s="1"/>
  <c r="AU675" i="4" s="1"/>
  <c r="AV675" i="4" s="1"/>
  <c r="AS671" i="4"/>
  <c r="AT671" i="4" s="1"/>
  <c r="AU671" i="4" s="1"/>
  <c r="AV671" i="4" s="1"/>
  <c r="AS661" i="4"/>
  <c r="AT661" i="4" s="1"/>
  <c r="AU661" i="4" s="1"/>
  <c r="AV661" i="4" s="1"/>
  <c r="AS657" i="4"/>
  <c r="AT657" i="4" s="1"/>
  <c r="AU657" i="4" s="1"/>
  <c r="AV657" i="4" s="1"/>
  <c r="AS655" i="4"/>
  <c r="AT655" i="4" s="1"/>
  <c r="AU655" i="4" s="1"/>
  <c r="AV655" i="4" s="1"/>
  <c r="AS641" i="4"/>
  <c r="AT641" i="4" s="1"/>
  <c r="AU641" i="4" s="1"/>
  <c r="AV641" i="4" s="1"/>
  <c r="AS637" i="4"/>
  <c r="AT637" i="4" s="1"/>
  <c r="AU637" i="4" s="1"/>
  <c r="AV637" i="4" s="1"/>
  <c r="AS630" i="4"/>
  <c r="AT630" i="4" s="1"/>
  <c r="AU630" i="4" s="1"/>
  <c r="AV630" i="4" s="1"/>
  <c r="AS628" i="4"/>
  <c r="AT628" i="4" s="1"/>
  <c r="AU628" i="4" s="1"/>
  <c r="AV628" i="4" s="1"/>
  <c r="AS60" i="4"/>
  <c r="AT60" i="4" s="1"/>
  <c r="AU60" i="4" s="1"/>
  <c r="AV60" i="4" s="1"/>
  <c r="AS621" i="4"/>
  <c r="AT621" i="4" s="1"/>
  <c r="AU621" i="4" s="1"/>
  <c r="AV621" i="4" s="1"/>
  <c r="AS616" i="4"/>
  <c r="AT616" i="4" s="1"/>
  <c r="AU616" i="4" s="1"/>
  <c r="AV616" i="4" s="1"/>
  <c r="AS612" i="4"/>
  <c r="AT612" i="4" s="1"/>
  <c r="AU612" i="4" s="1"/>
  <c r="AV612" i="4" s="1"/>
  <c r="AS603" i="4"/>
  <c r="AT603" i="4" s="1"/>
  <c r="AU603" i="4" s="1"/>
  <c r="AV603" i="4" s="1"/>
  <c r="AS600" i="4"/>
  <c r="AT600" i="4" s="1"/>
  <c r="AU600" i="4" s="1"/>
  <c r="AV600" i="4" s="1"/>
  <c r="AS595" i="4"/>
  <c r="AT595" i="4" s="1"/>
  <c r="AU595" i="4" s="1"/>
  <c r="AV595" i="4" s="1"/>
  <c r="AS584" i="4"/>
  <c r="AT584" i="4" s="1"/>
  <c r="AU584" i="4" s="1"/>
  <c r="AV584" i="4" s="1"/>
  <c r="AS579" i="4"/>
  <c r="AT579" i="4" s="1"/>
  <c r="AU579" i="4" s="1"/>
  <c r="AV579" i="4" s="1"/>
  <c r="AS577" i="4"/>
  <c r="AT577" i="4" s="1"/>
  <c r="AU577" i="4" s="1"/>
  <c r="AV577" i="4" s="1"/>
  <c r="AS569" i="4"/>
  <c r="AT569" i="4" s="1"/>
  <c r="AU569" i="4" s="1"/>
  <c r="AV569" i="4" s="1"/>
  <c r="AS563" i="4"/>
  <c r="AT563" i="4" s="1"/>
  <c r="AU563" i="4" s="1"/>
  <c r="AV563" i="4" s="1"/>
  <c r="AS552" i="4"/>
  <c r="AT552" i="4" s="1"/>
  <c r="AU552" i="4" s="1"/>
  <c r="AV552" i="4" s="1"/>
  <c r="AS545" i="4"/>
  <c r="AT545" i="4" s="1"/>
  <c r="AU545" i="4" s="1"/>
  <c r="AV545" i="4" s="1"/>
  <c r="AS534" i="4"/>
  <c r="AT534" i="4" s="1"/>
  <c r="AU534" i="4" s="1"/>
  <c r="AV534" i="4" s="1"/>
  <c r="AS530" i="4"/>
  <c r="AT530" i="4" s="1"/>
  <c r="AU530" i="4" s="1"/>
  <c r="AV530" i="4" s="1"/>
  <c r="AS528" i="4"/>
  <c r="AT528" i="4" s="1"/>
  <c r="AU528" i="4" s="1"/>
  <c r="AV528" i="4" s="1"/>
  <c r="AS525" i="4"/>
  <c r="AT525" i="4" s="1"/>
  <c r="AU525" i="4" s="1"/>
  <c r="AV525" i="4" s="1"/>
  <c r="AS521" i="4"/>
  <c r="AT521" i="4" s="1"/>
  <c r="AU521" i="4" s="1"/>
  <c r="AV521" i="4" s="1"/>
  <c r="AS517" i="4"/>
  <c r="AT517" i="4" s="1"/>
  <c r="AU517" i="4" s="1"/>
  <c r="AV517" i="4" s="1"/>
  <c r="AS515" i="4"/>
  <c r="AT515" i="4" s="1"/>
  <c r="AU515" i="4" s="1"/>
  <c r="AV515" i="4" s="1"/>
  <c r="AS509" i="4"/>
  <c r="AT509" i="4" s="1"/>
  <c r="AU509" i="4" s="1"/>
  <c r="AV509" i="4" s="1"/>
  <c r="AS502" i="4"/>
  <c r="AT502" i="4" s="1"/>
  <c r="AU502" i="4" s="1"/>
  <c r="AV502" i="4" s="1"/>
  <c r="AS500" i="4"/>
  <c r="AT500" i="4" s="1"/>
  <c r="AU500" i="4" s="1"/>
  <c r="AV500" i="4" s="1"/>
  <c r="AS497" i="4"/>
  <c r="AT497" i="4" s="1"/>
  <c r="AU497" i="4" s="1"/>
  <c r="AV497" i="4" s="1"/>
  <c r="AS488" i="4"/>
  <c r="AT488" i="4" s="1"/>
  <c r="AU488" i="4" s="1"/>
  <c r="AV488" i="4" s="1"/>
  <c r="AS484" i="4"/>
  <c r="AT484" i="4" s="1"/>
  <c r="AU484" i="4" s="1"/>
  <c r="AV484" i="4" s="1"/>
  <c r="AS482" i="4"/>
  <c r="AT482" i="4" s="1"/>
  <c r="AU482" i="4" s="1"/>
  <c r="AV482" i="4" s="1"/>
  <c r="AS474" i="4"/>
  <c r="AT474" i="4" s="1"/>
  <c r="AU474" i="4" s="1"/>
  <c r="AV474" i="4" s="1"/>
  <c r="AS471" i="4"/>
  <c r="AT471" i="4" s="1"/>
  <c r="AU471" i="4" s="1"/>
  <c r="AV471" i="4" s="1"/>
  <c r="AS466" i="4"/>
  <c r="AT466" i="4" s="1"/>
  <c r="AU466" i="4" s="1"/>
  <c r="AV466" i="4" s="1"/>
  <c r="AS457" i="4"/>
  <c r="AT457" i="4" s="1"/>
  <c r="AU457" i="4" s="1"/>
  <c r="AV457" i="4" s="1"/>
  <c r="AS451" i="4"/>
  <c r="AT451" i="4" s="1"/>
  <c r="AU451" i="4" s="1"/>
  <c r="AV451" i="4" s="1"/>
  <c r="AS434" i="4"/>
  <c r="AT434" i="4" s="1"/>
  <c r="AU434" i="4" s="1"/>
  <c r="AV434" i="4" s="1"/>
  <c r="AS428" i="4"/>
  <c r="AT428" i="4" s="1"/>
  <c r="AU428" i="4" s="1"/>
  <c r="AV428" i="4" s="1"/>
  <c r="AS414" i="4"/>
  <c r="AT414" i="4" s="1"/>
  <c r="AU414" i="4" s="1"/>
  <c r="AV414" i="4" s="1"/>
  <c r="AS407" i="4"/>
  <c r="AS400" i="4"/>
  <c r="AT400" i="4" s="1"/>
  <c r="AU400" i="4" s="1"/>
  <c r="AV400" i="4" s="1"/>
  <c r="AS396" i="4"/>
  <c r="AT396" i="4" s="1"/>
  <c r="AU396" i="4" s="1"/>
  <c r="AV396" i="4" s="1"/>
  <c r="AS394" i="4"/>
  <c r="AT394" i="4" s="1"/>
  <c r="AU394" i="4" s="1"/>
  <c r="AV394" i="4" s="1"/>
  <c r="AS388" i="4"/>
  <c r="AT388" i="4" s="1"/>
  <c r="AU388" i="4" s="1"/>
  <c r="AV388" i="4" s="1"/>
  <c r="AS380" i="4"/>
  <c r="AT380" i="4" s="1"/>
  <c r="AU380" i="4" s="1"/>
  <c r="AV380" i="4" s="1"/>
  <c r="AS366" i="4"/>
  <c r="AT366" i="4" s="1"/>
  <c r="AU366" i="4" s="1"/>
  <c r="AV366" i="4" s="1"/>
  <c r="AS355" i="4"/>
  <c r="AT355" i="4" s="1"/>
  <c r="AU355" i="4" s="1"/>
  <c r="AV355" i="4" s="1"/>
  <c r="AS667" i="4"/>
  <c r="AT667" i="4" s="1"/>
  <c r="AU667" i="4" s="1"/>
  <c r="AV667" i="4" s="1"/>
  <c r="AS328" i="4"/>
  <c r="AT328" i="4" s="1"/>
  <c r="AU328" i="4" s="1"/>
  <c r="AV328" i="4" s="1"/>
  <c r="AS322" i="4"/>
  <c r="AT322" i="4" s="1"/>
  <c r="AU322" i="4" s="1"/>
  <c r="AV322" i="4" s="1"/>
  <c r="AS312" i="4"/>
  <c r="AT312" i="4" s="1"/>
  <c r="AU312" i="4" s="1"/>
  <c r="AV312" i="4" s="1"/>
  <c r="AS367" i="4"/>
  <c r="AT367" i="4" s="1"/>
  <c r="AU367" i="4" s="1"/>
  <c r="AV367" i="4" s="1"/>
  <c r="AS305" i="4"/>
  <c r="AT305" i="4" s="1"/>
  <c r="AU305" i="4" s="1"/>
  <c r="AV305" i="4" s="1"/>
  <c r="AS303" i="4"/>
  <c r="AT303" i="4" s="1"/>
  <c r="AU303" i="4" s="1"/>
  <c r="AV303" i="4" s="1"/>
  <c r="AS300" i="4"/>
  <c r="AT300" i="4" s="1"/>
  <c r="AU300" i="4" s="1"/>
  <c r="AV300" i="4" s="1"/>
  <c r="AS296" i="4"/>
  <c r="AT296" i="4" s="1"/>
  <c r="AU296" i="4" s="1"/>
  <c r="AV296" i="4" s="1"/>
  <c r="AS293" i="4"/>
  <c r="AT293" i="4" s="1"/>
  <c r="AU293" i="4" s="1"/>
  <c r="AV293" i="4" s="1"/>
  <c r="AS289" i="4"/>
  <c r="AT289" i="4" s="1"/>
  <c r="AU289" i="4" s="1"/>
  <c r="AV289" i="4" s="1"/>
  <c r="AS288" i="4"/>
  <c r="AT288" i="4" s="1"/>
  <c r="AU288" i="4" s="1"/>
  <c r="AV288" i="4" s="1"/>
  <c r="AS279" i="4"/>
  <c r="AT279" i="4" s="1"/>
  <c r="AU279" i="4" s="1"/>
  <c r="AV279" i="4" s="1"/>
  <c r="AS262" i="4"/>
  <c r="AT262" i="4" s="1"/>
  <c r="AU262" i="4" s="1"/>
  <c r="AV262" i="4" s="1"/>
  <c r="AS256" i="4"/>
  <c r="AT256" i="4" s="1"/>
  <c r="AU256" i="4" s="1"/>
  <c r="AV256" i="4" s="1"/>
  <c r="AS251" i="4"/>
  <c r="AT251" i="4" s="1"/>
  <c r="AU251" i="4" s="1"/>
  <c r="AV251" i="4" s="1"/>
  <c r="AS248" i="4"/>
  <c r="AT248" i="4" s="1"/>
  <c r="AU248" i="4" s="1"/>
  <c r="AV248" i="4" s="1"/>
  <c r="AS246" i="4"/>
  <c r="AT246" i="4" s="1"/>
  <c r="AU246" i="4" s="1"/>
  <c r="AV246" i="4" s="1"/>
  <c r="AS243" i="4"/>
  <c r="AT243" i="4" s="1"/>
  <c r="AU243" i="4" s="1"/>
  <c r="AV243" i="4" s="1"/>
  <c r="AS237" i="4"/>
  <c r="AT237" i="4" s="1"/>
  <c r="AU237" i="4" s="1"/>
  <c r="AV237" i="4" s="1"/>
  <c r="AS227" i="4"/>
  <c r="AT227" i="4" s="1"/>
  <c r="AU227" i="4" s="1"/>
  <c r="AV227" i="4" s="1"/>
  <c r="AS224" i="4"/>
  <c r="AT224" i="4" s="1"/>
  <c r="AU224" i="4" s="1"/>
  <c r="AV224" i="4" s="1"/>
  <c r="AS218" i="4"/>
  <c r="AT218" i="4" s="1"/>
  <c r="AU218" i="4" s="1"/>
  <c r="AV218" i="4" s="1"/>
  <c r="AS206" i="4"/>
  <c r="AT206" i="4" s="1"/>
  <c r="AU206" i="4" s="1"/>
  <c r="AV206" i="4" s="1"/>
  <c r="AS203" i="4"/>
  <c r="AT203" i="4" s="1"/>
  <c r="AU203" i="4" s="1"/>
  <c r="AV203" i="4" s="1"/>
  <c r="AS201" i="4"/>
  <c r="AT201" i="4" s="1"/>
  <c r="AU201" i="4" s="1"/>
  <c r="AV201" i="4" s="1"/>
  <c r="AS196" i="4"/>
  <c r="AT196" i="4" s="1"/>
  <c r="AU196" i="4" s="1"/>
  <c r="AV196" i="4" s="1"/>
  <c r="AS189" i="4"/>
  <c r="AT189" i="4" s="1"/>
  <c r="AU189" i="4" s="1"/>
  <c r="AV189" i="4" s="1"/>
  <c r="AS179" i="4"/>
  <c r="AT179" i="4" s="1"/>
  <c r="AU179" i="4" s="1"/>
  <c r="AV179" i="4" s="1"/>
  <c r="AS176" i="4"/>
  <c r="AT176" i="4" s="1"/>
  <c r="AU176" i="4" s="1"/>
  <c r="AV176" i="4" s="1"/>
  <c r="AS174" i="4"/>
  <c r="AT174" i="4" s="1"/>
  <c r="AU174" i="4" s="1"/>
  <c r="AV174" i="4" s="1"/>
  <c r="AS152" i="4"/>
  <c r="AT152" i="4" s="1"/>
  <c r="AU152" i="4" s="1"/>
  <c r="AV152" i="4" s="1"/>
  <c r="AS144" i="4"/>
  <c r="AT144" i="4" s="1"/>
  <c r="AU144" i="4" s="1"/>
  <c r="AV144" i="4" s="1"/>
  <c r="AS140" i="4"/>
  <c r="AT140" i="4" s="1"/>
  <c r="AU140" i="4" s="1"/>
  <c r="AV140" i="4" s="1"/>
  <c r="AS135" i="4"/>
  <c r="AT135" i="4" s="1"/>
  <c r="AU135" i="4" s="1"/>
  <c r="AV135" i="4" s="1"/>
  <c r="AS129" i="4"/>
  <c r="AT129" i="4" s="1"/>
  <c r="AU129" i="4" s="1"/>
  <c r="AV129" i="4" s="1"/>
  <c r="AS124" i="4"/>
  <c r="AT124" i="4" s="1"/>
  <c r="AU124" i="4" s="1"/>
  <c r="AV124" i="4" s="1"/>
  <c r="AS120" i="4"/>
  <c r="AT120" i="4" s="1"/>
  <c r="AU120" i="4" s="1"/>
  <c r="AV120" i="4" s="1"/>
  <c r="AS116" i="4"/>
  <c r="AT116" i="4" s="1"/>
  <c r="AU116" i="4" s="1"/>
  <c r="AV116" i="4" s="1"/>
  <c r="AS113" i="4"/>
  <c r="AT113" i="4" s="1"/>
  <c r="AU113" i="4" s="1"/>
  <c r="AV113" i="4" s="1"/>
  <c r="AS111" i="4"/>
  <c r="AT111" i="4" s="1"/>
  <c r="AU111" i="4" s="1"/>
  <c r="AV111" i="4" s="1"/>
  <c r="AS107" i="4"/>
  <c r="AT107" i="4" s="1"/>
  <c r="AU107" i="4" s="1"/>
  <c r="AV107" i="4" s="1"/>
  <c r="AS101" i="4"/>
  <c r="AT101" i="4" s="1"/>
  <c r="AU101" i="4" s="1"/>
  <c r="AV101" i="4" s="1"/>
  <c r="AS89" i="4"/>
  <c r="AT89" i="4" s="1"/>
  <c r="AU89" i="4" s="1"/>
  <c r="AV89" i="4" s="1"/>
  <c r="AS85" i="4"/>
  <c r="AT85" i="4" s="1"/>
  <c r="AU85" i="4" s="1"/>
  <c r="AV85" i="4" s="1"/>
  <c r="AS77" i="4"/>
  <c r="AT77" i="4" s="1"/>
  <c r="AU77" i="4" s="1"/>
  <c r="AV77" i="4" s="1"/>
  <c r="AS70" i="4"/>
  <c r="AT70" i="4" s="1"/>
  <c r="AU70" i="4" s="1"/>
  <c r="AV70" i="4" s="1"/>
  <c r="AS67" i="4"/>
  <c r="AT67" i="4" s="1"/>
  <c r="AU67" i="4" s="1"/>
  <c r="AV67" i="4" s="1"/>
  <c r="AS62" i="4"/>
  <c r="AT62" i="4" s="1"/>
  <c r="AU62" i="4" s="1"/>
  <c r="AV62" i="4" s="1"/>
  <c r="AS54" i="4"/>
  <c r="AT54" i="4" s="1"/>
  <c r="AU54" i="4" s="1"/>
  <c r="AV54" i="4" s="1"/>
  <c r="AS49" i="4"/>
  <c r="AT49" i="4" s="1"/>
  <c r="AU49" i="4" s="1"/>
  <c r="AV49" i="4" s="1"/>
  <c r="AS36" i="4"/>
  <c r="AT36" i="4" s="1"/>
  <c r="AU36" i="4" s="1"/>
  <c r="AV36" i="4" s="1"/>
  <c r="AS32" i="4"/>
  <c r="AT32" i="4" s="1"/>
  <c r="AU32" i="4" s="1"/>
  <c r="AV32" i="4" s="1"/>
  <c r="AS29" i="4"/>
  <c r="AT29" i="4" s="1"/>
  <c r="AU29" i="4" s="1"/>
  <c r="AV29" i="4" s="1"/>
  <c r="AS24" i="4"/>
  <c r="AT24" i="4" s="1"/>
  <c r="AU24" i="4" s="1"/>
  <c r="AV24" i="4" s="1"/>
  <c r="AS21" i="4"/>
  <c r="AS12" i="4"/>
  <c r="AS10" i="4"/>
  <c r="AT10" i="4" s="1"/>
  <c r="AU10" i="4" s="1"/>
  <c r="AV10" i="4" s="1"/>
  <c r="AS373" i="4"/>
  <c r="AT373" i="4" s="1"/>
  <c r="AU373" i="4" s="1"/>
  <c r="AV373" i="4" s="1"/>
  <c r="AS359" i="4"/>
  <c r="AT359" i="4" s="1"/>
  <c r="AU359" i="4" s="1"/>
  <c r="AV359" i="4" s="1"/>
  <c r="AS343" i="4"/>
  <c r="AT343" i="4" s="1"/>
  <c r="AU343" i="4" s="1"/>
  <c r="AV343" i="4" s="1"/>
  <c r="AS336" i="4"/>
  <c r="AT336" i="4" s="1"/>
  <c r="AU336" i="4" s="1"/>
  <c r="AV336" i="4" s="1"/>
  <c r="AW336" i="4" s="1"/>
  <c r="AX336" i="4" s="1"/>
  <c r="AS332" i="4"/>
  <c r="AT332" i="4" s="1"/>
  <c r="AU332" i="4" s="1"/>
  <c r="AV332" i="4" s="1"/>
  <c r="AS318" i="4"/>
  <c r="AT318" i="4" s="1"/>
  <c r="AU318" i="4" s="1"/>
  <c r="AV318" i="4" s="1"/>
  <c r="AS307" i="4"/>
  <c r="AT307" i="4" s="1"/>
  <c r="AU307" i="4" s="1"/>
  <c r="AV307" i="4" s="1"/>
  <c r="AS302" i="4"/>
  <c r="AT302" i="4" s="1"/>
  <c r="AU302" i="4" s="1"/>
  <c r="AV302" i="4" s="1"/>
  <c r="AS299" i="4"/>
  <c r="AT299" i="4" s="1"/>
  <c r="AU299" i="4" s="1"/>
  <c r="AV299" i="4" s="1"/>
  <c r="AS295" i="4"/>
  <c r="AT295" i="4" s="1"/>
  <c r="AU295" i="4" s="1"/>
  <c r="AV295" i="4" s="1"/>
  <c r="AS285" i="4"/>
  <c r="AT285" i="4" s="1"/>
  <c r="AU285" i="4" s="1"/>
  <c r="AV285" i="4" s="1"/>
  <c r="AS282" i="4"/>
  <c r="AT282" i="4" s="1"/>
  <c r="AU282" i="4" s="1"/>
  <c r="AV282" i="4" s="1"/>
  <c r="AS270" i="4"/>
  <c r="AT270" i="4" s="1"/>
  <c r="AU270" i="4" s="1"/>
  <c r="AV270" i="4" s="1"/>
  <c r="AS267" i="4"/>
  <c r="AT267" i="4" s="1"/>
  <c r="AU267" i="4" s="1"/>
  <c r="AV267" i="4" s="1"/>
  <c r="AS265" i="4"/>
  <c r="AT265" i="4" s="1"/>
  <c r="AU265" i="4" s="1"/>
  <c r="AV265" i="4" s="1"/>
  <c r="AS255" i="4"/>
  <c r="AT255" i="4" s="1"/>
  <c r="AU255" i="4" s="1"/>
  <c r="AV255" i="4" s="1"/>
  <c r="AS253" i="4"/>
  <c r="AT253" i="4" s="1"/>
  <c r="AU253" i="4" s="1"/>
  <c r="AV253" i="4" s="1"/>
  <c r="AS242" i="4"/>
  <c r="AT242" i="4" s="1"/>
  <c r="AU242" i="4" s="1"/>
  <c r="AV242" i="4" s="1"/>
  <c r="AS225" i="4"/>
  <c r="AT225" i="4" s="1"/>
  <c r="AU225" i="4" s="1"/>
  <c r="AV225" i="4" s="1"/>
  <c r="AS215" i="4"/>
  <c r="AT215" i="4" s="1"/>
  <c r="AU215" i="4" s="1"/>
  <c r="AV215" i="4" s="1"/>
  <c r="AS209" i="4"/>
  <c r="AT209" i="4" s="1"/>
  <c r="AU209" i="4" s="1"/>
  <c r="AV209" i="4" s="1"/>
  <c r="AS205" i="4"/>
  <c r="AT205" i="4" s="1"/>
  <c r="AU205" i="4" s="1"/>
  <c r="AV205" i="4" s="1"/>
  <c r="AS198" i="4"/>
  <c r="AT198" i="4" s="1"/>
  <c r="AU198" i="4" s="1"/>
  <c r="AV198" i="4" s="1"/>
  <c r="AS183" i="4"/>
  <c r="AT183" i="4" s="1"/>
  <c r="AU183" i="4" s="1"/>
  <c r="AV183" i="4" s="1"/>
  <c r="AS173" i="4"/>
  <c r="AT173" i="4" s="1"/>
  <c r="AU173" i="4" s="1"/>
  <c r="AV173" i="4" s="1"/>
  <c r="AS164" i="4"/>
  <c r="AT164" i="4" s="1"/>
  <c r="AU164" i="4" s="1"/>
  <c r="AV164" i="4" s="1"/>
  <c r="AS158" i="4"/>
  <c r="AT158" i="4" s="1"/>
  <c r="AU158" i="4" s="1"/>
  <c r="AV158" i="4" s="1"/>
  <c r="AS151" i="4"/>
  <c r="AT151" i="4" s="1"/>
  <c r="AU151" i="4" s="1"/>
  <c r="AV151" i="4" s="1"/>
  <c r="AS143" i="4"/>
  <c r="AT143" i="4" s="1"/>
  <c r="AU143" i="4" s="1"/>
  <c r="AV143" i="4" s="1"/>
  <c r="AS136" i="4"/>
  <c r="AT136" i="4" s="1"/>
  <c r="AU136" i="4" s="1"/>
  <c r="AV136" i="4" s="1"/>
  <c r="AS134" i="4"/>
  <c r="AT134" i="4" s="1"/>
  <c r="AU134" i="4" s="1"/>
  <c r="AV134" i="4" s="1"/>
  <c r="AS127" i="4"/>
  <c r="AT127" i="4" s="1"/>
  <c r="AU127" i="4" s="1"/>
  <c r="AV127" i="4" s="1"/>
  <c r="AS110" i="4"/>
  <c r="AT110" i="4" s="1"/>
  <c r="AU110" i="4" s="1"/>
  <c r="AV110" i="4" s="1"/>
  <c r="AS100" i="4"/>
  <c r="AT100" i="4" s="1"/>
  <c r="AU100" i="4" s="1"/>
  <c r="AV100" i="4" s="1"/>
  <c r="AS97" i="4"/>
  <c r="AT97" i="4" s="1"/>
  <c r="AU97" i="4" s="1"/>
  <c r="AV97" i="4" s="1"/>
  <c r="AS88" i="4"/>
  <c r="AT88" i="4" s="1"/>
  <c r="AU88" i="4" s="1"/>
  <c r="AV88" i="4" s="1"/>
  <c r="AS84" i="4"/>
  <c r="AT84" i="4" s="1"/>
  <c r="AU84" i="4" s="1"/>
  <c r="AV84" i="4" s="1"/>
  <c r="AS80" i="4"/>
  <c r="AT80" i="4" s="1"/>
  <c r="AU80" i="4" s="1"/>
  <c r="AV80" i="4" s="1"/>
  <c r="AS76" i="4"/>
  <c r="AT76" i="4" s="1"/>
  <c r="AU76" i="4" s="1"/>
  <c r="AV76" i="4" s="1"/>
  <c r="AW65" i="4"/>
  <c r="AX65" i="4" s="1"/>
  <c r="AS57" i="4"/>
  <c r="AT57" i="4" s="1"/>
  <c r="AU57" i="4" s="1"/>
  <c r="AV57" i="4" s="1"/>
  <c r="AS48" i="4"/>
  <c r="AS45" i="4"/>
  <c r="AT45" i="4" s="1"/>
  <c r="AU45" i="4" s="1"/>
  <c r="AV45" i="4" s="1"/>
  <c r="AS42" i="4"/>
  <c r="AT42" i="4" s="1"/>
  <c r="AU42" i="4" s="1"/>
  <c r="AV42" i="4" s="1"/>
  <c r="AS35" i="4"/>
  <c r="AT35" i="4" s="1"/>
  <c r="AU35" i="4" s="1"/>
  <c r="AV35" i="4" s="1"/>
  <c r="AS31" i="4"/>
  <c r="AT31" i="4" s="1"/>
  <c r="AU31" i="4" s="1"/>
  <c r="AV31" i="4" s="1"/>
  <c r="AS20" i="4"/>
  <c r="AT20" i="4" s="1"/>
  <c r="AU20" i="4" s="1"/>
  <c r="AV20" i="4" s="1"/>
  <c r="AS16" i="4"/>
  <c r="AT16" i="4" s="1"/>
  <c r="AU16" i="4" s="1"/>
  <c r="AV16" i="4" s="1"/>
  <c r="AW149" i="4"/>
  <c r="AX149" i="4" s="1"/>
  <c r="AS8" i="4"/>
  <c r="AT8" i="4" s="1"/>
  <c r="AU8" i="4" s="1"/>
  <c r="AV8" i="4" s="1"/>
  <c r="AS333" i="4"/>
  <c r="AT333" i="4" s="1"/>
  <c r="AU333" i="4" s="1"/>
  <c r="AV333" i="4" s="1"/>
  <c r="AS139" i="4"/>
  <c r="AT139" i="4" s="1"/>
  <c r="AU139" i="4" s="1"/>
  <c r="AV139" i="4" s="1"/>
  <c r="AS358" i="4"/>
  <c r="AT358" i="4" s="1"/>
  <c r="AU358" i="4" s="1"/>
  <c r="AV358" i="4" s="1"/>
  <c r="AS349" i="4"/>
  <c r="AT349" i="4" s="1"/>
  <c r="AU349" i="4" s="1"/>
  <c r="AV349" i="4" s="1"/>
  <c r="AS345" i="4"/>
  <c r="AT345" i="4" s="1"/>
  <c r="AU345" i="4" s="1"/>
  <c r="AV345" i="4" s="1"/>
  <c r="AS342" i="4"/>
  <c r="AT342" i="4" s="1"/>
  <c r="AU342" i="4" s="1"/>
  <c r="AV342" i="4" s="1"/>
  <c r="AS339" i="4"/>
  <c r="AT339" i="4" s="1"/>
  <c r="AU339" i="4" s="1"/>
  <c r="AV339" i="4" s="1"/>
  <c r="AS327" i="4"/>
  <c r="AT327" i="4" s="1"/>
  <c r="AU327" i="4" s="1"/>
  <c r="AV327" i="4" s="1"/>
  <c r="AS324" i="4"/>
  <c r="AT324" i="4" s="1"/>
  <c r="AU324" i="4" s="1"/>
  <c r="AV324" i="4" s="1"/>
  <c r="AS321" i="4"/>
  <c r="AT321" i="4" s="1"/>
  <c r="AU321" i="4" s="1"/>
  <c r="AV321" i="4" s="1"/>
  <c r="AS316" i="4"/>
  <c r="AT316" i="4" s="1"/>
  <c r="AU316" i="4" s="1"/>
  <c r="AV316" i="4" s="1"/>
  <c r="AW259" i="4"/>
  <c r="AX259" i="4" s="1"/>
  <c r="AW249" i="4"/>
  <c r="AX249" i="4" s="1"/>
  <c r="AW241" i="4"/>
  <c r="AX241" i="4" s="1"/>
  <c r="AS228" i="4"/>
  <c r="AT228" i="4" s="1"/>
  <c r="AU228" i="4" s="1"/>
  <c r="AV228" i="4" s="1"/>
  <c r="AS223" i="4"/>
  <c r="AT223" i="4" s="1"/>
  <c r="AU223" i="4" s="1"/>
  <c r="AV223" i="4" s="1"/>
  <c r="AS214" i="4"/>
  <c r="AT214" i="4" s="1"/>
  <c r="AU214" i="4" s="1"/>
  <c r="AV214" i="4" s="1"/>
  <c r="AS207" i="4"/>
  <c r="AT207" i="4" s="1"/>
  <c r="AU207" i="4" s="1"/>
  <c r="AV207" i="4" s="1"/>
  <c r="AS202" i="4"/>
  <c r="AT202" i="4" s="1"/>
  <c r="AU202" i="4" s="1"/>
  <c r="AV202" i="4" s="1"/>
  <c r="AS200" i="4"/>
  <c r="AT200" i="4" s="1"/>
  <c r="AU200" i="4" s="1"/>
  <c r="AV200" i="4" s="1"/>
  <c r="AS197" i="4"/>
  <c r="AT197" i="4" s="1"/>
  <c r="AU197" i="4" s="1"/>
  <c r="AV197" i="4" s="1"/>
  <c r="AS192" i="4"/>
  <c r="AT192" i="4" s="1"/>
  <c r="AU192" i="4" s="1"/>
  <c r="AV192" i="4" s="1"/>
  <c r="AS188" i="4"/>
  <c r="AT188" i="4" s="1"/>
  <c r="AU188" i="4" s="1"/>
  <c r="AV188" i="4" s="1"/>
  <c r="AS181" i="4"/>
  <c r="AT181" i="4" s="1"/>
  <c r="AU181" i="4" s="1"/>
  <c r="AV181" i="4" s="1"/>
  <c r="AS163" i="4"/>
  <c r="AT163" i="4" s="1"/>
  <c r="AU163" i="4" s="1"/>
  <c r="AV163" i="4" s="1"/>
  <c r="AS157" i="4"/>
  <c r="AT157" i="4" s="1"/>
  <c r="AU157" i="4" s="1"/>
  <c r="AV157" i="4" s="1"/>
  <c r="AS153" i="4"/>
  <c r="AT153" i="4" s="1"/>
  <c r="AU153" i="4" s="1"/>
  <c r="AV153" i="4" s="1"/>
  <c r="AS146" i="4"/>
  <c r="AT146" i="4" s="1"/>
  <c r="AU146" i="4" s="1"/>
  <c r="AV146" i="4" s="1"/>
  <c r="AS141" i="4"/>
  <c r="AT141" i="4" s="1"/>
  <c r="AU141" i="4" s="1"/>
  <c r="AV141" i="4" s="1"/>
  <c r="AS133" i="4"/>
  <c r="AT133" i="4" s="1"/>
  <c r="AU133" i="4" s="1"/>
  <c r="AV133" i="4" s="1"/>
  <c r="AS131" i="4"/>
  <c r="AT131" i="4" s="1"/>
  <c r="AU131" i="4" s="1"/>
  <c r="AV131" i="4" s="1"/>
  <c r="AS125" i="4"/>
  <c r="AT125" i="4" s="1"/>
  <c r="AU125" i="4" s="1"/>
  <c r="AV125" i="4" s="1"/>
  <c r="AS122" i="4"/>
  <c r="AT122" i="4" s="1"/>
  <c r="AU122" i="4" s="1"/>
  <c r="AV122" i="4" s="1"/>
  <c r="AS118" i="4"/>
  <c r="AT118" i="4" s="1"/>
  <c r="AU118" i="4" s="1"/>
  <c r="AV118" i="4" s="1"/>
  <c r="AS96" i="4"/>
  <c r="AT96" i="4" s="1"/>
  <c r="AU96" i="4" s="1"/>
  <c r="AV96" i="4" s="1"/>
  <c r="AS79" i="4"/>
  <c r="AT79" i="4" s="1"/>
  <c r="AU79" i="4" s="1"/>
  <c r="AV79" i="4" s="1"/>
  <c r="AS73" i="4"/>
  <c r="AT73" i="4" s="1"/>
  <c r="AU73" i="4" s="1"/>
  <c r="AV73" i="4" s="1"/>
  <c r="AS71" i="4"/>
  <c r="AT71" i="4" s="1"/>
  <c r="AU71" i="4" s="1"/>
  <c r="AV71" i="4" s="1"/>
  <c r="AS61" i="4"/>
  <c r="AT61" i="4" s="1"/>
  <c r="AU61" i="4" s="1"/>
  <c r="AV61" i="4" s="1"/>
  <c r="AS59" i="4"/>
  <c r="AT59" i="4" s="1"/>
  <c r="AU59" i="4" s="1"/>
  <c r="AV59" i="4" s="1"/>
  <c r="AS56" i="4"/>
  <c r="AT56" i="4" s="1"/>
  <c r="AU56" i="4" s="1"/>
  <c r="AV56" i="4" s="1"/>
  <c r="AS52" i="4"/>
  <c r="AT52" i="4" s="1"/>
  <c r="AU52" i="4" s="1"/>
  <c r="AV52" i="4" s="1"/>
  <c r="AS51" i="4"/>
  <c r="AT51" i="4" s="1"/>
  <c r="AU51" i="4" s="1"/>
  <c r="AV51" i="4" s="1"/>
  <c r="AS47" i="4"/>
  <c r="AT47" i="4" s="1"/>
  <c r="AU47" i="4" s="1"/>
  <c r="AV47" i="4" s="1"/>
  <c r="AS44" i="4"/>
  <c r="AT44" i="4" s="1"/>
  <c r="AU44" i="4" s="1"/>
  <c r="AV44" i="4" s="1"/>
  <c r="AS28" i="4"/>
  <c r="AT28" i="4" s="1"/>
  <c r="AU28" i="4" s="1"/>
  <c r="AV28" i="4" s="1"/>
  <c r="AS26" i="4"/>
  <c r="AT26" i="4" s="1"/>
  <c r="AU26" i="4" s="1"/>
  <c r="AV26" i="4" s="1"/>
  <c r="AS23" i="4"/>
  <c r="AT23" i="4" s="1"/>
  <c r="AU23" i="4" s="1"/>
  <c r="AV23" i="4" s="1"/>
  <c r="AS15" i="4"/>
  <c r="AT15" i="4" s="1"/>
  <c r="AU15" i="4" s="1"/>
  <c r="AV15" i="4" s="1"/>
  <c r="AS11" i="4"/>
  <c r="AS9" i="4"/>
  <c r="AT9" i="4" s="1"/>
  <c r="AU9" i="4" s="1"/>
  <c r="AV9" i="4" s="1"/>
  <c r="AS361" i="4"/>
  <c r="AT361" i="4" s="1"/>
  <c r="AU361" i="4" s="1"/>
  <c r="AV361" i="4" s="1"/>
  <c r="AS340" i="4"/>
  <c r="AT340" i="4" s="1"/>
  <c r="AU340" i="4" s="1"/>
  <c r="AV340" i="4" s="1"/>
  <c r="AS319" i="4"/>
  <c r="AT319" i="4" s="1"/>
  <c r="AU319" i="4" s="1"/>
  <c r="AV319" i="4" s="1"/>
  <c r="AS283" i="4"/>
  <c r="AT283" i="4" s="1"/>
  <c r="AU283" i="4" s="1"/>
  <c r="AV283" i="4" s="1"/>
  <c r="AS268" i="4"/>
  <c r="AT268" i="4" s="1"/>
  <c r="AU268" i="4" s="1"/>
  <c r="AV268" i="4" s="1"/>
  <c r="AS254" i="4"/>
  <c r="AT254" i="4" s="1"/>
  <c r="AU254" i="4" s="1"/>
  <c r="AV254" i="4" s="1"/>
  <c r="AS169" i="4"/>
  <c r="AT169" i="4" s="1"/>
  <c r="AU169" i="4" s="1"/>
  <c r="AV169" i="4" s="1"/>
  <c r="AS132" i="4"/>
  <c r="AT132" i="4" s="1"/>
  <c r="AU132" i="4" s="1"/>
  <c r="AV132" i="4" s="1"/>
  <c r="AS377" i="4"/>
  <c r="AT377" i="4" s="1"/>
  <c r="AU377" i="4" s="1"/>
  <c r="AV377" i="4" s="1"/>
  <c r="AS374" i="4"/>
  <c r="AT374" i="4" s="1"/>
  <c r="AU374" i="4" s="1"/>
  <c r="AV374" i="4" s="1"/>
  <c r="AW372" i="4"/>
  <c r="AX372" i="4" s="1"/>
  <c r="AS368" i="4"/>
  <c r="AT368" i="4" s="1"/>
  <c r="AU368" i="4" s="1"/>
  <c r="AV368" i="4" s="1"/>
  <c r="AS425" i="4"/>
  <c r="AT425" i="4" s="1"/>
  <c r="AU425" i="4" s="1"/>
  <c r="AV425" i="4" s="1"/>
  <c r="AS356" i="4"/>
  <c r="AT356" i="4" s="1"/>
  <c r="AU356" i="4" s="1"/>
  <c r="AV356" i="4" s="1"/>
  <c r="AS341" i="4"/>
  <c r="AT341" i="4" s="1"/>
  <c r="AU341" i="4" s="1"/>
  <c r="AV341" i="4" s="1"/>
  <c r="AW341" i="4" s="1"/>
  <c r="AX341" i="4" s="1"/>
  <c r="AS334" i="4"/>
  <c r="AT334" i="4" s="1"/>
  <c r="AU334" i="4" s="1"/>
  <c r="AV334" i="4" s="1"/>
  <c r="AS331" i="4"/>
  <c r="AT331" i="4" s="1"/>
  <c r="AU331" i="4" s="1"/>
  <c r="AV331" i="4" s="1"/>
  <c r="AW330" i="4"/>
  <c r="AX330" i="4" s="1"/>
  <c r="AS326" i="4"/>
  <c r="AT326" i="4" s="1"/>
  <c r="AU326" i="4" s="1"/>
  <c r="AV326" i="4" s="1"/>
  <c r="AW323" i="4"/>
  <c r="AX323" i="4" s="1"/>
  <c r="AS320" i="4"/>
  <c r="AT320" i="4" s="1"/>
  <c r="AU320" i="4" s="1"/>
  <c r="AV320" i="4" s="1"/>
  <c r="AS313" i="4"/>
  <c r="AT313" i="4" s="1"/>
  <c r="AU313" i="4" s="1"/>
  <c r="AV313" i="4" s="1"/>
  <c r="AS308" i="4"/>
  <c r="AT308" i="4" s="1"/>
  <c r="AU308" i="4" s="1"/>
  <c r="AV308" i="4" s="1"/>
  <c r="AS304" i="4"/>
  <c r="AT304" i="4" s="1"/>
  <c r="AU304" i="4" s="1"/>
  <c r="AV304" i="4" s="1"/>
  <c r="AS294" i="4"/>
  <c r="AT294" i="4" s="1"/>
  <c r="AU294" i="4" s="1"/>
  <c r="AV294" i="4" s="1"/>
  <c r="AS264" i="4"/>
  <c r="AT264" i="4" s="1"/>
  <c r="AU264" i="4" s="1"/>
  <c r="AV264" i="4" s="1"/>
  <c r="AS257" i="4"/>
  <c r="AT257" i="4" s="1"/>
  <c r="AU257" i="4" s="1"/>
  <c r="AV257" i="4" s="1"/>
  <c r="AS247" i="4"/>
  <c r="AT247" i="4" s="1"/>
  <c r="AU247" i="4" s="1"/>
  <c r="AV247" i="4" s="1"/>
  <c r="AS245" i="4"/>
  <c r="AT245" i="4" s="1"/>
  <c r="AU245" i="4" s="1"/>
  <c r="AV245" i="4" s="1"/>
  <c r="AS244" i="4"/>
  <c r="AT244" i="4" s="1"/>
  <c r="AU244" i="4" s="1"/>
  <c r="AV244" i="4" s="1"/>
  <c r="AS240" i="4"/>
  <c r="AT240" i="4" s="1"/>
  <c r="AU240" i="4" s="1"/>
  <c r="AV240" i="4" s="1"/>
  <c r="AW231" i="4"/>
  <c r="AX231" i="4" s="1"/>
  <c r="AS220" i="4"/>
  <c r="AT220" i="4" s="1"/>
  <c r="AU220" i="4" s="1"/>
  <c r="AV220" i="4" s="1"/>
  <c r="AS217" i="4"/>
  <c r="AT217" i="4" s="1"/>
  <c r="AU217" i="4" s="1"/>
  <c r="AV217" i="4" s="1"/>
  <c r="AS191" i="4"/>
  <c r="AT191" i="4" s="1"/>
  <c r="AU191" i="4" s="1"/>
  <c r="AV191" i="4" s="1"/>
  <c r="AS187" i="4"/>
  <c r="AT187" i="4" s="1"/>
  <c r="AU187" i="4" s="1"/>
  <c r="AV187" i="4" s="1"/>
  <c r="AS184" i="4"/>
  <c r="AT184" i="4" s="1"/>
  <c r="AU184" i="4" s="1"/>
  <c r="AV184" i="4" s="1"/>
  <c r="AS180" i="4"/>
  <c r="AT180" i="4" s="1"/>
  <c r="AU180" i="4" s="1"/>
  <c r="AV180" i="4" s="1"/>
  <c r="AS177" i="4"/>
  <c r="AT177" i="4" s="1"/>
  <c r="AU177" i="4" s="1"/>
  <c r="AV177" i="4" s="1"/>
  <c r="AS170" i="4"/>
  <c r="AT170" i="4" s="1"/>
  <c r="AU170" i="4" s="1"/>
  <c r="AV170" i="4" s="1"/>
  <c r="AS166" i="4"/>
  <c r="AT166" i="4" s="1"/>
  <c r="AU166" i="4" s="1"/>
  <c r="AV166" i="4" s="1"/>
  <c r="AS162" i="4"/>
  <c r="AT162" i="4" s="1"/>
  <c r="AU162" i="4" s="1"/>
  <c r="AV162" i="4" s="1"/>
  <c r="AS156" i="4"/>
  <c r="AT156" i="4" s="1"/>
  <c r="AU156" i="4" s="1"/>
  <c r="AV156" i="4" s="1"/>
  <c r="AS150" i="4"/>
  <c r="AT150" i="4" s="1"/>
  <c r="AU150" i="4" s="1"/>
  <c r="AV150" i="4" s="1"/>
  <c r="AS138" i="4"/>
  <c r="AT138" i="4" s="1"/>
  <c r="AU138" i="4" s="1"/>
  <c r="AV138" i="4" s="1"/>
  <c r="AS130" i="4"/>
  <c r="AT130" i="4" s="1"/>
  <c r="AU130" i="4" s="1"/>
  <c r="AV130" i="4" s="1"/>
  <c r="AS121" i="4"/>
  <c r="AT121" i="4" s="1"/>
  <c r="AU121" i="4" s="1"/>
  <c r="AV121" i="4" s="1"/>
  <c r="AS117" i="4"/>
  <c r="AT117" i="4" s="1"/>
  <c r="AU117" i="4" s="1"/>
  <c r="AV117" i="4" s="1"/>
  <c r="AS115" i="4"/>
  <c r="AT115" i="4" s="1"/>
  <c r="AU115" i="4" s="1"/>
  <c r="AV115" i="4" s="1"/>
  <c r="AW112" i="4"/>
  <c r="AX112" i="4" s="1"/>
  <c r="AS108" i="4"/>
  <c r="AT108" i="4" s="1"/>
  <c r="AU108" i="4" s="1"/>
  <c r="AV108" i="4" s="1"/>
  <c r="AS102" i="4"/>
  <c r="AT102" i="4" s="1"/>
  <c r="AU102" i="4" s="1"/>
  <c r="AV102" i="4" s="1"/>
  <c r="AS92" i="4"/>
  <c r="AT92" i="4" s="1"/>
  <c r="AU92" i="4" s="1"/>
  <c r="AV92" i="4" s="1"/>
  <c r="AS90" i="4"/>
  <c r="AT90" i="4" s="1"/>
  <c r="AU90" i="4" s="1"/>
  <c r="AV90" i="4" s="1"/>
  <c r="AS86" i="4"/>
  <c r="AT86" i="4" s="1"/>
  <c r="AU86" i="4" s="1"/>
  <c r="AV86" i="4" s="1"/>
  <c r="AW83" i="4"/>
  <c r="AX83" i="4" s="1"/>
  <c r="AS78" i="4"/>
  <c r="AT78" i="4" s="1"/>
  <c r="AU78" i="4" s="1"/>
  <c r="AV78" i="4" s="1"/>
  <c r="AS72" i="4"/>
  <c r="AT72" i="4" s="1"/>
  <c r="AU72" i="4" s="1"/>
  <c r="AV72" i="4" s="1"/>
  <c r="AS68" i="4"/>
  <c r="AT68" i="4" s="1"/>
  <c r="AU68" i="4" s="1"/>
  <c r="AV68" i="4" s="1"/>
  <c r="AS64" i="4"/>
  <c r="AT64" i="4" s="1"/>
  <c r="AU64" i="4" s="1"/>
  <c r="AV64" i="4" s="1"/>
  <c r="AS58" i="4"/>
  <c r="AT58" i="4" s="1"/>
  <c r="AU58" i="4" s="1"/>
  <c r="AV58" i="4" s="1"/>
  <c r="AS55" i="4"/>
  <c r="AT55" i="4" s="1"/>
  <c r="AU55" i="4" s="1"/>
  <c r="AV55" i="4" s="1"/>
  <c r="AS50" i="4"/>
  <c r="AT50" i="4" s="1"/>
  <c r="AU50" i="4" s="1"/>
  <c r="AV50" i="4" s="1"/>
  <c r="AS46" i="4"/>
  <c r="AT46" i="4" s="1"/>
  <c r="AU46" i="4" s="1"/>
  <c r="AV46" i="4" s="1"/>
  <c r="AS43" i="4"/>
  <c r="AT43" i="4" s="1"/>
  <c r="AU43" i="4" s="1"/>
  <c r="AV43" i="4" s="1"/>
  <c r="AS33" i="4"/>
  <c r="AT33" i="4" s="1"/>
  <c r="AU33" i="4" s="1"/>
  <c r="AV33" i="4" s="1"/>
  <c r="AS30" i="4"/>
  <c r="AT30" i="4" s="1"/>
  <c r="AU30" i="4" s="1"/>
  <c r="AV30" i="4" s="1"/>
  <c r="AW25" i="4"/>
  <c r="AX25" i="4" s="1"/>
  <c r="AS22" i="4"/>
  <c r="AT22" i="4" s="1"/>
  <c r="AU22" i="4" s="1"/>
  <c r="AV22" i="4" s="1"/>
  <c r="AS18" i="4"/>
  <c r="AT18" i="4" s="1"/>
  <c r="AU18" i="4" s="1"/>
  <c r="AV18" i="4" s="1"/>
  <c r="AS351" i="4"/>
  <c r="AT351" i="4" s="1"/>
  <c r="AU351" i="4" s="1"/>
  <c r="AV351" i="4" s="1"/>
  <c r="AS344" i="4"/>
  <c r="AT344" i="4" s="1"/>
  <c r="AU344" i="4" s="1"/>
  <c r="AV344" i="4" s="1"/>
  <c r="AS315" i="4"/>
  <c r="AT315" i="4" s="1"/>
  <c r="AU315" i="4" s="1"/>
  <c r="AV315" i="4" s="1"/>
  <c r="AS290" i="4"/>
  <c r="AT290" i="4" s="1"/>
  <c r="AU290" i="4" s="1"/>
  <c r="AV290" i="4" s="1"/>
  <c r="AS280" i="4"/>
  <c r="AT280" i="4" s="1"/>
  <c r="AU280" i="4" s="1"/>
  <c r="AV280" i="4" s="1"/>
  <c r="AS239" i="4"/>
  <c r="AT239" i="4" s="1"/>
  <c r="AU239" i="4" s="1"/>
  <c r="AV239" i="4" s="1"/>
  <c r="AS93" i="4"/>
  <c r="AT93" i="4" s="1"/>
  <c r="AU93" i="4" s="1"/>
  <c r="AV93" i="4" s="1"/>
  <c r="AS204" i="4"/>
  <c r="AT204" i="4" s="1"/>
  <c r="AU204" i="4" s="1"/>
  <c r="AV204" i="4" s="1"/>
  <c r="AS17" i="4"/>
  <c r="AT17" i="4" s="1"/>
  <c r="AU17" i="4" s="1"/>
  <c r="AV17" i="4" s="1"/>
  <c r="AW292" i="4"/>
  <c r="AX292" i="4" s="1"/>
  <c r="AW573" i="4"/>
  <c r="AX573" i="4" s="1"/>
  <c r="AW69" i="4"/>
  <c r="AX69" i="4" s="1"/>
  <c r="AA315" i="4"/>
  <c r="M315" i="4"/>
  <c r="J315" i="4" s="1"/>
  <c r="AP315" i="4" s="1"/>
  <c r="R315" i="4"/>
  <c r="AT11" i="4" l="1"/>
  <c r="AS703" i="4"/>
  <c r="AT48" i="4"/>
  <c r="AS706" i="4"/>
  <c r="AT12" i="4"/>
  <c r="AS705" i="4"/>
  <c r="AS698" i="4"/>
  <c r="AS704" i="4"/>
  <c r="AS702" i="4"/>
  <c r="AT21" i="4"/>
  <c r="AS708" i="4"/>
  <c r="AT407" i="4"/>
  <c r="AS700" i="4"/>
  <c r="AS694" i="4"/>
  <c r="AS699" i="4"/>
  <c r="AS707" i="4"/>
  <c r="AS701" i="4"/>
  <c r="AT707" i="4"/>
  <c r="AT704" i="4"/>
  <c r="AT570" i="4"/>
  <c r="Z315" i="4"/>
  <c r="AO315" i="4"/>
  <c r="AW332" i="4"/>
  <c r="AX332" i="4" s="1"/>
  <c r="AW608" i="4"/>
  <c r="AX608" i="4" s="1"/>
  <c r="AW359" i="4"/>
  <c r="AX359" i="4" s="1"/>
  <c r="AW135" i="4"/>
  <c r="AX135" i="4" s="1"/>
  <c r="AW102" i="4"/>
  <c r="AX102" i="4" s="1"/>
  <c r="AW108" i="4"/>
  <c r="AX108" i="4" s="1"/>
  <c r="AW334" i="4"/>
  <c r="AX334" i="4" s="1"/>
  <c r="AW224" i="4"/>
  <c r="AX224" i="4" s="1"/>
  <c r="AW425" i="4"/>
  <c r="AX425" i="4" s="1"/>
  <c r="AW368" i="4"/>
  <c r="AX368" i="4" s="1"/>
  <c r="AW299" i="4"/>
  <c r="AX299" i="4" s="1"/>
  <c r="AW667" i="4"/>
  <c r="AX667" i="4" s="1"/>
  <c r="AW342" i="4"/>
  <c r="AX342" i="4" s="1"/>
  <c r="AW80" i="4"/>
  <c r="AX80" i="4" s="1"/>
  <c r="AW84" i="4"/>
  <c r="AX84" i="4" s="1"/>
  <c r="AW100" i="4"/>
  <c r="AX100" i="4" s="1"/>
  <c r="AW127" i="4"/>
  <c r="AX127" i="4" s="1"/>
  <c r="AW134" i="4"/>
  <c r="AX134" i="4" s="1"/>
  <c r="AW318" i="4"/>
  <c r="AX318" i="4" s="1"/>
  <c r="AW140" i="4"/>
  <c r="AX140" i="4" s="1"/>
  <c r="AW218" i="4"/>
  <c r="AX218" i="4" s="1"/>
  <c r="AW237" i="4"/>
  <c r="AX237" i="4" s="1"/>
  <c r="AW248" i="4"/>
  <c r="AX248" i="4" s="1"/>
  <c r="AW262" i="4"/>
  <c r="AX262" i="4" s="1"/>
  <c r="AW288" i="4"/>
  <c r="AX288" i="4" s="1"/>
  <c r="AW293" i="4"/>
  <c r="AX293" i="4" s="1"/>
  <c r="AW300" i="4"/>
  <c r="AX300" i="4" s="1"/>
  <c r="AW305" i="4"/>
  <c r="AX305" i="4" s="1"/>
  <c r="AW312" i="4"/>
  <c r="AX312" i="4" s="1"/>
  <c r="AW520" i="4"/>
  <c r="AX520" i="4" s="1"/>
  <c r="AW568" i="4"/>
  <c r="AX568" i="4" s="1"/>
  <c r="AW339" i="4"/>
  <c r="AX339" i="4" s="1"/>
  <c r="AW345" i="4"/>
  <c r="AX345" i="4" s="1"/>
  <c r="AW76" i="4"/>
  <c r="AX76" i="4" s="1"/>
  <c r="AW88" i="4"/>
  <c r="AX88" i="4" s="1"/>
  <c r="AW97" i="4"/>
  <c r="AX97" i="4" s="1"/>
  <c r="AW110" i="4"/>
  <c r="AX110" i="4" s="1"/>
  <c r="AW136" i="4"/>
  <c r="AX136" i="4" s="1"/>
  <c r="AW152" i="4"/>
  <c r="AX152" i="4" s="1"/>
  <c r="AW243" i="4"/>
  <c r="AX243" i="4" s="1"/>
  <c r="AW246" i="4"/>
  <c r="AX246" i="4" s="1"/>
  <c r="AW251" i="4"/>
  <c r="AX251" i="4" s="1"/>
  <c r="AW256" i="4"/>
  <c r="AX256" i="4" s="1"/>
  <c r="AW279" i="4"/>
  <c r="AX279" i="4" s="1"/>
  <c r="AW289" i="4"/>
  <c r="AX289" i="4" s="1"/>
  <c r="AW296" i="4"/>
  <c r="AX296" i="4" s="1"/>
  <c r="AW303" i="4"/>
  <c r="AX303" i="4" s="1"/>
  <c r="AW367" i="4"/>
  <c r="AX367" i="4" s="1"/>
  <c r="AW679" i="4"/>
  <c r="AX679" i="4" s="1"/>
  <c r="AW547" i="4"/>
  <c r="AX547" i="4" s="1"/>
  <c r="AW22" i="4"/>
  <c r="AX22" i="4" s="1"/>
  <c r="AW78" i="4"/>
  <c r="AX78" i="4" s="1"/>
  <c r="AW245" i="4"/>
  <c r="AX245" i="4" s="1"/>
  <c r="AW264" i="4"/>
  <c r="AX264" i="4" s="1"/>
  <c r="AW294" i="4"/>
  <c r="AX294" i="4" s="1"/>
  <c r="AW313" i="4"/>
  <c r="AX313" i="4" s="1"/>
  <c r="AW326" i="4"/>
  <c r="AX326" i="4" s="1"/>
  <c r="AW44" i="4"/>
  <c r="AX44" i="4" s="1"/>
  <c r="AW47" i="4"/>
  <c r="AX47" i="4" s="1"/>
  <c r="AW52" i="4"/>
  <c r="AX52" i="4" s="1"/>
  <c r="AW59" i="4"/>
  <c r="AX59" i="4" s="1"/>
  <c r="AW73" i="4"/>
  <c r="AX73" i="4" s="1"/>
  <c r="AW96" i="4"/>
  <c r="AX96" i="4" s="1"/>
  <c r="AW122" i="4"/>
  <c r="AX122" i="4" s="1"/>
  <c r="AW131" i="4"/>
  <c r="AX131" i="4" s="1"/>
  <c r="AW141" i="4"/>
  <c r="AX141" i="4" s="1"/>
  <c r="AW153" i="4"/>
  <c r="AX153" i="4" s="1"/>
  <c r="AW163" i="4"/>
  <c r="AX163" i="4" s="1"/>
  <c r="AW181" i="4"/>
  <c r="AX181" i="4" s="1"/>
  <c r="AW188" i="4"/>
  <c r="AX188" i="4" s="1"/>
  <c r="AW197" i="4"/>
  <c r="AX197" i="4" s="1"/>
  <c r="AW202" i="4"/>
  <c r="AX202" i="4" s="1"/>
  <c r="AW207" i="4"/>
  <c r="AX207" i="4" s="1"/>
  <c r="AW223" i="4"/>
  <c r="AX223" i="4" s="1"/>
  <c r="AW228" i="4"/>
  <c r="AX228" i="4" s="1"/>
  <c r="AW280" i="4"/>
  <c r="AX280" i="4" s="1"/>
  <c r="AW8" i="4"/>
  <c r="AX8" i="4" s="1"/>
  <c r="AW139" i="4"/>
  <c r="AX139" i="4" s="1"/>
  <c r="AW169" i="4"/>
  <c r="AX169" i="4" s="1"/>
  <c r="AW173" i="4"/>
  <c r="AX173" i="4" s="1"/>
  <c r="AW225" i="4"/>
  <c r="AX225" i="4" s="1"/>
  <c r="AW253" i="4"/>
  <c r="AX253" i="4" s="1"/>
  <c r="AW267" i="4"/>
  <c r="AX267" i="4" s="1"/>
  <c r="AW282" i="4"/>
  <c r="AX282" i="4" s="1"/>
  <c r="AW7" i="4"/>
  <c r="AX7" i="4" s="1"/>
  <c r="AW24" i="4"/>
  <c r="AX24" i="4" s="1"/>
  <c r="AW29" i="4"/>
  <c r="AX29" i="4" s="1"/>
  <c r="AW36" i="4"/>
  <c r="AX36" i="4" s="1"/>
  <c r="AW366" i="4"/>
  <c r="AX366" i="4" s="1"/>
  <c r="AW541" i="4"/>
  <c r="AX541" i="4" s="1"/>
  <c r="AW589" i="4"/>
  <c r="AX589" i="4" s="1"/>
  <c r="AW615" i="4"/>
  <c r="AX615" i="4" s="1"/>
  <c r="AW684" i="4"/>
  <c r="AX684" i="4" s="1"/>
  <c r="AW18" i="4"/>
  <c r="AX18" i="4" s="1"/>
  <c r="AW72" i="4"/>
  <c r="AX72" i="4" s="1"/>
  <c r="AW240" i="4"/>
  <c r="AX240" i="4" s="1"/>
  <c r="AW244" i="4"/>
  <c r="AX244" i="4" s="1"/>
  <c r="AW247" i="4"/>
  <c r="AX247" i="4" s="1"/>
  <c r="AW257" i="4"/>
  <c r="AX257" i="4" s="1"/>
  <c r="AW304" i="4"/>
  <c r="AX304" i="4" s="1"/>
  <c r="AW308" i="4"/>
  <c r="AX308" i="4" s="1"/>
  <c r="AW51" i="4"/>
  <c r="AX51" i="4" s="1"/>
  <c r="AW56" i="4"/>
  <c r="AX56" i="4" s="1"/>
  <c r="AW61" i="4"/>
  <c r="AX61" i="4" s="1"/>
  <c r="AW71" i="4"/>
  <c r="AX71" i="4" s="1"/>
  <c r="AW79" i="4"/>
  <c r="AX79" i="4" s="1"/>
  <c r="AW118" i="4"/>
  <c r="AX118" i="4" s="1"/>
  <c r="AW125" i="4"/>
  <c r="AX125" i="4" s="1"/>
  <c r="AW133" i="4"/>
  <c r="AX133" i="4" s="1"/>
  <c r="AW146" i="4"/>
  <c r="AX146" i="4" s="1"/>
  <c r="AW157" i="4"/>
  <c r="AX157" i="4" s="1"/>
  <c r="AW192" i="4"/>
  <c r="AX192" i="4" s="1"/>
  <c r="AW200" i="4"/>
  <c r="AX200" i="4" s="1"/>
  <c r="AW214" i="4"/>
  <c r="AX214" i="4" s="1"/>
  <c r="AW361" i="4"/>
  <c r="AX361" i="4" s="1"/>
  <c r="AW183" i="4"/>
  <c r="AX183" i="4" s="1"/>
  <c r="AW198" i="4"/>
  <c r="AX198" i="4" s="1"/>
  <c r="AW242" i="4"/>
  <c r="AX242" i="4" s="1"/>
  <c r="AW255" i="4"/>
  <c r="AX255" i="4" s="1"/>
  <c r="AW265" i="4"/>
  <c r="AX265" i="4" s="1"/>
  <c r="AW270" i="4"/>
  <c r="AX270" i="4" s="1"/>
  <c r="AW285" i="4"/>
  <c r="AX285" i="4" s="1"/>
  <c r="AW295" i="4"/>
  <c r="AX295" i="4" s="1"/>
  <c r="AW302" i="4"/>
  <c r="AX302" i="4" s="1"/>
  <c r="AW307" i="4"/>
  <c r="AX307" i="4" s="1"/>
  <c r="AW351" i="4"/>
  <c r="AX351" i="4" s="1"/>
  <c r="AW227" i="4"/>
  <c r="AX227" i="4" s="1"/>
  <c r="AW32" i="4"/>
  <c r="AX32" i="4" s="1"/>
  <c r="AW144" i="4"/>
  <c r="AX144" i="4" s="1"/>
  <c r="AW328" i="4"/>
  <c r="AX328" i="4" s="1"/>
  <c r="AW527" i="4"/>
  <c r="AX527" i="4" s="1"/>
  <c r="AW654" i="4"/>
  <c r="AX654" i="4" s="1"/>
  <c r="AW290" i="4"/>
  <c r="AX290" i="4" s="1"/>
  <c r="AW30" i="4"/>
  <c r="AX30" i="4" s="1"/>
  <c r="AW50" i="4"/>
  <c r="AX50" i="4" s="1"/>
  <c r="AW55" i="4"/>
  <c r="AX55" i="4" s="1"/>
  <c r="AW68" i="4"/>
  <c r="AX68" i="4" s="1"/>
  <c r="AW86" i="4"/>
  <c r="AX86" i="4" s="1"/>
  <c r="AW92" i="4"/>
  <c r="AX92" i="4" s="1"/>
  <c r="AW117" i="4"/>
  <c r="AX117" i="4" s="1"/>
  <c r="AW138" i="4"/>
  <c r="AX138" i="4" s="1"/>
  <c r="AW150" i="4"/>
  <c r="AX150" i="4" s="1"/>
  <c r="AW156" i="4"/>
  <c r="AX156" i="4" s="1"/>
  <c r="AW166" i="4"/>
  <c r="AX166" i="4" s="1"/>
  <c r="AW170" i="4"/>
  <c r="AX170" i="4" s="1"/>
  <c r="AW177" i="4"/>
  <c r="AX177" i="4" s="1"/>
  <c r="AW184" i="4"/>
  <c r="AX184" i="4" s="1"/>
  <c r="AW191" i="4"/>
  <c r="AX191" i="4" s="1"/>
  <c r="AW320" i="4"/>
  <c r="AX320" i="4" s="1"/>
  <c r="AW356" i="4"/>
  <c r="AX356" i="4" s="1"/>
  <c r="AW377" i="4"/>
  <c r="AX377" i="4" s="1"/>
  <c r="AW26" i="4"/>
  <c r="AX26" i="4" s="1"/>
  <c r="AW239" i="4"/>
  <c r="AX239" i="4" s="1"/>
  <c r="AW254" i="4"/>
  <c r="AX254" i="4" s="1"/>
  <c r="AW268" i="4"/>
  <c r="AX268" i="4" s="1"/>
  <c r="AW283" i="4"/>
  <c r="AX283" i="4" s="1"/>
  <c r="AW316" i="4"/>
  <c r="AX316" i="4" s="1"/>
  <c r="AW324" i="4"/>
  <c r="AX324" i="4" s="1"/>
  <c r="AW20" i="4"/>
  <c r="AX20" i="4" s="1"/>
  <c r="AW31" i="4"/>
  <c r="AX31" i="4" s="1"/>
  <c r="AW42" i="4"/>
  <c r="AX42" i="4" s="1"/>
  <c r="AW57" i="4"/>
  <c r="AX57" i="4" s="1"/>
  <c r="AW143" i="4"/>
  <c r="AX143" i="4" s="1"/>
  <c r="AW164" i="4"/>
  <c r="AX164" i="4" s="1"/>
  <c r="AW205" i="4"/>
  <c r="AX205" i="4" s="1"/>
  <c r="AW215" i="4"/>
  <c r="AX215" i="4" s="1"/>
  <c r="AW343" i="4"/>
  <c r="AX343" i="4" s="1"/>
  <c r="AW373" i="4"/>
  <c r="AX373" i="4" s="1"/>
  <c r="AW10" i="4"/>
  <c r="AX10" i="4" s="1"/>
  <c r="AW204" i="4"/>
  <c r="AX204" i="4" s="1"/>
  <c r="AW62" i="4"/>
  <c r="AX62" i="4" s="1"/>
  <c r="AW85" i="4"/>
  <c r="AX85" i="4" s="1"/>
  <c r="AW101" i="4"/>
  <c r="AX101" i="4" s="1"/>
  <c r="AW107" i="4"/>
  <c r="AX107" i="4" s="1"/>
  <c r="AW113" i="4"/>
  <c r="AX113" i="4" s="1"/>
  <c r="AW120" i="4"/>
  <c r="AX120" i="4" s="1"/>
  <c r="AW129" i="4"/>
  <c r="AX129" i="4" s="1"/>
  <c r="AW176" i="4"/>
  <c r="AX176" i="4" s="1"/>
  <c r="AW189" i="4"/>
  <c r="AX189" i="4" s="1"/>
  <c r="AW203" i="4"/>
  <c r="AX203" i="4" s="1"/>
  <c r="AW319" i="4"/>
  <c r="AX319" i="4" s="1"/>
  <c r="AW355" i="4"/>
  <c r="AX355" i="4" s="1"/>
  <c r="AW396" i="4"/>
  <c r="AX396" i="4" s="1"/>
  <c r="AW400" i="4"/>
  <c r="AX400" i="4" s="1"/>
  <c r="AW414" i="4"/>
  <c r="AX414" i="4" s="1"/>
  <c r="AW434" i="4"/>
  <c r="AX434" i="4" s="1"/>
  <c r="AW457" i="4"/>
  <c r="AX457" i="4" s="1"/>
  <c r="AW471" i="4"/>
  <c r="AX471" i="4" s="1"/>
  <c r="AW482" i="4"/>
  <c r="AX482" i="4" s="1"/>
  <c r="AW488" i="4"/>
  <c r="AX488" i="4" s="1"/>
  <c r="AW500" i="4"/>
  <c r="AX500" i="4" s="1"/>
  <c r="AW515" i="4"/>
  <c r="AX515" i="4" s="1"/>
  <c r="AW521" i="4"/>
  <c r="AX521" i="4" s="1"/>
  <c r="AW528" i="4"/>
  <c r="AX528" i="4" s="1"/>
  <c r="AW534" i="4"/>
  <c r="AX534" i="4" s="1"/>
  <c r="AW552" i="4"/>
  <c r="AX552" i="4" s="1"/>
  <c r="AW563" i="4"/>
  <c r="AX563" i="4" s="1"/>
  <c r="AW569" i="4"/>
  <c r="AX569" i="4" s="1"/>
  <c r="AW577" i="4"/>
  <c r="AX577" i="4" s="1"/>
  <c r="AW584" i="4"/>
  <c r="AX584" i="4" s="1"/>
  <c r="AW595" i="4"/>
  <c r="AX595" i="4" s="1"/>
  <c r="AW600" i="4"/>
  <c r="AX600" i="4" s="1"/>
  <c r="AW616" i="4"/>
  <c r="AX616" i="4" s="1"/>
  <c r="AW628" i="4"/>
  <c r="AX628" i="4" s="1"/>
  <c r="AW641" i="4"/>
  <c r="AX641" i="4" s="1"/>
  <c r="AW655" i="4"/>
  <c r="AX655" i="4" s="1"/>
  <c r="AW661" i="4"/>
  <c r="AX661" i="4" s="1"/>
  <c r="AW671" i="4"/>
  <c r="AX671" i="4" s="1"/>
  <c r="AW675" i="4"/>
  <c r="AX675" i="4" s="1"/>
  <c r="AW680" i="4"/>
  <c r="AX680" i="4" s="1"/>
  <c r="AW685" i="4"/>
  <c r="AX685" i="4" s="1"/>
  <c r="AW389" i="4"/>
  <c r="AX389" i="4" s="1"/>
  <c r="AW395" i="4"/>
  <c r="AX395" i="4" s="1"/>
  <c r="AW398" i="4"/>
  <c r="AX398" i="4" s="1"/>
  <c r="AW403" i="4"/>
  <c r="AX403" i="4" s="1"/>
  <c r="AW410" i="4"/>
  <c r="AX410" i="4" s="1"/>
  <c r="AW429" i="4"/>
  <c r="AX429" i="4" s="1"/>
  <c r="AW454" i="4"/>
  <c r="AX454" i="4" s="1"/>
  <c r="AW485" i="4"/>
  <c r="AX485" i="4" s="1"/>
  <c r="AW493" i="4"/>
  <c r="AX493" i="4" s="1"/>
  <c r="AW63" i="4"/>
  <c r="AX63" i="4" s="1"/>
  <c r="AW503" i="4"/>
  <c r="AX503" i="4" s="1"/>
  <c r="AW513" i="4"/>
  <c r="AX513" i="4" s="1"/>
  <c r="AW526" i="4"/>
  <c r="AX526" i="4" s="1"/>
  <c r="AW551" i="4"/>
  <c r="AX551" i="4" s="1"/>
  <c r="AW555" i="4"/>
  <c r="AX555" i="4" s="1"/>
  <c r="AW559" i="4"/>
  <c r="AX559" i="4" s="1"/>
  <c r="AW572" i="4"/>
  <c r="AX572" i="4" s="1"/>
  <c r="AW587" i="4"/>
  <c r="AX587" i="4" s="1"/>
  <c r="AW593" i="4"/>
  <c r="AX593" i="4" s="1"/>
  <c r="AW605" i="4"/>
  <c r="AX605" i="4" s="1"/>
  <c r="AW613" i="4"/>
  <c r="AX613" i="4" s="1"/>
  <c r="AW631" i="4"/>
  <c r="AX631" i="4" s="1"/>
  <c r="AW638" i="4"/>
  <c r="AX638" i="4" s="1"/>
  <c r="AW653" i="4"/>
  <c r="AX653" i="4" s="1"/>
  <c r="AW659" i="4"/>
  <c r="AX659" i="4" s="1"/>
  <c r="AW682" i="4"/>
  <c r="AX682" i="4" s="1"/>
  <c r="AW674" i="4"/>
  <c r="AX674" i="4" s="1"/>
  <c r="AW376" i="4"/>
  <c r="AX376" i="4" s="1"/>
  <c r="AW370" i="4"/>
  <c r="AX370" i="4" s="1"/>
  <c r="AW375" i="4"/>
  <c r="AX375" i="4" s="1"/>
  <c r="AW384" i="4"/>
  <c r="AX384" i="4" s="1"/>
  <c r="AW399" i="4"/>
  <c r="AX399" i="4" s="1"/>
  <c r="AW422" i="4"/>
  <c r="AX422" i="4" s="1"/>
  <c r="AW430" i="4"/>
  <c r="AX430" i="4" s="1"/>
  <c r="AW439" i="4"/>
  <c r="AX439" i="4" s="1"/>
  <c r="AW447" i="4"/>
  <c r="AX447" i="4" s="1"/>
  <c r="AW468" i="4"/>
  <c r="AX468" i="4" s="1"/>
  <c r="AW477" i="4"/>
  <c r="AX477" i="4" s="1"/>
  <c r="AW481" i="4"/>
  <c r="AX481" i="4" s="1"/>
  <c r="AW498" i="4"/>
  <c r="AX498" i="4" s="1"/>
  <c r="AW504" i="4"/>
  <c r="AX504" i="4" s="1"/>
  <c r="AW514" i="4"/>
  <c r="AX514" i="4" s="1"/>
  <c r="AW519" i="4"/>
  <c r="AX519" i="4" s="1"/>
  <c r="AW532" i="4"/>
  <c r="AX532" i="4" s="1"/>
  <c r="AW546" i="4"/>
  <c r="AX546" i="4" s="1"/>
  <c r="AW311" i="4"/>
  <c r="AX311" i="4" s="1"/>
  <c r="AW561" i="4"/>
  <c r="AX561" i="4" s="1"/>
  <c r="AW567" i="4"/>
  <c r="AX567" i="4" s="1"/>
  <c r="AW576" i="4"/>
  <c r="AX576" i="4" s="1"/>
  <c r="AW580" i="4"/>
  <c r="AX580" i="4" s="1"/>
  <c r="AW588" i="4"/>
  <c r="AX588" i="4" s="1"/>
  <c r="AW607" i="4"/>
  <c r="AX607" i="4" s="1"/>
  <c r="AW614" i="4"/>
  <c r="AX614" i="4" s="1"/>
  <c r="AW623" i="4"/>
  <c r="AX623" i="4" s="1"/>
  <c r="AW627" i="4"/>
  <c r="AX627" i="4" s="1"/>
  <c r="AW632" i="4"/>
  <c r="AX632" i="4" s="1"/>
  <c r="AW639" i="4"/>
  <c r="AX639" i="4" s="1"/>
  <c r="AW660" i="4"/>
  <c r="AX660" i="4" s="1"/>
  <c r="AW668" i="4"/>
  <c r="AX668" i="4" s="1"/>
  <c r="AW385" i="4"/>
  <c r="AX385" i="4" s="1"/>
  <c r="AW391" i="4"/>
  <c r="AX391" i="4" s="1"/>
  <c r="AW404" i="4"/>
  <c r="AX404" i="4" s="1"/>
  <c r="AW412" i="4"/>
  <c r="AX412" i="4" s="1"/>
  <c r="AW431" i="4"/>
  <c r="AX431" i="4" s="1"/>
  <c r="AW440" i="4"/>
  <c r="AX440" i="4" s="1"/>
  <c r="AW456" i="4"/>
  <c r="AX456" i="4" s="1"/>
  <c r="AW469" i="4"/>
  <c r="AX469" i="4" s="1"/>
  <c r="AW478" i="4"/>
  <c r="AX478" i="4" s="1"/>
  <c r="AW487" i="4"/>
  <c r="AX487" i="4" s="1"/>
  <c r="AW494" i="4"/>
  <c r="AX494" i="4" s="1"/>
  <c r="AW499" i="4"/>
  <c r="AX499" i="4" s="1"/>
  <c r="AW333" i="4"/>
  <c r="AX333" i="4" s="1"/>
  <c r="AW132" i="4"/>
  <c r="AX132" i="4" s="1"/>
  <c r="AW33" i="4"/>
  <c r="AX33" i="4" s="1"/>
  <c r="AW43" i="4"/>
  <c r="AX43" i="4" s="1"/>
  <c r="AW46" i="4"/>
  <c r="AX46" i="4" s="1"/>
  <c r="AW58" i="4"/>
  <c r="AX58" i="4" s="1"/>
  <c r="AW64" i="4"/>
  <c r="AX64" i="4" s="1"/>
  <c r="AW90" i="4"/>
  <c r="AX90" i="4" s="1"/>
  <c r="AW115" i="4"/>
  <c r="AX115" i="4" s="1"/>
  <c r="AW121" i="4"/>
  <c r="AX121" i="4" s="1"/>
  <c r="AW130" i="4"/>
  <c r="AX130" i="4" s="1"/>
  <c r="AW162" i="4"/>
  <c r="AX162" i="4" s="1"/>
  <c r="AW180" i="4"/>
  <c r="AX180" i="4" s="1"/>
  <c r="AW187" i="4"/>
  <c r="AX187" i="4" s="1"/>
  <c r="AW217" i="4"/>
  <c r="AX217" i="4" s="1"/>
  <c r="AW220" i="4"/>
  <c r="AX220" i="4" s="1"/>
  <c r="AW315" i="4"/>
  <c r="AX315" i="4" s="1"/>
  <c r="AW331" i="4"/>
  <c r="AX331" i="4" s="1"/>
  <c r="AW344" i="4"/>
  <c r="AX344" i="4" s="1"/>
  <c r="AW374" i="4"/>
  <c r="AX374" i="4" s="1"/>
  <c r="AW9" i="4"/>
  <c r="AX9" i="4" s="1"/>
  <c r="AW15" i="4"/>
  <c r="AX15" i="4" s="1"/>
  <c r="AW23" i="4"/>
  <c r="AX23" i="4" s="1"/>
  <c r="AW28" i="4"/>
  <c r="AX28" i="4" s="1"/>
  <c r="AW321" i="4"/>
  <c r="AX321" i="4" s="1"/>
  <c r="AW327" i="4"/>
  <c r="AX327" i="4" s="1"/>
  <c r="AW349" i="4"/>
  <c r="AX349" i="4" s="1"/>
  <c r="AW358" i="4"/>
  <c r="AX358" i="4" s="1"/>
  <c r="AW16" i="4"/>
  <c r="AX16" i="4" s="1"/>
  <c r="AW35" i="4"/>
  <c r="AX35" i="4" s="1"/>
  <c r="AW45" i="4"/>
  <c r="AX45" i="4" s="1"/>
  <c r="AW151" i="4"/>
  <c r="AX151" i="4" s="1"/>
  <c r="AW158" i="4"/>
  <c r="AX158" i="4" s="1"/>
  <c r="AW209" i="4"/>
  <c r="AX209" i="4" s="1"/>
  <c r="AW340" i="4"/>
  <c r="AX340" i="4" s="1"/>
  <c r="AW49" i="4"/>
  <c r="AX49" i="4" s="1"/>
  <c r="AW54" i="4"/>
  <c r="AX54" i="4" s="1"/>
  <c r="AW67" i="4"/>
  <c r="AX67" i="4" s="1"/>
  <c r="AW70" i="4"/>
  <c r="AX70" i="4" s="1"/>
  <c r="AW77" i="4"/>
  <c r="AX77" i="4" s="1"/>
  <c r="AW89" i="4"/>
  <c r="AX89" i="4" s="1"/>
  <c r="AW111" i="4"/>
  <c r="AX111" i="4" s="1"/>
  <c r="AW116" i="4"/>
  <c r="AX116" i="4" s="1"/>
  <c r="AW124" i="4"/>
  <c r="AX124" i="4" s="1"/>
  <c r="AW174" i="4"/>
  <c r="AX174" i="4" s="1"/>
  <c r="AW179" i="4"/>
  <c r="AX179" i="4" s="1"/>
  <c r="AW196" i="4"/>
  <c r="AX196" i="4" s="1"/>
  <c r="AW201" i="4"/>
  <c r="AX201" i="4" s="1"/>
  <c r="AW206" i="4"/>
  <c r="AX206" i="4" s="1"/>
  <c r="AW322" i="4"/>
  <c r="AX322" i="4" s="1"/>
  <c r="AW380" i="4"/>
  <c r="AX380" i="4" s="1"/>
  <c r="AW388" i="4"/>
  <c r="AX388" i="4" s="1"/>
  <c r="AW394" i="4"/>
  <c r="AX394" i="4" s="1"/>
  <c r="AW428" i="4"/>
  <c r="AX428" i="4" s="1"/>
  <c r="AW451" i="4"/>
  <c r="AX451" i="4" s="1"/>
  <c r="AW466" i="4"/>
  <c r="AX466" i="4" s="1"/>
  <c r="AW474" i="4"/>
  <c r="AX474" i="4" s="1"/>
  <c r="AW484" i="4"/>
  <c r="AX484" i="4" s="1"/>
  <c r="AW497" i="4"/>
  <c r="AX497" i="4" s="1"/>
  <c r="AW502" i="4"/>
  <c r="AX502" i="4" s="1"/>
  <c r="AW509" i="4"/>
  <c r="AX509" i="4" s="1"/>
  <c r="AW517" i="4"/>
  <c r="AX517" i="4" s="1"/>
  <c r="AW525" i="4"/>
  <c r="AX525" i="4" s="1"/>
  <c r="AW530" i="4"/>
  <c r="AX530" i="4" s="1"/>
  <c r="AW545" i="4"/>
  <c r="AX545" i="4" s="1"/>
  <c r="AW579" i="4"/>
  <c r="AX579" i="4" s="1"/>
  <c r="AW603" i="4"/>
  <c r="AX603" i="4" s="1"/>
  <c r="AW612" i="4"/>
  <c r="AX612" i="4" s="1"/>
  <c r="AW621" i="4"/>
  <c r="AX621" i="4" s="1"/>
  <c r="AW60" i="4"/>
  <c r="AX60" i="4" s="1"/>
  <c r="AW630" i="4"/>
  <c r="AX630" i="4" s="1"/>
  <c r="AW637" i="4"/>
  <c r="AX637" i="4" s="1"/>
  <c r="AW657" i="4"/>
  <c r="AX657" i="4" s="1"/>
  <c r="AW678" i="4"/>
  <c r="AX678" i="4" s="1"/>
  <c r="AW683" i="4"/>
  <c r="AX683" i="4" s="1"/>
  <c r="AW387" i="4"/>
  <c r="AX387" i="4" s="1"/>
  <c r="AW386" i="4"/>
  <c r="AX386" i="4" s="1"/>
  <c r="AW401" i="4"/>
  <c r="AX401" i="4" s="1"/>
  <c r="AW417" i="4"/>
  <c r="AX417" i="4" s="1"/>
  <c r="AW432" i="4"/>
  <c r="AX432" i="4" s="1"/>
  <c r="AW435" i="4"/>
  <c r="AX435" i="4" s="1"/>
  <c r="AW443" i="4"/>
  <c r="AX443" i="4" s="1"/>
  <c r="AW458" i="4"/>
  <c r="AX458" i="4" s="1"/>
  <c r="AW472" i="4"/>
  <c r="AX472" i="4" s="1"/>
  <c r="AW490" i="4"/>
  <c r="AX490" i="4" s="1"/>
  <c r="AW495" i="4"/>
  <c r="AX495" i="4" s="1"/>
  <c r="AW506" i="4"/>
  <c r="AX506" i="4" s="1"/>
  <c r="AW511" i="4"/>
  <c r="AX511" i="4" s="1"/>
  <c r="AW522" i="4"/>
  <c r="AX522" i="4" s="1"/>
  <c r="AW535" i="4"/>
  <c r="AX535" i="4" s="1"/>
  <c r="AW542" i="4"/>
  <c r="AX542" i="4" s="1"/>
  <c r="AW557" i="4"/>
  <c r="AX557" i="4" s="1"/>
  <c r="AW596" i="4"/>
  <c r="AX596" i="4" s="1"/>
  <c r="AW609" i="4"/>
  <c r="AX609" i="4" s="1"/>
  <c r="AW617" i="4"/>
  <c r="AX617" i="4" s="1"/>
  <c r="AW634" i="4"/>
  <c r="AX634" i="4" s="1"/>
  <c r="AW647" i="4"/>
  <c r="AX647" i="4" s="1"/>
  <c r="AW672" i="4"/>
  <c r="AX672" i="4" s="1"/>
  <c r="AW681" i="4"/>
  <c r="AX681" i="4" s="1"/>
  <c r="AW686" i="4"/>
  <c r="AX686" i="4" s="1"/>
  <c r="AW365" i="4"/>
  <c r="AX365" i="4" s="1"/>
  <c r="AW379" i="4"/>
  <c r="AX379" i="4" s="1"/>
  <c r="AW383" i="4"/>
  <c r="AX383" i="4" s="1"/>
  <c r="AW392" i="4"/>
  <c r="AX392" i="4" s="1"/>
  <c r="AW397" i="4"/>
  <c r="AX397" i="4" s="1"/>
  <c r="AW402" i="4"/>
  <c r="AX402" i="4" s="1"/>
  <c r="AW408" i="4"/>
  <c r="AX408" i="4" s="1"/>
  <c r="AW418" i="4"/>
  <c r="AX418" i="4" s="1"/>
  <c r="AW436" i="4"/>
  <c r="AX436" i="4" s="1"/>
  <c r="AW449" i="4"/>
  <c r="AX449" i="4" s="1"/>
  <c r="AW461" i="4"/>
  <c r="AX461" i="4" s="1"/>
  <c r="AW622" i="4"/>
  <c r="AX622" i="4" s="1"/>
  <c r="AW501" i="4"/>
  <c r="AX501" i="4" s="1"/>
  <c r="AW523" i="4"/>
  <c r="AX523" i="4" s="1"/>
  <c r="AW529" i="4"/>
  <c r="AX529" i="4" s="1"/>
  <c r="AW543" i="4"/>
  <c r="AX543" i="4" s="1"/>
  <c r="AW549" i="4"/>
  <c r="AX549" i="4" s="1"/>
  <c r="AW558" i="4"/>
  <c r="AX558" i="4" s="1"/>
  <c r="AW564" i="4"/>
  <c r="AX564" i="4" s="1"/>
  <c r="AW578" i="4"/>
  <c r="AX578" i="4" s="1"/>
  <c r="AW591" i="4"/>
  <c r="AX591" i="4" s="1"/>
  <c r="AW597" i="4"/>
  <c r="AX597" i="4" s="1"/>
  <c r="AW275" i="4"/>
  <c r="AX275" i="4" s="1"/>
  <c r="AW610" i="4"/>
  <c r="AX610" i="4" s="1"/>
  <c r="AW619" i="4"/>
  <c r="AX619" i="4" s="1"/>
  <c r="AW625" i="4"/>
  <c r="AX625" i="4" s="1"/>
  <c r="AW629" i="4"/>
  <c r="AX629" i="4" s="1"/>
  <c r="AW635" i="4"/>
  <c r="AX635" i="4" s="1"/>
  <c r="AW642" i="4"/>
  <c r="AX642" i="4" s="1"/>
  <c r="AW673" i="4"/>
  <c r="AX673" i="4" s="1"/>
  <c r="AW676" i="4"/>
  <c r="AX676" i="4" s="1"/>
  <c r="AW687" i="4"/>
  <c r="AX687" i="4" s="1"/>
  <c r="AW393" i="4"/>
  <c r="AX393" i="4" s="1"/>
  <c r="AW406" i="4"/>
  <c r="AX406" i="4" s="1"/>
  <c r="AW419" i="4"/>
  <c r="AX419" i="4" s="1"/>
  <c r="AW427" i="4"/>
  <c r="AX427" i="4" s="1"/>
  <c r="AW433" i="4"/>
  <c r="AX433" i="4" s="1"/>
  <c r="AW437" i="4"/>
  <c r="AX437" i="4" s="1"/>
  <c r="AW445" i="4"/>
  <c r="AX445" i="4" s="1"/>
  <c r="AW450" i="4"/>
  <c r="AX450" i="4" s="1"/>
  <c r="AW462" i="4"/>
  <c r="AX462" i="4" s="1"/>
  <c r="AW465" i="4"/>
  <c r="AX465" i="4" s="1"/>
  <c r="AW496" i="4"/>
  <c r="AX496" i="4" s="1"/>
  <c r="AW507" i="4"/>
  <c r="AX507" i="4" s="1"/>
  <c r="AW544" i="4"/>
  <c r="AX544" i="4" s="1"/>
  <c r="AW550" i="4"/>
  <c r="AX550" i="4" s="1"/>
  <c r="AW565" i="4"/>
  <c r="AX565" i="4" s="1"/>
  <c r="AW571" i="4"/>
  <c r="AX571" i="4" s="1"/>
  <c r="AW586" i="4"/>
  <c r="AX586" i="4" s="1"/>
  <c r="AW598" i="4"/>
  <c r="AX598" i="4" s="1"/>
  <c r="AW602" i="4"/>
  <c r="AX602" i="4" s="1"/>
  <c r="AW611" i="4"/>
  <c r="AX611" i="4" s="1"/>
  <c r="AW620" i="4"/>
  <c r="AX620" i="4" s="1"/>
  <c r="AW636" i="4"/>
  <c r="AX636" i="4" s="1"/>
  <c r="AW643" i="4"/>
  <c r="AX643" i="4" s="1"/>
  <c r="AW666" i="4"/>
  <c r="AX666" i="4" s="1"/>
  <c r="AW677" i="4"/>
  <c r="AX677" i="4" s="1"/>
  <c r="AW93" i="4"/>
  <c r="AX93" i="4" s="1"/>
  <c r="AW17" i="4"/>
  <c r="AX17" i="4" s="1"/>
  <c r="AA290" i="4"/>
  <c r="M570" i="4"/>
  <c r="M47" i="4"/>
  <c r="M11" i="4"/>
  <c r="M9" i="4"/>
  <c r="M10" i="4"/>
  <c r="M12" i="4"/>
  <c r="M671" i="4"/>
  <c r="M21" i="4"/>
  <c r="M23" i="4"/>
  <c r="M24" i="4"/>
  <c r="M7" i="4"/>
  <c r="M15" i="4"/>
  <c r="M31" i="4"/>
  <c r="M48" i="4"/>
  <c r="M32" i="4"/>
  <c r="M52" i="4"/>
  <c r="M36" i="4"/>
  <c r="M33" i="4"/>
  <c r="M375" i="4"/>
  <c r="M35" i="4"/>
  <c r="M407" i="4"/>
  <c r="M188" i="4"/>
  <c r="M20" i="4"/>
  <c r="M22" i="4"/>
  <c r="M68" i="4"/>
  <c r="M45" i="4"/>
  <c r="M67" i="4"/>
  <c r="M43" i="4"/>
  <c r="M44" i="4"/>
  <c r="M149" i="4"/>
  <c r="M42" i="4"/>
  <c r="M49" i="4"/>
  <c r="M16" i="4"/>
  <c r="M204" i="4"/>
  <c r="M46" i="4"/>
  <c r="M51" i="4"/>
  <c r="M50" i="4"/>
  <c r="M8" i="4"/>
  <c r="M28" i="4"/>
  <c r="M59" i="4"/>
  <c r="M680" i="4"/>
  <c r="M17" i="4"/>
  <c r="M54" i="4"/>
  <c r="M55" i="4"/>
  <c r="M30" i="4"/>
  <c r="M57" i="4"/>
  <c r="M56" i="4"/>
  <c r="M29" i="4"/>
  <c r="M26" i="4"/>
  <c r="M58" i="4"/>
  <c r="M18" i="4"/>
  <c r="M65" i="4"/>
  <c r="M61" i="4"/>
  <c r="M64" i="4"/>
  <c r="M90" i="4"/>
  <c r="M76" i="4"/>
  <c r="M71" i="4"/>
  <c r="M107" i="4"/>
  <c r="M97" i="4"/>
  <c r="M85" i="4"/>
  <c r="M474" i="4"/>
  <c r="M88" i="4"/>
  <c r="M83" i="4"/>
  <c r="M77" i="4"/>
  <c r="M72" i="4"/>
  <c r="M86" i="4"/>
  <c r="M89" i="4"/>
  <c r="M96" i="4"/>
  <c r="M70" i="4"/>
  <c r="M101" i="4"/>
  <c r="M92" i="4"/>
  <c r="M62" i="4"/>
  <c r="M100" i="4"/>
  <c r="M93" i="4"/>
  <c r="M84" i="4"/>
  <c r="M79" i="4"/>
  <c r="M102" i="4"/>
  <c r="M80" i="4"/>
  <c r="M73" i="4"/>
  <c r="M124" i="4"/>
  <c r="M132" i="4"/>
  <c r="M117" i="4"/>
  <c r="M173" i="4"/>
  <c r="M153" i="4"/>
  <c r="M143" i="4"/>
  <c r="M108" i="4"/>
  <c r="M166" i="4"/>
  <c r="M158" i="4"/>
  <c r="M111" i="4"/>
  <c r="M110" i="4"/>
  <c r="M112" i="4"/>
  <c r="M115" i="4"/>
  <c r="M120" i="4"/>
  <c r="M122" i="4"/>
  <c r="M131" i="4"/>
  <c r="M152" i="4"/>
  <c r="M151" i="4"/>
  <c r="M170" i="4"/>
  <c r="M113" i="4"/>
  <c r="M129" i="4"/>
  <c r="M130" i="4"/>
  <c r="M133" i="4"/>
  <c r="M156" i="4"/>
  <c r="M174" i="4"/>
  <c r="M127" i="4"/>
  <c r="M134" i="4"/>
  <c r="M136" i="4"/>
  <c r="M139" i="4"/>
  <c r="M141" i="4"/>
  <c r="M144" i="4"/>
  <c r="M355" i="4"/>
  <c r="M121" i="4"/>
  <c r="M146" i="4"/>
  <c r="M135" i="4"/>
  <c r="M138" i="4"/>
  <c r="M244" i="4"/>
  <c r="M116" i="4"/>
  <c r="M118" i="4"/>
  <c r="M164" i="4"/>
  <c r="M198" i="4"/>
  <c r="M150" i="4"/>
  <c r="M157" i="4"/>
  <c r="M162" i="4"/>
  <c r="M169" i="4"/>
  <c r="M125" i="4"/>
  <c r="M140" i="4"/>
  <c r="M183" i="4"/>
  <c r="M184" i="4"/>
  <c r="M685" i="4"/>
  <c r="M177" i="4"/>
  <c r="M189" i="4"/>
  <c r="M176" i="4"/>
  <c r="M179" i="4"/>
  <c r="M180" i="4"/>
  <c r="M187" i="4"/>
  <c r="M191" i="4"/>
  <c r="M192" i="4"/>
  <c r="M196" i="4"/>
  <c r="M200" i="4"/>
  <c r="M201" i="4"/>
  <c r="M205" i="4"/>
  <c r="M218" i="4"/>
  <c r="M197" i="4"/>
  <c r="M202" i="4"/>
  <c r="M206" i="4"/>
  <c r="M207" i="4"/>
  <c r="M209" i="4"/>
  <c r="M203" i="4"/>
  <c r="M214" i="4"/>
  <c r="M217" i="4"/>
  <c r="M220" i="4"/>
  <c r="M215" i="4"/>
  <c r="M223" i="4"/>
  <c r="M224" i="4"/>
  <c r="M684" i="4"/>
  <c r="M237" i="4"/>
  <c r="M248" i="4"/>
  <c r="M246" i="4"/>
  <c r="M227" i="4"/>
  <c r="M25" i="4"/>
  <c r="M255" i="4"/>
  <c r="M249" i="4"/>
  <c r="M243" i="4"/>
  <c r="M242" i="4"/>
  <c r="M225" i="4"/>
  <c r="M228" i="4"/>
  <c r="M231" i="4"/>
  <c r="M241" i="4"/>
  <c r="M240" i="4"/>
  <c r="M596" i="4"/>
  <c r="M253" i="4"/>
  <c r="M254" i="4"/>
  <c r="M247" i="4"/>
  <c r="M262" i="4"/>
  <c r="M257" i="4"/>
  <c r="M245" i="4"/>
  <c r="M251" i="4"/>
  <c r="M239" i="4"/>
  <c r="M78" i="4"/>
  <c r="M256" i="4"/>
  <c r="M265" i="4"/>
  <c r="M267" i="4"/>
  <c r="M279" i="4"/>
  <c r="M264" i="4"/>
  <c r="M283" i="4"/>
  <c r="M282" i="4"/>
  <c r="M280" i="4"/>
  <c r="M270" i="4"/>
  <c r="M268" i="4"/>
  <c r="M259" i="4"/>
  <c r="M597" i="4"/>
  <c r="M367" i="4"/>
  <c r="M295" i="4"/>
  <c r="M316" i="4"/>
  <c r="M293" i="4"/>
  <c r="M308" i="4"/>
  <c r="M294" i="4"/>
  <c r="M300" i="4"/>
  <c r="M288" i="4"/>
  <c r="M302" i="4"/>
  <c r="M289" i="4"/>
  <c r="M304" i="4"/>
  <c r="M303" i="4"/>
  <c r="M299" i="4"/>
  <c r="M307" i="4"/>
  <c r="M305" i="4"/>
  <c r="M312" i="4"/>
  <c r="M313" i="4"/>
  <c r="M296" i="4"/>
  <c r="M318" i="4"/>
  <c r="M323" i="4"/>
  <c r="M324" i="4"/>
  <c r="M334" i="4"/>
  <c r="M326" i="4"/>
  <c r="M319" i="4"/>
  <c r="M327" i="4"/>
  <c r="M330" i="4"/>
  <c r="M445" i="4"/>
  <c r="M322" i="4"/>
  <c r="M321" i="4"/>
  <c r="M320" i="4"/>
  <c r="M331" i="4"/>
  <c r="M328" i="4"/>
  <c r="M332" i="4"/>
  <c r="M333" i="4"/>
  <c r="M339" i="4"/>
  <c r="M555" i="4"/>
  <c r="M340" i="4"/>
  <c r="M336" i="4"/>
  <c r="M667" i="4"/>
  <c r="M341" i="4"/>
  <c r="M342" i="4"/>
  <c r="M343" i="4"/>
  <c r="M345" i="4"/>
  <c r="M344" i="4"/>
  <c r="M351" i="4"/>
  <c r="M349" i="4"/>
  <c r="M356" i="4"/>
  <c r="M370" i="4"/>
  <c r="M379" i="4"/>
  <c r="M425" i="4"/>
  <c r="M361" i="4"/>
  <c r="M380" i="4"/>
  <c r="M372" i="4"/>
  <c r="M368" i="4"/>
  <c r="M365" i="4"/>
  <c r="M374" i="4"/>
  <c r="M359" i="4"/>
  <c r="M366" i="4"/>
  <c r="M373" i="4"/>
  <c r="M377" i="4"/>
  <c r="M383" i="4"/>
  <c r="M400" i="4"/>
  <c r="M386" i="4"/>
  <c r="M399" i="4"/>
  <c r="M404" i="4"/>
  <c r="M406" i="4"/>
  <c r="M384" i="4"/>
  <c r="M422" i="4"/>
  <c r="M389" i="4"/>
  <c r="M388" i="4"/>
  <c r="M403" i="4"/>
  <c r="M392" i="4"/>
  <c r="M402" i="4"/>
  <c r="M394" i="4"/>
  <c r="M397" i="4"/>
  <c r="M391" i="4"/>
  <c r="M412" i="4"/>
  <c r="M398" i="4"/>
  <c r="M401" i="4"/>
  <c r="M393" i="4"/>
  <c r="M418" i="4"/>
  <c r="M385" i="4"/>
  <c r="M417" i="4"/>
  <c r="M396" i="4"/>
  <c r="M395" i="4"/>
  <c r="M408" i="4"/>
  <c r="M419" i="4"/>
  <c r="M410" i="4"/>
  <c r="M414" i="4"/>
  <c r="M428" i="4"/>
  <c r="M429" i="4"/>
  <c r="M433" i="4"/>
  <c r="M439" i="4"/>
  <c r="M427" i="4"/>
  <c r="M436" i="4"/>
  <c r="M432" i="4"/>
  <c r="M454" i="4"/>
  <c r="M431" i="4"/>
  <c r="M437" i="4"/>
  <c r="M434" i="4"/>
  <c r="M430" i="4"/>
  <c r="M435" i="4"/>
  <c r="M443" i="4"/>
  <c r="M440" i="4"/>
  <c r="M451" i="4"/>
  <c r="M449" i="4"/>
  <c r="M450" i="4"/>
  <c r="M447" i="4"/>
  <c r="M472" i="4"/>
  <c r="M461" i="4"/>
  <c r="M458" i="4"/>
  <c r="M466" i="4"/>
  <c r="M462" i="4"/>
  <c r="M469" i="4"/>
  <c r="M465" i="4"/>
  <c r="M468" i="4"/>
  <c r="M471" i="4"/>
  <c r="M457" i="4"/>
  <c r="M488" i="4"/>
  <c r="M477" i="4"/>
  <c r="M496" i="4"/>
  <c r="M502" i="4"/>
  <c r="M482" i="4"/>
  <c r="M503" i="4"/>
  <c r="M484" i="4"/>
  <c r="M494" i="4"/>
  <c r="M509" i="4"/>
  <c r="M497" i="4"/>
  <c r="M495" i="4"/>
  <c r="M622" i="4"/>
  <c r="M490" i="4"/>
  <c r="M63" i="4"/>
  <c r="M498" i="4"/>
  <c r="M499" i="4"/>
  <c r="M500" i="4"/>
  <c r="M501" i="4"/>
  <c r="M369" i="4"/>
  <c r="M504" i="4"/>
  <c r="M485" i="4"/>
  <c r="M487" i="4"/>
  <c r="M493" i="4"/>
  <c r="M478" i="4"/>
  <c r="M506" i="4"/>
  <c r="M507" i="4"/>
  <c r="M481" i="4"/>
  <c r="M358" i="4"/>
  <c r="M511" i="4"/>
  <c r="M181" i="4"/>
  <c r="M525" i="4"/>
  <c r="M456" i="4"/>
  <c r="M517" i="4"/>
  <c r="M519" i="4"/>
  <c r="M520" i="4"/>
  <c r="M534" i="4"/>
  <c r="M528" i="4"/>
  <c r="M515" i="4"/>
  <c r="M535" i="4"/>
  <c r="M527" i="4"/>
  <c r="M521" i="4"/>
  <c r="M514" i="4"/>
  <c r="M526" i="4"/>
  <c r="M523" i="4"/>
  <c r="M529" i="4"/>
  <c r="M530" i="4"/>
  <c r="M522" i="4"/>
  <c r="M532" i="4"/>
  <c r="M513" i="4"/>
  <c r="M567" i="4"/>
  <c r="M577" i="4"/>
  <c r="M541" i="4"/>
  <c r="M547" i="4"/>
  <c r="M571" i="4"/>
  <c r="M544" i="4"/>
  <c r="M549" i="4"/>
  <c r="M552" i="4"/>
  <c r="M546" i="4"/>
  <c r="M557" i="4"/>
  <c r="M550" i="4"/>
  <c r="M311" i="4"/>
  <c r="M559" i="4"/>
  <c r="M565" i="4"/>
  <c r="M572" i="4"/>
  <c r="M563" i="4"/>
  <c r="M564" i="4"/>
  <c r="M558" i="4"/>
  <c r="M542" i="4"/>
  <c r="M568" i="4"/>
  <c r="M569" i="4"/>
  <c r="M576" i="4"/>
  <c r="M586" i="4"/>
  <c r="M584" i="4"/>
  <c r="M551" i="4"/>
  <c r="M543" i="4"/>
  <c r="M580" i="4"/>
  <c r="M579" i="4"/>
  <c r="M545" i="4"/>
  <c r="M578" i="4"/>
  <c r="M587" i="4"/>
  <c r="M588" i="4"/>
  <c r="M561" i="4"/>
  <c r="M589" i="4"/>
  <c r="M612" i="4"/>
  <c r="M595" i="4"/>
  <c r="M593" i="4"/>
  <c r="M603" i="4"/>
  <c r="M611" i="4"/>
  <c r="M620" i="4"/>
  <c r="M621" i="4"/>
  <c r="M607" i="4"/>
  <c r="M609" i="4"/>
  <c r="M598" i="4"/>
  <c r="M615" i="4"/>
  <c r="M600" i="4"/>
  <c r="M602" i="4"/>
  <c r="M608" i="4"/>
  <c r="M275" i="4"/>
  <c r="M619" i="4"/>
  <c r="M605" i="4"/>
  <c r="M616" i="4"/>
  <c r="M614" i="4"/>
  <c r="M591" i="4"/>
  <c r="M623" i="4"/>
  <c r="M610" i="4"/>
  <c r="M613" i="4"/>
  <c r="M617" i="4"/>
  <c r="M639" i="4"/>
  <c r="M628" i="4"/>
  <c r="M630" i="4"/>
  <c r="M632" i="4"/>
  <c r="M60" i="4"/>
  <c r="M636" i="4"/>
  <c r="M625" i="4"/>
  <c r="M627" i="4"/>
  <c r="M638" i="4"/>
  <c r="M634" i="4"/>
  <c r="M637" i="4"/>
  <c r="M642" i="4"/>
  <c r="M629" i="4"/>
  <c r="M631" i="4"/>
  <c r="M635" i="4"/>
  <c r="M641" i="4"/>
  <c r="M653" i="4"/>
  <c r="M643" i="4"/>
  <c r="M647" i="4"/>
  <c r="M674" i="4"/>
  <c r="M285" i="4"/>
  <c r="M672" i="4"/>
  <c r="M655" i="4"/>
  <c r="M657" i="4"/>
  <c r="M668" i="4"/>
  <c r="M677" i="4"/>
  <c r="M681" i="4"/>
  <c r="M659" i="4"/>
  <c r="M661" i="4"/>
  <c r="M675" i="4"/>
  <c r="M678" i="4"/>
  <c r="M654" i="4"/>
  <c r="M666" i="4"/>
  <c r="M676" i="4"/>
  <c r="M682" i="4"/>
  <c r="M679" i="4"/>
  <c r="M660" i="4"/>
  <c r="M673" i="4"/>
  <c r="M683" i="4"/>
  <c r="M686" i="4"/>
  <c r="M687" i="4"/>
  <c r="M387" i="4"/>
  <c r="M376" i="4"/>
  <c r="M290" i="4"/>
  <c r="J290" i="4" s="1"/>
  <c r="AP290" i="4" s="1"/>
  <c r="R290" i="4"/>
  <c r="M705" i="4" l="1"/>
  <c r="M706" i="4"/>
  <c r="M698" i="4"/>
  <c r="AT702" i="4"/>
  <c r="AT698" i="4"/>
  <c r="AU48" i="4"/>
  <c r="AT706" i="4"/>
  <c r="M701" i="4"/>
  <c r="M703" i="4"/>
  <c r="M700" i="4"/>
  <c r="M704" i="4"/>
  <c r="AV707" i="4"/>
  <c r="AU707" i="4"/>
  <c r="AU407" i="4"/>
  <c r="AT700" i="4"/>
  <c r="M708" i="4"/>
  <c r="M702" i="4"/>
  <c r="AU12" i="4"/>
  <c r="AT705" i="4"/>
  <c r="M707" i="4"/>
  <c r="M699" i="4"/>
  <c r="AT701" i="4"/>
  <c r="AT694" i="4"/>
  <c r="AT699" i="4"/>
  <c r="AU21" i="4"/>
  <c r="AT708" i="4"/>
  <c r="AU11" i="4"/>
  <c r="AT703" i="4"/>
  <c r="J7" i="4"/>
  <c r="AP7" i="4" s="1"/>
  <c r="M694" i="4"/>
  <c r="AU704" i="4"/>
  <c r="AU570" i="4"/>
  <c r="AO290" i="4"/>
  <c r="Z290" i="4"/>
  <c r="V54" i="7"/>
  <c r="AA242" i="4"/>
  <c r="AA243" i="4"/>
  <c r="AA389" i="4"/>
  <c r="AA396" i="4"/>
  <c r="AA399" i="4"/>
  <c r="AA600" i="4"/>
  <c r="AA620" i="4"/>
  <c r="AA671" i="4"/>
  <c r="AA330" i="4"/>
  <c r="AA166" i="4"/>
  <c r="AA7" i="4"/>
  <c r="J330" i="4"/>
  <c r="J242" i="4"/>
  <c r="AP242" i="4" s="1"/>
  <c r="Z243" i="4"/>
  <c r="J389" i="4"/>
  <c r="AP389" i="4" s="1"/>
  <c r="Z396" i="4"/>
  <c r="J399" i="4"/>
  <c r="AP399" i="4" s="1"/>
  <c r="Z600" i="4"/>
  <c r="J620" i="4"/>
  <c r="AP620" i="4" s="1"/>
  <c r="J671" i="4"/>
  <c r="AP671" i="4" s="1"/>
  <c r="Z166" i="4"/>
  <c r="R242" i="4"/>
  <c r="R243" i="4"/>
  <c r="R389" i="4"/>
  <c r="R396" i="4"/>
  <c r="R399" i="4"/>
  <c r="R600" i="4"/>
  <c r="R620" i="4"/>
  <c r="R671" i="4"/>
  <c r="R330" i="4"/>
  <c r="R166" i="4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I73" i="7" s="1"/>
  <c r="AI96" i="7" s="1"/>
  <c r="AJ70" i="7"/>
  <c r="AK70" i="7"/>
  <c r="AL70" i="7"/>
  <c r="AM70" i="7"/>
  <c r="AN70" i="7"/>
  <c r="AO70" i="7"/>
  <c r="AP77" i="7" s="1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P73" i="7"/>
  <c r="AP96" i="7" s="1"/>
  <c r="AQ73" i="7"/>
  <c r="AQ96" i="7" s="1"/>
  <c r="AR73" i="7"/>
  <c r="AQ77" i="7"/>
  <c r="AR77" i="7"/>
  <c r="AQ78" i="7"/>
  <c r="AR78" i="7"/>
  <c r="AQ79" i="7"/>
  <c r="AR79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1070" i="6"/>
  <c r="B1071" i="6" s="1"/>
  <c r="B1072" i="6" s="1"/>
  <c r="C1082" i="6" s="1"/>
  <c r="E1070" i="6"/>
  <c r="E1071" i="6" s="1"/>
  <c r="E1072" i="6" s="1"/>
  <c r="E1082" i="6" s="1"/>
  <c r="E1081" i="6" s="1"/>
  <c r="F1070" i="6"/>
  <c r="F1071" i="6" s="1"/>
  <c r="F1072" i="6" s="1"/>
  <c r="G1070" i="6"/>
  <c r="G1071" i="6" s="1"/>
  <c r="G1072" i="6" s="1"/>
  <c r="G1082" i="6" s="1"/>
  <c r="H1070" i="6"/>
  <c r="H1071" i="6" s="1"/>
  <c r="H1072" i="6" s="1"/>
  <c r="C1074" i="6"/>
  <c r="D1074" i="6"/>
  <c r="C1078" i="6"/>
  <c r="C1079" i="6"/>
  <c r="C1080" i="6"/>
  <c r="C1085" i="6"/>
  <c r="C1086" i="6"/>
  <c r="C1087" i="6"/>
  <c r="C1088" i="6"/>
  <c r="C1089" i="6"/>
  <c r="C1090" i="6"/>
  <c r="C1091" i="6"/>
  <c r="C1092" i="6"/>
  <c r="C1093" i="6"/>
  <c r="C1094" i="6"/>
  <c r="C1095" i="6"/>
  <c r="C1105" i="6"/>
  <c r="C1117" i="6" s="1"/>
  <c r="C1106" i="6"/>
  <c r="C1107" i="6"/>
  <c r="C1108" i="6"/>
  <c r="C1109" i="6"/>
  <c r="C1110" i="6"/>
  <c r="C1111" i="6"/>
  <c r="C1112" i="6"/>
  <c r="C1113" i="6"/>
  <c r="C1114" i="6"/>
  <c r="E1115" i="6"/>
  <c r="F1115" i="6"/>
  <c r="G1115" i="6"/>
  <c r="H1115" i="6"/>
  <c r="E1117" i="6"/>
  <c r="F1117" i="6"/>
  <c r="G1117" i="6"/>
  <c r="H1117" i="6"/>
  <c r="C1118" i="6"/>
  <c r="E1118" i="6"/>
  <c r="F1118" i="6"/>
  <c r="G1118" i="6"/>
  <c r="H1118" i="6"/>
  <c r="C1119" i="6"/>
  <c r="E1119" i="6"/>
  <c r="F1119" i="6"/>
  <c r="G1119" i="6"/>
  <c r="H1119" i="6"/>
  <c r="R8" i="4"/>
  <c r="Z8" i="4"/>
  <c r="AA8" i="4"/>
  <c r="R9" i="4"/>
  <c r="J9" i="4"/>
  <c r="AP9" i="4" s="1"/>
  <c r="AA9" i="4"/>
  <c r="R149" i="4"/>
  <c r="Z149" i="4"/>
  <c r="AA149" i="4"/>
  <c r="R10" i="4"/>
  <c r="J10" i="4"/>
  <c r="AA10" i="4"/>
  <c r="R11" i="4"/>
  <c r="Z11" i="4"/>
  <c r="AA11" i="4"/>
  <c r="R12" i="4"/>
  <c r="J12" i="4"/>
  <c r="AA12" i="4"/>
  <c r="R15" i="4"/>
  <c r="Z15" i="4"/>
  <c r="AA15" i="4"/>
  <c r="R16" i="4"/>
  <c r="Z16" i="4"/>
  <c r="AA16" i="4"/>
  <c r="R17" i="4"/>
  <c r="Z17" i="4"/>
  <c r="AA17" i="4"/>
  <c r="R18" i="4"/>
  <c r="Z18" i="4"/>
  <c r="AA18" i="4"/>
  <c r="R20" i="4"/>
  <c r="Z20" i="4"/>
  <c r="AA20" i="4"/>
  <c r="R21" i="4"/>
  <c r="Z21" i="4"/>
  <c r="AA21" i="4"/>
  <c r="R22" i="4"/>
  <c r="Z22" i="4"/>
  <c r="AA22" i="4"/>
  <c r="R23" i="4"/>
  <c r="Z23" i="4"/>
  <c r="AA23" i="4"/>
  <c r="R24" i="4"/>
  <c r="Z24" i="4"/>
  <c r="AA24" i="4"/>
  <c r="R25" i="4"/>
  <c r="J25" i="4"/>
  <c r="AA25" i="4"/>
  <c r="R26" i="4"/>
  <c r="J26" i="4"/>
  <c r="AA26" i="4"/>
  <c r="R28" i="4"/>
  <c r="AA28" i="4"/>
  <c r="R29" i="4"/>
  <c r="Z29" i="4"/>
  <c r="AA29" i="4"/>
  <c r="R30" i="4"/>
  <c r="Z30" i="4"/>
  <c r="AA30" i="4"/>
  <c r="R31" i="4"/>
  <c r="Z31" i="4"/>
  <c r="AA31" i="4"/>
  <c r="R32" i="4"/>
  <c r="AA32" i="4"/>
  <c r="R33" i="4"/>
  <c r="Z33" i="4"/>
  <c r="AA33" i="4"/>
  <c r="R35" i="4"/>
  <c r="Z35" i="4"/>
  <c r="AA35" i="4"/>
  <c r="R36" i="4"/>
  <c r="Z36" i="4"/>
  <c r="AA36" i="4"/>
  <c r="R42" i="4"/>
  <c r="J42" i="4"/>
  <c r="AP42" i="4" s="1"/>
  <c r="AA42" i="4"/>
  <c r="R43" i="4"/>
  <c r="Z43" i="4"/>
  <c r="AA43" i="4"/>
  <c r="R44" i="4"/>
  <c r="Z44" i="4"/>
  <c r="AA44" i="4"/>
  <c r="R45" i="4"/>
  <c r="Z45" i="4"/>
  <c r="AA45" i="4"/>
  <c r="R204" i="4"/>
  <c r="Z204" i="4"/>
  <c r="AA204" i="4"/>
  <c r="R46" i="4"/>
  <c r="J46" i="4"/>
  <c r="AP46" i="4" s="1"/>
  <c r="AA46" i="4"/>
  <c r="R47" i="4"/>
  <c r="Z47" i="4"/>
  <c r="AA47" i="4"/>
  <c r="R48" i="4"/>
  <c r="Z48" i="4"/>
  <c r="AA48" i="4"/>
  <c r="R49" i="4"/>
  <c r="Z49" i="4"/>
  <c r="AA49" i="4"/>
  <c r="R50" i="4"/>
  <c r="J50" i="4"/>
  <c r="AP50" i="4" s="1"/>
  <c r="Z50" i="4"/>
  <c r="AA50" i="4"/>
  <c r="R51" i="4"/>
  <c r="Z51" i="4"/>
  <c r="AA51" i="4"/>
  <c r="R52" i="4"/>
  <c r="J52" i="4"/>
  <c r="AP52" i="4" s="1"/>
  <c r="AA52" i="4"/>
  <c r="R54" i="4"/>
  <c r="J54" i="4"/>
  <c r="AP54" i="4" s="1"/>
  <c r="AA54" i="4"/>
  <c r="R55" i="4"/>
  <c r="Z55" i="4"/>
  <c r="AA55" i="4"/>
  <c r="R56" i="4"/>
  <c r="AA56" i="4"/>
  <c r="R57" i="4"/>
  <c r="J57" i="4"/>
  <c r="AP57" i="4" s="1"/>
  <c r="AA57" i="4"/>
  <c r="R58" i="4"/>
  <c r="J58" i="4"/>
  <c r="AP58" i="4" s="1"/>
  <c r="AA58" i="4"/>
  <c r="R59" i="4"/>
  <c r="J59" i="4"/>
  <c r="AA59" i="4"/>
  <c r="R61" i="4"/>
  <c r="J61" i="4"/>
  <c r="AP61" i="4" s="1"/>
  <c r="AA61" i="4"/>
  <c r="R62" i="4"/>
  <c r="Z62" i="4"/>
  <c r="AA62" i="4"/>
  <c r="R64" i="4"/>
  <c r="Z64" i="4"/>
  <c r="AA64" i="4"/>
  <c r="R65" i="4"/>
  <c r="J65" i="4"/>
  <c r="AA65" i="4"/>
  <c r="R67" i="4"/>
  <c r="J67" i="4"/>
  <c r="AP67" i="4" s="1"/>
  <c r="AA67" i="4"/>
  <c r="R68" i="4"/>
  <c r="J68" i="4"/>
  <c r="AA68" i="4"/>
  <c r="R70" i="4"/>
  <c r="J70" i="4"/>
  <c r="AP70" i="4" s="1"/>
  <c r="AA70" i="4"/>
  <c r="R93" i="4"/>
  <c r="J93" i="4"/>
  <c r="AA93" i="4"/>
  <c r="R71" i="4"/>
  <c r="J71" i="4"/>
  <c r="AP71" i="4" s="1"/>
  <c r="AA71" i="4"/>
  <c r="R72" i="4"/>
  <c r="J72" i="4"/>
  <c r="AP72" i="4" s="1"/>
  <c r="AA72" i="4"/>
  <c r="R73" i="4"/>
  <c r="Z73" i="4"/>
  <c r="AA73" i="4"/>
  <c r="R76" i="4"/>
  <c r="J76" i="4"/>
  <c r="AA76" i="4"/>
  <c r="R77" i="4"/>
  <c r="Z77" i="4"/>
  <c r="AA77" i="4"/>
  <c r="R78" i="4"/>
  <c r="J78" i="4"/>
  <c r="AP78" i="4" s="1"/>
  <c r="AA78" i="4"/>
  <c r="R79" i="4"/>
  <c r="J79" i="4"/>
  <c r="AP79" i="4" s="1"/>
  <c r="Z79" i="4"/>
  <c r="AA79" i="4"/>
  <c r="R80" i="4"/>
  <c r="J80" i="4"/>
  <c r="AP80" i="4" s="1"/>
  <c r="AA80" i="4"/>
  <c r="R83" i="4"/>
  <c r="J83" i="4"/>
  <c r="AA83" i="4"/>
  <c r="R84" i="4"/>
  <c r="J84" i="4"/>
  <c r="AA84" i="4"/>
  <c r="R85" i="4"/>
  <c r="AA85" i="4"/>
  <c r="R86" i="4"/>
  <c r="J86" i="4"/>
  <c r="AP86" i="4" s="1"/>
  <c r="AA86" i="4"/>
  <c r="R88" i="4"/>
  <c r="J88" i="4"/>
  <c r="AA88" i="4"/>
  <c r="R89" i="4"/>
  <c r="J89" i="4"/>
  <c r="AP89" i="4" s="1"/>
  <c r="AA89" i="4"/>
  <c r="R90" i="4"/>
  <c r="J90" i="4"/>
  <c r="AP90" i="4" s="1"/>
  <c r="AA90" i="4"/>
  <c r="R92" i="4"/>
  <c r="J92" i="4"/>
  <c r="AP92" i="4" s="1"/>
  <c r="AA92" i="4"/>
  <c r="R96" i="4"/>
  <c r="J96" i="4"/>
  <c r="AA96" i="4"/>
  <c r="R97" i="4"/>
  <c r="J97" i="4"/>
  <c r="AP97" i="4" s="1"/>
  <c r="AA97" i="4"/>
  <c r="R100" i="4"/>
  <c r="AA100" i="4"/>
  <c r="R101" i="4"/>
  <c r="J101" i="4"/>
  <c r="AP101" i="4" s="1"/>
  <c r="AA101" i="4"/>
  <c r="R102" i="4"/>
  <c r="J102" i="4"/>
  <c r="AA102" i="4"/>
  <c r="R107" i="4"/>
  <c r="J107" i="4"/>
  <c r="AP107" i="4" s="1"/>
  <c r="AA107" i="4"/>
  <c r="R108" i="4"/>
  <c r="Z108" i="4"/>
  <c r="AA108" i="4"/>
  <c r="R110" i="4"/>
  <c r="Z110" i="4"/>
  <c r="AA110" i="4"/>
  <c r="R111" i="4"/>
  <c r="J111" i="4"/>
  <c r="AP111" i="4" s="1"/>
  <c r="AA111" i="4"/>
  <c r="R112" i="4"/>
  <c r="AA112" i="4"/>
  <c r="R113" i="4"/>
  <c r="J113" i="4"/>
  <c r="AP113" i="4" s="1"/>
  <c r="AA113" i="4"/>
  <c r="R115" i="4"/>
  <c r="J115" i="4"/>
  <c r="AP115" i="4" s="1"/>
  <c r="AA115" i="4"/>
  <c r="R116" i="4"/>
  <c r="Z116" i="4"/>
  <c r="AA116" i="4"/>
  <c r="R117" i="4"/>
  <c r="J117" i="4"/>
  <c r="AA117" i="4"/>
  <c r="R118" i="4"/>
  <c r="J118" i="4"/>
  <c r="AA118" i="4"/>
  <c r="R120" i="4"/>
  <c r="J120" i="4"/>
  <c r="AP120" i="4" s="1"/>
  <c r="AA120" i="4"/>
  <c r="R121" i="4"/>
  <c r="AA121" i="4"/>
  <c r="R122" i="4"/>
  <c r="Z122" i="4"/>
  <c r="AA122" i="4"/>
  <c r="R124" i="4"/>
  <c r="AA124" i="4"/>
  <c r="R125" i="4"/>
  <c r="J125" i="4"/>
  <c r="AP125" i="4" s="1"/>
  <c r="AA125" i="4"/>
  <c r="R127" i="4"/>
  <c r="J127" i="4"/>
  <c r="AP127" i="4" s="1"/>
  <c r="AA127" i="4"/>
  <c r="R129" i="4"/>
  <c r="J129" i="4"/>
  <c r="AA129" i="4"/>
  <c r="R130" i="4"/>
  <c r="Z130" i="4"/>
  <c r="AA130" i="4"/>
  <c r="R131" i="4"/>
  <c r="J131" i="4"/>
  <c r="AP131" i="4" s="1"/>
  <c r="AA131" i="4"/>
  <c r="R132" i="4"/>
  <c r="AA132" i="4"/>
  <c r="R133" i="4"/>
  <c r="J133" i="4"/>
  <c r="AP133" i="4" s="1"/>
  <c r="AA133" i="4"/>
  <c r="R134" i="4"/>
  <c r="Z134" i="4"/>
  <c r="AA134" i="4"/>
  <c r="R135" i="4"/>
  <c r="J135" i="4"/>
  <c r="AP135" i="4" s="1"/>
  <c r="AA135" i="4"/>
  <c r="R136" i="4"/>
  <c r="Z136" i="4"/>
  <c r="AA136" i="4"/>
  <c r="R138" i="4"/>
  <c r="J138" i="4"/>
  <c r="AP138" i="4" s="1"/>
  <c r="AA138" i="4"/>
  <c r="R139" i="4"/>
  <c r="J139" i="4"/>
  <c r="AP139" i="4" s="1"/>
  <c r="AA139" i="4"/>
  <c r="R140" i="4"/>
  <c r="J140" i="4"/>
  <c r="AA140" i="4"/>
  <c r="R141" i="4"/>
  <c r="AA141" i="4"/>
  <c r="R143" i="4"/>
  <c r="J143" i="4"/>
  <c r="AP143" i="4" s="1"/>
  <c r="AA143" i="4"/>
  <c r="R144" i="4"/>
  <c r="Z144" i="4"/>
  <c r="AA144" i="4"/>
  <c r="R146" i="4"/>
  <c r="Z146" i="4"/>
  <c r="AA146" i="4"/>
  <c r="R150" i="4"/>
  <c r="Z150" i="4"/>
  <c r="AA150" i="4"/>
  <c r="R151" i="4"/>
  <c r="J151" i="4"/>
  <c r="AP151" i="4" s="1"/>
  <c r="AA151" i="4"/>
  <c r="R152" i="4"/>
  <c r="Z152" i="4"/>
  <c r="AA152" i="4"/>
  <c r="R153" i="4"/>
  <c r="Z153" i="4"/>
  <c r="AA153" i="4"/>
  <c r="R156" i="4"/>
  <c r="Z156" i="4"/>
  <c r="AA156" i="4"/>
  <c r="R157" i="4"/>
  <c r="Z157" i="4"/>
  <c r="AA157" i="4"/>
  <c r="R158" i="4"/>
  <c r="Z158" i="4"/>
  <c r="AA158" i="4"/>
  <c r="R162" i="4"/>
  <c r="Z162" i="4"/>
  <c r="AA162" i="4"/>
  <c r="R163" i="4"/>
  <c r="AA163" i="4"/>
  <c r="R164" i="4"/>
  <c r="J164" i="4"/>
  <c r="AA164" i="4"/>
  <c r="R169" i="4"/>
  <c r="Z169" i="4"/>
  <c r="AA169" i="4"/>
  <c r="R170" i="4"/>
  <c r="Z170" i="4"/>
  <c r="AA170" i="4"/>
  <c r="R173" i="4"/>
  <c r="Z173" i="4"/>
  <c r="AA173" i="4"/>
  <c r="R174" i="4"/>
  <c r="J174" i="4"/>
  <c r="AA174" i="4"/>
  <c r="R176" i="4"/>
  <c r="Z176" i="4"/>
  <c r="AA176" i="4"/>
  <c r="R177" i="4"/>
  <c r="Z177" i="4"/>
  <c r="AA177" i="4"/>
  <c r="R179" i="4"/>
  <c r="J179" i="4"/>
  <c r="AP179" i="4" s="1"/>
  <c r="Z179" i="4"/>
  <c r="AA179" i="4"/>
  <c r="R180" i="4"/>
  <c r="J180" i="4"/>
  <c r="AP180" i="4" s="1"/>
  <c r="Z180" i="4"/>
  <c r="AA180" i="4"/>
  <c r="R181" i="4"/>
  <c r="J181" i="4"/>
  <c r="AP181" i="4" s="1"/>
  <c r="AA181" i="4"/>
  <c r="R183" i="4"/>
  <c r="Z183" i="4"/>
  <c r="AA183" i="4"/>
  <c r="R184" i="4"/>
  <c r="J184" i="4"/>
  <c r="AP184" i="4" s="1"/>
  <c r="AA184" i="4"/>
  <c r="R187" i="4"/>
  <c r="J187" i="4"/>
  <c r="AA187" i="4"/>
  <c r="R188" i="4"/>
  <c r="J188" i="4"/>
  <c r="AP188" i="4" s="1"/>
  <c r="AA188" i="4"/>
  <c r="R189" i="4"/>
  <c r="J189" i="4"/>
  <c r="AP189" i="4" s="1"/>
  <c r="AA189" i="4"/>
  <c r="R191" i="4"/>
  <c r="Z191" i="4"/>
  <c r="AA191" i="4"/>
  <c r="R192" i="4"/>
  <c r="AA192" i="4"/>
  <c r="R196" i="4"/>
  <c r="J196" i="4"/>
  <c r="AP196" i="4" s="1"/>
  <c r="AA196" i="4"/>
  <c r="R197" i="4"/>
  <c r="Z197" i="4"/>
  <c r="AA197" i="4"/>
  <c r="R198" i="4"/>
  <c r="J198" i="4"/>
  <c r="AP198" i="4" s="1"/>
  <c r="AA198" i="4"/>
  <c r="R200" i="4"/>
  <c r="AA200" i="4"/>
  <c r="R201" i="4"/>
  <c r="J201" i="4"/>
  <c r="AA201" i="4"/>
  <c r="R202" i="4"/>
  <c r="J202" i="4"/>
  <c r="AP202" i="4" s="1"/>
  <c r="AA202" i="4"/>
  <c r="R203" i="4"/>
  <c r="J203" i="4"/>
  <c r="AP203" i="4" s="1"/>
  <c r="AA203" i="4"/>
  <c r="R205" i="4"/>
  <c r="J205" i="4"/>
  <c r="AP205" i="4" s="1"/>
  <c r="AA205" i="4"/>
  <c r="R206" i="4"/>
  <c r="J206" i="4"/>
  <c r="AP206" i="4" s="1"/>
  <c r="AA206" i="4"/>
  <c r="R207" i="4"/>
  <c r="Z207" i="4"/>
  <c r="AA207" i="4"/>
  <c r="R209" i="4"/>
  <c r="Z209" i="4"/>
  <c r="AA209" i="4"/>
  <c r="R214" i="4"/>
  <c r="AA214" i="4"/>
  <c r="R215" i="4"/>
  <c r="Z215" i="4"/>
  <c r="AA215" i="4"/>
  <c r="R217" i="4"/>
  <c r="Z217" i="4"/>
  <c r="AA217" i="4"/>
  <c r="R218" i="4"/>
  <c r="Z218" i="4"/>
  <c r="AA218" i="4"/>
  <c r="R220" i="4"/>
  <c r="Z220" i="4"/>
  <c r="AA220" i="4"/>
  <c r="R223" i="4"/>
  <c r="J223" i="4"/>
  <c r="AP223" i="4" s="1"/>
  <c r="AA223" i="4"/>
  <c r="R224" i="4"/>
  <c r="Z224" i="4"/>
  <c r="AA224" i="4"/>
  <c r="R225" i="4"/>
  <c r="J225" i="4"/>
  <c r="AP225" i="4" s="1"/>
  <c r="AA225" i="4"/>
  <c r="R227" i="4"/>
  <c r="J227" i="4"/>
  <c r="AA227" i="4"/>
  <c r="R228" i="4"/>
  <c r="Z228" i="4"/>
  <c r="AA228" i="4"/>
  <c r="R231" i="4"/>
  <c r="Z231" i="4"/>
  <c r="AA231" i="4"/>
  <c r="R237" i="4"/>
  <c r="Z237" i="4"/>
  <c r="AA237" i="4"/>
  <c r="R239" i="4"/>
  <c r="J239" i="4"/>
  <c r="AP239" i="4" s="1"/>
  <c r="AA239" i="4"/>
  <c r="R240" i="4"/>
  <c r="J240" i="4"/>
  <c r="AA240" i="4"/>
  <c r="R241" i="4"/>
  <c r="J241" i="4"/>
  <c r="AP241" i="4" s="1"/>
  <c r="AA241" i="4"/>
  <c r="R244" i="4"/>
  <c r="AA244" i="4"/>
  <c r="R245" i="4"/>
  <c r="Z245" i="4"/>
  <c r="AA245" i="4"/>
  <c r="R246" i="4"/>
  <c r="J246" i="4"/>
  <c r="AP246" i="4" s="1"/>
  <c r="AA246" i="4"/>
  <c r="R247" i="4"/>
  <c r="AA247" i="4"/>
  <c r="R248" i="4"/>
  <c r="J248" i="4"/>
  <c r="AP248" i="4" s="1"/>
  <c r="AA248" i="4"/>
  <c r="R249" i="4"/>
  <c r="J249" i="4"/>
  <c r="AP249" i="4" s="1"/>
  <c r="AA249" i="4"/>
  <c r="R251" i="4"/>
  <c r="Z251" i="4"/>
  <c r="AA251" i="4"/>
  <c r="R253" i="4"/>
  <c r="AA253" i="4"/>
  <c r="R254" i="4"/>
  <c r="Z254" i="4"/>
  <c r="AA254" i="4"/>
  <c r="R255" i="4"/>
  <c r="J255" i="4"/>
  <c r="AP255" i="4" s="1"/>
  <c r="AA255" i="4"/>
  <c r="R256" i="4"/>
  <c r="Z256" i="4"/>
  <c r="AA256" i="4"/>
  <c r="R257" i="4"/>
  <c r="J257" i="4"/>
  <c r="AP257" i="4" s="1"/>
  <c r="AA257" i="4"/>
  <c r="R259" i="4"/>
  <c r="J259" i="4"/>
  <c r="AP259" i="4" s="1"/>
  <c r="AA259" i="4"/>
  <c r="R262" i="4"/>
  <c r="Z262" i="4"/>
  <c r="AA262" i="4"/>
  <c r="R264" i="4"/>
  <c r="Z264" i="4"/>
  <c r="AA264" i="4"/>
  <c r="R265" i="4"/>
  <c r="Z265" i="4"/>
  <c r="AA265" i="4"/>
  <c r="R267" i="4"/>
  <c r="Z267" i="4"/>
  <c r="AA267" i="4"/>
  <c r="R268" i="4"/>
  <c r="Z268" i="4"/>
  <c r="AA268" i="4"/>
  <c r="R270" i="4"/>
  <c r="AA270" i="4"/>
  <c r="R279" i="4"/>
  <c r="J279" i="4"/>
  <c r="AA279" i="4"/>
  <c r="R280" i="4"/>
  <c r="AA280" i="4"/>
  <c r="R282" i="4"/>
  <c r="J282" i="4"/>
  <c r="AP282" i="4" s="1"/>
  <c r="AA282" i="4"/>
  <c r="R283" i="4"/>
  <c r="J283" i="4"/>
  <c r="AP283" i="4" s="1"/>
  <c r="AA283" i="4"/>
  <c r="R285" i="4"/>
  <c r="J285" i="4"/>
  <c r="AA285" i="4"/>
  <c r="R288" i="4"/>
  <c r="Z288" i="4"/>
  <c r="AA288" i="4"/>
  <c r="R289" i="4"/>
  <c r="AA289" i="4"/>
  <c r="R293" i="4"/>
  <c r="Z293" i="4"/>
  <c r="AA293" i="4"/>
  <c r="R294" i="4"/>
  <c r="AA294" i="4"/>
  <c r="R295" i="4"/>
  <c r="J295" i="4"/>
  <c r="AA295" i="4"/>
  <c r="R296" i="4"/>
  <c r="J296" i="4"/>
  <c r="AP296" i="4" s="1"/>
  <c r="AA296" i="4"/>
  <c r="R299" i="4"/>
  <c r="AA299" i="4"/>
  <c r="R300" i="4"/>
  <c r="J300" i="4"/>
  <c r="AP300" i="4" s="1"/>
  <c r="AA300" i="4"/>
  <c r="R302" i="4"/>
  <c r="AA302" i="4"/>
  <c r="R303" i="4"/>
  <c r="AA303" i="4"/>
  <c r="R304" i="4"/>
  <c r="J304" i="4"/>
  <c r="AP304" i="4" s="1"/>
  <c r="Z304" i="4"/>
  <c r="AA304" i="4"/>
  <c r="AO304" i="4" s="1"/>
  <c r="R305" i="4"/>
  <c r="AA305" i="4"/>
  <c r="R307" i="4"/>
  <c r="AA307" i="4"/>
  <c r="R367" i="4"/>
  <c r="AA367" i="4"/>
  <c r="R308" i="4"/>
  <c r="AA308" i="4"/>
  <c r="R312" i="4"/>
  <c r="Z312" i="4"/>
  <c r="AA312" i="4"/>
  <c r="R313" i="4"/>
  <c r="J313" i="4"/>
  <c r="AP313" i="4" s="1"/>
  <c r="AA313" i="4"/>
  <c r="R316" i="4"/>
  <c r="J316" i="4"/>
  <c r="AP316" i="4" s="1"/>
  <c r="Z316" i="4"/>
  <c r="AA316" i="4"/>
  <c r="R318" i="4"/>
  <c r="AA318" i="4"/>
  <c r="R319" i="4"/>
  <c r="J319" i="4"/>
  <c r="AP319" i="4" s="1"/>
  <c r="AA319" i="4"/>
  <c r="R320" i="4"/>
  <c r="AA320" i="4"/>
  <c r="R321" i="4"/>
  <c r="AA321" i="4"/>
  <c r="R322" i="4"/>
  <c r="Z322" i="4"/>
  <c r="AA322" i="4"/>
  <c r="R323" i="4"/>
  <c r="AA323" i="4"/>
  <c r="R324" i="4"/>
  <c r="AA324" i="4"/>
  <c r="R326" i="4"/>
  <c r="AA326" i="4"/>
  <c r="R327" i="4"/>
  <c r="AA327" i="4"/>
  <c r="R328" i="4"/>
  <c r="AA328" i="4"/>
  <c r="R331" i="4"/>
  <c r="AA331" i="4"/>
  <c r="R332" i="4"/>
  <c r="AA332" i="4"/>
  <c r="R333" i="4"/>
  <c r="Z333" i="4"/>
  <c r="AA333" i="4"/>
  <c r="R334" i="4"/>
  <c r="J334" i="4"/>
  <c r="AP334" i="4" s="1"/>
  <c r="AA334" i="4"/>
  <c r="R336" i="4"/>
  <c r="Z336" i="4"/>
  <c r="AA336" i="4"/>
  <c r="R339" i="4"/>
  <c r="Z339" i="4"/>
  <c r="AA339" i="4"/>
  <c r="R340" i="4"/>
  <c r="AA340" i="4"/>
  <c r="R341" i="4"/>
  <c r="J341" i="4"/>
  <c r="AP341" i="4" s="1"/>
  <c r="AA341" i="4"/>
  <c r="R342" i="4"/>
  <c r="J342" i="4"/>
  <c r="AP342" i="4" s="1"/>
  <c r="AA342" i="4"/>
  <c r="R343" i="4"/>
  <c r="AA343" i="4"/>
  <c r="R667" i="4"/>
  <c r="J667" i="4"/>
  <c r="AP667" i="4" s="1"/>
  <c r="AA667" i="4"/>
  <c r="R344" i="4"/>
  <c r="Z344" i="4"/>
  <c r="AA344" i="4"/>
  <c r="R345" i="4"/>
  <c r="Z345" i="4"/>
  <c r="AA345" i="4"/>
  <c r="R349" i="4"/>
  <c r="J349" i="4"/>
  <c r="AP349" i="4" s="1"/>
  <c r="AA349" i="4"/>
  <c r="R351" i="4"/>
  <c r="AA351" i="4"/>
  <c r="R355" i="4"/>
  <c r="J355" i="4"/>
  <c r="AA355" i="4"/>
  <c r="R356" i="4"/>
  <c r="J356" i="4"/>
  <c r="AP356" i="4" s="1"/>
  <c r="AA356" i="4"/>
  <c r="R358" i="4"/>
  <c r="Z358" i="4"/>
  <c r="AA358" i="4"/>
  <c r="R359" i="4"/>
  <c r="AA359" i="4"/>
  <c r="R425" i="4"/>
  <c r="AA425" i="4"/>
  <c r="R361" i="4"/>
  <c r="Z361" i="4"/>
  <c r="AA361" i="4"/>
  <c r="R365" i="4"/>
  <c r="J365" i="4"/>
  <c r="AA365" i="4"/>
  <c r="R366" i="4"/>
  <c r="J366" i="4"/>
  <c r="AP366" i="4" s="1"/>
  <c r="AA366" i="4"/>
  <c r="R368" i="4"/>
  <c r="J368" i="4"/>
  <c r="AP368" i="4" s="1"/>
  <c r="AA368" i="4"/>
  <c r="R370" i="4"/>
  <c r="Z370" i="4"/>
  <c r="AA370" i="4"/>
  <c r="R372" i="4"/>
  <c r="Z372" i="4"/>
  <c r="AA372" i="4"/>
  <c r="R373" i="4"/>
  <c r="Z373" i="4"/>
  <c r="AA373" i="4"/>
  <c r="R374" i="4"/>
  <c r="J374" i="4"/>
  <c r="AP374" i="4" s="1"/>
  <c r="AA374" i="4"/>
  <c r="R375" i="4"/>
  <c r="Z375" i="4"/>
  <c r="AA375" i="4"/>
  <c r="R377" i="4"/>
  <c r="Z377" i="4"/>
  <c r="AA377" i="4"/>
  <c r="R379" i="4"/>
  <c r="Z379" i="4"/>
  <c r="AA379" i="4"/>
  <c r="R380" i="4"/>
  <c r="AA380" i="4"/>
  <c r="R383" i="4"/>
  <c r="J383" i="4"/>
  <c r="AA383" i="4"/>
  <c r="R384" i="4"/>
  <c r="J384" i="4"/>
  <c r="AP384" i="4" s="1"/>
  <c r="AA384" i="4"/>
  <c r="R385" i="4"/>
  <c r="J385" i="4"/>
  <c r="AA385" i="4"/>
  <c r="R386" i="4"/>
  <c r="AA386" i="4"/>
  <c r="R388" i="4"/>
  <c r="Z388" i="4"/>
  <c r="AA388" i="4"/>
  <c r="R391" i="4"/>
  <c r="Z391" i="4"/>
  <c r="J391" i="4"/>
  <c r="AP391" i="4" s="1"/>
  <c r="AA391" i="4"/>
  <c r="R392" i="4"/>
  <c r="J392" i="4"/>
  <c r="AP392" i="4" s="1"/>
  <c r="AA392" i="4"/>
  <c r="R393" i="4"/>
  <c r="AA393" i="4"/>
  <c r="R394" i="4"/>
  <c r="J394" i="4"/>
  <c r="AP394" i="4" s="1"/>
  <c r="AA394" i="4"/>
  <c r="R395" i="4"/>
  <c r="J395" i="4"/>
  <c r="AP395" i="4" s="1"/>
  <c r="AA395" i="4"/>
  <c r="R397" i="4"/>
  <c r="J397" i="4"/>
  <c r="AP397" i="4" s="1"/>
  <c r="AA397" i="4"/>
  <c r="R398" i="4"/>
  <c r="J398" i="4"/>
  <c r="AP398" i="4" s="1"/>
  <c r="AA398" i="4"/>
  <c r="R400" i="4"/>
  <c r="AA400" i="4"/>
  <c r="R401" i="4"/>
  <c r="J401" i="4"/>
  <c r="AP401" i="4" s="1"/>
  <c r="AA401" i="4"/>
  <c r="R402" i="4"/>
  <c r="AA402" i="4"/>
  <c r="R403" i="4"/>
  <c r="Z403" i="4"/>
  <c r="AA403" i="4"/>
  <c r="R404" i="4"/>
  <c r="Z404" i="4"/>
  <c r="AA404" i="4"/>
  <c r="R406" i="4"/>
  <c r="AA406" i="4"/>
  <c r="R407" i="4"/>
  <c r="AA407" i="4"/>
  <c r="R408" i="4"/>
  <c r="AA408" i="4"/>
  <c r="R410" i="4"/>
  <c r="AA410" i="4"/>
  <c r="R412" i="4"/>
  <c r="AA412" i="4"/>
  <c r="R414" i="4"/>
  <c r="Z414" i="4"/>
  <c r="AA414" i="4"/>
  <c r="R417" i="4"/>
  <c r="Z417" i="4"/>
  <c r="AA417" i="4"/>
  <c r="R418" i="4"/>
  <c r="J418" i="4"/>
  <c r="AA418" i="4"/>
  <c r="R419" i="4"/>
  <c r="Z419" i="4"/>
  <c r="AA419" i="4"/>
  <c r="R422" i="4"/>
  <c r="J422" i="4"/>
  <c r="AA422" i="4"/>
  <c r="R427" i="4"/>
  <c r="J427" i="4"/>
  <c r="AA427" i="4"/>
  <c r="R428" i="4"/>
  <c r="Z428" i="4"/>
  <c r="AA428" i="4"/>
  <c r="R429" i="4"/>
  <c r="Z429" i="4"/>
  <c r="AA429" i="4"/>
  <c r="R430" i="4"/>
  <c r="J430" i="4"/>
  <c r="AP430" i="4" s="1"/>
  <c r="AA430" i="4"/>
  <c r="R431" i="4"/>
  <c r="Z431" i="4"/>
  <c r="AA431" i="4"/>
  <c r="R432" i="4"/>
  <c r="Z432" i="4"/>
  <c r="AA432" i="4"/>
  <c r="R433" i="4"/>
  <c r="AA433" i="4"/>
  <c r="R434" i="4"/>
  <c r="Z434" i="4"/>
  <c r="AA434" i="4"/>
  <c r="R435" i="4"/>
  <c r="J435" i="4"/>
  <c r="AA435" i="4"/>
  <c r="R436" i="4"/>
  <c r="Z436" i="4"/>
  <c r="J436" i="4"/>
  <c r="AP436" i="4" s="1"/>
  <c r="AA436" i="4"/>
  <c r="R437" i="4"/>
  <c r="Z437" i="4"/>
  <c r="AA437" i="4"/>
  <c r="R439" i="4"/>
  <c r="J439" i="4"/>
  <c r="AP439" i="4" s="1"/>
  <c r="AA439" i="4"/>
  <c r="R440" i="4"/>
  <c r="J440" i="4"/>
  <c r="AA440" i="4"/>
  <c r="R443" i="4"/>
  <c r="AA443" i="4"/>
  <c r="R445" i="4"/>
  <c r="Z445" i="4"/>
  <c r="AA445" i="4"/>
  <c r="R447" i="4"/>
  <c r="AA447" i="4"/>
  <c r="R449" i="4"/>
  <c r="Z449" i="4"/>
  <c r="AA449" i="4"/>
  <c r="R450" i="4"/>
  <c r="J450" i="4"/>
  <c r="AP450" i="4" s="1"/>
  <c r="Z450" i="4"/>
  <c r="AA450" i="4"/>
  <c r="R451" i="4"/>
  <c r="J451" i="4"/>
  <c r="AP451" i="4" s="1"/>
  <c r="AA451" i="4"/>
  <c r="R454" i="4"/>
  <c r="AA454" i="4"/>
  <c r="R456" i="4"/>
  <c r="Z456" i="4"/>
  <c r="AA456" i="4"/>
  <c r="R457" i="4"/>
  <c r="AA457" i="4"/>
  <c r="R458" i="4"/>
  <c r="Z458" i="4"/>
  <c r="AA458" i="4"/>
  <c r="R461" i="4"/>
  <c r="Z461" i="4"/>
  <c r="AA461" i="4"/>
  <c r="R462" i="4"/>
  <c r="Z462" i="4"/>
  <c r="AA462" i="4"/>
  <c r="R465" i="4"/>
  <c r="Z465" i="4"/>
  <c r="AA465" i="4"/>
  <c r="R466" i="4"/>
  <c r="Z466" i="4"/>
  <c r="AA466" i="4"/>
  <c r="R468" i="4"/>
  <c r="AA468" i="4"/>
  <c r="R469" i="4"/>
  <c r="Z469" i="4"/>
  <c r="AA469" i="4"/>
  <c r="R471" i="4"/>
  <c r="Z471" i="4"/>
  <c r="AA471" i="4"/>
  <c r="R472" i="4"/>
  <c r="J472" i="4"/>
  <c r="AP472" i="4" s="1"/>
  <c r="AA472" i="4"/>
  <c r="R474" i="4"/>
  <c r="Z474" i="4"/>
  <c r="AA474" i="4"/>
  <c r="R477" i="4"/>
  <c r="J477" i="4"/>
  <c r="AP477" i="4" s="1"/>
  <c r="AA477" i="4"/>
  <c r="R478" i="4"/>
  <c r="AA478" i="4"/>
  <c r="R481" i="4"/>
  <c r="J481" i="4"/>
  <c r="AA481" i="4"/>
  <c r="R482" i="4"/>
  <c r="J482" i="4"/>
  <c r="AA482" i="4"/>
  <c r="R484" i="4"/>
  <c r="AA484" i="4"/>
  <c r="R485" i="4"/>
  <c r="Z485" i="4"/>
  <c r="AA485" i="4"/>
  <c r="R487" i="4"/>
  <c r="Z487" i="4"/>
  <c r="AA487" i="4"/>
  <c r="R488" i="4"/>
  <c r="Z488" i="4"/>
  <c r="AA488" i="4"/>
  <c r="R490" i="4"/>
  <c r="Z490" i="4"/>
  <c r="AA490" i="4"/>
  <c r="R493" i="4"/>
  <c r="J493" i="4"/>
  <c r="AA493" i="4"/>
  <c r="R494" i="4"/>
  <c r="AA494" i="4"/>
  <c r="R495" i="4"/>
  <c r="Z495" i="4"/>
  <c r="AA495" i="4"/>
  <c r="R622" i="4"/>
  <c r="J622" i="4"/>
  <c r="AP622" i="4" s="1"/>
  <c r="AA622" i="4"/>
  <c r="R496" i="4"/>
  <c r="Z496" i="4"/>
  <c r="AA496" i="4"/>
  <c r="R497" i="4"/>
  <c r="J497" i="4"/>
  <c r="AP497" i="4" s="1"/>
  <c r="AA497" i="4"/>
  <c r="R63" i="4"/>
  <c r="Z63" i="4"/>
  <c r="AA63" i="4"/>
  <c r="R498" i="4"/>
  <c r="J498" i="4"/>
  <c r="AP498" i="4" s="1"/>
  <c r="AA498" i="4"/>
  <c r="R499" i="4"/>
  <c r="Z499" i="4"/>
  <c r="AA499" i="4"/>
  <c r="R500" i="4"/>
  <c r="AA500" i="4"/>
  <c r="R501" i="4"/>
  <c r="J501" i="4"/>
  <c r="AA501" i="4"/>
  <c r="R502" i="4"/>
  <c r="AA502" i="4"/>
  <c r="R503" i="4"/>
  <c r="AA503" i="4"/>
  <c r="R504" i="4"/>
  <c r="Z504" i="4"/>
  <c r="AA504" i="4"/>
  <c r="R506" i="4"/>
  <c r="Z506" i="4"/>
  <c r="AA506" i="4"/>
  <c r="R507" i="4"/>
  <c r="Z507" i="4"/>
  <c r="AA507" i="4"/>
  <c r="R509" i="4"/>
  <c r="J509" i="4"/>
  <c r="AA509" i="4"/>
  <c r="R369" i="4"/>
  <c r="Z369" i="4"/>
  <c r="AA369" i="4"/>
  <c r="R511" i="4"/>
  <c r="AA511" i="4"/>
  <c r="R513" i="4"/>
  <c r="AA513" i="4"/>
  <c r="R514" i="4"/>
  <c r="AA514" i="4"/>
  <c r="R515" i="4"/>
  <c r="AA515" i="4"/>
  <c r="R517" i="4"/>
  <c r="AA517" i="4"/>
  <c r="R519" i="4"/>
  <c r="AA519" i="4"/>
  <c r="R520" i="4"/>
  <c r="AA520" i="4"/>
  <c r="R521" i="4"/>
  <c r="AA521" i="4"/>
  <c r="R522" i="4"/>
  <c r="AA522" i="4"/>
  <c r="R523" i="4"/>
  <c r="AA523" i="4"/>
  <c r="R525" i="4"/>
  <c r="J525" i="4"/>
  <c r="AP525" i="4" s="1"/>
  <c r="AA525" i="4"/>
  <c r="R526" i="4"/>
  <c r="Z526" i="4"/>
  <c r="AA526" i="4"/>
  <c r="R527" i="4"/>
  <c r="J527" i="4"/>
  <c r="AA527" i="4"/>
  <c r="R528" i="4"/>
  <c r="J528" i="4"/>
  <c r="AP528" i="4" s="1"/>
  <c r="Z528" i="4"/>
  <c r="AA528" i="4"/>
  <c r="R529" i="4"/>
  <c r="AA529" i="4"/>
  <c r="R530" i="4"/>
  <c r="J530" i="4"/>
  <c r="AA530" i="4"/>
  <c r="R532" i="4"/>
  <c r="AA532" i="4"/>
  <c r="R534" i="4"/>
  <c r="J534" i="4"/>
  <c r="AP534" i="4" s="1"/>
  <c r="AA534" i="4"/>
  <c r="R535" i="4"/>
  <c r="J535" i="4"/>
  <c r="AP535" i="4" s="1"/>
  <c r="AA535" i="4"/>
  <c r="R541" i="4"/>
  <c r="Z541" i="4"/>
  <c r="AA541" i="4"/>
  <c r="R542" i="4"/>
  <c r="J542" i="4"/>
  <c r="AP542" i="4" s="1"/>
  <c r="AA542" i="4"/>
  <c r="R543" i="4"/>
  <c r="J543" i="4"/>
  <c r="AP543" i="4" s="1"/>
  <c r="AA543" i="4"/>
  <c r="R544" i="4"/>
  <c r="J544" i="4"/>
  <c r="AP544" i="4" s="1"/>
  <c r="AA544" i="4"/>
  <c r="R545" i="4"/>
  <c r="J545" i="4"/>
  <c r="AP545" i="4" s="1"/>
  <c r="AA545" i="4"/>
  <c r="R546" i="4"/>
  <c r="AA546" i="4"/>
  <c r="R547" i="4"/>
  <c r="Z547" i="4"/>
  <c r="AA547" i="4"/>
  <c r="R549" i="4"/>
  <c r="J549" i="4"/>
  <c r="AP549" i="4" s="1"/>
  <c r="AA549" i="4"/>
  <c r="R550" i="4"/>
  <c r="J550" i="4"/>
  <c r="AP550" i="4" s="1"/>
  <c r="AA550" i="4"/>
  <c r="R551" i="4"/>
  <c r="Z551" i="4"/>
  <c r="AA551" i="4"/>
  <c r="R552" i="4"/>
  <c r="AA552" i="4"/>
  <c r="R555" i="4"/>
  <c r="AA555" i="4"/>
  <c r="R311" i="4"/>
  <c r="J311" i="4"/>
  <c r="AA311" i="4"/>
  <c r="R557" i="4"/>
  <c r="J557" i="4"/>
  <c r="AA557" i="4"/>
  <c r="R558" i="4"/>
  <c r="J558" i="4"/>
  <c r="AP558" i="4" s="1"/>
  <c r="AA558" i="4"/>
  <c r="R559" i="4"/>
  <c r="AA559" i="4"/>
  <c r="R561" i="4"/>
  <c r="J561" i="4"/>
  <c r="AP561" i="4" s="1"/>
  <c r="AA561" i="4"/>
  <c r="R563" i="4"/>
  <c r="AA563" i="4"/>
  <c r="R564" i="4"/>
  <c r="AA564" i="4"/>
  <c r="R565" i="4"/>
  <c r="J565" i="4"/>
  <c r="AP565" i="4" s="1"/>
  <c r="AA565" i="4"/>
  <c r="R567" i="4"/>
  <c r="Z567" i="4"/>
  <c r="AA567" i="4"/>
  <c r="R568" i="4"/>
  <c r="Z568" i="4"/>
  <c r="AA568" i="4"/>
  <c r="R569" i="4"/>
  <c r="J569" i="4"/>
  <c r="AA569" i="4"/>
  <c r="R570" i="4"/>
  <c r="J570" i="4"/>
  <c r="AA570" i="4"/>
  <c r="R571" i="4"/>
  <c r="Z571" i="4"/>
  <c r="AA571" i="4"/>
  <c r="R572" i="4"/>
  <c r="Z572" i="4"/>
  <c r="AA572" i="4"/>
  <c r="R576" i="4"/>
  <c r="J576" i="4"/>
  <c r="AP576" i="4" s="1"/>
  <c r="AA576" i="4"/>
  <c r="R577" i="4"/>
  <c r="Z577" i="4"/>
  <c r="AA577" i="4"/>
  <c r="R578" i="4"/>
  <c r="AA578" i="4"/>
  <c r="R579" i="4"/>
  <c r="Z579" i="4"/>
  <c r="AA579" i="4"/>
  <c r="R580" i="4"/>
  <c r="Z580" i="4"/>
  <c r="AA580" i="4"/>
  <c r="R584" i="4"/>
  <c r="Z584" i="4"/>
  <c r="AA584" i="4"/>
  <c r="R586" i="4"/>
  <c r="Z586" i="4"/>
  <c r="AA586" i="4"/>
  <c r="R587" i="4"/>
  <c r="Z587" i="4"/>
  <c r="AA587" i="4"/>
  <c r="R588" i="4"/>
  <c r="J588" i="4"/>
  <c r="AP588" i="4" s="1"/>
  <c r="AA588" i="4"/>
  <c r="R589" i="4"/>
  <c r="J589" i="4"/>
  <c r="AP589" i="4" s="1"/>
  <c r="AA589" i="4"/>
  <c r="R591" i="4"/>
  <c r="AA591" i="4"/>
  <c r="R593" i="4"/>
  <c r="Z593" i="4"/>
  <c r="AA593" i="4"/>
  <c r="R595" i="4"/>
  <c r="J595" i="4"/>
  <c r="AA595" i="4"/>
  <c r="R596" i="4"/>
  <c r="Z596" i="4"/>
  <c r="AA596" i="4"/>
  <c r="R597" i="4"/>
  <c r="Z597" i="4"/>
  <c r="AA597" i="4"/>
  <c r="R598" i="4"/>
  <c r="J598" i="4"/>
  <c r="AP598" i="4" s="1"/>
  <c r="AA598" i="4"/>
  <c r="R275" i="4"/>
  <c r="Z275" i="4"/>
  <c r="AA275" i="4"/>
  <c r="R602" i="4"/>
  <c r="Z602" i="4"/>
  <c r="AA602" i="4"/>
  <c r="R603" i="4"/>
  <c r="J603" i="4"/>
  <c r="AP603" i="4" s="1"/>
  <c r="AA603" i="4"/>
  <c r="R605" i="4"/>
  <c r="Z605" i="4"/>
  <c r="AA605" i="4"/>
  <c r="R607" i="4"/>
  <c r="Z607" i="4"/>
  <c r="AA607" i="4"/>
  <c r="R608" i="4"/>
  <c r="J608" i="4"/>
  <c r="AA608" i="4"/>
  <c r="R609" i="4"/>
  <c r="Z609" i="4"/>
  <c r="AA609" i="4"/>
  <c r="R610" i="4"/>
  <c r="Z610" i="4"/>
  <c r="AA610" i="4"/>
  <c r="R611" i="4"/>
  <c r="AA611" i="4"/>
  <c r="R612" i="4"/>
  <c r="J612" i="4"/>
  <c r="AP612" i="4" s="1"/>
  <c r="AA612" i="4"/>
  <c r="R613" i="4"/>
  <c r="J613" i="4"/>
  <c r="AP613" i="4" s="1"/>
  <c r="AA613" i="4"/>
  <c r="AO613" i="4" s="1"/>
  <c r="R614" i="4"/>
  <c r="J614" i="4"/>
  <c r="AP614" i="4" s="1"/>
  <c r="AA614" i="4"/>
  <c r="R615" i="4"/>
  <c r="J615" i="4"/>
  <c r="AP615" i="4" s="1"/>
  <c r="AA615" i="4"/>
  <c r="R616" i="4"/>
  <c r="Z616" i="4"/>
  <c r="AA616" i="4"/>
  <c r="R617" i="4"/>
  <c r="Z617" i="4"/>
  <c r="AA617" i="4"/>
  <c r="R619" i="4"/>
  <c r="Z619" i="4"/>
  <c r="AA619" i="4"/>
  <c r="R621" i="4"/>
  <c r="Z621" i="4"/>
  <c r="AA621" i="4"/>
  <c r="R623" i="4"/>
  <c r="J623" i="4"/>
  <c r="AA623" i="4"/>
  <c r="R625" i="4"/>
  <c r="Z625" i="4"/>
  <c r="AA625" i="4"/>
  <c r="R60" i="4"/>
  <c r="J60" i="4"/>
  <c r="AA60" i="4"/>
  <c r="R627" i="4"/>
  <c r="AA627" i="4"/>
  <c r="R628" i="4"/>
  <c r="J628" i="4"/>
  <c r="AP628" i="4" s="1"/>
  <c r="AA628" i="4"/>
  <c r="R629" i="4"/>
  <c r="Z629" i="4"/>
  <c r="AA629" i="4"/>
  <c r="R630" i="4"/>
  <c r="Z630" i="4"/>
  <c r="AA630" i="4"/>
  <c r="R631" i="4"/>
  <c r="J631" i="4"/>
  <c r="AA631" i="4"/>
  <c r="R632" i="4"/>
  <c r="J632" i="4"/>
  <c r="AP632" i="4" s="1"/>
  <c r="AA632" i="4"/>
  <c r="R634" i="4"/>
  <c r="Z634" i="4"/>
  <c r="AA634" i="4"/>
  <c r="R635" i="4"/>
  <c r="J635" i="4"/>
  <c r="AA635" i="4"/>
  <c r="R636" i="4"/>
  <c r="J636" i="4"/>
  <c r="AA636" i="4"/>
  <c r="R637" i="4"/>
  <c r="Z637" i="4"/>
  <c r="AA637" i="4"/>
  <c r="R638" i="4"/>
  <c r="J638" i="4"/>
  <c r="AA638" i="4"/>
  <c r="R639" i="4"/>
  <c r="AA639" i="4"/>
  <c r="R641" i="4"/>
  <c r="J641" i="4"/>
  <c r="AA641" i="4"/>
  <c r="R642" i="4"/>
  <c r="Z642" i="4"/>
  <c r="AA642" i="4"/>
  <c r="R643" i="4"/>
  <c r="AA643" i="4"/>
  <c r="R647" i="4"/>
  <c r="J647" i="4"/>
  <c r="AA647" i="4"/>
  <c r="R653" i="4"/>
  <c r="Z653" i="4"/>
  <c r="AA653" i="4"/>
  <c r="R654" i="4"/>
  <c r="J654" i="4"/>
  <c r="AP654" i="4" s="1"/>
  <c r="AA654" i="4"/>
  <c r="R655" i="4"/>
  <c r="AA655" i="4"/>
  <c r="R657" i="4"/>
  <c r="Z657" i="4"/>
  <c r="AA657" i="4"/>
  <c r="R659" i="4"/>
  <c r="AA659" i="4"/>
  <c r="R660" i="4"/>
  <c r="Z660" i="4"/>
  <c r="AA660" i="4"/>
  <c r="R661" i="4"/>
  <c r="Z661" i="4"/>
  <c r="AA661" i="4"/>
  <c r="R666" i="4"/>
  <c r="Z666" i="4"/>
  <c r="AA666" i="4"/>
  <c r="R682" i="4"/>
  <c r="J682" i="4"/>
  <c r="AA682" i="4"/>
  <c r="R668" i="4"/>
  <c r="Z668" i="4"/>
  <c r="AA668" i="4"/>
  <c r="R672" i="4"/>
  <c r="AA672" i="4"/>
  <c r="R673" i="4"/>
  <c r="J673" i="4"/>
  <c r="AA673" i="4"/>
  <c r="R674" i="4"/>
  <c r="Z674" i="4"/>
  <c r="AA674" i="4"/>
  <c r="R675" i="4"/>
  <c r="Z675" i="4"/>
  <c r="AA675" i="4"/>
  <c r="R676" i="4"/>
  <c r="Z676" i="4"/>
  <c r="AA676" i="4"/>
  <c r="R677" i="4"/>
  <c r="J677" i="4"/>
  <c r="AP677" i="4" s="1"/>
  <c r="AA677" i="4"/>
  <c r="R678" i="4"/>
  <c r="AA678" i="4"/>
  <c r="R679" i="4"/>
  <c r="AA679" i="4"/>
  <c r="R680" i="4"/>
  <c r="Z680" i="4"/>
  <c r="AA680" i="4"/>
  <c r="R681" i="4"/>
  <c r="J681" i="4"/>
  <c r="AA681" i="4"/>
  <c r="R683" i="4"/>
  <c r="AA683" i="4"/>
  <c r="R684" i="4"/>
  <c r="Z684" i="4"/>
  <c r="AA684" i="4"/>
  <c r="R685" i="4"/>
  <c r="J685" i="4"/>
  <c r="AP685" i="4" s="1"/>
  <c r="AA685" i="4"/>
  <c r="R686" i="4"/>
  <c r="AA686" i="4"/>
  <c r="R687" i="4"/>
  <c r="AA687" i="4"/>
  <c r="R387" i="4"/>
  <c r="Z387" i="4"/>
  <c r="AA387" i="4"/>
  <c r="R376" i="4"/>
  <c r="AA376" i="4"/>
  <c r="Z454" i="4"/>
  <c r="J454" i="4"/>
  <c r="AP454" i="4" s="1"/>
  <c r="Z440" i="4"/>
  <c r="J414" i="4"/>
  <c r="AP414" i="4" s="1"/>
  <c r="Z400" i="4"/>
  <c r="J400" i="4"/>
  <c r="J359" i="4"/>
  <c r="Z359" i="4"/>
  <c r="J351" i="4"/>
  <c r="AP351" i="4" s="1"/>
  <c r="Z351" i="4"/>
  <c r="J328" i="4"/>
  <c r="AP328" i="4" s="1"/>
  <c r="Z328" i="4"/>
  <c r="J496" i="4"/>
  <c r="AP496" i="4" s="1"/>
  <c r="J466" i="4"/>
  <c r="AP466" i="4" s="1"/>
  <c r="Z451" i="4"/>
  <c r="Z439" i="4"/>
  <c r="J432" i="4"/>
  <c r="AP432" i="4" s="1"/>
  <c r="Z392" i="4"/>
  <c r="Z385" i="4"/>
  <c r="J471" i="4"/>
  <c r="AP471" i="4" s="1"/>
  <c r="Z468" i="4"/>
  <c r="J468" i="4"/>
  <c r="AP468" i="4" s="1"/>
  <c r="Z443" i="4"/>
  <c r="J443" i="4"/>
  <c r="AP443" i="4" s="1"/>
  <c r="J429" i="4"/>
  <c r="Z422" i="4"/>
  <c r="Z402" i="4"/>
  <c r="J402" i="4"/>
  <c r="AP402" i="4" s="1"/>
  <c r="Z397" i="4"/>
  <c r="Z395" i="4"/>
  <c r="Z384" i="4"/>
  <c r="Z383" i="4"/>
  <c r="J343" i="4"/>
  <c r="AP343" i="4" s="1"/>
  <c r="Z343" i="4"/>
  <c r="J340" i="4"/>
  <c r="AP340" i="4" s="1"/>
  <c r="Z340" i="4"/>
  <c r="J336" i="4"/>
  <c r="AP336" i="4" s="1"/>
  <c r="J320" i="4"/>
  <c r="AP320" i="4" s="1"/>
  <c r="Z320" i="4"/>
  <c r="J308" i="4"/>
  <c r="AP308" i="4" s="1"/>
  <c r="Z308" i="4"/>
  <c r="J449" i="4"/>
  <c r="Z447" i="4"/>
  <c r="J447" i="4"/>
  <c r="AP447" i="4" s="1"/>
  <c r="Z435" i="4"/>
  <c r="J417" i="4"/>
  <c r="AP417" i="4" s="1"/>
  <c r="Z401" i="4"/>
  <c r="Z398" i="4"/>
  <c r="Z394" i="4"/>
  <c r="J373" i="4"/>
  <c r="AP373" i="4" s="1"/>
  <c r="J332" i="4"/>
  <c r="AP332" i="4" s="1"/>
  <c r="Z332" i="4"/>
  <c r="J331" i="4"/>
  <c r="AP331" i="4" s="1"/>
  <c r="Z331" i="4"/>
  <c r="J322" i="4"/>
  <c r="Z374" i="4"/>
  <c r="Z368" i="4"/>
  <c r="Z356" i="4"/>
  <c r="Z334" i="4"/>
  <c r="J324" i="4"/>
  <c r="AP324" i="4" s="1"/>
  <c r="Z324" i="4"/>
  <c r="J367" i="4"/>
  <c r="AP367" i="4" s="1"/>
  <c r="Z367" i="4"/>
  <c r="J305" i="4"/>
  <c r="Z305" i="4"/>
  <c r="J327" i="4"/>
  <c r="AP327" i="4" s="1"/>
  <c r="Z327" i="4"/>
  <c r="J323" i="4"/>
  <c r="AP323" i="4" s="1"/>
  <c r="Z323" i="4"/>
  <c r="Z319" i="4"/>
  <c r="J307" i="4"/>
  <c r="AP307" i="4" s="1"/>
  <c r="Z307" i="4"/>
  <c r="J326" i="4"/>
  <c r="AP326" i="4" s="1"/>
  <c r="Z326" i="4"/>
  <c r="J321" i="4"/>
  <c r="AP321" i="4" s="1"/>
  <c r="Z321" i="4"/>
  <c r="Z313" i="4"/>
  <c r="Z300" i="4"/>
  <c r="Z296" i="4"/>
  <c r="Z295" i="4"/>
  <c r="Z285" i="4"/>
  <c r="Z283" i="4"/>
  <c r="Z279" i="4"/>
  <c r="J265" i="4"/>
  <c r="AP265" i="4" s="1"/>
  <c r="J264" i="4"/>
  <c r="AP264" i="4" s="1"/>
  <c r="J254" i="4"/>
  <c r="AP254" i="4" s="1"/>
  <c r="J217" i="4"/>
  <c r="AP217" i="4" s="1"/>
  <c r="J215" i="4"/>
  <c r="AP215" i="4" s="1"/>
  <c r="J209" i="4"/>
  <c r="AP209" i="4" s="1"/>
  <c r="J207" i="4"/>
  <c r="Z205" i="4"/>
  <c r="Z198" i="4"/>
  <c r="Z206" i="4"/>
  <c r="Z203" i="4"/>
  <c r="Z201" i="4"/>
  <c r="Z196" i="4"/>
  <c r="Z187" i="4"/>
  <c r="J23" i="4"/>
  <c r="J22" i="4"/>
  <c r="AP22" i="4" s="1"/>
  <c r="J21" i="4"/>
  <c r="J20" i="4"/>
  <c r="AP20" i="4" s="1"/>
  <c r="J18" i="4"/>
  <c r="AP18" i="4" s="1"/>
  <c r="J17" i="4"/>
  <c r="AP17" i="4" s="1"/>
  <c r="J16" i="4"/>
  <c r="J15" i="4"/>
  <c r="AP15" i="4" s="1"/>
  <c r="J11" i="4"/>
  <c r="J149" i="4"/>
  <c r="AP149" i="4" s="1"/>
  <c r="J8" i="4"/>
  <c r="J462" i="4"/>
  <c r="AP462" i="4" s="1"/>
  <c r="J461" i="4"/>
  <c r="AP461" i="4" s="1"/>
  <c r="J445" i="4"/>
  <c r="AP445" i="4" s="1"/>
  <c r="J403" i="4"/>
  <c r="J458" i="4"/>
  <c r="AP458" i="4" s="1"/>
  <c r="J434" i="4"/>
  <c r="AP434" i="4" s="1"/>
  <c r="Z282" i="4"/>
  <c r="J469" i="4"/>
  <c r="AP469" i="4" s="1"/>
  <c r="J488" i="4"/>
  <c r="J495" i="4"/>
  <c r="AP495" i="4" s="1"/>
  <c r="J568" i="4"/>
  <c r="AP568" i="4" s="1"/>
  <c r="J680" i="4"/>
  <c r="AP680" i="4" s="1"/>
  <c r="J275" i="4"/>
  <c r="AP275" i="4" s="1"/>
  <c r="J375" i="4"/>
  <c r="AP375" i="4" s="1"/>
  <c r="Z65" i="4"/>
  <c r="J237" i="4"/>
  <c r="AP237" i="4" s="1"/>
  <c r="J158" i="4"/>
  <c r="AP158" i="4" s="1"/>
  <c r="Z78" i="4"/>
  <c r="J616" i="4"/>
  <c r="AP616" i="4" s="1"/>
  <c r="Z115" i="4"/>
  <c r="Z84" i="4"/>
  <c r="Z58" i="4"/>
  <c r="J144" i="4"/>
  <c r="Z595" i="4"/>
  <c r="J579" i="4"/>
  <c r="AP579" i="4" s="1"/>
  <c r="Z565" i="4"/>
  <c r="Z544" i="4"/>
  <c r="J339" i="4"/>
  <c r="J251" i="4"/>
  <c r="AP251" i="4" s="1"/>
  <c r="Z89" i="4"/>
  <c r="J35" i="4"/>
  <c r="AP35" i="4" s="1"/>
  <c r="Z641" i="4"/>
  <c r="J387" i="4"/>
  <c r="AP387" i="4" s="1"/>
  <c r="Z659" i="4"/>
  <c r="J659" i="4"/>
  <c r="AP659" i="4" s="1"/>
  <c r="J577" i="4"/>
  <c r="AP577" i="4" s="1"/>
  <c r="Z513" i="4"/>
  <c r="J513" i="4"/>
  <c r="AP513" i="4" s="1"/>
  <c r="J280" i="4"/>
  <c r="AP280" i="4" s="1"/>
  <c r="Z280" i="4"/>
  <c r="J609" i="4"/>
  <c r="AP609" i="4" s="1"/>
  <c r="J563" i="4"/>
  <c r="AP563" i="4" s="1"/>
  <c r="Z563" i="4"/>
  <c r="Z342" i="4"/>
  <c r="Z255" i="4"/>
  <c r="Z107" i="4"/>
  <c r="J110" i="4"/>
  <c r="AP110" i="4" s="1"/>
  <c r="J73" i="4"/>
  <c r="AP73" i="4" s="1"/>
  <c r="Z164" i="4"/>
  <c r="Z86" i="4"/>
  <c r="J547" i="4"/>
  <c r="AP547" i="4" s="1"/>
  <c r="J504" i="4"/>
  <c r="AP504" i="4" s="1"/>
  <c r="J485" i="4"/>
  <c r="Z365" i="4"/>
  <c r="J224" i="4"/>
  <c r="AP224" i="4" s="1"/>
  <c r="Z52" i="4"/>
  <c r="J661" i="4"/>
  <c r="Z612" i="4"/>
  <c r="Z608" i="4"/>
  <c r="J586" i="4"/>
  <c r="AP586" i="4" s="1"/>
  <c r="J580" i="4"/>
  <c r="AP580" i="4" s="1"/>
  <c r="Z549" i="4"/>
  <c r="J361" i="4"/>
  <c r="AP361" i="4" s="1"/>
  <c r="Z93" i="4"/>
  <c r="J47" i="4"/>
  <c r="AP47" i="4" s="1"/>
  <c r="Z530" i="4"/>
  <c r="J526" i="4"/>
  <c r="AP526" i="4" s="1"/>
  <c r="J507" i="4"/>
  <c r="AP507" i="4" s="1"/>
  <c r="J122" i="4"/>
  <c r="AP122" i="4" s="1"/>
  <c r="J657" i="4"/>
  <c r="AP657" i="4" s="1"/>
  <c r="Z647" i="4"/>
  <c r="J634" i="4"/>
  <c r="AP634" i="4" s="1"/>
  <c r="J584" i="4"/>
  <c r="AP584" i="4" s="1"/>
  <c r="Z588" i="4"/>
  <c r="J578" i="4"/>
  <c r="AP578" i="4" s="1"/>
  <c r="Z578" i="4"/>
  <c r="Z677" i="4"/>
  <c r="J660" i="4"/>
  <c r="AP660" i="4" s="1"/>
  <c r="Z632" i="4"/>
  <c r="Z613" i="4"/>
  <c r="J684" i="4"/>
  <c r="AP684" i="4" s="1"/>
  <c r="Z570" i="4"/>
  <c r="Z564" i="4"/>
  <c r="J564" i="4"/>
  <c r="AP564" i="4" s="1"/>
  <c r="J571" i="4"/>
  <c r="AP571" i="4" s="1"/>
  <c r="Z558" i="4"/>
  <c r="J541" i="4"/>
  <c r="AP541" i="4" s="1"/>
  <c r="J369" i="4"/>
  <c r="J506" i="4"/>
  <c r="AP506" i="4" s="1"/>
  <c r="J487" i="4"/>
  <c r="AP487" i="4" s="1"/>
  <c r="Z366" i="4"/>
  <c r="Z622" i="4"/>
  <c r="Z184" i="4"/>
  <c r="J183" i="4"/>
  <c r="AP183" i="4" s="1"/>
  <c r="J267" i="4"/>
  <c r="AP267" i="4" s="1"/>
  <c r="Z248" i="4"/>
  <c r="Z241" i="4"/>
  <c r="Z223" i="4"/>
  <c r="Z151" i="4"/>
  <c r="J29" i="4"/>
  <c r="AP29" i="4" s="1"/>
  <c r="J218" i="4"/>
  <c r="AP218" i="4" s="1"/>
  <c r="Z143" i="4"/>
  <c r="Z138" i="4"/>
  <c r="J49" i="4"/>
  <c r="AP49" i="4" s="1"/>
  <c r="Z25" i="4"/>
  <c r="J376" i="4"/>
  <c r="AP376" i="4" s="1"/>
  <c r="Z376" i="4"/>
  <c r="Z685" i="4"/>
  <c r="J637" i="4"/>
  <c r="AP637" i="4" s="1"/>
  <c r="Z628" i="4"/>
  <c r="Z623" i="4"/>
  <c r="J587" i="4"/>
  <c r="J572" i="4"/>
  <c r="AP572" i="4" s="1"/>
  <c r="J567" i="4"/>
  <c r="J559" i="4"/>
  <c r="AP559" i="4" s="1"/>
  <c r="Z559" i="4"/>
  <c r="Z525" i="4"/>
  <c r="Z522" i="4"/>
  <c r="J522" i="4"/>
  <c r="AP522" i="4" s="1"/>
  <c r="Z517" i="4"/>
  <c r="J517" i="4"/>
  <c r="AP517" i="4" s="1"/>
  <c r="Z515" i="4"/>
  <c r="J515" i="4"/>
  <c r="AP515" i="4" s="1"/>
  <c r="Z503" i="4"/>
  <c r="J503" i="4"/>
  <c r="AP503" i="4" s="1"/>
  <c r="J500" i="4"/>
  <c r="AP500" i="4" s="1"/>
  <c r="Z500" i="4"/>
  <c r="Z532" i="4"/>
  <c r="J532" i="4"/>
  <c r="J551" i="4"/>
  <c r="Z520" i="4"/>
  <c r="J520" i="4"/>
  <c r="Z514" i="4"/>
  <c r="J514" i="4"/>
  <c r="Z511" i="4"/>
  <c r="J511" i="4"/>
  <c r="AP511" i="4" s="1"/>
  <c r="Z355" i="4"/>
  <c r="Z349" i="4"/>
  <c r="Z667" i="4"/>
  <c r="J268" i="4"/>
  <c r="AP268" i="4" s="1"/>
  <c r="Z249" i="4"/>
  <c r="Z246" i="4"/>
  <c r="Z227" i="4"/>
  <c r="J162" i="4"/>
  <c r="AP162" i="4" s="1"/>
  <c r="J153" i="4"/>
  <c r="AP153" i="4" s="1"/>
  <c r="J121" i="4"/>
  <c r="AP121" i="4" s="1"/>
  <c r="Z121" i="4"/>
  <c r="J157" i="4"/>
  <c r="AP157" i="4" s="1"/>
  <c r="J132" i="4"/>
  <c r="AP132" i="4" s="1"/>
  <c r="Z132" i="4"/>
  <c r="Z200" i="4"/>
  <c r="J200" i="4"/>
  <c r="AP200" i="4" s="1"/>
  <c r="J124" i="4"/>
  <c r="AP124" i="4" s="1"/>
  <c r="Z124" i="4"/>
  <c r="Z118" i="4"/>
  <c r="Z101" i="4"/>
  <c r="Z96" i="4"/>
  <c r="Z76" i="4"/>
  <c r="Z72" i="4"/>
  <c r="Z71" i="4"/>
  <c r="J43" i="4"/>
  <c r="AP43" i="4" s="1"/>
  <c r="Z7" i="4"/>
  <c r="J204" i="4"/>
  <c r="AP204" i="4" s="1"/>
  <c r="Z681" i="4"/>
  <c r="J653" i="4"/>
  <c r="AP653" i="4" s="1"/>
  <c r="J642" i="4"/>
  <c r="Z638" i="4"/>
  <c r="Z636" i="4"/>
  <c r="Z635" i="4"/>
  <c r="J630" i="4"/>
  <c r="AP630" i="4" s="1"/>
  <c r="J629" i="4"/>
  <c r="Z60" i="4"/>
  <c r="J621" i="4"/>
  <c r="AP621" i="4" s="1"/>
  <c r="J619" i="4"/>
  <c r="AP619" i="4" s="1"/>
  <c r="J617" i="4"/>
  <c r="AP617" i="4" s="1"/>
  <c r="Z614" i="4"/>
  <c r="J607" i="4"/>
  <c r="AP607" i="4" s="1"/>
  <c r="J605" i="4"/>
  <c r="J602" i="4"/>
  <c r="Z598" i="4"/>
  <c r="J593" i="4"/>
  <c r="AP593" i="4" s="1"/>
  <c r="Z561" i="4"/>
  <c r="Z557" i="4"/>
  <c r="Z545" i="4"/>
  <c r="Z535" i="4"/>
  <c r="Z534" i="4"/>
  <c r="Z682" i="4"/>
  <c r="Z311" i="4"/>
  <c r="Z550" i="4"/>
  <c r="Z543" i="4"/>
  <c r="Z542" i="4"/>
  <c r="Z497" i="4"/>
  <c r="Z482" i="4"/>
  <c r="J379" i="4"/>
  <c r="AP379" i="4" s="1"/>
  <c r="J358" i="4"/>
  <c r="AP358" i="4" s="1"/>
  <c r="J345" i="4"/>
  <c r="AP345" i="4" s="1"/>
  <c r="J333" i="4"/>
  <c r="J247" i="4"/>
  <c r="Z247" i="4"/>
  <c r="J244" i="4"/>
  <c r="AP244" i="4" s="1"/>
  <c r="Z244" i="4"/>
  <c r="Z498" i="4"/>
  <c r="Z481" i="4"/>
  <c r="Z259" i="4"/>
  <c r="Z202" i="4"/>
  <c r="Z188" i="4"/>
  <c r="Z181" i="4"/>
  <c r="J177" i="4"/>
  <c r="AP177" i="4" s="1"/>
  <c r="Z174" i="4"/>
  <c r="J173" i="4"/>
  <c r="AP173" i="4" s="1"/>
  <c r="J170" i="4"/>
  <c r="AP170" i="4" s="1"/>
  <c r="J169" i="4"/>
  <c r="AP169" i="4" s="1"/>
  <c r="J156" i="4"/>
  <c r="AP156" i="4" s="1"/>
  <c r="J152" i="4"/>
  <c r="Z140" i="4"/>
  <c r="Z139" i="4"/>
  <c r="Z135" i="4"/>
  <c r="Z129" i="4"/>
  <c r="Z127" i="4"/>
  <c r="Z113" i="4"/>
  <c r="J112" i="4"/>
  <c r="AP112" i="4" s="1"/>
  <c r="Z112" i="4"/>
  <c r="J245" i="4"/>
  <c r="AP245" i="4" s="1"/>
  <c r="J231" i="4"/>
  <c r="J220" i="4"/>
  <c r="AP220" i="4" s="1"/>
  <c r="Z131" i="4"/>
  <c r="Z133" i="4"/>
  <c r="Z125" i="4"/>
  <c r="Z120" i="4"/>
  <c r="Z102" i="4"/>
  <c r="Z97" i="4"/>
  <c r="Z92" i="4"/>
  <c r="Z90" i="4"/>
  <c r="Z83" i="4"/>
  <c r="Z80" i="4"/>
  <c r="Z70" i="4"/>
  <c r="Z68" i="4"/>
  <c r="Z57" i="4"/>
  <c r="Z54" i="4"/>
  <c r="Z61" i="4"/>
  <c r="J64" i="4"/>
  <c r="AP64" i="4" s="1"/>
  <c r="J62" i="4"/>
  <c r="AP62" i="4" s="1"/>
  <c r="J56" i="4"/>
  <c r="AP56" i="4" s="1"/>
  <c r="Z56" i="4"/>
  <c r="J44" i="4"/>
  <c r="AP44" i="4" s="1"/>
  <c r="J33" i="4"/>
  <c r="AP33" i="4" s="1"/>
  <c r="Z67" i="4"/>
  <c r="Z59" i="4"/>
  <c r="J48" i="4"/>
  <c r="J45" i="4"/>
  <c r="J36" i="4"/>
  <c r="J31" i="4"/>
  <c r="J30" i="4"/>
  <c r="J28" i="4"/>
  <c r="AP28" i="4" s="1"/>
  <c r="Z28" i="4"/>
  <c r="J24" i="4"/>
  <c r="AP24" i="4" s="1"/>
  <c r="J166" i="4"/>
  <c r="AP166" i="4" s="1"/>
  <c r="Z591" i="4"/>
  <c r="J591" i="4"/>
  <c r="AP591" i="4" s="1"/>
  <c r="Z523" i="4"/>
  <c r="J523" i="4"/>
  <c r="Z521" i="4"/>
  <c r="J521" i="4"/>
  <c r="J687" i="4"/>
  <c r="Z687" i="4"/>
  <c r="Z552" i="4"/>
  <c r="J552" i="4"/>
  <c r="Z529" i="4"/>
  <c r="J529" i="4"/>
  <c r="Z672" i="4"/>
  <c r="J672" i="4"/>
  <c r="AP672" i="4" s="1"/>
  <c r="J465" i="4"/>
  <c r="AP465" i="4" s="1"/>
  <c r="Z493" i="4"/>
  <c r="Z683" i="4"/>
  <c r="J683" i="4"/>
  <c r="Z678" i="4"/>
  <c r="J678" i="4"/>
  <c r="AP678" i="4" s="1"/>
  <c r="J410" i="4"/>
  <c r="AP410" i="4" s="1"/>
  <c r="Z410" i="4"/>
  <c r="Z408" i="4"/>
  <c r="J408" i="4"/>
  <c r="AP408" i="4" s="1"/>
  <c r="Z407" i="4"/>
  <c r="J407" i="4"/>
  <c r="Z494" i="4"/>
  <c r="J494" i="4"/>
  <c r="AP494" i="4" s="1"/>
  <c r="J433" i="4"/>
  <c r="Z433" i="4"/>
  <c r="J396" i="4"/>
  <c r="J499" i="4"/>
  <c r="Z88" i="4"/>
  <c r="Z399" i="4"/>
  <c r="Z242" i="4"/>
  <c r="Z686" i="4"/>
  <c r="J686" i="4"/>
  <c r="AP686" i="4" s="1"/>
  <c r="J679" i="4"/>
  <c r="AP679" i="4" s="1"/>
  <c r="Z679" i="4"/>
  <c r="J675" i="4"/>
  <c r="Z389" i="4"/>
  <c r="J676" i="4"/>
  <c r="AP676" i="4" s="1"/>
  <c r="Z330" i="4"/>
  <c r="J474" i="4"/>
  <c r="AP474" i="4" s="1"/>
  <c r="Z427" i="4"/>
  <c r="J63" i="4"/>
  <c r="Z671" i="4"/>
  <c r="J600" i="4"/>
  <c r="AP600" i="4" s="1"/>
  <c r="C1102" i="6" l="1"/>
  <c r="AR88" i="7"/>
  <c r="AL77" i="7"/>
  <c r="AO671" i="4"/>
  <c r="AO472" i="4"/>
  <c r="AO36" i="4"/>
  <c r="AO549" i="4"/>
  <c r="AO319" i="4"/>
  <c r="AO462" i="4"/>
  <c r="AO379" i="4"/>
  <c r="AO332" i="4"/>
  <c r="AO620" i="4"/>
  <c r="AP36" i="4"/>
  <c r="E1120" i="6"/>
  <c r="AO179" i="4"/>
  <c r="AO394" i="4"/>
  <c r="AO180" i="4"/>
  <c r="AO64" i="4"/>
  <c r="AO79" i="4"/>
  <c r="AO31" i="4"/>
  <c r="AO9" i="4"/>
  <c r="AO342" i="4"/>
  <c r="AO345" i="4"/>
  <c r="AO615" i="4"/>
  <c r="AO322" i="4"/>
  <c r="AO637" i="4"/>
  <c r="AO541" i="4"/>
  <c r="AO468" i="4"/>
  <c r="AO410" i="4"/>
  <c r="AO7" i="4"/>
  <c r="AO454" i="4"/>
  <c r="AO469" i="4"/>
  <c r="AP322" i="4"/>
  <c r="AO44" i="4"/>
  <c r="AP31" i="4"/>
  <c r="AO24" i="4"/>
  <c r="AX707" i="4"/>
  <c r="R702" i="4"/>
  <c r="AQ700" i="4"/>
  <c r="AQ704" i="4"/>
  <c r="R698" i="4"/>
  <c r="R706" i="4"/>
  <c r="R701" i="4"/>
  <c r="R707" i="4"/>
  <c r="AA708" i="4"/>
  <c r="AA705" i="4"/>
  <c r="AA703" i="4"/>
  <c r="AV11" i="4"/>
  <c r="AU703" i="4"/>
  <c r="AV48" i="4"/>
  <c r="AV706" i="4" s="1"/>
  <c r="AU706" i="4"/>
  <c r="AP407" i="4"/>
  <c r="AP11" i="4"/>
  <c r="AA702" i="4"/>
  <c r="R700" i="4"/>
  <c r="R704" i="4"/>
  <c r="AA698" i="4"/>
  <c r="AA706" i="4"/>
  <c r="AA701" i="4"/>
  <c r="AA707" i="4"/>
  <c r="AQ708" i="4"/>
  <c r="AQ705" i="4"/>
  <c r="AQ703" i="4"/>
  <c r="R699" i="4"/>
  <c r="AU702" i="4"/>
  <c r="AU694" i="4"/>
  <c r="AU699" i="4"/>
  <c r="AQ702" i="4"/>
  <c r="AQ698" i="4"/>
  <c r="AQ706" i="4"/>
  <c r="AQ701" i="4"/>
  <c r="AQ707" i="4"/>
  <c r="AP12" i="4"/>
  <c r="AA699" i="4"/>
  <c r="AV21" i="4"/>
  <c r="AV708" i="4" s="1"/>
  <c r="AU708" i="4"/>
  <c r="AV698" i="4"/>
  <c r="AU698" i="4"/>
  <c r="AP48" i="4"/>
  <c r="AA700" i="4"/>
  <c r="AA704" i="4"/>
  <c r="R708" i="4"/>
  <c r="R705" i="4"/>
  <c r="R703" i="4"/>
  <c r="AQ699" i="4"/>
  <c r="AQ694" i="4"/>
  <c r="AV701" i="4"/>
  <c r="AU701" i="4"/>
  <c r="AV12" i="4"/>
  <c r="AV705" i="4" s="1"/>
  <c r="AU705" i="4"/>
  <c r="AV407" i="4"/>
  <c r="AV700" i="4" s="1"/>
  <c r="AU700" i="4"/>
  <c r="AQ88" i="7"/>
  <c r="AI78" i="7"/>
  <c r="AL79" i="7"/>
  <c r="AM78" i="7"/>
  <c r="AL73" i="7"/>
  <c r="AM88" i="7" s="1"/>
  <c r="AM79" i="7"/>
  <c r="AN78" i="7"/>
  <c r="AJ78" i="7"/>
  <c r="AN77" i="7"/>
  <c r="AJ77" i="7"/>
  <c r="AO685" i="4"/>
  <c r="AO522" i="4"/>
  <c r="AO511" i="4"/>
  <c r="AO451" i="4"/>
  <c r="AO528" i="4"/>
  <c r="AO316" i="4"/>
  <c r="AO568" i="4"/>
  <c r="AO242" i="4"/>
  <c r="AN79" i="7"/>
  <c r="AK77" i="7"/>
  <c r="AO79" i="7"/>
  <c r="AJ88" i="7"/>
  <c r="H1120" i="6"/>
  <c r="AO339" i="4"/>
  <c r="R694" i="4"/>
  <c r="L214" i="7" s="1"/>
  <c r="AP10" i="4"/>
  <c r="AA694" i="4"/>
  <c r="AN73" i="7"/>
  <c r="AO88" i="7" s="1"/>
  <c r="AR80" i="7"/>
  <c r="AR95" i="7" s="1"/>
  <c r="AM77" i="7"/>
  <c r="AI77" i="7"/>
  <c r="AM73" i="7"/>
  <c r="AM96" i="7" s="1"/>
  <c r="AO77" i="7"/>
  <c r="AP68" i="4"/>
  <c r="AO376" i="4"/>
  <c r="AP94" i="7"/>
  <c r="AP100" i="7" s="1"/>
  <c r="AP106" i="7" s="1"/>
  <c r="AL94" i="7"/>
  <c r="AM94" i="7"/>
  <c r="D1080" i="6"/>
  <c r="D1078" i="6"/>
  <c r="H1082" i="6"/>
  <c r="H1081" i="6" s="1"/>
  <c r="H1073" i="6"/>
  <c r="C1081" i="6"/>
  <c r="AQ94" i="7"/>
  <c r="AQ100" i="7" s="1"/>
  <c r="AI94" i="7"/>
  <c r="AI100" i="7" s="1"/>
  <c r="AO151" i="4"/>
  <c r="AO143" i="4"/>
  <c r="AO152" i="4"/>
  <c r="AO57" i="4"/>
  <c r="AO399" i="4"/>
  <c r="AO389" i="4"/>
  <c r="AO203" i="4"/>
  <c r="AO439" i="4"/>
  <c r="AP570" i="4"/>
  <c r="AV570" i="4"/>
  <c r="AO458" i="4"/>
  <c r="AO667" i="4"/>
  <c r="AO125" i="4"/>
  <c r="AO61" i="4"/>
  <c r="AO181" i="4"/>
  <c r="AO120" i="4"/>
  <c r="AO239" i="4"/>
  <c r="AO135" i="4"/>
  <c r="AO90" i="4"/>
  <c r="AO92" i="4"/>
  <c r="AO499" i="4"/>
  <c r="AO188" i="4"/>
  <c r="AO207" i="4"/>
  <c r="AO305" i="4"/>
  <c r="AO63" i="4"/>
  <c r="AO127" i="4"/>
  <c r="AO80" i="4"/>
  <c r="AO58" i="4"/>
  <c r="AO139" i="4"/>
  <c r="AO115" i="4"/>
  <c r="AO113" i="4"/>
  <c r="AO86" i="4"/>
  <c r="AO68" i="4"/>
  <c r="AO67" i="4"/>
  <c r="AO46" i="4"/>
  <c r="AO333" i="4"/>
  <c r="AO602" i="4"/>
  <c r="AO396" i="4"/>
  <c r="AO45" i="4"/>
  <c r="AO138" i="4"/>
  <c r="AO605" i="4"/>
  <c r="AO567" i="4"/>
  <c r="AO535" i="4"/>
  <c r="AO534" i="4"/>
  <c r="AO251" i="4"/>
  <c r="AO642" i="4"/>
  <c r="AO683" i="4"/>
  <c r="AO551" i="4"/>
  <c r="AO359" i="4"/>
  <c r="AO628" i="4"/>
  <c r="AO513" i="4"/>
  <c r="AO418" i="4"/>
  <c r="AO97" i="4"/>
  <c r="AO523" i="4"/>
  <c r="AO661" i="4"/>
  <c r="AO403" i="4"/>
  <c r="AO449" i="4"/>
  <c r="AO326" i="4"/>
  <c r="AO401" i="4"/>
  <c r="AO526" i="4"/>
  <c r="AO450" i="4"/>
  <c r="AO488" i="4"/>
  <c r="AO622" i="4"/>
  <c r="AO529" i="4"/>
  <c r="AO677" i="4"/>
  <c r="AO641" i="4"/>
  <c r="AO552" i="4"/>
  <c r="AO369" i="4"/>
  <c r="AO629" i="4"/>
  <c r="AO598" i="4"/>
  <c r="AP369" i="4"/>
  <c r="AO300" i="4"/>
  <c r="AO654" i="4"/>
  <c r="AO565" i="4"/>
  <c r="AO558" i="4"/>
  <c r="AO544" i="4"/>
  <c r="AO542" i="4"/>
  <c r="AO391" i="4"/>
  <c r="AO384" i="4"/>
  <c r="AO607" i="4"/>
  <c r="AO248" i="4"/>
  <c r="AO184" i="4"/>
  <c r="AO122" i="4"/>
  <c r="AO166" i="4"/>
  <c r="AO224" i="4"/>
  <c r="AO189" i="4"/>
  <c r="AO157" i="4"/>
  <c r="AO183" i="4"/>
  <c r="AO204" i="4"/>
  <c r="AO218" i="4"/>
  <c r="AO35" i="4"/>
  <c r="AO684" i="4"/>
  <c r="AO374" i="4"/>
  <c r="AO497" i="4"/>
  <c r="AO586" i="4"/>
  <c r="AO580" i="4"/>
  <c r="AO561" i="4"/>
  <c r="AO351" i="4"/>
  <c r="AO343" i="4"/>
  <c r="AO336" i="4"/>
  <c r="AO313" i="4"/>
  <c r="AO264" i="4"/>
  <c r="AO255" i="4"/>
  <c r="AO241" i="4"/>
  <c r="AO198" i="4"/>
  <c r="AO78" i="4"/>
  <c r="AO17" i="4"/>
  <c r="AO631" i="4"/>
  <c r="AO570" i="4"/>
  <c r="AO440" i="4"/>
  <c r="AO397" i="4"/>
  <c r="AO495" i="4"/>
  <c r="AO520" i="4"/>
  <c r="AO525" i="4"/>
  <c r="AO259" i="4"/>
  <c r="AP418" i="4"/>
  <c r="AO392" i="4"/>
  <c r="AO550" i="4"/>
  <c r="AO514" i="4"/>
  <c r="AO54" i="4"/>
  <c r="AO603" i="4"/>
  <c r="AO504" i="4"/>
  <c r="AP641" i="4"/>
  <c r="AO532" i="4"/>
  <c r="AO296" i="4"/>
  <c r="AO485" i="4"/>
  <c r="AO21" i="4"/>
  <c r="AO506" i="4"/>
  <c r="AP305" i="4"/>
  <c r="AO158" i="4"/>
  <c r="AP567" i="4"/>
  <c r="AP339" i="4"/>
  <c r="AP551" i="4"/>
  <c r="AO107" i="4"/>
  <c r="AO101" i="4"/>
  <c r="AO50" i="4"/>
  <c r="AO12" i="4"/>
  <c r="AO268" i="4"/>
  <c r="AO373" i="4"/>
  <c r="AO217" i="4"/>
  <c r="AP631" i="4"/>
  <c r="AO402" i="4"/>
  <c r="AO110" i="4"/>
  <c r="AO28" i="4"/>
  <c r="AO22" i="4"/>
  <c r="AO515" i="4"/>
  <c r="AO621" i="4"/>
  <c r="AO324" i="4"/>
  <c r="AO280" i="4"/>
  <c r="AO675" i="4"/>
  <c r="AP403" i="4"/>
  <c r="AO29" i="4"/>
  <c r="AO275" i="4"/>
  <c r="AO417" i="4"/>
  <c r="AO577" i="4"/>
  <c r="AO593" i="4"/>
  <c r="AO687" i="4"/>
  <c r="AO587" i="4"/>
  <c r="AO395" i="4"/>
  <c r="AO52" i="4"/>
  <c r="AO443" i="4"/>
  <c r="AO434" i="4"/>
  <c r="AO466" i="4"/>
  <c r="AO153" i="4"/>
  <c r="AO361" i="4"/>
  <c r="AO30" i="4"/>
  <c r="AO231" i="4"/>
  <c r="AO368" i="4"/>
  <c r="AP440" i="4"/>
  <c r="AO206" i="4"/>
  <c r="AO447" i="4"/>
  <c r="AO521" i="4"/>
  <c r="AO349" i="4"/>
  <c r="AP629" i="4"/>
  <c r="AP602" i="4"/>
  <c r="AO559" i="4"/>
  <c r="AO247" i="4"/>
  <c r="AO8" i="4"/>
  <c r="AO15" i="4"/>
  <c r="AO23" i="4"/>
  <c r="AO433" i="4"/>
  <c r="AO660" i="4"/>
  <c r="AO375" i="4"/>
  <c r="AO680" i="4"/>
  <c r="AO202" i="4"/>
  <c r="AO16" i="4"/>
  <c r="AO20" i="4"/>
  <c r="AO173" i="4"/>
  <c r="AP231" i="4"/>
  <c r="AP675" i="4"/>
  <c r="AO572" i="4"/>
  <c r="AO619" i="4"/>
  <c r="AP63" i="4"/>
  <c r="AO408" i="4"/>
  <c r="AO220" i="4"/>
  <c r="AO209" i="4"/>
  <c r="AO682" i="4"/>
  <c r="AP552" i="4"/>
  <c r="AP152" i="4"/>
  <c r="AO112" i="4"/>
  <c r="AP605" i="4"/>
  <c r="AO471" i="4"/>
  <c r="AO65" i="4"/>
  <c r="AP499" i="4"/>
  <c r="AO170" i="4"/>
  <c r="AO630" i="4"/>
  <c r="AO49" i="4"/>
  <c r="AP642" i="4"/>
  <c r="AP587" i="4"/>
  <c r="AO686" i="4"/>
  <c r="AP433" i="4"/>
  <c r="AP521" i="4"/>
  <c r="AO600" i="4"/>
  <c r="AO676" i="4"/>
  <c r="AP427" i="4"/>
  <c r="AO427" i="4"/>
  <c r="AP285" i="4"/>
  <c r="AO285" i="4"/>
  <c r="AP25" i="4"/>
  <c r="AO25" i="4"/>
  <c r="AP557" i="4"/>
  <c r="AO557" i="4"/>
  <c r="AO311" i="4"/>
  <c r="AP311" i="4"/>
  <c r="AP493" i="4"/>
  <c r="AO493" i="4"/>
  <c r="AP435" i="4"/>
  <c r="AO435" i="4"/>
  <c r="AP365" i="4"/>
  <c r="AO365" i="4"/>
  <c r="AP129" i="4"/>
  <c r="AO129" i="4"/>
  <c r="AP595" i="4"/>
  <c r="AO595" i="4"/>
  <c r="AP530" i="4"/>
  <c r="AO530" i="4"/>
  <c r="AO76" i="4"/>
  <c r="AP76" i="4"/>
  <c r="AO93" i="4"/>
  <c r="AP93" i="4"/>
  <c r="AP59" i="4"/>
  <c r="AO59" i="4"/>
  <c r="AO678" i="4"/>
  <c r="AO681" i="4"/>
  <c r="AO355" i="4"/>
  <c r="AO42" i="4"/>
  <c r="Z12" i="4"/>
  <c r="AP608" i="4"/>
  <c r="AO608" i="4"/>
  <c r="AP383" i="4"/>
  <c r="AO383" i="4"/>
  <c r="Z406" i="4"/>
  <c r="J406" i="4"/>
  <c r="J377" i="4"/>
  <c r="Z303" i="4"/>
  <c r="J303" i="4"/>
  <c r="J302" i="4"/>
  <c r="Z302" i="4"/>
  <c r="AP687" i="4"/>
  <c r="AO407" i="4"/>
  <c r="AP529" i="4"/>
  <c r="AO169" i="4"/>
  <c r="AO48" i="4"/>
  <c r="AO43" i="4"/>
  <c r="AO162" i="4"/>
  <c r="AO124" i="4"/>
  <c r="AP532" i="4"/>
  <c r="AP16" i="4"/>
  <c r="AP8" i="4"/>
  <c r="AO215" i="4"/>
  <c r="AP359" i="4"/>
  <c r="Z639" i="4"/>
  <c r="J639" i="4"/>
  <c r="AO481" i="4"/>
  <c r="Z393" i="4"/>
  <c r="J393" i="4"/>
  <c r="Z380" i="4"/>
  <c r="J380" i="4"/>
  <c r="AO380" i="4" s="1"/>
  <c r="AO591" i="4"/>
  <c r="AP523" i="4"/>
  <c r="AO617" i="4"/>
  <c r="AO200" i="4"/>
  <c r="AO47" i="4"/>
  <c r="AP514" i="4"/>
  <c r="Z673" i="4"/>
  <c r="AP682" i="4"/>
  <c r="J668" i="4"/>
  <c r="Z484" i="4"/>
  <c r="J484" i="4"/>
  <c r="J425" i="4"/>
  <c r="AP425" i="4" s="1"/>
  <c r="Z425" i="4"/>
  <c r="J294" i="4"/>
  <c r="AP294" i="4" s="1"/>
  <c r="Z294" i="4"/>
  <c r="J289" i="4"/>
  <c r="Z289" i="4"/>
  <c r="J288" i="4"/>
  <c r="J270" i="4"/>
  <c r="Z270" i="4"/>
  <c r="Z457" i="4"/>
  <c r="J457" i="4"/>
  <c r="AP457" i="4" s="1"/>
  <c r="J412" i="4"/>
  <c r="Z412" i="4"/>
  <c r="AO429" i="4"/>
  <c r="AO400" i="4"/>
  <c r="Z615" i="4"/>
  <c r="AO543" i="4"/>
  <c r="AO498" i="4"/>
  <c r="AO632" i="4"/>
  <c r="AO430" i="4"/>
  <c r="AO385" i="4"/>
  <c r="AO257" i="4"/>
  <c r="AO70" i="4"/>
  <c r="AP647" i="4"/>
  <c r="AO647" i="4"/>
  <c r="AP638" i="4"/>
  <c r="AO638" i="4"/>
  <c r="AP60" i="4"/>
  <c r="AO60" i="4"/>
  <c r="AO673" i="4"/>
  <c r="AP673" i="4"/>
  <c r="AP623" i="4"/>
  <c r="AO623" i="4"/>
  <c r="AP636" i="4"/>
  <c r="AO636" i="4"/>
  <c r="AP635" i="4"/>
  <c r="AO635" i="4"/>
  <c r="AP683" i="4"/>
  <c r="AP661" i="4"/>
  <c r="AO321" i="4"/>
  <c r="J674" i="4"/>
  <c r="AO674" i="4" s="1"/>
  <c r="AO672" i="4"/>
  <c r="Z654" i="4"/>
  <c r="AO653" i="4"/>
  <c r="AO564" i="4"/>
  <c r="AO563" i="4"/>
  <c r="AP21" i="4"/>
  <c r="J666" i="4"/>
  <c r="AO387" i="4"/>
  <c r="AO616" i="4"/>
  <c r="AO614" i="4"/>
  <c r="AO612" i="4"/>
  <c r="AO679" i="4"/>
  <c r="Z418" i="4"/>
  <c r="AO414" i="4"/>
  <c r="AO398" i="4"/>
  <c r="AO328" i="4"/>
  <c r="AO327" i="4"/>
  <c r="AO323" i="4"/>
  <c r="AO432" i="4"/>
  <c r="AO267" i="4"/>
  <c r="AO265" i="4"/>
  <c r="AO245" i="4"/>
  <c r="AO547" i="4"/>
  <c r="AO254" i="4"/>
  <c r="AO177" i="4"/>
  <c r="AO477" i="4"/>
  <c r="AO474" i="4"/>
  <c r="AO461" i="4"/>
  <c r="J372" i="4"/>
  <c r="AO308" i="4"/>
  <c r="AO367" i="4"/>
  <c r="AO307" i="4"/>
  <c r="AO205" i="4"/>
  <c r="AO56" i="4"/>
  <c r="AO11" i="4"/>
  <c r="J243" i="4"/>
  <c r="AO244" i="4"/>
  <c r="AP227" i="4"/>
  <c r="AO227" i="4"/>
  <c r="AO164" i="4"/>
  <c r="AP164" i="4"/>
  <c r="AO140" i="4"/>
  <c r="AP140" i="4"/>
  <c r="AP118" i="4"/>
  <c r="AO118" i="4"/>
  <c r="AO89" i="4"/>
  <c r="AO527" i="4"/>
  <c r="AP527" i="4"/>
  <c r="AP501" i="4"/>
  <c r="AO501" i="4"/>
  <c r="AP295" i="4"/>
  <c r="AO295" i="4"/>
  <c r="AP279" i="4"/>
  <c r="AO279" i="4"/>
  <c r="AP240" i="4"/>
  <c r="AO240" i="4"/>
  <c r="AO96" i="4"/>
  <c r="AP96" i="4"/>
  <c r="AO26" i="4"/>
  <c r="AP26" i="4"/>
  <c r="AP569" i="4"/>
  <c r="AO569" i="4"/>
  <c r="AO509" i="4"/>
  <c r="AP509" i="4"/>
  <c r="AP422" i="4"/>
  <c r="AO422" i="4"/>
  <c r="AP174" i="4"/>
  <c r="AO174" i="4"/>
  <c r="AP117" i="4"/>
  <c r="AO117" i="4"/>
  <c r="AP88" i="4"/>
  <c r="AO88" i="4"/>
  <c r="AP83" i="4"/>
  <c r="AO83" i="4"/>
  <c r="F1073" i="6"/>
  <c r="F1082" i="6"/>
  <c r="F1081" i="6" s="1"/>
  <c r="AO482" i="4"/>
  <c r="AP482" i="4"/>
  <c r="AP201" i="4"/>
  <c r="AO201" i="4"/>
  <c r="AO102" i="4"/>
  <c r="AP102" i="4"/>
  <c r="AO72" i="4"/>
  <c r="AP187" i="4"/>
  <c r="AO187" i="4"/>
  <c r="AO84" i="4"/>
  <c r="AP84" i="4"/>
  <c r="AP330" i="4"/>
  <c r="AO330" i="4"/>
  <c r="J655" i="4"/>
  <c r="Z655" i="4"/>
  <c r="J627" i="4"/>
  <c r="Z627" i="4"/>
  <c r="AO62" i="4"/>
  <c r="AP449" i="4"/>
  <c r="AP396" i="4"/>
  <c r="AO507" i="4"/>
  <c r="AO496" i="4"/>
  <c r="AO340" i="4"/>
  <c r="AO358" i="4"/>
  <c r="AO571" i="4"/>
  <c r="AO584" i="4"/>
  <c r="AO500" i="4"/>
  <c r="AO659" i="4"/>
  <c r="AO445" i="4"/>
  <c r="AP30" i="4"/>
  <c r="AP45" i="4"/>
  <c r="AO33" i="4"/>
  <c r="Z117" i="4"/>
  <c r="J150" i="4"/>
  <c r="AO156" i="4"/>
  <c r="AP247" i="4"/>
  <c r="AP333" i="4"/>
  <c r="AO517" i="4"/>
  <c r="AO589" i="4"/>
  <c r="AO223" i="4"/>
  <c r="Z509" i="4"/>
  <c r="AP520" i="4"/>
  <c r="AP23" i="4"/>
  <c r="AO10" i="4"/>
  <c r="AP485" i="4"/>
  <c r="AP488" i="4"/>
  <c r="J256" i="4"/>
  <c r="AP256" i="4" s="1"/>
  <c r="AO149" i="4"/>
  <c r="AP207" i="4"/>
  <c r="AO225" i="4"/>
  <c r="AO320" i="4"/>
  <c r="AP429" i="4"/>
  <c r="J419" i="4"/>
  <c r="AP400" i="4"/>
  <c r="AP681" i="4"/>
  <c r="AO657" i="4"/>
  <c r="J625" i="4"/>
  <c r="Z611" i="4"/>
  <c r="J611" i="4"/>
  <c r="J610" i="4"/>
  <c r="J597" i="4"/>
  <c r="Z569" i="4"/>
  <c r="J555" i="4"/>
  <c r="Z555" i="4"/>
  <c r="Z546" i="4"/>
  <c r="J546" i="4"/>
  <c r="Z527" i="4"/>
  <c r="Z502" i="4"/>
  <c r="J502" i="4"/>
  <c r="Z501" i="4"/>
  <c r="J478" i="4"/>
  <c r="Z478" i="4"/>
  <c r="Z477" i="4"/>
  <c r="J456" i="4"/>
  <c r="AP456" i="4" s="1"/>
  <c r="J386" i="4"/>
  <c r="Z386" i="4"/>
  <c r="J370" i="4"/>
  <c r="AP370" i="4" s="1"/>
  <c r="AP355" i="4"/>
  <c r="J344" i="4"/>
  <c r="J312" i="4"/>
  <c r="J262" i="4"/>
  <c r="Z240" i="4"/>
  <c r="J228" i="4"/>
  <c r="AP228" i="4" s="1"/>
  <c r="J197" i="4"/>
  <c r="AP197" i="4" s="1"/>
  <c r="J176" i="4"/>
  <c r="J146" i="4"/>
  <c r="J134" i="4"/>
  <c r="J130" i="4"/>
  <c r="J108" i="4"/>
  <c r="J100" i="4"/>
  <c r="AP100" i="4" s="1"/>
  <c r="Z100" i="4"/>
  <c r="J77" i="4"/>
  <c r="AO73" i="4"/>
  <c r="AP65" i="4"/>
  <c r="Z46" i="4"/>
  <c r="Z26" i="4"/>
  <c r="Z10" i="4"/>
  <c r="Z9" i="4"/>
  <c r="F1120" i="6"/>
  <c r="C1115" i="6"/>
  <c r="D1114" i="6" s="1"/>
  <c r="D1079" i="6"/>
  <c r="AO366" i="4"/>
  <c r="AO331" i="4"/>
  <c r="AO249" i="4"/>
  <c r="AO196" i="4"/>
  <c r="Z32" i="4"/>
  <c r="J32" i="4"/>
  <c r="AS88" i="7"/>
  <c r="AR96" i="7"/>
  <c r="AO588" i="4"/>
  <c r="AO282" i="4"/>
  <c r="AO494" i="4"/>
  <c r="AO436" i="4"/>
  <c r="AO18" i="4"/>
  <c r="J596" i="4"/>
  <c r="AO132" i="4"/>
  <c r="AO609" i="4"/>
  <c r="AO237" i="4"/>
  <c r="AO579" i="4"/>
  <c r="AO71" i="4"/>
  <c r="Z589" i="4"/>
  <c r="AP144" i="4"/>
  <c r="AO144" i="4"/>
  <c r="Z576" i="4"/>
  <c r="J437" i="4"/>
  <c r="AP385" i="4"/>
  <c r="J428" i="4"/>
  <c r="J431" i="4"/>
  <c r="Z643" i="4"/>
  <c r="J643" i="4"/>
  <c r="Z603" i="4"/>
  <c r="Z519" i="4"/>
  <c r="J519" i="4"/>
  <c r="AO503" i="4"/>
  <c r="J404" i="4"/>
  <c r="AO356" i="4"/>
  <c r="J299" i="4"/>
  <c r="Z299" i="4"/>
  <c r="J293" i="4"/>
  <c r="Z257" i="4"/>
  <c r="AO246" i="4"/>
  <c r="Z239" i="4"/>
  <c r="Z214" i="4"/>
  <c r="J214" i="4"/>
  <c r="Z192" i="4"/>
  <c r="J192" i="4"/>
  <c r="J191" i="4"/>
  <c r="AO131" i="4"/>
  <c r="Z42" i="4"/>
  <c r="C1120" i="6"/>
  <c r="D1117" i="6" s="1"/>
  <c r="E1073" i="6"/>
  <c r="AS94" i="7"/>
  <c r="AO94" i="7"/>
  <c r="AK94" i="7"/>
  <c r="AR94" i="7"/>
  <c r="AN94" i="7"/>
  <c r="AJ94" i="7"/>
  <c r="AQ80" i="7"/>
  <c r="AQ95" i="7" s="1"/>
  <c r="Z620" i="4"/>
  <c r="AO465" i="4"/>
  <c r="AO634" i="4"/>
  <c r="Z111" i="4"/>
  <c r="J116" i="4"/>
  <c r="AO133" i="4"/>
  <c r="AO334" i="4"/>
  <c r="AO545" i="4"/>
  <c r="J51" i="4"/>
  <c r="J136" i="4"/>
  <c r="Z225" i="4"/>
  <c r="AO576" i="4"/>
  <c r="Z189" i="4"/>
  <c r="Z341" i="4"/>
  <c r="Z430" i="4"/>
  <c r="J388" i="4"/>
  <c r="Z631" i="4"/>
  <c r="AO578" i="4"/>
  <c r="J490" i="4"/>
  <c r="AO487" i="4"/>
  <c r="AP481" i="4"/>
  <c r="Z472" i="4"/>
  <c r="AO341" i="4"/>
  <c r="Z318" i="4"/>
  <c r="J318" i="4"/>
  <c r="AP318" i="4" s="1"/>
  <c r="AO283" i="4"/>
  <c r="J253" i="4"/>
  <c r="AP253" i="4" s="1"/>
  <c r="Z253" i="4"/>
  <c r="J163" i="4"/>
  <c r="AP163" i="4" s="1"/>
  <c r="Z163" i="4"/>
  <c r="J141" i="4"/>
  <c r="AP141" i="4" s="1"/>
  <c r="Z141" i="4"/>
  <c r="AO121" i="4"/>
  <c r="AO111" i="4"/>
  <c r="J85" i="4"/>
  <c r="Z85" i="4"/>
  <c r="J55" i="4"/>
  <c r="AP55" i="4" s="1"/>
  <c r="G1120" i="6"/>
  <c r="D1099" i="6"/>
  <c r="G1073" i="6"/>
  <c r="AJ73" i="7"/>
  <c r="AO78" i="7"/>
  <c r="AP78" i="7"/>
  <c r="AP80" i="7" s="1"/>
  <c r="AP95" i="7" s="1"/>
  <c r="AK78" i="7"/>
  <c r="AL78" i="7"/>
  <c r="AO73" i="7"/>
  <c r="AK73" i="7"/>
  <c r="D1101" i="6" l="1"/>
  <c r="D1100" i="6"/>
  <c r="AL80" i="7"/>
  <c r="AL95" i="7" s="1"/>
  <c r="AI80" i="7"/>
  <c r="AI95" i="7" s="1"/>
  <c r="AM80" i="7"/>
  <c r="AM95" i="7" s="1"/>
  <c r="D1097" i="6"/>
  <c r="D1098" i="6"/>
  <c r="V56" i="7"/>
  <c r="AJ80" i="7"/>
  <c r="AJ95" i="7" s="1"/>
  <c r="AJ89" i="7" s="1"/>
  <c r="AO288" i="4"/>
  <c r="AP288" i="4"/>
  <c r="AO457" i="4"/>
  <c r="AO627" i="4"/>
  <c r="AP627" i="4"/>
  <c r="AR89" i="7"/>
  <c r="AO80" i="7"/>
  <c r="AO95" i="7" s="1"/>
  <c r="AO89" i="7" s="1"/>
  <c r="AN80" i="7"/>
  <c r="AN95" i="7" s="1"/>
  <c r="AN89" i="7" s="1"/>
  <c r="D1112" i="6"/>
  <c r="D1119" i="6"/>
  <c r="D1110" i="6"/>
  <c r="AL96" i="7"/>
  <c r="AL100" i="7" s="1"/>
  <c r="D1088" i="6"/>
  <c r="D1096" i="6"/>
  <c r="J701" i="4"/>
  <c r="AW707" i="4"/>
  <c r="J700" i="4"/>
  <c r="J698" i="4"/>
  <c r="Z700" i="4"/>
  <c r="Z699" i="4"/>
  <c r="AW407" i="4"/>
  <c r="AW700" i="4" s="1"/>
  <c r="J706" i="4"/>
  <c r="Z703" i="4"/>
  <c r="J702" i="4"/>
  <c r="J703" i="4"/>
  <c r="Z698" i="4"/>
  <c r="Z701" i="4"/>
  <c r="AX701" i="4"/>
  <c r="AW21" i="4"/>
  <c r="AW708" i="4" s="1"/>
  <c r="Z708" i="4"/>
  <c r="Z707" i="4"/>
  <c r="Z702" i="4"/>
  <c r="Z706" i="4"/>
  <c r="Z704" i="4"/>
  <c r="AX698" i="4"/>
  <c r="AW48" i="4"/>
  <c r="AX48" i="4" s="1"/>
  <c r="AX706" i="4" s="1"/>
  <c r="AV702" i="4"/>
  <c r="AW12" i="4"/>
  <c r="J705" i="4"/>
  <c r="AV694" i="4"/>
  <c r="AV699" i="4"/>
  <c r="J708" i="4"/>
  <c r="J704" i="4"/>
  <c r="AW699" i="4"/>
  <c r="Z705" i="4"/>
  <c r="AV704" i="4"/>
  <c r="AV703" i="4"/>
  <c r="J707" i="4"/>
  <c r="AW11" i="4"/>
  <c r="J699" i="4"/>
  <c r="D1108" i="6"/>
  <c r="AK80" i="7"/>
  <c r="AK95" i="7" s="1"/>
  <c r="AK89" i="7" s="1"/>
  <c r="AN96" i="7"/>
  <c r="AN100" i="7" s="1"/>
  <c r="AN105" i="7" s="1"/>
  <c r="AQ89" i="7"/>
  <c r="AL89" i="7"/>
  <c r="AI89" i="7"/>
  <c r="Z694" i="4"/>
  <c r="J694" i="4"/>
  <c r="K214" i="7" s="1"/>
  <c r="AP89" i="7"/>
  <c r="AN88" i="7"/>
  <c r="AM89" i="7"/>
  <c r="AM100" i="7"/>
  <c r="AM102" i="7" s="1"/>
  <c r="AP32" i="4"/>
  <c r="AP104" i="7"/>
  <c r="D1090" i="6"/>
  <c r="D1081" i="6"/>
  <c r="AI102" i="7"/>
  <c r="AI101" i="7"/>
  <c r="AI106" i="7"/>
  <c r="AI105" i="7"/>
  <c r="AI103" i="7"/>
  <c r="AI104" i="7"/>
  <c r="AP380" i="4"/>
  <c r="AP674" i="4"/>
  <c r="AW570" i="4"/>
  <c r="AO370" i="4"/>
  <c r="AO262" i="4"/>
  <c r="AP262" i="4"/>
  <c r="AO256" i="4"/>
  <c r="AO253" i="4"/>
  <c r="AO425" i="4"/>
  <c r="AO294" i="4"/>
  <c r="AO228" i="4"/>
  <c r="AP484" i="4"/>
  <c r="AO484" i="4"/>
  <c r="AP302" i="4"/>
  <c r="AO302" i="4"/>
  <c r="AO270" i="4"/>
  <c r="AP270" i="4"/>
  <c r="AP303" i="4"/>
  <c r="AO303" i="4"/>
  <c r="AP377" i="4"/>
  <c r="AO377" i="4"/>
  <c r="AO289" i="4"/>
  <c r="AP289" i="4"/>
  <c r="AP639" i="4"/>
  <c r="AO639" i="4"/>
  <c r="AO406" i="4"/>
  <c r="AP406" i="4"/>
  <c r="AO412" i="4"/>
  <c r="AP412" i="4"/>
  <c r="AP668" i="4"/>
  <c r="AO668" i="4"/>
  <c r="AP393" i="4"/>
  <c r="AO393" i="4"/>
  <c r="AO100" i="4"/>
  <c r="AO197" i="4"/>
  <c r="AO666" i="4"/>
  <c r="AP666" i="4"/>
  <c r="AO163" i="4"/>
  <c r="AP243" i="4"/>
  <c r="AO243" i="4"/>
  <c r="AO372" i="4"/>
  <c r="AP372" i="4"/>
  <c r="AP88" i="7"/>
  <c r="AO96" i="7"/>
  <c r="AP85" i="4"/>
  <c r="AO85" i="4"/>
  <c r="AP388" i="4"/>
  <c r="AO388" i="4"/>
  <c r="AP192" i="4"/>
  <c r="AO192" i="4"/>
  <c r="AQ104" i="7"/>
  <c r="AQ102" i="7"/>
  <c r="AQ106" i="7"/>
  <c r="AK88" i="7"/>
  <c r="AJ96" i="7"/>
  <c r="D1085" i="6"/>
  <c r="D1093" i="6"/>
  <c r="D1091" i="6"/>
  <c r="D1089" i="6"/>
  <c r="D1087" i="6"/>
  <c r="D1095" i="6"/>
  <c r="AP116" i="4"/>
  <c r="AO116" i="4"/>
  <c r="AO293" i="4"/>
  <c r="AP293" i="4"/>
  <c r="AO404" i="4"/>
  <c r="AP404" i="4"/>
  <c r="AR100" i="7"/>
  <c r="AR105" i="7" s="1"/>
  <c r="D1092" i="6"/>
  <c r="D1109" i="6"/>
  <c r="D1107" i="6"/>
  <c r="D1105" i="6"/>
  <c r="D1113" i="6"/>
  <c r="D1111" i="6"/>
  <c r="D1118" i="6"/>
  <c r="AP77" i="4"/>
  <c r="AO77" i="4"/>
  <c r="AO130" i="4"/>
  <c r="AP130" i="4"/>
  <c r="AP176" i="4"/>
  <c r="AO176" i="4"/>
  <c r="AP344" i="4"/>
  <c r="AO344" i="4"/>
  <c r="AO386" i="4"/>
  <c r="AP386" i="4"/>
  <c r="AP502" i="4"/>
  <c r="AO502" i="4"/>
  <c r="AP419" i="4"/>
  <c r="AO419" i="4"/>
  <c r="AO655" i="4"/>
  <c r="AP655" i="4"/>
  <c r="AQ105" i="7"/>
  <c r="AP108" i="4"/>
  <c r="AO108" i="4"/>
  <c r="AP611" i="4"/>
  <c r="AO611" i="4"/>
  <c r="AP150" i="4"/>
  <c r="AO150" i="4"/>
  <c r="AO32" i="4"/>
  <c r="AP136" i="4"/>
  <c r="AO136" i="4"/>
  <c r="AQ101" i="7"/>
  <c r="D1086" i="6"/>
  <c r="AO456" i="4"/>
  <c r="AO643" i="4"/>
  <c r="AP643" i="4"/>
  <c r="AO431" i="4"/>
  <c r="AP431" i="4"/>
  <c r="AO55" i="4"/>
  <c r="AP102" i="7"/>
  <c r="AP103" i="7"/>
  <c r="D1106" i="6"/>
  <c r="AP134" i="4"/>
  <c r="AO134" i="4"/>
  <c r="AO597" i="4"/>
  <c r="AP597" i="4"/>
  <c r="AP625" i="4"/>
  <c r="AO625" i="4"/>
  <c r="AP698" i="4"/>
  <c r="AO141" i="4"/>
  <c r="AP105" i="7"/>
  <c r="AP101" i="7"/>
  <c r="AL88" i="7"/>
  <c r="AK96" i="7"/>
  <c r="AO490" i="4"/>
  <c r="AP490" i="4"/>
  <c r="AP51" i="4"/>
  <c r="AO51" i="4"/>
  <c r="D1094" i="6"/>
  <c r="AO191" i="4"/>
  <c r="AP191" i="4"/>
  <c r="AP214" i="4"/>
  <c r="AO214" i="4"/>
  <c r="AP299" i="4"/>
  <c r="AO299" i="4"/>
  <c r="AO519" i="4"/>
  <c r="AP519" i="4"/>
  <c r="AO428" i="4"/>
  <c r="AP428" i="4"/>
  <c r="AP437" i="4"/>
  <c r="AO437" i="4"/>
  <c r="AO596" i="4"/>
  <c r="AP596" i="4"/>
  <c r="AQ103" i="7"/>
  <c r="AO146" i="4"/>
  <c r="AP146" i="4"/>
  <c r="AO312" i="4"/>
  <c r="AP312" i="4"/>
  <c r="AP478" i="4"/>
  <c r="AO478" i="4"/>
  <c r="AP546" i="4"/>
  <c r="AO546" i="4"/>
  <c r="AP555" i="4"/>
  <c r="AO555" i="4"/>
  <c r="AO610" i="4"/>
  <c r="AP610" i="4"/>
  <c r="AO318" i="4"/>
  <c r="D1102" i="6" l="1"/>
  <c r="V55" i="7"/>
  <c r="D1120" i="6"/>
  <c r="AX407" i="4"/>
  <c r="AX700" i="4" s="1"/>
  <c r="AL102" i="7"/>
  <c r="AL101" i="7"/>
  <c r="AL105" i="7"/>
  <c r="AW694" i="4"/>
  <c r="AL103" i="7"/>
  <c r="AL106" i="7"/>
  <c r="AL104" i="7"/>
  <c r="AW706" i="4"/>
  <c r="AX21" i="4"/>
  <c r="AX708" i="4" s="1"/>
  <c r="AW701" i="4"/>
  <c r="AO701" i="4"/>
  <c r="AP701" i="4"/>
  <c r="AW698" i="4"/>
  <c r="AO698" i="4"/>
  <c r="AO700" i="4"/>
  <c r="AP700" i="4"/>
  <c r="AP694" i="4"/>
  <c r="AO707" i="4"/>
  <c r="AP707" i="4"/>
  <c r="AP708" i="4"/>
  <c r="AO706" i="4"/>
  <c r="AP705" i="4"/>
  <c r="AO699" i="4"/>
  <c r="AO703" i="4"/>
  <c r="AP703" i="4"/>
  <c r="AO705" i="4"/>
  <c r="AP702" i="4"/>
  <c r="AO708" i="4"/>
  <c r="AO702" i="4"/>
  <c r="AP699" i="4"/>
  <c r="AO694" i="4"/>
  <c r="AP706" i="4"/>
  <c r="AO704" i="4"/>
  <c r="AW702" i="4"/>
  <c r="AP704" i="4"/>
  <c r="AW704" i="4"/>
  <c r="AX11" i="4"/>
  <c r="AW703" i="4"/>
  <c r="AX699" i="4"/>
  <c r="AX12" i="4"/>
  <c r="AX705" i="4" s="1"/>
  <c r="AW705" i="4"/>
  <c r="AM104" i="7"/>
  <c r="AM106" i="7"/>
  <c r="AM101" i="7"/>
  <c r="AM105" i="7"/>
  <c r="AM103" i="7"/>
  <c r="AR106" i="7"/>
  <c r="AX570" i="4"/>
  <c r="AO100" i="7"/>
  <c r="AO106" i="7" s="1"/>
  <c r="D1115" i="6"/>
  <c r="AR101" i="7"/>
  <c r="AR104" i="7"/>
  <c r="AR102" i="7"/>
  <c r="AR103" i="7"/>
  <c r="AN101" i="7"/>
  <c r="AN102" i="7"/>
  <c r="AN104" i="7"/>
  <c r="AN103" i="7"/>
  <c r="AN106" i="7"/>
  <c r="AK100" i="7"/>
  <c r="AK106" i="7" s="1"/>
  <c r="AJ100" i="7"/>
  <c r="AJ106" i="7" s="1"/>
  <c r="AX704" i="4" l="1"/>
  <c r="AX703" i="4"/>
  <c r="AX702" i="4"/>
  <c r="AX694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695" i="4"/>
  <c r="AR695" i="4"/>
  <c r="AJ695" i="4"/>
  <c r="AM695" i="4"/>
  <c r="AP695" i="4"/>
  <c r="BB695" i="4"/>
  <c r="S695" i="4"/>
  <c r="AU695" i="4"/>
  <c r="W53" i="7"/>
  <c r="M695" i="4"/>
  <c r="Z695" i="4"/>
  <c r="T695" i="4"/>
  <c r="V53" i="7"/>
  <c r="AQ695" i="4"/>
  <c r="AX695" i="4"/>
  <c r="B695" i="4"/>
  <c r="N214" i="7" s="1"/>
  <c r="AS695" i="4"/>
  <c r="AG695" i="4"/>
  <c r="AC695" i="4"/>
  <c r="AF695" i="4"/>
  <c r="AL695" i="4"/>
  <c r="I695" i="4"/>
  <c r="P214" i="7" s="1"/>
  <c r="R695" i="4"/>
  <c r="R214" i="7" s="1"/>
  <c r="V695" i="4"/>
  <c r="AE695" i="4"/>
  <c r="O695" i="4"/>
  <c r="BF695" i="4"/>
  <c r="AT695" i="4"/>
  <c r="BC695" i="4"/>
  <c r="AZ695" i="4"/>
  <c r="AY695" i="4"/>
  <c r="BE695" i="4"/>
  <c r="AW695" i="4"/>
  <c r="K695" i="4"/>
  <c r="AD695" i="4"/>
  <c r="X53" i="7"/>
  <c r="AO695" i="4"/>
  <c r="J695" i="4"/>
  <c r="Q214" i="7" s="1"/>
  <c r="AN695" i="4"/>
  <c r="BG695" i="4"/>
  <c r="U695" i="4"/>
  <c r="AV695" i="4"/>
  <c r="X695" i="4"/>
  <c r="BA695" i="4"/>
  <c r="AH695" i="4"/>
  <c r="AI695" i="4"/>
  <c r="AA695" i="4"/>
  <c r="AK695" i="4"/>
  <c r="B694" i="4"/>
  <c r="H214" i="7" s="1"/>
  <c r="B692" i="4"/>
  <c r="X52" i="7" s="1"/>
  <c r="B693" i="4"/>
  <c r="B214" i="7" s="1"/>
  <c r="U693" i="4"/>
  <c r="U692" i="4"/>
  <c r="S693" i="4"/>
  <c r="S692" i="4"/>
  <c r="AP693" i="4"/>
  <c r="AP692" i="4"/>
  <c r="AN693" i="4"/>
  <c r="AN692" i="4"/>
  <c r="BB693" i="4"/>
  <c r="BB692" i="4"/>
  <c r="AR693" i="4"/>
  <c r="AR692" i="4"/>
  <c r="BC693" i="4"/>
  <c r="BC692" i="4"/>
  <c r="AJ693" i="4"/>
  <c r="AJ692" i="4"/>
  <c r="BE693" i="4"/>
  <c r="BE692" i="4"/>
  <c r="O693" i="4"/>
  <c r="O692" i="4"/>
  <c r="AM693" i="4"/>
  <c r="AM692" i="4"/>
  <c r="Z693" i="4"/>
  <c r="Z692" i="4"/>
  <c r="BG693" i="4"/>
  <c r="BG692" i="4"/>
  <c r="AZ693" i="4"/>
  <c r="AZ692" i="4"/>
  <c r="AV693" i="4"/>
  <c r="AV692" i="4"/>
  <c r="AK693" i="4"/>
  <c r="AK692" i="4"/>
  <c r="AX693" i="4"/>
  <c r="AX692" i="4"/>
  <c r="AY693" i="4"/>
  <c r="AY692" i="4"/>
  <c r="AI693" i="4"/>
  <c r="AI692" i="4"/>
  <c r="AW693" i="4"/>
  <c r="AW692" i="4"/>
  <c r="R693" i="4"/>
  <c r="F214" i="7" s="1"/>
  <c r="R692" i="4"/>
  <c r="X56" i="7" s="1"/>
  <c r="W693" i="4"/>
  <c r="W692" i="4"/>
  <c r="AQ693" i="4"/>
  <c r="AQ692" i="4"/>
  <c r="AU693" i="4"/>
  <c r="AU692" i="4"/>
  <c r="I693" i="4"/>
  <c r="D214" i="7" s="1"/>
  <c r="I692" i="4"/>
  <c r="X54" i="7" s="1"/>
  <c r="AA693" i="4"/>
  <c r="AA692" i="4"/>
  <c r="AG693" i="4"/>
  <c r="AG692" i="4"/>
  <c r="AO693" i="4"/>
  <c r="AO692" i="4"/>
  <c r="AF693" i="4"/>
  <c r="AF692" i="4"/>
  <c r="T693" i="4"/>
  <c r="T692" i="4"/>
  <c r="BF693" i="4"/>
  <c r="BF692" i="4"/>
  <c r="AS693" i="4"/>
  <c r="AS692" i="4"/>
  <c r="AL693" i="4"/>
  <c r="AL692" i="4"/>
  <c r="M693" i="4"/>
  <c r="M692" i="4"/>
  <c r="J693" i="4"/>
  <c r="E214" i="7" s="1"/>
  <c r="J692" i="4"/>
  <c r="X55" i="7" s="1"/>
  <c r="AD693" i="4"/>
  <c r="AD692" i="4"/>
  <c r="BA693" i="4"/>
  <c r="BA692" i="4"/>
  <c r="V693" i="4"/>
  <c r="V692" i="4"/>
  <c r="AC693" i="4"/>
  <c r="AC692" i="4"/>
  <c r="K693" i="4"/>
  <c r="K692" i="4"/>
  <c r="AT693" i="4"/>
  <c r="AT692" i="4"/>
  <c r="AH693" i="4"/>
  <c r="AH692" i="4"/>
  <c r="AE693" i="4"/>
  <c r="AE692" i="4"/>
  <c r="U53" i="7"/>
  <c r="X693" i="4"/>
  <c r="X692" i="4"/>
  <c r="U55" i="7" l="1"/>
  <c r="V52" i="7"/>
  <c r="AS71" i="7" s="1"/>
  <c r="AS78" i="7" s="1"/>
  <c r="U52" i="7"/>
  <c r="AS70" i="7" s="1"/>
  <c r="W52" i="7"/>
  <c r="AS72" i="7" s="1"/>
  <c r="AS79" i="7" s="1"/>
  <c r="W56" i="7"/>
  <c r="U54" i="7"/>
  <c r="U56" i="7"/>
  <c r="W55" i="7"/>
  <c r="W54" i="7"/>
  <c r="AS64" i="7"/>
  <c r="AS66" i="7" s="1"/>
  <c r="AS77" i="7" l="1"/>
  <c r="AS80" i="7" s="1"/>
  <c r="AS95" i="7" s="1"/>
  <c r="AS89" i="7" s="1"/>
  <c r="AS73" i="7"/>
  <c r="AS96" i="7" s="1"/>
  <c r="AS100" i="7" s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<sst xmlns="http://schemas.openxmlformats.org/spreadsheetml/2006/main" count="21025" uniqueCount="5024">
  <si>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</si>
  <si>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</si>
  <si>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</si>
  <si>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</si>
  <si>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</si>
  <si>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</si>
  <si>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</si>
  <si>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</si>
  <si>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</si>
  <si>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</si>
  <si>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</si>
  <si>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</si>
  <si>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</si>
  <si>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</si>
  <si>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</si>
  <si>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</si>
  <si>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</si>
  <si>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</si>
  <si>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</si>
  <si>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</si>
  <si>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</si>
  <si>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</si>
  <si>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</si>
  <si>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</si>
  <si>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</si>
  <si>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</si>
  <si>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</si>
  <si>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</si>
  <si>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</si>
  <si>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</si>
  <si>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</si>
  <si>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</si>
  <si>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</si>
  <si>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</si>
  <si>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</si>
  <si>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</si>
  <si>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</si>
  <si>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</si>
  <si>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</si>
  <si>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</si>
  <si>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</si>
  <si>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</si>
  <si>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</si>
  <si>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</si>
  <si>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</si>
  <si>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</si>
  <si>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</si>
  <si>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</si>
  <si>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</si>
  <si>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</si>
  <si>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</si>
  <si>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</si>
  <si>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</si>
  <si>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</si>
  <si>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</si>
  <si>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</si>
  <si>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</si>
  <si>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</si>
  <si>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</si>
  <si>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</si>
  <si>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</si>
  <si>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</si>
  <si>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</si>
  <si>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</si>
  <si>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</si>
  <si>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</si>
  <si>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</si>
  <si>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</si>
  <si>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</si>
  <si>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</si>
  <si>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</si>
  <si>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</si>
  <si>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</si>
  <si>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</si>
  <si>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</si>
  <si>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</si>
  <si>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</si>
  <si>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</si>
  <si>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</si>
  <si>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</si>
  <si>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</si>
  <si>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</si>
  <si>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</si>
  <si>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</si>
  <si>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</si>
  <si>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</si>
  <si>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</si>
  <si>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</si>
  <si>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</si>
  <si>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</si>
  <si>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</si>
  <si>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</si>
  <si>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</si>
  <si>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</si>
  <si>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</si>
  <si>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</si>
  <si>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</si>
  <si>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</si>
  <si>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</si>
  <si>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</si>
  <si>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</si>
  <si>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</si>
  <si>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</si>
  <si>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</si>
  <si>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</si>
  <si>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</si>
  <si>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</si>
  <si>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</si>
  <si>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</si>
  <si>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</si>
  <si>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</si>
  <si>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</si>
  <si>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</si>
  <si>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</si>
  <si>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</si>
  <si>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</si>
  <si>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</si>
  <si>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</si>
  <si>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</si>
  <si>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</si>
  <si>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</si>
  <si>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</si>
  <si>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</si>
  <si>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</si>
  <si>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</si>
  <si>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</si>
  <si>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</si>
  <si>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</si>
  <si>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</si>
  <si>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</si>
  <si>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</si>
  <si>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</si>
  <si>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</si>
  <si>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</si>
  <si>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</si>
  <si>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</si>
  <si>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</si>
  <si>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</si>
  <si>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</si>
  <si>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</si>
  <si>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</si>
  <si>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</si>
  <si>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</si>
  <si>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</si>
  <si>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</si>
  <si>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</si>
  <si>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</si>
  <si>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</si>
  <si>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</si>
  <si>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</si>
  <si>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</si>
  <si>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</si>
  <si>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</si>
  <si>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</si>
  <si>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</si>
  <si>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</si>
  <si>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</si>
  <si>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</si>
  <si>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</si>
  <si>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</si>
  <si>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</si>
  <si>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</si>
  <si>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</si>
  <si>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</si>
  <si>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</si>
  <si>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</si>
  <si>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</si>
  <si>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</si>
  <si>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</si>
  <si>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</si>
  <si>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</si>
  <si>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</si>
  <si>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</si>
  <si>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</si>
  <si>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</si>
  <si>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</si>
  <si>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</si>
  <si>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</si>
  <si>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</si>
  <si>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</si>
  <si>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</si>
  <si>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</si>
  <si>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</si>
  <si>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</si>
  <si>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</si>
  <si>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</si>
  <si>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</si>
  <si>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</si>
  <si>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</si>
  <si>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</si>
  <si>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</si>
  <si>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</si>
  <si>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</si>
  <si>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</si>
  <si>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</si>
  <si>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</si>
  <si>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</si>
  <si>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</si>
  <si>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</si>
  <si>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</si>
  <si>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</si>
  <si>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</si>
  <si>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</si>
  <si>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</si>
  <si>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</si>
  <si>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</si>
  <si>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</si>
  <si>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</si>
  <si>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</si>
  <si>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</si>
  <si>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</si>
  <si>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</si>
  <si>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</si>
  <si>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</si>
  <si>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</si>
  <si>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</si>
  <si>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</si>
  <si>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</si>
  <si>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</si>
  <si>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</si>
  <si>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</si>
  <si>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</si>
  <si>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</si>
  <si>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</si>
  <si>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</si>
  <si>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</si>
  <si>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</si>
  <si>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</si>
  <si>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</si>
  <si>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</si>
  <si>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</si>
  <si>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</si>
  <si>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</si>
  <si>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</si>
  <si>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</si>
  <si>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</si>
  <si>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</si>
  <si>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</si>
  <si>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</si>
  <si>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</si>
  <si>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</si>
  <si>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</si>
  <si>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</si>
  <si>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</si>
  <si>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</si>
  <si>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</si>
  <si>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</si>
  <si>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</si>
  <si>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</si>
  <si>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</si>
  <si>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</si>
  <si>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</si>
  <si>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</si>
  <si>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</si>
  <si>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</si>
  <si>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</si>
  <si>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</si>
  <si>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</si>
  <si>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</si>
  <si>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</si>
  <si>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</si>
  <si>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</si>
  <si>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</si>
  <si>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</si>
  <si>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</si>
  <si>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</si>
  <si>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</si>
  <si>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</si>
  <si>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</si>
  <si>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</si>
  <si>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</si>
  <si>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</si>
  <si>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</si>
  <si>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</si>
  <si>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</si>
  <si>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</t>
  </si>
  <si>
    <t>Medtronic plc</t>
  </si>
  <si>
    <t>MDT</t>
  </si>
  <si>
    <t>A26</t>
  </si>
  <si>
    <t>ADR-Ireland,US$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</si>
  <si>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</si>
  <si>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</si>
  <si>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</si>
  <si>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</si>
  <si>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</si>
  <si>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</si>
  <si>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</si>
  <si>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</si>
  <si>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</si>
  <si>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</si>
  <si>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</si>
  <si>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</si>
  <si>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</si>
  <si>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</si>
  <si>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</si>
  <si>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</si>
  <si>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</si>
  <si>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</si>
  <si>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</si>
  <si>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</si>
  <si>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</si>
  <si>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</si>
  <si>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</si>
  <si>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</si>
  <si>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</si>
  <si>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</si>
  <si>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</si>
  <si>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</si>
  <si>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</si>
  <si>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</si>
  <si>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</si>
  <si>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</si>
  <si>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</si>
  <si>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</si>
  <si>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</si>
  <si>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</si>
  <si>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</si>
  <si>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</si>
  <si>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</si>
  <si>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</si>
  <si>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</si>
  <si>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</si>
  <si>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</si>
  <si>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</si>
  <si>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</si>
  <si>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</si>
  <si>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</si>
  <si>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</si>
  <si>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</si>
  <si>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</si>
  <si>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</si>
  <si>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</si>
  <si>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</si>
  <si>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</si>
  <si>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</si>
  <si>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</si>
  <si>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</si>
  <si>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</si>
  <si>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</si>
  <si>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</si>
  <si>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</si>
  <si>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</si>
  <si>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</si>
  <si>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</si>
  <si>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</si>
  <si>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</si>
  <si>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</si>
  <si>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</si>
  <si>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</si>
  <si>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</si>
  <si>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</si>
  <si>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</si>
  <si>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</si>
  <si>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</si>
  <si>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</si>
  <si>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</si>
  <si>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</si>
  <si>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</si>
  <si>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</si>
  <si>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</si>
  <si>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</si>
  <si>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</si>
  <si>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</si>
  <si>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</si>
  <si>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</si>
  <si>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VFC</t>
  </si>
  <si>
    <t>C18</t>
  </si>
  <si>
    <t>W.W. Grainger Inc.</t>
  </si>
  <si>
    <t>GWW</t>
  </si>
  <si>
    <t>Wal-Mart Stores Inc.</t>
  </si>
  <si>
    <t>WMT</t>
  </si>
  <si>
    <t>WBA</t>
  </si>
  <si>
    <t>West Pharmaceutical Services</t>
  </si>
  <si>
    <t>WST</t>
  </si>
  <si>
    <t>Westamerica Bancorp</t>
  </si>
  <si>
    <t>WABC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</si>
  <si>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</si>
  <si>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</si>
  <si>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</si>
  <si>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</si>
  <si>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</si>
  <si>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</si>
  <si>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</si>
  <si>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</si>
  <si>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</si>
  <si>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</si>
  <si>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</si>
  <si>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</si>
  <si>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</si>
  <si>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</si>
  <si>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</si>
  <si>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</si>
  <si>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</si>
  <si>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</si>
  <si>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</si>
  <si>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</si>
  <si>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</si>
  <si>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</si>
  <si>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</si>
  <si>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</si>
  <si>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</si>
  <si>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</si>
  <si>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</si>
  <si>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</si>
  <si>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</si>
  <si>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</si>
  <si>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</si>
  <si>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</si>
  <si>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</si>
  <si>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</si>
  <si>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</si>
  <si>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</si>
  <si>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</si>
  <si>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</si>
  <si>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</si>
  <si>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</si>
  <si>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</si>
  <si>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</si>
  <si>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</si>
  <si>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</si>
  <si>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</si>
  <si>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</si>
  <si>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</si>
  <si>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</si>
  <si>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</si>
  <si>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</si>
  <si>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</t>
  </si>
  <si>
    <t>AUBN</t>
  </si>
  <si>
    <t>Avista Corp.</t>
  </si>
  <si>
    <t>AVA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</si>
  <si>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</si>
  <si>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</si>
  <si>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</si>
  <si>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</si>
  <si>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</si>
  <si>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</si>
  <si>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</si>
  <si>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</si>
  <si>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</si>
  <si>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</si>
  <si>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</si>
  <si>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</si>
  <si>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</si>
  <si>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</si>
  <si>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</si>
  <si>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</si>
  <si>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</si>
  <si>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</si>
  <si>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</si>
  <si>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</si>
  <si>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</si>
  <si>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</si>
  <si>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</si>
  <si>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</si>
  <si>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</si>
  <si>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</si>
  <si>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</si>
  <si>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</si>
  <si>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</si>
  <si>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</si>
  <si>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</si>
  <si>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</si>
  <si>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</si>
  <si>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</si>
  <si>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</si>
  <si>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</si>
  <si>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</si>
  <si>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</si>
  <si>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</si>
  <si>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</si>
  <si>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</si>
  <si>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</si>
  <si>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</si>
  <si>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</si>
  <si>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</si>
  <si>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</si>
  <si>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</si>
  <si>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</si>
  <si>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</si>
  <si>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</si>
  <si>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</si>
  <si>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</si>
  <si>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</si>
  <si>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</si>
  <si>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</si>
  <si>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</si>
  <si>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</si>
  <si>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</si>
  <si>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</si>
  <si>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</si>
  <si>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</si>
  <si>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</si>
  <si>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</si>
  <si>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</si>
  <si>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</si>
  <si>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</si>
  <si>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</si>
  <si>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</si>
  <si>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</si>
  <si>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</si>
  <si>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</si>
  <si>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</si>
  <si>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</si>
  <si>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</si>
  <si>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</si>
  <si>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</si>
  <si>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</si>
  <si>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</si>
  <si>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</si>
  <si>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</si>
  <si>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</si>
  <si>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</si>
  <si>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</si>
  <si>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</si>
  <si>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</si>
  <si>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</si>
  <si>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</si>
  <si>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</si>
  <si>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</si>
  <si>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</si>
  <si>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</si>
  <si>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</si>
  <si>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</si>
  <si>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</si>
  <si>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</si>
  <si>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</si>
  <si>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</si>
  <si>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</si>
  <si>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</si>
  <si>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</si>
  <si>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</si>
  <si>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</si>
  <si>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</si>
  <si>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</si>
  <si>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</si>
  <si>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</si>
  <si>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</si>
  <si>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</si>
  <si>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</si>
  <si>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</si>
  <si>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</si>
  <si>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</si>
  <si>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</si>
  <si>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</si>
  <si>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</si>
  <si>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</si>
  <si>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</si>
  <si>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</si>
  <si>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</si>
  <si>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</si>
  <si>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</si>
  <si>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</si>
  <si>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</si>
  <si>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</si>
  <si>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</si>
  <si>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</si>
  <si>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</si>
  <si>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</si>
  <si>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</si>
  <si>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</si>
  <si>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</si>
  <si>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</si>
  <si>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</si>
  <si>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</si>
  <si>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</si>
  <si>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</si>
  <si>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</si>
  <si>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</si>
  <si>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</si>
  <si>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</si>
  <si>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</si>
  <si>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</si>
  <si>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</si>
  <si>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</si>
  <si>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</si>
  <si>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</si>
  <si>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</si>
  <si>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</si>
  <si>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</si>
  <si>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</si>
  <si>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</si>
  <si>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</si>
  <si>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</si>
  <si>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</si>
  <si>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</si>
  <si>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</si>
  <si>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</si>
  <si>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</si>
  <si>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</si>
  <si>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</si>
  <si>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</si>
  <si>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</si>
  <si>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</si>
  <si>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</si>
  <si>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</si>
  <si>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</si>
  <si>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</si>
  <si>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</si>
  <si>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</si>
  <si>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</si>
  <si>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</si>
  <si>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</si>
  <si>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</si>
  <si>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</si>
  <si>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IFF</t>
  </si>
  <si>
    <t>International Speedway Corp.</t>
  </si>
  <si>
    <t>ISCA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</si>
  <si>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</si>
  <si>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</si>
  <si>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</si>
  <si>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</si>
  <si>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</si>
  <si>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</si>
  <si>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</si>
  <si>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</si>
  <si>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</si>
  <si>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</si>
  <si>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</si>
  <si>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</si>
  <si>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</si>
  <si>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</si>
  <si>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</si>
  <si>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</si>
  <si>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</si>
  <si>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</si>
  <si>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</si>
  <si>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</si>
  <si>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</si>
  <si>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</si>
  <si>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</si>
  <si>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</si>
  <si>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</si>
  <si>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</si>
  <si>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</si>
  <si>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</si>
  <si>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</si>
  <si>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</si>
  <si>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</si>
  <si>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</si>
  <si>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</si>
  <si>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</si>
  <si>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</si>
  <si>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</si>
  <si>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</si>
  <si>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</si>
  <si>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</si>
  <si>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</si>
  <si>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</si>
  <si>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</si>
  <si>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</si>
  <si>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</si>
  <si>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</si>
  <si>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</si>
  <si>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</si>
  <si>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</si>
  <si>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</si>
  <si>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</si>
  <si>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</si>
  <si>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</si>
  <si>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</si>
  <si>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</si>
  <si>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</si>
  <si>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</si>
  <si>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</si>
  <si>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</si>
  <si>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</si>
  <si>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</si>
  <si>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</si>
  <si>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</si>
  <si>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</si>
  <si>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</si>
  <si>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</si>
  <si>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</si>
  <si>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</si>
  <si>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</si>
  <si>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</si>
  <si>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</si>
  <si>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</si>
  <si>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</si>
  <si>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</si>
  <si>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</si>
  <si>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</si>
  <si>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</si>
  <si>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</si>
  <si>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</si>
  <si>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</si>
  <si>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</si>
  <si>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</si>
  <si>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</si>
  <si>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</si>
  <si>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</si>
  <si>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</si>
  <si>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</si>
  <si>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</si>
  <si>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</si>
  <si>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</si>
  <si>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</si>
  <si>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</si>
  <si>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</si>
  <si>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</si>
  <si>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</t>
  </si>
  <si>
    <t>Prosperity Bancshares</t>
  </si>
  <si>
    <t>PB</t>
  </si>
  <si>
    <t>PSB Holdings Inc.</t>
  </si>
  <si>
    <t>PSBQ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</si>
  <si>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</si>
  <si>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</si>
  <si>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</si>
  <si>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</si>
  <si>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</si>
  <si>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</si>
  <si>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</si>
  <si>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</si>
  <si>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</si>
  <si>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</si>
  <si>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</si>
  <si>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</si>
  <si>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</si>
  <si>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</si>
  <si>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</si>
  <si>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</si>
  <si>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</si>
  <si>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</si>
  <si>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</si>
  <si>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</si>
  <si>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</si>
  <si>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</si>
  <si>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</si>
  <si>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</si>
  <si>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</si>
  <si>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</si>
  <si>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</si>
  <si>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</si>
  <si>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</si>
  <si>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</si>
  <si>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</si>
  <si>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</si>
  <si>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</si>
  <si>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</si>
  <si>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</si>
  <si>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</si>
  <si>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SXT</t>
  </si>
  <si>
    <t>Shire plc</t>
  </si>
  <si>
    <t>SHPG</t>
  </si>
  <si>
    <t>Silgan Holdings Inc.</t>
  </si>
  <si>
    <t>SLGN</t>
  </si>
  <si>
    <t>SJI</t>
  </si>
  <si>
    <t>Southern Company</t>
  </si>
  <si>
    <t>SO</t>
  </si>
  <si>
    <t>C06</t>
  </si>
  <si>
    <t>Southside Bancshares</t>
  </si>
  <si>
    <t>SBSI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</si>
  <si>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</si>
  <si>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</si>
  <si>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</si>
  <si>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</si>
  <si>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</si>
  <si>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</si>
  <si>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</si>
  <si>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</si>
  <si>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</si>
  <si>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</si>
  <si>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</si>
  <si>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</si>
  <si>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</si>
  <si>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</si>
  <si>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</si>
  <si>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</si>
  <si>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</si>
  <si>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</si>
  <si>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</si>
  <si>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</si>
  <si>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</si>
  <si>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</si>
  <si>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</si>
  <si>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</si>
  <si>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</si>
  <si>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</si>
  <si>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</si>
  <si>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</si>
  <si>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</si>
  <si>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</si>
  <si>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</si>
  <si>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</si>
  <si>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</si>
  <si>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</si>
  <si>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</si>
  <si>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</si>
  <si>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</si>
  <si>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</si>
  <si>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</si>
  <si>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</si>
  <si>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</si>
  <si>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</si>
  <si>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</si>
  <si>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</si>
  <si>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</si>
  <si>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</si>
  <si>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</si>
  <si>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</si>
  <si>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</si>
  <si>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</si>
  <si>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</si>
  <si>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</si>
  <si>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</si>
  <si>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</si>
  <si>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</si>
  <si>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</si>
  <si>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</si>
  <si>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</si>
  <si>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</si>
  <si>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</si>
  <si>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</si>
  <si>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</si>
  <si>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</si>
  <si>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</si>
  <si>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</si>
  <si>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</si>
  <si>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</si>
  <si>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</si>
  <si>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</si>
  <si>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</si>
  <si>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</si>
  <si>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</si>
  <si>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</si>
  <si>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</si>
  <si>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</si>
  <si>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</si>
  <si>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ATVI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</si>
  <si>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</si>
  <si>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</si>
  <si>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</si>
  <si>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</si>
  <si>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</si>
  <si>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</si>
  <si>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</si>
  <si>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</si>
  <si>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</si>
  <si>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</si>
  <si>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</si>
  <si>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</si>
  <si>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</si>
  <si>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</si>
  <si>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</si>
  <si>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</si>
  <si>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</si>
  <si>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</si>
  <si>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</si>
  <si>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</si>
  <si>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</si>
  <si>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</si>
  <si>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</si>
  <si>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</si>
  <si>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</si>
  <si>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</si>
  <si>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</si>
  <si>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</si>
  <si>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</si>
  <si>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</si>
  <si>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</si>
  <si>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</si>
  <si>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</si>
  <si>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</si>
  <si>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</si>
  <si>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</si>
  <si>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</si>
  <si>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</si>
  <si>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</si>
  <si>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</si>
  <si>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</si>
  <si>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</si>
  <si>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</si>
  <si>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</si>
  <si>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</si>
  <si>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</si>
  <si>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</si>
  <si>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</si>
  <si>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</si>
  <si>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</si>
  <si>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</si>
  <si>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</si>
  <si>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</si>
  <si>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</si>
  <si>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</si>
  <si>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</si>
  <si>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</si>
  <si>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</si>
  <si>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</si>
  <si>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</si>
  <si>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</si>
  <si>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</si>
  <si>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</si>
  <si>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</si>
  <si>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</si>
  <si>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</si>
  <si>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</si>
  <si>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</si>
  <si>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</si>
  <si>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</si>
  <si>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</si>
  <si>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</si>
  <si>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</si>
  <si>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</si>
  <si>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</si>
  <si>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</si>
  <si>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</si>
  <si>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</si>
  <si>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</si>
  <si>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</si>
  <si>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</si>
  <si>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</si>
  <si>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</si>
  <si>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</si>
  <si>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</si>
  <si>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</si>
  <si>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</si>
  <si>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</si>
  <si>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</si>
  <si>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</si>
  <si>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</si>
  <si>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</si>
  <si>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</si>
  <si>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</si>
  <si>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</si>
  <si>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</si>
  <si>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</si>
  <si>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</si>
  <si>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</si>
  <si>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</si>
  <si>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</si>
  <si>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</si>
  <si>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</si>
  <si>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</si>
  <si>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</si>
  <si>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</si>
  <si>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</si>
  <si>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</si>
  <si>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</si>
  <si>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</si>
  <si>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</si>
  <si>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</si>
  <si>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</si>
  <si>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</si>
  <si>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</si>
  <si>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</si>
  <si>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</si>
  <si>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</si>
  <si>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</si>
  <si>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</si>
  <si>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</si>
  <si>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</si>
  <si>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</si>
  <si>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</si>
  <si>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</si>
  <si>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</si>
  <si>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</si>
  <si>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Property Partners LP</t>
  </si>
  <si>
    <t>BPY</t>
  </si>
  <si>
    <t>Brunswick Corp.</t>
  </si>
  <si>
    <t>BC</t>
  </si>
  <si>
    <t>BMTC</t>
  </si>
  <si>
    <t>BT Group plc</t>
  </si>
  <si>
    <t>BT</t>
  </si>
  <si>
    <t>C&amp;F Financial Corp.</t>
  </si>
  <si>
    <t>CFFI</t>
  </si>
  <si>
    <t>Cabot Corp.</t>
  </si>
  <si>
    <t>CBT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</si>
  <si>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</si>
  <si>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</si>
  <si>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</si>
  <si>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</si>
  <si>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</si>
  <si>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</si>
  <si>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</si>
  <si>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</si>
  <si>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</si>
  <si>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</si>
  <si>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</si>
  <si>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</si>
  <si>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</si>
  <si>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</si>
  <si>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</si>
  <si>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</si>
  <si>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</si>
  <si>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</si>
  <si>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</si>
  <si>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</si>
  <si>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</si>
  <si>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</si>
  <si>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</si>
  <si>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</si>
  <si>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</si>
  <si>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</si>
  <si>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</si>
  <si>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</si>
  <si>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</si>
  <si>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</si>
  <si>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</si>
  <si>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</si>
  <si>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</si>
  <si>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</si>
  <si>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</si>
  <si>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</si>
  <si>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</si>
  <si>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</si>
  <si>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</si>
  <si>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</si>
  <si>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</si>
  <si>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</si>
  <si>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</si>
  <si>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</si>
  <si>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</si>
  <si>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</si>
  <si>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</si>
  <si>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</si>
  <si>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</si>
  <si>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</si>
  <si>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</si>
  <si>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</si>
  <si>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</si>
  <si>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</si>
  <si>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</si>
  <si>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</si>
  <si>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</si>
  <si>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</si>
  <si>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</si>
  <si>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</si>
  <si>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</si>
  <si>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</si>
  <si>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</si>
  <si>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</si>
  <si>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</si>
  <si>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</si>
  <si>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</si>
  <si>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</si>
  <si>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</si>
  <si>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</si>
  <si>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</si>
  <si>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</si>
  <si>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</si>
  <si>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</si>
  <si>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</si>
  <si>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</si>
  <si>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</si>
  <si>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</si>
  <si>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</si>
  <si>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</si>
  <si>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</si>
  <si>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</si>
  <si>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</si>
  <si>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</si>
  <si>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</si>
  <si>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</si>
  <si>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</si>
  <si>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</si>
  <si>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</si>
  <si>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</si>
  <si>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</si>
  <si>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</si>
  <si>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</si>
  <si>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</si>
  <si>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</si>
  <si>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</si>
  <si>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</si>
  <si>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</si>
  <si>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</si>
  <si>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</si>
  <si>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</si>
  <si>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</si>
  <si>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</si>
  <si>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</si>
  <si>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</si>
  <si>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</si>
  <si>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</si>
  <si>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</si>
  <si>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</si>
  <si>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</si>
  <si>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</si>
  <si>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</si>
  <si>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</si>
  <si>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</si>
  <si>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</si>
  <si>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</si>
  <si>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</si>
  <si>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</si>
  <si>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</si>
  <si>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</si>
  <si>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</si>
  <si>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</si>
  <si>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</si>
  <si>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</si>
  <si>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EVBN</t>
  </si>
  <si>
    <t>RE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</si>
  <si>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</si>
  <si>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</si>
  <si>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</si>
  <si>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</si>
  <si>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</si>
  <si>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</si>
  <si>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</si>
  <si>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</si>
  <si>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</si>
  <si>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</si>
  <si>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</si>
  <si>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</si>
  <si>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</si>
  <si>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</si>
  <si>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</si>
  <si>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</si>
  <si>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</si>
  <si>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</si>
  <si>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</si>
  <si>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</si>
  <si>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</si>
  <si>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</si>
  <si>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</si>
  <si>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</si>
  <si>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</si>
  <si>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</si>
  <si>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</si>
  <si>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</si>
  <si>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</si>
  <si>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</si>
  <si>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</si>
  <si>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</si>
  <si>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</si>
  <si>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FHN</t>
  </si>
  <si>
    <t>First Industrial Realty Trust Inc.</t>
  </si>
  <si>
    <t>FR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</si>
  <si>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</si>
  <si>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</si>
  <si>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</si>
  <si>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</si>
  <si>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</si>
  <si>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</si>
  <si>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</si>
  <si>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</si>
  <si>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</si>
  <si>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</si>
  <si>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</si>
  <si>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</si>
  <si>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</si>
  <si>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</si>
  <si>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</si>
  <si>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</si>
  <si>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</si>
  <si>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</si>
  <si>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</si>
  <si>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</si>
  <si>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</si>
  <si>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</si>
  <si>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</si>
  <si>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</si>
  <si>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</si>
  <si>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</si>
  <si>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</si>
  <si>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</si>
  <si>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</si>
  <si>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</si>
  <si>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</si>
  <si>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</si>
  <si>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</si>
  <si>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</si>
  <si>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</si>
  <si>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</si>
  <si>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</si>
  <si>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</si>
  <si>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</si>
  <si>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</si>
  <si>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GBCI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</si>
  <si>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</si>
  <si>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</si>
  <si>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</si>
  <si>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</si>
  <si>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</si>
  <si>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</si>
  <si>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</si>
  <si>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</si>
  <si>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</si>
  <si>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</si>
  <si>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</si>
  <si>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</si>
  <si>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</si>
  <si>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</si>
  <si>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</si>
  <si>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</si>
  <si>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</si>
  <si>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</si>
  <si>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</si>
  <si>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</si>
  <si>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</si>
  <si>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</si>
  <si>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</si>
  <si>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HealthSouth Corp.</t>
  </si>
  <si>
    <t>HLS</t>
  </si>
  <si>
    <t>HLAN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</si>
  <si>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</si>
  <si>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</si>
  <si>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</si>
  <si>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</si>
  <si>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</si>
  <si>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</si>
  <si>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</si>
  <si>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</si>
  <si>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</si>
  <si>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</si>
  <si>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</si>
  <si>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</si>
  <si>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</si>
  <si>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</si>
  <si>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</si>
  <si>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</si>
  <si>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</si>
  <si>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</si>
  <si>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</si>
  <si>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</si>
  <si>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</si>
  <si>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</si>
  <si>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</si>
  <si>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</si>
  <si>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</si>
  <si>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</si>
  <si>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</si>
  <si>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</si>
  <si>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</si>
  <si>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</si>
  <si>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</si>
  <si>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</si>
  <si>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</si>
  <si>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</si>
  <si>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</si>
  <si>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</si>
  <si>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</si>
  <si>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</si>
  <si>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</si>
  <si>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</si>
  <si>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</si>
  <si>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</si>
  <si>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</si>
  <si>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</si>
  <si>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</si>
  <si>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</si>
  <si>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</si>
  <si>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</si>
  <si>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</si>
  <si>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</si>
  <si>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</si>
  <si>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</si>
  <si>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</si>
  <si>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</si>
  <si>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</si>
  <si>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</si>
  <si>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</si>
  <si>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</si>
  <si>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</si>
  <si>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</si>
  <si>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</si>
  <si>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</si>
  <si>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</si>
  <si>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</si>
  <si>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</si>
  <si>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</si>
  <si>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</si>
  <si>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</si>
  <si>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</si>
  <si>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</si>
  <si>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</si>
  <si>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JPMorgan Chase &amp; Co.</t>
  </si>
  <si>
    <t>JPM</t>
  </si>
  <si>
    <t>Kadant Inc.</t>
  </si>
  <si>
    <t>KAI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</si>
  <si>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</si>
  <si>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</si>
  <si>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</si>
  <si>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</si>
  <si>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</si>
  <si>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</si>
  <si>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</si>
  <si>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</si>
  <si>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</si>
  <si>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</si>
  <si>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</si>
  <si>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</si>
  <si>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</si>
  <si>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</si>
  <si>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</si>
  <si>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</si>
  <si>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</si>
  <si>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</si>
  <si>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</si>
  <si>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</si>
  <si>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</si>
  <si>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</si>
  <si>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</si>
  <si>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</si>
  <si>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</si>
  <si>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</si>
  <si>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</si>
  <si>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</si>
  <si>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</si>
  <si>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</si>
  <si>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</si>
  <si>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</si>
  <si>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</si>
  <si>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</si>
  <si>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</si>
  <si>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</si>
  <si>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</si>
  <si>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</si>
  <si>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</si>
  <si>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</si>
  <si>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</si>
  <si>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</si>
  <si>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</si>
  <si>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</si>
  <si>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</si>
  <si>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</si>
  <si>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</si>
  <si>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</si>
  <si>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</si>
  <si>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</si>
  <si>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</si>
  <si>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</si>
  <si>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</si>
  <si>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</si>
  <si>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</si>
  <si>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</si>
  <si>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</si>
  <si>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</si>
  <si>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</si>
  <si>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</si>
  <si>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</si>
  <si>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</si>
  <si>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</si>
  <si>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</si>
  <si>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</si>
  <si>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</si>
  <si>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</si>
  <si>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</si>
  <si>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</si>
  <si>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</si>
  <si>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</si>
  <si>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</si>
  <si>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</si>
  <si>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</si>
  <si>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</si>
  <si>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</si>
  <si>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</si>
  <si>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</si>
  <si>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</si>
  <si>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</si>
  <si>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</si>
  <si>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</si>
  <si>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</si>
  <si>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</si>
  <si>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</si>
  <si>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</si>
  <si>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</si>
  <si>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</si>
  <si>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</si>
  <si>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</si>
  <si>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</si>
  <si>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</si>
  <si>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</si>
  <si>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</si>
  <si>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</si>
  <si>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</si>
  <si>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</si>
  <si>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MPB</t>
  </si>
  <si>
    <t>Mid-America Apartment Communities Inc.</t>
  </si>
  <si>
    <t>MAA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</si>
  <si>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</si>
  <si>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</si>
  <si>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</si>
  <si>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</si>
  <si>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</si>
  <si>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</si>
  <si>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</si>
  <si>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</si>
  <si>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</si>
  <si>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</si>
  <si>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</si>
  <si>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</si>
  <si>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</si>
  <si>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</si>
  <si>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</si>
  <si>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</si>
  <si>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</si>
  <si>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</si>
  <si>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</si>
  <si>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NP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</si>
  <si>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</si>
  <si>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</si>
  <si>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</si>
  <si>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</si>
  <si>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</si>
  <si>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</si>
  <si>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</si>
  <si>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</si>
  <si>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</si>
  <si>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</si>
  <si>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</si>
  <si>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</si>
  <si>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</si>
  <si>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</si>
  <si>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</si>
  <si>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</si>
  <si>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</si>
  <si>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</si>
  <si>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</si>
  <si>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</si>
  <si>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</si>
  <si>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</si>
  <si>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</si>
  <si>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</si>
  <si>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</si>
  <si>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</si>
  <si>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</si>
  <si>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</si>
  <si>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</si>
  <si>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</si>
  <si>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</si>
  <si>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</si>
  <si>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</si>
  <si>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</si>
  <si>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</si>
  <si>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</si>
  <si>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</si>
  <si>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</si>
  <si>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</si>
  <si>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</si>
  <si>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</si>
  <si>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</si>
  <si>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</si>
  <si>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</si>
  <si>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</si>
  <si>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</si>
  <si>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</si>
  <si>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</si>
  <si>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</si>
  <si>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PEBK</t>
  </si>
  <si>
    <t>Peoples Ltd.</t>
  </si>
  <si>
    <t>PPLL</t>
  </si>
  <si>
    <t>PETS</t>
  </si>
  <si>
    <t>Pfizer Inc.</t>
  </si>
  <si>
    <t>PFE</t>
  </si>
  <si>
    <t>Phillips 66</t>
  </si>
  <si>
    <t>PSX</t>
  </si>
  <si>
    <t>Phillips 66 Partners LP</t>
  </si>
  <si>
    <t>PSXP</t>
  </si>
  <si>
    <t>PPBN</t>
  </si>
  <si>
    <t>Pinnacle Foods Inc.</t>
  </si>
  <si>
    <t>PF</t>
  </si>
  <si>
    <t>Pinnacle West Capital Corp.</t>
  </si>
  <si>
    <t>PNW</t>
  </si>
  <si>
    <t>PNBI</t>
  </si>
  <si>
    <t>PNC Financial Services Group Inc.</t>
  </si>
  <si>
    <t>PNC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</si>
  <si>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</si>
  <si>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</si>
  <si>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</si>
  <si>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</si>
  <si>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</si>
  <si>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</si>
  <si>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</si>
  <si>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</si>
  <si>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</si>
  <si>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</si>
  <si>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</si>
  <si>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</si>
  <si>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</si>
  <si>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</si>
  <si>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</si>
  <si>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</si>
  <si>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</si>
  <si>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</si>
  <si>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</si>
  <si>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</si>
  <si>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</si>
  <si>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</si>
  <si>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</si>
  <si>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</si>
  <si>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</si>
  <si>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</si>
  <si>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</si>
  <si>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</si>
  <si>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</si>
  <si>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</si>
  <si>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</si>
  <si>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</si>
  <si>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</si>
  <si>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</si>
  <si>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</si>
  <si>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</si>
  <si>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</si>
  <si>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</si>
  <si>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</si>
  <si>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</si>
  <si>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</si>
  <si>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</si>
  <si>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</si>
  <si>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</si>
  <si>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</si>
  <si>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</si>
  <si>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</si>
  <si>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</si>
  <si>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</si>
  <si>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</si>
  <si>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</si>
  <si>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</si>
  <si>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</si>
  <si>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</si>
  <si>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</si>
  <si>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</si>
  <si>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SASR</t>
  </si>
  <si>
    <t>SB Financial Group Inc.</t>
  </si>
  <si>
    <t>SBFG</t>
  </si>
  <si>
    <t>Schweitzer-Mauduit International Inc.</t>
  </si>
  <si>
    <t>SWM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</si>
  <si>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</si>
  <si>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</si>
  <si>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</si>
  <si>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</si>
  <si>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</si>
  <si>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</si>
  <si>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</si>
  <si>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</si>
  <si>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</si>
  <si>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</si>
  <si>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</si>
  <si>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</si>
  <si>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</si>
  <si>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</si>
  <si>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</si>
  <si>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</si>
  <si>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</si>
  <si>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</si>
  <si>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</si>
  <si>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</si>
  <si>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</si>
  <si>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</si>
  <si>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</si>
  <si>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</si>
  <si>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</si>
  <si>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</si>
  <si>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</si>
  <si>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</si>
  <si>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</si>
  <si>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</si>
  <si>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</si>
  <si>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</si>
  <si>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</si>
  <si>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</si>
  <si>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</si>
  <si>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</si>
  <si>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</si>
  <si>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</si>
  <si>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</si>
  <si>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</si>
  <si>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</si>
  <si>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</si>
  <si>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</si>
  <si>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</si>
  <si>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</si>
  <si>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</si>
  <si>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</si>
  <si>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</si>
  <si>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</si>
  <si>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</si>
  <si>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</si>
  <si>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</si>
  <si>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</si>
  <si>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</si>
  <si>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</si>
  <si>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</si>
  <si>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</si>
  <si>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</si>
  <si>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</si>
  <si>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</si>
  <si>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</si>
  <si>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</si>
  <si>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</si>
  <si>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</si>
  <si>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</si>
  <si>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</si>
  <si>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</si>
  <si>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</si>
  <si>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</si>
  <si>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</si>
  <si>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</si>
  <si>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</si>
  <si>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</si>
  <si>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</si>
  <si>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</si>
  <si>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</si>
  <si>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</si>
  <si>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</si>
  <si>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</si>
  <si>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</si>
  <si>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</si>
  <si>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</si>
  <si>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</si>
  <si>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</si>
  <si>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</si>
  <si>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</si>
  <si>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</si>
  <si>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</si>
  <si>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</si>
  <si>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</si>
  <si>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</si>
  <si>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</si>
  <si>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</si>
  <si>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</si>
  <si>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</si>
  <si>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</si>
  <si>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</si>
  <si>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</si>
  <si>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</si>
  <si>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</si>
  <si>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</si>
  <si>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</si>
  <si>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</si>
  <si>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</si>
  <si>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</si>
  <si>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</si>
  <si>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</si>
  <si>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</si>
  <si>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</si>
  <si>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</si>
  <si>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</si>
  <si>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</si>
  <si>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</si>
  <si>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</si>
  <si>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</si>
  <si>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</si>
  <si>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</si>
  <si>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</si>
  <si>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</si>
  <si>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</si>
  <si>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</si>
  <si>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</si>
  <si>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</si>
  <si>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</si>
  <si>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</si>
  <si>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</si>
  <si>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</si>
  <si>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</si>
  <si>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</si>
  <si>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</si>
  <si>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VLO</t>
  </si>
  <si>
    <t>Ventas Inc.</t>
  </si>
  <si>
    <t>VTR</t>
  </si>
  <si>
    <t>WTBFA</t>
  </si>
  <si>
    <t>Walt Disney Company</t>
  </si>
  <si>
    <t>DIS</t>
  </si>
  <si>
    <t>Entertainment</t>
  </si>
  <si>
    <t>Washington Federal Inc.</t>
  </si>
  <si>
    <t>WAFD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</si>
  <si>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</si>
  <si>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</si>
  <si>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</si>
  <si>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</si>
  <si>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</si>
  <si>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</si>
  <si>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</si>
  <si>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</si>
  <si>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</si>
  <si>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</si>
  <si>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</si>
  <si>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</si>
  <si>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</si>
  <si>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</si>
  <si>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</si>
  <si>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</si>
  <si>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</si>
  <si>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</si>
  <si>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</si>
  <si>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</si>
  <si>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</si>
  <si>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</si>
  <si>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</si>
  <si>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</si>
  <si>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WHR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</si>
  <si>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</si>
  <si>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</si>
  <si>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</si>
  <si>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</si>
  <si>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</si>
  <si>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</si>
  <si>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</si>
  <si>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</si>
  <si>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</si>
  <si>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</si>
  <si>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</si>
  <si>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</si>
  <si>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</si>
  <si>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</si>
  <si>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</si>
  <si>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</si>
  <si>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</si>
  <si>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</si>
  <si>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</si>
  <si>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</si>
  <si>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</si>
  <si>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</si>
  <si>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</si>
  <si>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</si>
  <si>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</si>
  <si>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</si>
  <si>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</si>
  <si>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</si>
  <si>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</si>
  <si>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</si>
  <si>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</si>
  <si>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</si>
  <si>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</si>
  <si>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</si>
  <si>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</si>
  <si>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</si>
  <si>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</si>
  <si>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</si>
  <si>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</si>
  <si>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</si>
  <si>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</si>
  <si>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</si>
  <si>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</si>
  <si>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</si>
  <si>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</si>
  <si>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</si>
  <si>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</si>
  <si>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</si>
  <si>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</si>
  <si>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</si>
  <si>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</si>
  <si>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</si>
  <si>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</si>
  <si>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</si>
  <si>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</si>
  <si>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</si>
  <si>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</si>
  <si>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</si>
  <si>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</si>
  <si>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</si>
  <si>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</si>
  <si>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</si>
  <si>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</si>
  <si>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</si>
  <si>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</si>
  <si>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</si>
  <si>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</si>
  <si>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</si>
  <si>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</si>
  <si>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</si>
  <si>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</si>
  <si>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</si>
  <si>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</si>
  <si>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</si>
  <si>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</si>
  <si>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</si>
  <si>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</si>
  <si>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</si>
  <si>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</si>
  <si>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</si>
  <si>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</si>
  <si>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</si>
  <si>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</si>
  <si>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</si>
  <si>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</si>
  <si>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</si>
  <si>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</si>
  <si>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</si>
  <si>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</si>
  <si>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</si>
  <si>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</si>
  <si>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</si>
  <si>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</si>
  <si>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</si>
  <si>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</si>
  <si>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</si>
  <si>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</si>
  <si>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</si>
  <si>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</si>
  <si>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</si>
  <si>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</si>
  <si>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</si>
  <si>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</si>
  <si>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</si>
  <si>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</si>
  <si>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</si>
  <si>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</si>
  <si>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</si>
  <si>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</si>
  <si>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</si>
  <si>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</si>
  <si>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</si>
  <si>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</si>
  <si>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</si>
  <si>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</si>
  <si>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</si>
  <si>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</si>
  <si>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</si>
  <si>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</si>
  <si>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</si>
  <si>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</si>
  <si>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</si>
  <si>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</si>
  <si>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</si>
  <si>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</si>
  <si>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</si>
  <si>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</si>
  <si>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</si>
  <si>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</si>
  <si>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</si>
  <si>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</si>
  <si>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</si>
  <si>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</si>
  <si>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</si>
  <si>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</si>
  <si>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</si>
  <si>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</si>
  <si>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</si>
  <si>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</si>
  <si>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</si>
  <si>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</si>
  <si>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</si>
  <si>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</si>
  <si>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</si>
  <si>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</si>
  <si>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</si>
  <si>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</si>
  <si>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</si>
  <si>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</si>
  <si>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</si>
  <si>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</si>
  <si>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</si>
  <si>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</si>
  <si>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</si>
  <si>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</si>
  <si>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</si>
  <si>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</si>
  <si>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</si>
  <si>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</si>
  <si>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</si>
  <si>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</si>
  <si>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</si>
  <si>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</si>
  <si>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</si>
  <si>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</si>
  <si>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</si>
  <si>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</si>
  <si>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</si>
  <si>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</si>
  <si>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</si>
  <si>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</si>
  <si>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</si>
  <si>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</si>
  <si>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</si>
  <si>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</si>
  <si>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</si>
  <si>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</si>
  <si>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</si>
  <si>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</si>
  <si>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</si>
  <si>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</si>
  <si>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</si>
  <si>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</si>
  <si>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</si>
  <si>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</si>
  <si>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</si>
  <si>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</si>
  <si>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</si>
  <si>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</si>
  <si>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</si>
  <si>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</si>
  <si>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</si>
  <si>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</si>
  <si>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</si>
  <si>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</si>
  <si>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</si>
  <si>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</si>
  <si>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</si>
  <si>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</si>
  <si>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</si>
  <si>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</si>
  <si>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</si>
  <si>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</si>
  <si>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</si>
  <si>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</si>
  <si>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</si>
  <si>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</si>
  <si>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</si>
  <si>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</si>
  <si>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</si>
  <si>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</si>
  <si>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</si>
  <si>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</si>
  <si>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</si>
  <si>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</si>
  <si>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</si>
  <si>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</si>
  <si>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</si>
  <si>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</si>
  <si>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</si>
  <si>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</si>
  <si>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</si>
  <si>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</si>
  <si>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</si>
  <si>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</si>
  <si>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</si>
  <si>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</si>
  <si>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</si>
  <si>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</si>
  <si>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</si>
  <si>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</si>
  <si>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</si>
  <si>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</si>
  <si>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</si>
  <si>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</si>
  <si>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</si>
  <si>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</si>
  <si>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</si>
  <si>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</si>
  <si>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</si>
  <si>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</si>
  <si>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</si>
  <si>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</si>
  <si>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</si>
  <si>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</si>
  <si>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</si>
  <si>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</si>
  <si>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</si>
  <si>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</si>
  <si>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</si>
  <si>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</si>
  <si>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</si>
  <si>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</si>
  <si>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</si>
  <si>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</si>
  <si>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</si>
  <si>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</si>
  <si>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</si>
  <si>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</si>
  <si>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</si>
  <si>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</si>
  <si>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</si>
  <si>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</si>
  <si>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</si>
  <si>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</si>
  <si>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</si>
  <si>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</si>
  <si>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</si>
  <si>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</si>
  <si>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</si>
  <si>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</si>
  <si>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</si>
  <si>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</si>
  <si>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</si>
  <si>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</si>
  <si>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</si>
  <si>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</si>
  <si>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</si>
  <si>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</si>
  <si>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</si>
  <si>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</si>
  <si>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</si>
  <si>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</si>
  <si>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</si>
  <si>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</si>
  <si>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</si>
  <si>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</si>
  <si>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</si>
  <si>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</si>
  <si>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</si>
  <si>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</si>
  <si>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</si>
  <si>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</si>
  <si>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</si>
  <si>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</si>
  <si>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</si>
  <si>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</si>
  <si>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</si>
  <si>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</si>
  <si>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</si>
  <si>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</si>
  <si>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</si>
  <si>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</si>
  <si>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</si>
  <si>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</si>
  <si>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</si>
  <si>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</si>
  <si>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</si>
  <si>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</si>
  <si>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</si>
  <si>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</si>
  <si>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</si>
  <si>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</si>
  <si>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</si>
  <si>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</si>
  <si>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</si>
  <si>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</si>
  <si>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</si>
  <si>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</si>
  <si>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</si>
  <si>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</si>
  <si>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</si>
  <si>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</si>
  <si>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</si>
  <si>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</si>
  <si>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</si>
  <si>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</si>
  <si>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</si>
  <si>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</si>
  <si>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</si>
  <si>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</si>
  <si>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</si>
  <si>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</si>
  <si>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</si>
  <si>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</si>
  <si>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</si>
  <si>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</si>
  <si>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</si>
  <si>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</si>
  <si>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</si>
  <si>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</si>
  <si>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</si>
  <si>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</si>
  <si>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</si>
  <si>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</si>
  <si>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</si>
  <si>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</si>
  <si>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</si>
  <si>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</si>
  <si>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</si>
  <si>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</si>
  <si>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</si>
  <si>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</si>
  <si>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</si>
  <si>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</si>
  <si>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</si>
  <si>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</si>
  <si>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</si>
  <si>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</si>
  <si>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</si>
  <si>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</si>
  <si>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</si>
  <si>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</si>
  <si>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</si>
  <si>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</si>
  <si>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</si>
  <si>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</si>
  <si>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</si>
  <si>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</si>
  <si>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</si>
  <si>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</si>
  <si>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</si>
  <si>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</si>
  <si>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</si>
  <si>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</si>
  <si>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</si>
  <si>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</si>
  <si>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</si>
  <si>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</si>
  <si>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</si>
  <si>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</si>
  <si>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</si>
  <si>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</si>
  <si>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</si>
  <si>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</si>
  <si>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</si>
  <si>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</si>
  <si>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</si>
  <si>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</si>
  <si>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</si>
  <si>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</si>
  <si>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</si>
  <si>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</si>
  <si>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</si>
  <si>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</si>
  <si>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</si>
  <si>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</si>
  <si>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</si>
  <si>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</si>
  <si>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</si>
  <si>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</si>
  <si>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</si>
  <si>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</si>
  <si>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</si>
  <si>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</si>
  <si>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</si>
  <si>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</si>
  <si>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</si>
  <si>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</si>
  <si>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</si>
  <si>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</si>
  <si>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</si>
  <si>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</si>
  <si>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</si>
  <si>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</si>
  <si>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</si>
  <si>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</si>
  <si>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</si>
  <si>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</si>
  <si>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</si>
  <si>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</si>
  <si>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</si>
  <si>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</si>
  <si>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</si>
  <si>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</si>
  <si>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</si>
  <si>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</si>
  <si>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</si>
  <si>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</si>
  <si>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</si>
  <si>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</si>
  <si>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</si>
  <si>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</si>
  <si>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</si>
  <si>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</si>
  <si>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</si>
  <si>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</si>
  <si>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</si>
  <si>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</si>
  <si>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</si>
  <si>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</si>
  <si>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</si>
  <si>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</si>
  <si>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</si>
  <si>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</si>
  <si>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</si>
  <si>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</si>
  <si>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</si>
  <si>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</si>
  <si>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</si>
  <si>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</si>
  <si>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</si>
  <si>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</si>
  <si>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</si>
  <si>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</si>
  <si>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</si>
  <si>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</si>
  <si>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</si>
  <si>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</si>
  <si>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</si>
  <si>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</si>
  <si>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</si>
  <si>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</si>
  <si>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</si>
  <si>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</si>
  <si>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</si>
  <si>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</si>
  <si>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</si>
  <si>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</si>
  <si>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</si>
  <si>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</si>
  <si>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</si>
  <si>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</si>
  <si>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</si>
  <si>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</si>
  <si>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</si>
  <si>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</si>
  <si>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</si>
  <si>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</si>
  <si>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</si>
  <si>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</si>
  <si>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</si>
  <si>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</si>
  <si>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</si>
  <si>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</si>
  <si>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</si>
  <si>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</si>
  <si>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</si>
  <si>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</si>
  <si>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</si>
  <si>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</si>
  <si>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</si>
  <si>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</si>
  <si>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</si>
  <si>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</si>
  <si>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</si>
  <si>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</si>
  <si>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</si>
  <si>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</si>
  <si>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</si>
  <si>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</si>
  <si>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</si>
  <si>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</si>
  <si>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</si>
  <si>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</si>
  <si>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</si>
  <si>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</si>
  <si>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</si>
  <si>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</si>
  <si>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</si>
  <si>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</si>
  <si>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</si>
  <si>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</si>
  <si>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</si>
  <si>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</si>
  <si>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</si>
  <si>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</si>
  <si>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</si>
  <si>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</si>
  <si>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</si>
  <si>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</si>
  <si>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</si>
  <si>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</si>
  <si>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</si>
  <si>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</si>
  <si>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</si>
  <si>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</si>
  <si>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</si>
  <si>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</si>
  <si>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</si>
  <si>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</si>
  <si>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</si>
  <si>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</si>
  <si>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</si>
  <si>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</si>
  <si>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</si>
  <si>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</si>
  <si>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</si>
  <si>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</si>
  <si>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</si>
  <si>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</si>
  <si>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</si>
  <si>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</si>
  <si>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</si>
  <si>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</si>
  <si>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</si>
  <si>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</si>
  <si>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</si>
  <si>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</si>
  <si>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</si>
  <si>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</si>
  <si>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</si>
  <si>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</si>
  <si>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</si>
  <si>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</si>
  <si>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</si>
  <si>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</si>
  <si>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</si>
  <si>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</si>
  <si>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</si>
  <si>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</si>
  <si>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</si>
  <si>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</si>
  <si>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</si>
  <si>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</si>
  <si>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</si>
  <si>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</si>
  <si>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</si>
  <si>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</si>
  <si>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</si>
  <si>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</si>
  <si>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</si>
  <si>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</si>
  <si>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</si>
  <si>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</si>
  <si>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</si>
  <si>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</si>
  <si>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</si>
  <si>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</si>
  <si>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</si>
  <si>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</si>
  <si>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</si>
  <si>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</si>
  <si>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</si>
  <si>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</si>
  <si>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</si>
  <si>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</si>
  <si>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</si>
  <si>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</si>
  <si>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</si>
  <si>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</si>
  <si>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</si>
  <si>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</si>
  <si>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</si>
  <si>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</si>
  <si>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</si>
  <si>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</si>
  <si>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</si>
  <si>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</si>
  <si>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</si>
  <si>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</si>
  <si>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</si>
  <si>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</si>
  <si>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</si>
  <si>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</si>
  <si>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</si>
  <si>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</si>
  <si>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</si>
  <si>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</si>
  <si>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</si>
  <si>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</si>
  <si>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</si>
  <si>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</si>
  <si>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</si>
  <si>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</si>
  <si>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</si>
  <si>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</si>
  <si>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</si>
  <si>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</si>
  <si>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</si>
  <si>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</si>
  <si>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</si>
  <si>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</si>
  <si>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</si>
  <si>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</si>
  <si>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</si>
  <si>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</si>
  <si>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</si>
  <si>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</si>
  <si>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</si>
  <si>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</si>
  <si>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</si>
  <si>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</si>
  <si>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</si>
  <si>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</si>
  <si>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</si>
  <si>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</si>
  <si>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</si>
  <si>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</si>
  <si>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</si>
  <si>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</si>
  <si>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</si>
  <si>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</si>
  <si>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</si>
  <si>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</si>
  <si>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</si>
  <si>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</si>
  <si>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</si>
  <si>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</si>
  <si>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</si>
  <si>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</si>
  <si>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</si>
  <si>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</si>
  <si>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</si>
  <si>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</si>
  <si>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</si>
  <si>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</si>
  <si>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</si>
  <si>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</si>
  <si>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</si>
  <si>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</si>
  <si>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</si>
  <si>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</si>
  <si>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</si>
  <si>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</si>
  <si>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</si>
  <si>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</si>
  <si>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</si>
  <si>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</si>
  <si>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</si>
  <si>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</si>
  <si>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</si>
  <si>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</si>
  <si>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</si>
  <si>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</si>
  <si>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</si>
  <si>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</si>
  <si>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</si>
  <si>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</si>
  <si>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</si>
  <si>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</si>
  <si>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</si>
  <si>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</si>
  <si>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</si>
  <si>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</si>
  <si>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</si>
  <si>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</si>
  <si>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</si>
  <si>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</si>
  <si>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</si>
  <si>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</si>
  <si>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</si>
  <si>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</si>
  <si>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</si>
  <si>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</si>
  <si>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</si>
  <si>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</si>
  <si>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</si>
  <si>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</si>
  <si>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</si>
  <si>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</si>
  <si>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</si>
  <si>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</si>
  <si>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</si>
  <si>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</si>
  <si>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</si>
  <si>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</si>
  <si>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</si>
  <si>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</si>
  <si>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</si>
  <si>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</si>
  <si>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</si>
  <si>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</si>
  <si>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</si>
  <si>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</si>
  <si>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</si>
  <si>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</si>
  <si>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</si>
  <si>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</si>
  <si>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</si>
  <si>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</si>
  <si>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</si>
  <si>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</si>
  <si>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</si>
  <si>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</si>
  <si>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</si>
  <si>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</si>
  <si>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</si>
  <si>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</si>
  <si>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</si>
  <si>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</si>
  <si>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</si>
  <si>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</si>
  <si>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</si>
  <si>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</si>
  <si>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</si>
  <si>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</si>
  <si>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</si>
  <si>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</si>
  <si>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</si>
  <si>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</si>
  <si>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</si>
  <si>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</si>
  <si>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</si>
  <si>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</si>
  <si>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</si>
  <si>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</si>
  <si>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</si>
  <si>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</si>
  <si>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</si>
  <si>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</si>
  <si>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</si>
  <si>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</si>
  <si>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</si>
  <si>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</si>
  <si>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</si>
  <si>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</si>
  <si>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</si>
  <si>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</si>
  <si>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</si>
  <si>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</si>
  <si>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</si>
  <si>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</si>
  <si>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</si>
  <si>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</si>
  <si>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</si>
  <si>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</si>
  <si>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</si>
  <si>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</si>
  <si>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</si>
  <si>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</si>
  <si>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</si>
  <si>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</si>
  <si>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</si>
  <si>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</si>
  <si>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</si>
  <si>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</si>
  <si>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</si>
  <si>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</si>
  <si>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</si>
  <si>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</si>
  <si>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</si>
  <si>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</si>
  <si>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</si>
  <si>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</si>
  <si>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</si>
  <si>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</si>
  <si>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</si>
  <si>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</si>
  <si>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</si>
  <si>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</si>
  <si>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</si>
  <si>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</si>
  <si>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</si>
  <si>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</si>
  <si>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</si>
  <si>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</si>
  <si>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</si>
  <si>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</si>
  <si>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</si>
  <si>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</si>
  <si>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</si>
  <si>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</si>
  <si>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</si>
  <si>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</si>
  <si>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</si>
  <si>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</si>
  <si>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</si>
  <si>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</si>
  <si>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</si>
  <si>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</si>
  <si>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</si>
  <si>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</si>
  <si>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</si>
  <si>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</si>
  <si>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</si>
  <si>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</si>
  <si>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</si>
  <si>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</si>
  <si>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</si>
  <si>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</si>
  <si>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</si>
  <si>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</si>
  <si>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</si>
  <si>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</si>
  <si>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</si>
  <si>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</si>
  <si>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</si>
  <si>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</si>
  <si>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</si>
  <si>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</si>
  <si>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</si>
  <si>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</si>
  <si>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</si>
  <si>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</si>
  <si>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</si>
  <si>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</si>
  <si>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</si>
  <si>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</si>
  <si>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</si>
  <si>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</si>
  <si>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</si>
  <si>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</si>
  <si>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</si>
  <si>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</si>
  <si>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</si>
  <si>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</si>
  <si>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</si>
  <si>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</si>
  <si>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</si>
  <si>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</si>
  <si>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</si>
  <si>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</si>
  <si>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</si>
  <si>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</si>
  <si>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</si>
  <si>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</si>
  <si>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</si>
  <si>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</si>
  <si>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</si>
  <si>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</si>
  <si>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</si>
  <si>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</si>
  <si>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</si>
  <si>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</si>
  <si>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</si>
  <si>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</si>
  <si>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</si>
  <si>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</si>
  <si>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</si>
  <si>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</si>
  <si>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</si>
  <si>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</si>
  <si>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</si>
  <si>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</si>
  <si>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</si>
  <si>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</si>
  <si>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</si>
  <si>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</si>
  <si>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</si>
  <si>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</si>
  <si>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</si>
  <si>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</si>
  <si>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</si>
  <si>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</si>
  <si>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</si>
  <si>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</si>
  <si>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</si>
  <si>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</si>
  <si>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</si>
  <si>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</si>
  <si>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</si>
  <si>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</si>
  <si>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</si>
  <si>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</si>
  <si>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</si>
  <si>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</si>
  <si>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</si>
  <si>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</si>
  <si>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</si>
  <si>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</si>
  <si>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</si>
  <si>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</si>
  <si>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</si>
  <si>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</si>
  <si>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</si>
  <si>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</si>
  <si>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</si>
  <si>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</si>
  <si>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</si>
  <si>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</si>
  <si>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</si>
  <si>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</si>
  <si>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</si>
  <si>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</si>
  <si>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</si>
  <si>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</si>
  <si>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</si>
  <si>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</si>
  <si>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</si>
  <si>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</si>
  <si>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</si>
  <si>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</si>
  <si>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</si>
  <si>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</si>
  <si>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</si>
  <si>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</si>
  <si>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</si>
  <si>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</si>
  <si>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</si>
  <si>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</si>
  <si>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</si>
  <si>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</si>
  <si>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</si>
  <si>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</si>
  <si>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</si>
  <si>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</si>
  <si>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</si>
  <si>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</si>
  <si>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</si>
  <si>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</si>
  <si>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</si>
  <si>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</si>
  <si>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</si>
  <si>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</si>
  <si>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</si>
  <si>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</si>
  <si>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</si>
  <si>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</si>
  <si>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</si>
  <si>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</si>
  <si>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</si>
  <si>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</si>
  <si>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</si>
  <si>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</si>
  <si>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</si>
  <si>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</si>
  <si>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</si>
  <si>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</si>
  <si>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</si>
  <si>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</si>
  <si>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</si>
  <si>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</si>
  <si>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</si>
  <si>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</si>
  <si>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</si>
  <si>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</si>
  <si>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</si>
  <si>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</si>
  <si>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</si>
  <si>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</si>
  <si>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</si>
  <si>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</si>
  <si>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</si>
  <si>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</si>
  <si>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</si>
  <si>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</si>
  <si>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</si>
  <si>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</si>
  <si>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</si>
  <si>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</si>
  <si>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</si>
  <si>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</si>
  <si>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</si>
  <si>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</si>
  <si>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</si>
  <si>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</si>
  <si>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</si>
  <si>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</si>
  <si>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</si>
  <si>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</si>
  <si>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</si>
  <si>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</si>
  <si>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</si>
  <si>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</si>
  <si>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</si>
  <si>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</si>
  <si>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</si>
  <si>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</si>
  <si>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</si>
  <si>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</si>
  <si>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</si>
  <si>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</si>
  <si>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</si>
  <si>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</si>
  <si>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</si>
  <si>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</si>
  <si>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</si>
  <si>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</si>
  <si>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</si>
  <si>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</si>
  <si>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</si>
  <si>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</si>
  <si>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</si>
  <si>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</si>
  <si>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</si>
  <si>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</si>
  <si>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</si>
  <si>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</si>
  <si>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</si>
  <si>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</si>
  <si>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</si>
  <si>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</si>
  <si>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</si>
  <si>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</si>
  <si>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</si>
  <si>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</si>
  <si>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</si>
  <si>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</si>
  <si>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</si>
  <si>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</si>
  <si>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</si>
  <si>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</si>
  <si>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</si>
  <si>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</si>
  <si>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</si>
  <si>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</si>
  <si>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</si>
  <si>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</si>
  <si>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</si>
  <si>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</si>
  <si>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</si>
  <si>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</si>
  <si>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</si>
  <si>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</si>
  <si>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</si>
  <si>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</si>
  <si>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</si>
  <si>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</si>
  <si>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</si>
  <si>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</si>
  <si>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</si>
  <si>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</si>
  <si>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</si>
  <si>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</si>
  <si>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</si>
  <si>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</si>
  <si>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</si>
  <si>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</si>
  <si>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</si>
  <si>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</si>
  <si>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</si>
  <si>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</si>
  <si>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</si>
  <si>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</si>
  <si>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</si>
  <si>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</si>
  <si>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</si>
  <si>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</si>
  <si>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</si>
  <si>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</si>
  <si>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</si>
  <si>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</si>
  <si>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</si>
  <si>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</si>
  <si>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</si>
  <si>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</si>
  <si>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</si>
  <si>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</si>
  <si>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</si>
  <si>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</si>
  <si>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</si>
  <si>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</si>
  <si>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</si>
  <si>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</si>
  <si>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</si>
  <si>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</si>
  <si>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</si>
  <si>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</si>
  <si>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</si>
  <si>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</si>
  <si>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</si>
  <si>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</si>
  <si>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</si>
  <si>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</si>
  <si>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</si>
  <si>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</si>
  <si>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</si>
  <si>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</si>
  <si>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</si>
  <si>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</si>
  <si>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</si>
  <si>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</si>
  <si>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</si>
  <si>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</si>
  <si>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</si>
  <si>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</si>
  <si>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</si>
  <si>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</si>
  <si>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</si>
  <si>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</si>
  <si>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</si>
  <si>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</si>
  <si>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</si>
  <si>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</si>
  <si>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</si>
  <si>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</si>
  <si>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</si>
  <si>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</si>
  <si>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</si>
  <si>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</si>
  <si>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</si>
  <si>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</si>
  <si>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</si>
  <si>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</si>
  <si>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</si>
  <si>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</si>
  <si>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</si>
  <si>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</si>
  <si>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</si>
  <si>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</si>
  <si>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</si>
  <si>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</si>
  <si>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</si>
  <si>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</si>
  <si>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</si>
  <si>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</si>
  <si>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</si>
  <si>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</si>
  <si>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</si>
  <si>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</si>
  <si>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</si>
  <si>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</si>
  <si>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</si>
  <si>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</si>
  <si>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</si>
  <si>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</si>
  <si>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</si>
  <si>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</si>
  <si>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</si>
  <si>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</si>
  <si>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</si>
  <si>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</si>
  <si>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</si>
  <si>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</si>
  <si>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</si>
  <si>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</si>
  <si>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</si>
  <si>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</si>
  <si>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</si>
  <si>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</si>
  <si>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</si>
  <si>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</si>
  <si>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</si>
  <si>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</si>
  <si>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</si>
  <si>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</si>
  <si>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</si>
  <si>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</si>
  <si>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</si>
  <si>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</si>
  <si>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</si>
  <si>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</si>
  <si>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</si>
  <si>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</si>
  <si>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</si>
  <si>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</si>
  <si>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</si>
  <si>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</si>
  <si>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</si>
  <si>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</si>
  <si>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</si>
  <si>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</si>
  <si>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</si>
  <si>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</si>
  <si>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</si>
  <si>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</si>
  <si>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</si>
  <si>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</si>
  <si>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</si>
  <si>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</si>
  <si>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</si>
  <si>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</si>
  <si>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</si>
  <si>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</si>
  <si>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</si>
  <si>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</si>
  <si>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</si>
  <si>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</si>
  <si>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</si>
  <si>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</si>
  <si>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</si>
  <si>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</si>
  <si>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</si>
  <si>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</si>
  <si>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</si>
  <si>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</si>
  <si>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</si>
  <si>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</si>
  <si>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</si>
  <si>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</si>
  <si>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</si>
  <si>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</si>
  <si>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</si>
  <si>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</si>
  <si>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</si>
  <si>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</si>
  <si>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</si>
  <si>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</si>
  <si>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</si>
  <si>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</si>
  <si>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</si>
  <si>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</si>
  <si>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</si>
  <si>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</si>
  <si>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</si>
  <si>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</si>
  <si>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</si>
  <si>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</si>
  <si>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</si>
  <si>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</si>
  <si>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</si>
  <si>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</si>
  <si>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</si>
  <si>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</si>
  <si>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</si>
  <si>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</si>
  <si>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</si>
  <si>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</si>
  <si>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</si>
  <si>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</si>
  <si>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</si>
  <si>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</si>
  <si>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</si>
  <si>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</si>
  <si>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</si>
  <si>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</si>
  <si>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</si>
  <si>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</si>
  <si>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</si>
  <si>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</si>
  <si>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</si>
  <si>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</si>
  <si>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</si>
  <si>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</si>
  <si>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</si>
  <si>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</si>
  <si>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</si>
  <si>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</si>
  <si>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</si>
  <si>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</si>
  <si>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</si>
  <si>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</si>
  <si>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</si>
  <si>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</si>
  <si>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</si>
  <si>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</si>
  <si>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</si>
  <si>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</si>
  <si>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</si>
  <si>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</si>
  <si>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</si>
  <si>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</si>
  <si>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</si>
  <si>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</si>
  <si>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</si>
  <si>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</si>
  <si>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</si>
  <si>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</si>
  <si>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</si>
  <si>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</si>
  <si>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</si>
  <si>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</si>
  <si>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</si>
  <si>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</si>
  <si>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</si>
  <si>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</si>
  <si>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</si>
  <si>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</si>
  <si>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</si>
  <si>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</si>
  <si>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</si>
  <si>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</si>
  <si>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</si>
  <si>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</si>
  <si>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</si>
  <si>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</si>
  <si>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</si>
  <si>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</si>
  <si>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</si>
  <si>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</si>
  <si>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</si>
  <si>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</si>
  <si>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</si>
  <si>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</si>
  <si>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</si>
  <si>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</si>
  <si>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</si>
  <si>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</si>
  <si>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</si>
  <si>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</si>
  <si>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</si>
  <si>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</si>
  <si>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</si>
  <si>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</si>
  <si>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</si>
  <si>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</si>
  <si>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</si>
  <si>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</si>
  <si>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</si>
  <si>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</si>
  <si>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</si>
  <si>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</si>
  <si>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</si>
  <si>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</si>
  <si>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</si>
  <si>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</si>
  <si>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</si>
  <si>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</si>
  <si>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</si>
  <si>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</si>
  <si>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</si>
  <si>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</si>
  <si>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</si>
  <si>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</si>
  <si>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</si>
  <si>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</si>
  <si>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</si>
  <si>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</si>
  <si>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</si>
  <si>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</si>
  <si>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</si>
  <si>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</si>
  <si>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</si>
  <si>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</si>
  <si>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</si>
  <si>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</si>
  <si>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</si>
  <si>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</si>
  <si>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</si>
  <si>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</si>
  <si>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</si>
  <si>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</si>
  <si>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</si>
  <si>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</si>
  <si>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</si>
  <si>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</si>
  <si>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</si>
  <si>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</si>
  <si>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</si>
  <si>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</si>
  <si>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</si>
  <si>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</si>
  <si>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</si>
  <si>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</si>
  <si>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</si>
  <si>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</si>
  <si>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</si>
  <si>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</si>
  <si>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</si>
  <si>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</si>
  <si>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</si>
  <si>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</si>
  <si>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</si>
  <si>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</si>
  <si>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</si>
  <si>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</si>
  <si>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</si>
  <si>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</si>
  <si>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</si>
  <si>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</si>
  <si>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</si>
  <si>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</si>
  <si>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</si>
  <si>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</si>
  <si>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</si>
  <si>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</si>
  <si>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</si>
  <si>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</si>
  <si>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</si>
  <si>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</si>
  <si>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</si>
  <si>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</si>
  <si>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</si>
  <si>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</si>
  <si>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</si>
  <si>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</si>
  <si>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</si>
  <si>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</si>
  <si>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</si>
  <si>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</si>
  <si>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</si>
  <si>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</si>
  <si>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</si>
  <si>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</si>
  <si>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</si>
  <si>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</si>
  <si>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</si>
  <si>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</si>
  <si>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</si>
  <si>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</si>
  <si>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</si>
  <si>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</si>
  <si>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</si>
  <si>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</si>
  <si>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</si>
  <si>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</si>
  <si>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</si>
  <si>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</si>
  <si>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</si>
  <si>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</si>
  <si>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</si>
  <si>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</si>
  <si>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</si>
  <si>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</si>
  <si>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</si>
  <si>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</si>
  <si>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</si>
  <si>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</si>
  <si>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</si>
  <si>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</si>
  <si>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</si>
  <si>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</si>
  <si>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</si>
  <si>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</si>
  <si>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</si>
  <si>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</si>
  <si>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</si>
  <si>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</si>
  <si>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</si>
  <si>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</si>
  <si>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</si>
  <si>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</si>
  <si>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</si>
  <si>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</si>
  <si>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</si>
  <si>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</si>
  <si>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</si>
  <si>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</si>
  <si>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</si>
  <si>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</si>
  <si>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</si>
  <si>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</si>
  <si>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</si>
  <si>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</si>
  <si>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</si>
  <si>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</si>
  <si>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</si>
  <si>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</si>
  <si>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</si>
  <si>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</si>
  <si>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</si>
  <si>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</si>
  <si>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</si>
  <si>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</si>
  <si>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</si>
  <si>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</si>
  <si>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</si>
  <si>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</si>
  <si>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</si>
  <si>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</si>
  <si>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</si>
  <si>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</si>
  <si>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</si>
  <si>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</si>
  <si>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</si>
  <si>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</si>
  <si>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</si>
  <si>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</si>
  <si>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</si>
  <si>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</si>
  <si>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</si>
  <si>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</si>
  <si>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</si>
  <si>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</si>
  <si>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</si>
  <si>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</si>
  <si>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</si>
  <si>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</si>
  <si>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</si>
  <si>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</si>
  <si>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</si>
  <si>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</si>
  <si>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</si>
  <si>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</si>
  <si>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</si>
  <si>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</si>
  <si>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</si>
  <si>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</si>
  <si>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</si>
  <si>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</si>
  <si>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</si>
  <si>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</si>
  <si>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</si>
  <si>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</si>
  <si>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</si>
  <si>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</si>
  <si>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</si>
  <si>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</si>
  <si>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</si>
  <si>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</si>
  <si>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</si>
  <si>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</si>
  <si>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</si>
  <si>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</si>
  <si>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</si>
  <si>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</si>
  <si>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</si>
  <si>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</si>
  <si>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</si>
  <si>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</si>
  <si>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</si>
  <si>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</si>
  <si>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</si>
  <si>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</si>
  <si>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</si>
  <si>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</si>
  <si>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</si>
  <si>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</si>
  <si>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</si>
  <si>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</si>
  <si>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</si>
  <si>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</si>
  <si>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</si>
  <si>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</si>
  <si>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</si>
  <si>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</si>
  <si>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</si>
  <si>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</si>
  <si>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</si>
  <si>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</si>
  <si>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</si>
  <si>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</si>
  <si>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</si>
  <si>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</si>
  <si>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</si>
  <si>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</si>
  <si>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Dividend Information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</si>
  <si>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</si>
  <si>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</si>
  <si>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</si>
  <si>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</si>
  <si>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</si>
  <si>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</si>
  <si>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</si>
  <si>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</si>
  <si>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</si>
  <si>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</si>
  <si>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</si>
  <si>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</si>
  <si>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</si>
  <si>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</si>
  <si>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</si>
  <si>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</si>
  <si>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</si>
  <si>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</si>
  <si>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</si>
  <si>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</si>
  <si>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DHIL</t>
  </si>
  <si>
    <t>DLB</t>
  </si>
  <si>
    <t>Extended Stay America Inc.</t>
  </si>
  <si>
    <t>STAY</t>
  </si>
  <si>
    <t>First Bancorp Inc.</t>
  </si>
  <si>
    <t>FNLC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</si>
  <si>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</si>
  <si>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</si>
  <si>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</si>
  <si>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</si>
  <si>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</si>
  <si>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</si>
  <si>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</si>
  <si>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</si>
  <si>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</si>
  <si>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</si>
  <si>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</si>
  <si>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</si>
  <si>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GSBC</t>
  </si>
  <si>
    <t>GBX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</si>
  <si>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</si>
  <si>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</si>
  <si>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</si>
  <si>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</si>
  <si>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</si>
  <si>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</si>
  <si>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</si>
  <si>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</si>
  <si>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</si>
  <si>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</si>
  <si>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</si>
  <si>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</si>
  <si>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</si>
  <si>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</si>
  <si>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</si>
  <si>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MCBC</t>
  </si>
  <si>
    <t>Marcus Corp.</t>
  </si>
  <si>
    <t>MCS</t>
  </si>
  <si>
    <t>Matson Inc.</t>
  </si>
  <si>
    <t>MATX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</si>
  <si>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</si>
  <si>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</si>
  <si>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</si>
  <si>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</si>
  <si>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</si>
  <si>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</si>
  <si>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</si>
  <si>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</si>
  <si>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</si>
  <si>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</si>
  <si>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</si>
  <si>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</si>
  <si>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</si>
  <si>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</si>
  <si>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</si>
  <si>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</si>
  <si>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</si>
  <si>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</si>
  <si>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</si>
  <si>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</si>
  <si>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</si>
  <si>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</si>
  <si>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</si>
  <si>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</si>
  <si>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</si>
  <si>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</si>
  <si>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</si>
  <si>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</si>
  <si>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</si>
  <si>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</si>
  <si>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</si>
  <si>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</si>
  <si>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</si>
  <si>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</si>
  <si>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</si>
  <si>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</si>
  <si>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</si>
  <si>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</si>
  <si>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</si>
  <si>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</si>
  <si>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</si>
  <si>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</si>
  <si>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</si>
  <si>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</si>
  <si>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</si>
  <si>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</si>
  <si>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</si>
  <si>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</si>
  <si>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</si>
  <si>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</si>
  <si>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</si>
  <si>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</si>
  <si>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</si>
  <si>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</si>
  <si>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</si>
  <si>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</si>
  <si>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</si>
  <si>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</si>
  <si>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</si>
  <si>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</si>
  <si>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</si>
  <si>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</si>
  <si>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</si>
  <si>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</si>
  <si>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</si>
  <si>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</si>
  <si>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</si>
  <si>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</si>
  <si>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</si>
  <si>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</si>
  <si>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YTD</t>
  </si>
  <si>
    <t>//\\</t>
  </si>
  <si>
    <t>\\//</t>
  </si>
  <si>
    <t>Nov18</t>
  </si>
  <si>
    <t>ALG</t>
  </si>
  <si>
    <t>Also MKCV</t>
  </si>
  <si>
    <t>RecDat Streak</t>
  </si>
  <si>
    <t>Acquired by Business First Bancs.</t>
  </si>
  <si>
    <t>SYNNEX Corp.</t>
  </si>
  <si>
    <t>Cut '17, Incr. '18</t>
  </si>
  <si>
    <t>2016=2015, Incr 2017,Bg Acqd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</si>
  <si>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</si>
  <si>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</si>
  <si>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</si>
  <si>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</si>
  <si>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</si>
  <si>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</si>
  <si>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</si>
  <si>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</si>
  <si>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</si>
  <si>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</si>
  <si>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</si>
  <si>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</si>
  <si>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</si>
  <si>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</si>
  <si>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</si>
  <si>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</si>
  <si>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</si>
  <si>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</si>
  <si>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</si>
  <si>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</si>
  <si>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</si>
  <si>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</si>
  <si>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</si>
  <si>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</si>
  <si>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</si>
  <si>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</si>
  <si>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</si>
  <si>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</si>
  <si>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</si>
  <si>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</si>
  <si>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</si>
  <si>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</si>
  <si>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</si>
  <si>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</si>
  <si>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EVA</t>
  </si>
  <si>
    <t>IBTX</t>
  </si>
  <si>
    <t>Dec18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</si>
  <si>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</si>
  <si>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</si>
  <si>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</si>
  <si>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</si>
  <si>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</si>
  <si>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</si>
  <si>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</si>
  <si>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</si>
  <si>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</si>
  <si>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</si>
  <si>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</si>
  <si>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</si>
  <si>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</si>
  <si>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</si>
  <si>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</si>
  <si>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</si>
  <si>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</si>
  <si>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</si>
  <si>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</si>
  <si>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</si>
  <si>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</si>
  <si>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</si>
  <si>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</si>
  <si>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</si>
  <si>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</si>
  <si>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</si>
  <si>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</si>
  <si>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</si>
  <si>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</si>
  <si>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</si>
  <si>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</si>
  <si>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</si>
  <si>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</si>
  <si>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</si>
  <si>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</si>
  <si>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</si>
  <si>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</si>
  <si>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</si>
  <si>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</si>
  <si>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</si>
  <si>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</si>
  <si>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</si>
  <si>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</si>
  <si>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</si>
  <si>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</si>
  <si>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</si>
  <si>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</si>
  <si>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</si>
  <si>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</si>
  <si>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</si>
  <si>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</si>
  <si>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</si>
  <si>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</si>
  <si>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</si>
  <si>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</si>
  <si>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</si>
  <si>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</si>
  <si>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</si>
  <si>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</si>
  <si>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</si>
  <si>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</si>
  <si>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</si>
  <si>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</si>
  <si>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</si>
  <si>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</si>
  <si>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</si>
  <si>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</si>
  <si>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</si>
  <si>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</si>
  <si>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</si>
  <si>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</si>
  <si>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</si>
  <si>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</si>
  <si>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</si>
  <si>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</si>
  <si>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</si>
  <si>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</si>
  <si>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</si>
  <si>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</si>
  <si>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</si>
  <si>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</si>
  <si>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</si>
  <si>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</si>
  <si>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</si>
  <si>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</si>
  <si>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</si>
  <si>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</si>
  <si>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</si>
  <si>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</si>
  <si>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</si>
  <si>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</si>
  <si>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</si>
  <si>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</si>
  <si>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</si>
  <si>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</si>
  <si>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</si>
  <si>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</si>
  <si>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</si>
  <si>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</si>
  <si>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</si>
  <si>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</si>
  <si>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</si>
  <si>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</si>
  <si>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</si>
  <si>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</si>
  <si>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</si>
  <si>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</si>
  <si>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</si>
  <si>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</si>
  <si>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</si>
  <si>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</si>
  <si>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</si>
  <si>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</si>
  <si>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</si>
  <si>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</si>
  <si>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</si>
  <si>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</si>
  <si>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</si>
  <si>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</si>
  <si>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</si>
  <si>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</si>
  <si>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</si>
  <si>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</si>
  <si>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</si>
  <si>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</si>
  <si>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</si>
  <si>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</si>
  <si>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</si>
  <si>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</si>
  <si>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</si>
  <si>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</si>
  <si>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</si>
  <si>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</si>
  <si>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</si>
  <si>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</si>
  <si>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</si>
  <si>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</si>
  <si>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</si>
  <si>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</si>
  <si>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</si>
  <si>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</si>
  <si>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</si>
  <si>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</si>
  <si>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</si>
  <si>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</si>
  <si>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</si>
  <si>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</si>
  <si>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</si>
  <si>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</si>
  <si>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</si>
  <si>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</si>
  <si>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</si>
  <si>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</si>
  <si>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</si>
  <si>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</si>
  <si>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</si>
  <si>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</si>
  <si>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</si>
  <si>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</si>
  <si>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</si>
  <si>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</si>
  <si>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</si>
  <si>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</si>
  <si>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</si>
  <si>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</si>
  <si>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</si>
  <si>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</si>
  <si>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</si>
  <si>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</si>
  <si>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</si>
  <si>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</si>
  <si>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</si>
  <si>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</si>
  <si>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</si>
  <si>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</si>
  <si>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</si>
  <si>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</si>
  <si>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</si>
  <si>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</si>
  <si>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</si>
  <si>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</si>
  <si>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</si>
  <si>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</si>
  <si>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</si>
  <si>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</si>
  <si>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</si>
  <si>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</si>
  <si>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</si>
  <si>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</si>
  <si>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</si>
  <si>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</si>
  <si>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</si>
  <si>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</si>
  <si>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</t>
  </si>
  <si>
    <t>Began</t>
  </si>
  <si>
    <t>Recessions</t>
  </si>
  <si>
    <t>Survived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</si>
  <si>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</si>
  <si>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</si>
  <si>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</si>
  <si>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</si>
  <si>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</si>
  <si>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</si>
  <si>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</si>
  <si>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</si>
  <si>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</si>
  <si>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</si>
  <si>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</si>
  <si>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</si>
  <si>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</si>
  <si>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OCFC</t>
  </si>
  <si>
    <t>Ameren Corp</t>
  </si>
  <si>
    <t>Dolby Laboratories Inc</t>
  </si>
  <si>
    <t>OceanFirst Financial Corp</t>
  </si>
  <si>
    <t>C1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</si>
  <si>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</si>
  <si>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</si>
  <si>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</si>
  <si>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</si>
  <si>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</si>
  <si>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</si>
  <si>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</si>
  <si>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</si>
  <si>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</si>
  <si>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</si>
  <si>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</si>
  <si>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</si>
  <si>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</si>
  <si>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Health Care Providers &amp; Services</t>
  </si>
  <si>
    <t>Commercial Services &amp; Supplies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</si>
  <si>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</si>
  <si>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</si>
  <si>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</si>
  <si>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</si>
  <si>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</si>
  <si>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</si>
  <si>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</si>
  <si>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</si>
  <si>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</si>
  <si>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</si>
  <si>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</si>
  <si>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</si>
  <si>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</si>
  <si>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</si>
  <si>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</si>
  <si>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</si>
  <si>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</si>
  <si>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</si>
  <si>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</si>
  <si>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</si>
  <si>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</si>
  <si>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</si>
  <si>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</si>
  <si>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</si>
  <si>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</si>
  <si>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</si>
  <si>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</si>
  <si>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</si>
  <si>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</si>
  <si>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</si>
  <si>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</si>
  <si>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</si>
  <si>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</si>
  <si>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</si>
  <si>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</si>
  <si>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</si>
  <si>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</si>
  <si>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</si>
  <si>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</si>
  <si>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</si>
  <si>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</si>
  <si>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</si>
  <si>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</si>
  <si>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</si>
  <si>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</si>
  <si>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</si>
  <si>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</si>
  <si>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</si>
  <si>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</si>
  <si>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</si>
  <si>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</si>
  <si>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</si>
  <si>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</si>
  <si>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</si>
  <si>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</si>
  <si>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</si>
  <si>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</si>
  <si>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</si>
  <si>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</si>
  <si>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</si>
  <si>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</si>
  <si>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Averages by Sector</t>
  </si>
  <si>
    <t>Go private</t>
  </si>
  <si>
    <t>Acquired by Takeda</t>
  </si>
  <si>
    <t>Acquired by Valero Energy Corp</t>
  </si>
  <si>
    <t>Notes: Includes Incorrect Additions and Reinstatements</t>
  </si>
  <si>
    <t>CDK Global Inc</t>
  </si>
  <si>
    <t>Alamo Group Inc</t>
  </si>
  <si>
    <t>Acquired by Independent Bank Group</t>
  </si>
  <si>
    <t>Formerly OZRK</t>
  </si>
  <si>
    <t>C9</t>
  </si>
  <si>
    <t>Acquired by Western Gas Equity Partners LP</t>
  </si>
  <si>
    <t>Acquired by CenterPoint Energy</t>
  </si>
  <si>
    <t>A7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</si>
  <si>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</si>
  <si>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</si>
  <si>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</si>
  <si>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</si>
  <si>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</si>
  <si>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</si>
  <si>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</si>
  <si>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</si>
  <si>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</si>
  <si>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</si>
  <si>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</si>
  <si>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</si>
  <si>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</si>
  <si>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</si>
  <si>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</si>
  <si>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</si>
  <si>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</si>
  <si>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</si>
  <si>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</si>
  <si>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</si>
  <si>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</si>
  <si>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</si>
  <si>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</si>
  <si>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</si>
  <si>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</si>
  <si>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</si>
  <si>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</si>
  <si>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</si>
  <si>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</si>
  <si>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</si>
  <si>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</si>
  <si>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</si>
  <si>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</si>
  <si>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</si>
  <si>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</si>
  <si>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</si>
  <si>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</si>
  <si>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</si>
  <si>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</si>
  <si>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</si>
  <si>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</si>
  <si>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</si>
  <si>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</si>
  <si>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</si>
  <si>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</si>
  <si>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</si>
  <si>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</si>
  <si>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</si>
  <si>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</si>
  <si>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</si>
  <si>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</si>
  <si>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</si>
  <si>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</si>
  <si>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</si>
  <si>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</si>
  <si>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</si>
  <si>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</si>
  <si>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</si>
  <si>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</si>
  <si>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</si>
  <si>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</si>
  <si>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</si>
  <si>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</si>
  <si>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</si>
  <si>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</si>
  <si>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</si>
  <si>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</si>
  <si>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</si>
  <si>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</si>
  <si>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</si>
  <si>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</si>
  <si>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</si>
  <si>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</si>
  <si>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</si>
  <si>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</si>
  <si>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</si>
  <si>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</si>
  <si>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</si>
  <si>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</si>
  <si>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</si>
  <si>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</si>
  <si>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</si>
  <si>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</si>
  <si>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</si>
  <si>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</si>
  <si>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</si>
  <si>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</si>
  <si>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</si>
  <si>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</si>
  <si>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</si>
  <si>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</si>
  <si>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</si>
  <si>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</si>
  <si>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</si>
  <si>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</si>
  <si>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</si>
  <si>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</si>
  <si>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</si>
  <si>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</si>
  <si>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</si>
  <si>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</si>
  <si>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</si>
  <si>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</si>
  <si>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</si>
  <si>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</si>
  <si>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</si>
  <si>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</si>
  <si>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</si>
  <si>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</si>
  <si>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</si>
  <si>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</si>
  <si>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</si>
  <si>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</si>
  <si>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</si>
  <si>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</si>
  <si>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</si>
  <si>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</si>
  <si>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</si>
  <si>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</si>
  <si>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</si>
  <si>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</si>
  <si>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</si>
  <si>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</si>
  <si>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</si>
  <si>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</si>
  <si>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</si>
  <si>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</si>
  <si>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</si>
  <si>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</si>
  <si>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</si>
  <si>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</si>
  <si>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</si>
  <si>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</si>
  <si>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</si>
  <si>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</si>
  <si>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</si>
  <si>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</si>
  <si>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</si>
  <si>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</si>
  <si>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</si>
  <si>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</si>
  <si>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</si>
  <si>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</si>
  <si>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</si>
  <si>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</si>
  <si>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</si>
  <si>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</si>
  <si>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</si>
  <si>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</si>
  <si>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</si>
  <si>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</si>
  <si>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</si>
  <si>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</si>
  <si>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</si>
  <si>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</si>
  <si>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</si>
  <si>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</si>
  <si>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</si>
  <si>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</si>
  <si>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</si>
  <si>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</si>
  <si>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</si>
  <si>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</si>
  <si>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</si>
  <si>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</si>
  <si>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</si>
  <si>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</si>
  <si>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</si>
  <si>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</si>
  <si>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</si>
  <si>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</si>
  <si>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</si>
  <si>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</si>
  <si>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</si>
  <si>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</si>
  <si>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</si>
  <si>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</si>
  <si>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</si>
  <si>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</si>
  <si>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</si>
  <si>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</si>
  <si>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</si>
  <si>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</si>
  <si>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</si>
  <si>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</si>
  <si>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</si>
  <si>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</si>
  <si>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Canada CAD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</si>
  <si>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</si>
  <si>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</si>
  <si>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</si>
  <si>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</si>
  <si>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</si>
  <si>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</si>
  <si>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</si>
  <si>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</si>
  <si>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</si>
  <si>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</si>
  <si>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</si>
  <si>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</si>
  <si>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</si>
  <si>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</si>
  <si>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</si>
  <si>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</si>
  <si>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</si>
  <si>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Agnico Eagle Mines Limited</t>
  </si>
  <si>
    <t>Nov20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</si>
  <si>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</si>
  <si>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</si>
  <si>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</si>
  <si>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</si>
  <si>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</si>
  <si>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</si>
  <si>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</si>
  <si>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</si>
  <si>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</si>
  <si>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</si>
  <si>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</si>
  <si>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</si>
  <si>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</si>
  <si>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</si>
  <si>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</si>
  <si>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</si>
  <si>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</si>
  <si>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Algonquin Power &amp; Utilities Corp.</t>
  </si>
  <si>
    <t>BDC</t>
  </si>
  <si>
    <t>Dec20</t>
  </si>
  <si>
    <t>Warnings: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</si>
  <si>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</si>
  <si>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</si>
  <si>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</si>
  <si>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</si>
  <si>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</si>
  <si>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</si>
  <si>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</si>
  <si>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</si>
  <si>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</si>
  <si>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</si>
  <si>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</si>
  <si>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</si>
  <si>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</si>
  <si>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</si>
  <si>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Apartment Income REIT Corp.</t>
  </si>
  <si>
    <t>AIRC</t>
  </si>
  <si>
    <t>Spinoff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</si>
  <si>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</si>
  <si>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</si>
  <si>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</si>
  <si>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</si>
  <si>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</si>
  <si>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</si>
  <si>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</si>
  <si>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</si>
  <si>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</si>
  <si>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</si>
  <si>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</si>
  <si>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</si>
  <si>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</si>
  <si>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</si>
  <si>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</si>
  <si>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</si>
  <si>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</si>
  <si>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</si>
  <si>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</si>
  <si>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</si>
  <si>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</si>
  <si>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</si>
  <si>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</si>
  <si>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</si>
  <si>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</si>
  <si>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</si>
  <si>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</si>
  <si>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</si>
  <si>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</si>
  <si>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</si>
  <si>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</si>
  <si>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</si>
  <si>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</si>
  <si>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</si>
  <si>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</si>
  <si>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</si>
  <si>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</si>
  <si>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</si>
  <si>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</si>
  <si>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</si>
  <si>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</si>
  <si>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</si>
  <si>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</si>
  <si>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</si>
  <si>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</si>
  <si>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</si>
  <si>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</si>
  <si>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</si>
  <si>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</si>
  <si>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</si>
  <si>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</si>
  <si>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</si>
  <si>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Apr21</t>
  </si>
  <si>
    <t>CTO Realty Growth, Inc.</t>
  </si>
  <si>
    <t>CW</t>
  </si>
  <si>
    <t>AY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</si>
  <si>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</si>
  <si>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</si>
  <si>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</si>
  <si>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</si>
  <si>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</si>
  <si>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</si>
  <si>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</si>
  <si>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Hamilton Lane Incorporated</t>
  </si>
  <si>
    <t>Jun21</t>
  </si>
  <si>
    <t>Acquired by Huntington Bancshares</t>
  </si>
  <si>
    <t>GIC</t>
  </si>
  <si>
    <t>Global Industrial Company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</si>
  <si>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</si>
  <si>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</si>
  <si>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</si>
  <si>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</si>
  <si>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</si>
  <si>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</si>
  <si>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To King</t>
  </si>
  <si>
    <t>WING</t>
  </si>
  <si>
    <t>IROQ</t>
  </si>
  <si>
    <t>Wingstop Inc.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</si>
  <si>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</si>
  <si>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</si>
  <si>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</si>
  <si>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</si>
  <si>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</si>
  <si>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</si>
  <si>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</si>
  <si>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</si>
  <si>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</si>
  <si>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</si>
  <si>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</si>
  <si>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</si>
  <si>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</si>
  <si>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</si>
  <si>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</si>
  <si>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</si>
  <si>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</si>
  <si>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</si>
  <si>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</si>
  <si>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</si>
  <si>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</si>
  <si>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</si>
  <si>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</si>
  <si>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</si>
  <si>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</si>
  <si>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</si>
  <si>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</si>
  <si>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</si>
  <si>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</si>
  <si>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</si>
  <si>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</si>
  <si>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</si>
  <si>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</si>
  <si>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</si>
  <si>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</si>
  <si>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</si>
  <si>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</si>
  <si>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</si>
  <si>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</si>
  <si>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</si>
  <si>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</si>
  <si>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</si>
  <si>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</si>
  <si>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</si>
  <si>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</si>
  <si>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</si>
  <si>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</si>
  <si>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</si>
  <si>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</si>
  <si>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</si>
  <si>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</si>
  <si>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</si>
  <si>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</si>
  <si>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</si>
  <si>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</si>
  <si>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</si>
  <si>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</si>
  <si>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</si>
  <si>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</si>
  <si>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</si>
  <si>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</si>
  <si>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</si>
  <si>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</si>
  <si>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</si>
  <si>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</si>
  <si>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</si>
  <si>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</si>
  <si>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</si>
  <si>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</si>
  <si>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</si>
  <si>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</si>
  <si>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</si>
  <si>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</si>
  <si>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</si>
  <si>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</si>
  <si>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</si>
  <si>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</si>
  <si>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</si>
  <si>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</si>
  <si>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</si>
  <si>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</si>
  <si>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</si>
  <si>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</si>
  <si>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</si>
  <si>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</si>
  <si>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</si>
  <si>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</si>
  <si>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</si>
  <si>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</si>
  <si>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</si>
  <si>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</si>
  <si>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</si>
  <si>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</si>
  <si>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</si>
  <si>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</si>
  <si>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</si>
  <si>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</si>
  <si>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</si>
  <si>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</si>
  <si>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</si>
  <si>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</si>
  <si>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</si>
  <si>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</si>
  <si>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</si>
  <si>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</si>
  <si>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</si>
  <si>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</si>
  <si>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</si>
  <si>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</si>
  <si>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</si>
  <si>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</si>
  <si>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</si>
  <si>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</si>
  <si>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</si>
  <si>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</si>
  <si>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</si>
  <si>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</si>
  <si>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</si>
  <si>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</si>
  <si>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</si>
  <si>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</si>
  <si>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</si>
  <si>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</si>
  <si>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</si>
  <si>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</si>
  <si>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</si>
  <si>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</si>
  <si>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</si>
  <si>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</si>
  <si>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</si>
  <si>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</si>
  <si>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</si>
  <si>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</si>
  <si>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</si>
  <si>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</si>
  <si>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</si>
  <si>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</si>
  <si>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</si>
  <si>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</si>
  <si>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</si>
  <si>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</si>
  <si>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</si>
  <si>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</si>
  <si>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</si>
  <si>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</si>
  <si>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</si>
  <si>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</si>
  <si>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</si>
  <si>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</si>
  <si>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</si>
  <si>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</si>
  <si>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</si>
  <si>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</si>
  <si>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</si>
  <si>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</si>
  <si>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</si>
  <si>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</si>
  <si>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</si>
  <si>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</si>
  <si>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</si>
  <si>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</si>
  <si>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</si>
  <si>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Essex Property Trust, Inc.</t>
  </si>
  <si>
    <t>Eaton Corporation plc</t>
  </si>
  <si>
    <t>Evans Bancorp,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</si>
  <si>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</si>
  <si>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</si>
  <si>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</si>
  <si>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</si>
  <si>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</si>
  <si>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</si>
  <si>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</si>
  <si>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</si>
  <si>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</si>
  <si>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</si>
  <si>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</si>
  <si>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</si>
  <si>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</si>
  <si>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</si>
  <si>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</si>
  <si>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</si>
  <si>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</si>
  <si>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</si>
  <si>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</si>
  <si>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</si>
  <si>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</si>
  <si>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</si>
  <si>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</si>
  <si>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</si>
  <si>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</si>
  <si>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</si>
  <si>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</si>
  <si>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</si>
  <si>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</si>
  <si>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</si>
  <si>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</si>
  <si>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</si>
  <si>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</si>
  <si>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</si>
  <si>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</si>
  <si>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</si>
  <si>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</si>
  <si>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</si>
  <si>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</si>
  <si>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</si>
  <si>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</si>
  <si>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</si>
  <si>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</si>
  <si>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</si>
  <si>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</si>
  <si>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</si>
  <si>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</si>
  <si>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</si>
  <si>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</si>
  <si>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</si>
  <si>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</si>
  <si>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</si>
  <si>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</si>
  <si>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</si>
  <si>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</si>
  <si>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</si>
  <si>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</si>
  <si>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</si>
  <si>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</si>
  <si>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</si>
  <si>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</si>
  <si>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</si>
  <si>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</si>
  <si>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</si>
  <si>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</si>
  <si>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</si>
  <si>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</si>
  <si>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</si>
  <si>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</si>
  <si>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</si>
  <si>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</si>
  <si>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</si>
  <si>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</si>
  <si>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</si>
  <si>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</si>
  <si>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</si>
  <si>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</si>
  <si>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</si>
  <si>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</si>
  <si>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</si>
  <si>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</si>
  <si>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</si>
  <si>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</si>
  <si>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</si>
  <si>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</si>
  <si>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</si>
  <si>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</si>
  <si>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</si>
  <si>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</si>
  <si>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</si>
  <si>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</si>
  <si>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</si>
  <si>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</si>
  <si>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</si>
  <si>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</si>
  <si>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</si>
  <si>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</si>
  <si>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</si>
  <si>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</si>
  <si>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</si>
  <si>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</si>
  <si>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</si>
  <si>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</si>
  <si>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</si>
  <si>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</si>
  <si>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</si>
  <si>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</si>
  <si>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</si>
  <si>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</si>
  <si>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</si>
  <si>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</si>
  <si>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</si>
  <si>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</si>
  <si>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</si>
  <si>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</si>
  <si>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</si>
  <si>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</si>
  <si>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</si>
  <si>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</si>
  <si>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</si>
  <si>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</si>
  <si>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</si>
  <si>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</si>
  <si>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</si>
  <si>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</si>
  <si>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</si>
  <si>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</si>
  <si>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</si>
  <si>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</si>
  <si>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</si>
  <si>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</si>
  <si>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</si>
  <si>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</si>
  <si>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</si>
  <si>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</si>
  <si>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</si>
  <si>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</si>
  <si>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</si>
  <si>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</si>
  <si>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</si>
  <si>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</si>
  <si>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</si>
  <si>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</si>
  <si>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</si>
  <si>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</si>
  <si>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</si>
  <si>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</si>
  <si>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</si>
  <si>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</si>
  <si>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</si>
  <si>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</si>
  <si>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</si>
  <si>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</si>
  <si>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</si>
  <si>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</si>
  <si>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</si>
  <si>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</si>
  <si>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</si>
  <si>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</si>
  <si>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</si>
  <si>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</si>
  <si>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</si>
  <si>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</si>
  <si>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</si>
  <si>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</si>
  <si>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</si>
  <si>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</si>
  <si>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</si>
  <si>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</si>
  <si>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</si>
  <si>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</si>
  <si>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</si>
  <si>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</si>
  <si>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</si>
  <si>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</si>
  <si>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</si>
  <si>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</si>
  <si>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</si>
  <si>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</si>
  <si>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</si>
  <si>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</si>
  <si>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</si>
  <si>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</si>
  <si>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</si>
  <si>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</si>
  <si>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</si>
  <si>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</si>
  <si>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</si>
  <si>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</si>
  <si>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</si>
  <si>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</si>
  <si>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</si>
  <si>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</si>
  <si>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</si>
  <si>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</si>
  <si>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</si>
  <si>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</si>
  <si>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</si>
  <si>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</si>
  <si>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</si>
  <si>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</si>
  <si>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</si>
  <si>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</si>
  <si>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</si>
  <si>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</si>
  <si>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</si>
  <si>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</si>
  <si>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</si>
  <si>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</si>
  <si>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</si>
  <si>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</si>
  <si>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</si>
  <si>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</si>
  <si>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</si>
  <si>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</si>
  <si>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</si>
  <si>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</si>
  <si>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</si>
  <si>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</si>
  <si>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</si>
  <si>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</si>
  <si>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</si>
  <si>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</si>
  <si>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</si>
  <si>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</si>
  <si>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</si>
  <si>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</si>
  <si>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</si>
  <si>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</si>
  <si>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</si>
  <si>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</si>
  <si>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</si>
  <si>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</si>
  <si>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</si>
  <si>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</si>
  <si>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</si>
  <si>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</si>
  <si>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</si>
  <si>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</si>
  <si>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</si>
  <si>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</si>
  <si>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</si>
  <si>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</si>
  <si>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</si>
  <si>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</si>
  <si>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</si>
  <si>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</si>
  <si>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</si>
  <si>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</si>
  <si>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</si>
  <si>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</si>
  <si>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</si>
  <si>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</si>
  <si>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</si>
  <si>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</si>
  <si>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</si>
  <si>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</si>
  <si>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</si>
  <si>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</si>
  <si>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</si>
  <si>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</si>
  <si>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</si>
  <si>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</si>
  <si>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</si>
  <si>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</si>
  <si>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</si>
  <si>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</si>
  <si>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</si>
  <si>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</si>
  <si>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</si>
  <si>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</si>
  <si>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</si>
  <si>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</si>
  <si>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</si>
  <si>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</si>
  <si>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</si>
  <si>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</si>
  <si>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</si>
  <si>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</si>
  <si>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</si>
  <si>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</si>
  <si>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</si>
  <si>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</si>
  <si>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</si>
  <si>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</si>
  <si>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</si>
  <si>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</si>
  <si>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</si>
  <si>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</si>
  <si>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</si>
  <si>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</si>
  <si>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</si>
  <si>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</si>
  <si>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</si>
  <si>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</si>
  <si>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</si>
  <si>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</si>
  <si>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</si>
  <si>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</si>
  <si>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</si>
  <si>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</si>
  <si>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</si>
  <si>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</si>
  <si>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</si>
  <si>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</si>
  <si>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</si>
  <si>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</si>
  <si>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</si>
  <si>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</si>
  <si>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</si>
  <si>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</si>
  <si>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</si>
  <si>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</si>
  <si>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</si>
  <si>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</si>
  <si>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</si>
  <si>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</si>
  <si>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</si>
  <si>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</si>
  <si>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</si>
  <si>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</si>
  <si>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</si>
  <si>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</si>
  <si>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</si>
  <si>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</si>
  <si>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</si>
  <si>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</si>
  <si>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</si>
  <si>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</si>
  <si>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</si>
  <si>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</si>
  <si>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</si>
  <si>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</si>
  <si>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</si>
  <si>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</si>
  <si>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</si>
  <si>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</si>
  <si>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</si>
  <si>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</si>
  <si>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</si>
  <si>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</si>
  <si>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</si>
  <si>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</si>
  <si>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</si>
  <si>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</si>
  <si>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</si>
  <si>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</si>
  <si>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</si>
  <si>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</si>
  <si>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</si>
  <si>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</si>
  <si>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</si>
  <si>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</si>
  <si>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</si>
  <si>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</si>
  <si>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</si>
  <si>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</si>
  <si>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</si>
  <si>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</si>
  <si>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</si>
  <si>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</si>
  <si>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</si>
  <si>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</si>
  <si>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</si>
  <si>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</si>
  <si>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</si>
  <si>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</si>
  <si>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</si>
  <si>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</si>
  <si>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</si>
  <si>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</si>
  <si>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</si>
  <si>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</si>
  <si>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</si>
  <si>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</si>
  <si>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</si>
  <si>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</si>
  <si>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</si>
  <si>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</si>
  <si>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</si>
  <si>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</si>
  <si>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</si>
  <si>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</si>
  <si>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</si>
  <si>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</si>
  <si>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</si>
  <si>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</si>
  <si>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</si>
  <si>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</si>
  <si>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</si>
  <si>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</si>
  <si>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</si>
  <si>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</si>
  <si>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</si>
  <si>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</si>
  <si>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</si>
  <si>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</si>
  <si>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</si>
  <si>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</si>
  <si>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</si>
  <si>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</si>
  <si>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</si>
  <si>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</si>
  <si>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</si>
  <si>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</si>
  <si>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</si>
  <si>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</si>
  <si>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</si>
  <si>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</si>
  <si>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</si>
  <si>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</si>
  <si>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</si>
  <si>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</si>
  <si>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</si>
  <si>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</si>
  <si>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</si>
  <si>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</si>
  <si>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</si>
  <si>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</si>
  <si>
    <t>VSH</t>
  </si>
  <si>
    <t>Vishay Intertechnology, Inc.</t>
  </si>
  <si>
    <t>M&amp;T Bank Corporation</t>
  </si>
  <si>
    <t>Acquired by Independent Bancorp</t>
  </si>
  <si>
    <t>Cadence Bank</t>
  </si>
  <si>
    <t>CADE</t>
  </si>
  <si>
    <t>Nov21</t>
  </si>
  <si>
    <t>Growth streak based on special dividends; company initiated regular quarterly dividends</t>
  </si>
  <si>
    <t>Acquired by Farmers National Banc Corp.</t>
  </si>
  <si>
    <t>Acquired by Baxter</t>
  </si>
  <si>
    <t>Dec21</t>
  </si>
  <si>
    <t>Evercore Inc.</t>
  </si>
  <si>
    <t>JBSS</t>
  </si>
  <si>
    <t>SNDR</t>
  </si>
  <si>
    <t>FGBI</t>
  </si>
  <si>
    <t>Park National Corporation</t>
  </si>
  <si>
    <t>EOG Resources, Inc.</t>
  </si>
  <si>
    <t>John B. Sanfilippo &amp; Son, Inc.</t>
  </si>
  <si>
    <t>Schneider National, Inc.</t>
  </si>
  <si>
    <t>First Guaranty Bancshares, Inc.</t>
  </si>
  <si>
    <t>Acquired by WSFS Financial Corp</t>
  </si>
  <si>
    <t>Acquired by American Tower Corp</t>
  </si>
  <si>
    <t>WTW</t>
  </si>
  <si>
    <t>Symbol Change</t>
  </si>
  <si>
    <t>Willis Towers Watson Plc</t>
  </si>
  <si>
    <t>Jan22</t>
  </si>
  <si>
    <t>TMO</t>
  </si>
  <si>
    <t>NXPI</t>
  </si>
  <si>
    <t>FANG</t>
  </si>
  <si>
    <t>LPX</t>
  </si>
  <si>
    <t>WD</t>
  </si>
  <si>
    <t>MANT</t>
  </si>
  <si>
    <t>MPWR</t>
  </si>
  <si>
    <t>KFRC</t>
  </si>
  <si>
    <t>Thermo Fisher Scientific Inc.</t>
  </si>
  <si>
    <t>NXP Semiconductors N.V.</t>
  </si>
  <si>
    <t>Diamondback Energy, Inc.</t>
  </si>
  <si>
    <t>Louisiana-Pacific Corporation</t>
  </si>
  <si>
    <t>Yum! Brands, Inc.</t>
  </si>
  <si>
    <t>Walker &amp; Dunlop, Inc.</t>
  </si>
  <si>
    <t>ManTech International Corporation</t>
  </si>
  <si>
    <t>The Williams Companies, Inc.</t>
  </si>
  <si>
    <t>East West Bancorp, Inc.</t>
  </si>
  <si>
    <t>Monolithic Power Systems, Inc.</t>
  </si>
  <si>
    <t>First Bancorp</t>
  </si>
  <si>
    <t>FBNC</t>
  </si>
  <si>
    <t>Kforce Inc.</t>
  </si>
  <si>
    <t>Acquired by Geneve Holdings</t>
  </si>
  <si>
    <t>Feb22</t>
  </si>
  <si>
    <t>LEVL</t>
  </si>
  <si>
    <t>GNTY</t>
  </si>
  <si>
    <t>FBMS</t>
  </si>
  <si>
    <t>MBIN</t>
  </si>
  <si>
    <t>TD</t>
  </si>
  <si>
    <t>BMO</t>
  </si>
  <si>
    <t>CM</t>
  </si>
  <si>
    <t>Level One Bancorp, Inc.</t>
  </si>
  <si>
    <t>Guaranty Bancshares, Inc.</t>
  </si>
  <si>
    <t>The First Bancshares, Inc.</t>
  </si>
  <si>
    <t>Merchants Bancorp</t>
  </si>
  <si>
    <t>The Toronto-Dominion Bank</t>
  </si>
  <si>
    <t>The Bank of Nova Scotia</t>
  </si>
  <si>
    <t>Canadian Imperial Bank of Commerce</t>
  </si>
  <si>
    <t>Bank of Montreal</t>
  </si>
  <si>
    <t>Mar22</t>
  </si>
  <si>
    <t>Canada</t>
  </si>
  <si>
    <t>WLY</t>
  </si>
  <si>
    <t>Acquired by M&amp;T Bank Corporation</t>
  </si>
  <si>
    <t>BRKL</t>
  </si>
  <si>
    <t>FBP</t>
  </si>
  <si>
    <t>OBNK</t>
  </si>
  <si>
    <t>MRTN</t>
  </si>
  <si>
    <t>Kinder Morgan, Inc.</t>
  </si>
  <si>
    <t>Applied Materials, Inc.</t>
  </si>
  <si>
    <t>Marten Transport, Ltd.</t>
  </si>
  <si>
    <t>Origin Bancorp, Inc.</t>
  </si>
  <si>
    <t>First BanCorp.</t>
  </si>
  <si>
    <t>Brookline Bancorp, Inc.</t>
  </si>
  <si>
    <t>Acquired by KKR</t>
  </si>
  <si>
    <t>Acquired by Citizens Financial Group</t>
  </si>
  <si>
    <t>Acquired by First Merchants Corp</t>
  </si>
  <si>
    <t>Apr22</t>
  </si>
  <si>
    <t>HBB</t>
  </si>
  <si>
    <t>EQH</t>
  </si>
  <si>
    <t>Hamilton Beach Brands Holding Company</t>
  </si>
  <si>
    <t>Equitable Holdings, Inc.</t>
  </si>
  <si>
    <t>Acquired by VICI Properties</t>
  </si>
  <si>
    <t>May22</t>
  </si>
  <si>
    <t>Elevance Health Inc.</t>
  </si>
  <si>
    <t>ELV</t>
  </si>
  <si>
    <t>Jun22</t>
  </si>
  <si>
    <t>Rush Enterprises, Inc.</t>
  </si>
  <si>
    <t>RUSHA</t>
  </si>
  <si>
    <t>Acquired by Entegris</t>
  </si>
  <si>
    <t>Acquired by Schweitzer-Mauduit</t>
  </si>
  <si>
    <t>Neenah Paper, Inc.</t>
  </si>
  <si>
    <t>HR</t>
  </si>
  <si>
    <t>Healthcare Realty Trust Inc.</t>
  </si>
  <si>
    <t>Jul22</t>
  </si>
  <si>
    <t>Silvercrest Asset Management Group Inc.</t>
  </si>
  <si>
    <t>SAMG</t>
  </si>
  <si>
    <t>Aug22</t>
  </si>
  <si>
    <t>VICI Properties Inc.</t>
  </si>
  <si>
    <t>VICI</t>
  </si>
  <si>
    <t>Acquired by Carlyle Group</t>
  </si>
  <si>
    <t>Sep22</t>
  </si>
  <si>
    <t>https://www.ireitinvestor.com/dividend-champions/</t>
  </si>
  <si>
    <t>AWI</t>
  </si>
  <si>
    <t>Armstrong World Industries, Inc.</t>
  </si>
  <si>
    <t>HomeTrust Bancshares, Inc.</t>
  </si>
  <si>
    <t>Acquired by Prologis</t>
  </si>
  <si>
    <t>Oct22</t>
  </si>
  <si>
    <t>MBCN</t>
  </si>
  <si>
    <t>Middlefield Banc Corp.</t>
  </si>
  <si>
    <t>Acquired by Centerbridge Partners</t>
  </si>
  <si>
    <t>Currency Exchange Rates</t>
  </si>
  <si>
    <t>Acquired by DigitalBridge</t>
  </si>
  <si>
    <t>Spinoff of MasterBrand</t>
  </si>
  <si>
    <t>Nov22</t>
  </si>
  <si>
    <t>PulteGroup, Inc.</t>
  </si>
  <si>
    <t>PHM</t>
  </si>
  <si>
    <t>PWR</t>
  </si>
  <si>
    <t>SPFI</t>
  </si>
  <si>
    <t>MOS</t>
  </si>
  <si>
    <t>Quanta Services, Inc.</t>
  </si>
  <si>
    <t>FMC Corporation</t>
  </si>
  <si>
    <t>South Plains Financial, Inc.</t>
  </si>
  <si>
    <t>The Mosaic Company</t>
  </si>
  <si>
    <t>Jan23</t>
  </si>
  <si>
    <t>Dec22</t>
  </si>
  <si>
    <t>Enviva Inc.</t>
  </si>
  <si>
    <t>Feb23</t>
  </si>
  <si>
    <t>PSTL</t>
  </si>
  <si>
    <t>ESNT</t>
  </si>
  <si>
    <t>VCTR</t>
  </si>
  <si>
    <t>HE</t>
  </si>
  <si>
    <t>OCSL</t>
  </si>
  <si>
    <t>Postal Realty Trust, Inc.</t>
  </si>
  <si>
    <t>Essent Group Ltd.</t>
  </si>
  <si>
    <t>Victory Capital Holdings, Inc.</t>
  </si>
  <si>
    <t>Hawaiian Electric Industries, Inc.</t>
  </si>
  <si>
    <t>Oaktree Specialty Lending Corporation</t>
  </si>
  <si>
    <t>Acquired by Infrastructure Investments Fund</t>
  </si>
  <si>
    <t>Acquired by GIC and Oak Street</t>
  </si>
  <si>
    <t>VRSK</t>
  </si>
  <si>
    <t>NYT</t>
  </si>
  <si>
    <t>Verisk Analytics, Inc.</t>
  </si>
  <si>
    <t>The New York Times Company</t>
  </si>
  <si>
    <t>Mar23</t>
  </si>
  <si>
    <t>PCB</t>
  </si>
  <si>
    <t>CNOB</t>
  </si>
  <si>
    <t>PCB Bancorp</t>
  </si>
  <si>
    <t>ConnectOne Bancorp, Inc.</t>
  </si>
  <si>
    <t>Apr23</t>
  </si>
  <si>
    <t>Consumer Staples Distribution &amp; Retail</t>
  </si>
  <si>
    <t>OBK</t>
  </si>
  <si>
    <t>May23</t>
  </si>
  <si>
    <t>Jun23</t>
  </si>
  <si>
    <t>BSVN</t>
  </si>
  <si>
    <t>CTVA</t>
  </si>
  <si>
    <t>Bank7 Corp.</t>
  </si>
  <si>
    <t>Corteva, Inc.</t>
  </si>
  <si>
    <t>Jul23</t>
  </si>
  <si>
    <t>Cencora, Inc.</t>
  </si>
  <si>
    <t>Spinoff of Knife River</t>
  </si>
  <si>
    <t>Aug23</t>
  </si>
  <si>
    <t>Sep23</t>
  </si>
  <si>
    <t>Leidos Holdings</t>
  </si>
  <si>
    <t>LDOS</t>
  </si>
  <si>
    <t>CSTR</t>
  </si>
  <si>
    <t>BPRN</t>
  </si>
  <si>
    <t>CapStar Financial Holdings, Inc.</t>
  </si>
  <si>
    <t>Princeton Bancorp, Inc.</t>
  </si>
  <si>
    <t>eBay Inc.</t>
  </si>
  <si>
    <t>EBAY</t>
  </si>
  <si>
    <t>Equity Residential</t>
  </si>
  <si>
    <t>EQR</t>
  </si>
  <si>
    <t>Essential Properties Realty Trust, Inc.</t>
  </si>
  <si>
    <t>EPRT</t>
  </si>
  <si>
    <t>Invitation Homes Inc.</t>
  </si>
  <si>
    <t>INVH</t>
  </si>
  <si>
    <t>Omega Flex, Inc.</t>
  </si>
  <si>
    <t>OFLX</t>
  </si>
  <si>
    <t>Vistra Corp.</t>
  </si>
  <si>
    <t>VST</t>
  </si>
  <si>
    <t>Winnebago Industries, Inc.</t>
  </si>
  <si>
    <t>WGO</t>
  </si>
  <si>
    <t>Broadline Retail</t>
  </si>
  <si>
    <t>Diversified REITs</t>
  </si>
  <si>
    <t>Residential REITs</t>
  </si>
  <si>
    <t>Financial Services</t>
  </si>
  <si>
    <t>Retail REITs</t>
  </si>
  <si>
    <t>Specialized REITs</t>
  </si>
  <si>
    <t>Office REITs</t>
  </si>
  <si>
    <t>Healthcare REITs</t>
  </si>
  <si>
    <t>Industrial REITs</t>
  </si>
  <si>
    <t>Equinix, Inc.</t>
  </si>
  <si>
    <t>Acquired by Brookfield Infrastructure</t>
  </si>
  <si>
    <t>Acquired by Emerson</t>
  </si>
  <si>
    <t>Acquired by ONEOK</t>
  </si>
  <si>
    <t>Oct23</t>
  </si>
  <si>
    <t>BCC</t>
  </si>
  <si>
    <t>VRTS</t>
  </si>
  <si>
    <t>FUNC</t>
  </si>
  <si>
    <t>FBK</t>
  </si>
  <si>
    <t>TPB</t>
  </si>
  <si>
    <t>B1</t>
  </si>
  <si>
    <t>Turning Point Brands, Inc.</t>
  </si>
  <si>
    <t>FB Financial Corporation</t>
  </si>
  <si>
    <t>First United Corporation</t>
  </si>
  <si>
    <t>Boise Cascade Company</t>
  </si>
  <si>
    <t>Virtus Investment Partners, Inc.</t>
  </si>
  <si>
    <t>Nov23</t>
  </si>
  <si>
    <t>Spinoff of Net Lease Office Properties</t>
  </si>
  <si>
    <t>Adj. Spinoff of Worthington Steel</t>
  </si>
  <si>
    <t>Adj. Spinoff of Vitesse</t>
  </si>
  <si>
    <t>Acquired by Brookfield Reinsurance</t>
  </si>
  <si>
    <t>Adj 2018 spinoff of nVent Electric</t>
  </si>
  <si>
    <t>Brookfield Corporation</t>
  </si>
  <si>
    <t>BN</t>
  </si>
  <si>
    <t>Adj. 2022 Spinoff of Brookfield Asset Management</t>
  </si>
  <si>
    <t>Kellanova</t>
  </si>
  <si>
    <t>Adj. 2023 spinoff of WK Kellogg</t>
  </si>
  <si>
    <t>25 yrs</t>
  </si>
  <si>
    <t>'99-'23</t>
  </si>
  <si>
    <t>Dec23</t>
  </si>
  <si>
    <t>NNN REIT, Inc.</t>
  </si>
  <si>
    <t>RPRX</t>
  </si>
  <si>
    <t>NRG</t>
  </si>
  <si>
    <t>J</t>
  </si>
  <si>
    <t>SBAC</t>
  </si>
  <si>
    <t>PATK</t>
  </si>
  <si>
    <t>BOTJ</t>
  </si>
  <si>
    <t>Bank of the James Financial Group, Inc.</t>
  </si>
  <si>
    <t>Patrick Industries, Inc.</t>
  </si>
  <si>
    <t>Automobile Components</t>
  </si>
  <si>
    <t>SBA Communications Corporation</t>
  </si>
  <si>
    <t>Jacobs Solutions Inc.</t>
  </si>
  <si>
    <t>NRG Energy, Inc.</t>
  </si>
  <si>
    <t>Royalty Pharma plc</t>
  </si>
  <si>
    <t>Acquired by CCFNB Bancorp</t>
  </si>
  <si>
    <t>ARES</t>
  </si>
  <si>
    <t>AMCR</t>
  </si>
  <si>
    <t>CTSH</t>
  </si>
  <si>
    <t>MUSA</t>
  </si>
  <si>
    <t>ALSN</t>
  </si>
  <si>
    <t>RDN</t>
  </si>
  <si>
    <t>SSTK</t>
  </si>
  <si>
    <t>Feb</t>
  </si>
  <si>
    <t>Ares Management Corporation</t>
  </si>
  <si>
    <t>AMETEK, Inc.</t>
  </si>
  <si>
    <t>Amcor plc</t>
  </si>
  <si>
    <t>Citizens Community Bancorp, Inc.</t>
  </si>
  <si>
    <t>Cognizant Technology Solutions Corporation</t>
  </si>
  <si>
    <t>Knight-Swift Transportation Holdings Inc.</t>
  </si>
  <si>
    <t>Ground Transportation</t>
  </si>
  <si>
    <t>Murphy USA Inc.</t>
  </si>
  <si>
    <t>Allison Transmission Holdings, Inc.</t>
  </si>
  <si>
    <t>Radian Group Inc.</t>
  </si>
  <si>
    <t>Clearway Energy, Inc.</t>
  </si>
  <si>
    <t>Shutterstock, Inc.</t>
  </si>
  <si>
    <t>Interactive Media &amp; Services</t>
  </si>
  <si>
    <t>TFII</t>
  </si>
  <si>
    <t>KBR</t>
  </si>
  <si>
    <t>KBR, Inc.</t>
  </si>
  <si>
    <t>TFI International Inc.</t>
  </si>
  <si>
    <t>OTIS</t>
  </si>
  <si>
    <t>CSWI</t>
  </si>
  <si>
    <t>GFL</t>
  </si>
  <si>
    <t>OMF</t>
  </si>
  <si>
    <t>Otis Worldwide Corporation</t>
  </si>
  <si>
    <t>CSW Industrials, Inc.</t>
  </si>
  <si>
    <t>GFL Environmental Inc.</t>
  </si>
  <si>
    <t>OneMain Holdings, Inc.</t>
  </si>
  <si>
    <t>Acquired by Atlantic Union Bank</t>
  </si>
  <si>
    <t>Acquired by Old National Bancorp</t>
  </si>
  <si>
    <t>BNL</t>
  </si>
  <si>
    <t>CARR</t>
  </si>
  <si>
    <t>Broadstone Net Lease, Inc.</t>
  </si>
  <si>
    <t>KKR &amp; Co. Inc.</t>
  </si>
  <si>
    <t>Carrier Global Corporation</t>
  </si>
  <si>
    <t>Haverty Furniture Companies, Inc.</t>
  </si>
  <si>
    <t>Merged with Burke &amp; Herbert Financial Services</t>
  </si>
  <si>
    <t>Acquired by Provident Financial Services</t>
  </si>
  <si>
    <t>SWBI</t>
  </si>
  <si>
    <t>Smith &amp; Wesson Brands, Inc.</t>
  </si>
  <si>
    <t>MTG</t>
  </si>
  <si>
    <t>MGIC Investment Corporation</t>
  </si>
  <si>
    <t>Jan24</t>
  </si>
  <si>
    <t>Feb24</t>
  </si>
  <si>
    <t>Mar24</t>
  </si>
  <si>
    <t>Apr24</t>
  </si>
  <si>
    <t>May24</t>
  </si>
  <si>
    <t>Jun24</t>
  </si>
  <si>
    <t>Jul24</t>
  </si>
  <si>
    <t>Acquired by Eastern Bankshares</t>
  </si>
  <si>
    <t>Acquired by Peoples Financial Services Corp.</t>
  </si>
  <si>
    <t>RB Global</t>
  </si>
  <si>
    <t>UCB</t>
  </si>
  <si>
    <t>United Community Banks</t>
  </si>
  <si>
    <t>PINE</t>
  </si>
  <si>
    <t>WHD</t>
  </si>
  <si>
    <t>WMG</t>
  </si>
  <si>
    <t>Alpine Income Property Trust, Inc.</t>
  </si>
  <si>
    <t>Energy Equipment &amp; Services</t>
  </si>
  <si>
    <t>Cactus, Inc.</t>
  </si>
  <si>
    <t>Warner Music Group Corp.</t>
  </si>
  <si>
    <t>TXNM</t>
  </si>
  <si>
    <t>TXNM Energy, Inc.</t>
  </si>
  <si>
    <t>Aug24</t>
  </si>
  <si>
    <t>Acquired by Nordson</t>
  </si>
  <si>
    <t>Sep24</t>
  </si>
  <si>
    <t>Oct24</t>
  </si>
  <si>
    <t>Nov24</t>
  </si>
  <si>
    <t>Acquired by Energy Capital Partners</t>
  </si>
  <si>
    <t>Acquired by  Global Credit Union</t>
  </si>
  <si>
    <t>KLIC</t>
  </si>
  <si>
    <t>BFC</t>
  </si>
  <si>
    <t>WAL</t>
  </si>
  <si>
    <t>Bank First Corporation</t>
  </si>
  <si>
    <t>Western Alliance Bancorporation</t>
  </si>
  <si>
    <t>HA Sustainable Infrastructure Capital, Inc.</t>
  </si>
  <si>
    <t>Kulicke and Soffa Industries, Inc.</t>
  </si>
  <si>
    <t>2024 = Year 13</t>
  </si>
  <si>
    <t>2024 = Year 7</t>
  </si>
  <si>
    <t>2024 = Year 14</t>
  </si>
  <si>
    <t>2024 = Year 11</t>
  </si>
  <si>
    <t>2024 = Year 12</t>
  </si>
  <si>
    <t>2024 = Year 16</t>
  </si>
  <si>
    <t>2024 = Year 10</t>
  </si>
  <si>
    <t>2024 = Year 6</t>
  </si>
  <si>
    <t>2024 = Year 37</t>
  </si>
  <si>
    <t>2024 = Year 33</t>
  </si>
  <si>
    <t>2024 = Year 8</t>
  </si>
  <si>
    <t>Numbers in Gray last updated 12/31/2024</t>
  </si>
  <si>
    <t>Last updated 12/31/2024</t>
  </si>
  <si>
    <t>Dec24</t>
  </si>
  <si>
    <t>PLBC</t>
  </si>
  <si>
    <t>NTR</t>
  </si>
  <si>
    <t>TD SYNNEX Corporation</t>
  </si>
  <si>
    <t>Plumas Bancorp</t>
  </si>
  <si>
    <t>Nutrien Ltd.</t>
  </si>
  <si>
    <t>LXP Industrial Trust</t>
  </si>
  <si>
    <t>General Mills, Inc.</t>
  </si>
  <si>
    <t>Brixmor Property Group Inc.</t>
  </si>
  <si>
    <t>Jan25</t>
  </si>
  <si>
    <t>Acquired by German American Bancorp</t>
  </si>
  <si>
    <t>Muncy Columbia Financial Corporation</t>
  </si>
  <si>
    <t>ACNB</t>
  </si>
  <si>
    <t>RICK</t>
  </si>
  <si>
    <t>VOYA</t>
  </si>
  <si>
    <t>ACNB Corporation</t>
  </si>
  <si>
    <t>RCI Hospitality Holdings, Inc.</t>
  </si>
  <si>
    <t>Valmont Industries, Inc.</t>
  </si>
  <si>
    <t>Voya Financial, Inc.</t>
  </si>
  <si>
    <t>HTB</t>
  </si>
  <si>
    <t>Feb25</t>
  </si>
  <si>
    <t>Mar25</t>
  </si>
  <si>
    <t>BKU</t>
  </si>
  <si>
    <t>CSR</t>
  </si>
  <si>
    <t>FDP</t>
  </si>
  <si>
    <t>TOL</t>
  </si>
  <si>
    <t>BankUnited, Inc.</t>
  </si>
  <si>
    <t>Centerspace</t>
  </si>
  <si>
    <t>Devon Energy Corporation</t>
  </si>
  <si>
    <t>Fresh Del Monte Produce Inc.</t>
  </si>
  <si>
    <t>Oxford Industries, Inc.</t>
  </si>
  <si>
    <t>Ross Stores, Inc.</t>
  </si>
  <si>
    <t>Toll Brothers, Inc.</t>
  </si>
  <si>
    <t>Acquired by Renasant</t>
  </si>
  <si>
    <t>Apr25</t>
  </si>
  <si>
    <t>EBC</t>
  </si>
  <si>
    <t>UMH</t>
  </si>
  <si>
    <t>UMH Properties, Inc.</t>
  </si>
  <si>
    <t>Tanger Inc.</t>
  </si>
  <si>
    <t>Eastern Bankshares, Inc.</t>
  </si>
  <si>
    <t>The TJX Companies, Inc.</t>
  </si>
  <si>
    <t>HTO</t>
  </si>
  <si>
    <t>H2O America</t>
  </si>
  <si>
    <t>BCO</t>
  </si>
  <si>
    <t>Penske Automotive Group, Inc.</t>
  </si>
  <si>
    <t>Molson Coors Beverage Company</t>
  </si>
  <si>
    <t>Gaming and Leisure Properties, Inc.</t>
  </si>
  <si>
    <t>The Brink's Company</t>
  </si>
  <si>
    <t>Acquired by Capital One Financial Corporation</t>
  </si>
  <si>
    <t>May25</t>
  </si>
  <si>
    <t>CSW</t>
  </si>
  <si>
    <t>WKC</t>
  </si>
  <si>
    <t>Darden Restaurants, Inc.</t>
  </si>
  <si>
    <t>World Kinect Corporation</t>
  </si>
  <si>
    <t>Jun25</t>
  </si>
  <si>
    <t>Acquired by Independent Bank Corp</t>
  </si>
  <si>
    <t>The Marzetti Company</t>
  </si>
  <si>
    <t>MZTI</t>
  </si>
  <si>
    <t>Howmet Aerospace Inc.</t>
  </si>
  <si>
    <t>HWM</t>
  </si>
  <si>
    <t>FOX</t>
  </si>
  <si>
    <t>CFBK</t>
  </si>
  <si>
    <t>Fox Corporation</t>
  </si>
  <si>
    <t>CF Bankshares Inc.</t>
  </si>
  <si>
    <t>FedEx Corporation</t>
  </si>
  <si>
    <t>Bunge Global</t>
  </si>
  <si>
    <t>Acme United Corporation</t>
  </si>
  <si>
    <t>MrSe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</si>
</sst>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</numFmts>
  <fonts count="76" x14ac:knownFonts="1">
    <font>
      <sz val="10"/>
      <name val="Arial"/>
      <family val="2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  <font>
      <b/>
      <i/>
      <u/>
      <sz val="8"/>
      <name val="Arial"/>
      <family val="2"/>
    </font>
    <font>
      <b/>
      <i/>
      <u/>
      <sz val="9"/>
      <color indexed="40"/>
      <name val="Arial"/>
      <family val="2"/>
    </font>
    <font>
      <u/>
      <sz val="9"/>
      <color indexed="12"/>
      <name val="Arial"/>
      <family val="2"/>
    </font>
    <font>
      <sz val="9"/>
      <color rgb="FFEE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68" fillId="0" borderId="0"/>
    <xf numFmtId="0" fontId="6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798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6" fillId="0" borderId="5" xfId="0" applyFont="1" applyBorder="1"/>
    <xf numFmtId="0" fontId="10" fillId="0" borderId="5" xfId="0" applyFont="1" applyBorder="1"/>
    <xf numFmtId="0" fontId="6" fillId="0" borderId="0" xfId="0" applyFont="1"/>
    <xf numFmtId="0" fontId="10" fillId="0" borderId="0" xfId="0" applyFont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0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0" fillId="0" borderId="12" xfId="0" applyFont="1" applyBorder="1" applyAlignment="1">
      <alignment horizontal="center"/>
    </xf>
    <xf numFmtId="168" fontId="6" fillId="0" borderId="0" xfId="0" applyNumberFormat="1" applyFont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/>
    <xf numFmtId="0" fontId="22" fillId="0" borderId="12" xfId="0" applyFont="1" applyBorder="1"/>
    <xf numFmtId="0" fontId="20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1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2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2" fillId="0" borderId="15" xfId="0" applyFont="1" applyBorder="1"/>
    <xf numFmtId="0" fontId="21" fillId="0" borderId="13" xfId="0" applyFont="1" applyBorder="1"/>
    <xf numFmtId="0" fontId="10" fillId="0" borderId="10" xfId="0" applyFont="1" applyBorder="1" applyAlignment="1">
      <alignment horizontal="left"/>
    </xf>
    <xf numFmtId="0" fontId="17" fillId="0" borderId="12" xfId="0" applyFont="1" applyBorder="1"/>
    <xf numFmtId="0" fontId="16" fillId="0" borderId="12" xfId="0" applyFont="1" applyBorder="1"/>
    <xf numFmtId="0" fontId="6" fillId="0" borderId="13" xfId="0" applyFont="1" applyBorder="1" applyAlignment="1">
      <alignment horizontal="left"/>
    </xf>
    <xf numFmtId="0" fontId="22" fillId="0" borderId="13" xfId="0" applyFont="1" applyBorder="1"/>
    <xf numFmtId="2" fontId="10" fillId="0" borderId="0" xfId="0" applyNumberFormat="1" applyFont="1"/>
    <xf numFmtId="0" fontId="20" fillId="0" borderId="8" xfId="0" applyFont="1" applyBorder="1" applyAlignment="1">
      <alignment horizontal="center"/>
    </xf>
    <xf numFmtId="0" fontId="22" fillId="0" borderId="13" xfId="0" applyFont="1" applyBorder="1" applyAlignment="1">
      <alignment horizontal="left"/>
    </xf>
    <xf numFmtId="0" fontId="20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0" fillId="0" borderId="10" xfId="0" applyFont="1" applyBorder="1" applyAlignment="1">
      <alignment horizontal="center"/>
    </xf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168" fontId="6" fillId="0" borderId="14" xfId="0" applyNumberFormat="1" applyFont="1" applyBorder="1"/>
    <xf numFmtId="2" fontId="6" fillId="0" borderId="14" xfId="0" applyNumberFormat="1" applyFont="1" applyBorder="1"/>
    <xf numFmtId="0" fontId="27" fillId="0" borderId="1" xfId="0" applyFont="1" applyBorder="1" applyAlignment="1">
      <alignment horizontal="left"/>
    </xf>
    <xf numFmtId="0" fontId="21" fillId="0" borderId="12" xfId="0" applyFont="1" applyBorder="1"/>
    <xf numFmtId="0" fontId="22" fillId="0" borderId="15" xfId="0" applyFont="1" applyBorder="1" applyAlignment="1">
      <alignment horizontal="left"/>
    </xf>
    <xf numFmtId="2" fontId="6" fillId="0" borderId="2" xfId="0" applyNumberFormat="1" applyFont="1" applyBorder="1"/>
    <xf numFmtId="2" fontId="6" fillId="0" borderId="4" xfId="0" applyNumberFormat="1" applyFont="1" applyBorder="1"/>
    <xf numFmtId="0" fontId="29" fillId="0" borderId="1" xfId="0" applyFont="1" applyBorder="1" applyAlignment="1">
      <alignment horizontal="left"/>
    </xf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/>
    </xf>
    <xf numFmtId="0" fontId="20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37" fillId="0" borderId="12" xfId="0" applyFont="1" applyBorder="1"/>
    <xf numFmtId="0" fontId="20" fillId="0" borderId="7" xfId="0" applyFont="1" applyBorder="1" applyAlignment="1">
      <alignment horizontal="center"/>
    </xf>
    <xf numFmtId="0" fontId="37" fillId="0" borderId="15" xfId="0" applyFont="1" applyBorder="1"/>
    <xf numFmtId="0" fontId="20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2" fillId="0" borderId="7" xfId="0" applyFont="1" applyBorder="1" applyAlignment="1">
      <alignment horizontal="left"/>
    </xf>
    <xf numFmtId="0" fontId="37" fillId="0" borderId="7" xfId="0" applyFont="1" applyBorder="1"/>
    <xf numFmtId="0" fontId="22" fillId="0" borderId="7" xfId="0" applyFont="1" applyBorder="1"/>
    <xf numFmtId="0" fontId="16" fillId="0" borderId="13" xfId="0" applyFont="1" applyBorder="1"/>
    <xf numFmtId="0" fontId="21" fillId="0" borderId="8" xfId="0" applyFont="1" applyBorder="1" applyAlignment="1">
      <alignment horizontal="left"/>
    </xf>
    <xf numFmtId="0" fontId="22" fillId="0" borderId="11" xfId="0" applyFont="1" applyBorder="1"/>
    <xf numFmtId="0" fontId="22" fillId="0" borderId="10" xfId="0" applyFont="1" applyBorder="1" applyAlignment="1">
      <alignment horizontal="left"/>
    </xf>
    <xf numFmtId="0" fontId="22" fillId="0" borderId="8" xfId="0" applyFont="1" applyBorder="1" applyAlignment="1">
      <alignment horizontal="left"/>
    </xf>
    <xf numFmtId="164" fontId="10" fillId="0" borderId="12" xfId="0" applyNumberFormat="1" applyFont="1" applyBorder="1"/>
    <xf numFmtId="0" fontId="16" fillId="0" borderId="15" xfId="0" applyFont="1" applyBorder="1"/>
    <xf numFmtId="0" fontId="22" fillId="0" borderId="3" xfId="0" applyFont="1" applyBorder="1"/>
    <xf numFmtId="0" fontId="22" fillId="0" borderId="8" xfId="0" applyFont="1" applyBorder="1"/>
    <xf numFmtId="0" fontId="16" fillId="0" borderId="12" xfId="0" applyFont="1" applyBorder="1" applyAlignment="1">
      <alignment horizontal="left"/>
    </xf>
    <xf numFmtId="0" fontId="16" fillId="0" borderId="8" xfId="0" applyFont="1" applyBorder="1"/>
    <xf numFmtId="0" fontId="21" fillId="0" borderId="7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2" fillId="0" borderId="3" xfId="0" applyFont="1" applyBorder="1" applyAlignment="1">
      <alignment horizontal="left"/>
    </xf>
    <xf numFmtId="0" fontId="21" fillId="0" borderId="8" xfId="0" applyFont="1" applyBorder="1"/>
    <xf numFmtId="0" fontId="37" fillId="0" borderId="10" xfId="0" applyFont="1" applyBorder="1"/>
    <xf numFmtId="0" fontId="37" fillId="0" borderId="8" xfId="0" applyFont="1" applyBorder="1"/>
    <xf numFmtId="0" fontId="37" fillId="0" borderId="12" xfId="0" applyFont="1" applyBorder="1" applyAlignment="1">
      <alignment horizontal="left"/>
    </xf>
    <xf numFmtId="0" fontId="16" fillId="0" borderId="3" xfId="0" applyFont="1" applyBorder="1"/>
    <xf numFmtId="0" fontId="37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0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0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1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0" fillId="0" borderId="9" xfId="0" applyNumberFormat="1" applyFont="1" applyBorder="1" applyAlignment="1">
      <alignment horizontal="center"/>
    </xf>
    <xf numFmtId="164" fontId="20" fillId="0" borderId="9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38" fillId="0" borderId="1" xfId="0" applyFont="1" applyBorder="1" applyAlignment="1">
      <alignment horizontal="left"/>
    </xf>
    <xf numFmtId="0" fontId="20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0" borderId="0" xfId="0" applyFont="1" applyAlignment="1">
      <alignment horizontal="left"/>
    </xf>
    <xf numFmtId="0" fontId="37" fillId="0" borderId="12" xfId="0" applyFont="1" applyBorder="1" applyAlignment="1">
      <alignment horizontal="center"/>
    </xf>
    <xf numFmtId="0" fontId="37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0" fontId="20" fillId="0" borderId="5" xfId="0" applyFont="1" applyBorder="1" applyAlignment="1">
      <alignment horizontal="center"/>
    </xf>
    <xf numFmtId="0" fontId="20" fillId="0" borderId="11" xfId="0" applyFont="1" applyBorder="1" applyAlignment="1">
      <alignment horizontal="left"/>
    </xf>
    <xf numFmtId="164" fontId="10" fillId="0" borderId="15" xfId="0" applyNumberFormat="1" applyFont="1" applyBorder="1" applyAlignment="1">
      <alignment horizontal="center"/>
    </xf>
    <xf numFmtId="0" fontId="10" fillId="0" borderId="5" xfId="0" applyFont="1" applyBorder="1" applyAlignment="1">
      <alignment horizontal="left"/>
    </xf>
    <xf numFmtId="164" fontId="10" fillId="0" borderId="0" xfId="0" applyNumberFormat="1" applyFont="1" applyAlignment="1">
      <alignment horizontal="center"/>
    </xf>
    <xf numFmtId="164" fontId="10" fillId="0" borderId="11" xfId="0" applyNumberFormat="1" applyFont="1" applyBorder="1" applyAlignment="1">
      <alignment horizontal="center"/>
    </xf>
    <xf numFmtId="0" fontId="39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Alignment="1">
      <alignment horizontal="right"/>
    </xf>
    <xf numFmtId="0" fontId="6" fillId="6" borderId="8" xfId="0" applyFont="1" applyFill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0" fillId="0" borderId="0" xfId="0" applyFont="1" applyAlignment="1">
      <alignment horizontal="left"/>
    </xf>
    <xf numFmtId="0" fontId="40" fillId="0" borderId="0" xfId="0" applyFont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/>
    <xf numFmtId="49" fontId="6" fillId="0" borderId="0" xfId="0" applyNumberFormat="1" applyFont="1" applyAlignment="1">
      <alignment horizontal="left"/>
    </xf>
    <xf numFmtId="0" fontId="6" fillId="2" borderId="15" xfId="0" applyFont="1" applyFill="1" applyBorder="1"/>
    <xf numFmtId="1" fontId="6" fillId="2" borderId="15" xfId="0" applyNumberFormat="1" applyFont="1" applyFill="1" applyBorder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/>
    <xf numFmtId="1" fontId="6" fillId="0" borderId="1" xfId="0" applyNumberFormat="1" applyFont="1" applyBorder="1"/>
    <xf numFmtId="1" fontId="6" fillId="0" borderId="7" xfId="0" applyNumberFormat="1" applyFont="1" applyBorder="1"/>
    <xf numFmtId="1" fontId="6" fillId="0" borderId="6" xfId="0" applyNumberFormat="1" applyFont="1" applyBorder="1"/>
    <xf numFmtId="0" fontId="6" fillId="0" borderId="4" xfId="0" applyFont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/>
    <xf numFmtId="0" fontId="6" fillId="2" borderId="0" xfId="0" applyFont="1" applyFill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1" fontId="6" fillId="0" borderId="12" xfId="0" applyNumberFormat="1" applyFont="1" applyBorder="1"/>
    <xf numFmtId="0" fontId="6" fillId="2" borderId="0" xfId="0" applyFont="1" applyFill="1" applyAlignment="1">
      <alignment horizontal="center"/>
    </xf>
    <xf numFmtId="0" fontId="41" fillId="0" borderId="13" xfId="0" applyFont="1" applyBorder="1" applyAlignment="1">
      <alignment horizontal="left"/>
    </xf>
    <xf numFmtId="0" fontId="41" fillId="0" borderId="15" xfId="0" applyFont="1" applyBorder="1" applyAlignment="1">
      <alignment horizontal="left"/>
    </xf>
    <xf numFmtId="0" fontId="42" fillId="0" borderId="0" xfId="1" applyNumberFormat="1" applyFont="1" applyFill="1" applyBorder="1" applyAlignment="1" applyProtection="1"/>
    <xf numFmtId="0" fontId="41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1" fillId="0" borderId="11" xfId="0" applyFont="1" applyBorder="1" applyAlignment="1">
      <alignment horizontal="left"/>
    </xf>
    <xf numFmtId="0" fontId="6" fillId="0" borderId="9" xfId="0" applyFont="1" applyBorder="1"/>
    <xf numFmtId="0" fontId="18" fillId="0" borderId="1" xfId="0" applyFont="1" applyBorder="1" applyAlignment="1">
      <alignment horizontal="left"/>
    </xf>
    <xf numFmtId="0" fontId="18" fillId="0" borderId="2" xfId="0" applyFont="1" applyBorder="1"/>
    <xf numFmtId="0" fontId="18" fillId="0" borderId="14" xfId="0" applyFont="1" applyBorder="1"/>
    <xf numFmtId="0" fontId="17" fillId="0" borderId="7" xfId="0" applyFont="1" applyBorder="1" applyAlignment="1">
      <alignment horizontal="right"/>
    </xf>
    <xf numFmtId="0" fontId="17" fillId="0" borderId="0" xfId="0" applyFont="1"/>
    <xf numFmtId="0" fontId="6" fillId="0" borderId="6" xfId="0" applyFont="1" applyBorder="1" applyAlignment="1">
      <alignment horizontal="right"/>
    </xf>
    <xf numFmtId="0" fontId="23" fillId="0" borderId="1" xfId="0" applyFont="1" applyBorder="1" applyAlignment="1">
      <alignment horizontal="right"/>
    </xf>
    <xf numFmtId="0" fontId="23" fillId="0" borderId="2" xfId="0" applyFont="1" applyBorder="1"/>
    <xf numFmtId="0" fontId="23" fillId="0" borderId="14" xfId="0" applyFont="1" applyBorder="1"/>
    <xf numFmtId="0" fontId="41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18" fillId="0" borderId="6" xfId="0" applyFont="1" applyBorder="1" applyAlignment="1">
      <alignment horizontal="left"/>
    </xf>
    <xf numFmtId="0" fontId="18" fillId="0" borderId="5" xfId="0" applyFont="1" applyBorder="1"/>
    <xf numFmtId="0" fontId="18" fillId="0" borderId="13" xfId="0" applyFont="1" applyBorder="1"/>
    <xf numFmtId="2" fontId="6" fillId="0" borderId="8" xfId="0" applyNumberFormat="1" applyFont="1" applyBorder="1"/>
    <xf numFmtId="0" fontId="6" fillId="0" borderId="11" xfId="0" applyFont="1" applyBorder="1" applyAlignment="1">
      <alignment horizontal="right"/>
    </xf>
    <xf numFmtId="0" fontId="23" fillId="0" borderId="11" xfId="0" applyFont="1" applyBorder="1" applyAlignment="1">
      <alignment horizontal="right"/>
    </xf>
    <xf numFmtId="0" fontId="23" fillId="0" borderId="9" xfId="0" applyFont="1" applyBorder="1"/>
    <xf numFmtId="168" fontId="23" fillId="0" borderId="14" xfId="0" applyNumberFormat="1" applyFont="1" applyBorder="1"/>
    <xf numFmtId="168" fontId="23" fillId="0" borderId="2" xfId="0" applyNumberFormat="1" applyFont="1" applyBorder="1"/>
    <xf numFmtId="0" fontId="17" fillId="0" borderId="11" xfId="0" applyFont="1" applyBorder="1" applyAlignment="1">
      <alignment horizontal="right"/>
    </xf>
    <xf numFmtId="0" fontId="17" fillId="0" borderId="9" xfId="0" applyFont="1" applyBorder="1"/>
    <xf numFmtId="168" fontId="17" fillId="0" borderId="15" xfId="0" applyNumberFormat="1" applyFont="1" applyBorder="1"/>
    <xf numFmtId="0" fontId="17" fillId="0" borderId="0" xfId="0" applyFont="1" applyAlignment="1">
      <alignment horizontal="right"/>
    </xf>
    <xf numFmtId="168" fontId="17" fillId="0" borderId="0" xfId="0" applyNumberFormat="1" applyFont="1"/>
    <xf numFmtId="164" fontId="6" fillId="0" borderId="0" xfId="0" applyNumberFormat="1" applyFont="1"/>
    <xf numFmtId="0" fontId="0" fillId="0" borderId="0" xfId="0" applyAlignment="1">
      <alignment horizontal="left"/>
    </xf>
    <xf numFmtId="164" fontId="0" fillId="0" borderId="0" xfId="0" applyNumberFormat="1"/>
    <xf numFmtId="0" fontId="10" fillId="0" borderId="0" xfId="0" applyFont="1" applyAlignment="1">
      <alignment horizontal="right"/>
    </xf>
    <xf numFmtId="0" fontId="45" fillId="0" borderId="12" xfId="0" applyFont="1" applyBorder="1" applyAlignment="1">
      <alignment horizontal="left"/>
    </xf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0" fontId="22" fillId="0" borderId="10" xfId="0" applyFont="1" applyBorder="1"/>
    <xf numFmtId="0" fontId="46" fillId="0" borderId="12" xfId="0" applyFont="1" applyBorder="1" applyAlignment="1">
      <alignment horizontal="left"/>
    </xf>
    <xf numFmtId="0" fontId="46" fillId="0" borderId="12" xfId="0" applyFont="1" applyBorder="1"/>
    <xf numFmtId="0" fontId="45" fillId="0" borderId="7" xfId="0" applyFont="1" applyBorder="1"/>
    <xf numFmtId="0" fontId="45" fillId="0" borderId="12" xfId="0" applyFont="1" applyBorder="1"/>
    <xf numFmtId="0" fontId="46" fillId="0" borderId="7" xfId="0" applyFont="1" applyBorder="1" applyAlignment="1">
      <alignment horizontal="center"/>
    </xf>
    <xf numFmtId="0" fontId="46" fillId="0" borderId="15" xfId="0" applyFont="1" applyBorder="1"/>
    <xf numFmtId="0" fontId="46" fillId="0" borderId="8" xfId="0" applyFont="1" applyBorder="1" applyAlignment="1">
      <alignment horizontal="center"/>
    </xf>
    <xf numFmtId="0" fontId="46" fillId="0" borderId="13" xfId="0" applyFont="1" applyBorder="1"/>
    <xf numFmtId="0" fontId="46" fillId="0" borderId="7" xfId="0" applyFont="1" applyBorder="1"/>
    <xf numFmtId="0" fontId="46" fillId="0" borderId="7" xfId="0" applyFont="1" applyBorder="1" applyAlignment="1">
      <alignment horizontal="left"/>
    </xf>
    <xf numFmtId="0" fontId="21" fillId="0" borderId="13" xfId="0" applyFont="1" applyBorder="1" applyAlignment="1">
      <alignment horizontal="center"/>
    </xf>
    <xf numFmtId="2" fontId="10" fillId="0" borderId="7" xfId="0" applyNumberFormat="1" applyFont="1" applyBorder="1"/>
    <xf numFmtId="169" fontId="10" fillId="0" borderId="15" xfId="0" applyNumberFormat="1" applyFont="1" applyBorder="1" applyAlignment="1">
      <alignment horizontal="right"/>
    </xf>
    <xf numFmtId="169" fontId="10" fillId="0" borderId="16" xfId="0" applyNumberFormat="1" applyFont="1" applyBorder="1"/>
    <xf numFmtId="169" fontId="10" fillId="0" borderId="10" xfId="0" applyNumberFormat="1" applyFont="1" applyBorder="1" applyAlignment="1">
      <alignment horizontal="right"/>
    </xf>
    <xf numFmtId="169" fontId="21" fillId="0" borderId="10" xfId="0" applyNumberFormat="1" applyFont="1" applyBorder="1" applyAlignment="1">
      <alignment horizontal="right"/>
    </xf>
    <xf numFmtId="169" fontId="21" fillId="0" borderId="15" xfId="0" applyNumberFormat="1" applyFont="1" applyBorder="1" applyAlignment="1">
      <alignment horizontal="right"/>
    </xf>
    <xf numFmtId="169" fontId="10" fillId="0" borderId="15" xfId="0" applyNumberFormat="1" applyFont="1" applyBorder="1"/>
    <xf numFmtId="169" fontId="21" fillId="0" borderId="9" xfId="0" applyNumberFormat="1" applyFont="1" applyBorder="1"/>
    <xf numFmtId="169" fontId="10" fillId="0" borderId="9" xfId="0" applyNumberFormat="1" applyFont="1" applyBorder="1"/>
    <xf numFmtId="169" fontId="10" fillId="0" borderId="12" xfId="0" applyNumberFormat="1" applyFont="1" applyBorder="1" applyAlignment="1">
      <alignment horizontal="right"/>
    </xf>
    <xf numFmtId="169" fontId="10" fillId="0" borderId="8" xfId="0" applyNumberFormat="1" applyFont="1" applyBorder="1"/>
    <xf numFmtId="169" fontId="21" fillId="0" borderId="8" xfId="0" applyNumberFormat="1" applyFont="1" applyBorder="1" applyAlignment="1">
      <alignment horizontal="right"/>
    </xf>
    <xf numFmtId="169" fontId="21" fillId="0" borderId="12" xfId="0" applyNumberFormat="1" applyFont="1" applyBorder="1"/>
    <xf numFmtId="169" fontId="21" fillId="0" borderId="15" xfId="0" applyNumberFormat="1" applyFont="1" applyBorder="1"/>
    <xf numFmtId="169" fontId="10" fillId="0" borderId="13" xfId="0" applyNumberFormat="1" applyFont="1" applyBorder="1" applyAlignment="1">
      <alignment horizontal="right"/>
    </xf>
    <xf numFmtId="169" fontId="10" fillId="0" borderId="13" xfId="0" applyNumberFormat="1" applyFont="1" applyBorder="1"/>
    <xf numFmtId="169" fontId="10" fillId="0" borderId="7" xfId="0" applyNumberFormat="1" applyFont="1" applyBorder="1"/>
    <xf numFmtId="169" fontId="21" fillId="0" borderId="3" xfId="0" applyNumberFormat="1" applyFont="1" applyBorder="1" applyAlignment="1">
      <alignment horizontal="right"/>
    </xf>
    <xf numFmtId="169" fontId="10" fillId="0" borderId="3" xfId="0" applyNumberFormat="1" applyFont="1" applyBorder="1" applyAlignment="1">
      <alignment horizontal="right"/>
    </xf>
    <xf numFmtId="169" fontId="21" fillId="0" borderId="13" xfId="0" applyNumberFormat="1" applyFont="1" applyBorder="1" applyAlignment="1">
      <alignment horizontal="right"/>
    </xf>
    <xf numFmtId="169" fontId="10" fillId="0" borderId="5" xfId="0" applyNumberFormat="1" applyFont="1" applyBorder="1"/>
    <xf numFmtId="169" fontId="21" fillId="0" borderId="5" xfId="0" applyNumberFormat="1" applyFont="1" applyBorder="1"/>
    <xf numFmtId="169" fontId="10" fillId="0" borderId="18" xfId="0" applyNumberFormat="1" applyFont="1" applyBorder="1"/>
    <xf numFmtId="169" fontId="47" fillId="0" borderId="12" xfId="0" applyNumberFormat="1" applyFont="1" applyBorder="1"/>
    <xf numFmtId="169" fontId="10" fillId="0" borderId="3" xfId="0" applyNumberFormat="1" applyFont="1" applyBorder="1"/>
    <xf numFmtId="169" fontId="10" fillId="0" borderId="10" xfId="0" applyNumberFormat="1" applyFont="1" applyBorder="1"/>
    <xf numFmtId="169" fontId="47" fillId="0" borderId="8" xfId="0" applyNumberFormat="1" applyFont="1" applyBorder="1"/>
    <xf numFmtId="169" fontId="47" fillId="0" borderId="17" xfId="0" applyNumberFormat="1" applyFont="1" applyBorder="1"/>
    <xf numFmtId="169" fontId="10" fillId="0" borderId="6" xfId="0" applyNumberFormat="1" applyFont="1" applyBorder="1"/>
    <xf numFmtId="169" fontId="10" fillId="0" borderId="11" xfId="0" applyNumberFormat="1" applyFont="1" applyBorder="1"/>
    <xf numFmtId="169" fontId="21" fillId="0" borderId="13" xfId="0" applyNumberFormat="1" applyFont="1" applyBorder="1"/>
    <xf numFmtId="169" fontId="10" fillId="0" borderId="0" xfId="0" applyNumberFormat="1" applyFont="1" applyAlignment="1">
      <alignment horizontal="right"/>
    </xf>
    <xf numFmtId="169" fontId="10" fillId="0" borderId="7" xfId="0" applyNumberFormat="1" applyFont="1" applyBorder="1" applyAlignment="1">
      <alignment horizontal="right"/>
    </xf>
    <xf numFmtId="169" fontId="21" fillId="0" borderId="0" xfId="0" applyNumberFormat="1" applyFont="1" applyAlignment="1">
      <alignment horizontal="right"/>
    </xf>
    <xf numFmtId="169" fontId="21" fillId="0" borderId="7" xfId="0" applyNumberFormat="1" applyFont="1" applyBorder="1" applyAlignment="1">
      <alignment horizontal="right"/>
    </xf>
    <xf numFmtId="169" fontId="21" fillId="0" borderId="11" xfId="0" applyNumberFormat="1" applyFont="1" applyBorder="1"/>
    <xf numFmtId="169" fontId="21" fillId="0" borderId="6" xfId="0" applyNumberFormat="1" applyFont="1" applyBorder="1"/>
    <xf numFmtId="169" fontId="47" fillId="0" borderId="3" xfId="0" applyNumberFormat="1" applyFont="1" applyBorder="1" applyAlignment="1">
      <alignment horizontal="right"/>
    </xf>
    <xf numFmtId="169" fontId="47" fillId="0" borderId="5" xfId="0" applyNumberFormat="1" applyFont="1" applyBorder="1"/>
    <xf numFmtId="169" fontId="47" fillId="0" borderId="8" xfId="0" applyNumberFormat="1" applyFont="1" applyBorder="1" applyAlignment="1">
      <alignment horizontal="right"/>
    </xf>
    <xf numFmtId="169" fontId="47" fillId="0" borderId="0" xfId="0" applyNumberFormat="1" applyFont="1"/>
    <xf numFmtId="2" fontId="10" fillId="0" borderId="11" xfId="0" applyNumberFormat="1" applyFont="1" applyBorder="1"/>
    <xf numFmtId="169" fontId="47" fillId="0" borderId="12" xfId="0" applyNumberFormat="1" applyFont="1" applyBorder="1" applyAlignment="1">
      <alignment horizontal="right"/>
    </xf>
    <xf numFmtId="169" fontId="47" fillId="0" borderId="7" xfId="0" applyNumberFormat="1" applyFont="1" applyBorder="1"/>
    <xf numFmtId="169" fontId="47" fillId="0" borderId="10" xfId="0" applyNumberFormat="1" applyFont="1" applyBorder="1" applyAlignment="1">
      <alignment horizontal="right"/>
    </xf>
    <xf numFmtId="169" fontId="47" fillId="0" borderId="9" xfId="0" applyNumberFormat="1" applyFont="1" applyBorder="1"/>
    <xf numFmtId="169" fontId="47" fillId="0" borderId="13" xfId="0" applyNumberFormat="1" applyFont="1" applyBorder="1"/>
    <xf numFmtId="2" fontId="10" fillId="0" borderId="12" xfId="0" applyNumberFormat="1" applyFont="1" applyBorder="1"/>
    <xf numFmtId="169" fontId="10" fillId="0" borderId="23" xfId="0" applyNumberFormat="1" applyFont="1" applyBorder="1"/>
    <xf numFmtId="169" fontId="21" fillId="0" borderId="8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10" fillId="0" borderId="12" xfId="0" quotePrefix="1" applyFont="1" applyBorder="1" applyAlignment="1">
      <alignment horizontal="center"/>
    </xf>
    <xf numFmtId="169" fontId="47" fillId="0" borderId="0" xfId="0" applyNumberFormat="1" applyFont="1" applyAlignment="1">
      <alignment horizontal="right"/>
    </xf>
    <xf numFmtId="2" fontId="10" fillId="0" borderId="7" xfId="0" applyNumberFormat="1" applyFont="1" applyBorder="1" applyAlignment="1">
      <alignment horizontal="left"/>
    </xf>
    <xf numFmtId="0" fontId="51" fillId="0" borderId="0" xfId="0" applyFont="1"/>
    <xf numFmtId="173" fontId="10" fillId="0" borderId="12" xfId="0" applyNumberFormat="1" applyFont="1" applyBorder="1"/>
    <xf numFmtId="173" fontId="10" fillId="0" borderId="7" xfId="0" applyNumberFormat="1" applyFont="1" applyBorder="1"/>
    <xf numFmtId="0" fontId="4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" fontId="0" fillId="0" borderId="0" xfId="0" applyNumberFormat="1" applyAlignment="1">
      <alignment horizontal="center"/>
    </xf>
    <xf numFmtId="0" fontId="13" fillId="0" borderId="0" xfId="0" applyFont="1"/>
    <xf numFmtId="0" fontId="51" fillId="0" borderId="0" xfId="0" applyFont="1" applyAlignment="1">
      <alignment horizontal="left"/>
    </xf>
    <xf numFmtId="0" fontId="58" fillId="0" borderId="0" xfId="0" applyFont="1"/>
    <xf numFmtId="0" fontId="57" fillId="0" borderId="0" xfId="0" applyFont="1"/>
    <xf numFmtId="0" fontId="10" fillId="0" borderId="17" xfId="0" applyFont="1" applyBorder="1"/>
    <xf numFmtId="1" fontId="10" fillId="0" borderId="0" xfId="0" applyNumberFormat="1" applyFont="1" applyAlignment="1">
      <alignment horizontal="center"/>
    </xf>
    <xf numFmtId="0" fontId="10" fillId="0" borderId="11" xfId="0" applyFont="1" applyBorder="1" applyAlignment="1">
      <alignment horizontal="right"/>
    </xf>
    <xf numFmtId="0" fontId="38" fillId="0" borderId="0" xfId="0" applyFont="1" applyAlignment="1">
      <alignment horizontal="left"/>
    </xf>
    <xf numFmtId="0" fontId="10" fillId="0" borderId="25" xfId="0" applyFont="1" applyBorder="1"/>
    <xf numFmtId="0" fontId="0" fillId="0" borderId="25" xfId="0" applyBorder="1"/>
    <xf numFmtId="0" fontId="10" fillId="0" borderId="26" xfId="0" applyFont="1" applyBorder="1"/>
    <xf numFmtId="0" fontId="10" fillId="0" borderId="29" xfId="0" applyFont="1" applyBorder="1"/>
    <xf numFmtId="0" fontId="10" fillId="0" borderId="23" xfId="0" applyFont="1" applyBorder="1"/>
    <xf numFmtId="169" fontId="10" fillId="0" borderId="8" xfId="0" applyNumberFormat="1" applyFont="1" applyBorder="1" applyAlignment="1">
      <alignment horizontal="right"/>
    </xf>
    <xf numFmtId="169" fontId="21" fillId="0" borderId="7" xfId="0" applyNumberFormat="1" applyFont="1" applyBorder="1"/>
    <xf numFmtId="169" fontId="21" fillId="0" borderId="0" xfId="0" applyNumberFormat="1" applyFont="1"/>
    <xf numFmtId="169" fontId="10" fillId="0" borderId="17" xfId="0" applyNumberFormat="1" applyFont="1" applyBorder="1"/>
    <xf numFmtId="169" fontId="21" fillId="0" borderId="12" xfId="0" applyNumberFormat="1" applyFont="1" applyBorder="1" applyAlignment="1">
      <alignment horizontal="right"/>
    </xf>
    <xf numFmtId="169" fontId="10" fillId="0" borderId="12" xfId="0" applyNumberFormat="1" applyFont="1" applyBorder="1"/>
    <xf numFmtId="169" fontId="10" fillId="0" borderId="0" xfId="0" applyNumberFormat="1" applyFont="1"/>
    <xf numFmtId="0" fontId="0" fillId="0" borderId="0" xfId="0" applyAlignment="1">
      <alignment horizontal="center"/>
    </xf>
    <xf numFmtId="172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2" xfId="0" applyFont="1" applyBorder="1"/>
    <xf numFmtId="0" fontId="52" fillId="0" borderId="0" xfId="0" applyFont="1" applyAlignment="1">
      <alignment horizontal="center"/>
    </xf>
    <xf numFmtId="0" fontId="5" fillId="0" borderId="0" xfId="1" applyNumberFormat="1" applyFill="1" applyBorder="1" applyAlignment="1" applyProtection="1">
      <alignment horizontal="center"/>
    </xf>
    <xf numFmtId="0" fontId="6" fillId="0" borderId="25" xfId="0" applyFont="1" applyBorder="1"/>
    <xf numFmtId="2" fontId="10" fillId="0" borderId="25" xfId="0" applyNumberFormat="1" applyFont="1" applyBorder="1" applyAlignment="1">
      <alignment horizontal="right"/>
    </xf>
    <xf numFmtId="0" fontId="0" fillId="0" borderId="17" xfId="0" applyBorder="1"/>
    <xf numFmtId="0" fontId="10" fillId="0" borderId="28" xfId="0" applyFont="1" applyBorder="1" applyAlignment="1">
      <alignment horizontal="center"/>
    </xf>
    <xf numFmtId="0" fontId="12" fillId="0" borderId="17" xfId="0" applyFont="1" applyBorder="1" applyAlignment="1">
      <alignment horizontal="left"/>
    </xf>
    <xf numFmtId="0" fontId="15" fillId="0" borderId="17" xfId="0" applyFont="1" applyBorder="1" applyAlignment="1">
      <alignment horizontal="left"/>
    </xf>
    <xf numFmtId="0" fontId="0" fillId="0" borderId="28" xfId="0" applyBorder="1"/>
    <xf numFmtId="0" fontId="13" fillId="0" borderId="17" xfId="0" applyFont="1" applyBorder="1" applyAlignment="1">
      <alignment horizontal="left"/>
    </xf>
    <xf numFmtId="0" fontId="22" fillId="0" borderId="17" xfId="0" applyFont="1" applyBorder="1"/>
    <xf numFmtId="0" fontId="24" fillId="0" borderId="17" xfId="0" applyFont="1" applyBorder="1" applyAlignment="1">
      <alignment horizontal="left"/>
    </xf>
    <xf numFmtId="0" fontId="22" fillId="0" borderId="17" xfId="0" applyFont="1" applyBorder="1" applyAlignment="1">
      <alignment horizontal="left"/>
    </xf>
    <xf numFmtId="0" fontId="45" fillId="0" borderId="17" xfId="0" applyFont="1" applyBorder="1"/>
    <xf numFmtId="0" fontId="6" fillId="0" borderId="17" xfId="0" applyFont="1" applyBorder="1" applyAlignment="1">
      <alignment horizontal="left"/>
    </xf>
    <xf numFmtId="0" fontId="21" fillId="0" borderId="17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0" fontId="28" fillId="0" borderId="17" xfId="0" applyFont="1" applyBorder="1" applyAlignment="1">
      <alignment horizontal="left"/>
    </xf>
    <xf numFmtId="0" fontId="45" fillId="0" borderId="17" xfId="0" applyFont="1" applyBorder="1" applyAlignment="1">
      <alignment horizontal="left"/>
    </xf>
    <xf numFmtId="0" fontId="21" fillId="0" borderId="17" xfId="0" applyFont="1" applyBorder="1"/>
    <xf numFmtId="0" fontId="48" fillId="0" borderId="17" xfId="0" applyFont="1" applyBorder="1" applyAlignment="1">
      <alignment horizontal="left"/>
    </xf>
    <xf numFmtId="0" fontId="23" fillId="0" borderId="17" xfId="0" applyFont="1" applyBorder="1" applyAlignment="1">
      <alignment horizontal="left"/>
    </xf>
    <xf numFmtId="0" fontId="47" fillId="0" borderId="17" xfId="0" applyFont="1" applyBorder="1"/>
    <xf numFmtId="0" fontId="17" fillId="0" borderId="17" xfId="0" applyFont="1" applyBorder="1"/>
    <xf numFmtId="0" fontId="47" fillId="0" borderId="17" xfId="0" applyFont="1" applyBorder="1" applyAlignment="1">
      <alignment horizontal="left"/>
    </xf>
    <xf numFmtId="0" fontId="59" fillId="0" borderId="17" xfId="0" applyFont="1" applyBorder="1" applyAlignment="1">
      <alignment horizontal="left"/>
    </xf>
    <xf numFmtId="0" fontId="25" fillId="0" borderId="17" xfId="0" applyFont="1" applyBorder="1"/>
    <xf numFmtId="0" fontId="26" fillId="0" borderId="17" xfId="0" applyFont="1" applyBorder="1" applyAlignment="1">
      <alignment horizontal="left"/>
    </xf>
    <xf numFmtId="0" fontId="7" fillId="0" borderId="25" xfId="0" applyFont="1" applyBorder="1"/>
    <xf numFmtId="0" fontId="64" fillId="0" borderId="0" xfId="0" applyFont="1" applyAlignment="1">
      <alignment horizontal="left"/>
    </xf>
    <xf numFmtId="170" fontId="51" fillId="0" borderId="0" xfId="0" applyNumberFormat="1" applyFont="1" applyAlignment="1">
      <alignment horizontal="right"/>
    </xf>
    <xf numFmtId="0" fontId="51" fillId="0" borderId="0" xfId="0" applyFont="1" applyAlignment="1">
      <alignment horizontal="center"/>
    </xf>
    <xf numFmtId="0" fontId="60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53" fillId="0" borderId="0" xfId="0" applyFont="1" applyAlignment="1">
      <alignment horizontal="center"/>
    </xf>
    <xf numFmtId="0" fontId="56" fillId="0" borderId="0" xfId="0" applyFont="1" applyAlignment="1">
      <alignment horizontal="center"/>
    </xf>
    <xf numFmtId="0" fontId="32" fillId="0" borderId="0" xfId="0" applyFont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0" borderId="0" xfId="0" applyFont="1"/>
    <xf numFmtId="0" fontId="18" fillId="0" borderId="0" xfId="0" applyFont="1" applyAlignment="1">
      <alignment horizontal="center"/>
    </xf>
    <xf numFmtId="164" fontId="18" fillId="0" borderId="0" xfId="0" applyNumberFormat="1" applyFont="1" applyAlignment="1">
      <alignment horizontal="center"/>
    </xf>
    <xf numFmtId="0" fontId="13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167" fontId="52" fillId="0" borderId="0" xfId="0" applyNumberFormat="1" applyFont="1" applyAlignment="1">
      <alignment horizontal="center"/>
    </xf>
    <xf numFmtId="170" fontId="52" fillId="0" borderId="0" xfId="0" applyNumberFormat="1" applyFont="1" applyAlignment="1">
      <alignment horizontal="center"/>
    </xf>
    <xf numFmtId="169" fontId="52" fillId="0" borderId="0" xfId="0" applyNumberFormat="1" applyFont="1" applyAlignment="1">
      <alignment horizontal="center"/>
    </xf>
    <xf numFmtId="173" fontId="10" fillId="0" borderId="0" xfId="0" applyNumberFormat="1" applyFont="1"/>
    <xf numFmtId="0" fontId="10" fillId="0" borderId="31" xfId="0" applyFont="1" applyBorder="1"/>
    <xf numFmtId="0" fontId="10" fillId="0" borderId="31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1" fontId="10" fillId="0" borderId="31" xfId="0" applyNumberFormat="1" applyFont="1" applyBorder="1" applyAlignment="1">
      <alignment horizontal="center"/>
    </xf>
    <xf numFmtId="0" fontId="52" fillId="0" borderId="31" xfId="0" applyFont="1" applyBorder="1" applyAlignment="1">
      <alignment horizontal="center"/>
    </xf>
    <xf numFmtId="0" fontId="51" fillId="0" borderId="31" xfId="0" applyFont="1" applyBorder="1" applyAlignment="1">
      <alignment horizontal="center"/>
    </xf>
    <xf numFmtId="0" fontId="19" fillId="0" borderId="31" xfId="0" applyFont="1" applyBorder="1" applyAlignment="1">
      <alignment horizontal="center"/>
    </xf>
    <xf numFmtId="0" fontId="0" fillId="0" borderId="31" xfId="0" applyBorder="1"/>
    <xf numFmtId="0" fontId="5" fillId="0" borderId="28" xfId="1" applyNumberFormat="1" applyFill="1" applyBorder="1" applyAlignment="1" applyProtection="1"/>
    <xf numFmtId="0" fontId="10" fillId="0" borderId="32" xfId="0" applyFont="1" applyBorder="1" applyAlignment="1">
      <alignment horizontal="center"/>
    </xf>
    <xf numFmtId="0" fontId="13" fillId="0" borderId="25" xfId="0" applyFont="1" applyBorder="1"/>
    <xf numFmtId="0" fontId="4" fillId="0" borderId="25" xfId="0" applyFont="1" applyBorder="1" applyAlignment="1">
      <alignment horizontal="left"/>
    </xf>
    <xf numFmtId="0" fontId="10" fillId="0" borderId="33" xfId="0" applyFont="1" applyBorder="1" applyAlignment="1">
      <alignment horizontal="center"/>
    </xf>
    <xf numFmtId="0" fontId="9" fillId="0" borderId="25" xfId="0" applyFont="1" applyBorder="1"/>
    <xf numFmtId="0" fontId="14" fillId="0" borderId="25" xfId="0" applyFont="1" applyBorder="1" applyAlignment="1">
      <alignment horizontal="left"/>
    </xf>
    <xf numFmtId="0" fontId="6" fillId="0" borderId="25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13" fillId="0" borderId="25" xfId="0" applyFont="1" applyBorder="1" applyAlignment="1">
      <alignment horizontal="left"/>
    </xf>
    <xf numFmtId="0" fontId="7" fillId="0" borderId="25" xfId="0" applyFont="1" applyBorder="1" applyAlignment="1">
      <alignment horizontal="left"/>
    </xf>
    <xf numFmtId="0" fontId="16" fillId="0" borderId="25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51" fillId="0" borderId="25" xfId="0" applyFont="1" applyBorder="1" applyAlignment="1">
      <alignment horizontal="center"/>
    </xf>
    <xf numFmtId="0" fontId="0" fillId="0" borderId="33" xfId="0" applyBorder="1"/>
    <xf numFmtId="0" fontId="15" fillId="0" borderId="25" xfId="0" applyFont="1" applyBorder="1" applyAlignment="1">
      <alignment horizontal="left"/>
    </xf>
    <xf numFmtId="0" fontId="56" fillId="0" borderId="25" xfId="0" applyFont="1" applyBorder="1" applyAlignment="1">
      <alignment horizontal="left"/>
    </xf>
    <xf numFmtId="0" fontId="20" fillId="0" borderId="25" xfId="0" applyFont="1" applyBorder="1" applyAlignment="1">
      <alignment horizontal="center"/>
    </xf>
    <xf numFmtId="165" fontId="10" fillId="0" borderId="25" xfId="0" applyNumberFormat="1" applyFont="1" applyBorder="1"/>
    <xf numFmtId="165" fontId="10" fillId="0" borderId="25" xfId="0" applyNumberFormat="1" applyFont="1" applyBorder="1" applyAlignment="1">
      <alignment horizontal="right"/>
    </xf>
    <xf numFmtId="165" fontId="48" fillId="0" borderId="25" xfId="0" applyNumberFormat="1" applyFont="1" applyBorder="1"/>
    <xf numFmtId="165" fontId="59" fillId="0" borderId="25" xfId="0" applyNumberFormat="1" applyFont="1" applyBorder="1"/>
    <xf numFmtId="165" fontId="24" fillId="0" borderId="25" xfId="0" applyNumberFormat="1" applyFont="1" applyBorder="1"/>
    <xf numFmtId="167" fontId="10" fillId="0" borderId="25" xfId="0" applyNumberFormat="1" applyFont="1" applyBorder="1" applyAlignment="1">
      <alignment horizontal="right"/>
    </xf>
    <xf numFmtId="167" fontId="10" fillId="0" borderId="0" xfId="0" applyNumberFormat="1" applyFont="1" applyAlignment="1">
      <alignment horizontal="right"/>
    </xf>
    <xf numFmtId="0" fontId="9" fillId="0" borderId="25" xfId="0" applyFont="1" applyBorder="1" applyAlignment="1">
      <alignment horizontal="left"/>
    </xf>
    <xf numFmtId="0" fontId="63" fillId="0" borderId="25" xfId="0" applyFont="1" applyBorder="1" applyAlignment="1">
      <alignment horizontal="left"/>
    </xf>
    <xf numFmtId="0" fontId="6" fillId="0" borderId="33" xfId="0" applyFont="1" applyBorder="1" applyAlignment="1">
      <alignment horizontal="right"/>
    </xf>
    <xf numFmtId="0" fontId="6" fillId="0" borderId="31" xfId="0" applyFont="1" applyBorder="1" applyAlignment="1">
      <alignment horizontal="right"/>
    </xf>
    <xf numFmtId="168" fontId="10" fillId="0" borderId="0" xfId="0" applyNumberFormat="1" applyFont="1" applyAlignment="1">
      <alignment horizontal="right"/>
    </xf>
    <xf numFmtId="0" fontId="0" fillId="0" borderId="25" xfId="0" applyBorder="1" applyAlignment="1">
      <alignment horizontal="right"/>
    </xf>
    <xf numFmtId="0" fontId="0" fillId="0" borderId="0" xfId="0" applyAlignment="1">
      <alignment horizontal="right"/>
    </xf>
    <xf numFmtId="0" fontId="19" fillId="0" borderId="25" xfId="0" applyFont="1" applyBorder="1" applyAlignment="1">
      <alignment horizontal="center"/>
    </xf>
    <xf numFmtId="0" fontId="19" fillId="0" borderId="28" xfId="0" applyFont="1" applyBorder="1" applyAlignment="1">
      <alignment horizontal="center"/>
    </xf>
    <xf numFmtId="0" fontId="19" fillId="0" borderId="33" xfId="0" applyFont="1" applyBorder="1" applyAlignment="1">
      <alignment horizontal="center"/>
    </xf>
    <xf numFmtId="0" fontId="19" fillId="0" borderId="32" xfId="0" applyFont="1" applyBorder="1" applyAlignment="1">
      <alignment horizontal="center"/>
    </xf>
    <xf numFmtId="0" fontId="10" fillId="0" borderId="22" xfId="0" applyFont="1" applyBorder="1" applyAlignment="1">
      <alignment horizontal="left"/>
    </xf>
    <xf numFmtId="0" fontId="20" fillId="0" borderId="19" xfId="0" applyFont="1" applyBorder="1" applyAlignment="1">
      <alignment horizontal="center"/>
    </xf>
    <xf numFmtId="2" fontId="51" fillId="0" borderId="22" xfId="0" applyNumberFormat="1" applyFont="1" applyBorder="1"/>
    <xf numFmtId="2" fontId="10" fillId="0" borderId="19" xfId="0" applyNumberFormat="1" applyFont="1" applyBorder="1" applyAlignment="1">
      <alignment horizontal="right"/>
    </xf>
    <xf numFmtId="165" fontId="10" fillId="0" borderId="22" xfId="0" applyNumberFormat="1" applyFont="1" applyBorder="1"/>
    <xf numFmtId="1" fontId="10" fillId="0" borderId="22" xfId="0" applyNumberFormat="1" applyFont="1" applyBorder="1" applyAlignment="1">
      <alignment horizontal="center"/>
    </xf>
    <xf numFmtId="2" fontId="10" fillId="0" borderId="22" xfId="0" applyNumberFormat="1" applyFont="1" applyBorder="1" applyAlignment="1">
      <alignment horizontal="center"/>
    </xf>
    <xf numFmtId="164" fontId="10" fillId="0" borderId="22" xfId="0" applyNumberFormat="1" applyFont="1" applyBorder="1" applyAlignment="1">
      <alignment horizontal="center"/>
    </xf>
    <xf numFmtId="165" fontId="10" fillId="0" borderId="19" xfId="0" applyNumberFormat="1" applyFont="1" applyBorder="1"/>
    <xf numFmtId="0" fontId="22" fillId="0" borderId="18" xfId="0" applyFont="1" applyBorder="1" applyAlignment="1">
      <alignment horizontal="left"/>
    </xf>
    <xf numFmtId="2" fontId="10" fillId="0" borderId="22" xfId="0" applyNumberFormat="1" applyFont="1" applyBorder="1" applyAlignment="1">
      <alignment horizontal="right"/>
    </xf>
    <xf numFmtId="2" fontId="51" fillId="0" borderId="22" xfId="0" applyNumberFormat="1" applyFont="1" applyBorder="1" applyAlignment="1">
      <alignment horizontal="right"/>
    </xf>
    <xf numFmtId="3" fontId="51" fillId="0" borderId="22" xfId="0" applyNumberFormat="1" applyFont="1" applyBorder="1" applyAlignment="1">
      <alignment horizontal="right"/>
    </xf>
    <xf numFmtId="168" fontId="51" fillId="0" borderId="22" xfId="0" applyNumberFormat="1" applyFont="1" applyBorder="1" applyAlignment="1">
      <alignment horizontal="right"/>
    </xf>
    <xf numFmtId="167" fontId="10" fillId="0" borderId="19" xfId="0" applyNumberFormat="1" applyFont="1" applyBorder="1" applyAlignment="1">
      <alignment horizontal="right"/>
    </xf>
    <xf numFmtId="167" fontId="10" fillId="0" borderId="22" xfId="0" applyNumberFormat="1" applyFont="1" applyBorder="1" applyAlignment="1">
      <alignment horizontal="right"/>
    </xf>
    <xf numFmtId="168" fontId="10" fillId="0" borderId="22" xfId="0" applyNumberFormat="1" applyFont="1" applyBorder="1" applyAlignment="1">
      <alignment horizontal="right"/>
    </xf>
    <xf numFmtId="0" fontId="0" fillId="0" borderId="22" xfId="0" applyBorder="1"/>
    <xf numFmtId="0" fontId="10" fillId="0" borderId="18" xfId="0" applyFont="1" applyBorder="1" applyAlignment="1">
      <alignment horizontal="left"/>
    </xf>
    <xf numFmtId="2" fontId="55" fillId="0" borderId="22" xfId="0" applyNumberFormat="1" applyFont="1" applyBorder="1" applyAlignment="1">
      <alignment horizontal="right"/>
    </xf>
    <xf numFmtId="0" fontId="21" fillId="0" borderId="18" xfId="0" applyFont="1" applyBorder="1" applyAlignment="1">
      <alignment horizontal="left"/>
    </xf>
    <xf numFmtId="165" fontId="10" fillId="0" borderId="22" xfId="0" applyNumberFormat="1" applyFont="1" applyBorder="1" applyAlignment="1">
      <alignment horizontal="right"/>
    </xf>
    <xf numFmtId="165" fontId="10" fillId="0" borderId="19" xfId="0" applyNumberFormat="1" applyFont="1" applyBorder="1" applyAlignment="1">
      <alignment horizontal="right"/>
    </xf>
    <xf numFmtId="0" fontId="10" fillId="0" borderId="18" xfId="0" applyFont="1" applyBorder="1"/>
    <xf numFmtId="0" fontId="17" fillId="0" borderId="18" xfId="0" applyFont="1" applyBorder="1" applyAlignment="1">
      <alignment horizontal="left"/>
    </xf>
    <xf numFmtId="2" fontId="0" fillId="0" borderId="0" xfId="0" applyNumberFormat="1"/>
    <xf numFmtId="2" fontId="6" fillId="0" borderId="0" xfId="0" applyNumberFormat="1" applyFont="1" applyAlignment="1">
      <alignment horizontal="center"/>
    </xf>
    <xf numFmtId="0" fontId="16" fillId="0" borderId="17" xfId="0" applyFont="1" applyBorder="1" applyAlignment="1">
      <alignment horizontal="left"/>
    </xf>
    <xf numFmtId="0" fontId="0" fillId="0" borderId="31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0" fontId="54" fillId="0" borderId="31" xfId="0" applyFont="1" applyBorder="1" applyAlignment="1">
      <alignment horizontal="center"/>
    </xf>
    <xf numFmtId="0" fontId="58" fillId="0" borderId="31" xfId="0" applyFont="1" applyBorder="1"/>
    <xf numFmtId="0" fontId="0" fillId="0" borderId="33" xfId="0" applyBorder="1" applyAlignment="1">
      <alignment horizontal="right"/>
    </xf>
    <xf numFmtId="0" fontId="0" fillId="0" borderId="31" xfId="0" applyBorder="1" applyAlignment="1">
      <alignment horizontal="right"/>
    </xf>
    <xf numFmtId="2" fontId="0" fillId="0" borderId="0" xfId="0" applyNumberFormat="1" applyAlignment="1">
      <alignment horizontal="center"/>
    </xf>
    <xf numFmtId="2" fontId="0" fillId="0" borderId="25" xfId="0" applyNumberFormat="1" applyBorder="1" applyAlignment="1">
      <alignment horizontal="center"/>
    </xf>
    <xf numFmtId="0" fontId="51" fillId="0" borderId="22" xfId="0" applyFont="1" applyBorder="1" applyAlignment="1">
      <alignment horizontal="right"/>
    </xf>
    <xf numFmtId="0" fontId="0" fillId="0" borderId="36" xfId="0" applyBorder="1"/>
    <xf numFmtId="0" fontId="0" fillId="0" borderId="33" xfId="0" applyBorder="1" applyAlignment="1">
      <alignment horizontal="center"/>
    </xf>
    <xf numFmtId="165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4" fontId="10" fillId="0" borderId="7" xfId="0" applyNumberFormat="1" applyFont="1" applyBorder="1"/>
    <xf numFmtId="2" fontId="51" fillId="0" borderId="0" xfId="0" applyNumberFormat="1" applyFont="1" applyAlignment="1">
      <alignment horizontal="right"/>
    </xf>
    <xf numFmtId="2" fontId="55" fillId="0" borderId="0" xfId="0" applyNumberFormat="1" applyFont="1" applyAlignment="1">
      <alignment horizontal="right"/>
    </xf>
    <xf numFmtId="2" fontId="57" fillId="0" borderId="0" xfId="0" applyNumberFormat="1" applyFont="1" applyAlignment="1">
      <alignment horizontal="right"/>
    </xf>
    <xf numFmtId="168" fontId="51" fillId="0" borderId="0" xfId="0" applyNumberFormat="1" applyFont="1" applyAlignment="1">
      <alignment horizontal="right"/>
    </xf>
    <xf numFmtId="168" fontId="55" fillId="0" borderId="0" xfId="0" applyNumberFormat="1" applyFont="1" applyAlignment="1">
      <alignment horizontal="right"/>
    </xf>
    <xf numFmtId="2" fontId="51" fillId="0" borderId="0" xfId="0" applyNumberFormat="1" applyFont="1"/>
    <xf numFmtId="0" fontId="10" fillId="0" borderId="17" xfId="0" applyFont="1" applyBorder="1" applyAlignment="1">
      <alignment horizontal="left"/>
    </xf>
    <xf numFmtId="165" fontId="10" fillId="0" borderId="0" xfId="0" applyNumberFormat="1" applyFont="1"/>
    <xf numFmtId="3" fontId="51" fillId="0" borderId="0" xfId="0" applyNumberFormat="1" applyFont="1" applyAlignment="1">
      <alignment horizontal="right"/>
    </xf>
    <xf numFmtId="2" fontId="10" fillId="0" borderId="0" xfId="0" applyNumberFormat="1" applyFont="1" applyAlignment="1">
      <alignment horizontal="left"/>
    </xf>
    <xf numFmtId="0" fontId="51" fillId="0" borderId="0" xfId="0" applyFont="1" applyAlignment="1">
      <alignment horizontal="right"/>
    </xf>
    <xf numFmtId="165" fontId="10" fillId="0" borderId="0" xfId="0" applyNumberFormat="1" applyFont="1" applyAlignment="1">
      <alignment horizontal="right"/>
    </xf>
    <xf numFmtId="165" fontId="59" fillId="0" borderId="0" xfId="0" applyNumberFormat="1" applyFont="1"/>
    <xf numFmtId="2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0" fontId="46" fillId="0" borderId="11" xfId="0" applyFont="1" applyBorder="1" applyAlignment="1">
      <alignment horizontal="left"/>
    </xf>
    <xf numFmtId="168" fontId="10" fillId="0" borderId="0" xfId="0" applyNumberFormat="1" applyFont="1"/>
    <xf numFmtId="0" fontId="10" fillId="0" borderId="28" xfId="0" applyFont="1" applyBorder="1"/>
    <xf numFmtId="0" fontId="10" fillId="0" borderId="28" xfId="0" applyFont="1" applyBorder="1" applyAlignment="1">
      <alignment horizontal="left"/>
    </xf>
    <xf numFmtId="0" fontId="45" fillId="0" borderId="17" xfId="0" quotePrefix="1" applyFont="1" applyBorder="1" applyAlignment="1">
      <alignment horizontal="left"/>
    </xf>
    <xf numFmtId="0" fontId="46" fillId="0" borderId="9" xfId="0" applyFont="1" applyBorder="1"/>
    <xf numFmtId="0" fontId="0" fillId="0" borderId="12" xfId="0" applyBorder="1"/>
    <xf numFmtId="0" fontId="9" fillId="0" borderId="25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9" xfId="0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10" fillId="0" borderId="38" xfId="0" applyFont="1" applyBorder="1" applyAlignment="1">
      <alignment horizontal="right"/>
    </xf>
    <xf numFmtId="0" fontId="10" fillId="0" borderId="39" xfId="0" applyFont="1" applyBorder="1" applyAlignment="1">
      <alignment horizontal="right"/>
    </xf>
    <xf numFmtId="2" fontId="10" fillId="0" borderId="22" xfId="0" applyNumberFormat="1" applyFont="1" applyBorder="1" applyAlignment="1">
      <alignment horizontal="left"/>
    </xf>
    <xf numFmtId="0" fontId="20" fillId="0" borderId="34" xfId="0" applyFont="1" applyBorder="1" applyAlignment="1">
      <alignment horizontal="center"/>
    </xf>
    <xf numFmtId="169" fontId="22" fillId="0" borderId="8" xfId="0" applyNumberFormat="1" applyFont="1" applyBorder="1" applyAlignment="1">
      <alignment horizontal="right"/>
    </xf>
    <xf numFmtId="0" fontId="47" fillId="0" borderId="18" xfId="0" applyFont="1" applyBorder="1" applyAlignment="1">
      <alignment horizontal="left"/>
    </xf>
    <xf numFmtId="171" fontId="51" fillId="0" borderId="25" xfId="0" applyNumberFormat="1" applyFont="1" applyBorder="1" applyAlignment="1">
      <alignment horizontal="center"/>
    </xf>
    <xf numFmtId="171" fontId="51" fillId="0" borderId="19" xfId="0" applyNumberFormat="1" applyFont="1" applyBorder="1" applyAlignment="1">
      <alignment horizontal="center"/>
    </xf>
    <xf numFmtId="0" fontId="66" fillId="0" borderId="17" xfId="0" applyFont="1" applyBorder="1" applyAlignment="1">
      <alignment horizontal="left"/>
    </xf>
    <xf numFmtId="172" fontId="47" fillId="0" borderId="0" xfId="0" applyNumberFormat="1" applyFont="1" applyAlignment="1">
      <alignment horizontal="right"/>
    </xf>
    <xf numFmtId="0" fontId="21" fillId="0" borderId="3" xfId="0" applyFont="1" applyBorder="1" applyAlignment="1">
      <alignment horizontal="left"/>
    </xf>
    <xf numFmtId="0" fontId="49" fillId="0" borderId="0" xfId="0" applyFont="1" applyAlignment="1">
      <alignment horizontal="center"/>
    </xf>
    <xf numFmtId="168" fontId="0" fillId="0" borderId="28" xfId="0" applyNumberFormat="1" applyBorder="1" applyAlignment="1">
      <alignment horizontal="center"/>
    </xf>
    <xf numFmtId="2" fontId="0" fillId="0" borderId="28" xfId="0" applyNumberFormat="1" applyBorder="1"/>
    <xf numFmtId="165" fontId="0" fillId="0" borderId="0" xfId="0" applyNumberFormat="1"/>
    <xf numFmtId="2" fontId="0" fillId="0" borderId="28" xfId="0" applyNumberFormat="1" applyBorder="1" applyAlignment="1">
      <alignment horizontal="center"/>
    </xf>
    <xf numFmtId="0" fontId="58" fillId="0" borderId="28" xfId="0" applyFont="1" applyBorder="1"/>
    <xf numFmtId="1" fontId="0" fillId="0" borderId="0" xfId="0" applyNumberFormat="1"/>
    <xf numFmtId="2" fontId="0" fillId="0" borderId="41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0" fontId="6" fillId="0" borderId="25" xfId="0" applyFont="1" applyBorder="1" applyAlignment="1">
      <alignment horizontal="left"/>
    </xf>
    <xf numFmtId="0" fontId="37" fillId="0" borderId="7" xfId="0" applyFont="1" applyBorder="1" applyAlignment="1">
      <alignment horizontal="left"/>
    </xf>
    <xf numFmtId="0" fontId="22" fillId="0" borderId="6" xfId="0" applyFont="1" applyBorder="1" applyAlignment="1">
      <alignment horizontal="left"/>
    </xf>
    <xf numFmtId="0" fontId="0" fillId="0" borderId="42" xfId="0" applyBorder="1"/>
    <xf numFmtId="0" fontId="10" fillId="0" borderId="42" xfId="0" applyFont="1" applyBorder="1" applyAlignment="1">
      <alignment horizontal="left"/>
    </xf>
    <xf numFmtId="0" fontId="10" fillId="0" borderId="42" xfId="0" applyFont="1" applyBorder="1" applyAlignment="1">
      <alignment horizontal="center"/>
    </xf>
    <xf numFmtId="169" fontId="54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/>
    <xf numFmtId="49" fontId="6" fillId="12" borderId="14" xfId="0" applyNumberFormat="1" applyFont="1" applyFill="1" applyBorder="1" applyAlignment="1">
      <alignment horizontal="center"/>
    </xf>
    <xf numFmtId="1" fontId="6" fillId="12" borderId="14" xfId="0" applyNumberFormat="1" applyFont="1" applyFill="1" applyBorder="1"/>
    <xf numFmtId="168" fontId="6" fillId="12" borderId="14" xfId="0" applyNumberFormat="1" applyFont="1" applyFill="1" applyBorder="1"/>
    <xf numFmtId="2" fontId="6" fillId="12" borderId="14" xfId="0" applyNumberFormat="1" applyFont="1" applyFill="1" applyBorder="1"/>
    <xf numFmtId="2" fontId="6" fillId="12" borderId="2" xfId="0" applyNumberFormat="1" applyFont="1" applyFill="1" applyBorder="1"/>
    <xf numFmtId="1" fontId="6" fillId="12" borderId="1" xfId="0" applyNumberFormat="1" applyFont="1" applyFill="1" applyBorder="1"/>
    <xf numFmtId="2" fontId="6" fillId="12" borderId="4" xfId="0" applyNumberFormat="1" applyFont="1" applyFill="1" applyBorder="1"/>
    <xf numFmtId="0" fontId="6" fillId="12" borderId="2" xfId="0" applyFont="1" applyFill="1" applyBorder="1"/>
    <xf numFmtId="2" fontId="10" fillId="0" borderId="28" xfId="0" applyNumberFormat="1" applyFont="1" applyBorder="1"/>
    <xf numFmtId="0" fontId="46" fillId="0" borderId="6" xfId="0" applyFont="1" applyBorder="1" applyAlignment="1">
      <alignment horizontal="left"/>
    </xf>
    <xf numFmtId="0" fontId="16" fillId="0" borderId="7" xfId="0" applyFont="1" applyBorder="1" applyAlignment="1">
      <alignment horizontal="left"/>
    </xf>
    <xf numFmtId="0" fontId="45" fillId="0" borderId="13" xfId="0" applyFont="1" applyBorder="1"/>
    <xf numFmtId="0" fontId="16" fillId="0" borderId="13" xfId="0" applyFont="1" applyBorder="1" applyAlignment="1">
      <alignment horizontal="left"/>
    </xf>
    <xf numFmtId="0" fontId="37" fillId="0" borderId="15" xfId="0" applyFont="1" applyBorder="1" applyAlignment="1">
      <alignment horizontal="left"/>
    </xf>
    <xf numFmtId="0" fontId="21" fillId="0" borderId="8" xfId="0" applyFont="1" applyBorder="1" applyAlignment="1">
      <alignment horizontal="center"/>
    </xf>
    <xf numFmtId="169" fontId="22" fillId="0" borderId="10" xfId="0" applyNumberFormat="1" applyFont="1" applyBorder="1" applyAlignment="1">
      <alignment horizontal="right"/>
    </xf>
    <xf numFmtId="0" fontId="45" fillId="0" borderId="11" xfId="0" applyFont="1" applyBorder="1" applyAlignment="1">
      <alignment horizontal="left"/>
    </xf>
    <xf numFmtId="0" fontId="16" fillId="0" borderId="10" xfId="0" applyFont="1" applyBorder="1"/>
    <xf numFmtId="0" fontId="21" fillId="0" borderId="6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169" fontId="22" fillId="0" borderId="0" xfId="0" applyNumberFormat="1" applyFont="1" applyAlignment="1">
      <alignment horizontal="right"/>
    </xf>
    <xf numFmtId="0" fontId="37" fillId="0" borderId="11" xfId="0" applyFont="1" applyBorder="1" applyAlignment="1">
      <alignment horizontal="left"/>
    </xf>
    <xf numFmtId="0" fontId="45" fillId="0" borderId="15" xfId="0" applyFont="1" applyBorder="1"/>
    <xf numFmtId="0" fontId="45" fillId="0" borderId="7" xfId="0" applyFont="1" applyBorder="1" applyAlignment="1">
      <alignment horizontal="left"/>
    </xf>
    <xf numFmtId="0" fontId="45" fillId="0" borderId="6" xfId="0" applyFont="1" applyBorder="1"/>
    <xf numFmtId="169" fontId="22" fillId="0" borderId="3" xfId="0" applyNumberFormat="1" applyFont="1" applyBorder="1" applyAlignment="1">
      <alignment horizontal="right"/>
    </xf>
    <xf numFmtId="165" fontId="59" fillId="0" borderId="19" xfId="0" applyNumberFormat="1" applyFont="1" applyBorder="1"/>
    <xf numFmtId="0" fontId="0" fillId="0" borderId="7" xfId="0" applyBorder="1"/>
    <xf numFmtId="2" fontId="46" fillId="0" borderId="15" xfId="0" applyNumberFormat="1" applyFont="1" applyBorder="1" applyAlignment="1">
      <alignment horizontal="left"/>
    </xf>
    <xf numFmtId="0" fontId="37" fillId="0" borderId="11" xfId="0" applyFont="1" applyBorder="1"/>
    <xf numFmtId="2" fontId="37" fillId="0" borderId="6" xfId="0" applyNumberFormat="1" applyFont="1" applyBorder="1"/>
    <xf numFmtId="0" fontId="45" fillId="0" borderId="6" xfId="0" applyFont="1" applyBorder="1" applyAlignment="1">
      <alignment horizontal="left"/>
    </xf>
    <xf numFmtId="0" fontId="21" fillId="0" borderId="15" xfId="0" applyFont="1" applyBorder="1"/>
    <xf numFmtId="0" fontId="16" fillId="0" borderId="11" xfId="0" applyFont="1" applyBorder="1" applyAlignment="1">
      <alignment horizontal="left"/>
    </xf>
    <xf numFmtId="0" fontId="46" fillId="0" borderId="8" xfId="0" applyFont="1" applyBorder="1"/>
    <xf numFmtId="0" fontId="22" fillId="0" borderId="9" xfId="0" applyFont="1" applyBorder="1"/>
    <xf numFmtId="0" fontId="10" fillId="0" borderId="35" xfId="0" applyFont="1" applyBorder="1"/>
    <xf numFmtId="0" fontId="21" fillId="0" borderId="11" xfId="0" applyFont="1" applyBorder="1" applyAlignment="1">
      <alignment horizontal="center"/>
    </xf>
    <xf numFmtId="0" fontId="21" fillId="0" borderId="3" xfId="0" applyFont="1" applyBorder="1"/>
    <xf numFmtId="0" fontId="21" fillId="0" borderId="15" xfId="0" applyFont="1" applyBorder="1" applyAlignment="1">
      <alignment horizontal="left"/>
    </xf>
    <xf numFmtId="0" fontId="47" fillId="0" borderId="3" xfId="0" applyFont="1" applyBorder="1" applyAlignment="1">
      <alignment horizontal="left"/>
    </xf>
    <xf numFmtId="0" fontId="45" fillId="0" borderId="8" xfId="0" applyFont="1" applyBorder="1" applyAlignment="1">
      <alignment horizontal="left"/>
    </xf>
    <xf numFmtId="0" fontId="21" fillId="0" borderId="10" xfId="0" applyFont="1" applyBorder="1"/>
    <xf numFmtId="169" fontId="47" fillId="0" borderId="7" xfId="0" applyNumberFormat="1" applyFont="1" applyBorder="1" applyAlignment="1">
      <alignment horizontal="right"/>
    </xf>
    <xf numFmtId="0" fontId="20" fillId="0" borderId="28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164" fontId="10" fillId="0" borderId="28" xfId="0" applyNumberFormat="1" applyFont="1" applyBorder="1"/>
    <xf numFmtId="1" fontId="10" fillId="0" borderId="43" xfId="0" applyNumberFormat="1" applyFont="1" applyBorder="1" applyAlignment="1">
      <alignment horizontal="center"/>
    </xf>
    <xf numFmtId="169" fontId="22" fillId="0" borderId="12" xfId="0" applyNumberFormat="1" applyFont="1" applyBorder="1" applyAlignment="1">
      <alignment horizontal="right"/>
    </xf>
    <xf numFmtId="169" fontId="22" fillId="0" borderId="13" xfId="0" applyNumberFormat="1" applyFont="1" applyBorder="1" applyAlignment="1">
      <alignment horizontal="right"/>
    </xf>
    <xf numFmtId="169" fontId="47" fillId="0" borderId="3" xfId="0" applyNumberFormat="1" applyFont="1" applyBorder="1"/>
    <xf numFmtId="2" fontId="61" fillId="0" borderId="0" xfId="0" applyNumberFormat="1" applyFont="1" applyAlignment="1">
      <alignment horizontal="center"/>
    </xf>
    <xf numFmtId="2" fontId="10" fillId="0" borderId="6" xfId="0" applyNumberFormat="1" applyFont="1" applyBorder="1" applyAlignment="1">
      <alignment horizontal="left"/>
    </xf>
    <xf numFmtId="164" fontId="10" fillId="0" borderId="17" xfId="0" applyNumberFormat="1" applyFont="1" applyBorder="1"/>
    <xf numFmtId="172" fontId="50" fillId="0" borderId="0" xfId="0" applyNumberFormat="1" applyFont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169" fontId="47" fillId="0" borderId="13" xfId="0" applyNumberFormat="1" applyFont="1" applyBorder="1" applyAlignment="1">
      <alignment horizontal="right"/>
    </xf>
    <xf numFmtId="2" fontId="10" fillId="0" borderId="11" xfId="0" applyNumberFormat="1" applyFont="1" applyBorder="1" applyAlignment="1">
      <alignment horizontal="left"/>
    </xf>
    <xf numFmtId="164" fontId="10" fillId="0" borderId="25" xfId="0" applyNumberFormat="1" applyFont="1" applyBorder="1"/>
    <xf numFmtId="0" fontId="10" fillId="0" borderId="24" xfId="0" applyFont="1" applyBorder="1" applyAlignment="1">
      <alignment horizontal="center"/>
    </xf>
    <xf numFmtId="0" fontId="59" fillId="0" borderId="17" xfId="0" applyFont="1" applyBorder="1"/>
    <xf numFmtId="0" fontId="47" fillId="0" borderId="18" xfId="0" applyFont="1" applyBorder="1"/>
    <xf numFmtId="0" fontId="0" fillId="0" borderId="13" xfId="0" applyBorder="1"/>
    <xf numFmtId="16" fontId="6" fillId="0" borderId="0" xfId="0" applyNumberFormat="1" applyFont="1"/>
    <xf numFmtId="14" fontId="65" fillId="0" borderId="0" xfId="0" applyNumberFormat="1" applyFont="1" applyAlignment="1">
      <alignment horizontal="left"/>
    </xf>
    <xf numFmtId="2" fontId="10" fillId="0" borderId="6" xfId="0" applyNumberFormat="1" applyFont="1" applyBorder="1"/>
    <xf numFmtId="165" fontId="59" fillId="0" borderId="25" xfId="0" applyNumberFormat="1" applyFont="1" applyBorder="1" applyAlignment="1">
      <alignment horizontal="right"/>
    </xf>
    <xf numFmtId="164" fontId="6" fillId="0" borderId="22" xfId="0" applyNumberFormat="1" applyFont="1" applyBorder="1"/>
    <xf numFmtId="0" fontId="6" fillId="0" borderId="22" xfId="0" applyFont="1" applyBorder="1" applyAlignment="1">
      <alignment horizontal="center"/>
    </xf>
    <xf numFmtId="0" fontId="62" fillId="0" borderId="25" xfId="0" applyFont="1" applyBorder="1" applyAlignment="1">
      <alignment horizontal="center"/>
    </xf>
    <xf numFmtId="0" fontId="71" fillId="0" borderId="0" xfId="0" applyFont="1"/>
    <xf numFmtId="2" fontId="10" fillId="0" borderId="13" xfId="0" applyNumberFormat="1" applyFont="1" applyBorder="1" applyAlignment="1">
      <alignment horizontal="left"/>
    </xf>
    <xf numFmtId="169" fontId="47" fillId="0" borderId="11" xfId="0" applyNumberFormat="1" applyFont="1" applyBorder="1" applyAlignment="1">
      <alignment horizontal="right"/>
    </xf>
    <xf numFmtId="1" fontId="10" fillId="0" borderId="43" xfId="0" applyNumberFormat="1" applyFont="1" applyBorder="1" applyAlignment="1">
      <alignment horizontal="right"/>
    </xf>
    <xf numFmtId="168" fontId="10" fillId="0" borderId="42" xfId="0" applyNumberFormat="1" applyFont="1" applyBorder="1" applyAlignment="1">
      <alignment horizontal="center"/>
    </xf>
    <xf numFmtId="172" fontId="47" fillId="0" borderId="22" xfId="0" applyNumberFormat="1" applyFont="1" applyBorder="1" applyAlignment="1">
      <alignment horizontal="right"/>
    </xf>
    <xf numFmtId="169" fontId="47" fillId="0" borderId="15" xfId="0" applyNumberFormat="1" applyFont="1" applyBorder="1" applyAlignment="1">
      <alignment horizontal="right"/>
    </xf>
    <xf numFmtId="169" fontId="47" fillId="0" borderId="6" xfId="0" applyNumberFormat="1" applyFont="1" applyBorder="1" applyAlignment="1">
      <alignment horizontal="right"/>
    </xf>
    <xf numFmtId="172" fontId="10" fillId="0" borderId="22" xfId="0" applyNumberFormat="1" applyFont="1" applyBorder="1" applyAlignment="1">
      <alignment horizontal="left"/>
    </xf>
    <xf numFmtId="169" fontId="47" fillId="0" borderId="5" xfId="0" applyNumberFormat="1" applyFont="1" applyBorder="1" applyAlignment="1">
      <alignment horizontal="right"/>
    </xf>
    <xf numFmtId="0" fontId="10" fillId="0" borderId="30" xfId="0" applyFont="1" applyBorder="1"/>
    <xf numFmtId="0" fontId="70" fillId="0" borderId="17" xfId="0" applyFont="1" applyBorder="1" applyAlignment="1">
      <alignment horizontal="left"/>
    </xf>
    <xf numFmtId="0" fontId="51" fillId="0" borderId="19" xfId="0" applyFont="1" applyBorder="1" applyAlignment="1">
      <alignment horizontal="center"/>
    </xf>
    <xf numFmtId="2" fontId="57" fillId="0" borderId="22" xfId="0" applyNumberFormat="1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1" fillId="0" borderId="18" xfId="0" applyFont="1" applyBorder="1"/>
    <xf numFmtId="173" fontId="10" fillId="0" borderId="22" xfId="0" applyNumberFormat="1" applyFont="1" applyBorder="1"/>
    <xf numFmtId="0" fontId="51" fillId="0" borderId="22" xfId="0" applyFont="1" applyBorder="1"/>
    <xf numFmtId="0" fontId="10" fillId="0" borderId="19" xfId="0" applyFont="1" applyBorder="1"/>
    <xf numFmtId="170" fontId="51" fillId="0" borderId="22" xfId="0" applyNumberFormat="1" applyFont="1" applyBorder="1" applyAlignment="1">
      <alignment horizontal="right"/>
    </xf>
    <xf numFmtId="169" fontId="67" fillId="0" borderId="0" xfId="0" applyNumberFormat="1" applyFont="1"/>
    <xf numFmtId="169" fontId="47" fillId="0" borderId="10" xfId="0" applyNumberFormat="1" applyFont="1" applyBorder="1"/>
    <xf numFmtId="169" fontId="47" fillId="0" borderId="15" xfId="0" applyNumberFormat="1" applyFont="1" applyBorder="1"/>
    <xf numFmtId="169" fontId="47" fillId="0" borderId="18" xfId="0" applyNumberFormat="1" applyFont="1" applyBorder="1"/>
    <xf numFmtId="0" fontId="10" fillId="0" borderId="15" xfId="0" applyFont="1" applyBorder="1" applyAlignment="1">
      <alignment horizontal="right"/>
    </xf>
    <xf numFmtId="2" fontId="10" fillId="0" borderId="15" xfId="0" applyNumberFormat="1" applyFont="1" applyBorder="1" applyAlignment="1">
      <alignment horizontal="left"/>
    </xf>
    <xf numFmtId="169" fontId="47" fillId="0" borderId="9" xfId="0" applyNumberFormat="1" applyFont="1" applyBorder="1" applyAlignment="1">
      <alignment horizontal="right"/>
    </xf>
    <xf numFmtId="0" fontId="16" fillId="0" borderId="17" xfId="0" applyFont="1" applyBorder="1"/>
    <xf numFmtId="0" fontId="10" fillId="0" borderId="0" xfId="0" applyFont="1" applyAlignment="1">
      <alignment vertical="center"/>
    </xf>
    <xf numFmtId="169" fontId="6" fillId="0" borderId="0" xfId="0" applyNumberFormat="1" applyFont="1"/>
    <xf numFmtId="0" fontId="73" fillId="0" borderId="1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9" fillId="0" borderId="5" xfId="0" applyFont="1" applyBorder="1" applyAlignment="1">
      <alignment horizontal="center"/>
    </xf>
    <xf numFmtId="0" fontId="4" fillId="0" borderId="7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43" fillId="0" borderId="7" xfId="0" applyFont="1" applyBorder="1" applyAlignment="1">
      <alignment horizontal="left"/>
    </xf>
    <xf numFmtId="0" fontId="74" fillId="0" borderId="0" xfId="1" applyNumberFormat="1" applyFont="1" applyFill="1" applyBorder="1" applyAlignment="1" applyProtection="1"/>
    <xf numFmtId="0" fontId="74" fillId="0" borderId="0" xfId="1" applyNumberFormat="1" applyFont="1" applyFill="1" applyBorder="1" applyAlignment="1" applyProtection="1">
      <alignment horizontal="right"/>
    </xf>
    <xf numFmtId="169" fontId="74" fillId="0" borderId="0" xfId="1" applyNumberFormat="1" applyFont="1" applyFill="1" applyBorder="1" applyAlignment="1" applyProtection="1">
      <alignment horizontal="right"/>
    </xf>
    <xf numFmtId="0" fontId="33" fillId="0" borderId="0" xfId="0" applyFont="1"/>
    <xf numFmtId="0" fontId="4" fillId="0" borderId="11" xfId="0" applyFont="1" applyBorder="1" applyAlignment="1">
      <alignment horizontal="left"/>
    </xf>
    <xf numFmtId="0" fontId="36" fillId="0" borderId="9" xfId="0" applyFont="1" applyBorder="1"/>
    <xf numFmtId="0" fontId="22" fillId="0" borderId="10" xfId="0" applyFont="1" applyBorder="1" applyAlignment="1">
      <alignment horizontal="center"/>
    </xf>
    <xf numFmtId="0" fontId="47" fillId="0" borderId="8" xfId="0" applyFont="1" applyBorder="1"/>
    <xf numFmtId="0" fontId="47" fillId="0" borderId="10" xfId="0" applyFont="1" applyBorder="1"/>
    <xf numFmtId="0" fontId="47" fillId="0" borderId="0" xfId="0" applyFont="1"/>
    <xf numFmtId="0" fontId="38" fillId="0" borderId="5" xfId="0" applyFont="1" applyBorder="1"/>
    <xf numFmtId="2" fontId="10" fillId="0" borderId="28" xfId="0" applyNumberFormat="1" applyFont="1" applyBorder="1" applyAlignment="1">
      <alignment horizontal="left"/>
    </xf>
    <xf numFmtId="0" fontId="10" fillId="0" borderId="25" xfId="0" applyFont="1" applyBorder="1" applyAlignment="1">
      <alignment horizontal="left"/>
    </xf>
    <xf numFmtId="0" fontId="47" fillId="0" borderId="3" xfId="0" applyFont="1" applyBorder="1"/>
    <xf numFmtId="169" fontId="10" fillId="0" borderId="9" xfId="0" applyNumberFormat="1" applyFont="1" applyBorder="1" applyAlignment="1">
      <alignment horizontal="right"/>
    </xf>
    <xf numFmtId="0" fontId="72" fillId="0" borderId="0" xfId="0" applyFont="1"/>
    <xf numFmtId="169" fontId="10" fillId="0" borderId="21" xfId="0" applyNumberFormat="1" applyFont="1" applyBorder="1"/>
    <xf numFmtId="169" fontId="67" fillId="0" borderId="0" xfId="0" applyNumberFormat="1" applyFont="1" applyAlignment="1">
      <alignment horizontal="right"/>
    </xf>
    <xf numFmtId="0" fontId="66" fillId="0" borderId="17" xfId="0" applyFont="1" applyBorder="1"/>
    <xf numFmtId="169" fontId="10" fillId="0" borderId="17" xfId="0" applyNumberFormat="1" applyFont="1" applyBorder="1" applyAlignment="1">
      <alignment horizontal="right"/>
    </xf>
    <xf numFmtId="169" fontId="67" fillId="0" borderId="8" xfId="0" applyNumberFormat="1" applyFont="1" applyBorder="1" applyAlignment="1">
      <alignment horizontal="right"/>
    </xf>
    <xf numFmtId="169" fontId="30" fillId="0" borderId="0" xfId="0" applyNumberFormat="1" applyFont="1" applyAlignment="1">
      <alignment horizontal="right"/>
    </xf>
    <xf numFmtId="169" fontId="10" fillId="0" borderId="11" xfId="0" applyNumberFormat="1" applyFont="1" applyBorder="1" applyAlignment="1">
      <alignment horizontal="right"/>
    </xf>
    <xf numFmtId="169" fontId="30" fillId="0" borderId="0" xfId="0" applyNumberFormat="1" applyFont="1"/>
    <xf numFmtId="169" fontId="31" fillId="0" borderId="0" xfId="0" applyNumberFormat="1" applyFont="1"/>
    <xf numFmtId="165" fontId="10" fillId="13" borderId="25" xfId="0" applyNumberFormat="1" applyFont="1" applyFill="1" applyBorder="1"/>
    <xf numFmtId="173" fontId="10" fillId="0" borderId="13" xfId="0" applyNumberFormat="1" applyFont="1" applyBorder="1"/>
    <xf numFmtId="173" fontId="10" fillId="0" borderId="6" xfId="0" applyNumberFormat="1" applyFont="1" applyBorder="1"/>
    <xf numFmtId="169" fontId="75" fillId="0" borderId="0" xfId="0" applyNumberFormat="1" applyFont="1"/>
    <xf numFmtId="169" fontId="75" fillId="0" borderId="0" xfId="0" applyNumberFormat="1" applyFont="1" applyAlignment="1">
      <alignment horizontal="right"/>
    </xf>
    <xf numFmtId="0" fontId="75" fillId="0" borderId="0" xfId="0" applyFont="1"/>
    <xf numFmtId="169" fontId="75" fillId="0" borderId="8" xfId="0" applyNumberFormat="1" applyFont="1" applyBorder="1" applyAlignment="1">
      <alignment horizontal="right"/>
    </xf>
    <xf numFmtId="169" fontId="10" fillId="0" borderId="20" xfId="0" applyNumberFormat="1" applyFont="1" applyBorder="1"/>
    <xf numFmtId="172" fontId="75" fillId="0" borderId="0" xfId="0" applyNumberFormat="1" applyFont="1" applyAlignment="1">
      <alignment horizontal="right"/>
    </xf>
    <xf numFmtId="165" fontId="48" fillId="0" borderId="19" xfId="0" applyNumberFormat="1" applyFont="1" applyBorder="1"/>
    <xf numFmtId="2" fontId="10" fillId="0" borderId="22" xfId="0" applyNumberFormat="1" applyFont="1" applyBorder="1"/>
    <xf numFmtId="2" fontId="10" fillId="0" borderId="13" xfId="0" applyNumberFormat="1" applyFont="1" applyBorder="1"/>
    <xf numFmtId="173" fontId="10" fillId="0" borderId="15" xfId="0" applyNumberFormat="1" applyFont="1" applyBorder="1"/>
    <xf numFmtId="169" fontId="47" fillId="0" borderId="16" xfId="0" applyNumberFormat="1" applyFont="1" applyBorder="1"/>
    <xf numFmtId="169" fontId="67" fillId="0" borderId="8" xfId="0" applyNumberFormat="1" applyFont="1" applyBorder="1"/>
    <xf numFmtId="169" fontId="22" fillId="0" borderId="10" xfId="0" applyNumberFormat="1" applyFont="1" applyBorder="1" applyAlignment="1">
      <alignment horizontal="center"/>
    </xf>
    <xf numFmtId="169" fontId="10" fillId="0" borderId="5" xfId="0" applyNumberFormat="1" applyFont="1" applyBorder="1" applyAlignment="1">
      <alignment horizontal="right"/>
    </xf>
    <xf numFmtId="169" fontId="10" fillId="0" borderId="6" xfId="0" applyNumberFormat="1" applyFont="1" applyBorder="1" applyAlignment="1">
      <alignment horizontal="right"/>
    </xf>
    <xf numFmtId="169" fontId="47" fillId="0" borderId="11" xfId="0" applyNumberFormat="1" applyFont="1" applyBorder="1"/>
    <xf numFmtId="169" fontId="47" fillId="0" borderId="6" xfId="0" applyNumberFormat="1" applyFont="1" applyBorder="1"/>
    <xf numFmtId="0" fontId="13" fillId="0" borderId="18" xfId="0" applyFont="1" applyBorder="1" applyAlignment="1">
      <alignment horizontal="left"/>
    </xf>
    <xf numFmtId="0" fontId="24" fillId="0" borderId="18" xfId="0" applyFont="1" applyBorder="1" applyAlignment="1">
      <alignment horizontal="left"/>
    </xf>
    <xf numFmtId="0" fontId="59" fillId="0" borderId="18" xfId="0" applyFont="1" applyBorder="1"/>
    <xf numFmtId="0" fontId="22" fillId="0" borderId="18" xfId="0" applyFont="1" applyBorder="1"/>
    <xf numFmtId="2" fontId="58" fillId="0" borderId="0" xfId="0" applyNumberFormat="1" applyFont="1" applyAlignment="1">
      <alignment horizontal="right"/>
    </xf>
    <xf numFmtId="3" fontId="58" fillId="0" borderId="0" xfId="0" applyNumberFormat="1" applyFont="1" applyAlignment="1">
      <alignment horizontal="right"/>
    </xf>
    <xf numFmtId="0" fontId="16" fillId="0" borderId="18" xfId="0" applyFont="1" applyBorder="1" applyAlignment="1">
      <alignment horizontal="left"/>
    </xf>
    <xf numFmtId="0" fontId="10" fillId="0" borderId="19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0" fillId="0" borderId="0" xfId="0" applyFont="1" applyAlignment="1">
      <alignment horizontal="center"/>
    </xf>
  </cellXfs>
  <cellStyles count="9">
    <cellStyle name="Hyperlink 2" xfId="6" xr:uid="{00000000-0005-0000-0000-000001000000}"/>
    <cellStyle name="Normal" xfId="0" builtinId="0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  <cellStyle name="היפר-קישור" xfId="1" builtinId="8"/>
  </cellStyles>
  <dxfs count="36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35"/>
      <tableStyleElement type="headerRow" dxfId="34"/>
      <tableStyleElement type="firstRowStripe" dxfId="33"/>
    </tableStyle>
    <tableStyle name="TableStyleQueryResult" pivot="0" count="3" xr9:uid="{00000000-0011-0000-FFFF-FFFF01000000}">
      <tableStyleElement type="wholeTable" dxfId="32"/>
      <tableStyleElement type="headerRow" dxfId="31"/>
      <tableStyleElement type="firstRowStripe" dxfId="3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walni\Desktop\2025-01\U.S.DividendChampions%202025-01-31%20master.xlsx" TargetMode="External"/><Relationship Id="rId1" Type="http://schemas.openxmlformats.org/officeDocument/2006/relationships/externalLinkPath" Target="/Users/walni/Desktop/2025-01/U.S.DividendChampions%202025-01-31%20ma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itle"/>
      <sheetName val="Champions"/>
      <sheetName val="Contenders"/>
      <sheetName val="Challengers"/>
      <sheetName val="All CCC"/>
      <sheetName val="Historical"/>
      <sheetName val="WatchList"/>
      <sheetName val="Changes"/>
      <sheetName val="Summary"/>
      <sheetName val="Revisions"/>
      <sheetName val="Notes"/>
    </sheetNames>
    <sheetDataSet>
      <sheetData sheetId="0"/>
      <sheetData sheetId="1"/>
      <sheetData sheetId="2"/>
      <sheetData sheetId="3"/>
      <sheetData sheetId="4">
        <row r="670">
          <cell r="B670">
            <v>145</v>
          </cell>
          <cell r="E670">
            <v>41.848275862068967</v>
          </cell>
          <cell r="I670">
            <v>142.75544827586202</v>
          </cell>
          <cell r="J670">
            <v>2.686153376666581</v>
          </cell>
          <cell r="R670">
            <v>5.5545172181791278</v>
          </cell>
        </row>
        <row r="671">
          <cell r="B671">
            <v>378</v>
          </cell>
          <cell r="E671">
            <v>14.65079365079365</v>
          </cell>
          <cell r="I671">
            <v>142.9900264550264</v>
          </cell>
          <cell r="J671">
            <v>2.5980297031084101</v>
          </cell>
          <cell r="R671">
            <v>7.5233783189760119</v>
          </cell>
        </row>
        <row r="672">
          <cell r="B672">
            <v>138</v>
          </cell>
          <cell r="E672">
            <v>6.9855072463768115</v>
          </cell>
          <cell r="I672">
            <v>107.44572463768118</v>
          </cell>
          <cell r="J672">
            <v>2.6786542575532164</v>
          </cell>
          <cell r="R672">
            <v>8.7462235511928146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reitinvestor.com/dividend-champion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reitinvestor.com/dividend-champion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reitinvestor.com/dividend-champions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ireitinvestor.com/dividend-champion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en.wikipedia.org/wiki/List_of_recessions_in_the_United_Stat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B6FA6-901B-4389-8DBF-819C199278A5}">
  <dimension ref="A1:BI177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1640625" defaultRowHeight="12.5" x14ac:dyDescent="0.25"/>
  <cols>
    <col min="1" max="1" width="25.54296875" customWidth="1"/>
    <col min="2" max="2" width="6" style="435" customWidth="1"/>
    <col min="3" max="3" width="12.26953125" customWidth="1"/>
    <col min="4" max="4" width="13.81640625" customWidth="1"/>
    <col min="5" max="5" width="4.81640625" style="421" customWidth="1"/>
    <col min="6" max="6" width="3.7265625" style="421" customWidth="1"/>
    <col min="7" max="7" width="3.81640625" customWidth="1"/>
    <col min="8" max="8" width="4" customWidth="1"/>
    <col min="9" max="9" width="7.1796875" customWidth="1"/>
    <col min="10" max="10" width="5.453125" style="410" customWidth="1"/>
    <col min="11" max="11" width="8.453125" customWidth="1"/>
    <col min="12" max="12" width="7.54296875" style="400" customWidth="1"/>
    <col min="13" max="13" width="8.7265625" style="421" customWidth="1"/>
    <col min="14" max="14" width="4.54296875" style="421" customWidth="1"/>
    <col min="15" max="15" width="7.54296875" customWidth="1"/>
    <col min="16" max="17" width="7.7265625" customWidth="1"/>
    <col min="18" max="18" width="6.453125" style="421" customWidth="1"/>
    <col min="19" max="22" width="6" style="460" customWidth="1"/>
    <col min="23" max="24" width="7.453125" style="460" customWidth="1"/>
    <col min="25" max="25" width="12.54296875" customWidth="1"/>
    <col min="26" max="26" width="7.81640625" style="410" customWidth="1"/>
    <col min="27" max="27" width="6.1796875" customWidth="1"/>
    <col min="28" max="28" width="4.54296875" customWidth="1"/>
    <col min="29" max="29" width="5.1796875" style="403" customWidth="1"/>
    <col min="30" max="30" width="6.1796875" style="403" customWidth="1"/>
    <col min="31" max="31" width="7.1796875" style="403" customWidth="1"/>
    <col min="32" max="32" width="7.7265625" style="403" customWidth="1"/>
    <col min="33" max="33" width="8.7265625" style="403" customWidth="1"/>
    <col min="34" max="35" width="8.54296875" style="403" customWidth="1"/>
    <col min="36" max="37" width="8" style="403" customWidth="1"/>
    <col min="38" max="38" width="9.7265625" style="403" customWidth="1"/>
    <col min="39" max="39" width="6" style="403" customWidth="1"/>
    <col min="40" max="40" width="6.453125" style="403" customWidth="1"/>
    <col min="41" max="41" width="6.81640625" style="410" customWidth="1"/>
    <col min="42" max="43" width="7" customWidth="1"/>
    <col min="44" max="44" width="5.26953125" style="517" customWidth="1"/>
    <col min="45" max="48" width="5.26953125" style="518" customWidth="1"/>
    <col min="49" max="49" width="5.453125" style="518" customWidth="1"/>
    <col min="50" max="50" width="5.81640625" style="518" customWidth="1"/>
    <col min="51" max="51" width="5.26953125" style="410" customWidth="1"/>
    <col min="52" max="55" width="6.7265625" customWidth="1"/>
    <col min="56" max="56" width="8.81640625" style="591" customWidth="1"/>
    <col min="57" max="58" width="8.81640625" style="421" customWidth="1"/>
    <col min="59" max="61" width="8.81640625" customWidth="1"/>
  </cols>
  <sheetData>
    <row r="1" spans="1:61" ht="12.75" customHeight="1" x14ac:dyDescent="0.3">
      <c r="A1" s="1" t="s">
        <v>0</v>
      </c>
      <c r="C1" s="398" t="s">
        <v>4005</v>
      </c>
      <c r="E1" s="428"/>
      <c r="G1" s="10"/>
      <c r="H1" s="7"/>
      <c r="I1" s="7"/>
      <c r="J1" s="455" t="s">
        <v>3230</v>
      </c>
      <c r="N1" s="424"/>
      <c r="Q1" s="423"/>
      <c r="R1" s="320"/>
      <c r="S1" s="459"/>
      <c r="T1" s="459"/>
      <c r="W1" s="459"/>
      <c r="Z1" s="455" t="s">
        <v>1</v>
      </c>
      <c r="AC1" s="402" t="s">
        <v>3519</v>
      </c>
      <c r="AG1" s="465"/>
      <c r="AJ1" s="402"/>
      <c r="AK1" s="402"/>
      <c r="AL1" s="466"/>
      <c r="AO1" s="492" t="s">
        <v>3507</v>
      </c>
      <c r="AP1" s="7"/>
      <c r="AQ1" s="264"/>
      <c r="AR1" s="512" t="s">
        <v>4</v>
      </c>
      <c r="AS1" s="321"/>
      <c r="AT1" s="321"/>
      <c r="AU1" s="321"/>
      <c r="AV1" s="321"/>
      <c r="AW1" s="321"/>
      <c r="AX1" s="321"/>
      <c r="AY1" s="497" t="s">
        <v>5</v>
      </c>
      <c r="BD1" s="590" t="s">
        <v>1727</v>
      </c>
    </row>
    <row r="2" spans="1:61" ht="12.75" customHeight="1" x14ac:dyDescent="0.25">
      <c r="A2" s="399" t="s">
        <v>6</v>
      </c>
      <c r="C2" s="10" t="s">
        <v>4726</v>
      </c>
      <c r="D2" s="399"/>
      <c r="G2" s="7"/>
      <c r="H2" s="7"/>
      <c r="I2" s="7"/>
      <c r="J2" s="496" t="s">
        <v>3541</v>
      </c>
      <c r="N2" s="424"/>
      <c r="Q2" s="320"/>
      <c r="S2" s="461"/>
      <c r="T2" s="680"/>
      <c r="W2" s="461"/>
      <c r="Z2" s="496" t="s">
        <v>3542</v>
      </c>
      <c r="AO2" s="493" t="s">
        <v>9</v>
      </c>
      <c r="AP2" s="7"/>
      <c r="AR2" s="493" t="s">
        <v>10</v>
      </c>
      <c r="AS2" s="321"/>
      <c r="AT2" s="321"/>
      <c r="AU2" s="321"/>
      <c r="AV2" s="321"/>
      <c r="AW2" s="321"/>
      <c r="AX2" s="321"/>
      <c r="AY2" s="489" t="s">
        <v>13</v>
      </c>
    </row>
    <row r="3" spans="1:61" ht="12.75" customHeight="1" x14ac:dyDescent="0.3">
      <c r="A3" s="700">
        <v>45898</v>
      </c>
      <c r="B3" s="487"/>
      <c r="D3" s="399"/>
      <c r="G3" s="7"/>
      <c r="H3" s="7"/>
      <c r="I3" s="7"/>
      <c r="J3" s="502" t="s">
        <v>11</v>
      </c>
      <c r="L3"/>
      <c r="Q3" s="456" t="s">
        <v>7</v>
      </c>
      <c r="S3" s="462"/>
      <c r="T3" s="462"/>
      <c r="W3" s="462"/>
      <c r="X3" s="463"/>
      <c r="AE3" s="404"/>
      <c r="AF3" s="404"/>
      <c r="AG3" s="404"/>
      <c r="AH3" s="404"/>
      <c r="AI3" s="404"/>
      <c r="AJ3" s="404"/>
      <c r="AK3" s="404"/>
      <c r="AL3" s="404"/>
      <c r="AM3" s="404"/>
      <c r="AN3" s="404"/>
      <c r="AO3" s="429"/>
      <c r="AP3" s="7"/>
      <c r="AR3" s="513" t="s">
        <v>12</v>
      </c>
      <c r="AS3" s="321"/>
      <c r="AT3" s="321"/>
      <c r="AU3" s="321"/>
      <c r="AV3" s="321"/>
      <c r="AW3" s="321"/>
      <c r="AX3" s="321"/>
      <c r="BA3" s="401"/>
      <c r="BB3" s="401"/>
      <c r="BC3" s="401"/>
    </row>
    <row r="4" spans="1:61" ht="12.75" customHeight="1" x14ac:dyDescent="0.3">
      <c r="A4" s="467"/>
      <c r="B4"/>
      <c r="C4" s="8"/>
      <c r="E4" s="468"/>
      <c r="F4" s="468"/>
      <c r="J4" s="503" t="s">
        <v>4954</v>
      </c>
      <c r="K4" s="8"/>
      <c r="L4"/>
      <c r="N4" s="33"/>
      <c r="O4" s="8"/>
      <c r="P4" s="8"/>
      <c r="R4" s="33"/>
      <c r="T4" s="462"/>
      <c r="W4" s="462"/>
      <c r="Y4" s="8"/>
      <c r="Z4" s="490" t="s">
        <v>14</v>
      </c>
      <c r="AA4" s="8"/>
      <c r="AB4" s="8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429"/>
      <c r="AP4" s="7"/>
      <c r="AQ4" s="469"/>
      <c r="AR4" s="620" t="s">
        <v>4955</v>
      </c>
      <c r="AS4" s="212"/>
      <c r="AT4" s="212"/>
      <c r="AU4" s="212"/>
      <c r="AV4" s="212"/>
      <c r="AW4" s="12" t="s">
        <v>18</v>
      </c>
      <c r="AX4" s="212"/>
      <c r="AZ4" s="794" t="s">
        <v>19</v>
      </c>
      <c r="BA4" s="795"/>
      <c r="BB4" s="795"/>
      <c r="BC4" s="796"/>
    </row>
    <row r="5" spans="1:61" ht="12.75" customHeight="1" x14ac:dyDescent="0.25">
      <c r="A5" s="8" t="s">
        <v>20</v>
      </c>
      <c r="B5" s="432" t="s">
        <v>21</v>
      </c>
      <c r="C5" s="23"/>
      <c r="D5" s="8"/>
      <c r="E5" s="470" t="s">
        <v>22</v>
      </c>
      <c r="F5" s="470" t="s">
        <v>23</v>
      </c>
      <c r="G5" s="12" t="s">
        <v>24</v>
      </c>
      <c r="H5" s="23"/>
      <c r="I5" s="471">
        <v>45898</v>
      </c>
      <c r="J5" s="425" t="s">
        <v>25</v>
      </c>
      <c r="K5" s="33" t="s">
        <v>3538</v>
      </c>
      <c r="L5" s="406" t="s">
        <v>3505</v>
      </c>
      <c r="M5" s="23"/>
      <c r="N5" s="33" t="s">
        <v>27</v>
      </c>
      <c r="O5" s="33" t="s">
        <v>3539</v>
      </c>
      <c r="P5" s="797" t="s">
        <v>3543</v>
      </c>
      <c r="Q5" s="797"/>
      <c r="R5" s="33" t="s">
        <v>26</v>
      </c>
      <c r="S5" s="427" t="s">
        <v>41</v>
      </c>
      <c r="T5" s="427" t="s">
        <v>41</v>
      </c>
      <c r="U5" s="427" t="s">
        <v>41</v>
      </c>
      <c r="V5" s="427" t="s">
        <v>41</v>
      </c>
      <c r="W5" s="427" t="s">
        <v>40</v>
      </c>
      <c r="X5" s="427" t="s">
        <v>35</v>
      </c>
      <c r="Y5" s="472" t="s">
        <v>28</v>
      </c>
      <c r="Z5" s="425" t="s">
        <v>29</v>
      </c>
      <c r="AA5" s="33" t="s">
        <v>31</v>
      </c>
      <c r="AB5" s="33" t="s">
        <v>32</v>
      </c>
      <c r="AC5" s="458" t="s">
        <v>31</v>
      </c>
      <c r="AD5" s="458"/>
      <c r="AE5" s="458" t="s">
        <v>31</v>
      </c>
      <c r="AF5" s="458" t="s">
        <v>34</v>
      </c>
      <c r="AG5" s="458" t="s">
        <v>31</v>
      </c>
      <c r="AH5" s="458" t="s">
        <v>31</v>
      </c>
      <c r="AI5" s="458" t="s">
        <v>3520</v>
      </c>
      <c r="AJ5" s="458" t="s">
        <v>35</v>
      </c>
      <c r="AK5" s="458" t="s">
        <v>3521</v>
      </c>
      <c r="AL5" s="458" t="s">
        <v>37</v>
      </c>
      <c r="AM5" s="458" t="s">
        <v>38</v>
      </c>
      <c r="AN5" s="458" t="s">
        <v>39</v>
      </c>
      <c r="AO5" s="494" t="s">
        <v>46</v>
      </c>
      <c r="AP5" s="23" t="s">
        <v>47</v>
      </c>
      <c r="AQ5" s="33" t="s">
        <v>30</v>
      </c>
      <c r="AR5" s="496" t="s">
        <v>48</v>
      </c>
      <c r="AS5" s="212"/>
      <c r="AT5" s="212"/>
      <c r="AU5" s="212"/>
      <c r="AV5" s="212"/>
      <c r="AW5" s="12" t="s">
        <v>49</v>
      </c>
      <c r="AX5" s="212"/>
      <c r="AY5" s="498" t="s">
        <v>50</v>
      </c>
      <c r="AZ5" s="519" t="s">
        <v>51</v>
      </c>
      <c r="BA5" s="473" t="s">
        <v>51</v>
      </c>
      <c r="BB5" s="473" t="s">
        <v>52</v>
      </c>
      <c r="BC5" s="520" t="s">
        <v>53</v>
      </c>
      <c r="BE5" s="23" t="s">
        <v>3602</v>
      </c>
      <c r="BF5" s="23" t="s">
        <v>3604</v>
      </c>
      <c r="BG5" s="421" t="s">
        <v>31</v>
      </c>
      <c r="BH5" t="s">
        <v>70</v>
      </c>
    </row>
    <row r="6" spans="1:61" s="486" customFormat="1" ht="12.75" customHeight="1" thickBot="1" x14ac:dyDescent="0.3">
      <c r="A6" s="478" t="s">
        <v>54</v>
      </c>
      <c r="B6" s="488" t="s">
        <v>55</v>
      </c>
      <c r="C6" s="479" t="s">
        <v>94</v>
      </c>
      <c r="D6" s="479" t="s">
        <v>56</v>
      </c>
      <c r="E6" s="480" t="s">
        <v>57</v>
      </c>
      <c r="F6" s="480" t="s">
        <v>58</v>
      </c>
      <c r="G6" s="481" t="s">
        <v>59</v>
      </c>
      <c r="H6" s="481" t="s">
        <v>60</v>
      </c>
      <c r="I6" s="479" t="s">
        <v>61</v>
      </c>
      <c r="J6" s="491" t="s">
        <v>62</v>
      </c>
      <c r="K6" s="479" t="s">
        <v>70</v>
      </c>
      <c r="L6" s="482" t="s">
        <v>3506</v>
      </c>
      <c r="M6" s="481" t="s">
        <v>3540</v>
      </c>
      <c r="N6" s="481" t="s">
        <v>68</v>
      </c>
      <c r="O6" s="479" t="s">
        <v>71</v>
      </c>
      <c r="P6" s="479" t="s">
        <v>66</v>
      </c>
      <c r="Q6" s="479" t="s">
        <v>67</v>
      </c>
      <c r="R6" s="479" t="s">
        <v>65</v>
      </c>
      <c r="S6" s="483" t="s">
        <v>86</v>
      </c>
      <c r="T6" s="483" t="s">
        <v>87</v>
      </c>
      <c r="U6" s="483" t="s">
        <v>50</v>
      </c>
      <c r="V6" s="483" t="s">
        <v>88</v>
      </c>
      <c r="W6" s="483" t="s">
        <v>85</v>
      </c>
      <c r="X6" s="483" t="s">
        <v>84</v>
      </c>
      <c r="Y6" s="478" t="s">
        <v>1728</v>
      </c>
      <c r="Z6" s="491" t="s">
        <v>71</v>
      </c>
      <c r="AA6" s="479" t="s">
        <v>73</v>
      </c>
      <c r="AB6" s="479" t="s">
        <v>74</v>
      </c>
      <c r="AC6" s="484" t="s">
        <v>75</v>
      </c>
      <c r="AD6" s="484" t="s">
        <v>33</v>
      </c>
      <c r="AE6" s="484" t="s">
        <v>76</v>
      </c>
      <c r="AF6" s="484" t="s">
        <v>77</v>
      </c>
      <c r="AG6" s="484" t="s">
        <v>78</v>
      </c>
      <c r="AH6" s="484" t="s">
        <v>79</v>
      </c>
      <c r="AI6" s="484" t="s">
        <v>79</v>
      </c>
      <c r="AJ6" s="484" t="s">
        <v>79</v>
      </c>
      <c r="AK6" s="484" t="s">
        <v>79</v>
      </c>
      <c r="AL6" s="484" t="s">
        <v>81</v>
      </c>
      <c r="AM6" s="484" t="s">
        <v>82</v>
      </c>
      <c r="AN6" s="484" t="s">
        <v>83</v>
      </c>
      <c r="AO6" s="495" t="s">
        <v>95</v>
      </c>
      <c r="AP6" s="481" t="s">
        <v>96</v>
      </c>
      <c r="AQ6" s="479" t="s">
        <v>72</v>
      </c>
      <c r="AR6" s="514">
        <v>2024</v>
      </c>
      <c r="AS6" s="515">
        <v>2025</v>
      </c>
      <c r="AT6" s="514">
        <v>2026</v>
      </c>
      <c r="AU6" s="515">
        <v>2027</v>
      </c>
      <c r="AV6" s="514">
        <v>2028</v>
      </c>
      <c r="AW6" s="481" t="s">
        <v>97</v>
      </c>
      <c r="AX6" s="481" t="s">
        <v>98</v>
      </c>
      <c r="AY6" s="499" t="s">
        <v>99</v>
      </c>
      <c r="AZ6" s="521" t="s">
        <v>100</v>
      </c>
      <c r="BA6" s="485" t="s">
        <v>101</v>
      </c>
      <c r="BB6" s="485" t="s">
        <v>102</v>
      </c>
      <c r="BC6" s="522" t="s">
        <v>102</v>
      </c>
      <c r="BD6" s="491" t="s">
        <v>3601</v>
      </c>
      <c r="BE6" s="481" t="s">
        <v>3603</v>
      </c>
      <c r="BF6" s="481" t="s">
        <v>3605</v>
      </c>
      <c r="BG6" s="551" t="s">
        <v>3696</v>
      </c>
      <c r="BH6" s="486" t="s">
        <v>3874</v>
      </c>
      <c r="BI6" s="486" t="s">
        <v>3875</v>
      </c>
    </row>
    <row r="7" spans="1:61" ht="11.25" customHeight="1" x14ac:dyDescent="0.25">
      <c r="A7" s="8" t="s">
        <v>4038</v>
      </c>
      <c r="B7" s="405" t="s">
        <v>113</v>
      </c>
      <c r="C7" s="734" t="s">
        <v>111</v>
      </c>
      <c r="D7" s="734" t="s">
        <v>3638</v>
      </c>
      <c r="E7" s="504">
        <v>58</v>
      </c>
      <c r="F7" s="33">
        <v>18</v>
      </c>
      <c r="G7" s="33" t="s">
        <v>114</v>
      </c>
      <c r="H7" s="33" t="s">
        <v>36</v>
      </c>
      <c r="I7" s="568">
        <v>49.17</v>
      </c>
      <c r="J7" s="430">
        <f t="shared" ref="J7:J38" si="0">(M7/I7)*100</f>
        <v>2.1557860484034981</v>
      </c>
      <c r="K7" s="575">
        <v>0.26500000000000001</v>
      </c>
      <c r="L7" s="406">
        <v>4</v>
      </c>
      <c r="M7" s="423">
        <f t="shared" ref="M7:M38" si="1">K7*L7</f>
        <v>1.06</v>
      </c>
      <c r="N7" s="183" t="s">
        <v>240</v>
      </c>
      <c r="O7" s="505">
        <v>0.22500000000000001</v>
      </c>
      <c r="P7" s="422">
        <v>45659</v>
      </c>
      <c r="Q7" s="422">
        <v>45691</v>
      </c>
      <c r="R7" s="423">
        <f t="shared" ref="R7:R38" si="2">(K7-O7)/O7*100</f>
        <v>17.777777777777782</v>
      </c>
      <c r="S7" s="474">
        <f>IF(INDEX(Historical!$D$7:$D$1190,MATCH(B7,Historical!$B$7:$B$1192,0))=0,"n/a",(INDEX(Historical!$C$7:$C$1190,MATCH(B7,Historical!$B$7:$B$1192,0))/INDEX(Historical!$D$7:$D$1190,MATCH(B7,Historical!$B$7:$B$1192,0))-1)*100)</f>
        <v>2.2727272727272707</v>
      </c>
      <c r="T7" s="474">
        <f>IF(INDEX(Historical!$F$7:$F$1190,MATCH(B7,Historical!$B$7:$B$1192,0))=0,"n/a",((INDEX(Historical!$C$7:$C$1190,MATCH(B7,Historical!$B$7:$B$1192,0))/INDEX(Historical!$F$7:$F$1190,MATCH(B7,Historical!$B$7:$B$1192,0)))^(1/3)-1)*100)</f>
        <v>5.7977193199246768</v>
      </c>
      <c r="U7" s="474">
        <f>IF(INDEX(Historical!$H$7:$H$1190,MATCH(B7,Historical!$B$7:$B$1192,0))=0,"n/a",((INDEX(Historical!$C$7:$C$1190,MATCH(B7,Historical!$B$7:$B$1192,0))/INDEX(Historical!$H$7:$H$1190,MATCH(B7,Historical!$B$7:$B$1192,0)))^(1/5)-1)*100)</f>
        <v>4.5639552591273169</v>
      </c>
      <c r="V7" s="474">
        <f>IF(INDEX(Historical!$M$7:$M$1190,MATCH(B7,Historical!$B$7:$B$1192,0))=0,"n/a",((INDEX(Historical!$C$7:$C$1190,MATCH(B7,Historical!$B$7:$B$1192,0))/INDEX(Historical!$M$7:$M$1190,MATCH(B7,Historical!$B$7:$B$1192,0)))^(1/10)-1)*100)</f>
        <v>3.7970670463016498</v>
      </c>
      <c r="W7" s="475">
        <f t="shared" ref="W7:W38" si="3">IF(OR(U7&lt;=0,U7="n/a",V7&lt;=0,V7="n/a"),"n/a",U7/V7)</f>
        <v>1.2019685729733474</v>
      </c>
      <c r="X7" s="476" t="str">
        <f t="shared" ref="X7:X38" si="4">IF(OR(AJ7&lt;=0,AJ7="n/a",U7&lt;=0,U7="n/a"),"n/a",U7/AJ7)</f>
        <v>n/a</v>
      </c>
      <c r="Y7" s="437"/>
      <c r="Z7" s="430">
        <f t="shared" ref="Z7:Z38" si="5">IF(OR(AC7&lt;0.01,AC7="n/a"),"n/a",M7/AC7*100)</f>
        <v>84.800000000000011</v>
      </c>
      <c r="AA7" s="581">
        <f t="shared" ref="AA7:AA38" si="6">IF(OR(AC7&lt;0.01,AC7="n/a"),"n/a",I7/AC7)</f>
        <v>39.335999999999999</v>
      </c>
      <c r="AB7" s="406">
        <v>10</v>
      </c>
      <c r="AC7" s="568">
        <v>1.25</v>
      </c>
      <c r="AD7" s="568">
        <v>4.46</v>
      </c>
      <c r="AE7" s="568">
        <v>0.36</v>
      </c>
      <c r="AF7" s="568">
        <v>1.68</v>
      </c>
      <c r="AG7" s="568">
        <v>4.3</v>
      </c>
      <c r="AH7" s="568">
        <v>4.91</v>
      </c>
      <c r="AI7" s="568">
        <v>10.47</v>
      </c>
      <c r="AJ7" s="568">
        <v>-7.64</v>
      </c>
      <c r="AK7" s="568">
        <v>8.82</v>
      </c>
      <c r="AL7" s="576">
        <v>3060</v>
      </c>
      <c r="AM7" s="571">
        <v>1.6099999999999999</v>
      </c>
      <c r="AN7" s="568">
        <v>0.91</v>
      </c>
      <c r="AO7" s="510">
        <f t="shared" ref="AO7:AO38" si="7">IF(U7="n/a","n/a",IF(AA7&lt;0,"n/a",IF(AA7="n/a","n/a",J7+U7-AA7)))</f>
        <v>-32.616258692469181</v>
      </c>
      <c r="AP7" s="511">
        <f t="shared" ref="AP7:AP38" si="8">IF(U7="n/a","n/a",J7+U7)</f>
        <v>6.719741307530815</v>
      </c>
      <c r="AQ7" s="582">
        <f t="shared" ref="AQ7:AQ38" si="9">IF(OR(AC7&lt;0.01,AC7="n/a",AF7="n/a"),"n/a",(I7/SQRT(22.5*AC7*(I7/AF7))-1)*100)</f>
        <v>71.3793453132553</v>
      </c>
      <c r="AR7" s="430">
        <f>INDEX(Historical!$C$7:$C$1190,MATCH(B7,Historical!$B$7:$B$1214,0))*IF(AH7="n/a",1.03,IF(AH7&lt;0,1.01,IF(AH7&gt;10,1.1,(1+AH7/100))))</f>
        <v>0.94418999999999997</v>
      </c>
      <c r="AS7" s="581">
        <f t="shared" ref="AS7:AS38" si="10">IF($AI7="n/a",1.03*AR7,IF($AI7&lt;0,1.01*AR7,IF($AI7&gt;10,1.1*AR7,(1+$AI7/100)*AR7)))</f>
        <v>1.0386090000000001</v>
      </c>
      <c r="AT7" s="581">
        <f t="shared" ref="AT7:AV26" si="11">IF($AK7="n/a",1.03*AS7,IF($AK7&lt;0,1.01*AS7,IF($AK7&gt;10,1.1*AS7,(1+$AK7/100)*AS7)))</f>
        <v>1.1302143138000003</v>
      </c>
      <c r="AU7" s="581">
        <f t="shared" si="11"/>
        <v>1.2298992162771603</v>
      </c>
      <c r="AV7" s="581">
        <f t="shared" si="11"/>
        <v>1.338376327152806</v>
      </c>
      <c r="AW7" s="430">
        <f t="shared" ref="AW7:AW38" si="12">SUM(AR7:AV7)</f>
        <v>5.6812888572299673</v>
      </c>
      <c r="AX7" s="516">
        <f t="shared" ref="AX7:AX38" si="13">AW7/I7*100</f>
        <v>11.554380429591147</v>
      </c>
      <c r="AY7" s="606">
        <v>0.8</v>
      </c>
      <c r="AZ7" s="571">
        <v>20.369999999999997</v>
      </c>
      <c r="BA7" s="571">
        <v>-17.75</v>
      </c>
      <c r="BB7" s="571">
        <v>3.2399999999999998</v>
      </c>
      <c r="BC7" s="571">
        <v>-2.4</v>
      </c>
      <c r="BE7" s="421">
        <v>1968</v>
      </c>
      <c r="BF7" s="421">
        <f t="shared" ref="BF7:BF38" si="14">IF(BE7&gt;2020,0,IF(BE7&gt;2008,1,IF(BE7&gt;2001,2,IF(BE7&gt;1990,3,IF(BE7&gt;1980,4,IF(BE7&gt;1973,5,IF(BE7&gt;1970,6,IF(BE7&gt;1960,7,IF(BE7&gt;1958,8,IF(BE7&gt;1953,9,10))))))))))</f>
        <v>7</v>
      </c>
      <c r="BG7" s="578">
        <v>1.54</v>
      </c>
      <c r="BH7" t="s">
        <v>3876</v>
      </c>
      <c r="BI7" t="s">
        <v>3877</v>
      </c>
    </row>
    <row r="8" spans="1:61" ht="11.25" customHeight="1" x14ac:dyDescent="0.25">
      <c r="A8" s="8" t="s">
        <v>4044</v>
      </c>
      <c r="B8" s="405" t="s">
        <v>133</v>
      </c>
      <c r="C8" s="734" t="s">
        <v>127</v>
      </c>
      <c r="D8" s="734" t="s">
        <v>3642</v>
      </c>
      <c r="E8" s="504">
        <v>50</v>
      </c>
      <c r="F8" s="33">
        <v>47</v>
      </c>
      <c r="G8" s="33" t="s">
        <v>36</v>
      </c>
      <c r="H8" s="33" t="s">
        <v>114</v>
      </c>
      <c r="I8" s="568">
        <v>62.64</v>
      </c>
      <c r="J8" s="430">
        <f t="shared" si="0"/>
        <v>3.2567049808429118</v>
      </c>
      <c r="K8" s="575">
        <v>0.51</v>
      </c>
      <c r="L8" s="406">
        <v>4</v>
      </c>
      <c r="M8" s="423">
        <f t="shared" si="1"/>
        <v>2.04</v>
      </c>
      <c r="N8" s="183" t="s">
        <v>259</v>
      </c>
      <c r="O8" s="505">
        <v>0.5</v>
      </c>
      <c r="P8" s="422">
        <v>45706</v>
      </c>
      <c r="Q8" s="422">
        <v>45727</v>
      </c>
      <c r="R8" s="423">
        <f t="shared" si="2"/>
        <v>2.0000000000000018</v>
      </c>
      <c r="S8" s="474">
        <f>IF(INDEX(Historical!$D$7:$D$1190,MATCH(B8,Historical!$B$7:$B$1192,0))=0,"n/a",(INDEX(Historical!$C$7:$C$1190,MATCH(B8,Historical!$B$7:$B$1192,0))/INDEX(Historical!$D$7:$D$1190,MATCH(B8,Historical!$B$7:$B$1192,0))-1)*100)</f>
        <v>11.111111111111116</v>
      </c>
      <c r="T8" s="474">
        <f>IF(INDEX(Historical!$F$7:$F$1190,MATCH(B8,Historical!$B$7:$B$1192,0))=0,"n/a",((INDEX(Historical!$C$7:$C$1190,MATCH(B8,Historical!$B$7:$B$1192,0))/INDEX(Historical!$F$7:$F$1190,MATCH(B8,Historical!$B$7:$B$1192,0)))^(1/3)-1)*100)</f>
        <v>10.557809853526301</v>
      </c>
      <c r="U8" s="474">
        <f>IF(INDEX(Historical!$H$7:$H$1190,MATCH(B8,Historical!$B$7:$B$1192,0))=0,"n/a",((INDEX(Historical!$C$7:$C$1190,MATCH(B8,Historical!$B$7:$B$1192,0))/INDEX(Historical!$H$7:$H$1190,MATCH(B8,Historical!$B$7:$B$1192,0)))^(1/5)-1)*100)</f>
        <v>7.3940923785779322</v>
      </c>
      <c r="V8" s="474">
        <f>IF(INDEX(Historical!$M$7:$M$1190,MATCH(B8,Historical!$B$7:$B$1192,0))=0,"n/a",((INDEX(Historical!$C$7:$C$1190,MATCH(B8,Historical!$B$7:$B$1192,0))/INDEX(Historical!$M$7:$M$1190,MATCH(B8,Historical!$B$7:$B$1192,0)))^(1/10)-1)*100)</f>
        <v>7.61575979471103</v>
      </c>
      <c r="W8" s="475">
        <f t="shared" si="3"/>
        <v>0.97089359143298604</v>
      </c>
      <c r="X8" s="476">
        <f t="shared" si="4"/>
        <v>0.88129825727984878</v>
      </c>
      <c r="Y8" s="574"/>
      <c r="Z8" s="430">
        <f t="shared" si="5"/>
        <v>89.867841409691636</v>
      </c>
      <c r="AA8" s="581">
        <f t="shared" si="6"/>
        <v>27.594713656387665</v>
      </c>
      <c r="AB8" s="406">
        <v>6</v>
      </c>
      <c r="AC8" s="568">
        <v>2.27</v>
      </c>
      <c r="AD8" s="568">
        <v>10.6</v>
      </c>
      <c r="AE8" s="568">
        <v>0.36</v>
      </c>
      <c r="AF8" s="568">
        <v>1.34</v>
      </c>
      <c r="AG8" s="568">
        <v>4.93</v>
      </c>
      <c r="AH8" s="568">
        <v>-16.04</v>
      </c>
      <c r="AI8" s="568">
        <v>19.040000000000003</v>
      </c>
      <c r="AJ8" s="568">
        <v>8.39</v>
      </c>
      <c r="AK8" s="568">
        <v>2.6</v>
      </c>
      <c r="AL8" s="576">
        <v>30100</v>
      </c>
      <c r="AM8" s="571">
        <v>0.73</v>
      </c>
      <c r="AN8" s="568">
        <v>0.47</v>
      </c>
      <c r="AO8" s="510">
        <f t="shared" si="7"/>
        <v>-16.943916296966819</v>
      </c>
      <c r="AP8" s="511">
        <f t="shared" si="8"/>
        <v>10.650797359420844</v>
      </c>
      <c r="AQ8" s="582">
        <f t="shared" si="9"/>
        <v>28.195885355289118</v>
      </c>
      <c r="AR8" s="430">
        <f>INDEX(Historical!$C$7:$C$1190,MATCH(B8,Historical!$B$7:$B$1214,0))*IF(AH8="n/a",1.03,IF(AH8&lt;0,1.01,IF(AH8&gt;10,1.1,(1+AH8/100))))</f>
        <v>2.02</v>
      </c>
      <c r="AS8" s="581">
        <f t="shared" si="10"/>
        <v>2.2220000000000004</v>
      </c>
      <c r="AT8" s="581">
        <f t="shared" si="11"/>
        <v>2.2797720000000004</v>
      </c>
      <c r="AU8" s="581">
        <f t="shared" si="11"/>
        <v>2.3390460720000004</v>
      </c>
      <c r="AV8" s="581">
        <f t="shared" si="11"/>
        <v>2.3998612698720003</v>
      </c>
      <c r="AW8" s="430">
        <f t="shared" si="12"/>
        <v>11.260679341872001</v>
      </c>
      <c r="AX8" s="516">
        <f t="shared" si="13"/>
        <v>17.976818872720308</v>
      </c>
      <c r="AY8" s="606">
        <v>0.68</v>
      </c>
      <c r="AZ8" s="571">
        <v>52.86</v>
      </c>
      <c r="BA8" s="571">
        <v>-2.7</v>
      </c>
      <c r="BB8" s="571">
        <v>10.81</v>
      </c>
      <c r="BC8" s="571">
        <v>22.84</v>
      </c>
      <c r="BE8" s="421">
        <v>1976</v>
      </c>
      <c r="BF8" s="421">
        <f t="shared" si="14"/>
        <v>5</v>
      </c>
      <c r="BG8" s="578">
        <v>2.1</v>
      </c>
      <c r="BH8" t="s">
        <v>3876</v>
      </c>
      <c r="BI8" t="s">
        <v>3877</v>
      </c>
    </row>
    <row r="9" spans="1:61" ht="11.25" customHeight="1" x14ac:dyDescent="0.25">
      <c r="A9" s="8" t="s">
        <v>4045</v>
      </c>
      <c r="B9" s="405" t="s">
        <v>143</v>
      </c>
      <c r="C9" s="734" t="s">
        <v>111</v>
      </c>
      <c r="D9" s="734" t="s">
        <v>3675</v>
      </c>
      <c r="E9" s="504">
        <v>49</v>
      </c>
      <c r="F9" s="33">
        <v>52</v>
      </c>
      <c r="G9" s="33" t="s">
        <v>36</v>
      </c>
      <c r="H9" s="33" t="s">
        <v>114</v>
      </c>
      <c r="I9" s="568">
        <v>304.05</v>
      </c>
      <c r="J9" s="430">
        <f t="shared" si="0"/>
        <v>2.0259825686564712</v>
      </c>
      <c r="K9" s="575">
        <v>1.54</v>
      </c>
      <c r="L9" s="406">
        <v>4</v>
      </c>
      <c r="M9" s="423">
        <f t="shared" si="1"/>
        <v>6.16</v>
      </c>
      <c r="N9" s="183" t="s">
        <v>144</v>
      </c>
      <c r="O9" s="505">
        <v>1.4</v>
      </c>
      <c r="P9" s="422">
        <v>45639</v>
      </c>
      <c r="Q9" s="422">
        <v>45658</v>
      </c>
      <c r="R9" s="423">
        <f t="shared" si="2"/>
        <v>10.000000000000009</v>
      </c>
      <c r="S9" s="474">
        <f>IF(INDEX(Historical!$D$7:$D$1190,MATCH(B9,Historical!$B$7:$B$1192,0))=0,"n/a",(INDEX(Historical!$C$7:$C$1190,MATCH(B9,Historical!$B$7:$B$1192,0))/INDEX(Historical!$D$7:$D$1190,MATCH(B9,Historical!$B$7:$B$1192,0))-1)*100)</f>
        <v>11.999999999999989</v>
      </c>
      <c r="T9" s="474">
        <f>IF(INDEX(Historical!$F$7:$F$1190,MATCH(B9,Historical!$B$7:$B$1192,0))=0,"n/a",((INDEX(Historical!$C$7:$C$1190,MATCH(B9,Historical!$B$7:$B$1192,0))/INDEX(Historical!$F$7:$F$1190,MATCH(B9,Historical!$B$7:$B$1192,0)))^(1/3)-1)*100)</f>
        <v>14.608025129871072</v>
      </c>
      <c r="U9" s="474">
        <f>IF(INDEX(Historical!$H$7:$H$1190,MATCH(B9,Historical!$B$7:$B$1192,0))=0,"n/a",((INDEX(Historical!$C$7:$C$1190,MATCH(B9,Historical!$B$7:$B$1192,0))/INDEX(Historical!$H$7:$H$1190,MATCH(B9,Historical!$B$7:$B$1192,0)))^(1/5)-1)*100)</f>
        <v>12.124414668392337</v>
      </c>
      <c r="V9" s="474">
        <f>IF(INDEX(Historical!$M$7:$M$1190,MATCH(B9,Historical!$B$7:$B$1192,0))=0,"n/a",((INDEX(Historical!$C$7:$C$1190,MATCH(B9,Historical!$B$7:$B$1192,0))/INDEX(Historical!$M$7:$M$1190,MATCH(B9,Historical!$B$7:$B$1192,0)))^(1/10)-1)*100)</f>
        <v>12.7564227675796</v>
      </c>
      <c r="W9" s="475">
        <f t="shared" si="3"/>
        <v>0.95045569508769268</v>
      </c>
      <c r="X9" s="476">
        <f t="shared" si="4"/>
        <v>1.0222946600668075</v>
      </c>
      <c r="Y9" s="405"/>
      <c r="Z9" s="430">
        <f t="shared" si="5"/>
        <v>61.723446893787568</v>
      </c>
      <c r="AA9" s="581">
        <f t="shared" si="6"/>
        <v>30.465931863727455</v>
      </c>
      <c r="AB9" s="406">
        <v>6</v>
      </c>
      <c r="AC9" s="568">
        <v>9.98</v>
      </c>
      <c r="AD9" s="568">
        <v>3.22</v>
      </c>
      <c r="AE9" s="568">
        <v>5.99</v>
      </c>
      <c r="AF9" s="568">
        <v>19.91</v>
      </c>
      <c r="AG9" s="568">
        <v>76</v>
      </c>
      <c r="AH9" s="568">
        <v>9.120000000000001</v>
      </c>
      <c r="AI9" s="568">
        <v>9.73</v>
      </c>
      <c r="AJ9" s="568">
        <v>11.86</v>
      </c>
      <c r="AK9" s="568">
        <v>9.4600000000000009</v>
      </c>
      <c r="AL9" s="576">
        <v>123150</v>
      </c>
      <c r="AM9" s="571">
        <v>0.18</v>
      </c>
      <c r="AN9" s="568">
        <v>1.49</v>
      </c>
      <c r="AO9" s="510">
        <f t="shared" si="7"/>
        <v>-16.315534626678648</v>
      </c>
      <c r="AP9" s="511">
        <f t="shared" si="8"/>
        <v>14.150397237048807</v>
      </c>
      <c r="AQ9" s="582">
        <f t="shared" si="9"/>
        <v>419.22022876481213</v>
      </c>
      <c r="AR9" s="430">
        <f>INDEX(Historical!$C$7:$C$1190,MATCH(B9,Historical!$B$7:$B$1214,0))*IF(AH9="n/a",1.03,IF(AH9&lt;0,1.01,IF(AH9&gt;10,1.1,(1+AH9/100))))</f>
        <v>6.1107199999999997</v>
      </c>
      <c r="AS9" s="581">
        <f t="shared" si="10"/>
        <v>6.7052930559999995</v>
      </c>
      <c r="AT9" s="581">
        <f t="shared" si="11"/>
        <v>7.3396137790975997</v>
      </c>
      <c r="AU9" s="581">
        <f t="shared" si="11"/>
        <v>8.0339412426002319</v>
      </c>
      <c r="AV9" s="581">
        <f t="shared" si="11"/>
        <v>8.7939520841502148</v>
      </c>
      <c r="AW9" s="430">
        <f t="shared" si="12"/>
        <v>36.983520161848048</v>
      </c>
      <c r="AX9" s="516">
        <f t="shared" si="13"/>
        <v>12.163631034977158</v>
      </c>
      <c r="AY9" s="606">
        <v>0.82</v>
      </c>
      <c r="AZ9" s="571">
        <v>13.54</v>
      </c>
      <c r="BA9" s="571">
        <v>-7.84</v>
      </c>
      <c r="BB9" s="571">
        <v>-0.22</v>
      </c>
      <c r="BC9" s="571">
        <v>0.12</v>
      </c>
      <c r="BE9" s="421">
        <v>1976</v>
      </c>
      <c r="BF9" s="421">
        <f t="shared" si="14"/>
        <v>5</v>
      </c>
      <c r="BG9" s="578">
        <v>7.57</v>
      </c>
      <c r="BH9" t="s">
        <v>3876</v>
      </c>
      <c r="BI9" t="s">
        <v>3877</v>
      </c>
    </row>
    <row r="10" spans="1:61" ht="11.25" customHeight="1" x14ac:dyDescent="0.25">
      <c r="A10" s="8" t="s">
        <v>4051</v>
      </c>
      <c r="B10" s="405" t="s">
        <v>116</v>
      </c>
      <c r="C10" s="734" t="s">
        <v>107</v>
      </c>
      <c r="D10" s="734" t="s">
        <v>117</v>
      </c>
      <c r="E10" s="504">
        <v>43</v>
      </c>
      <c r="F10" s="33">
        <v>61</v>
      </c>
      <c r="G10" s="33" t="s">
        <v>36</v>
      </c>
      <c r="H10" s="33" t="s">
        <v>36</v>
      </c>
      <c r="I10" s="568">
        <v>106.86</v>
      </c>
      <c r="J10" s="430">
        <f t="shared" si="0"/>
        <v>2.1710649447875725</v>
      </c>
      <c r="K10" s="575">
        <v>0.57999999999999996</v>
      </c>
      <c r="L10" s="406">
        <v>4</v>
      </c>
      <c r="M10" s="423">
        <f t="shared" si="1"/>
        <v>2.3199999999999998</v>
      </c>
      <c r="N10" s="183" t="s">
        <v>118</v>
      </c>
      <c r="O10" s="505">
        <v>0.5</v>
      </c>
      <c r="P10" s="422">
        <v>45707</v>
      </c>
      <c r="Q10" s="422">
        <v>45719</v>
      </c>
      <c r="R10" s="423">
        <f t="shared" si="2"/>
        <v>15.999999999999993</v>
      </c>
      <c r="S10" s="474">
        <f>IF(INDEX(Historical!$D$7:$D$1190,MATCH(B10,Historical!$B$7:$B$1192,0))=0,"n/a",(INDEX(Historical!$C$7:$C$1190,MATCH(B10,Historical!$B$7:$B$1192,0))/INDEX(Historical!$D$7:$D$1190,MATCH(B10,Historical!$B$7:$B$1192,0))-1)*100)</f>
        <v>19.047619047619047</v>
      </c>
      <c r="T10" s="474">
        <f>IF(INDEX(Historical!$F$7:$F$1190,MATCH(B10,Historical!$B$7:$B$1192,0))=0,"n/a",((INDEX(Historical!$C$7:$C$1190,MATCH(B10,Historical!$B$7:$B$1192,0))/INDEX(Historical!$F$7:$F$1190,MATCH(B10,Historical!$B$7:$B$1192,0)))^(1/3)-1)*100)</f>
        <v>14.855559430448251</v>
      </c>
      <c r="U10" s="474">
        <f>IF(INDEX(Historical!$H$7:$H$1190,MATCH(B10,Historical!$B$7:$B$1192,0))=0,"n/a",((INDEX(Historical!$C$7:$C$1190,MATCH(B10,Historical!$B$7:$B$1192,0))/INDEX(Historical!$H$7:$H$1190,MATCH(B10,Historical!$B$7:$B$1192,0)))^(1/5)-1)*100)</f>
        <v>13.115273009052952</v>
      </c>
      <c r="V10" s="474">
        <f>IF(INDEX(Historical!$M$7:$M$1190,MATCH(B10,Historical!$B$7:$B$1192,0))=0,"n/a",((INDEX(Historical!$C$7:$C$1190,MATCH(B10,Historical!$B$7:$B$1192,0))/INDEX(Historical!$M$7:$M$1190,MATCH(B10,Historical!$B$7:$B$1192,0)))^(1/10)-1)*100)</f>
        <v>10.453587856026726</v>
      </c>
      <c r="W10" s="475">
        <f t="shared" si="3"/>
        <v>1.2546192933645941</v>
      </c>
      <c r="X10" s="476">
        <f t="shared" si="4"/>
        <v>0.77927944201146471</v>
      </c>
      <c r="Y10" s="440"/>
      <c r="Z10" s="430">
        <f t="shared" si="5"/>
        <v>52.488687782805435</v>
      </c>
      <c r="AA10" s="581">
        <f t="shared" si="6"/>
        <v>24.176470588235293</v>
      </c>
      <c r="AB10" s="406">
        <v>12</v>
      </c>
      <c r="AC10" s="568">
        <v>4.42</v>
      </c>
      <c r="AD10" s="568">
        <v>11.34</v>
      </c>
      <c r="AE10" s="568">
        <v>3.59</v>
      </c>
      <c r="AF10" s="568">
        <v>2.1</v>
      </c>
      <c r="AG10" s="568">
        <v>9.15</v>
      </c>
      <c r="AH10" s="568">
        <v>-4.97</v>
      </c>
      <c r="AI10" s="568">
        <v>6.23</v>
      </c>
      <c r="AJ10" s="568">
        <v>16.830000000000002</v>
      </c>
      <c r="AK10" s="568">
        <v>2.13</v>
      </c>
      <c r="AL10" s="576">
        <v>57150</v>
      </c>
      <c r="AM10" s="571">
        <v>10.35</v>
      </c>
      <c r="AN10" s="568">
        <v>0.33</v>
      </c>
      <c r="AO10" s="510">
        <f t="shared" si="7"/>
        <v>-8.8901326343947691</v>
      </c>
      <c r="AP10" s="511">
        <f t="shared" si="8"/>
        <v>15.286337953840524</v>
      </c>
      <c r="AQ10" s="582">
        <f t="shared" si="9"/>
        <v>50.215531428520862</v>
      </c>
      <c r="AR10" s="430">
        <f>INDEX(Historical!$C$7:$C$1190,MATCH(B10,Historical!$B$7:$B$1214,0))*IF(AH10="n/a",1.03,IF(AH10&lt;0,1.01,IF(AH10&gt;10,1.1,(1+AH10/100))))</f>
        <v>2.02</v>
      </c>
      <c r="AS10" s="581">
        <f t="shared" si="10"/>
        <v>2.1458460000000001</v>
      </c>
      <c r="AT10" s="581">
        <f t="shared" si="11"/>
        <v>2.1915525198000005</v>
      </c>
      <c r="AU10" s="581">
        <f t="shared" si="11"/>
        <v>2.2382325884717407</v>
      </c>
      <c r="AV10" s="581">
        <f t="shared" si="11"/>
        <v>2.2859069426061889</v>
      </c>
      <c r="AW10" s="430">
        <f t="shared" si="12"/>
        <v>10.88153805087793</v>
      </c>
      <c r="AX10" s="516">
        <f t="shared" si="13"/>
        <v>10.182985261910845</v>
      </c>
      <c r="AY10" s="606">
        <v>0.84</v>
      </c>
      <c r="AZ10" s="571">
        <v>10.220000000000001</v>
      </c>
      <c r="BA10" s="571">
        <v>-7.48</v>
      </c>
      <c r="BB10" s="571">
        <v>3.2300000000000004</v>
      </c>
      <c r="BC10" s="571">
        <v>1.37</v>
      </c>
      <c r="BE10" s="421">
        <v>1983</v>
      </c>
      <c r="BF10" s="421">
        <f t="shared" si="14"/>
        <v>4</v>
      </c>
      <c r="BG10" s="578">
        <v>1.9900000000000002</v>
      </c>
      <c r="BH10" t="s">
        <v>3876</v>
      </c>
      <c r="BI10" t="s">
        <v>3877</v>
      </c>
    </row>
    <row r="11" spans="1:61" ht="11.25" customHeight="1" x14ac:dyDescent="0.25">
      <c r="A11" s="8" t="s">
        <v>4057</v>
      </c>
      <c r="B11" s="405" t="s">
        <v>389</v>
      </c>
      <c r="C11" s="734" t="s">
        <v>122</v>
      </c>
      <c r="D11" s="734" t="s">
        <v>3518</v>
      </c>
      <c r="E11" s="504">
        <v>30</v>
      </c>
      <c r="F11" s="33">
        <v>117</v>
      </c>
      <c r="G11" s="33" t="s">
        <v>36</v>
      </c>
      <c r="H11" s="33" t="s">
        <v>36</v>
      </c>
      <c r="I11" s="568">
        <v>84.92</v>
      </c>
      <c r="J11" s="430">
        <f t="shared" si="0"/>
        <v>1.9076778144135658</v>
      </c>
      <c r="K11" s="579">
        <v>0.40500000000000003</v>
      </c>
      <c r="L11" s="406">
        <v>4</v>
      </c>
      <c r="M11" s="423">
        <f t="shared" si="1"/>
        <v>1.62</v>
      </c>
      <c r="N11" s="183" t="s">
        <v>162</v>
      </c>
      <c r="O11" s="506">
        <v>0.4</v>
      </c>
      <c r="P11" s="683">
        <v>45548</v>
      </c>
      <c r="Q11" s="683">
        <v>45566</v>
      </c>
      <c r="R11" s="423">
        <f t="shared" si="2"/>
        <v>1.2500000000000011</v>
      </c>
      <c r="S11" s="474">
        <f>IF(INDEX(Historical!$D$7:$D$1190,MATCH(B11,Historical!$B$7:$B$1192,0))=0,"n/a",(INDEX(Historical!$C$7:$C$1190,MATCH(B11,Historical!$B$7:$B$1192,0))/INDEX(Historical!$D$7:$D$1190,MATCH(B11,Historical!$B$7:$B$1192,0))-1)*100)</f>
        <v>0.62695924764890609</v>
      </c>
      <c r="T11" s="474">
        <f>IF(INDEX(Historical!$F$7:$F$1190,MATCH(B11,Historical!$B$7:$B$1192,0))=0,"n/a",((INDEX(Historical!$C$7:$C$1190,MATCH(B11,Historical!$B$7:$B$1192,0))/INDEX(Historical!$F$7:$F$1190,MATCH(B11,Historical!$B$7:$B$1192,0)))^(1/3)-1)*100)</f>
        <v>1.0605244799809732</v>
      </c>
      <c r="U11" s="474">
        <f>IF(INDEX(Historical!$H$7:$H$1190,MATCH(B11,Historical!$B$7:$B$1192,0))=0,"n/a",((INDEX(Historical!$C$7:$C$1190,MATCH(B11,Historical!$B$7:$B$1192,0))/INDEX(Historical!$H$7:$H$1190,MATCH(B11,Historical!$B$7:$B$1192,0)))^(1/5)-1)*100)</f>
        <v>2.2288409021489874</v>
      </c>
      <c r="V11" s="474">
        <f>IF(INDEX(Historical!$M$7:$M$1190,MATCH(B11,Historical!$B$7:$B$1192,0))=0,"n/a",((INDEX(Historical!$C$7:$C$1190,MATCH(B11,Historical!$B$7:$B$1192,0))/INDEX(Historical!$M$7:$M$1190,MATCH(B11,Historical!$B$7:$B$1192,0)))^(1/10)-1)*100)</f>
        <v>4.1867624821292804</v>
      </c>
      <c r="W11" s="475">
        <f t="shared" si="3"/>
        <v>0.53235427413485747</v>
      </c>
      <c r="X11" s="476" t="str">
        <f t="shared" si="4"/>
        <v>n/a</v>
      </c>
      <c r="Y11" s="574"/>
      <c r="Z11" s="430" t="str">
        <f t="shared" si="5"/>
        <v>n/a</v>
      </c>
      <c r="AA11" s="581" t="str">
        <f t="shared" si="6"/>
        <v>n/a</v>
      </c>
      <c r="AB11" s="406">
        <v>12</v>
      </c>
      <c r="AC11" s="568">
        <v>-9.33</v>
      </c>
      <c r="AD11" s="568" t="s">
        <v>135</v>
      </c>
      <c r="AE11" s="568">
        <v>2</v>
      </c>
      <c r="AF11" s="568">
        <v>1.25</v>
      </c>
      <c r="AG11" s="568">
        <v>-8.66</v>
      </c>
      <c r="AH11" s="568">
        <v>21.52</v>
      </c>
      <c r="AI11" s="568">
        <v>115.43</v>
      </c>
      <c r="AJ11" s="568" t="s">
        <v>135</v>
      </c>
      <c r="AK11" s="568" t="s">
        <v>135</v>
      </c>
      <c r="AL11" s="576">
        <v>9990</v>
      </c>
      <c r="AM11" s="571">
        <v>0.89999999999999991</v>
      </c>
      <c r="AN11" s="568">
        <v>0.37</v>
      </c>
      <c r="AO11" s="510" t="str">
        <f t="shared" si="7"/>
        <v>n/a</v>
      </c>
      <c r="AP11" s="511">
        <f t="shared" si="8"/>
        <v>4.136518716562553</v>
      </c>
      <c r="AQ11" s="582" t="str">
        <f t="shared" si="9"/>
        <v>n/a</v>
      </c>
      <c r="AR11" s="430">
        <f>INDEX(Historical!$C$7:$C$1190,MATCH(B11,Historical!$B$7:$B$1214,0))*IF(AH11="n/a",1.03,IF(AH11&lt;0,1.01,IF(AH11&gt;10,1.1,(1+AH11/100))))</f>
        <v>1.7655000000000001</v>
      </c>
      <c r="AS11" s="581">
        <f t="shared" si="10"/>
        <v>1.9420500000000003</v>
      </c>
      <c r="AT11" s="581">
        <f t="shared" si="11"/>
        <v>2.0003115000000005</v>
      </c>
      <c r="AU11" s="581">
        <f t="shared" si="11"/>
        <v>2.0603208450000006</v>
      </c>
      <c r="AV11" s="581">
        <f t="shared" si="11"/>
        <v>2.1221304703500006</v>
      </c>
      <c r="AW11" s="430">
        <f t="shared" si="12"/>
        <v>9.8903128153500024</v>
      </c>
      <c r="AX11" s="516">
        <f t="shared" si="13"/>
        <v>11.646623663860106</v>
      </c>
      <c r="AY11" s="606">
        <v>1.66</v>
      </c>
      <c r="AZ11" s="571">
        <v>71.8</v>
      </c>
      <c r="BA11" s="571">
        <v>-25.45</v>
      </c>
      <c r="BB11" s="571">
        <v>15.52</v>
      </c>
      <c r="BC11" s="571">
        <v>10.73</v>
      </c>
      <c r="BE11" s="421">
        <v>1995</v>
      </c>
      <c r="BF11" s="421">
        <f t="shared" si="14"/>
        <v>3</v>
      </c>
      <c r="BG11" s="578">
        <v>-5.21</v>
      </c>
      <c r="BH11" t="s">
        <v>3876</v>
      </c>
      <c r="BI11" t="s">
        <v>3877</v>
      </c>
    </row>
    <row r="12" spans="1:61" ht="11.25" customHeight="1" x14ac:dyDescent="0.25">
      <c r="A12" s="577" t="s">
        <v>4061</v>
      </c>
      <c r="B12" s="405" t="s">
        <v>3921</v>
      </c>
      <c r="C12" s="734" t="s">
        <v>107</v>
      </c>
      <c r="D12" s="734" t="s">
        <v>3929</v>
      </c>
      <c r="E12" s="504">
        <v>27</v>
      </c>
      <c r="F12" s="33">
        <v>140</v>
      </c>
      <c r="G12" s="33" t="s">
        <v>105</v>
      </c>
      <c r="H12" s="33" t="s">
        <v>105</v>
      </c>
      <c r="I12" s="573">
        <v>22.27</v>
      </c>
      <c r="J12" s="430">
        <f t="shared" si="0"/>
        <v>3.7718904355635381</v>
      </c>
      <c r="K12" s="575">
        <v>0.21</v>
      </c>
      <c r="L12" s="406">
        <v>4</v>
      </c>
      <c r="M12" s="423">
        <f t="shared" si="1"/>
        <v>0.84</v>
      </c>
      <c r="N12" s="183" t="s">
        <v>126</v>
      </c>
      <c r="O12" s="505">
        <v>0.2</v>
      </c>
      <c r="P12" s="422">
        <v>45835</v>
      </c>
      <c r="Q12" s="422">
        <v>45849</v>
      </c>
      <c r="R12" s="423">
        <f t="shared" si="2"/>
        <v>4.9999999999999902</v>
      </c>
      <c r="S12" s="474">
        <f>IF(INDEX(Historical!$D$7:$D$1190,MATCH(B12,Historical!$B$7:$B$1192,0))=0,"n/a",(INDEX(Historical!$C$7:$C$1190,MATCH(B12,Historical!$B$7:$B$1192,0))/INDEX(Historical!$D$7:$D$1190,MATCH(B12,Historical!$B$7:$B$1192,0))-1)*100)</f>
        <v>5.4054054054054168</v>
      </c>
      <c r="T12" s="474">
        <f>IF(INDEX(Historical!$F$7:$F$1190,MATCH(B12,Historical!$B$7:$B$1192,0))=0,"n/a",((INDEX(Historical!$C$7:$C$1190,MATCH(B12,Historical!$B$7:$B$1192,0))/INDEX(Historical!$F$7:$F$1190,MATCH(B12,Historical!$B$7:$B$1192,0)))^(1/3)-1)*100)</f>
        <v>7.9528977308938487</v>
      </c>
      <c r="U12" s="474">
        <f>IF(INDEX(Historical!$H$7:$H$1190,MATCH(B12,Historical!$B$7:$B$1192,0))=0,"n/a",((INDEX(Historical!$C$7:$C$1190,MATCH(B12,Historical!$B$7:$B$1192,0))/INDEX(Historical!$H$7:$H$1190,MATCH(B12,Historical!$B$7:$B$1192,0)))^(1/5)-1)*100)</f>
        <v>6.8516702296210097</v>
      </c>
      <c r="V12" s="474">
        <f>IF(INDEX(Historical!$M$7:$M$1190,MATCH(B12,Historical!$B$7:$B$1192,0))=0,"n/a",((INDEX(Historical!$C$7:$C$1190,MATCH(B12,Historical!$B$7:$B$1192,0))/INDEX(Historical!$M$7:$M$1190,MATCH(B12,Historical!$B$7:$B$1192,0)))^(1/10)-1)*100)</f>
        <v>7.7430555648374089</v>
      </c>
      <c r="W12" s="475">
        <f t="shared" si="3"/>
        <v>0.8848793828544459</v>
      </c>
      <c r="X12" s="476" t="str">
        <f t="shared" si="4"/>
        <v>n/a</v>
      </c>
      <c r="Y12" s="451"/>
      <c r="Z12" s="430">
        <f t="shared" si="5"/>
        <v>50</v>
      </c>
      <c r="AA12" s="581">
        <f t="shared" si="6"/>
        <v>13.255952380952381</v>
      </c>
      <c r="AB12" s="406">
        <v>12</v>
      </c>
      <c r="AC12" s="568">
        <v>1.68</v>
      </c>
      <c r="AD12" s="568">
        <v>0.71</v>
      </c>
      <c r="AE12" s="568">
        <v>1.49</v>
      </c>
      <c r="AF12" s="568">
        <v>1.06</v>
      </c>
      <c r="AG12" s="568">
        <v>9.19</v>
      </c>
      <c r="AH12" s="568">
        <v>69.72</v>
      </c>
      <c r="AI12" s="568">
        <v>-0.49</v>
      </c>
      <c r="AJ12" s="568">
        <v>-15.35</v>
      </c>
      <c r="AK12" s="568">
        <v>18.759999999999998</v>
      </c>
      <c r="AL12" s="576">
        <v>565.58000000000004</v>
      </c>
      <c r="AM12" s="571">
        <v>10.14</v>
      </c>
      <c r="AN12" s="568">
        <v>0.73</v>
      </c>
      <c r="AO12" s="510">
        <f t="shared" si="7"/>
        <v>-2.6323917157678327</v>
      </c>
      <c r="AP12" s="511">
        <f t="shared" si="8"/>
        <v>10.623560665184549</v>
      </c>
      <c r="AQ12" s="582">
        <f t="shared" si="9"/>
        <v>-20.974520216410863</v>
      </c>
      <c r="AR12" s="430">
        <f>INDEX(Historical!$C$7:$C$1190,MATCH(B12,Historical!$B$7:$B$1214,0))*IF(AH12="n/a",1.03,IF(AH12&lt;0,1.01,IF(AH12&gt;10,1.1,(1+AH12/100))))</f>
        <v>0.8580000000000001</v>
      </c>
      <c r="AS12" s="581">
        <f t="shared" si="10"/>
        <v>0.86658000000000013</v>
      </c>
      <c r="AT12" s="581">
        <f t="shared" si="11"/>
        <v>0.95323800000000025</v>
      </c>
      <c r="AU12" s="581">
        <f t="shared" si="11"/>
        <v>1.0485618000000003</v>
      </c>
      <c r="AV12" s="581">
        <f t="shared" si="11"/>
        <v>1.1534179800000004</v>
      </c>
      <c r="AW12" s="430">
        <f t="shared" si="12"/>
        <v>4.8797977800000005</v>
      </c>
      <c r="AX12" s="516">
        <f t="shared" si="13"/>
        <v>21.911979254602606</v>
      </c>
      <c r="AY12" s="606">
        <v>0.72</v>
      </c>
      <c r="AZ12" s="571">
        <v>41.13</v>
      </c>
      <c r="BA12" s="571">
        <v>-8.75</v>
      </c>
      <c r="BB12" s="571">
        <v>1.78</v>
      </c>
      <c r="BC12" s="571">
        <v>7.99</v>
      </c>
      <c r="BE12" s="421">
        <v>1999</v>
      </c>
      <c r="BF12" s="421">
        <f t="shared" si="14"/>
        <v>3</v>
      </c>
      <c r="BG12" s="578">
        <v>0.86</v>
      </c>
      <c r="BH12" t="s">
        <v>3876</v>
      </c>
      <c r="BI12" t="s">
        <v>3877</v>
      </c>
    </row>
    <row r="13" spans="1:61" ht="11.25" customHeight="1" x14ac:dyDescent="0.25">
      <c r="A13" s="8" t="s">
        <v>4067</v>
      </c>
      <c r="B13" s="405" t="s">
        <v>380</v>
      </c>
      <c r="C13" s="734" t="s">
        <v>111</v>
      </c>
      <c r="D13" s="734" t="s">
        <v>1146</v>
      </c>
      <c r="E13" s="504">
        <v>31</v>
      </c>
      <c r="F13" s="33">
        <v>111</v>
      </c>
      <c r="G13" s="33" t="s">
        <v>36</v>
      </c>
      <c r="H13" s="33" t="s">
        <v>36</v>
      </c>
      <c r="I13" s="568">
        <v>71.290000000000006</v>
      </c>
      <c r="J13" s="430">
        <f t="shared" si="0"/>
        <v>1.9077009398232572</v>
      </c>
      <c r="K13" s="579">
        <v>0.34</v>
      </c>
      <c r="L13" s="406">
        <v>4</v>
      </c>
      <c r="M13" s="423">
        <f t="shared" si="1"/>
        <v>1.36</v>
      </c>
      <c r="N13" s="183" t="s">
        <v>106</v>
      </c>
      <c r="O13" s="506">
        <v>0.32</v>
      </c>
      <c r="P13" s="422">
        <v>45596</v>
      </c>
      <c r="Q13" s="422">
        <v>45611</v>
      </c>
      <c r="R13" s="423">
        <f t="shared" si="2"/>
        <v>6.2500000000000053</v>
      </c>
      <c r="S13" s="474">
        <f>IF(INDEX(Historical!$D$7:$D$1190,MATCH(B13,Historical!$B$7:$B$1192,0))=0,"n/a",(INDEX(Historical!$C$7:$C$1190,MATCH(B13,Historical!$B$7:$B$1192,0))/INDEX(Historical!$D$7:$D$1190,MATCH(B13,Historical!$B$7:$B$1192,0))-1)*100)</f>
        <v>6.5573770491803351</v>
      </c>
      <c r="T13" s="474">
        <f>IF(INDEX(Historical!$F$7:$F$1190,MATCH(B13,Historical!$B$7:$B$1192,0))=0,"n/a",((INDEX(Historical!$C$7:$C$1190,MATCH(B13,Historical!$B$7:$B$1192,0))/INDEX(Historical!$F$7:$F$1190,MATCH(B13,Historical!$B$7:$B$1192,0)))^(1/3)-1)*100)</f>
        <v>7.0399331060163606</v>
      </c>
      <c r="U13" s="474">
        <f>IF(INDEX(Historical!$H$7:$H$1190,MATCH(B13,Historical!$B$7:$B$1192,0))=0,"n/a",((INDEX(Historical!$C$7:$C$1190,MATCH(B13,Historical!$B$7:$B$1192,0))/INDEX(Historical!$H$7:$H$1190,MATCH(B13,Historical!$B$7:$B$1192,0)))^(1/5)-1)*100)</f>
        <v>7.6316922514810814</v>
      </c>
      <c r="V13" s="474">
        <f>IF(INDEX(Historical!$M$7:$M$1190,MATCH(B13,Historical!$B$7:$B$1192,0))=0,"n/a",((INDEX(Historical!$C$7:$C$1190,MATCH(B13,Historical!$B$7:$B$1192,0))/INDEX(Historical!$M$7:$M$1190,MATCH(B13,Historical!$B$7:$B$1192,0)))^(1/10)-1)*100)</f>
        <v>15.792974364097635</v>
      </c>
      <c r="W13" s="475">
        <f t="shared" si="3"/>
        <v>0.48323337172194125</v>
      </c>
      <c r="X13" s="476">
        <f t="shared" si="4"/>
        <v>0.73878918213756839</v>
      </c>
      <c r="Y13" s="439"/>
      <c r="Z13" s="430">
        <f t="shared" si="5"/>
        <v>37.883008356545965</v>
      </c>
      <c r="AA13" s="581">
        <f t="shared" si="6"/>
        <v>19.857938718662954</v>
      </c>
      <c r="AB13" s="406">
        <v>12</v>
      </c>
      <c r="AC13" s="568">
        <v>3.59</v>
      </c>
      <c r="AD13" s="568">
        <v>3.1</v>
      </c>
      <c r="AE13" s="568">
        <v>2.64</v>
      </c>
      <c r="AF13" s="568">
        <v>5.57</v>
      </c>
      <c r="AG13" s="568">
        <v>27.6</v>
      </c>
      <c r="AH13" s="568">
        <v>2.93</v>
      </c>
      <c r="AI13" s="568">
        <v>9.91</v>
      </c>
      <c r="AJ13" s="568">
        <v>10.33</v>
      </c>
      <c r="AK13" s="568">
        <v>6.41</v>
      </c>
      <c r="AL13" s="576">
        <v>9990</v>
      </c>
      <c r="AM13" s="571">
        <v>19.830000000000002</v>
      </c>
      <c r="AN13" s="568">
        <v>0.18</v>
      </c>
      <c r="AO13" s="510">
        <f t="shared" si="7"/>
        <v>-10.318545527358616</v>
      </c>
      <c r="AP13" s="511">
        <f t="shared" si="8"/>
        <v>9.5393931913043382</v>
      </c>
      <c r="AQ13" s="582">
        <f t="shared" si="9"/>
        <v>121.71926059065741</v>
      </c>
      <c r="AR13" s="430">
        <f>INDEX(Historical!$C$7:$C$1190,MATCH(B13,Historical!$B$7:$B$1214,0))*IF(AH13="n/a",1.03,IF(AH13&lt;0,1.01,IF(AH13&gt;10,1.1,(1+AH13/100))))</f>
        <v>1.3380900000000002</v>
      </c>
      <c r="AS13" s="581">
        <f t="shared" si="10"/>
        <v>1.4706947190000002</v>
      </c>
      <c r="AT13" s="581">
        <f t="shared" si="11"/>
        <v>1.5649662504879003</v>
      </c>
      <c r="AU13" s="581">
        <f t="shared" si="11"/>
        <v>1.6652805871441747</v>
      </c>
      <c r="AV13" s="581">
        <f t="shared" si="11"/>
        <v>1.7720250727801163</v>
      </c>
      <c r="AW13" s="430">
        <f t="shared" si="12"/>
        <v>7.8110566294121915</v>
      </c>
      <c r="AX13" s="516">
        <f t="shared" si="13"/>
        <v>10.956735347751707</v>
      </c>
      <c r="AY13" s="606">
        <v>1.25</v>
      </c>
      <c r="AZ13" s="571">
        <v>21.18</v>
      </c>
      <c r="BA13" s="571">
        <v>-22.56</v>
      </c>
      <c r="BB13" s="571">
        <v>1.9900000000000002</v>
      </c>
      <c r="BC13" s="571">
        <v>4.29</v>
      </c>
      <c r="BE13" s="421">
        <v>1994</v>
      </c>
      <c r="BF13" s="421">
        <f t="shared" si="14"/>
        <v>3</v>
      </c>
      <c r="BG13" s="578">
        <v>16.09</v>
      </c>
      <c r="BH13" t="s">
        <v>3876</v>
      </c>
      <c r="BI13" t="s">
        <v>3877</v>
      </c>
    </row>
    <row r="14" spans="1:61" s="540" customFormat="1" ht="11.25" customHeight="1" x14ac:dyDescent="0.25">
      <c r="A14" s="426" t="s">
        <v>4068</v>
      </c>
      <c r="B14" s="546" t="s">
        <v>120</v>
      </c>
      <c r="C14" s="734" t="s">
        <v>122</v>
      </c>
      <c r="D14" s="734" t="s">
        <v>3518</v>
      </c>
      <c r="E14" s="524">
        <v>43</v>
      </c>
      <c r="F14" s="33">
        <v>62</v>
      </c>
      <c r="G14" s="720" t="s">
        <v>114</v>
      </c>
      <c r="H14" s="720" t="s">
        <v>114</v>
      </c>
      <c r="I14" s="534">
        <v>294.11</v>
      </c>
      <c r="J14" s="526">
        <f t="shared" si="0"/>
        <v>2.4344632960456973</v>
      </c>
      <c r="K14" s="527">
        <v>1.79</v>
      </c>
      <c r="L14" s="528">
        <v>4</v>
      </c>
      <c r="M14" s="529">
        <f t="shared" si="1"/>
        <v>7.16</v>
      </c>
      <c r="N14" s="530" t="s">
        <v>533</v>
      </c>
      <c r="O14" s="531">
        <v>1.77</v>
      </c>
      <c r="P14" s="714">
        <v>45748</v>
      </c>
      <c r="Q14" s="714">
        <v>45789</v>
      </c>
      <c r="R14" s="529">
        <f t="shared" si="2"/>
        <v>1.1299435028248599</v>
      </c>
      <c r="S14" s="474">
        <f>IF(INDEX(Historical!$D$7:$D$1190,MATCH(B14,Historical!$B$7:$B$1192,0))=0,"n/a",(INDEX(Historical!$C$7:$C$1190,MATCH(B14,Historical!$B$7:$B$1192,0))/INDEX(Historical!$D$7:$D$1190,MATCH(B14,Historical!$B$7:$B$1192,0))-1)*100)</f>
        <v>2.7656477438136706</v>
      </c>
      <c r="T14" s="474">
        <f>IF(INDEX(Historical!$F$7:$F$1190,MATCH(B14,Historical!$B$7:$B$1192,0))=0,"n/a",((INDEX(Historical!$C$7:$C$1190,MATCH(B14,Historical!$B$7:$B$1192,0))/INDEX(Historical!$F$7:$F$1190,MATCH(B14,Historical!$B$7:$B$1192,0)))^(1/3)-1)*100)</f>
        <v>6.528043621500812</v>
      </c>
      <c r="U14" s="474">
        <f>IF(INDEX(Historical!$H$7:$H$1190,MATCH(B14,Historical!$B$7:$B$1192,0))=0,"n/a",((INDEX(Historical!$C$7:$C$1190,MATCH(B14,Historical!$B$7:$B$1192,0))/INDEX(Historical!$H$7:$H$1190,MATCH(B14,Historical!$B$7:$B$1192,0)))^(1/5)-1)*100)</f>
        <v>9.0405025965725194</v>
      </c>
      <c r="V14" s="474">
        <f>IF(INDEX(Historical!$M$7:$M$1190,MATCH(B14,Historical!$B$7:$B$1192,0))=0,"n/a",((INDEX(Historical!$C$7:$C$1190,MATCH(B14,Historical!$B$7:$B$1192,0))/INDEX(Historical!$M$7:$M$1190,MATCH(B14,Historical!$B$7:$B$1192,0)))^(1/10)-1)*100)</f>
        <v>8.8628690424398258</v>
      </c>
      <c r="W14" s="475">
        <f t="shared" si="3"/>
        <v>1.0200424437371347</v>
      </c>
      <c r="X14" s="476">
        <f t="shared" si="4"/>
        <v>0.53908781136389505</v>
      </c>
      <c r="Y14" s="405"/>
      <c r="Z14" s="526">
        <f t="shared" si="5"/>
        <v>102.87356321839081</v>
      </c>
      <c r="AA14" s="533">
        <f t="shared" si="6"/>
        <v>42.257183908045981</v>
      </c>
      <c r="AB14" s="528">
        <v>9</v>
      </c>
      <c r="AC14" s="534">
        <v>6.96</v>
      </c>
      <c r="AD14" s="534">
        <v>10.31</v>
      </c>
      <c r="AE14" s="534">
        <v>5.43</v>
      </c>
      <c r="AF14" s="534">
        <v>4.21</v>
      </c>
      <c r="AG14" s="534">
        <v>10.26</v>
      </c>
      <c r="AH14" s="534">
        <v>-3.44</v>
      </c>
      <c r="AI14" s="534">
        <v>7.84</v>
      </c>
      <c r="AJ14" s="534">
        <v>16.77</v>
      </c>
      <c r="AK14" s="534">
        <v>4.1000000000000005</v>
      </c>
      <c r="AL14" s="535">
        <v>65459.999999999993</v>
      </c>
      <c r="AM14" s="536">
        <v>0.55999999999999994</v>
      </c>
      <c r="AN14" s="534">
        <v>1.18</v>
      </c>
      <c r="AO14" s="537">
        <f t="shared" si="7"/>
        <v>-30.782218015427766</v>
      </c>
      <c r="AP14" s="538">
        <f t="shared" si="8"/>
        <v>11.474965892618217</v>
      </c>
      <c r="AQ14" s="582">
        <f t="shared" si="9"/>
        <v>181.19012488814482</v>
      </c>
      <c r="AR14" s="430">
        <f>INDEX(Historical!$C$7:$C$1190,MATCH(B14,Historical!$B$7:$B$1214,0))*IF(AH14="n/a",1.03,IF(AH14&lt;0,1.01,IF(AH14&gt;10,1.1,(1+AH14/100))))</f>
        <v>7.1305999999999994</v>
      </c>
      <c r="AS14" s="533">
        <f t="shared" si="10"/>
        <v>7.6896390399999994</v>
      </c>
      <c r="AT14" s="533">
        <f t="shared" si="11"/>
        <v>8.004914240639998</v>
      </c>
      <c r="AU14" s="533">
        <f t="shared" si="11"/>
        <v>8.3331157245062375</v>
      </c>
      <c r="AV14" s="533">
        <f t="shared" si="11"/>
        <v>8.6747734692109919</v>
      </c>
      <c r="AW14" s="526">
        <f t="shared" si="12"/>
        <v>39.833042474357221</v>
      </c>
      <c r="AX14" s="539">
        <f t="shared" si="13"/>
        <v>13.543586574532393</v>
      </c>
      <c r="AY14" s="607">
        <v>0.83</v>
      </c>
      <c r="AZ14" s="536">
        <v>20.69</v>
      </c>
      <c r="BA14" s="536">
        <v>-13.79</v>
      </c>
      <c r="BB14" s="536">
        <v>1.37</v>
      </c>
      <c r="BC14" s="536">
        <v>-0.35000000000000003</v>
      </c>
      <c r="BD14" s="592"/>
      <c r="BE14" s="421">
        <v>1983</v>
      </c>
      <c r="BF14" s="421">
        <f t="shared" si="14"/>
        <v>4</v>
      </c>
      <c r="BG14" s="559">
        <v>4</v>
      </c>
      <c r="BH14" t="s">
        <v>3876</v>
      </c>
      <c r="BI14" t="s">
        <v>3877</v>
      </c>
    </row>
    <row r="15" spans="1:61" ht="11.25" customHeight="1" x14ac:dyDescent="0.25">
      <c r="A15" s="8" t="s">
        <v>4073</v>
      </c>
      <c r="B15" s="405" t="s">
        <v>419</v>
      </c>
      <c r="C15" s="734" t="s">
        <v>107</v>
      </c>
      <c r="D15" s="734" t="s">
        <v>3652</v>
      </c>
      <c r="E15" s="504">
        <v>32</v>
      </c>
      <c r="F15" s="33">
        <v>108</v>
      </c>
      <c r="G15" s="33" t="s">
        <v>36</v>
      </c>
      <c r="H15" s="33" t="s">
        <v>36</v>
      </c>
      <c r="I15" s="568">
        <v>29.73</v>
      </c>
      <c r="J15" s="430">
        <f t="shared" si="0"/>
        <v>3.9017827110662631</v>
      </c>
      <c r="K15" s="579">
        <v>0.28999999999999998</v>
      </c>
      <c r="L15" s="406">
        <v>4</v>
      </c>
      <c r="M15" s="423">
        <f t="shared" si="1"/>
        <v>1.1599999999999999</v>
      </c>
      <c r="N15" s="183" t="s">
        <v>147</v>
      </c>
      <c r="O15" s="702">
        <v>0.28000000000000003</v>
      </c>
      <c r="P15" s="422">
        <v>45880</v>
      </c>
      <c r="Q15" s="422">
        <v>45894</v>
      </c>
      <c r="R15" s="423">
        <f t="shared" si="2"/>
        <v>3.5714285714285547</v>
      </c>
      <c r="S15" s="474">
        <f>IF(INDEX(Historical!$D$7:$D$1190,MATCH(B15,Historical!$B$7:$B$1192,0))=0,"n/a",(INDEX(Historical!$C$7:$C$1190,MATCH(B15,Historical!$B$7:$B$1192,0))/INDEX(Historical!$D$7:$D$1190,MATCH(B15,Historical!$B$7:$B$1192,0))-1)*100)</f>
        <v>3.179854792758019</v>
      </c>
      <c r="T15" s="474">
        <f>IF(INDEX(Historical!$F$7:$F$1190,MATCH(B15,Historical!$B$7:$B$1192,0))=0,"n/a",((INDEX(Historical!$C$7:$C$1190,MATCH(B15,Historical!$B$7:$B$1192,0))/INDEX(Historical!$F$7:$F$1190,MATCH(B15,Historical!$B$7:$B$1192,0)))^(1/3)-1)*100)</f>
        <v>4.3674001974835175</v>
      </c>
      <c r="U15" s="474">
        <f>IF(INDEX(Historical!$H$7:$H$1190,MATCH(B15,Historical!$B$7:$B$1192,0))=0,"n/a",((INDEX(Historical!$C$7:$C$1190,MATCH(B15,Historical!$B$7:$B$1192,0))/INDEX(Historical!$H$7:$H$1190,MATCH(B15,Historical!$B$7:$B$1192,0)))^(1/5)-1)*100)</f>
        <v>3.8166104860233085</v>
      </c>
      <c r="V15" s="474">
        <f>IF(INDEX(Historical!$M$7:$M$1190,MATCH(B15,Historical!$B$7:$B$1192,0))=0,"n/a",((INDEX(Historical!$C$7:$C$1190,MATCH(B15,Historical!$B$7:$B$1192,0))/INDEX(Historical!$M$7:$M$1190,MATCH(B15,Historical!$B$7:$B$1192,0)))^(1/10)-1)*100)</f>
        <v>3.6372445619865967</v>
      </c>
      <c r="W15" s="475">
        <f t="shared" si="3"/>
        <v>1.0493136826462792</v>
      </c>
      <c r="X15" s="476" t="str">
        <f t="shared" si="4"/>
        <v>n/a</v>
      </c>
      <c r="Y15" s="452" t="s">
        <v>3699</v>
      </c>
      <c r="Z15" s="430">
        <f t="shared" si="5"/>
        <v>63.387978142076499</v>
      </c>
      <c r="AA15" s="581">
        <f t="shared" si="6"/>
        <v>16.245901639344261</v>
      </c>
      <c r="AB15" s="406">
        <v>12</v>
      </c>
      <c r="AC15" s="568">
        <v>1.83</v>
      </c>
      <c r="AD15" s="568" t="s">
        <v>135</v>
      </c>
      <c r="AE15" s="568">
        <v>2.13</v>
      </c>
      <c r="AF15" s="568">
        <v>1.2</v>
      </c>
      <c r="AG15" s="568">
        <v>7.7200000000000006</v>
      </c>
      <c r="AH15" s="568">
        <v>24.39</v>
      </c>
      <c r="AI15" s="568">
        <v>17.649999999999999</v>
      </c>
      <c r="AJ15" s="568">
        <v>-4.3999999999999995</v>
      </c>
      <c r="AK15" s="568" t="s">
        <v>135</v>
      </c>
      <c r="AL15" s="576">
        <v>489.63</v>
      </c>
      <c r="AM15" s="571">
        <v>3.1199999999999997</v>
      </c>
      <c r="AN15" s="568">
        <v>0.09</v>
      </c>
      <c r="AO15" s="510">
        <f t="shared" si="7"/>
        <v>-8.527508442254689</v>
      </c>
      <c r="AP15" s="511">
        <f t="shared" si="8"/>
        <v>7.7183931970895721</v>
      </c>
      <c r="AQ15" s="582">
        <f t="shared" si="9"/>
        <v>-6.9168067032671088</v>
      </c>
      <c r="AR15" s="430">
        <f>INDEX(Historical!$C$7:$C$1190,MATCH(B15,Historical!$B$7:$B$1214,0))*IF(AH15="n/a",1.03,IF(AH15&lt;0,1.01,IF(AH15&gt;10,1.1,(1+AH15/100))))</f>
        <v>1.1990000000000003</v>
      </c>
      <c r="AS15" s="581">
        <f t="shared" si="10"/>
        <v>1.3189000000000004</v>
      </c>
      <c r="AT15" s="581">
        <f t="shared" si="11"/>
        <v>1.3584670000000005</v>
      </c>
      <c r="AU15" s="581">
        <f t="shared" si="11"/>
        <v>1.3992210100000007</v>
      </c>
      <c r="AV15" s="581">
        <f t="shared" si="11"/>
        <v>1.4411976403000006</v>
      </c>
      <c r="AW15" s="430">
        <f t="shared" si="12"/>
        <v>6.7167856503000021</v>
      </c>
      <c r="AX15" s="516">
        <f t="shared" si="13"/>
        <v>22.592619072653893</v>
      </c>
      <c r="AY15" s="606">
        <v>0.82</v>
      </c>
      <c r="AZ15" s="571">
        <v>30.85</v>
      </c>
      <c r="BA15" s="571">
        <v>-14.149999999999999</v>
      </c>
      <c r="BB15" s="571">
        <v>8.39</v>
      </c>
      <c r="BC15" s="571">
        <v>8.5500000000000007</v>
      </c>
      <c r="BE15" s="421">
        <v>1994</v>
      </c>
      <c r="BF15" s="421">
        <f t="shared" si="14"/>
        <v>3</v>
      </c>
      <c r="BG15" s="578">
        <v>0.71000000000000008</v>
      </c>
      <c r="BH15" t="s">
        <v>3876</v>
      </c>
      <c r="BI15" t="s">
        <v>3877</v>
      </c>
    </row>
    <row r="16" spans="1:61" ht="11.25" customHeight="1" x14ac:dyDescent="0.25">
      <c r="A16" s="8" t="s">
        <v>4074</v>
      </c>
      <c r="B16" s="405" t="s">
        <v>422</v>
      </c>
      <c r="C16" s="734" t="s">
        <v>130</v>
      </c>
      <c r="D16" s="734" t="s">
        <v>3654</v>
      </c>
      <c r="E16" s="504">
        <v>33</v>
      </c>
      <c r="F16" s="33">
        <v>93</v>
      </c>
      <c r="G16" s="33" t="s">
        <v>36</v>
      </c>
      <c r="H16" s="33" t="s">
        <v>36</v>
      </c>
      <c r="I16" s="573">
        <v>33.15</v>
      </c>
      <c r="J16" s="430">
        <f t="shared" si="0"/>
        <v>3.709200603318251</v>
      </c>
      <c r="K16" s="579">
        <v>0.30740000000000001</v>
      </c>
      <c r="L16" s="406">
        <v>4</v>
      </c>
      <c r="M16" s="423">
        <f t="shared" si="1"/>
        <v>1.2296</v>
      </c>
      <c r="N16" s="183" t="s">
        <v>423</v>
      </c>
      <c r="O16" s="506">
        <v>0.3014</v>
      </c>
      <c r="P16" s="422">
        <v>45793</v>
      </c>
      <c r="Q16" s="422">
        <v>45804</v>
      </c>
      <c r="R16" s="423">
        <f t="shared" si="2"/>
        <v>1.9907100199071022</v>
      </c>
      <c r="S16" s="474">
        <f>IF(INDEX(Historical!$D$7:$D$1190,MATCH(B16,Historical!$B$7:$B$1192,0))=0,"n/a",(INDEX(Historical!$C$7:$C$1190,MATCH(B16,Historical!$B$7:$B$1192,0))/INDEX(Historical!$D$7:$D$1190,MATCH(B16,Historical!$B$7:$B$1192,0))-1)*100)</f>
        <v>4.0489393539300922</v>
      </c>
      <c r="T16" s="474">
        <f>IF(INDEX(Historical!$F$7:$F$1190,MATCH(B16,Historical!$B$7:$B$1192,0))=0,"n/a",((INDEX(Historical!$C$7:$C$1190,MATCH(B16,Historical!$B$7:$B$1192,0))/INDEX(Historical!$F$7:$F$1190,MATCH(B16,Historical!$B$7:$B$1192,0)))^(1/3)-1)*100)</f>
        <v>4.1416599207614535</v>
      </c>
      <c r="U16" s="474">
        <f>IF(INDEX(Historical!$H$7:$H$1190,MATCH(B16,Historical!$B$7:$B$1192,0))=0,"n/a",((INDEX(Historical!$C$7:$C$1190,MATCH(B16,Historical!$B$7:$B$1192,0))/INDEX(Historical!$H$7:$H$1190,MATCH(B16,Historical!$B$7:$B$1192,0)))^(1/5)-1)*100)</f>
        <v>3.7428821356237707</v>
      </c>
      <c r="V16" s="474">
        <f>IF(INDEX(Historical!$M$7:$M$1190,MATCH(B16,Historical!$B$7:$B$1192,0))=0,"n/a",((INDEX(Historical!$C$7:$C$1190,MATCH(B16,Historical!$B$7:$B$1192,0))/INDEX(Historical!$M$7:$M$1190,MATCH(B16,Historical!$B$7:$B$1192,0)))^(1/10)-1)*100)</f>
        <v>3.3786742080560428</v>
      </c>
      <c r="W16" s="475">
        <f t="shared" si="3"/>
        <v>1.1077961073308926</v>
      </c>
      <c r="X16" s="476">
        <f t="shared" si="4"/>
        <v>0.85845920541829601</v>
      </c>
      <c r="Y16" s="574"/>
      <c r="Z16" s="430">
        <f t="shared" si="5"/>
        <v>56.663594470046085</v>
      </c>
      <c r="AA16" s="581">
        <f t="shared" si="6"/>
        <v>15.276497695852534</v>
      </c>
      <c r="AB16" s="406">
        <v>12</v>
      </c>
      <c r="AC16" s="568">
        <v>2.17</v>
      </c>
      <c r="AD16" s="568" t="s">
        <v>135</v>
      </c>
      <c r="AE16" s="568">
        <v>3.1</v>
      </c>
      <c r="AF16" s="568">
        <v>1.4</v>
      </c>
      <c r="AG16" s="568">
        <v>9.34</v>
      </c>
      <c r="AH16" s="568">
        <v>9.09</v>
      </c>
      <c r="AI16" s="568">
        <v>2.31</v>
      </c>
      <c r="AJ16" s="568">
        <v>4.3600000000000003</v>
      </c>
      <c r="AK16" s="568" t="s">
        <v>135</v>
      </c>
      <c r="AL16" s="576">
        <v>342.47</v>
      </c>
      <c r="AM16" s="571">
        <v>12.120000000000001</v>
      </c>
      <c r="AN16" s="568">
        <v>0.73</v>
      </c>
      <c r="AO16" s="510">
        <f t="shared" si="7"/>
        <v>-7.8244149569105126</v>
      </c>
      <c r="AP16" s="511">
        <f t="shared" si="8"/>
        <v>7.4520827389420212</v>
      </c>
      <c r="AQ16" s="582">
        <f t="shared" si="9"/>
        <v>-2.5044803896813961</v>
      </c>
      <c r="AR16" s="430">
        <f>INDEX(Historical!$C$7:$C$1190,MATCH(B16,Historical!$B$7:$B$1214,0))*IF(AH16="n/a",1.03,IF(AH16&lt;0,1.01,IF(AH16&gt;10,1.1,(1+AH16/100))))</f>
        <v>1.28955289</v>
      </c>
      <c r="AS16" s="581">
        <f t="shared" si="10"/>
        <v>1.3193415617589999</v>
      </c>
      <c r="AT16" s="581">
        <f t="shared" si="11"/>
        <v>1.3589218086117698</v>
      </c>
      <c r="AU16" s="581">
        <f t="shared" si="11"/>
        <v>1.3996894628701229</v>
      </c>
      <c r="AV16" s="581">
        <f t="shared" si="11"/>
        <v>1.4416801467562266</v>
      </c>
      <c r="AW16" s="430">
        <f t="shared" si="12"/>
        <v>6.8091858699971191</v>
      </c>
      <c r="AX16" s="516">
        <f t="shared" si="13"/>
        <v>20.540530527894781</v>
      </c>
      <c r="AY16" s="606">
        <v>0.33</v>
      </c>
      <c r="AZ16" s="571">
        <v>12.559999999999999</v>
      </c>
      <c r="BA16" s="571">
        <v>-14.87</v>
      </c>
      <c r="BB16" s="571">
        <v>-0.71000000000000008</v>
      </c>
      <c r="BC16" s="571">
        <v>0.64</v>
      </c>
      <c r="BE16" s="421">
        <v>1993</v>
      </c>
      <c r="BF16" s="421">
        <f t="shared" si="14"/>
        <v>3</v>
      </c>
      <c r="BG16" s="578">
        <v>2.79</v>
      </c>
      <c r="BH16" t="s">
        <v>3876</v>
      </c>
      <c r="BI16" t="s">
        <v>3877</v>
      </c>
    </row>
    <row r="17" spans="1:61" ht="12" customHeight="1" x14ac:dyDescent="0.25">
      <c r="A17" s="95" t="s">
        <v>4076</v>
      </c>
      <c r="B17" s="405" t="s">
        <v>140</v>
      </c>
      <c r="C17" s="734" t="s">
        <v>130</v>
      </c>
      <c r="D17" s="734" t="s">
        <v>3653</v>
      </c>
      <c r="E17" s="504">
        <v>41</v>
      </c>
      <c r="F17" s="33">
        <v>66</v>
      </c>
      <c r="G17" s="33" t="s">
        <v>36</v>
      </c>
      <c r="H17" s="33" t="s">
        <v>36</v>
      </c>
      <c r="I17" s="568">
        <v>166.13</v>
      </c>
      <c r="J17" s="430">
        <f t="shared" si="0"/>
        <v>2.0947450791548787</v>
      </c>
      <c r="K17" s="579">
        <v>0.87</v>
      </c>
      <c r="L17" s="406">
        <v>4</v>
      </c>
      <c r="M17" s="423">
        <f t="shared" si="1"/>
        <v>3.48</v>
      </c>
      <c r="N17" s="183" t="s">
        <v>141</v>
      </c>
      <c r="O17" s="506">
        <v>0.80500000000000005</v>
      </c>
      <c r="P17" s="422">
        <v>45621</v>
      </c>
      <c r="Q17" s="422">
        <v>45635</v>
      </c>
      <c r="R17" s="423">
        <f t="shared" si="2"/>
        <v>8.0745341614906767</v>
      </c>
      <c r="S17" s="474">
        <f>IF(INDEX(Historical!$D$7:$D$1190,MATCH(B17,Historical!$B$7:$B$1192,0))=0,"n/a",(INDEX(Historical!$C$7:$C$1190,MATCH(B17,Historical!$B$7:$B$1192,0))/INDEX(Historical!$D$7:$D$1190,MATCH(B17,Historical!$B$7:$B$1192,0))-1)*100)</f>
        <v>8.5950413223140565</v>
      </c>
      <c r="T17" s="474">
        <f>IF(INDEX(Historical!$F$7:$F$1190,MATCH(B17,Historical!$B$7:$B$1192,0))=0,"n/a",((INDEX(Historical!$C$7:$C$1190,MATCH(B17,Historical!$B$7:$B$1192,0))/INDEX(Historical!$F$7:$F$1190,MATCH(B17,Historical!$B$7:$B$1192,0)))^(1/3)-1)*100)</f>
        <v>8.7380373002892142</v>
      </c>
      <c r="U17" s="474">
        <f>IF(INDEX(Historical!$H$7:$H$1190,MATCH(B17,Historical!$B$7:$B$1192,0))=0,"n/a",((INDEX(Historical!$C$7:$C$1190,MATCH(B17,Historical!$B$7:$B$1192,0))/INDEX(Historical!$H$7:$H$1190,MATCH(B17,Historical!$B$7:$B$1192,0)))^(1/5)-1)*100)</f>
        <v>8.847731618692233</v>
      </c>
      <c r="V17" s="474">
        <f>IF(INDEX(Historical!$M$7:$M$1190,MATCH(B17,Historical!$B$7:$B$1192,0))=0,"n/a",((INDEX(Historical!$C$7:$C$1190,MATCH(B17,Historical!$B$7:$B$1192,0))/INDEX(Historical!$M$7:$M$1190,MATCH(B17,Historical!$B$7:$B$1192,0)))^(1/10)-1)*100)</f>
        <v>8.1544545708938987</v>
      </c>
      <c r="W17" s="475">
        <f t="shared" si="3"/>
        <v>1.085018199779159</v>
      </c>
      <c r="X17" s="476">
        <f t="shared" si="4"/>
        <v>0.93825361810097918</v>
      </c>
      <c r="Y17" s="405"/>
      <c r="Z17" s="430">
        <f t="shared" si="5"/>
        <v>48.066298342541437</v>
      </c>
      <c r="AA17" s="581">
        <f t="shared" si="6"/>
        <v>22.946132596685082</v>
      </c>
      <c r="AB17" s="406">
        <v>9</v>
      </c>
      <c r="AC17" s="568">
        <v>7.24</v>
      </c>
      <c r="AD17" s="568">
        <v>3.12</v>
      </c>
      <c r="AE17" s="568">
        <v>5.77</v>
      </c>
      <c r="AF17" s="568">
        <v>1.99</v>
      </c>
      <c r="AG17" s="568">
        <v>9.0499999999999989</v>
      </c>
      <c r="AH17" s="568">
        <v>7.26</v>
      </c>
      <c r="AI17" s="568">
        <v>7.26</v>
      </c>
      <c r="AJ17" s="568">
        <v>9.43</v>
      </c>
      <c r="AK17" s="568">
        <v>7.3599999999999994</v>
      </c>
      <c r="AL17" s="576">
        <v>26670</v>
      </c>
      <c r="AM17" s="571">
        <v>0.44999999999999996</v>
      </c>
      <c r="AN17" s="568">
        <v>0.67</v>
      </c>
      <c r="AO17" s="510">
        <f t="shared" si="7"/>
        <v>-12.00365589883797</v>
      </c>
      <c r="AP17" s="511">
        <f t="shared" si="8"/>
        <v>10.942476697847113</v>
      </c>
      <c r="AQ17" s="582">
        <f t="shared" si="9"/>
        <v>42.459044980035209</v>
      </c>
      <c r="AR17" s="430">
        <f>INDEX(Historical!$C$7:$C$1190,MATCH(B17,Historical!$B$7:$B$1214,0))*IF(AH17="n/a",1.03,IF(AH17&lt;0,1.01,IF(AH17&gt;10,1.1,(1+AH17/100))))</f>
        <v>3.5234909999999999</v>
      </c>
      <c r="AS17" s="581">
        <f t="shared" si="10"/>
        <v>3.7792964466000001</v>
      </c>
      <c r="AT17" s="581">
        <f t="shared" si="11"/>
        <v>4.0574526650697598</v>
      </c>
      <c r="AU17" s="581">
        <f t="shared" si="11"/>
        <v>4.3560811812188938</v>
      </c>
      <c r="AV17" s="581">
        <f t="shared" si="11"/>
        <v>4.6766887561566035</v>
      </c>
      <c r="AW17" s="430">
        <f t="shared" si="12"/>
        <v>20.393010049045259</v>
      </c>
      <c r="AX17" s="516">
        <f t="shared" si="13"/>
        <v>12.275332600400445</v>
      </c>
      <c r="AY17" s="606">
        <v>0.74</v>
      </c>
      <c r="AZ17" s="571">
        <v>29.67</v>
      </c>
      <c r="BA17" s="571">
        <v>-1.6199999999999999</v>
      </c>
      <c r="BB17" s="571">
        <v>4.67</v>
      </c>
      <c r="BC17" s="571">
        <v>9.76</v>
      </c>
      <c r="BE17" s="421">
        <v>1985</v>
      </c>
      <c r="BF17" s="421">
        <f t="shared" si="14"/>
        <v>4</v>
      </c>
      <c r="BG17" s="578">
        <v>4.3999999999999995</v>
      </c>
      <c r="BH17" t="s">
        <v>3876</v>
      </c>
      <c r="BI17" t="s">
        <v>3877</v>
      </c>
    </row>
    <row r="18" spans="1:61" ht="11.25" customHeight="1" x14ac:dyDescent="0.25">
      <c r="A18" s="8" t="s">
        <v>4077</v>
      </c>
      <c r="B18" s="405" t="s">
        <v>414</v>
      </c>
      <c r="C18" s="734" t="s">
        <v>122</v>
      </c>
      <c r="D18" s="734" t="s">
        <v>3655</v>
      </c>
      <c r="E18" s="504">
        <v>31</v>
      </c>
      <c r="F18" s="33">
        <v>110</v>
      </c>
      <c r="G18" s="33" t="s">
        <v>105</v>
      </c>
      <c r="H18" s="33" t="s">
        <v>105</v>
      </c>
      <c r="I18" s="568">
        <v>139.27000000000001</v>
      </c>
      <c r="J18" s="430">
        <f t="shared" si="0"/>
        <v>1.2924535075752137</v>
      </c>
      <c r="K18" s="579">
        <v>0.45</v>
      </c>
      <c r="L18" s="406">
        <v>4</v>
      </c>
      <c r="M18" s="423">
        <f t="shared" si="1"/>
        <v>1.8</v>
      </c>
      <c r="N18" s="183" t="s">
        <v>415</v>
      </c>
      <c r="O18" s="506">
        <v>0.41</v>
      </c>
      <c r="P18" s="609">
        <v>45498</v>
      </c>
      <c r="Q18" s="609">
        <v>45519</v>
      </c>
      <c r="R18" s="423">
        <f t="shared" si="2"/>
        <v>9.7560975609756184</v>
      </c>
      <c r="S18" s="474">
        <f>IF(INDEX(Historical!$D$7:$D$1190,MATCH(B18,Historical!$B$7:$B$1192,0))=0,"n/a",(INDEX(Historical!$C$7:$C$1190,MATCH(B18,Historical!$B$7:$B$1192,0))/INDEX(Historical!$D$7:$D$1190,MATCH(B18,Historical!$B$7:$B$1192,0))-1)*100)</f>
        <v>8.8607594936708889</v>
      </c>
      <c r="T18" s="474">
        <f>IF(INDEX(Historical!$F$7:$F$1190,MATCH(B18,Historical!$B$7:$B$1192,0))=0,"n/a",((INDEX(Historical!$C$7:$C$1190,MATCH(B18,Historical!$B$7:$B$1192,0))/INDEX(Historical!$F$7:$F$1190,MATCH(B18,Historical!$B$7:$B$1192,0)))^(1/3)-1)*100)</f>
        <v>4.6676313126415403</v>
      </c>
      <c r="U18" s="474">
        <f>IF(INDEX(Historical!$H$7:$H$1190,MATCH(B18,Historical!$B$7:$B$1192,0))=0,"n/a",((INDEX(Historical!$C$7:$C$1190,MATCH(B18,Historical!$B$7:$B$1192,0))/INDEX(Historical!$H$7:$H$1190,MATCH(B18,Historical!$B$7:$B$1192,0)))^(1/5)-1)*100)</f>
        <v>3.9077690727135295</v>
      </c>
      <c r="V18" s="474">
        <f>IF(INDEX(Historical!$M$7:$M$1190,MATCH(B18,Historical!$B$7:$B$1192,0))=0,"n/a",((INDEX(Historical!$C$7:$C$1190,MATCH(B18,Historical!$B$7:$B$1192,0))/INDEX(Historical!$M$7:$M$1190,MATCH(B18,Historical!$B$7:$B$1192,0)))^(1/10)-1)*100)</f>
        <v>4.667100846501504</v>
      </c>
      <c r="W18" s="475">
        <f t="shared" si="3"/>
        <v>0.83730118573349965</v>
      </c>
      <c r="X18" s="476">
        <f t="shared" si="4"/>
        <v>0.45492073023440388</v>
      </c>
      <c r="Y18" s="451"/>
      <c r="Z18" s="430">
        <f t="shared" si="5"/>
        <v>31.03448275862069</v>
      </c>
      <c r="AA18" s="581">
        <f t="shared" si="6"/>
        <v>24.012068965517244</v>
      </c>
      <c r="AB18" s="406">
        <v>12</v>
      </c>
      <c r="AC18" s="568">
        <v>5.8</v>
      </c>
      <c r="AD18" s="568">
        <v>2.7</v>
      </c>
      <c r="AE18" s="568">
        <v>2.54</v>
      </c>
      <c r="AF18" s="568">
        <v>3.39</v>
      </c>
      <c r="AG18" s="568">
        <v>15.36</v>
      </c>
      <c r="AH18" s="568">
        <v>3.9600000000000004</v>
      </c>
      <c r="AI18" s="568">
        <v>9.32</v>
      </c>
      <c r="AJ18" s="568">
        <v>8.59</v>
      </c>
      <c r="AK18" s="568">
        <v>8.9</v>
      </c>
      <c r="AL18" s="576">
        <v>9180</v>
      </c>
      <c r="AM18" s="571">
        <v>0.98</v>
      </c>
      <c r="AN18" s="568">
        <v>0.42</v>
      </c>
      <c r="AO18" s="510">
        <f t="shared" si="7"/>
        <v>-18.811846385228499</v>
      </c>
      <c r="AP18" s="511">
        <f t="shared" si="8"/>
        <v>5.2002225802887434</v>
      </c>
      <c r="AQ18" s="582">
        <f t="shared" si="9"/>
        <v>90.205635847221899</v>
      </c>
      <c r="AR18" s="430">
        <f>INDEX(Historical!$C$7:$C$1190,MATCH(B18,Historical!$B$7:$B$1214,0))*IF(AH18="n/a",1.03,IF(AH18&lt;0,1.01,IF(AH18&gt;10,1.1,(1+AH18/100))))</f>
        <v>1.7881120000000001</v>
      </c>
      <c r="AS18" s="581">
        <f t="shared" si="10"/>
        <v>1.9547640384</v>
      </c>
      <c r="AT18" s="581">
        <f t="shared" si="11"/>
        <v>2.1287380378176</v>
      </c>
      <c r="AU18" s="581">
        <f t="shared" si="11"/>
        <v>2.3181957231833663</v>
      </c>
      <c r="AV18" s="581">
        <f t="shared" si="11"/>
        <v>2.5245151425466856</v>
      </c>
      <c r="AW18" s="430">
        <f t="shared" si="12"/>
        <v>10.714324941947652</v>
      </c>
      <c r="AX18" s="516">
        <f t="shared" si="13"/>
        <v>7.6932038069560216</v>
      </c>
      <c r="AY18" s="606">
        <v>0.56999999999999995</v>
      </c>
      <c r="AZ18" s="571">
        <v>6.43</v>
      </c>
      <c r="BA18" s="571">
        <v>-21.77</v>
      </c>
      <c r="BB18" s="571">
        <v>-7.17</v>
      </c>
      <c r="BC18" s="571">
        <v>-9.24</v>
      </c>
      <c r="BE18" s="421">
        <v>1994</v>
      </c>
      <c r="BF18" s="421">
        <f t="shared" si="14"/>
        <v>3</v>
      </c>
      <c r="BG18" s="578">
        <v>8.4</v>
      </c>
      <c r="BH18" t="s">
        <v>3876</v>
      </c>
      <c r="BI18" t="s">
        <v>3877</v>
      </c>
    </row>
    <row r="19" spans="1:61" ht="11.25" customHeight="1" x14ac:dyDescent="0.25">
      <c r="A19" s="8" t="s">
        <v>4088</v>
      </c>
      <c r="B19" s="405" t="s">
        <v>129</v>
      </c>
      <c r="C19" s="734" t="s">
        <v>130</v>
      </c>
      <c r="D19" s="734" t="s">
        <v>3654</v>
      </c>
      <c r="E19" s="504">
        <v>71</v>
      </c>
      <c r="F19" s="33">
        <v>1</v>
      </c>
      <c r="G19" s="33" t="s">
        <v>36</v>
      </c>
      <c r="H19" s="33" t="s">
        <v>36</v>
      </c>
      <c r="I19" s="568">
        <v>74.53</v>
      </c>
      <c r="J19" s="430">
        <f t="shared" si="0"/>
        <v>2.7049510264323091</v>
      </c>
      <c r="K19" s="575">
        <v>0.504</v>
      </c>
      <c r="L19" s="406">
        <v>4</v>
      </c>
      <c r="M19" s="423">
        <f t="shared" si="1"/>
        <v>2.016</v>
      </c>
      <c r="N19" s="183" t="s">
        <v>118</v>
      </c>
      <c r="O19" s="505">
        <v>0.46550000000000002</v>
      </c>
      <c r="P19" s="422">
        <v>45884</v>
      </c>
      <c r="Q19" s="422">
        <v>45903</v>
      </c>
      <c r="R19" s="423">
        <f t="shared" si="2"/>
        <v>8.2706766917293191</v>
      </c>
      <c r="S19" s="474">
        <f>IF(INDEX(Historical!$D$7:$D$1190,MATCH(B19,Historical!$B$7:$B$1192,0))=0,"n/a",(INDEX(Historical!$C$7:$C$1190,MATCH(B19,Historical!$B$7:$B$1192,0))/INDEX(Historical!$D$7:$D$1190,MATCH(B19,Historical!$B$7:$B$1192,0))-1)*100)</f>
        <v>8.2175226586102657</v>
      </c>
      <c r="T19" s="474">
        <f>IF(INDEX(Historical!$F$7:$F$1190,MATCH(B19,Historical!$B$7:$B$1192,0))=0,"n/a",((INDEX(Historical!$C$7:$C$1190,MATCH(B19,Historical!$B$7:$B$1192,0))/INDEX(Historical!$F$7:$F$1190,MATCH(B19,Historical!$B$7:$B$1192,0)))^(1/3)-1)*100)</f>
        <v>8.5565043461833348</v>
      </c>
      <c r="U19" s="474">
        <f>IF(INDEX(Historical!$H$7:$H$1190,MATCH(B19,Historical!$B$7:$B$1192,0))=0,"n/a",((INDEX(Historical!$C$7:$C$1190,MATCH(B19,Historical!$B$7:$B$1192,0))/INDEX(Historical!$H$7:$H$1190,MATCH(B19,Historical!$B$7:$B$1192,0)))^(1/5)-1)*100)</f>
        <v>9.0755770705014385</v>
      </c>
      <c r="V19" s="474">
        <f>IF(INDEX(Historical!$M$7:$M$1190,MATCH(B19,Historical!$B$7:$B$1192,0))=0,"n/a",((INDEX(Historical!$C$7:$C$1190,MATCH(B19,Historical!$B$7:$B$1192,0))/INDEX(Historical!$M$7:$M$1190,MATCH(B19,Historical!$B$7:$B$1192,0)))^(1/10)-1)*100)</f>
        <v>7.9945276696602896</v>
      </c>
      <c r="W19" s="475">
        <f t="shared" si="3"/>
        <v>1.1352236736816606</v>
      </c>
      <c r="X19" s="476">
        <f t="shared" si="4"/>
        <v>1.3307297757333489</v>
      </c>
      <c r="Y19" s="442"/>
      <c r="Z19" s="430">
        <f t="shared" si="5"/>
        <v>61.840490797546025</v>
      </c>
      <c r="AA19" s="581">
        <f t="shared" si="6"/>
        <v>22.861963190184049</v>
      </c>
      <c r="AB19" s="406">
        <v>12</v>
      </c>
      <c r="AC19" s="568">
        <v>3.26</v>
      </c>
      <c r="AD19" s="568">
        <v>4.03</v>
      </c>
      <c r="AE19" s="568">
        <v>4.66</v>
      </c>
      <c r="AF19" s="568">
        <v>2.95</v>
      </c>
      <c r="AG19" s="568">
        <v>13.77</v>
      </c>
      <c r="AH19" s="568">
        <v>3.47</v>
      </c>
      <c r="AI19" s="568">
        <v>6.2</v>
      </c>
      <c r="AJ19" s="568">
        <v>6.8199999999999994</v>
      </c>
      <c r="AK19" s="568">
        <v>5.67</v>
      </c>
      <c r="AL19" s="576">
        <v>2870</v>
      </c>
      <c r="AM19" s="571">
        <v>1</v>
      </c>
      <c r="AN19" s="568">
        <v>0.98</v>
      </c>
      <c r="AO19" s="510">
        <f t="shared" si="7"/>
        <v>-11.081435093250303</v>
      </c>
      <c r="AP19" s="511">
        <f t="shared" si="8"/>
        <v>11.780528096933747</v>
      </c>
      <c r="AQ19" s="582">
        <f t="shared" si="9"/>
        <v>73.131666544464196</v>
      </c>
      <c r="AR19" s="430">
        <f>INDEX(Historical!$C$7:$C$1190,MATCH(B19,Historical!$B$7:$B$1214,0))*IF(AH19="n/a",1.03,IF(AH19&lt;0,1.01,IF(AH19&gt;10,1.1,(1+AH19/100))))</f>
        <v>1.8531476999999998</v>
      </c>
      <c r="AS19" s="581">
        <f t="shared" si="10"/>
        <v>1.9680428574</v>
      </c>
      <c r="AT19" s="581">
        <f t="shared" si="11"/>
        <v>2.0796308874145799</v>
      </c>
      <c r="AU19" s="581">
        <f t="shared" si="11"/>
        <v>2.1975459587309865</v>
      </c>
      <c r="AV19" s="581">
        <f t="shared" si="11"/>
        <v>2.3221468145910333</v>
      </c>
      <c r="AW19" s="430">
        <f t="shared" si="12"/>
        <v>10.420514218136599</v>
      </c>
      <c r="AX19" s="516">
        <f t="shared" si="13"/>
        <v>13.981637217411242</v>
      </c>
      <c r="AY19" s="606">
        <v>0.63</v>
      </c>
      <c r="AZ19" s="571">
        <v>6.02</v>
      </c>
      <c r="BA19" s="571">
        <v>-14.82</v>
      </c>
      <c r="BB19" s="571">
        <v>-1.4200000000000002</v>
      </c>
      <c r="BC19" s="571">
        <v>-3.95</v>
      </c>
      <c r="BE19" s="421">
        <v>1955</v>
      </c>
      <c r="BF19" s="421">
        <f t="shared" si="14"/>
        <v>9</v>
      </c>
      <c r="BG19" s="578">
        <v>5.01</v>
      </c>
      <c r="BH19" t="s">
        <v>3876</v>
      </c>
      <c r="BI19" t="s">
        <v>3877</v>
      </c>
    </row>
    <row r="20" spans="1:61" ht="11.25" customHeight="1" x14ac:dyDescent="0.25">
      <c r="A20" s="8" t="s">
        <v>4093</v>
      </c>
      <c r="B20" s="405" t="s">
        <v>432</v>
      </c>
      <c r="C20" s="734" t="s">
        <v>107</v>
      </c>
      <c r="D20" s="734" t="s">
        <v>3652</v>
      </c>
      <c r="E20" s="504">
        <v>32</v>
      </c>
      <c r="F20" s="33">
        <v>109</v>
      </c>
      <c r="G20" s="33" t="s">
        <v>105</v>
      </c>
      <c r="H20" s="33" t="s">
        <v>105</v>
      </c>
      <c r="I20" s="568">
        <v>132.97</v>
      </c>
      <c r="J20" s="430">
        <f t="shared" si="0"/>
        <v>1.4740166954952245</v>
      </c>
      <c r="K20" s="579">
        <v>0.49</v>
      </c>
      <c r="L20" s="406">
        <v>4</v>
      </c>
      <c r="M20" s="423">
        <f t="shared" si="1"/>
        <v>1.96</v>
      </c>
      <c r="N20" s="183" t="s">
        <v>237</v>
      </c>
      <c r="O20" s="506">
        <v>0.46</v>
      </c>
      <c r="P20" s="422">
        <v>45930</v>
      </c>
      <c r="Q20" s="422">
        <v>45945</v>
      </c>
      <c r="R20" s="423">
        <f t="shared" si="2"/>
        <v>6.5217391304347752</v>
      </c>
      <c r="S20" s="474">
        <f>IF(INDEX(Historical!$D$7:$D$1190,MATCH(B20,Historical!$B$7:$B$1192,0))=0,"n/a",(INDEX(Historical!$C$7:$C$1190,MATCH(B20,Historical!$B$7:$B$1192,0))/INDEX(Historical!$D$7:$D$1190,MATCH(B20,Historical!$B$7:$B$1192,0))-1)*100)</f>
        <v>7.361963190184051</v>
      </c>
      <c r="T20" s="474">
        <f>IF(INDEX(Historical!$F$7:$F$1190,MATCH(B20,Historical!$B$7:$B$1192,0))=0,"n/a",((INDEX(Historical!$C$7:$C$1190,MATCH(B20,Historical!$B$7:$B$1192,0))/INDEX(Historical!$F$7:$F$1190,MATCH(B20,Historical!$B$7:$B$1192,0)))^(1/3)-1)*100)</f>
        <v>8.2396354173729378</v>
      </c>
      <c r="U20" s="474">
        <f>IF(INDEX(Historical!$H$7:$H$1190,MATCH(B20,Historical!$B$7:$B$1192,0))=0,"n/a",((INDEX(Historical!$C$7:$C$1190,MATCH(B20,Historical!$B$7:$B$1192,0))/INDEX(Historical!$H$7:$H$1190,MATCH(B20,Historical!$B$7:$B$1192,0)))^(1/5)-1)*100)</f>
        <v>7.4819763688858121</v>
      </c>
      <c r="V20" s="474">
        <f>IF(INDEX(Historical!$M$7:$M$1190,MATCH(B20,Historical!$B$7:$B$1192,0))=0,"n/a",((INDEX(Historical!$C$7:$C$1190,MATCH(B20,Historical!$B$7:$B$1192,0))/INDEX(Historical!$M$7:$M$1190,MATCH(B20,Historical!$B$7:$B$1192,0)))^(1/10)-1)*100)</f>
        <v>10.669113815059639</v>
      </c>
      <c r="W20" s="475">
        <f t="shared" si="3"/>
        <v>0.70127439809713843</v>
      </c>
      <c r="X20" s="476">
        <f t="shared" si="4"/>
        <v>0.76975065523516595</v>
      </c>
      <c r="Y20" s="439"/>
      <c r="Z20" s="430">
        <f t="shared" si="5"/>
        <v>28.28282828282828</v>
      </c>
      <c r="AA20" s="581">
        <f t="shared" si="6"/>
        <v>19.187590187590189</v>
      </c>
      <c r="AB20" s="406">
        <v>12</v>
      </c>
      <c r="AC20" s="568">
        <v>6.93</v>
      </c>
      <c r="AD20" s="568" t="s">
        <v>135</v>
      </c>
      <c r="AE20" s="568">
        <v>4.8</v>
      </c>
      <c r="AF20" s="568">
        <v>2.56</v>
      </c>
      <c r="AG20" s="568">
        <v>14.430000000000001</v>
      </c>
      <c r="AH20" s="568">
        <v>11.799999999999999</v>
      </c>
      <c r="AI20" s="568">
        <v>-0.83</v>
      </c>
      <c r="AJ20" s="568">
        <v>9.7199999999999989</v>
      </c>
      <c r="AK20" s="568" t="s">
        <v>135</v>
      </c>
      <c r="AL20" s="576">
        <v>4430</v>
      </c>
      <c r="AM20" s="571">
        <v>38.269999999999996</v>
      </c>
      <c r="AN20" s="568">
        <v>0.05</v>
      </c>
      <c r="AO20" s="510">
        <f t="shared" si="7"/>
        <v>-10.231597123209152</v>
      </c>
      <c r="AP20" s="511">
        <f t="shared" si="8"/>
        <v>8.9559930643810368</v>
      </c>
      <c r="AQ20" s="582">
        <f t="shared" si="9"/>
        <v>47.75389580158982</v>
      </c>
      <c r="AR20" s="430">
        <f>INDEX(Historical!$C$7:$C$1190,MATCH(B20,Historical!$B$7:$B$1214,0))*IF(AH20="n/a",1.03,IF(AH20&lt;0,1.01,IF(AH20&gt;10,1.1,(1+AH20/100))))</f>
        <v>1.9250000000000003</v>
      </c>
      <c r="AS20" s="581">
        <f t="shared" si="10"/>
        <v>1.9442500000000003</v>
      </c>
      <c r="AT20" s="581">
        <f t="shared" si="11"/>
        <v>2.0025775000000001</v>
      </c>
      <c r="AU20" s="581">
        <f t="shared" si="11"/>
        <v>2.0626548250000001</v>
      </c>
      <c r="AV20" s="581">
        <f t="shared" si="11"/>
        <v>2.1245344697499999</v>
      </c>
      <c r="AW20" s="430">
        <f t="shared" si="12"/>
        <v>10.059016794750001</v>
      </c>
      <c r="AX20" s="516">
        <f t="shared" si="13"/>
        <v>7.5648768855756945</v>
      </c>
      <c r="AY20" s="606">
        <v>0.8</v>
      </c>
      <c r="AZ20" s="571">
        <v>37.049999999999997</v>
      </c>
      <c r="BA20" s="571">
        <v>-3.2199999999999998</v>
      </c>
      <c r="BB20" s="571">
        <v>4.63</v>
      </c>
      <c r="BC20" s="571">
        <v>10.07</v>
      </c>
      <c r="BE20" s="421">
        <v>1994</v>
      </c>
      <c r="BF20" s="421">
        <f t="shared" si="14"/>
        <v>3</v>
      </c>
      <c r="BG20" s="578">
        <v>1.7500000000000002</v>
      </c>
      <c r="BH20" t="s">
        <v>3876</v>
      </c>
      <c r="BI20" t="s">
        <v>3877</v>
      </c>
    </row>
    <row r="21" spans="1:61" ht="11.25" customHeight="1" x14ac:dyDescent="0.25">
      <c r="A21" s="8" t="s">
        <v>4099</v>
      </c>
      <c r="B21" s="405" t="s">
        <v>149</v>
      </c>
      <c r="C21" s="734" t="s">
        <v>152</v>
      </c>
      <c r="D21" s="734" t="s">
        <v>3639</v>
      </c>
      <c r="E21" s="504">
        <v>53</v>
      </c>
      <c r="F21" s="33">
        <v>36</v>
      </c>
      <c r="G21" s="33" t="s">
        <v>36</v>
      </c>
      <c r="H21" s="33" t="s">
        <v>36</v>
      </c>
      <c r="I21" s="568">
        <v>192.98</v>
      </c>
      <c r="J21" s="430">
        <f t="shared" si="0"/>
        <v>2.1556637993574466</v>
      </c>
      <c r="K21" s="575">
        <v>1.04</v>
      </c>
      <c r="L21" s="406">
        <v>4</v>
      </c>
      <c r="M21" s="423">
        <f t="shared" si="1"/>
        <v>4.16</v>
      </c>
      <c r="N21" s="183" t="s">
        <v>150</v>
      </c>
      <c r="O21" s="505">
        <v>0.95</v>
      </c>
      <c r="P21" s="422">
        <v>45635</v>
      </c>
      <c r="Q21" s="422">
        <v>45657</v>
      </c>
      <c r="R21" s="423">
        <f t="shared" si="2"/>
        <v>9.4736842105263239</v>
      </c>
      <c r="S21" s="474">
        <f>IF(INDEX(Historical!$D$7:$D$1190,MATCH(B21,Historical!$B$7:$B$1192,0))=0,"n/a",(INDEX(Historical!$C$7:$C$1190,MATCH(B21,Historical!$B$7:$B$1192,0))/INDEX(Historical!$D$7:$D$1190,MATCH(B21,Historical!$B$7:$B$1192,0))-1)*100)</f>
        <v>5.7065217391304435</v>
      </c>
      <c r="T21" s="474">
        <f>IF(INDEX(Historical!$F$7:$F$1190,MATCH(B21,Historical!$B$7:$B$1192,0))=0,"n/a",((INDEX(Historical!$C$7:$C$1190,MATCH(B21,Historical!$B$7:$B$1192,0))/INDEX(Historical!$F$7:$F$1190,MATCH(B21,Historical!$B$7:$B$1192,0)))^(1/3)-1)*100)</f>
        <v>5.0034192458144888</v>
      </c>
      <c r="U21" s="474">
        <f>IF(INDEX(Historical!$H$7:$H$1190,MATCH(B21,Historical!$B$7:$B$1192,0))=0,"n/a",((INDEX(Historical!$C$7:$C$1190,MATCH(B21,Historical!$B$7:$B$1192,0))/INDEX(Historical!$H$7:$H$1190,MATCH(B21,Historical!$B$7:$B$1192,0)))^(1/5)-1)*100)</f>
        <v>4.6447829428454712</v>
      </c>
      <c r="V21" s="474">
        <f>IF(INDEX(Historical!$M$7:$M$1190,MATCH(B21,Historical!$B$7:$B$1192,0))=0,"n/a",((INDEX(Historical!$C$7:$C$1190,MATCH(B21,Historical!$B$7:$B$1192,0))/INDEX(Historical!$M$7:$M$1190,MATCH(B21,Historical!$B$7:$B$1192,0)))^(1/10)-1)*100)</f>
        <v>5.6981065143878906</v>
      </c>
      <c r="W21" s="475">
        <f t="shared" si="3"/>
        <v>0.81514498388495449</v>
      </c>
      <c r="X21" s="476">
        <f t="shared" si="4"/>
        <v>0.5616424356524149</v>
      </c>
      <c r="Y21" s="574" t="s">
        <v>151</v>
      </c>
      <c r="Z21" s="430">
        <f t="shared" si="5"/>
        <v>74.820143884892104</v>
      </c>
      <c r="AA21" s="581">
        <f t="shared" si="6"/>
        <v>34.708633093525179</v>
      </c>
      <c r="AB21" s="406">
        <v>9</v>
      </c>
      <c r="AC21" s="568">
        <v>5.56</v>
      </c>
      <c r="AD21" s="568">
        <v>5.47</v>
      </c>
      <c r="AE21" s="568">
        <v>2.59</v>
      </c>
      <c r="AF21" s="568">
        <v>2.17</v>
      </c>
      <c r="AG21" s="568">
        <v>6.2600000000000007</v>
      </c>
      <c r="AH21" s="568">
        <v>9.44</v>
      </c>
      <c r="AI21" s="568">
        <v>3.32</v>
      </c>
      <c r="AJ21" s="568">
        <v>8.27</v>
      </c>
      <c r="AK21" s="568">
        <v>6.34</v>
      </c>
      <c r="AL21" s="576">
        <v>55310</v>
      </c>
      <c r="AM21" s="571">
        <v>0.18</v>
      </c>
      <c r="AN21" s="568">
        <v>0.76</v>
      </c>
      <c r="AO21" s="510">
        <f t="shared" si="7"/>
        <v>-27.908186351322261</v>
      </c>
      <c r="AP21" s="511">
        <f t="shared" si="8"/>
        <v>6.8004467422029178</v>
      </c>
      <c r="AQ21" s="582">
        <f t="shared" si="9"/>
        <v>82.960510387654281</v>
      </c>
      <c r="AR21" s="430">
        <f>INDEX(Historical!$C$7:$C$1190,MATCH(B21,Historical!$B$7:$B$1214,0))*IF(AH21="n/a",1.03,IF(AH21&lt;0,1.01,IF(AH21&gt;10,1.1,(1+AH21/100))))</f>
        <v>4.2572160000000006</v>
      </c>
      <c r="AS21" s="581">
        <f t="shared" si="10"/>
        <v>4.3985555712000002</v>
      </c>
      <c r="AT21" s="581">
        <f t="shared" si="11"/>
        <v>4.6774239944140801</v>
      </c>
      <c r="AU21" s="581">
        <f t="shared" si="11"/>
        <v>4.9739726756599323</v>
      </c>
      <c r="AV21" s="581">
        <f t="shared" si="11"/>
        <v>5.2893225432967714</v>
      </c>
      <c r="AW21" s="430">
        <f t="shared" si="12"/>
        <v>23.596490784570783</v>
      </c>
      <c r="AX21" s="516">
        <f t="shared" si="13"/>
        <v>12.227428119271835</v>
      </c>
      <c r="AY21" s="606">
        <v>0.28000000000000003</v>
      </c>
      <c r="AZ21" s="571">
        <v>18.149999999999999</v>
      </c>
      <c r="BA21" s="571">
        <v>-23.419999999999998</v>
      </c>
      <c r="BB21" s="571">
        <v>5.5100000000000007</v>
      </c>
      <c r="BC21" s="571">
        <v>-6.13</v>
      </c>
      <c r="BE21" s="421">
        <v>1973</v>
      </c>
      <c r="BF21" s="421">
        <f t="shared" si="14"/>
        <v>6</v>
      </c>
      <c r="BG21" s="578">
        <v>2.91</v>
      </c>
      <c r="BH21" t="s">
        <v>3876</v>
      </c>
      <c r="BI21" t="s">
        <v>3877</v>
      </c>
    </row>
    <row r="22" spans="1:61" s="540" customFormat="1" ht="11.25" customHeight="1" x14ac:dyDescent="0.25">
      <c r="A22" s="426" t="s">
        <v>4100</v>
      </c>
      <c r="B22" s="546" t="s">
        <v>236</v>
      </c>
      <c r="C22" s="734" t="s">
        <v>107</v>
      </c>
      <c r="D22" s="734" t="s">
        <v>3649</v>
      </c>
      <c r="E22" s="524">
        <v>45</v>
      </c>
      <c r="F22" s="33">
        <v>58</v>
      </c>
      <c r="G22" s="720" t="s">
        <v>36</v>
      </c>
      <c r="H22" s="720" t="s">
        <v>114</v>
      </c>
      <c r="I22" s="534">
        <v>25.66</v>
      </c>
      <c r="J22" s="526">
        <f t="shared" si="0"/>
        <v>4.9883086515978174</v>
      </c>
      <c r="K22" s="527">
        <v>0.32</v>
      </c>
      <c r="L22" s="528">
        <v>4</v>
      </c>
      <c r="M22" s="529">
        <f t="shared" si="1"/>
        <v>1.28</v>
      </c>
      <c r="N22" s="530" t="s">
        <v>126</v>
      </c>
      <c r="O22" s="531">
        <v>0.31</v>
      </c>
      <c r="P22" s="714">
        <v>45656</v>
      </c>
      <c r="Q22" s="714">
        <v>45667</v>
      </c>
      <c r="R22" s="529">
        <f t="shared" si="2"/>
        <v>3.2258064516129057</v>
      </c>
      <c r="S22" s="474">
        <f>IF(INDEX(Historical!$D$7:$D$1190,MATCH(B22,Historical!$B$7:$B$1192,0))=0,"n/a",(INDEX(Historical!$C$7:$C$1190,MATCH(B22,Historical!$B$7:$B$1192,0))/INDEX(Historical!$D$7:$D$1190,MATCH(B22,Historical!$B$7:$B$1192,0))-1)*100)</f>
        <v>3.3333333333333437</v>
      </c>
      <c r="T22" s="474">
        <f>IF(INDEX(Historical!$F$7:$F$1190,MATCH(B22,Historical!$B$7:$B$1192,0))=0,"n/a",((INDEX(Historical!$C$7:$C$1190,MATCH(B22,Historical!$B$7:$B$1192,0))/INDEX(Historical!$F$7:$F$1190,MATCH(B22,Historical!$B$7:$B$1192,0)))^(1/3)-1)*100)</f>
        <v>3.4509669068251148</v>
      </c>
      <c r="U22" s="474">
        <f>IF(INDEX(Historical!$H$7:$H$1190,MATCH(B22,Historical!$B$7:$B$1192,0))=0,"n/a",((INDEX(Historical!$C$7:$C$1190,MATCH(B22,Historical!$B$7:$B$1192,0))/INDEX(Historical!$H$7:$H$1190,MATCH(B22,Historical!$B$7:$B$1192,0)))^(1/5)-1)*100)</f>
        <v>3.5804203580214189</v>
      </c>
      <c r="V22" s="474">
        <f>IF(INDEX(Historical!$M$7:$M$1190,MATCH(B22,Historical!$B$7:$B$1192,0))=0,"n/a",((INDEX(Historical!$C$7:$C$1190,MATCH(B22,Historical!$B$7:$B$1192,0))/INDEX(Historical!$M$7:$M$1190,MATCH(B22,Historical!$B$7:$B$1192,0)))^(1/10)-1)*100)</f>
        <v>9.9557752157197967</v>
      </c>
      <c r="W22" s="475">
        <f t="shared" si="3"/>
        <v>0.35963250278773562</v>
      </c>
      <c r="X22" s="476" t="str">
        <f t="shared" si="4"/>
        <v>n/a</v>
      </c>
      <c r="Y22" s="439"/>
      <c r="Z22" s="526">
        <f t="shared" si="5"/>
        <v>246.15384615384616</v>
      </c>
      <c r="AA22" s="533">
        <f t="shared" si="6"/>
        <v>49.346153846153847</v>
      </c>
      <c r="AB22" s="528">
        <v>9</v>
      </c>
      <c r="AC22" s="534">
        <v>0.52</v>
      </c>
      <c r="AD22" s="534">
        <v>8.44</v>
      </c>
      <c r="AE22" s="534">
        <v>1.54</v>
      </c>
      <c r="AF22" s="534">
        <v>1.0900000000000001</v>
      </c>
      <c r="AG22" s="534">
        <v>2.16</v>
      </c>
      <c r="AH22" s="534">
        <v>-11.76</v>
      </c>
      <c r="AI22" s="534">
        <v>17.93</v>
      </c>
      <c r="AJ22" s="534">
        <v>-18.459999999999997</v>
      </c>
      <c r="AK22" s="534">
        <v>5.83</v>
      </c>
      <c r="AL22" s="535">
        <v>13320</v>
      </c>
      <c r="AM22" s="536">
        <v>46.44</v>
      </c>
      <c r="AN22" s="534">
        <v>1.0900000000000001</v>
      </c>
      <c r="AO22" s="537">
        <f t="shared" si="7"/>
        <v>-40.777424836534607</v>
      </c>
      <c r="AP22" s="538">
        <f t="shared" si="8"/>
        <v>8.5687290096192363</v>
      </c>
      <c r="AQ22" s="582">
        <f t="shared" si="9"/>
        <v>54.613938845985309</v>
      </c>
      <c r="AR22" s="430">
        <f>INDEX(Historical!$C$7:$C$1190,MATCH(B22,Historical!$B$7:$B$1214,0))*IF(AH22="n/a",1.03,IF(AH22&lt;0,1.01,IF(AH22&gt;10,1.1,(1+AH22/100))))</f>
        <v>1.2524</v>
      </c>
      <c r="AS22" s="533">
        <f t="shared" si="10"/>
        <v>1.37764</v>
      </c>
      <c r="AT22" s="533">
        <f t="shared" si="11"/>
        <v>1.4579564119999999</v>
      </c>
      <c r="AU22" s="533">
        <f t="shared" si="11"/>
        <v>1.5429552708195999</v>
      </c>
      <c r="AV22" s="533">
        <f t="shared" si="11"/>
        <v>1.6329095631083825</v>
      </c>
      <c r="AW22" s="526">
        <f t="shared" si="12"/>
        <v>7.2638612459279823</v>
      </c>
      <c r="AX22" s="539">
        <f t="shared" si="13"/>
        <v>28.308110857084891</v>
      </c>
      <c r="AY22" s="607">
        <v>1.54</v>
      </c>
      <c r="AZ22" s="536">
        <v>57.91</v>
      </c>
      <c r="BA22" s="536">
        <v>-1.59</v>
      </c>
      <c r="BB22" s="536">
        <v>4.01</v>
      </c>
      <c r="BC22" s="536">
        <v>19.139999999999997</v>
      </c>
      <c r="BD22" s="592"/>
      <c r="BE22" s="421">
        <v>1981</v>
      </c>
      <c r="BF22" s="421">
        <f t="shared" si="14"/>
        <v>4</v>
      </c>
      <c r="BG22" s="559">
        <v>0.82000000000000006</v>
      </c>
      <c r="BH22" t="s">
        <v>3876</v>
      </c>
      <c r="BI22" t="s">
        <v>3877</v>
      </c>
    </row>
    <row r="23" spans="1:61" ht="11.25" customHeight="1" x14ac:dyDescent="0.25">
      <c r="A23" s="95" t="s">
        <v>4102</v>
      </c>
      <c r="B23" s="405" t="s">
        <v>161</v>
      </c>
      <c r="C23" s="734" t="s">
        <v>127</v>
      </c>
      <c r="D23" s="734" t="s">
        <v>3660</v>
      </c>
      <c r="E23" s="504">
        <v>40</v>
      </c>
      <c r="F23" s="33">
        <v>67</v>
      </c>
      <c r="G23" s="33" t="s">
        <v>114</v>
      </c>
      <c r="H23" s="33" t="s">
        <v>114</v>
      </c>
      <c r="I23" s="568">
        <v>29.94</v>
      </c>
      <c r="J23" s="430">
        <f t="shared" si="0"/>
        <v>3.026052104208417</v>
      </c>
      <c r="K23" s="575">
        <v>0.22650000000000001</v>
      </c>
      <c r="L23" s="406">
        <v>4</v>
      </c>
      <c r="M23" s="423">
        <f t="shared" si="1"/>
        <v>0.90600000000000003</v>
      </c>
      <c r="N23" s="183" t="s">
        <v>162</v>
      </c>
      <c r="O23" s="505">
        <v>0.21779999999999999</v>
      </c>
      <c r="P23" s="422">
        <v>45632</v>
      </c>
      <c r="Q23" s="422">
        <v>45659</v>
      </c>
      <c r="R23" s="423">
        <f t="shared" si="2"/>
        <v>3.9944903581267281</v>
      </c>
      <c r="S23" s="474">
        <f>IF(INDEX(Historical!$D$7:$D$1190,MATCH(B23,Historical!$B$7:$B$1192,0))=0,"n/a",(INDEX(Historical!$C$7:$C$1190,MATCH(B23,Historical!$B$7:$B$1192,0))/INDEX(Historical!$D$7:$D$1190,MATCH(B23,Historical!$B$7:$B$1192,0))-1)*100)</f>
        <v>5.9854014598540228</v>
      </c>
      <c r="T23" s="474">
        <f>IF(INDEX(Historical!$F$7:$F$1190,MATCH(B23,Historical!$B$7:$B$1192,0))=0,"n/a",((INDEX(Historical!$C$7:$C$1190,MATCH(B23,Historical!$B$7:$B$1192,0))/INDEX(Historical!$F$7:$F$1190,MATCH(B23,Historical!$B$7:$B$1192,0)))^(1/3)-1)*100)</f>
        <v>6.6590736625423919</v>
      </c>
      <c r="U23" s="474">
        <f>IF(INDEX(Historical!$H$7:$H$1190,MATCH(B23,Historical!$B$7:$B$1192,0))=0,"n/a",((INDEX(Historical!$C$7:$C$1190,MATCH(B23,Historical!$B$7:$B$1192,0))/INDEX(Historical!$H$7:$H$1190,MATCH(B23,Historical!$B$7:$B$1192,0)))^(1/5)-1)*100)</f>
        <v>5.5820177608867816</v>
      </c>
      <c r="V23" s="474">
        <f>IF(INDEX(Historical!$M$7:$M$1190,MATCH(B23,Historical!$B$7:$B$1192,0))=0,"n/a",((INDEX(Historical!$C$7:$C$1190,MATCH(B23,Historical!$B$7:$B$1192,0))/INDEX(Historical!$M$7:$M$1190,MATCH(B23,Historical!$B$7:$B$1192,0)))^(1/10)-1)*100)</f>
        <v>6.320641131353355</v>
      </c>
      <c r="W23" s="475">
        <f t="shared" si="3"/>
        <v>0.88314106826874672</v>
      </c>
      <c r="X23" s="476">
        <f t="shared" si="4"/>
        <v>4.2610822602189167</v>
      </c>
      <c r="Y23" s="587"/>
      <c r="Z23" s="430">
        <f t="shared" si="5"/>
        <v>50.898876404494388</v>
      </c>
      <c r="AA23" s="581">
        <f t="shared" si="6"/>
        <v>16.820224719101123</v>
      </c>
      <c r="AB23" s="406">
        <v>4</v>
      </c>
      <c r="AC23" s="568">
        <v>1.78</v>
      </c>
      <c r="AD23" s="568">
        <v>32.270000000000003</v>
      </c>
      <c r="AE23" s="568">
        <v>3.61</v>
      </c>
      <c r="AF23" s="568">
        <v>3.55</v>
      </c>
      <c r="AG23" s="568">
        <v>22.650000000000002</v>
      </c>
      <c r="AH23" s="568">
        <v>-10.08</v>
      </c>
      <c r="AI23" s="568">
        <v>4.5900000000000007</v>
      </c>
      <c r="AJ23" s="568">
        <v>1.31</v>
      </c>
      <c r="AK23" s="568">
        <v>0.52</v>
      </c>
      <c r="AL23" s="576">
        <v>14220</v>
      </c>
      <c r="AM23" s="571">
        <v>38.03</v>
      </c>
      <c r="AN23" s="568">
        <v>0.68</v>
      </c>
      <c r="AO23" s="510">
        <f t="shared" si="7"/>
        <v>-8.2121548540059237</v>
      </c>
      <c r="AP23" s="511">
        <f t="shared" si="8"/>
        <v>8.6080698650951994</v>
      </c>
      <c r="AQ23" s="582">
        <f t="shared" si="9"/>
        <v>62.906650505822562</v>
      </c>
      <c r="AR23" s="430">
        <f>INDEX(Historical!$C$7:$C$1190,MATCH(B23,Historical!$B$7:$B$1214,0))*IF(AH23="n/a",1.03,IF(AH23&lt;0,1.01,IF(AH23&gt;10,1.1,(1+AH23/100))))</f>
        <v>0.87991200000000003</v>
      </c>
      <c r="AS23" s="581">
        <f t="shared" si="10"/>
        <v>0.92029996080000009</v>
      </c>
      <c r="AT23" s="581">
        <f t="shared" si="11"/>
        <v>0.92508552059616023</v>
      </c>
      <c r="AU23" s="581">
        <f t="shared" si="11"/>
        <v>0.92989596530326035</v>
      </c>
      <c r="AV23" s="581">
        <f t="shared" si="11"/>
        <v>0.9347314243228374</v>
      </c>
      <c r="AW23" s="430">
        <f t="shared" si="12"/>
        <v>4.5899248710222578</v>
      </c>
      <c r="AX23" s="516">
        <f t="shared" si="13"/>
        <v>15.330410390855903</v>
      </c>
      <c r="AY23" s="606">
        <v>0.52</v>
      </c>
      <c r="AZ23" s="571">
        <v>17.27</v>
      </c>
      <c r="BA23" s="571">
        <v>-39.989999999999995</v>
      </c>
      <c r="BB23" s="571">
        <v>2.4899999999999998</v>
      </c>
      <c r="BC23" s="571">
        <v>-11.26</v>
      </c>
      <c r="BE23" s="421">
        <v>1985</v>
      </c>
      <c r="BF23" s="421">
        <f t="shared" si="14"/>
        <v>4</v>
      </c>
      <c r="BG23" s="578">
        <v>10.31</v>
      </c>
      <c r="BH23" t="s">
        <v>3876</v>
      </c>
      <c r="BI23" t="s">
        <v>3877</v>
      </c>
    </row>
    <row r="24" spans="1:61" ht="11.25" customHeight="1" x14ac:dyDescent="0.25">
      <c r="A24" s="8" t="s">
        <v>4105</v>
      </c>
      <c r="B24" s="405" t="s">
        <v>156</v>
      </c>
      <c r="C24" s="734" t="s">
        <v>130</v>
      </c>
      <c r="D24" s="734" t="s">
        <v>3643</v>
      </c>
      <c r="E24" s="504">
        <v>55</v>
      </c>
      <c r="F24" s="33">
        <v>28</v>
      </c>
      <c r="G24" s="33" t="s">
        <v>36</v>
      </c>
      <c r="H24" s="33" t="s">
        <v>36</v>
      </c>
      <c r="I24" s="568">
        <v>59.81</v>
      </c>
      <c r="J24" s="430">
        <f t="shared" si="0"/>
        <v>4.5209831131917744</v>
      </c>
      <c r="K24" s="575">
        <v>0.67600000000000005</v>
      </c>
      <c r="L24" s="406">
        <v>4</v>
      </c>
      <c r="M24" s="423">
        <f t="shared" si="1"/>
        <v>2.7040000000000002</v>
      </c>
      <c r="N24" s="183" t="s">
        <v>118</v>
      </c>
      <c r="O24" s="505">
        <v>0.65</v>
      </c>
      <c r="P24" s="422">
        <v>45706</v>
      </c>
      <c r="Q24" s="422">
        <v>45717</v>
      </c>
      <c r="R24" s="423">
        <f t="shared" si="2"/>
        <v>4.0000000000000036</v>
      </c>
      <c r="S24" s="474">
        <f>IF(INDEX(Historical!$D$7:$D$1190,MATCH(B24,Historical!$B$7:$B$1192,0))=0,"n/a",(INDEX(Historical!$C$7:$C$1190,MATCH(B24,Historical!$B$7:$B$1192,0))/INDEX(Historical!$D$7:$D$1190,MATCH(B24,Historical!$B$7:$B$1192,0))-1)*100)</f>
        <v>4.0000000000000036</v>
      </c>
      <c r="T24" s="474">
        <f>IF(INDEX(Historical!$F$7:$F$1190,MATCH(B24,Historical!$B$7:$B$1192,0))=0,"n/a",((INDEX(Historical!$C$7:$C$1190,MATCH(B24,Historical!$B$7:$B$1192,0))/INDEX(Historical!$F$7:$F$1190,MATCH(B24,Historical!$B$7:$B$1192,0)))^(1/3)-1)*100)</f>
        <v>4.3228128838227686</v>
      </c>
      <c r="U24" s="474">
        <f>IF(INDEX(Historical!$H$7:$H$1190,MATCH(B24,Historical!$B$7:$B$1192,0))=0,"n/a",((INDEX(Historical!$C$7:$C$1190,MATCH(B24,Historical!$B$7:$B$1192,0))/INDEX(Historical!$H$7:$H$1190,MATCH(B24,Historical!$B$7:$B$1192,0)))^(1/5)-1)*100)</f>
        <v>4.8682202157017684</v>
      </c>
      <c r="V24" s="474">
        <f>IF(INDEX(Historical!$M$7:$M$1190,MATCH(B24,Historical!$B$7:$B$1192,0))=0,"n/a",((INDEX(Historical!$C$7:$C$1190,MATCH(B24,Historical!$B$7:$B$1192,0))/INDEX(Historical!$M$7:$M$1190,MATCH(B24,Historical!$B$7:$B$1192,0)))^(1/10)-1)*100)</f>
        <v>5.2409779148925528</v>
      </c>
      <c r="W24" s="475">
        <f t="shared" si="3"/>
        <v>0.92887630796314347</v>
      </c>
      <c r="X24" s="476">
        <f t="shared" si="4"/>
        <v>1.3636471192441928</v>
      </c>
      <c r="Y24" s="449"/>
      <c r="Z24" s="430">
        <f t="shared" si="5"/>
        <v>68.110831234256935</v>
      </c>
      <c r="AA24" s="581">
        <f t="shared" si="6"/>
        <v>15.065491183879093</v>
      </c>
      <c r="AB24" s="406">
        <v>12</v>
      </c>
      <c r="AC24" s="568">
        <v>3.97</v>
      </c>
      <c r="AD24" s="568">
        <v>2.72</v>
      </c>
      <c r="AE24" s="568">
        <v>1.94</v>
      </c>
      <c r="AF24" s="568">
        <v>1.2</v>
      </c>
      <c r="AG24" s="568">
        <v>8.129999999999999</v>
      </c>
      <c r="AH24" s="568">
        <v>5.12</v>
      </c>
      <c r="AI24" s="568">
        <v>5.72</v>
      </c>
      <c r="AJ24" s="568">
        <v>3.5700000000000003</v>
      </c>
      <c r="AK24" s="568">
        <v>5.54</v>
      </c>
      <c r="AL24" s="576">
        <v>4360</v>
      </c>
      <c r="AM24" s="571">
        <v>0.57000000000000006</v>
      </c>
      <c r="AN24" s="568">
        <v>1.2</v>
      </c>
      <c r="AO24" s="510">
        <f t="shared" si="7"/>
        <v>-5.6762878549855493</v>
      </c>
      <c r="AP24" s="511">
        <f t="shared" si="8"/>
        <v>9.3892033288935437</v>
      </c>
      <c r="AQ24" s="582">
        <f t="shared" si="9"/>
        <v>-10.362236577421324</v>
      </c>
      <c r="AR24" s="430">
        <f>INDEX(Historical!$C$7:$C$1190,MATCH(B24,Historical!$B$7:$B$1214,0))*IF(AH24="n/a",1.03,IF(AH24&lt;0,1.01,IF(AH24&gt;10,1.1,(1+AH24/100))))</f>
        <v>2.73312</v>
      </c>
      <c r="AS24" s="581">
        <f t="shared" si="10"/>
        <v>2.8894544639999999</v>
      </c>
      <c r="AT24" s="581">
        <f t="shared" si="11"/>
        <v>3.0495302413055998</v>
      </c>
      <c r="AU24" s="581">
        <f t="shared" si="11"/>
        <v>3.2184742166739295</v>
      </c>
      <c r="AV24" s="581">
        <f t="shared" si="11"/>
        <v>3.3967776882776648</v>
      </c>
      <c r="AW24" s="430">
        <f t="shared" si="12"/>
        <v>15.287356610257193</v>
      </c>
      <c r="AX24" s="516">
        <f t="shared" si="13"/>
        <v>25.559867263429513</v>
      </c>
      <c r="AY24" s="606">
        <v>0.72</v>
      </c>
      <c r="AZ24" s="571">
        <v>8.9</v>
      </c>
      <c r="BA24" s="571">
        <v>-8.81</v>
      </c>
      <c r="BB24" s="571">
        <v>2.79</v>
      </c>
      <c r="BC24" s="571">
        <v>0.94000000000000006</v>
      </c>
      <c r="BE24" s="421">
        <v>1972</v>
      </c>
      <c r="BF24" s="421">
        <f t="shared" si="14"/>
        <v>6</v>
      </c>
      <c r="BG24" s="578">
        <v>2.8000000000000003</v>
      </c>
      <c r="BH24" t="s">
        <v>3876</v>
      </c>
      <c r="BI24" t="s">
        <v>3877</v>
      </c>
    </row>
    <row r="25" spans="1:61" ht="11.25" customHeight="1" x14ac:dyDescent="0.25">
      <c r="A25" s="8" t="s">
        <v>437</v>
      </c>
      <c r="B25" s="574" t="s">
        <v>438</v>
      </c>
      <c r="C25" s="734" t="s">
        <v>107</v>
      </c>
      <c r="D25" s="734" t="s">
        <v>3652</v>
      </c>
      <c r="E25" s="504">
        <v>25</v>
      </c>
      <c r="F25" s="33">
        <v>144</v>
      </c>
      <c r="G25" s="33" t="s">
        <v>105</v>
      </c>
      <c r="H25" s="33" t="s">
        <v>105</v>
      </c>
      <c r="I25" s="573">
        <v>496.75</v>
      </c>
      <c r="J25" s="430">
        <f t="shared" si="0"/>
        <v>3.8248616004026168</v>
      </c>
      <c r="K25" s="579">
        <v>9.5</v>
      </c>
      <c r="L25" s="406">
        <v>2</v>
      </c>
      <c r="M25" s="423">
        <f t="shared" si="1"/>
        <v>19</v>
      </c>
      <c r="N25" s="183" t="s">
        <v>227</v>
      </c>
      <c r="O25" s="506">
        <v>9.25</v>
      </c>
      <c r="P25" s="422">
        <v>45657</v>
      </c>
      <c r="Q25" s="422">
        <v>45678</v>
      </c>
      <c r="R25" s="423">
        <f t="shared" si="2"/>
        <v>2.7027027027027026</v>
      </c>
      <c r="S25" s="474">
        <f>IF(INDEX(Historical!$D$7:$D$1190,MATCH(B25,Historical!$B$7:$B$1192,0))=0,"n/a",(INDEX(Historical!$C$7:$C$1190,MATCH(B25,Historical!$B$7:$B$1192,0))/INDEX(Historical!$D$7:$D$1190,MATCH(B25,Historical!$B$7:$B$1192,0))-1)*100)</f>
        <v>2.7777777777777679</v>
      </c>
      <c r="T25" s="474">
        <f>IF(INDEX(Historical!$F$7:$F$1190,MATCH(B25,Historical!$B$7:$B$1192,0))=0,"n/a",((INDEX(Historical!$C$7:$C$1190,MATCH(B25,Historical!$B$7:$B$1192,0))/INDEX(Historical!$F$7:$F$1190,MATCH(B25,Historical!$B$7:$B$1192,0)))^(1/3)-1)*100)</f>
        <v>3.8873324124418351</v>
      </c>
      <c r="U25" s="474">
        <f>IF(INDEX(Historical!$H$7:$H$1190,MATCH(B25,Historical!$B$7:$B$1192,0))=0,"n/a",((INDEX(Historical!$C$7:$C$1190,MATCH(B25,Historical!$B$7:$B$1192,0))/INDEX(Historical!$H$7:$H$1190,MATCH(B25,Historical!$B$7:$B$1192,0)))^(1/5)-1)*100)</f>
        <v>4.2836189040638795</v>
      </c>
      <c r="V25" s="474">
        <f>IF(INDEX(Historical!$M$7:$M$1190,MATCH(B25,Historical!$B$7:$B$1192,0))=0,"n/a",((INDEX(Historical!$C$7:$C$1190,MATCH(B25,Historical!$B$7:$B$1192,0))/INDEX(Historical!$M$7:$M$1190,MATCH(B25,Historical!$B$7:$B$1192,0)))^(1/10)-1)*100)</f>
        <v>4.7783062874474203</v>
      </c>
      <c r="W25" s="475">
        <f t="shared" si="3"/>
        <v>0.89647223228802198</v>
      </c>
      <c r="X25" s="476" t="str">
        <f t="shared" si="4"/>
        <v>n/a</v>
      </c>
      <c r="Y25" s="574"/>
      <c r="Z25" s="430" t="str">
        <f t="shared" si="5"/>
        <v>n/a</v>
      </c>
      <c r="AA25" s="581" t="str">
        <f t="shared" si="6"/>
        <v>n/a</v>
      </c>
      <c r="AB25" s="406">
        <v>12</v>
      </c>
      <c r="AC25" s="568" t="s">
        <v>135</v>
      </c>
      <c r="AD25" s="568" t="s">
        <v>135</v>
      </c>
      <c r="AE25" s="568" t="s">
        <v>135</v>
      </c>
      <c r="AF25" s="568" t="s">
        <v>135</v>
      </c>
      <c r="AG25" s="568" t="s">
        <v>135</v>
      </c>
      <c r="AH25" s="568" t="s">
        <v>135</v>
      </c>
      <c r="AI25" s="568" t="s">
        <v>135</v>
      </c>
      <c r="AJ25" s="568" t="s">
        <v>135</v>
      </c>
      <c r="AK25" s="568" t="s">
        <v>135</v>
      </c>
      <c r="AL25" s="576" t="s">
        <v>135</v>
      </c>
      <c r="AM25" s="571" t="s">
        <v>135</v>
      </c>
      <c r="AN25" s="568" t="s">
        <v>135</v>
      </c>
      <c r="AO25" s="510" t="str">
        <f t="shared" si="7"/>
        <v>n/a</v>
      </c>
      <c r="AP25" s="511">
        <f t="shared" si="8"/>
        <v>8.1084805044664954</v>
      </c>
      <c r="AQ25" s="582" t="str">
        <f t="shared" si="9"/>
        <v>n/a</v>
      </c>
      <c r="AR25" s="430">
        <f>INDEX(Historical!$C$7:$C$1190,MATCH(B25,Historical!$B$7:$B$1214,0))*IF(AH25="n/a",1.03,IF(AH25&lt;0,1.01,IF(AH25&gt;10,1.1,(1+AH25/100))))</f>
        <v>19.055</v>
      </c>
      <c r="AS25" s="581">
        <f t="shared" si="10"/>
        <v>19.626650000000001</v>
      </c>
      <c r="AT25" s="581">
        <f t="shared" si="11"/>
        <v>20.215449500000002</v>
      </c>
      <c r="AU25" s="581">
        <f t="shared" si="11"/>
        <v>20.821912985000001</v>
      </c>
      <c r="AV25" s="581">
        <f t="shared" si="11"/>
        <v>21.446570374550003</v>
      </c>
      <c r="AW25" s="430">
        <f t="shared" si="12"/>
        <v>101.16558285955001</v>
      </c>
      <c r="AX25" s="516">
        <f t="shared" si="13"/>
        <v>20.365492271675897</v>
      </c>
      <c r="AY25" s="606" t="s">
        <v>135</v>
      </c>
      <c r="AZ25" s="571" t="s">
        <v>135</v>
      </c>
      <c r="BA25" s="571" t="s">
        <v>135</v>
      </c>
      <c r="BB25" s="571" t="s">
        <v>135</v>
      </c>
      <c r="BC25" s="571" t="s">
        <v>135</v>
      </c>
      <c r="BD25" s="591" t="s">
        <v>3601</v>
      </c>
      <c r="BE25" s="421">
        <v>2001</v>
      </c>
      <c r="BF25" s="421">
        <f t="shared" si="14"/>
        <v>3</v>
      </c>
      <c r="BG25" s="578" t="s">
        <v>135</v>
      </c>
      <c r="BH25" t="s">
        <v>3876</v>
      </c>
      <c r="BI25" t="s">
        <v>3877</v>
      </c>
    </row>
    <row r="26" spans="1:61" ht="11.25" customHeight="1" x14ac:dyDescent="0.25">
      <c r="A26" s="8" t="s">
        <v>4108</v>
      </c>
      <c r="B26" s="405" t="s">
        <v>146</v>
      </c>
      <c r="C26" s="734" t="s">
        <v>3535</v>
      </c>
      <c r="D26" s="734" t="s">
        <v>3651</v>
      </c>
      <c r="E26" s="504">
        <v>33</v>
      </c>
      <c r="F26" s="33">
        <v>95</v>
      </c>
      <c r="G26" s="33" t="s">
        <v>36</v>
      </c>
      <c r="H26" s="33" t="s">
        <v>114</v>
      </c>
      <c r="I26" s="568">
        <v>182.92</v>
      </c>
      <c r="J26" s="430">
        <f t="shared" si="0"/>
        <v>0.87469932210802548</v>
      </c>
      <c r="K26" s="579">
        <v>0.4</v>
      </c>
      <c r="L26" s="406">
        <v>4</v>
      </c>
      <c r="M26" s="423">
        <f t="shared" si="1"/>
        <v>1.6</v>
      </c>
      <c r="N26" s="183" t="s">
        <v>147</v>
      </c>
      <c r="O26" s="506">
        <v>0.34</v>
      </c>
      <c r="P26" s="422">
        <v>45891</v>
      </c>
      <c r="Q26" s="422">
        <v>45905</v>
      </c>
      <c r="R26" s="423">
        <f t="shared" si="2"/>
        <v>17.647058823529409</v>
      </c>
      <c r="S26" s="474">
        <f>IF(INDEX(Historical!$D$7:$D$1190,MATCH(B26,Historical!$B$7:$B$1192,0))=0,"n/a",(INDEX(Historical!$C$7:$C$1190,MATCH(B26,Historical!$B$7:$B$1192,0))/INDEX(Historical!$D$7:$D$1190,MATCH(B26,Historical!$B$7:$B$1192,0))-1)*100)</f>
        <v>23.232323232323225</v>
      </c>
      <c r="T26" s="474">
        <f>IF(INDEX(Historical!$F$7:$F$1190,MATCH(B26,Historical!$B$7:$B$1192,0))=0,"n/a",((INDEX(Historical!$C$7:$C$1190,MATCH(B26,Historical!$B$7:$B$1192,0))/INDEX(Historical!$F$7:$F$1190,MATCH(B26,Historical!$B$7:$B$1192,0)))^(1/3)-1)*100)</f>
        <v>17.088815555918323</v>
      </c>
      <c r="U26" s="474">
        <f>IF(INDEX(Historical!$H$7:$H$1190,MATCH(B26,Historical!$B$7:$B$1192,0))=0,"n/a",((INDEX(Historical!$C$7:$C$1190,MATCH(B26,Historical!$B$7:$B$1192,0))/INDEX(Historical!$H$7:$H$1190,MATCH(B26,Historical!$B$7:$B$1192,0)))^(1/5)-1)*100)</f>
        <v>13.772151605726513</v>
      </c>
      <c r="V26" s="474">
        <f>IF(INDEX(Historical!$M$7:$M$1190,MATCH(B26,Historical!$B$7:$B$1192,0))=0,"n/a",((INDEX(Historical!$C$7:$C$1190,MATCH(B26,Historical!$B$7:$B$1192,0))/INDEX(Historical!$M$7:$M$1190,MATCH(B26,Historical!$B$7:$B$1192,0)))^(1/10)-1)*100)</f>
        <v>12.671949998921338</v>
      </c>
      <c r="W26" s="475">
        <f t="shared" si="3"/>
        <v>1.0868218077643004</v>
      </c>
      <c r="X26" s="476">
        <f t="shared" si="4"/>
        <v>0.64810125203418889</v>
      </c>
      <c r="Y26" s="439"/>
      <c r="Z26" s="430">
        <f t="shared" si="5"/>
        <v>34.858387799564269</v>
      </c>
      <c r="AA26" s="581">
        <f t="shared" si="6"/>
        <v>39.851851851851848</v>
      </c>
      <c r="AB26" s="406">
        <v>12</v>
      </c>
      <c r="AC26" s="568">
        <v>4.59</v>
      </c>
      <c r="AD26" s="568">
        <v>4.1900000000000004</v>
      </c>
      <c r="AE26" s="568">
        <v>6.17</v>
      </c>
      <c r="AF26" s="568">
        <v>7.96</v>
      </c>
      <c r="AG26" s="568">
        <v>21.88</v>
      </c>
      <c r="AH26" s="568">
        <v>13.34</v>
      </c>
      <c r="AI26" s="568">
        <v>12.35</v>
      </c>
      <c r="AJ26" s="568">
        <v>21.25</v>
      </c>
      <c r="AK26" s="568">
        <v>9.5</v>
      </c>
      <c r="AL26" s="576">
        <v>5390</v>
      </c>
      <c r="AM26" s="571">
        <v>0.51</v>
      </c>
      <c r="AN26" s="568">
        <v>0</v>
      </c>
      <c r="AO26" s="510">
        <f t="shared" si="7"/>
        <v>-25.205000924017309</v>
      </c>
      <c r="AP26" s="511">
        <f t="shared" si="8"/>
        <v>14.646850927834539</v>
      </c>
      <c r="AQ26" s="582">
        <f t="shared" si="9"/>
        <v>275.48235096309611</v>
      </c>
      <c r="AR26" s="430">
        <f>INDEX(Historical!$C$7:$C$1190,MATCH(B26,Historical!$B$7:$B$1214,0))*IF(AH26="n/a",1.03,IF(AH26&lt;0,1.01,IF(AH26&gt;10,1.1,(1+AH26/100))))</f>
        <v>1.3420000000000001</v>
      </c>
      <c r="AS26" s="581">
        <f t="shared" si="10"/>
        <v>1.4762000000000002</v>
      </c>
      <c r="AT26" s="581">
        <f t="shared" si="11"/>
        <v>1.6164390000000002</v>
      </c>
      <c r="AU26" s="581">
        <f t="shared" si="11"/>
        <v>1.7700007050000002</v>
      </c>
      <c r="AV26" s="581">
        <f t="shared" si="11"/>
        <v>1.9381507719750002</v>
      </c>
      <c r="AW26" s="430">
        <f t="shared" si="12"/>
        <v>8.1427904769750015</v>
      </c>
      <c r="AX26" s="516">
        <f t="shared" si="13"/>
        <v>4.4515583189235741</v>
      </c>
      <c r="AY26" s="606">
        <v>0.87</v>
      </c>
      <c r="AZ26" s="571">
        <v>12.790000000000001</v>
      </c>
      <c r="BA26" s="571">
        <v>-28.57</v>
      </c>
      <c r="BB26" s="571">
        <v>-13.41</v>
      </c>
      <c r="BC26" s="571">
        <v>-15.21</v>
      </c>
      <c r="BE26" s="421">
        <v>1993</v>
      </c>
      <c r="BF26" s="421">
        <f t="shared" si="14"/>
        <v>3</v>
      </c>
      <c r="BG26" s="578">
        <v>15.8</v>
      </c>
      <c r="BH26" t="s">
        <v>3876</v>
      </c>
      <c r="BI26" t="s">
        <v>3877</v>
      </c>
    </row>
    <row r="27" spans="1:61" ht="11.25" customHeight="1" x14ac:dyDescent="0.25">
      <c r="A27" s="95" t="s">
        <v>4113</v>
      </c>
      <c r="B27" s="405" t="s">
        <v>158</v>
      </c>
      <c r="C27" s="734" t="s">
        <v>111</v>
      </c>
      <c r="D27" s="734" t="s">
        <v>3638</v>
      </c>
      <c r="E27" s="504">
        <v>39</v>
      </c>
      <c r="F27" s="33">
        <v>70</v>
      </c>
      <c r="G27" s="33" t="s">
        <v>36</v>
      </c>
      <c r="H27" s="33" t="s">
        <v>36</v>
      </c>
      <c r="I27" s="568">
        <v>78.08</v>
      </c>
      <c r="J27" s="430">
        <f t="shared" si="0"/>
        <v>1.2295081967213115</v>
      </c>
      <c r="K27" s="579">
        <v>0.24</v>
      </c>
      <c r="L27" s="406">
        <v>4</v>
      </c>
      <c r="M27" s="423">
        <f t="shared" si="1"/>
        <v>0.96</v>
      </c>
      <c r="N27" s="183" t="s">
        <v>159</v>
      </c>
      <c r="O27" s="506">
        <v>0.23499999999999999</v>
      </c>
      <c r="P27" s="422">
        <v>45575</v>
      </c>
      <c r="Q27" s="422">
        <v>45596</v>
      </c>
      <c r="R27" s="423">
        <f t="shared" si="2"/>
        <v>2.1276595744680873</v>
      </c>
      <c r="S27" s="474">
        <f>IF(INDEX(Historical!$D$7:$D$1190,MATCH(B27,Historical!$B$7:$B$1192,0))=0,"n/a",(INDEX(Historical!$C$7:$C$1190,MATCH(B27,Historical!$B$7:$B$1192,0))/INDEX(Historical!$D$7:$D$1190,MATCH(B27,Historical!$B$7:$B$1192,0))-1)*100)</f>
        <v>2.1621621621621623</v>
      </c>
      <c r="T27" s="474">
        <f>IF(INDEX(Historical!$F$7:$F$1190,MATCH(B27,Historical!$B$7:$B$1192,0))=0,"n/a",((INDEX(Historical!$C$7:$C$1190,MATCH(B27,Historical!$B$7:$B$1192,0))/INDEX(Historical!$F$7:$F$1190,MATCH(B27,Historical!$B$7:$B$1192,0)))^(1/3)-1)*100)</f>
        <v>2.2106568521930381</v>
      </c>
      <c r="U27" s="474">
        <f>IF(INDEX(Historical!$H$7:$H$1190,MATCH(B27,Historical!$B$7:$B$1192,0))=0,"n/a",((INDEX(Historical!$C$7:$C$1190,MATCH(B27,Historical!$B$7:$B$1192,0))/INDEX(Historical!$H$7:$H$1190,MATCH(B27,Historical!$B$7:$B$1192,0)))^(1/5)-1)*100)</f>
        <v>2.0218369075211351</v>
      </c>
      <c r="V27" s="474">
        <f>IF(INDEX(Historical!$M$7:$M$1190,MATCH(B27,Historical!$B$7:$B$1192,0))=0,"n/a",((INDEX(Historical!$C$7:$C$1190,MATCH(B27,Historical!$B$7:$B$1192,0))/INDEX(Historical!$M$7:$M$1190,MATCH(B27,Historical!$B$7:$B$1192,0)))^(1/10)-1)*100)</f>
        <v>1.872324328829289</v>
      </c>
      <c r="W27" s="475">
        <f t="shared" si="3"/>
        <v>1.0798539955870423</v>
      </c>
      <c r="X27" s="476">
        <f t="shared" si="4"/>
        <v>0.19146182836374384</v>
      </c>
      <c r="Y27" s="405"/>
      <c r="Z27" s="430">
        <f t="shared" si="5"/>
        <v>23.762376237623762</v>
      </c>
      <c r="AA27" s="581">
        <f t="shared" si="6"/>
        <v>19.326732673267326</v>
      </c>
      <c r="AB27" s="406">
        <v>7</v>
      </c>
      <c r="AC27" s="568">
        <v>4.04</v>
      </c>
      <c r="AD27" s="568">
        <v>2.31</v>
      </c>
      <c r="AE27" s="568">
        <v>2.5299999999999998</v>
      </c>
      <c r="AF27" s="568">
        <v>3.16</v>
      </c>
      <c r="AG27" s="568">
        <v>17.8</v>
      </c>
      <c r="AH27" s="568">
        <v>8.5299999999999994</v>
      </c>
      <c r="AI27" s="568">
        <v>7.42</v>
      </c>
      <c r="AJ27" s="568">
        <v>10.56</v>
      </c>
      <c r="AK27" s="568">
        <v>8.36</v>
      </c>
      <c r="AL27" s="576">
        <v>3690</v>
      </c>
      <c r="AM27" s="571">
        <v>8.74</v>
      </c>
      <c r="AN27" s="568">
        <v>0.14000000000000001</v>
      </c>
      <c r="AO27" s="510">
        <f t="shared" si="7"/>
        <v>-16.07538756902488</v>
      </c>
      <c r="AP27" s="511">
        <f t="shared" si="8"/>
        <v>3.2513451042424464</v>
      </c>
      <c r="AQ27" s="582">
        <f t="shared" si="9"/>
        <v>64.752305999743825</v>
      </c>
      <c r="AR27" s="430">
        <f>INDEX(Historical!$C$7:$C$1190,MATCH(B27,Historical!$B$7:$B$1214,0))*IF(AH27="n/a",1.03,IF(AH27&lt;0,1.01,IF(AH27&gt;10,1.1,(1+AH27/100))))</f>
        <v>1.0256084999999999</v>
      </c>
      <c r="AS27" s="581">
        <f t="shared" si="10"/>
        <v>1.1017086507</v>
      </c>
      <c r="AT27" s="581">
        <f t="shared" ref="AT27:AV46" si="15">IF($AK27="n/a",1.03*AS27,IF($AK27&lt;0,1.01*AS27,IF($AK27&gt;10,1.1*AS27,(1+$AK27/100)*AS27)))</f>
        <v>1.1938114938985198</v>
      </c>
      <c r="AU27" s="581">
        <f t="shared" si="15"/>
        <v>1.293614134788436</v>
      </c>
      <c r="AV27" s="581">
        <f t="shared" si="15"/>
        <v>1.4017602764567492</v>
      </c>
      <c r="AW27" s="430">
        <f t="shared" si="12"/>
        <v>6.0165030558437049</v>
      </c>
      <c r="AX27" s="516">
        <f t="shared" si="13"/>
        <v>7.705562315373597</v>
      </c>
      <c r="AY27" s="606">
        <v>0.84</v>
      </c>
      <c r="AZ27" s="571">
        <v>24.529999999999998</v>
      </c>
      <c r="BA27" s="571">
        <v>0.36</v>
      </c>
      <c r="BB27" s="571">
        <v>10.23</v>
      </c>
      <c r="BC27" s="571">
        <v>8.7999999999999989</v>
      </c>
      <c r="BE27" s="421">
        <v>1986</v>
      </c>
      <c r="BF27" s="421">
        <f t="shared" si="14"/>
        <v>4</v>
      </c>
      <c r="BG27" s="578">
        <v>12.479999999999999</v>
      </c>
      <c r="BH27" t="s">
        <v>3876</v>
      </c>
      <c r="BI27" t="s">
        <v>3877</v>
      </c>
    </row>
    <row r="28" spans="1:61" ht="11.25" customHeight="1" x14ac:dyDescent="0.25">
      <c r="A28" s="8" t="s">
        <v>4114</v>
      </c>
      <c r="B28" s="405" t="s">
        <v>455</v>
      </c>
      <c r="C28" s="734" t="s">
        <v>107</v>
      </c>
      <c r="D28" s="734" t="s">
        <v>117</v>
      </c>
      <c r="E28" s="504">
        <v>31</v>
      </c>
      <c r="F28" s="33">
        <v>112</v>
      </c>
      <c r="G28" s="33" t="s">
        <v>105</v>
      </c>
      <c r="H28" s="33" t="s">
        <v>105</v>
      </c>
      <c r="I28" s="568">
        <v>96.95</v>
      </c>
      <c r="J28" s="430">
        <f t="shared" si="0"/>
        <v>0.61887570912841661</v>
      </c>
      <c r="K28" s="579">
        <v>0.15</v>
      </c>
      <c r="L28" s="406">
        <v>4</v>
      </c>
      <c r="M28" s="423">
        <f t="shared" si="1"/>
        <v>0.6</v>
      </c>
      <c r="N28" s="183" t="s">
        <v>121</v>
      </c>
      <c r="O28" s="506">
        <v>0.13</v>
      </c>
      <c r="P28" s="422">
        <v>45602</v>
      </c>
      <c r="Q28" s="422">
        <v>45609</v>
      </c>
      <c r="R28" s="423">
        <f t="shared" si="2"/>
        <v>15.384615384615378</v>
      </c>
      <c r="S28" s="474">
        <f>IF(INDEX(Historical!$D$7:$D$1190,MATCH(B28,Historical!$B$7:$B$1192,0))=0,"n/a",(INDEX(Historical!$C$7:$C$1190,MATCH(B28,Historical!$B$7:$B$1192,0))/INDEX(Historical!$D$7:$D$1190,MATCH(B28,Historical!$B$7:$B$1192,0))-1)*100)</f>
        <v>13.684210526315809</v>
      </c>
      <c r="T28" s="474">
        <f>IF(INDEX(Historical!$F$7:$F$1190,MATCH(B28,Historical!$B$7:$B$1192,0))=0,"n/a",((INDEX(Historical!$C$7:$C$1190,MATCH(B28,Historical!$B$7:$B$1192,0))/INDEX(Historical!$F$7:$F$1190,MATCH(B28,Historical!$B$7:$B$1192,0)))^(1/3)-1)*100)</f>
        <v>12.426853035294627</v>
      </c>
      <c r="U28" s="474">
        <f>IF(INDEX(Historical!$H$7:$H$1190,MATCH(B28,Historical!$B$7:$B$1192,0))=0,"n/a",((INDEX(Historical!$C$7:$C$1190,MATCH(B28,Historical!$B$7:$B$1192,0))/INDEX(Historical!$H$7:$H$1190,MATCH(B28,Historical!$B$7:$B$1192,0)))^(1/5)-1)*100)</f>
        <v>10.688392354130038</v>
      </c>
      <c r="V28" s="474">
        <f>IF(INDEX(Historical!$M$7:$M$1190,MATCH(B28,Historical!$B$7:$B$1192,0))=0,"n/a",((INDEX(Historical!$C$7:$C$1190,MATCH(B28,Historical!$B$7:$B$1192,0))/INDEX(Historical!$M$7:$M$1190,MATCH(B28,Historical!$B$7:$B$1192,0)))^(1/10)-1)*100)</f>
        <v>10.170162465407051</v>
      </c>
      <c r="W28" s="475">
        <f t="shared" si="3"/>
        <v>1.0509559105359134</v>
      </c>
      <c r="X28" s="476">
        <f t="shared" si="4"/>
        <v>0.54200772586866319</v>
      </c>
      <c r="Y28" s="440"/>
      <c r="Z28" s="430">
        <f t="shared" si="5"/>
        <v>17.291066282420747</v>
      </c>
      <c r="AA28" s="581">
        <f t="shared" si="6"/>
        <v>27.939481268011527</v>
      </c>
      <c r="AB28" s="406">
        <v>12</v>
      </c>
      <c r="AC28" s="568">
        <v>3.47</v>
      </c>
      <c r="AD28" s="568">
        <v>2.63</v>
      </c>
      <c r="AE28" s="568">
        <v>6.32</v>
      </c>
      <c r="AF28" s="568">
        <v>2.76</v>
      </c>
      <c r="AG28" s="568">
        <v>11.27</v>
      </c>
      <c r="AH28" s="568">
        <v>7.88</v>
      </c>
      <c r="AI28" s="568">
        <v>14.14</v>
      </c>
      <c r="AJ28" s="568">
        <v>19.72</v>
      </c>
      <c r="AK28" s="568">
        <v>10.620000000000001</v>
      </c>
      <c r="AL28" s="576">
        <v>31980</v>
      </c>
      <c r="AM28" s="571">
        <v>14.829999999999998</v>
      </c>
      <c r="AN28" s="568">
        <v>0.67</v>
      </c>
      <c r="AO28" s="510">
        <f t="shared" si="7"/>
        <v>-16.632213204753072</v>
      </c>
      <c r="AP28" s="511">
        <f t="shared" si="8"/>
        <v>11.307268063258455</v>
      </c>
      <c r="AQ28" s="582">
        <f t="shared" si="9"/>
        <v>85.128145767809869</v>
      </c>
      <c r="AR28" s="430">
        <f>INDEX(Historical!$C$7:$C$1190,MATCH(B28,Historical!$B$7:$B$1214,0))*IF(AH28="n/a",1.03,IF(AH28&lt;0,1.01,IF(AH28&gt;10,1.1,(1+AH28/100))))</f>
        <v>0.58255200000000007</v>
      </c>
      <c r="AS28" s="581">
        <f t="shared" si="10"/>
        <v>0.64080720000000013</v>
      </c>
      <c r="AT28" s="581">
        <f t="shared" si="15"/>
        <v>0.70488792000000022</v>
      </c>
      <c r="AU28" s="581">
        <f t="shared" si="15"/>
        <v>0.77537671200000036</v>
      </c>
      <c r="AV28" s="581">
        <f t="shared" si="15"/>
        <v>0.85291438320000046</v>
      </c>
      <c r="AW28" s="430">
        <f t="shared" si="12"/>
        <v>3.5565382152000011</v>
      </c>
      <c r="AX28" s="516">
        <f t="shared" si="13"/>
        <v>3.6684251832903567</v>
      </c>
      <c r="AY28" s="606">
        <v>0.81</v>
      </c>
      <c r="AZ28" s="571">
        <v>7.2700000000000005</v>
      </c>
      <c r="BA28" s="571">
        <v>-22.86</v>
      </c>
      <c r="BB28" s="571">
        <v>-3.95</v>
      </c>
      <c r="BC28" s="571">
        <v>-10.7</v>
      </c>
      <c r="BE28" s="421">
        <v>1995</v>
      </c>
      <c r="BF28" s="421">
        <f t="shared" si="14"/>
        <v>3</v>
      </c>
      <c r="BG28" s="578">
        <v>4.78</v>
      </c>
      <c r="BH28" t="s">
        <v>3876</v>
      </c>
      <c r="BI28" t="s">
        <v>3877</v>
      </c>
    </row>
    <row r="29" spans="1:61" ht="11.25" customHeight="1" x14ac:dyDescent="0.25">
      <c r="A29" s="8" t="s">
        <v>4118</v>
      </c>
      <c r="B29" s="405" t="s">
        <v>468</v>
      </c>
      <c r="C29" s="734" t="s">
        <v>152</v>
      </c>
      <c r="D29" s="734" t="s">
        <v>3637</v>
      </c>
      <c r="E29" s="504">
        <v>29</v>
      </c>
      <c r="F29" s="33">
        <v>127</v>
      </c>
      <c r="G29" s="33" t="s">
        <v>105</v>
      </c>
      <c r="H29" s="33" t="s">
        <v>105</v>
      </c>
      <c r="I29" s="568">
        <v>148.78</v>
      </c>
      <c r="J29" s="430">
        <f t="shared" si="0"/>
        <v>1.3730340099475737</v>
      </c>
      <c r="K29" s="579">
        <v>0.51070000000000004</v>
      </c>
      <c r="L29" s="406">
        <v>4</v>
      </c>
      <c r="M29" s="423">
        <f t="shared" si="1"/>
        <v>2.0428000000000002</v>
      </c>
      <c r="N29" s="183" t="s">
        <v>469</v>
      </c>
      <c r="O29" s="506">
        <v>0.50560000000000005</v>
      </c>
      <c r="P29" s="422">
        <v>45839</v>
      </c>
      <c r="Q29" s="422">
        <v>45853</v>
      </c>
      <c r="R29" s="423">
        <f t="shared" si="2"/>
        <v>1.0087025316455682</v>
      </c>
      <c r="S29" s="474">
        <f>IF(INDEX(Historical!$D$7:$D$1190,MATCH(B29,Historical!$B$7:$B$1192,0))=0,"n/a",(INDEX(Historical!$C$7:$C$1190,MATCH(B29,Historical!$B$7:$B$1192,0))/INDEX(Historical!$D$7:$D$1190,MATCH(B29,Historical!$B$7:$B$1192,0))-1)*100)</f>
        <v>0.9936766034327027</v>
      </c>
      <c r="T29" s="474">
        <f>IF(INDEX(Historical!$F$7:$F$1190,MATCH(B29,Historical!$B$7:$B$1192,0))=0,"n/a",((INDEX(Historical!$C$7:$C$1190,MATCH(B29,Historical!$B$7:$B$1192,0))/INDEX(Historical!$F$7:$F$1190,MATCH(B29,Historical!$B$7:$B$1192,0)))^(1/3)-1)*100)</f>
        <v>0.9968220191563848</v>
      </c>
      <c r="U29" s="474">
        <f>IF(INDEX(Historical!$H$7:$H$1190,MATCH(B29,Historical!$B$7:$B$1192,0))=0,"n/a",((INDEX(Historical!$C$7:$C$1190,MATCH(B29,Historical!$B$7:$B$1192,0))/INDEX(Historical!$H$7:$H$1190,MATCH(B29,Historical!$B$7:$B$1192,0)))^(1/5)-1)*100)</f>
        <v>0.99925678076051572</v>
      </c>
      <c r="V29" s="474">
        <f>IF(INDEX(Historical!$M$7:$M$1190,MATCH(B29,Historical!$B$7:$B$1192,0))=0,"n/a",((INDEX(Historical!$C$7:$C$1190,MATCH(B29,Historical!$B$7:$B$1192,0))/INDEX(Historical!$M$7:$M$1190,MATCH(B29,Historical!$B$7:$B$1192,0)))^(1/10)-1)*100)</f>
        <v>4.5472129682976536</v>
      </c>
      <c r="W29" s="475">
        <f t="shared" si="3"/>
        <v>0.21975148024232716</v>
      </c>
      <c r="X29" s="476" t="str">
        <f t="shared" si="4"/>
        <v>n/a</v>
      </c>
      <c r="Y29" s="574"/>
      <c r="Z29" s="430">
        <f t="shared" si="5"/>
        <v>31.720496894409937</v>
      </c>
      <c r="AA29" s="581">
        <f t="shared" si="6"/>
        <v>23.102484472049689</v>
      </c>
      <c r="AB29" s="406">
        <v>6</v>
      </c>
      <c r="AC29" s="568">
        <v>6.44</v>
      </c>
      <c r="AD29" s="568">
        <v>1.81</v>
      </c>
      <c r="AE29" s="568">
        <v>0.16</v>
      </c>
      <c r="AF29" s="568" t="s">
        <v>135</v>
      </c>
      <c r="AG29" s="568" t="s">
        <v>135</v>
      </c>
      <c r="AH29" s="568">
        <v>14.57</v>
      </c>
      <c r="AI29" s="568">
        <v>12.65</v>
      </c>
      <c r="AJ29" s="568" t="s">
        <v>135</v>
      </c>
      <c r="AK29" s="568">
        <v>12.78</v>
      </c>
      <c r="AL29" s="576">
        <v>35530</v>
      </c>
      <c r="AM29" s="571">
        <v>0.27</v>
      </c>
      <c r="AN29" s="568" t="s">
        <v>135</v>
      </c>
      <c r="AO29" s="510">
        <f t="shared" si="7"/>
        <v>-20.7301936813416</v>
      </c>
      <c r="AP29" s="511">
        <f t="shared" si="8"/>
        <v>2.3722907907080897</v>
      </c>
      <c r="AQ29" s="582" t="str">
        <f t="shared" si="9"/>
        <v>n/a</v>
      </c>
      <c r="AR29" s="430">
        <f>INDEX(Historical!$C$7:$C$1190,MATCH(B29,Historical!$B$7:$B$1214,0))*IF(AH29="n/a",1.03,IF(AH29&lt;0,1.01,IF(AH29&gt;10,1.1,(1+AH29/100))))</f>
        <v>2.2136400000000003</v>
      </c>
      <c r="AS29" s="581">
        <f t="shared" si="10"/>
        <v>2.4350040000000006</v>
      </c>
      <c r="AT29" s="581">
        <f t="shared" si="15"/>
        <v>2.6785044000000009</v>
      </c>
      <c r="AU29" s="581">
        <f t="shared" si="15"/>
        <v>2.946354840000001</v>
      </c>
      <c r="AV29" s="581">
        <f t="shared" si="15"/>
        <v>3.2409903240000015</v>
      </c>
      <c r="AW29" s="430">
        <f t="shared" si="12"/>
        <v>13.514493564000006</v>
      </c>
      <c r="AX29" s="516">
        <f t="shared" si="13"/>
        <v>9.0835418497109863</v>
      </c>
      <c r="AY29" s="606">
        <v>0.74</v>
      </c>
      <c r="AZ29" s="571">
        <v>39.65</v>
      </c>
      <c r="BA29" s="571">
        <v>-11.67</v>
      </c>
      <c r="BB29" s="571">
        <v>-5.48</v>
      </c>
      <c r="BC29" s="571">
        <v>7.1400000000000006</v>
      </c>
      <c r="BE29" s="421">
        <v>1997</v>
      </c>
      <c r="BF29" s="421">
        <f t="shared" si="14"/>
        <v>3</v>
      </c>
      <c r="BG29" s="578">
        <v>3.18</v>
      </c>
      <c r="BH29" t="s">
        <v>3876</v>
      </c>
      <c r="BI29" t="s">
        <v>3877</v>
      </c>
    </row>
    <row r="30" spans="1:61" s="540" customFormat="1" ht="11.25" customHeight="1" x14ac:dyDescent="0.25">
      <c r="A30" s="426" t="s">
        <v>4120</v>
      </c>
      <c r="B30" s="546" t="s">
        <v>471</v>
      </c>
      <c r="C30" s="734" t="s">
        <v>127</v>
      </c>
      <c r="D30" s="734" t="s">
        <v>4774</v>
      </c>
      <c r="E30" s="524">
        <v>25</v>
      </c>
      <c r="F30" s="33">
        <v>146</v>
      </c>
      <c r="G30" s="720" t="s">
        <v>36</v>
      </c>
      <c r="H30" s="720" t="s">
        <v>36</v>
      </c>
      <c r="I30" s="525">
        <v>494.52</v>
      </c>
      <c r="J30" s="526">
        <f t="shared" si="0"/>
        <v>0.46105314244115503</v>
      </c>
      <c r="K30" s="544">
        <v>0.56999999999999995</v>
      </c>
      <c r="L30" s="528">
        <v>4</v>
      </c>
      <c r="M30" s="529">
        <f t="shared" si="1"/>
        <v>2.2799999999999998</v>
      </c>
      <c r="N30" s="530" t="s">
        <v>106</v>
      </c>
      <c r="O30" s="545">
        <v>0.5</v>
      </c>
      <c r="P30" s="714">
        <v>45870</v>
      </c>
      <c r="Q30" s="714">
        <v>45884</v>
      </c>
      <c r="R30" s="529">
        <f t="shared" si="2"/>
        <v>13.999999999999989</v>
      </c>
      <c r="S30" s="474">
        <f>IF(INDEX(Historical!$D$7:$D$1190,MATCH(B30,Historical!$B$7:$B$1192,0))=0,"n/a",(INDEX(Historical!$C$7:$C$1190,MATCH(B30,Historical!$B$7:$B$1192,0))/INDEX(Historical!$D$7:$D$1190,MATCH(B30,Historical!$B$7:$B$1192,0))-1)*100)</f>
        <v>14.814814814814813</v>
      </c>
      <c r="T30" s="474">
        <f>IF(INDEX(Historical!$F$7:$F$1190,MATCH(B30,Historical!$B$7:$B$1192,0))=0,"n/a",((INDEX(Historical!$C$7:$C$1190,MATCH(B30,Historical!$B$7:$B$1192,0))/INDEX(Historical!$F$7:$F$1190,MATCH(B30,Historical!$B$7:$B$1192,0)))^(1/3)-1)*100)</f>
        <v>10.729700613034087</v>
      </c>
      <c r="U30" s="474">
        <f>IF(INDEX(Historical!$H$7:$H$1190,MATCH(B30,Historical!$B$7:$B$1192,0))=0,"n/a",((INDEX(Historical!$C$7:$C$1190,MATCH(B30,Historical!$B$7:$B$1192,0))/INDEX(Historical!$H$7:$H$1190,MATCH(B30,Historical!$B$7:$B$1192,0)))^(1/5)-1)*100)</f>
        <v>8.800432737872077</v>
      </c>
      <c r="V30" s="474">
        <f>IF(INDEX(Historical!$M$7:$M$1190,MATCH(B30,Historical!$B$7:$B$1192,0))=0,"n/a",((INDEX(Historical!$C$7:$C$1190,MATCH(B30,Historical!$B$7:$B$1192,0))/INDEX(Historical!$M$7:$M$1190,MATCH(B30,Historical!$B$7:$B$1192,0)))^(1/10)-1)*100)</f>
        <v>9.3628791493330041</v>
      </c>
      <c r="W30" s="475">
        <f t="shared" si="3"/>
        <v>0.939928049642615</v>
      </c>
      <c r="X30" s="476">
        <f t="shared" si="4"/>
        <v>0.56485447611502415</v>
      </c>
      <c r="Y30" s="449"/>
      <c r="Z30" s="526">
        <f t="shared" si="5"/>
        <v>15.573770491803277</v>
      </c>
      <c r="AA30" s="533">
        <f t="shared" si="6"/>
        <v>33.778688524590159</v>
      </c>
      <c r="AB30" s="528">
        <v>12</v>
      </c>
      <c r="AC30" s="534">
        <v>14.64</v>
      </c>
      <c r="AD30" s="534">
        <v>3.12</v>
      </c>
      <c r="AE30" s="534">
        <v>1.1499999999999999</v>
      </c>
      <c r="AF30" s="534">
        <v>5.23</v>
      </c>
      <c r="AG30" s="534">
        <v>16.75</v>
      </c>
      <c r="AH30" s="534">
        <v>9.629999999999999</v>
      </c>
      <c r="AI30" s="534">
        <v>11.16</v>
      </c>
      <c r="AJ30" s="534">
        <v>15.58</v>
      </c>
      <c r="AK30" s="534">
        <v>10.84</v>
      </c>
      <c r="AL30" s="535">
        <v>18390</v>
      </c>
      <c r="AM30" s="536">
        <v>0.47000000000000003</v>
      </c>
      <c r="AN30" s="534">
        <v>0.84</v>
      </c>
      <c r="AO30" s="537">
        <f t="shared" si="7"/>
        <v>-24.517202644276928</v>
      </c>
      <c r="AP30" s="538">
        <f t="shared" si="8"/>
        <v>9.2614858803132325</v>
      </c>
      <c r="AQ30" s="582">
        <f t="shared" si="9"/>
        <v>180.2082883884824</v>
      </c>
      <c r="AR30" s="430">
        <f>INDEX(Historical!$C$7:$C$1190,MATCH(B30,Historical!$B$7:$B$1214,0))*IF(AH30="n/a",1.03,IF(AH30&lt;0,1.01,IF(AH30&gt;10,1.1,(1+AH30/100))))</f>
        <v>2.0391180000000002</v>
      </c>
      <c r="AS30" s="533">
        <f t="shared" si="10"/>
        <v>2.2430298000000004</v>
      </c>
      <c r="AT30" s="533">
        <f t="shared" si="15"/>
        <v>2.4673327800000004</v>
      </c>
      <c r="AU30" s="533">
        <f t="shared" si="15"/>
        <v>2.7140660580000007</v>
      </c>
      <c r="AV30" s="533">
        <f t="shared" si="15"/>
        <v>2.9854726638000009</v>
      </c>
      <c r="AW30" s="526">
        <f t="shared" si="12"/>
        <v>12.449019301800003</v>
      </c>
      <c r="AX30" s="539">
        <f t="shared" si="13"/>
        <v>2.517394504125213</v>
      </c>
      <c r="AY30" s="607">
        <v>0.65</v>
      </c>
      <c r="AZ30" s="536">
        <v>41.08</v>
      </c>
      <c r="BA30" s="536">
        <v>-6.9099999999999993</v>
      </c>
      <c r="BB30" s="536">
        <v>-3.7699999999999996</v>
      </c>
      <c r="BC30" s="536">
        <v>10.130000000000001</v>
      </c>
      <c r="BD30" s="592"/>
      <c r="BE30" s="421">
        <v>2000</v>
      </c>
      <c r="BF30" s="421">
        <f t="shared" si="14"/>
        <v>3</v>
      </c>
      <c r="BG30" s="559">
        <v>7.33</v>
      </c>
      <c r="BH30" t="s">
        <v>3876</v>
      </c>
      <c r="BI30" t="s">
        <v>3877</v>
      </c>
    </row>
    <row r="31" spans="1:61" ht="11.25" customHeight="1" x14ac:dyDescent="0.25">
      <c r="A31" s="8" t="s">
        <v>474</v>
      </c>
      <c r="B31" s="405" t="s">
        <v>475</v>
      </c>
      <c r="C31" s="734" t="s">
        <v>111</v>
      </c>
      <c r="D31" s="734" t="s">
        <v>209</v>
      </c>
      <c r="E31" s="504">
        <v>32</v>
      </c>
      <c r="F31" s="33">
        <v>107</v>
      </c>
      <c r="G31" s="33" t="s">
        <v>36</v>
      </c>
      <c r="H31" s="33" t="s">
        <v>114</v>
      </c>
      <c r="I31" s="568">
        <v>419.04</v>
      </c>
      <c r="J31" s="430">
        <f t="shared" si="0"/>
        <v>1.441389843451699</v>
      </c>
      <c r="K31" s="579">
        <v>1.51</v>
      </c>
      <c r="L31" s="406">
        <v>4</v>
      </c>
      <c r="M31" s="423">
        <f t="shared" si="1"/>
        <v>6.04</v>
      </c>
      <c r="N31" s="183" t="s">
        <v>402</v>
      </c>
      <c r="O31" s="506">
        <v>1.41</v>
      </c>
      <c r="P31" s="422">
        <v>45859</v>
      </c>
      <c r="Q31" s="422">
        <v>45889</v>
      </c>
      <c r="R31" s="423">
        <f t="shared" si="2"/>
        <v>7.0921985815602895</v>
      </c>
      <c r="S31" s="474">
        <f>IF(INDEX(Historical!$D$7:$D$1190,MATCH(B31,Historical!$B$7:$B$1192,0))=0,"n/a",(INDEX(Historical!$C$7:$C$1190,MATCH(B31,Historical!$B$7:$B$1192,0))/INDEX(Historical!$D$7:$D$1190,MATCH(B31,Historical!$B$7:$B$1192,0))-1)*100)</f>
        <v>8.4000000000000075</v>
      </c>
      <c r="T31" s="474">
        <f>IF(INDEX(Historical!$F$7:$F$1190,MATCH(B31,Historical!$B$7:$B$1192,0))=0,"n/a",((INDEX(Historical!$C$7:$C$1190,MATCH(B31,Historical!$B$7:$B$1192,0))/INDEX(Historical!$F$7:$F$1190,MATCH(B31,Historical!$B$7:$B$1192,0)))^(1/3)-1)*100)</f>
        <v>8.189514650783547</v>
      </c>
      <c r="U31" s="474">
        <f>IF(INDEX(Historical!$H$7:$H$1190,MATCH(B31,Historical!$B$7:$B$1192,0))=0,"n/a",((INDEX(Historical!$C$7:$C$1190,MATCH(B31,Historical!$B$7:$B$1192,0))/INDEX(Historical!$H$7:$H$1190,MATCH(B31,Historical!$B$7:$B$1192,0)))^(1/5)-1)*100)</f>
        <v>7.4735259657381148</v>
      </c>
      <c r="V31" s="474">
        <f>IF(INDEX(Historical!$M$7:$M$1190,MATCH(B31,Historical!$B$7:$B$1192,0))=0,"n/a",((INDEX(Historical!$C$7:$C$1190,MATCH(B31,Historical!$B$7:$B$1192,0))/INDEX(Historical!$M$7:$M$1190,MATCH(B31,Historical!$B$7:$B$1192,0)))^(1/10)-1)*100)</f>
        <v>7.6223804697951536</v>
      </c>
      <c r="W31" s="475">
        <f t="shared" si="3"/>
        <v>0.98047138887295149</v>
      </c>
      <c r="X31" s="476">
        <f t="shared" si="4"/>
        <v>0.48278591509936147</v>
      </c>
      <c r="Y31" s="451"/>
      <c r="Z31" s="430">
        <f t="shared" si="5"/>
        <v>30.706659888154547</v>
      </c>
      <c r="AA31" s="581">
        <f t="shared" si="6"/>
        <v>21.303507880020334</v>
      </c>
      <c r="AB31" s="406">
        <v>12</v>
      </c>
      <c r="AC31" s="568">
        <v>19.670000000000002</v>
      </c>
      <c r="AD31" s="568">
        <v>4.6100000000000003</v>
      </c>
      <c r="AE31" s="568">
        <v>3.11</v>
      </c>
      <c r="AF31" s="568">
        <v>10.52</v>
      </c>
      <c r="AG31" s="568">
        <v>52.73</v>
      </c>
      <c r="AH31" s="569">
        <v>-16.669999999999998</v>
      </c>
      <c r="AI31" s="569">
        <v>16.97</v>
      </c>
      <c r="AJ31" s="568">
        <v>15.479999999999999</v>
      </c>
      <c r="AK31" s="568">
        <v>4.62</v>
      </c>
      <c r="AL31" s="576">
        <v>196310</v>
      </c>
      <c r="AM31" s="571">
        <v>0.22</v>
      </c>
      <c r="AN31" s="568">
        <v>2.1800000000000002</v>
      </c>
      <c r="AO31" s="510">
        <f t="shared" si="7"/>
        <v>-12.388592070830519</v>
      </c>
      <c r="AP31" s="511">
        <f t="shared" si="8"/>
        <v>8.9149158091898144</v>
      </c>
      <c r="AQ31" s="582">
        <f t="shared" si="9"/>
        <v>215.60376205180228</v>
      </c>
      <c r="AR31" s="430">
        <f>INDEX(Historical!$C$7:$C$1190,MATCH(B31,Historical!$B$7:$B$1214,0))*IF(AH31="n/a",1.03,IF(AH31&lt;0,1.01,IF(AH31&gt;10,1.1,(1+AH31/100))))</f>
        <v>5.4741999999999997</v>
      </c>
      <c r="AS31" s="581">
        <f t="shared" si="10"/>
        <v>6.0216200000000004</v>
      </c>
      <c r="AT31" s="581">
        <f t="shared" si="15"/>
        <v>6.2998188440000007</v>
      </c>
      <c r="AU31" s="581">
        <f t="shared" si="15"/>
        <v>6.5908704745928013</v>
      </c>
      <c r="AV31" s="581">
        <f t="shared" si="15"/>
        <v>6.895368690518989</v>
      </c>
      <c r="AW31" s="430">
        <f t="shared" si="12"/>
        <v>31.281878009111793</v>
      </c>
      <c r="AX31" s="516">
        <f t="shared" si="13"/>
        <v>7.4651293454352317</v>
      </c>
      <c r="AY31" s="606">
        <v>1.41</v>
      </c>
      <c r="AZ31" s="571">
        <v>56.769999999999996</v>
      </c>
      <c r="BA31" s="571">
        <v>-5.01</v>
      </c>
      <c r="BB31" s="571">
        <v>1.73</v>
      </c>
      <c r="BC31" s="571">
        <v>14.06</v>
      </c>
      <c r="BE31" s="421">
        <v>1994</v>
      </c>
      <c r="BF31" s="421">
        <f t="shared" si="14"/>
        <v>3</v>
      </c>
      <c r="BG31" s="578">
        <v>10.870000000000001</v>
      </c>
      <c r="BH31" t="s">
        <v>3876</v>
      </c>
      <c r="BI31" t="s">
        <v>3877</v>
      </c>
    </row>
    <row r="32" spans="1:61" ht="11.25" customHeight="1" x14ac:dyDescent="0.25">
      <c r="A32" s="95" t="s">
        <v>482</v>
      </c>
      <c r="B32" s="405" t="s">
        <v>483</v>
      </c>
      <c r="C32" s="734" t="s">
        <v>107</v>
      </c>
      <c r="D32" s="734" t="s">
        <v>117</v>
      </c>
      <c r="E32" s="504">
        <v>32</v>
      </c>
      <c r="F32" s="33">
        <v>103</v>
      </c>
      <c r="G32" s="33" t="s">
        <v>36</v>
      </c>
      <c r="H32" s="33" t="s">
        <v>36</v>
      </c>
      <c r="I32" s="568">
        <v>275.07</v>
      </c>
      <c r="J32" s="430">
        <f t="shared" si="0"/>
        <v>1.4105500418075398</v>
      </c>
      <c r="K32" s="579">
        <v>0.97</v>
      </c>
      <c r="L32" s="406">
        <v>4</v>
      </c>
      <c r="M32" s="423">
        <f t="shared" si="1"/>
        <v>3.88</v>
      </c>
      <c r="N32" s="183" t="s">
        <v>484</v>
      </c>
      <c r="O32" s="506">
        <v>0.91</v>
      </c>
      <c r="P32" s="422">
        <v>45821</v>
      </c>
      <c r="Q32" s="422">
        <v>45841</v>
      </c>
      <c r="R32" s="423">
        <f t="shared" si="2"/>
        <v>6.5934065934065869</v>
      </c>
      <c r="S32" s="474">
        <f>IF(INDEX(Historical!$D$7:$D$1190,MATCH(B32,Historical!$B$7:$B$1192,0))=0,"n/a",(INDEX(Historical!$C$7:$C$1190,MATCH(B32,Historical!$B$7:$B$1192,0))/INDEX(Historical!$D$7:$D$1190,MATCH(B32,Historical!$B$7:$B$1192,0))-1)*100)</f>
        <v>4.7337278106508895</v>
      </c>
      <c r="T32" s="474">
        <f>IF(INDEX(Historical!$F$7:$F$1190,MATCH(B32,Historical!$B$7:$B$1192,0))=0,"n/a",((INDEX(Historical!$C$7:$C$1190,MATCH(B32,Historical!$B$7:$B$1192,0))/INDEX(Historical!$F$7:$F$1190,MATCH(B32,Historical!$B$7:$B$1192,0)))^(1/3)-1)*100)</f>
        <v>3.8577061824624392</v>
      </c>
      <c r="U32" s="474">
        <f>IF(INDEX(Historical!$H$7:$H$1190,MATCH(B32,Historical!$B$7:$B$1192,0))=0,"n/a",((INDEX(Historical!$C$7:$C$1190,MATCH(B32,Historical!$B$7:$B$1192,0))/INDEX(Historical!$H$7:$H$1190,MATCH(B32,Historical!$B$7:$B$1192,0)))^(1/5)-1)*100)</f>
        <v>3.6435571989416271</v>
      </c>
      <c r="V32" s="474">
        <f>IF(INDEX(Historical!$M$7:$M$1190,MATCH(B32,Historical!$B$7:$B$1192,0))=0,"n/a",((INDEX(Historical!$C$7:$C$1190,MATCH(B32,Historical!$B$7:$B$1192,0))/INDEX(Historical!$M$7:$M$1190,MATCH(B32,Historical!$B$7:$B$1192,0)))^(1/10)-1)*100)</f>
        <v>3.2942935276176533</v>
      </c>
      <c r="W32" s="475">
        <f t="shared" si="3"/>
        <v>1.1060208109556504</v>
      </c>
      <c r="X32" s="476">
        <f t="shared" si="4"/>
        <v>0.19673634983486107</v>
      </c>
      <c r="Y32" s="574" t="s">
        <v>485</v>
      </c>
      <c r="Z32" s="430">
        <f t="shared" si="5"/>
        <v>17.122683142100616</v>
      </c>
      <c r="AA32" s="581">
        <f t="shared" si="6"/>
        <v>12.139011473962929</v>
      </c>
      <c r="AB32" s="406">
        <v>12</v>
      </c>
      <c r="AC32" s="568">
        <v>22.66</v>
      </c>
      <c r="AD32" s="568">
        <v>1.68</v>
      </c>
      <c r="AE32" s="568">
        <v>1.91</v>
      </c>
      <c r="AF32" s="568">
        <v>1.58</v>
      </c>
      <c r="AG32" s="568">
        <v>14.099999999999998</v>
      </c>
      <c r="AH32" s="568">
        <v>-3.7900000000000005</v>
      </c>
      <c r="AI32" s="568">
        <v>18.09</v>
      </c>
      <c r="AJ32" s="568">
        <v>18.52</v>
      </c>
      <c r="AK32" s="568">
        <v>7.23</v>
      </c>
      <c r="AL32" s="576">
        <v>109670</v>
      </c>
      <c r="AM32" s="571">
        <v>0.45999999999999996</v>
      </c>
      <c r="AN32" s="568">
        <v>0.28000000000000003</v>
      </c>
      <c r="AO32" s="510">
        <f t="shared" si="7"/>
        <v>-7.0849042332137628</v>
      </c>
      <c r="AP32" s="511">
        <f t="shared" si="8"/>
        <v>5.0541072407491665</v>
      </c>
      <c r="AQ32" s="582">
        <f t="shared" si="9"/>
        <v>-7.6729529724506857</v>
      </c>
      <c r="AR32" s="430">
        <f>INDEX(Historical!$C$7:$C$1190,MATCH(B32,Historical!$B$7:$B$1214,0))*IF(AH32="n/a",1.03,IF(AH32&lt;0,1.01,IF(AH32&gt;10,1.1,(1+AH32/100))))</f>
        <v>3.5754000000000001</v>
      </c>
      <c r="AS32" s="581">
        <f t="shared" si="10"/>
        <v>3.9329400000000003</v>
      </c>
      <c r="AT32" s="581">
        <f t="shared" si="15"/>
        <v>4.2172915620000007</v>
      </c>
      <c r="AU32" s="581">
        <f t="shared" si="15"/>
        <v>4.5222017419326006</v>
      </c>
      <c r="AV32" s="581">
        <f t="shared" si="15"/>
        <v>4.8491569278743274</v>
      </c>
      <c r="AW32" s="430">
        <f t="shared" si="12"/>
        <v>21.096990231806927</v>
      </c>
      <c r="AX32" s="516">
        <f t="shared" si="13"/>
        <v>7.6696805292496188</v>
      </c>
      <c r="AY32" s="606">
        <v>0.56999999999999995</v>
      </c>
      <c r="AZ32" s="571">
        <v>9.09</v>
      </c>
      <c r="BA32" s="571">
        <v>-10.37</v>
      </c>
      <c r="BB32" s="571">
        <v>-0.28999999999999998</v>
      </c>
      <c r="BC32" s="571">
        <v>-2.02</v>
      </c>
      <c r="BE32" s="421">
        <v>1994</v>
      </c>
      <c r="BF32" s="421">
        <f t="shared" si="14"/>
        <v>3</v>
      </c>
      <c r="BG32" s="578">
        <v>4.07</v>
      </c>
      <c r="BH32" t="s">
        <v>3876</v>
      </c>
      <c r="BI32" t="s">
        <v>3877</v>
      </c>
    </row>
    <row r="33" spans="1:61" ht="11.25" customHeight="1" x14ac:dyDescent="0.25">
      <c r="A33" s="8" t="s">
        <v>4122</v>
      </c>
      <c r="B33" s="405" t="s">
        <v>191</v>
      </c>
      <c r="C33" s="734" t="s">
        <v>107</v>
      </c>
      <c r="D33" s="734" t="s">
        <v>3652</v>
      </c>
      <c r="E33" s="504">
        <v>57</v>
      </c>
      <c r="F33" s="33">
        <v>25</v>
      </c>
      <c r="G33" s="33" t="s">
        <v>105</v>
      </c>
      <c r="H33" s="33" t="s">
        <v>105</v>
      </c>
      <c r="I33" s="568">
        <v>61.94</v>
      </c>
      <c r="J33" s="430">
        <f t="shared" si="0"/>
        <v>1.7759121730707137</v>
      </c>
      <c r="K33" s="575">
        <v>0.27500000000000002</v>
      </c>
      <c r="L33" s="406">
        <v>4</v>
      </c>
      <c r="M33" s="423">
        <f t="shared" si="1"/>
        <v>1.1000000000000001</v>
      </c>
      <c r="N33" s="183" t="s">
        <v>3351</v>
      </c>
      <c r="O33" s="507">
        <v>0.27</v>
      </c>
      <c r="P33" s="422">
        <v>45723</v>
      </c>
      <c r="Q33" s="422">
        <v>45741</v>
      </c>
      <c r="R33" s="423">
        <f t="shared" si="2"/>
        <v>1.8518518518518534</v>
      </c>
      <c r="S33" s="474">
        <f>IF(INDEX(Historical!$D$7:$D$1190,MATCH(B33,Historical!$B$7:$B$1192,0))=0,"n/a",(INDEX(Historical!$C$7:$C$1190,MATCH(B33,Historical!$B$7:$B$1192,0))/INDEX(Historical!$D$7:$D$1190,MATCH(B33,Historical!$B$7:$B$1192,0))-1)*100)</f>
        <v>5.0000000000000044</v>
      </c>
      <c r="T33" s="474">
        <f>IF(INDEX(Historical!$F$7:$F$1190,MATCH(B33,Historical!$B$7:$B$1192,0))=0,"n/a",((INDEX(Historical!$C$7:$C$1190,MATCH(B33,Historical!$B$7:$B$1192,0))/INDEX(Historical!$F$7:$F$1190,MATCH(B33,Historical!$B$7:$B$1192,0)))^(1/3)-1)*100)</f>
        <v>5.9906245416183612</v>
      </c>
      <c r="U33" s="474">
        <f>IF(INDEX(Historical!$H$7:$H$1190,MATCH(B33,Historical!$B$7:$B$1192,0))=0,"n/a",((INDEX(Historical!$C$7:$C$1190,MATCH(B33,Historical!$B$7:$B$1192,0))/INDEX(Historical!$H$7:$H$1190,MATCH(B33,Historical!$B$7:$B$1192,0)))^(1/5)-1)*100)</f>
        <v>5.7955455254782962</v>
      </c>
      <c r="V33" s="474">
        <f>IF(INDEX(Historical!$M$7:$M$1190,MATCH(B33,Historical!$B$7:$B$1192,0))=0,"n/a",((INDEX(Historical!$C$7:$C$1190,MATCH(B33,Historical!$B$7:$B$1192,0))/INDEX(Historical!$M$7:$M$1190,MATCH(B33,Historical!$B$7:$B$1192,0)))^(1/10)-1)*100)</f>
        <v>8.5086133005013664</v>
      </c>
      <c r="W33" s="475">
        <f t="shared" si="3"/>
        <v>0.68113866746497886</v>
      </c>
      <c r="X33" s="476">
        <f t="shared" si="4"/>
        <v>0.87020203085259684</v>
      </c>
      <c r="Y33" s="447" t="s">
        <v>420</v>
      </c>
      <c r="Z33" s="430">
        <f t="shared" si="5"/>
        <v>26.570048309178752</v>
      </c>
      <c r="AA33" s="581">
        <f t="shared" si="6"/>
        <v>14.961352657004831</v>
      </c>
      <c r="AB33" s="406">
        <v>12</v>
      </c>
      <c r="AC33" s="568">
        <v>4.1399999999999997</v>
      </c>
      <c r="AD33" s="568">
        <v>1.58</v>
      </c>
      <c r="AE33" s="568">
        <v>3.93</v>
      </c>
      <c r="AF33" s="568">
        <v>2.27</v>
      </c>
      <c r="AG33" s="568">
        <v>16.309999999999999</v>
      </c>
      <c r="AH33" s="568">
        <v>11.64</v>
      </c>
      <c r="AI33" s="568">
        <v>2</v>
      </c>
      <c r="AJ33" s="568">
        <v>6.660000000000001</v>
      </c>
      <c r="AK33" s="568">
        <v>9.44</v>
      </c>
      <c r="AL33" s="576">
        <v>8270</v>
      </c>
      <c r="AM33" s="571">
        <v>3.3000000000000003</v>
      </c>
      <c r="AN33" s="568">
        <v>0.72</v>
      </c>
      <c r="AO33" s="510">
        <f t="shared" si="7"/>
        <v>-7.3898949584558213</v>
      </c>
      <c r="AP33" s="511">
        <f t="shared" si="8"/>
        <v>7.5714576985490094</v>
      </c>
      <c r="AQ33" s="582">
        <f t="shared" si="9"/>
        <v>22.859034907492372</v>
      </c>
      <c r="AR33" s="430">
        <f>INDEX(Historical!$C$7:$C$1190,MATCH(B33,Historical!$B$7:$B$1214,0))*IF(AH33="n/a",1.03,IF(AH33&lt;0,1.01,IF(AH33&gt;10,1.1,(1+AH33/100))))</f>
        <v>1.1314285714285717</v>
      </c>
      <c r="AS33" s="581">
        <f t="shared" si="10"/>
        <v>1.1540571428571431</v>
      </c>
      <c r="AT33" s="581">
        <f t="shared" si="15"/>
        <v>1.2630001371428574</v>
      </c>
      <c r="AU33" s="581">
        <f t="shared" si="15"/>
        <v>1.3822273500891431</v>
      </c>
      <c r="AV33" s="581">
        <f t="shared" si="15"/>
        <v>1.5127096119375583</v>
      </c>
      <c r="AW33" s="430">
        <f t="shared" si="12"/>
        <v>6.4434228134552738</v>
      </c>
      <c r="AX33" s="516">
        <f t="shared" si="13"/>
        <v>10.402684555142514</v>
      </c>
      <c r="AY33" s="606">
        <v>0.61</v>
      </c>
      <c r="AZ33" s="571">
        <v>17.560000000000002</v>
      </c>
      <c r="BA33" s="571">
        <v>-14.860000000000001</v>
      </c>
      <c r="BB33" s="571">
        <v>-0.85000000000000009</v>
      </c>
      <c r="BC33" s="571">
        <v>-2.4899999999999998</v>
      </c>
      <c r="BE33" s="421">
        <v>1969</v>
      </c>
      <c r="BF33" s="421">
        <f t="shared" si="14"/>
        <v>7</v>
      </c>
      <c r="BG33" s="578">
        <v>1.76</v>
      </c>
      <c r="BH33" t="s">
        <v>3876</v>
      </c>
      <c r="BI33" t="s">
        <v>3877</v>
      </c>
    </row>
    <row r="34" spans="1:61" ht="11.25" customHeight="1" x14ac:dyDescent="0.25">
      <c r="A34" s="8" t="s">
        <v>4124</v>
      </c>
      <c r="B34" s="405" t="s">
        <v>194</v>
      </c>
      <c r="C34" s="734" t="s">
        <v>107</v>
      </c>
      <c r="D34" s="734" t="s">
        <v>3652</v>
      </c>
      <c r="E34" s="504">
        <v>34</v>
      </c>
      <c r="F34" s="33">
        <v>88</v>
      </c>
      <c r="G34" s="33" t="s">
        <v>36</v>
      </c>
      <c r="H34" s="33" t="s">
        <v>36</v>
      </c>
      <c r="I34" s="568">
        <v>59.89</v>
      </c>
      <c r="J34" s="430">
        <f t="shared" si="0"/>
        <v>3.1390883286024378</v>
      </c>
      <c r="K34" s="579">
        <v>0.47</v>
      </c>
      <c r="L34" s="406">
        <v>4</v>
      </c>
      <c r="M34" s="423">
        <f t="shared" si="1"/>
        <v>1.88</v>
      </c>
      <c r="N34" s="183" t="s">
        <v>118</v>
      </c>
      <c r="O34" s="506">
        <v>0.46</v>
      </c>
      <c r="P34" s="422">
        <v>45912</v>
      </c>
      <c r="Q34" s="422">
        <v>45940</v>
      </c>
      <c r="R34" s="423">
        <f t="shared" si="2"/>
        <v>2.1739130434782505</v>
      </c>
      <c r="S34" s="474">
        <f>IF(INDEX(Historical!$D$7:$D$1190,MATCH(B34,Historical!$B$7:$B$1192,0))=0,"n/a",(INDEX(Historical!$C$7:$C$1190,MATCH(B34,Historical!$B$7:$B$1192,0))/INDEX(Historical!$D$7:$D$1190,MATCH(B34,Historical!$B$7:$B$1192,0))-1)*100)</f>
        <v>2.2598870056497189</v>
      </c>
      <c r="T34" s="474">
        <f>IF(INDEX(Historical!$F$7:$F$1190,MATCH(B34,Historical!$B$7:$B$1192,0))=0,"n/a",((INDEX(Historical!$C$7:$C$1190,MATCH(B34,Historical!$B$7:$B$1192,0))/INDEX(Historical!$F$7:$F$1190,MATCH(B34,Historical!$B$7:$B$1192,0)))^(1/3)-1)*100)</f>
        <v>2.3129538903927216</v>
      </c>
      <c r="U34" s="474">
        <f>IF(INDEX(Historical!$H$7:$H$1190,MATCH(B34,Historical!$B$7:$B$1192,0))=0,"n/a",((INDEX(Historical!$C$7:$C$1190,MATCH(B34,Historical!$B$7:$B$1192,0))/INDEX(Historical!$H$7:$H$1190,MATCH(B34,Historical!$B$7:$B$1192,0)))^(1/5)-1)*100)</f>
        <v>3.1500339714416903</v>
      </c>
      <c r="V34" s="474">
        <f>IF(INDEX(Historical!$M$7:$M$1190,MATCH(B34,Historical!$B$7:$B$1192,0))=0,"n/a",((INDEX(Historical!$C$7:$C$1190,MATCH(B34,Historical!$B$7:$B$1192,0))/INDEX(Historical!$M$7:$M$1190,MATCH(B34,Historical!$B$7:$B$1192,0)))^(1/10)-1)*100)</f>
        <v>4.7315117350660518</v>
      </c>
      <c r="W34" s="475">
        <f t="shared" si="3"/>
        <v>0.66575634761639579</v>
      </c>
      <c r="X34" s="476">
        <f t="shared" si="4"/>
        <v>2.5000269614616588</v>
      </c>
      <c r="Y34" s="405"/>
      <c r="Z34" s="430">
        <f t="shared" si="5"/>
        <v>51.366120218579226</v>
      </c>
      <c r="AA34" s="581">
        <f t="shared" si="6"/>
        <v>16.363387978142075</v>
      </c>
      <c r="AB34" s="406">
        <v>12</v>
      </c>
      <c r="AC34" s="568">
        <v>3.66</v>
      </c>
      <c r="AD34" s="568" t="s">
        <v>135</v>
      </c>
      <c r="AE34" s="568">
        <v>3.24</v>
      </c>
      <c r="AF34" s="568">
        <v>1.68</v>
      </c>
      <c r="AG34" s="568">
        <v>10.91</v>
      </c>
      <c r="AH34" s="568">
        <v>18.310000000000002</v>
      </c>
      <c r="AI34" s="568">
        <v>17.940000000000001</v>
      </c>
      <c r="AJ34" s="568">
        <v>1.26</v>
      </c>
      <c r="AK34" s="568" t="s">
        <v>135</v>
      </c>
      <c r="AL34" s="576">
        <v>3170</v>
      </c>
      <c r="AM34" s="571">
        <v>0.84</v>
      </c>
      <c r="AN34" s="568">
        <v>0.47</v>
      </c>
      <c r="AO34" s="510">
        <f t="shared" si="7"/>
        <v>-10.074265678097948</v>
      </c>
      <c r="AP34" s="511">
        <f t="shared" si="8"/>
        <v>6.2891223000441281</v>
      </c>
      <c r="AQ34" s="582">
        <f t="shared" si="9"/>
        <v>10.535045831685208</v>
      </c>
      <c r="AR34" s="430">
        <f>INDEX(Historical!$C$7:$C$1190,MATCH(B34,Historical!$B$7:$B$1214,0))*IF(AH34="n/a",1.03,IF(AH34&lt;0,1.01,IF(AH34&gt;10,1.1,(1+AH34/100))))</f>
        <v>1.9910000000000003</v>
      </c>
      <c r="AS34" s="581">
        <f t="shared" si="10"/>
        <v>2.1901000000000006</v>
      </c>
      <c r="AT34" s="581">
        <f t="shared" si="15"/>
        <v>2.2558030000000007</v>
      </c>
      <c r="AU34" s="581">
        <f t="shared" si="15"/>
        <v>2.3234770900000008</v>
      </c>
      <c r="AV34" s="581">
        <f t="shared" si="15"/>
        <v>2.3931814027000007</v>
      </c>
      <c r="AW34" s="430">
        <f t="shared" si="12"/>
        <v>11.153561492700003</v>
      </c>
      <c r="AX34" s="516">
        <f t="shared" si="13"/>
        <v>18.623412076640513</v>
      </c>
      <c r="AY34" s="606">
        <v>0.81</v>
      </c>
      <c r="AZ34" s="571">
        <v>21.14</v>
      </c>
      <c r="BA34" s="571">
        <v>-18.39</v>
      </c>
      <c r="BB34" s="571">
        <v>5.2200000000000006</v>
      </c>
      <c r="BC34" s="571">
        <v>0.18</v>
      </c>
      <c r="BE34" s="421">
        <v>1993</v>
      </c>
      <c r="BF34" s="421">
        <f t="shared" si="14"/>
        <v>3</v>
      </c>
      <c r="BG34" s="578">
        <v>1.1900000000000002</v>
      </c>
      <c r="BH34" t="s">
        <v>3876</v>
      </c>
      <c r="BI34" t="s">
        <v>3877</v>
      </c>
    </row>
    <row r="35" spans="1:61" ht="11.25" customHeight="1" x14ac:dyDescent="0.25">
      <c r="A35" s="8" t="s">
        <v>4967</v>
      </c>
      <c r="B35" s="405" t="s">
        <v>476</v>
      </c>
      <c r="C35" s="734" t="s">
        <v>107</v>
      </c>
      <c r="D35" s="734" t="s">
        <v>3652</v>
      </c>
      <c r="E35" s="504">
        <v>28</v>
      </c>
      <c r="F35" s="33">
        <v>130</v>
      </c>
      <c r="G35" s="33" t="s">
        <v>114</v>
      </c>
      <c r="H35" s="33" t="s">
        <v>114</v>
      </c>
      <c r="I35" s="568">
        <v>49.7</v>
      </c>
      <c r="J35" s="430">
        <f t="shared" si="0"/>
        <v>3.6217303822937628</v>
      </c>
      <c r="K35" s="579">
        <v>0.45</v>
      </c>
      <c r="L35" s="406">
        <v>4</v>
      </c>
      <c r="M35" s="423">
        <f t="shared" si="1"/>
        <v>1.8</v>
      </c>
      <c r="N35" s="183" t="s">
        <v>147</v>
      </c>
      <c r="O35" s="506">
        <v>0.44</v>
      </c>
      <c r="P35" s="422">
        <v>45713</v>
      </c>
      <c r="Q35" s="422">
        <v>45729</v>
      </c>
      <c r="R35" s="423">
        <f t="shared" si="2"/>
        <v>2.2727272727272747</v>
      </c>
      <c r="S35" s="474">
        <f>IF(INDEX(Historical!$D$7:$D$1190,MATCH(B35,Historical!$B$7:$B$1192,0))=0,"n/a",(INDEX(Historical!$C$7:$C$1190,MATCH(B35,Historical!$B$7:$B$1192,0))/INDEX(Historical!$D$7:$D$1190,MATCH(B35,Historical!$B$7:$B$1192,0))-1)*100)</f>
        <v>2.9239766081871288</v>
      </c>
      <c r="T35" s="474">
        <f>IF(INDEX(Historical!$F$7:$F$1190,MATCH(B35,Historical!$B$7:$B$1192,0))=0,"n/a",((INDEX(Historical!$C$7:$C$1190,MATCH(B35,Historical!$B$7:$B$1192,0))/INDEX(Historical!$F$7:$F$1190,MATCH(B35,Historical!$B$7:$B$1192,0)))^(1/3)-1)*100)</f>
        <v>2.5907853601236264</v>
      </c>
      <c r="U35" s="474">
        <f>IF(INDEX(Historical!$H$7:$H$1190,MATCH(B35,Historical!$B$7:$B$1192,0))=0,"n/a",((INDEX(Historical!$C$7:$C$1190,MATCH(B35,Historical!$B$7:$B$1192,0))/INDEX(Historical!$H$7:$H$1190,MATCH(B35,Historical!$B$7:$B$1192,0)))^(1/5)-1)*100)</f>
        <v>2.5737407235475018</v>
      </c>
      <c r="V35" s="474">
        <f>IF(INDEX(Historical!$M$7:$M$1190,MATCH(B35,Historical!$B$7:$B$1192,0))=0,"n/a",((INDEX(Historical!$C$7:$C$1190,MATCH(B35,Historical!$B$7:$B$1192,0))/INDEX(Historical!$M$7:$M$1190,MATCH(B35,Historical!$B$7:$B$1192,0)))^(1/10)-1)*100)</f>
        <v>2.4993230105207598</v>
      </c>
      <c r="W35" s="475">
        <f t="shared" si="3"/>
        <v>1.0297751481955253</v>
      </c>
      <c r="X35" s="476" t="str">
        <f t="shared" si="4"/>
        <v>n/a</v>
      </c>
      <c r="Y35" s="405"/>
      <c r="Z35" s="430" t="str">
        <f t="shared" si="5"/>
        <v>n/a</v>
      </c>
      <c r="AA35" s="581" t="str">
        <f t="shared" si="6"/>
        <v>n/a</v>
      </c>
      <c r="AB35" s="406">
        <v>12</v>
      </c>
      <c r="AC35" s="568" t="s">
        <v>135</v>
      </c>
      <c r="AD35" s="568" t="s">
        <v>135</v>
      </c>
      <c r="AE35" s="568" t="s">
        <v>135</v>
      </c>
      <c r="AF35" s="568" t="s">
        <v>135</v>
      </c>
      <c r="AG35" s="568" t="s">
        <v>135</v>
      </c>
      <c r="AH35" s="568" t="s">
        <v>135</v>
      </c>
      <c r="AI35" s="568" t="s">
        <v>135</v>
      </c>
      <c r="AJ35" s="568" t="s">
        <v>135</v>
      </c>
      <c r="AK35" s="568" t="s">
        <v>135</v>
      </c>
      <c r="AL35" s="576" t="s">
        <v>135</v>
      </c>
      <c r="AM35" s="571" t="s">
        <v>135</v>
      </c>
      <c r="AN35" s="568" t="s">
        <v>135</v>
      </c>
      <c r="AO35" s="510" t="str">
        <f t="shared" si="7"/>
        <v>n/a</v>
      </c>
      <c r="AP35" s="511">
        <f t="shared" si="8"/>
        <v>6.1954711058412641</v>
      </c>
      <c r="AQ35" s="582" t="str">
        <f t="shared" si="9"/>
        <v>n/a</v>
      </c>
      <c r="AR35" s="430">
        <f>INDEX(Historical!$C$7:$C$1190,MATCH(B35,Historical!$B$7:$B$1214,0))*IF(AH35="n/a",1.03,IF(AH35&lt;0,1.01,IF(AH35&gt;10,1.1,(1+AH35/100))))</f>
        <v>1.8128</v>
      </c>
      <c r="AS35" s="581">
        <f t="shared" si="10"/>
        <v>1.867184</v>
      </c>
      <c r="AT35" s="581">
        <f t="shared" si="15"/>
        <v>1.9231995200000001</v>
      </c>
      <c r="AU35" s="581">
        <f t="shared" si="15"/>
        <v>1.9808955056000002</v>
      </c>
      <c r="AV35" s="581">
        <f t="shared" si="15"/>
        <v>2.040322370768</v>
      </c>
      <c r="AW35" s="430">
        <f t="shared" si="12"/>
        <v>9.6244013963680004</v>
      </c>
      <c r="AX35" s="516">
        <f t="shared" si="13"/>
        <v>19.364992749231387</v>
      </c>
      <c r="AY35" s="606" t="s">
        <v>135</v>
      </c>
      <c r="AZ35" s="571" t="s">
        <v>135</v>
      </c>
      <c r="BA35" s="571" t="s">
        <v>135</v>
      </c>
      <c r="BB35" s="571" t="s">
        <v>135</v>
      </c>
      <c r="BC35" s="571" t="s">
        <v>135</v>
      </c>
      <c r="BD35" s="591" t="s">
        <v>3601</v>
      </c>
      <c r="BE35" s="421">
        <v>1998</v>
      </c>
      <c r="BF35" s="421">
        <f t="shared" si="14"/>
        <v>3</v>
      </c>
      <c r="BG35" s="578" t="s">
        <v>135</v>
      </c>
      <c r="BH35" t="s">
        <v>3876</v>
      </c>
      <c r="BI35" t="s">
        <v>3877</v>
      </c>
    </row>
    <row r="36" spans="1:61" ht="11.25" customHeight="1" x14ac:dyDescent="0.25">
      <c r="A36" s="8" t="s">
        <v>4134</v>
      </c>
      <c r="B36" s="405" t="s">
        <v>509</v>
      </c>
      <c r="C36" s="734" t="s">
        <v>107</v>
      </c>
      <c r="D36" s="734" t="s">
        <v>3652</v>
      </c>
      <c r="E36" s="504">
        <v>32</v>
      </c>
      <c r="F36" s="33">
        <v>102</v>
      </c>
      <c r="G36" s="33" t="s">
        <v>105</v>
      </c>
      <c r="H36" s="33" t="s">
        <v>105</v>
      </c>
      <c r="I36" s="568">
        <v>129.03</v>
      </c>
      <c r="J36" s="430">
        <f t="shared" si="0"/>
        <v>3.1000542509493916</v>
      </c>
      <c r="K36" s="579">
        <v>1</v>
      </c>
      <c r="L36" s="406">
        <v>4</v>
      </c>
      <c r="M36" s="423">
        <f t="shared" si="1"/>
        <v>4</v>
      </c>
      <c r="N36" s="183" t="s">
        <v>147</v>
      </c>
      <c r="O36" s="506">
        <v>0.95</v>
      </c>
      <c r="P36" s="422">
        <v>45807</v>
      </c>
      <c r="Q36" s="422">
        <v>45821</v>
      </c>
      <c r="R36" s="423">
        <f t="shared" si="2"/>
        <v>5.2631578947368478</v>
      </c>
      <c r="S36" s="474">
        <f>IF(INDEX(Historical!$D$7:$D$1190,MATCH(B36,Historical!$B$7:$B$1192,0))=0,"n/a",(INDEX(Historical!$C$7:$C$1190,MATCH(B36,Historical!$B$7:$B$1192,0))/INDEX(Historical!$D$7:$D$1190,MATCH(B36,Historical!$B$7:$B$1192,0))-1)*100)</f>
        <v>4.4692737430167551</v>
      </c>
      <c r="T36" s="474">
        <f>IF(INDEX(Historical!$F$7:$F$1190,MATCH(B36,Historical!$B$7:$B$1192,0))=0,"n/a",((INDEX(Historical!$C$7:$C$1190,MATCH(B36,Historical!$B$7:$B$1192,0))/INDEX(Historical!$F$7:$F$1190,MATCH(B36,Historical!$B$7:$B$1192,0)))^(1/3)-1)*100)</f>
        <v>8.3531206727658578</v>
      </c>
      <c r="U36" s="474">
        <f>IF(INDEX(Historical!$H$7:$H$1190,MATCH(B36,Historical!$B$7:$B$1192,0))=0,"n/a",((INDEX(Historical!$C$7:$C$1190,MATCH(B36,Historical!$B$7:$B$1192,0))/INDEX(Historical!$H$7:$H$1190,MATCH(B36,Historical!$B$7:$B$1192,0)))^(1/5)-1)*100)</f>
        <v>5.9601865356744277</v>
      </c>
      <c r="V36" s="474">
        <f>IF(INDEX(Historical!$M$7:$M$1190,MATCH(B36,Historical!$B$7:$B$1192,0))=0,"n/a",((INDEX(Historical!$C$7:$C$1190,MATCH(B36,Historical!$B$7:$B$1192,0))/INDEX(Historical!$M$7:$M$1190,MATCH(B36,Historical!$B$7:$B$1192,0)))^(1/10)-1)*100)</f>
        <v>6.3010505125452143</v>
      </c>
      <c r="W36" s="475">
        <f t="shared" si="3"/>
        <v>0.94590362730910726</v>
      </c>
      <c r="X36" s="476">
        <f t="shared" si="4"/>
        <v>1.0996654124860568</v>
      </c>
      <c r="Y36" s="405"/>
      <c r="Z36" s="430">
        <f t="shared" si="5"/>
        <v>43.05705059203445</v>
      </c>
      <c r="AA36" s="581">
        <f t="shared" si="6"/>
        <v>13.889128094725512</v>
      </c>
      <c r="AB36" s="406">
        <v>12</v>
      </c>
      <c r="AC36" s="568">
        <v>9.2899999999999991</v>
      </c>
      <c r="AD36" s="568">
        <v>3.27</v>
      </c>
      <c r="AE36" s="568">
        <v>2.9</v>
      </c>
      <c r="AF36" s="568">
        <v>2.0499999999999998</v>
      </c>
      <c r="AG36" s="568">
        <v>15.340000000000002</v>
      </c>
      <c r="AH36" s="568">
        <v>6.47</v>
      </c>
      <c r="AI36" s="568">
        <v>1.87</v>
      </c>
      <c r="AJ36" s="568">
        <v>5.42</v>
      </c>
      <c r="AK36" s="568">
        <v>4.25</v>
      </c>
      <c r="AL36" s="576">
        <v>8300</v>
      </c>
      <c r="AM36" s="571">
        <v>7.91</v>
      </c>
      <c r="AN36" s="568">
        <v>1.18</v>
      </c>
      <c r="AO36" s="510">
        <f t="shared" si="7"/>
        <v>-4.8288873081016934</v>
      </c>
      <c r="AP36" s="511">
        <f t="shared" si="8"/>
        <v>9.0602407866238188</v>
      </c>
      <c r="AQ36" s="582">
        <f t="shared" si="9"/>
        <v>12.492394990727762</v>
      </c>
      <c r="AR36" s="430">
        <f>INDEX(Historical!$C$7:$C$1190,MATCH(B36,Historical!$B$7:$B$1214,0))*IF(AH36="n/a",1.03,IF(AH36&lt;0,1.01,IF(AH36&gt;10,1.1,(1+AH36/100))))</f>
        <v>3.9819780000000002</v>
      </c>
      <c r="AS36" s="581">
        <f t="shared" si="10"/>
        <v>4.0564409886000004</v>
      </c>
      <c r="AT36" s="581">
        <f t="shared" si="15"/>
        <v>4.2288397306155003</v>
      </c>
      <c r="AU36" s="581">
        <f t="shared" si="15"/>
        <v>4.408565419166659</v>
      </c>
      <c r="AV36" s="581">
        <f t="shared" si="15"/>
        <v>4.5959294494812415</v>
      </c>
      <c r="AW36" s="430">
        <f t="shared" si="12"/>
        <v>21.271753587863401</v>
      </c>
      <c r="AX36" s="516">
        <f t="shared" si="13"/>
        <v>16.485897533800976</v>
      </c>
      <c r="AY36" s="606">
        <v>0.73</v>
      </c>
      <c r="AZ36" s="571">
        <v>28.63</v>
      </c>
      <c r="BA36" s="571">
        <v>-12.6</v>
      </c>
      <c r="BB36" s="571">
        <v>-1.21</v>
      </c>
      <c r="BC36" s="571">
        <v>-1.18</v>
      </c>
      <c r="BE36" s="421">
        <v>1994</v>
      </c>
      <c r="BF36" s="421">
        <f t="shared" si="14"/>
        <v>3</v>
      </c>
      <c r="BG36" s="578">
        <v>1.2</v>
      </c>
      <c r="BH36" t="s">
        <v>3876</v>
      </c>
      <c r="BI36" t="s">
        <v>3877</v>
      </c>
    </row>
    <row r="37" spans="1:61" s="540" customFormat="1" ht="11.25" customHeight="1" x14ac:dyDescent="0.25">
      <c r="A37" s="426" t="s">
        <v>4137</v>
      </c>
      <c r="B37" s="546" t="s">
        <v>487</v>
      </c>
      <c r="C37" s="734" t="s">
        <v>127</v>
      </c>
      <c r="D37" s="734" t="s">
        <v>3667</v>
      </c>
      <c r="E37" s="524">
        <v>29</v>
      </c>
      <c r="F37" s="33">
        <v>126</v>
      </c>
      <c r="G37" s="720" t="s">
        <v>114</v>
      </c>
      <c r="H37" s="720" t="s">
        <v>114</v>
      </c>
      <c r="I37" s="525">
        <v>93.16</v>
      </c>
      <c r="J37" s="526">
        <f t="shared" si="0"/>
        <v>1.2666380420781451</v>
      </c>
      <c r="K37" s="544">
        <v>0.29499999999999998</v>
      </c>
      <c r="L37" s="528">
        <v>4</v>
      </c>
      <c r="M37" s="529">
        <f t="shared" si="1"/>
        <v>1.18</v>
      </c>
      <c r="N37" s="530" t="s">
        <v>118</v>
      </c>
      <c r="O37" s="545">
        <v>0.28375</v>
      </c>
      <c r="P37" s="714">
        <v>45702</v>
      </c>
      <c r="Q37" s="714">
        <v>45719</v>
      </c>
      <c r="R37" s="529">
        <f t="shared" si="2"/>
        <v>3.9647577092510953</v>
      </c>
      <c r="S37" s="474">
        <f>IF(INDEX(Historical!$D$7:$D$1190,MATCH(B37,Historical!$B$7:$B$1192,0))=0,"n/a",(INDEX(Historical!$C$7:$C$1190,MATCH(B37,Historical!$B$7:$B$1192,0))/INDEX(Historical!$D$7:$D$1190,MATCH(B37,Historical!$B$7:$B$1192,0))-1)*100)</f>
        <v>4.1284403669724634</v>
      </c>
      <c r="T37" s="474">
        <f>IF(INDEX(Historical!$F$7:$F$1190,MATCH(B37,Historical!$B$7:$B$1192,0))=0,"n/a",((INDEX(Historical!$C$7:$C$1190,MATCH(B37,Historical!$B$7:$B$1192,0))/INDEX(Historical!$F$7:$F$1190,MATCH(B37,Historical!$B$7:$B$1192,0)))^(1/3)-1)*100)</f>
        <v>3.966038474500988</v>
      </c>
      <c r="U37" s="474">
        <f>IF(INDEX(Historical!$H$7:$H$1190,MATCH(B37,Historical!$B$7:$B$1192,0))=0,"n/a",((INDEX(Historical!$C$7:$C$1190,MATCH(B37,Historical!$B$7:$B$1192,0))/INDEX(Historical!$H$7:$H$1190,MATCH(B37,Historical!$B$7:$B$1192,0)))^(1/5)-1)*100)</f>
        <v>4.5179526213158461</v>
      </c>
      <c r="V37" s="474">
        <f>IF(INDEX(Historical!$M$7:$M$1190,MATCH(B37,Historical!$B$7:$B$1192,0))=0,"n/a",((INDEX(Historical!$C$7:$C$1190,MATCH(B37,Historical!$B$7:$B$1192,0))/INDEX(Historical!$M$7:$M$1190,MATCH(B37,Historical!$B$7:$B$1192,0)))^(1/10)-1)*100)</f>
        <v>6.2332375555859354</v>
      </c>
      <c r="W37" s="475">
        <f t="shared" si="3"/>
        <v>0.72481637046980008</v>
      </c>
      <c r="X37" s="476" t="str">
        <f t="shared" si="4"/>
        <v>n/a</v>
      </c>
      <c r="Y37" s="532"/>
      <c r="Z37" s="526">
        <f t="shared" si="5"/>
        <v>55.660377358490564</v>
      </c>
      <c r="AA37" s="533">
        <f t="shared" si="6"/>
        <v>43.943396226415089</v>
      </c>
      <c r="AB37" s="528">
        <v>12</v>
      </c>
      <c r="AC37" s="534">
        <v>2.12</v>
      </c>
      <c r="AD37" s="534">
        <v>8.7899999999999991</v>
      </c>
      <c r="AE37" s="534">
        <v>3.74</v>
      </c>
      <c r="AF37" s="534">
        <v>5.16</v>
      </c>
      <c r="AG37" s="534">
        <v>12.07</v>
      </c>
      <c r="AH37" s="534">
        <v>1.17</v>
      </c>
      <c r="AI37" s="534">
        <v>7.3800000000000008</v>
      </c>
      <c r="AJ37" s="534">
        <v>-0.6</v>
      </c>
      <c r="AK37" s="534">
        <v>5</v>
      </c>
      <c r="AL37" s="535">
        <v>22690</v>
      </c>
      <c r="AM37" s="536">
        <v>0.22</v>
      </c>
      <c r="AN37" s="534">
        <v>0.55000000000000004</v>
      </c>
      <c r="AO37" s="537">
        <f t="shared" si="7"/>
        <v>-38.158805563021097</v>
      </c>
      <c r="AP37" s="538">
        <f t="shared" si="8"/>
        <v>5.784590663393991</v>
      </c>
      <c r="AQ37" s="582">
        <f t="shared" si="9"/>
        <v>217.45370583112106</v>
      </c>
      <c r="AR37" s="430">
        <f>INDEX(Historical!$C$7:$C$1190,MATCH(B37,Historical!$B$7:$B$1214,0))*IF(AH37="n/a",1.03,IF(AH37&lt;0,1.01,IF(AH37&gt;10,1.1,(1+AH37/100))))</f>
        <v>1.1482795000000001</v>
      </c>
      <c r="AS37" s="533">
        <f t="shared" si="10"/>
        <v>1.2330225271000002</v>
      </c>
      <c r="AT37" s="533">
        <f t="shared" si="15"/>
        <v>1.2946736534550003</v>
      </c>
      <c r="AU37" s="533">
        <f t="shared" si="15"/>
        <v>1.3594073361277503</v>
      </c>
      <c r="AV37" s="533">
        <f t="shared" si="15"/>
        <v>1.4273777029341379</v>
      </c>
      <c r="AW37" s="526">
        <f t="shared" si="12"/>
        <v>6.4627607196168881</v>
      </c>
      <c r="AX37" s="539">
        <f t="shared" si="13"/>
        <v>6.9372699867076948</v>
      </c>
      <c r="AY37" s="607">
        <v>0.44</v>
      </c>
      <c r="AZ37" s="536">
        <v>2.93</v>
      </c>
      <c r="BA37" s="536">
        <v>-20.010000000000002</v>
      </c>
      <c r="BB37" s="536">
        <v>-2.1</v>
      </c>
      <c r="BC37" s="536">
        <v>-8.68</v>
      </c>
      <c r="BD37" s="592"/>
      <c r="BE37" s="421">
        <v>1997</v>
      </c>
      <c r="BF37" s="421">
        <f t="shared" si="14"/>
        <v>3</v>
      </c>
      <c r="BG37" s="559">
        <v>5.99</v>
      </c>
      <c r="BH37" t="s">
        <v>3876</v>
      </c>
      <c r="BI37" t="s">
        <v>3877</v>
      </c>
    </row>
    <row r="38" spans="1:61" ht="11.25" customHeight="1" x14ac:dyDescent="0.25">
      <c r="A38" s="8" t="s">
        <v>4140</v>
      </c>
      <c r="B38" s="405" t="s">
        <v>461</v>
      </c>
      <c r="C38" s="734" t="s">
        <v>111</v>
      </c>
      <c r="D38" s="734" t="s">
        <v>3668</v>
      </c>
      <c r="E38" s="504">
        <v>26</v>
      </c>
      <c r="F38" s="33">
        <v>141</v>
      </c>
      <c r="G38" s="33" t="s">
        <v>105</v>
      </c>
      <c r="H38" s="33" t="s">
        <v>105</v>
      </c>
      <c r="I38" s="573">
        <v>128.69999999999999</v>
      </c>
      <c r="J38" s="430">
        <f t="shared" si="0"/>
        <v>1.9269619269619269</v>
      </c>
      <c r="K38" s="579">
        <v>0.62</v>
      </c>
      <c r="L38" s="406">
        <v>4</v>
      </c>
      <c r="M38" s="423">
        <f t="shared" si="1"/>
        <v>2.48</v>
      </c>
      <c r="N38" s="183" t="s">
        <v>150</v>
      </c>
      <c r="O38" s="506">
        <v>0.61</v>
      </c>
      <c r="P38" s="683">
        <v>45540</v>
      </c>
      <c r="Q38" s="683">
        <v>45566</v>
      </c>
      <c r="R38" s="423">
        <f t="shared" si="2"/>
        <v>1.6393442622950833</v>
      </c>
      <c r="S38" s="474">
        <f>IF(INDEX(Historical!$D$7:$D$1190,MATCH(B38,Historical!$B$7:$B$1192,0))=0,"n/a",(INDEX(Historical!$C$7:$C$1190,MATCH(B38,Historical!$B$7:$B$1192,0))/INDEX(Historical!$D$7:$D$1190,MATCH(B38,Historical!$B$7:$B$1192,0))-1)*100)</f>
        <v>0.4098360655737876</v>
      </c>
      <c r="T38" s="474">
        <f>IF(INDEX(Historical!$F$7:$F$1190,MATCH(B38,Historical!$B$7:$B$1192,0))=0,"n/a",((INDEX(Historical!$C$7:$C$1190,MATCH(B38,Historical!$B$7:$B$1192,0))/INDEX(Historical!$F$7:$F$1190,MATCH(B38,Historical!$B$7:$B$1192,0)))^(1/3)-1)*100)</f>
        <v>6.2947885442259377</v>
      </c>
      <c r="U38" s="474">
        <f>IF(INDEX(Historical!$H$7:$H$1190,MATCH(B38,Historical!$B$7:$B$1192,0))=0,"n/a",((INDEX(Historical!$C$7:$C$1190,MATCH(B38,Historical!$B$7:$B$1192,0))/INDEX(Historical!$H$7:$H$1190,MATCH(B38,Historical!$B$7:$B$1192,0)))^(1/5)-1)*100)</f>
        <v>4.0384816414119173</v>
      </c>
      <c r="V38" s="474">
        <f>IF(INDEX(Historical!$M$7:$M$1190,MATCH(B38,Historical!$B$7:$B$1192,0))=0,"n/a",((INDEX(Historical!$C$7:$C$1190,MATCH(B38,Historical!$B$7:$B$1192,0))/INDEX(Historical!$M$7:$M$1190,MATCH(B38,Historical!$B$7:$B$1192,0)))^(1/10)-1)*100)</f>
        <v>5.5317171278020716</v>
      </c>
      <c r="W38" s="475">
        <f t="shared" si="3"/>
        <v>0.73005931939555546</v>
      </c>
      <c r="X38" s="476" t="str">
        <f t="shared" si="4"/>
        <v>n/a</v>
      </c>
      <c r="Y38" s="451" t="s">
        <v>358</v>
      </c>
      <c r="Z38" s="430">
        <f t="shared" si="5"/>
        <v>56.492027334851933</v>
      </c>
      <c r="AA38" s="581">
        <f t="shared" si="6"/>
        <v>29.316628701594531</v>
      </c>
      <c r="AB38" s="406">
        <v>12</v>
      </c>
      <c r="AC38" s="568">
        <v>4.3899999999999997</v>
      </c>
      <c r="AD38" s="568">
        <v>3.23</v>
      </c>
      <c r="AE38" s="568">
        <v>0.89</v>
      </c>
      <c r="AF38" s="568">
        <v>8.5299999999999994</v>
      </c>
      <c r="AG38" s="568">
        <v>32.43</v>
      </c>
      <c r="AH38" s="568">
        <v>9.2299999999999986</v>
      </c>
      <c r="AI38" s="568">
        <v>12.889999999999999</v>
      </c>
      <c r="AJ38" s="568">
        <v>-1.63</v>
      </c>
      <c r="AK38" s="568">
        <v>9.06</v>
      </c>
      <c r="AL38" s="576">
        <v>15200</v>
      </c>
      <c r="AM38" s="571">
        <v>0.69</v>
      </c>
      <c r="AN38" s="568">
        <v>0.95</v>
      </c>
      <c r="AO38" s="510">
        <f t="shared" si="7"/>
        <v>-23.351185133220689</v>
      </c>
      <c r="AP38" s="511">
        <f t="shared" si="8"/>
        <v>5.9654435683738445</v>
      </c>
      <c r="AQ38" s="582">
        <f t="shared" si="9"/>
        <v>233.38055853773767</v>
      </c>
      <c r="AR38" s="430">
        <f>INDEX(Historical!$C$7:$C$1190,MATCH(B38,Historical!$B$7:$B$1214,0))*IF(AH38="n/a",1.03,IF(AH38&lt;0,1.01,IF(AH38&gt;10,1.1,(1+AH38/100))))</f>
        <v>2.6761350000000004</v>
      </c>
      <c r="AS38" s="581">
        <f t="shared" si="10"/>
        <v>2.9437485000000008</v>
      </c>
      <c r="AT38" s="581">
        <f t="shared" si="15"/>
        <v>3.2104521141000011</v>
      </c>
      <c r="AU38" s="581">
        <f t="shared" si="15"/>
        <v>3.5013190756374613</v>
      </c>
      <c r="AV38" s="581">
        <f t="shared" si="15"/>
        <v>3.8185385838902155</v>
      </c>
      <c r="AW38" s="430">
        <f t="shared" si="12"/>
        <v>16.150193273627679</v>
      </c>
      <c r="AX38" s="516">
        <f t="shared" si="13"/>
        <v>12.548712722321428</v>
      </c>
      <c r="AY38" s="606">
        <v>0.88</v>
      </c>
      <c r="AZ38" s="571">
        <v>51.99</v>
      </c>
      <c r="BA38" s="571">
        <v>-0.69</v>
      </c>
      <c r="BB38" s="571">
        <v>19.03</v>
      </c>
      <c r="BC38" s="571">
        <v>26.279999999999998</v>
      </c>
      <c r="BE38" s="421">
        <v>1999</v>
      </c>
      <c r="BF38" s="421">
        <f t="shared" si="14"/>
        <v>3</v>
      </c>
      <c r="BG38" s="578">
        <v>9.86</v>
      </c>
      <c r="BH38" t="s">
        <v>3876</v>
      </c>
      <c r="BI38" t="s">
        <v>3877</v>
      </c>
    </row>
    <row r="39" spans="1:61" ht="11.25" customHeight="1" x14ac:dyDescent="0.25">
      <c r="A39" s="8" t="s">
        <v>4141</v>
      </c>
      <c r="B39" s="405" t="s">
        <v>179</v>
      </c>
      <c r="C39" s="734" t="s">
        <v>107</v>
      </c>
      <c r="D39" s="734" t="s">
        <v>117</v>
      </c>
      <c r="E39" s="504">
        <v>65</v>
      </c>
      <c r="F39" s="33">
        <v>8</v>
      </c>
      <c r="G39" s="33" t="s">
        <v>36</v>
      </c>
      <c r="H39" s="33" t="s">
        <v>36</v>
      </c>
      <c r="I39" s="568">
        <v>153.6</v>
      </c>
      <c r="J39" s="430">
        <f t="shared" ref="J39:J70" si="16">(M39/I39)*100</f>
        <v>2.265625</v>
      </c>
      <c r="K39" s="575">
        <v>0.87</v>
      </c>
      <c r="L39" s="406">
        <v>4</v>
      </c>
      <c r="M39" s="423">
        <f t="shared" ref="M39:M70" si="17">K39*L39</f>
        <v>3.48</v>
      </c>
      <c r="N39" s="183" t="s">
        <v>216</v>
      </c>
      <c r="O39" s="505">
        <v>0.81</v>
      </c>
      <c r="P39" s="422">
        <v>45740</v>
      </c>
      <c r="Q39" s="422">
        <v>45762</v>
      </c>
      <c r="R39" s="423">
        <f t="shared" ref="R39:R70" si="18">(K39-O39)/O39*100</f>
        <v>7.4074074074074003</v>
      </c>
      <c r="S39" s="474">
        <f>IF(INDEX(Historical!$D$7:$D$1190,MATCH(B39,Historical!$B$7:$B$1192,0))=0,"n/a",(INDEX(Historical!$C$7:$C$1190,MATCH(B39,Historical!$B$7:$B$1192,0))/INDEX(Historical!$D$7:$D$1190,MATCH(B39,Historical!$B$7:$B$1192,0))-1)*100)</f>
        <v>8.163265306122458</v>
      </c>
      <c r="T39" s="474">
        <f>IF(INDEX(Historical!$F$7:$F$1190,MATCH(B39,Historical!$B$7:$B$1192,0))=0,"n/a",((INDEX(Historical!$C$7:$C$1190,MATCH(B39,Historical!$B$7:$B$1192,0))/INDEX(Historical!$F$7:$F$1190,MATCH(B39,Historical!$B$7:$B$1192,0)))^(1/3)-1)*100)</f>
        <v>8.4948834537094786</v>
      </c>
      <c r="U39" s="474">
        <f>IF(INDEX(Historical!$H$7:$H$1190,MATCH(B39,Historical!$B$7:$B$1192,0))=0,"n/a",((INDEX(Historical!$C$7:$C$1190,MATCH(B39,Historical!$B$7:$B$1192,0))/INDEX(Historical!$H$7:$H$1190,MATCH(B39,Historical!$B$7:$B$1192,0)))^(1/5)-1)*100)</f>
        <v>7.549146758345926</v>
      </c>
      <c r="V39" s="474">
        <f>IF(INDEX(Historical!$M$7:$M$1190,MATCH(B39,Historical!$B$7:$B$1192,0))=0,"n/a",((INDEX(Historical!$C$7:$C$1190,MATCH(B39,Historical!$B$7:$B$1192,0))/INDEX(Historical!$M$7:$M$1190,MATCH(B39,Historical!$B$7:$B$1192,0)))^(1/10)-1)*100)</f>
        <v>6.2154729310738066</v>
      </c>
      <c r="W39" s="475">
        <f t="shared" ref="W39:W70" si="19">IF(OR(U39&lt;=0,U39="n/a",V39&lt;=0,V39="n/a"),"n/a",U39/V39)</f>
        <v>1.214573185670959</v>
      </c>
      <c r="X39" s="476">
        <f t="shared" ref="X39:X70" si="20">IF(OR(AJ39&lt;=0,AJ39="n/a",U39&lt;=0,U39="n/a"),"n/a",U39/AJ39)</f>
        <v>2.0238999352133851</v>
      </c>
      <c r="Y39" s="443"/>
      <c r="Z39" s="430">
        <f t="shared" ref="Z39:Z70" si="21">IF(OR(AC39&lt;0.01,AC39="n/a"),"n/a",M39/AC39*100)</f>
        <v>30.182133564614048</v>
      </c>
      <c r="AA39" s="581">
        <f t="shared" ref="AA39:AA70" si="22">IF(OR(AC39&lt;0.01,AC39="n/a"),"n/a",I39/AC39)</f>
        <v>13.321769297484822</v>
      </c>
      <c r="AB39" s="406">
        <v>12</v>
      </c>
      <c r="AC39" s="568">
        <v>11.53</v>
      </c>
      <c r="AD39" s="568">
        <v>2.92</v>
      </c>
      <c r="AE39" s="568">
        <v>2.06</v>
      </c>
      <c r="AF39" s="568">
        <v>1.68</v>
      </c>
      <c r="AG39" s="568">
        <v>13.44</v>
      </c>
      <c r="AH39" s="568">
        <v>-20.04</v>
      </c>
      <c r="AI39" s="568">
        <v>39.17</v>
      </c>
      <c r="AJ39" s="568">
        <v>3.73</v>
      </c>
      <c r="AK39" s="568">
        <v>4.5699999999999994</v>
      </c>
      <c r="AL39" s="576">
        <v>24020</v>
      </c>
      <c r="AM39" s="571">
        <v>1.91</v>
      </c>
      <c r="AN39" s="568">
        <v>0.06</v>
      </c>
      <c r="AO39" s="510">
        <f t="shared" ref="AO39:AO70" si="23">IF(U39="n/a","n/a",IF(AA39&lt;0,"n/a",IF(AA39="n/a","n/a",J39+U39-AA39)))</f>
        <v>-3.5069975391388954</v>
      </c>
      <c r="AP39" s="511">
        <f t="shared" ref="AP39:AP70" si="24">IF(U39="n/a","n/a",J39+U39)</f>
        <v>9.8147717583459269</v>
      </c>
      <c r="AQ39" s="582">
        <f t="shared" ref="AQ39:AQ70" si="25">IF(OR(AC39&lt;0.01,AC39="n/a",AF39="n/a"),"n/a",(I39/SQRT(22.5*AC39*(I39/AF39))-1)*100)</f>
        <v>-0.26574773200866986</v>
      </c>
      <c r="AR39" s="430">
        <f>INDEX(Historical!$C$7:$C$1190,MATCH(B39,Historical!$B$7:$B$1214,0))*IF(AH39="n/a",1.03,IF(AH39&lt;0,1.01,IF(AH39&gt;10,1.1,(1+AH39/100))))</f>
        <v>3.2118000000000002</v>
      </c>
      <c r="AS39" s="581">
        <f t="shared" ref="AS39:AS70" si="26">IF($AI39="n/a",1.03*AR39,IF($AI39&lt;0,1.01*AR39,IF($AI39&gt;10,1.1*AR39,(1+$AI39/100)*AR39)))</f>
        <v>3.5329800000000007</v>
      </c>
      <c r="AT39" s="581">
        <f t="shared" si="15"/>
        <v>3.6944371860000009</v>
      </c>
      <c r="AU39" s="581">
        <f t="shared" si="15"/>
        <v>3.8632729654002014</v>
      </c>
      <c r="AV39" s="581">
        <f t="shared" si="15"/>
        <v>4.0398245399189907</v>
      </c>
      <c r="AW39" s="430">
        <f t="shared" ref="AW39:AW70" si="27">SUM(AR39:AV39)</f>
        <v>18.342314691319192</v>
      </c>
      <c r="AX39" s="516">
        <f t="shared" ref="AX39:AX70" si="28">AW39/I39*100</f>
        <v>11.941611127160932</v>
      </c>
      <c r="AY39" s="606">
        <v>0.73</v>
      </c>
      <c r="AZ39" s="571">
        <v>24.86</v>
      </c>
      <c r="BA39" s="571">
        <v>-5.04</v>
      </c>
      <c r="BB39" s="571">
        <v>2.62</v>
      </c>
      <c r="BC39" s="571">
        <v>5.64</v>
      </c>
      <c r="BE39" s="421">
        <v>1961</v>
      </c>
      <c r="BF39" s="421">
        <f t="shared" ref="BF39:BF70" si="29">IF(BE39&gt;2020,0,IF(BE39&gt;2008,1,IF(BE39&gt;2001,2,IF(BE39&gt;1990,3,IF(BE39&gt;1980,4,IF(BE39&gt;1973,5,IF(BE39&gt;1970,6,IF(BE39&gt;1960,7,IF(BE39&gt;1958,8,IF(BE39&gt;1953,9,10))))))))))</f>
        <v>7</v>
      </c>
      <c r="BG39" s="578">
        <v>5.0500000000000007</v>
      </c>
      <c r="BH39" t="s">
        <v>3876</v>
      </c>
      <c r="BI39" t="s">
        <v>3877</v>
      </c>
    </row>
    <row r="40" spans="1:61" ht="11.25" customHeight="1" x14ac:dyDescent="0.25">
      <c r="A40" s="8" t="s">
        <v>4143</v>
      </c>
      <c r="B40" s="405" t="s">
        <v>189</v>
      </c>
      <c r="C40" s="734" t="s">
        <v>127</v>
      </c>
      <c r="D40" s="734" t="s">
        <v>3667</v>
      </c>
      <c r="E40" s="504">
        <v>62</v>
      </c>
      <c r="F40" s="33">
        <v>13</v>
      </c>
      <c r="G40" s="33" t="s">
        <v>114</v>
      </c>
      <c r="H40" s="33" t="s">
        <v>114</v>
      </c>
      <c r="I40" s="568">
        <v>84.07</v>
      </c>
      <c r="J40" s="430">
        <f t="shared" si="16"/>
        <v>2.4741287022719165</v>
      </c>
      <c r="K40" s="575">
        <v>0.52</v>
      </c>
      <c r="L40" s="406">
        <v>4</v>
      </c>
      <c r="M40" s="423">
        <f t="shared" si="17"/>
        <v>2.08</v>
      </c>
      <c r="N40" s="183" t="s">
        <v>106</v>
      </c>
      <c r="O40" s="505">
        <v>0.5</v>
      </c>
      <c r="P40" s="422">
        <v>45764</v>
      </c>
      <c r="Q40" s="422">
        <v>45792</v>
      </c>
      <c r="R40" s="423">
        <f t="shared" si="18"/>
        <v>4.0000000000000036</v>
      </c>
      <c r="S40" s="474">
        <f>IF(INDEX(Historical!$D$7:$D$1190,MATCH(B40,Historical!$B$7:$B$1192,0))=0,"n/a",(INDEX(Historical!$C$7:$C$1190,MATCH(B40,Historical!$B$7:$B$1192,0))/INDEX(Historical!$D$7:$D$1190,MATCH(B40,Historical!$B$7:$B$1192,0))-1)*100)</f>
        <v>3.6649214659685958</v>
      </c>
      <c r="T40" s="474">
        <f>IF(INDEX(Historical!$F$7:$F$1190,MATCH(B40,Historical!$B$7:$B$1192,0))=0,"n/a",((INDEX(Historical!$C$7:$C$1190,MATCH(B40,Historical!$B$7:$B$1192,0))/INDEX(Historical!$F$7:$F$1190,MATCH(B40,Historical!$B$7:$B$1192,0)))^(1/3)-1)*100)</f>
        <v>3.4198856145726264</v>
      </c>
      <c r="U40" s="474">
        <f>IF(INDEX(Historical!$H$7:$H$1190,MATCH(B40,Historical!$B$7:$B$1192,0))=0,"n/a",((INDEX(Historical!$C$7:$C$1190,MATCH(B40,Historical!$B$7:$B$1192,0))/INDEX(Historical!$H$7:$H$1190,MATCH(B40,Historical!$B$7:$B$1192,0)))^(1/5)-1)*100)</f>
        <v>2.9754778570413087</v>
      </c>
      <c r="V40" s="474">
        <f>IF(INDEX(Historical!$M$7:$M$1190,MATCH(B40,Historical!$B$7:$B$1192,0))=0,"n/a",((INDEX(Historical!$C$7:$C$1190,MATCH(B40,Historical!$B$7:$B$1192,0))/INDEX(Historical!$M$7:$M$1190,MATCH(B40,Historical!$B$7:$B$1192,0)))^(1/10)-1)*100)</f>
        <v>3.3802753560490562</v>
      </c>
      <c r="W40" s="475">
        <f t="shared" si="19"/>
        <v>0.88024718214646158</v>
      </c>
      <c r="X40" s="476">
        <f t="shared" si="20"/>
        <v>0.59390775589646883</v>
      </c>
      <c r="Y40" s="442"/>
      <c r="Z40" s="430">
        <f t="shared" si="21"/>
        <v>58.426966292134829</v>
      </c>
      <c r="AA40" s="581">
        <f t="shared" si="22"/>
        <v>23.61516853932584</v>
      </c>
      <c r="AB40" s="406">
        <v>12</v>
      </c>
      <c r="AC40" s="568">
        <v>3.56</v>
      </c>
      <c r="AD40" s="568">
        <v>4.2300000000000004</v>
      </c>
      <c r="AE40" s="568">
        <v>3.4</v>
      </c>
      <c r="AF40" s="569">
        <v>96.79</v>
      </c>
      <c r="AG40" s="570">
        <v>705.21</v>
      </c>
      <c r="AH40" s="568">
        <v>2.16</v>
      </c>
      <c r="AI40" s="568">
        <v>7.12</v>
      </c>
      <c r="AJ40" s="568">
        <v>5.01</v>
      </c>
      <c r="AK40" s="568">
        <v>5.58</v>
      </c>
      <c r="AL40" s="576">
        <v>67950</v>
      </c>
      <c r="AM40" s="571">
        <v>0.18</v>
      </c>
      <c r="AN40" s="569">
        <v>12.48</v>
      </c>
      <c r="AO40" s="510">
        <f t="shared" si="23"/>
        <v>-18.165561980012615</v>
      </c>
      <c r="AP40" s="511">
        <f t="shared" si="24"/>
        <v>5.4496065593132252</v>
      </c>
      <c r="AQ40" s="582">
        <f t="shared" si="25"/>
        <v>907.90479332598079</v>
      </c>
      <c r="AR40" s="430">
        <f>INDEX(Historical!$C$7:$C$1190,MATCH(B40,Historical!$B$7:$B$1214,0))*IF(AH40="n/a",1.03,IF(AH40&lt;0,1.01,IF(AH40&gt;10,1.1,(1+AH40/100))))</f>
        <v>2.0227680000000001</v>
      </c>
      <c r="AS40" s="581">
        <f t="shared" si="26"/>
        <v>2.1667890816000002</v>
      </c>
      <c r="AT40" s="581">
        <f t="shared" si="15"/>
        <v>2.2876959123532803</v>
      </c>
      <c r="AU40" s="581">
        <f t="shared" si="15"/>
        <v>2.4153493442625935</v>
      </c>
      <c r="AV40" s="581">
        <f t="shared" si="15"/>
        <v>2.5501258376724465</v>
      </c>
      <c r="AW40" s="430">
        <f t="shared" si="27"/>
        <v>11.44272817588832</v>
      </c>
      <c r="AX40" s="516">
        <f t="shared" si="28"/>
        <v>13.610952986663877</v>
      </c>
      <c r="AY40" s="606">
        <v>0.35</v>
      </c>
      <c r="AZ40" s="571">
        <v>2.0299999999999998</v>
      </c>
      <c r="BA40" s="571">
        <v>-23.080000000000002</v>
      </c>
      <c r="BB40" s="571">
        <v>-3.47</v>
      </c>
      <c r="BC40" s="571">
        <v>-6.8000000000000007</v>
      </c>
      <c r="BE40" s="421">
        <v>1964</v>
      </c>
      <c r="BF40" s="421">
        <f t="shared" si="29"/>
        <v>7</v>
      </c>
      <c r="BG40" s="578">
        <v>17.14</v>
      </c>
      <c r="BH40" t="s">
        <v>3876</v>
      </c>
      <c r="BI40" t="s">
        <v>3877</v>
      </c>
    </row>
    <row r="41" spans="1:61" ht="11.25" customHeight="1" x14ac:dyDescent="0.25">
      <c r="A41" s="8" t="s">
        <v>4144</v>
      </c>
      <c r="B41" s="405" t="s">
        <v>184</v>
      </c>
      <c r="C41" s="734" t="s">
        <v>127</v>
      </c>
      <c r="D41" s="734" t="s">
        <v>3667</v>
      </c>
      <c r="E41" s="504">
        <v>48</v>
      </c>
      <c r="F41" s="33">
        <v>56</v>
      </c>
      <c r="G41" s="33" t="s">
        <v>36</v>
      </c>
      <c r="H41" s="33" t="s">
        <v>114</v>
      </c>
      <c r="I41" s="568">
        <v>118.2</v>
      </c>
      <c r="J41" s="430">
        <f t="shared" si="16"/>
        <v>4.1962774957698814</v>
      </c>
      <c r="K41" s="575">
        <v>1.24</v>
      </c>
      <c r="L41" s="406">
        <v>4</v>
      </c>
      <c r="M41" s="423">
        <f t="shared" si="17"/>
        <v>4.96</v>
      </c>
      <c r="N41" s="183" t="s">
        <v>435</v>
      </c>
      <c r="O41" s="505">
        <v>1.24</v>
      </c>
      <c r="P41" s="422">
        <v>45882</v>
      </c>
      <c r="Q41" s="422">
        <v>45898</v>
      </c>
      <c r="R41" s="423">
        <f t="shared" si="18"/>
        <v>0</v>
      </c>
      <c r="S41" s="474">
        <f>IF(INDEX(Historical!$D$7:$D$1190,MATCH(B41,Historical!$B$7:$B$1192,0))=0,"n/a",(INDEX(Historical!$C$7:$C$1190,MATCH(B41,Historical!$B$7:$B$1192,0))/INDEX(Historical!$D$7:$D$1190,MATCH(B41,Historical!$B$7:$B$1192,0))-1)*100)</f>
        <v>1.6806722689075571</v>
      </c>
      <c r="T41" s="474">
        <f>IF(INDEX(Historical!$F$7:$F$1190,MATCH(B41,Historical!$B$7:$B$1192,0))=0,"n/a",((INDEX(Historical!$C$7:$C$1190,MATCH(B41,Historical!$B$7:$B$1192,0))/INDEX(Historical!$F$7:$F$1190,MATCH(B41,Historical!$B$7:$B$1192,0)))^(1/3)-1)*100)</f>
        <v>2.1558330285311733</v>
      </c>
      <c r="U41" s="474">
        <f>IF(INDEX(Historical!$H$7:$H$1190,MATCH(B41,Historical!$B$7:$B$1192,0))=0,"n/a",((INDEX(Historical!$C$7:$C$1190,MATCH(B41,Historical!$B$7:$B$1192,0))/INDEX(Historical!$H$7:$H$1190,MATCH(B41,Historical!$B$7:$B$1192,0)))^(1/5)-1)*100)</f>
        <v>3.6794773644571954</v>
      </c>
      <c r="V41" s="474">
        <f>IF(INDEX(Historical!$M$7:$M$1190,MATCH(B41,Historical!$B$7:$B$1192,0))=0,"n/a",((INDEX(Historical!$C$7:$C$1190,MATCH(B41,Historical!$B$7:$B$1192,0))/INDEX(Historical!$M$7:$M$1190,MATCH(B41,Historical!$B$7:$B$1192,0)))^(1/10)-1)*100)</f>
        <v>5.2554849097800505</v>
      </c>
      <c r="W41" s="475">
        <f t="shared" si="19"/>
        <v>0.70012138320670902</v>
      </c>
      <c r="X41" s="476" t="str">
        <f t="shared" si="20"/>
        <v>n/a</v>
      </c>
      <c r="Y41" s="442"/>
      <c r="Z41" s="430">
        <f t="shared" si="21"/>
        <v>76.073619631901849</v>
      </c>
      <c r="AA41" s="581">
        <f t="shared" si="22"/>
        <v>18.128834355828221</v>
      </c>
      <c r="AB41" s="406">
        <v>6</v>
      </c>
      <c r="AC41" s="568">
        <v>6.52</v>
      </c>
      <c r="AD41" s="568" t="s">
        <v>135</v>
      </c>
      <c r="AE41" s="568">
        <v>2.04</v>
      </c>
      <c r="AF41" s="569">
        <v>45.18</v>
      </c>
      <c r="AG41" s="569">
        <v>249.61</v>
      </c>
      <c r="AH41" s="568">
        <v>-20.61</v>
      </c>
      <c r="AI41" s="568">
        <v>13.66</v>
      </c>
      <c r="AJ41" s="568">
        <v>-2.39</v>
      </c>
      <c r="AK41" s="568">
        <v>-1.1900000000000002</v>
      </c>
      <c r="AL41" s="576">
        <v>14460</v>
      </c>
      <c r="AM41" s="571">
        <v>0.32</v>
      </c>
      <c r="AN41" s="569">
        <v>9.0399999999999991</v>
      </c>
      <c r="AO41" s="510">
        <f t="shared" si="23"/>
        <v>-10.253079495601146</v>
      </c>
      <c r="AP41" s="511">
        <f t="shared" si="24"/>
        <v>7.8757548602270768</v>
      </c>
      <c r="AQ41" s="582">
        <f t="shared" si="25"/>
        <v>503.3464956930062</v>
      </c>
      <c r="AR41" s="430">
        <f>INDEX(Historical!$C$7:$C$1190,MATCH(B41,Historical!$B$7:$B$1214,0))*IF(AH41="n/a",1.03,IF(AH41&lt;0,1.01,IF(AH41&gt;10,1.1,(1+AH41/100))))</f>
        <v>4.8883999999999999</v>
      </c>
      <c r="AS41" s="581">
        <f t="shared" si="26"/>
        <v>5.3772400000000005</v>
      </c>
      <c r="AT41" s="581">
        <f t="shared" si="15"/>
        <v>5.4310124000000002</v>
      </c>
      <c r="AU41" s="581">
        <f t="shared" si="15"/>
        <v>5.4853225239999999</v>
      </c>
      <c r="AV41" s="581">
        <f t="shared" si="15"/>
        <v>5.5401757492400003</v>
      </c>
      <c r="AW41" s="430">
        <f t="shared" si="27"/>
        <v>26.722150673240002</v>
      </c>
      <c r="AX41" s="516">
        <f t="shared" si="28"/>
        <v>22.607572481590527</v>
      </c>
      <c r="AY41" s="606">
        <v>0.51</v>
      </c>
      <c r="AZ41" s="571">
        <v>1.43</v>
      </c>
      <c r="BA41" s="571">
        <v>-31.03</v>
      </c>
      <c r="BB41" s="571">
        <v>-4.5600000000000005</v>
      </c>
      <c r="BC41" s="571">
        <v>-17.309999999999999</v>
      </c>
      <c r="BE41" s="421">
        <v>1978</v>
      </c>
      <c r="BF41" s="421">
        <f t="shared" si="29"/>
        <v>5</v>
      </c>
      <c r="BG41" s="578">
        <v>14.32</v>
      </c>
      <c r="BH41" t="s">
        <v>3876</v>
      </c>
      <c r="BI41" t="s">
        <v>3877</v>
      </c>
    </row>
    <row r="42" spans="1:61" ht="11.25" customHeight="1" x14ac:dyDescent="0.25">
      <c r="A42" s="8" t="s">
        <v>4148</v>
      </c>
      <c r="B42" s="405" t="s">
        <v>465</v>
      </c>
      <c r="C42" s="734" t="s">
        <v>111</v>
      </c>
      <c r="D42" s="734" t="s">
        <v>3670</v>
      </c>
      <c r="E42" s="504">
        <v>30</v>
      </c>
      <c r="F42" s="33">
        <v>122</v>
      </c>
      <c r="G42" s="33" t="s">
        <v>105</v>
      </c>
      <c r="H42" s="33" t="s">
        <v>105</v>
      </c>
      <c r="I42" s="573">
        <v>96.78</v>
      </c>
      <c r="J42" s="430">
        <f t="shared" si="16"/>
        <v>2.5311014672452989</v>
      </c>
      <c r="K42" s="579">
        <v>0.61240000000000006</v>
      </c>
      <c r="L42" s="406">
        <v>4</v>
      </c>
      <c r="M42" s="423">
        <f t="shared" si="17"/>
        <v>2.4496000000000002</v>
      </c>
      <c r="N42" s="183" t="s">
        <v>150</v>
      </c>
      <c r="O42" s="506">
        <v>0.59870000000000001</v>
      </c>
      <c r="P42" s="422">
        <v>45726</v>
      </c>
      <c r="Q42" s="422">
        <v>45747</v>
      </c>
      <c r="R42" s="423">
        <f t="shared" si="18"/>
        <v>2.2882912978119334</v>
      </c>
      <c r="S42" s="474">
        <f>IF(INDEX(Historical!$D$7:$D$1190,MATCH(B42,Historical!$B$7:$B$1192,0))=0,"n/a",(INDEX(Historical!$C$7:$C$1190,MATCH(B42,Historical!$B$7:$B$1192,0))/INDEX(Historical!$D$7:$D$1190,MATCH(B42,Historical!$B$7:$B$1192,0))-1)*100)</f>
        <v>6.4437088939517828</v>
      </c>
      <c r="T42" s="474">
        <f>IF(INDEX(Historical!$F$7:$F$1190,MATCH(B42,Historical!$B$7:$B$1192,0))=0,"n/a",((INDEX(Historical!$C$7:$C$1190,MATCH(B42,Historical!$B$7:$B$1192,0))/INDEX(Historical!$F$7:$F$1190,MATCH(B42,Historical!$B$7:$B$1192,0)))^(1/3)-1)*100)</f>
        <v>8.0180894154696425</v>
      </c>
      <c r="U42" s="474">
        <f>IF(INDEX(Historical!$H$7:$H$1190,MATCH(B42,Historical!$B$7:$B$1192,0))=0,"n/a",((INDEX(Historical!$C$7:$C$1190,MATCH(B42,Historical!$B$7:$B$1192,0))/INDEX(Historical!$H$7:$H$1190,MATCH(B42,Historical!$B$7:$B$1192,0)))^(1/5)-1)*100)</f>
        <v>8.8725774942262969</v>
      </c>
      <c r="V42" s="474">
        <f>IF(INDEX(Historical!$M$7:$M$1190,MATCH(B42,Historical!$B$7:$B$1192,0))=0,"n/a",((INDEX(Historical!$C$7:$C$1190,MATCH(B42,Historical!$B$7:$B$1192,0))/INDEX(Historical!$M$7:$M$1190,MATCH(B42,Historical!$B$7:$B$1192,0)))^(1/10)-1)*100)</f>
        <v>10.589454032837908</v>
      </c>
      <c r="W42" s="475">
        <f t="shared" si="19"/>
        <v>0.83786921088777799</v>
      </c>
      <c r="X42" s="476">
        <f t="shared" si="20"/>
        <v>2.9477001641947833</v>
      </c>
      <c r="Y42" s="574" t="s">
        <v>466</v>
      </c>
      <c r="Z42" s="430">
        <f t="shared" si="21"/>
        <v>47.107692307692311</v>
      </c>
      <c r="AA42" s="581">
        <f t="shared" si="22"/>
        <v>18.611538461538462</v>
      </c>
      <c r="AB42" s="406">
        <v>12</v>
      </c>
      <c r="AC42" s="568">
        <v>5.2</v>
      </c>
      <c r="AD42" s="568">
        <v>1.94</v>
      </c>
      <c r="AE42" s="568">
        <v>4.92</v>
      </c>
      <c r="AF42" s="568">
        <v>3.83</v>
      </c>
      <c r="AG42" s="568">
        <v>21.83</v>
      </c>
      <c r="AH42" s="568">
        <v>6.08</v>
      </c>
      <c r="AI42" s="568">
        <v>10.18</v>
      </c>
      <c r="AJ42" s="568">
        <v>3.01</v>
      </c>
      <c r="AK42" s="568">
        <v>9.5699999999999985</v>
      </c>
      <c r="AL42" s="576">
        <v>60410</v>
      </c>
      <c r="AM42" s="571">
        <v>3.37</v>
      </c>
      <c r="AN42" s="568">
        <v>0.96</v>
      </c>
      <c r="AO42" s="510">
        <f t="shared" si="23"/>
        <v>-7.207859500066867</v>
      </c>
      <c r="AP42" s="511">
        <f t="shared" si="24"/>
        <v>11.403678961471595</v>
      </c>
      <c r="AQ42" s="582">
        <f t="shared" si="25"/>
        <v>77.991500805443962</v>
      </c>
      <c r="AR42" s="430">
        <f>INDEX(Historical!$C$7:$C$1190,MATCH(B42,Historical!$B$7:$B$1214,0))*IF(AH42="n/a",1.03,IF(AH42&lt;0,1.01,IF(AH42&gt;10,1.1,(1+AH42/100))))</f>
        <v>2.6267529599999997</v>
      </c>
      <c r="AS42" s="581">
        <f t="shared" si="26"/>
        <v>2.889428256</v>
      </c>
      <c r="AT42" s="581">
        <f t="shared" si="15"/>
        <v>3.1659465400991995</v>
      </c>
      <c r="AU42" s="581">
        <f t="shared" si="15"/>
        <v>3.4689276239866924</v>
      </c>
      <c r="AV42" s="581">
        <f t="shared" si="15"/>
        <v>3.8009039976022185</v>
      </c>
      <c r="AW42" s="430">
        <f t="shared" si="27"/>
        <v>15.951959377688109</v>
      </c>
      <c r="AX42" s="516">
        <f t="shared" si="28"/>
        <v>16.48270239480069</v>
      </c>
      <c r="AY42" s="606">
        <v>0.95</v>
      </c>
      <c r="AZ42" s="571">
        <v>5.6000000000000005</v>
      </c>
      <c r="BA42" s="571">
        <v>-20.100000000000001</v>
      </c>
      <c r="BB42" s="571">
        <v>-1.59</v>
      </c>
      <c r="BC42" s="571">
        <v>-4.6899999999999995</v>
      </c>
      <c r="BE42" s="421">
        <v>1998</v>
      </c>
      <c r="BF42" s="421">
        <f t="shared" si="29"/>
        <v>3</v>
      </c>
      <c r="BG42" s="578">
        <v>8.07</v>
      </c>
      <c r="BH42" t="s">
        <v>3880</v>
      </c>
      <c r="BI42" t="s">
        <v>3877</v>
      </c>
    </row>
    <row r="43" spans="1:61" ht="11.25" customHeight="1" x14ac:dyDescent="0.25">
      <c r="A43" s="95" t="s">
        <v>4156</v>
      </c>
      <c r="B43" s="405" t="s">
        <v>174</v>
      </c>
      <c r="C43" s="734" t="s">
        <v>107</v>
      </c>
      <c r="D43" s="734" t="s">
        <v>3652</v>
      </c>
      <c r="E43" s="504">
        <v>33</v>
      </c>
      <c r="F43" s="33">
        <v>89</v>
      </c>
      <c r="G43" s="33" t="s">
        <v>105</v>
      </c>
      <c r="H43" s="33" t="s">
        <v>105</v>
      </c>
      <c r="I43" s="573">
        <v>22</v>
      </c>
      <c r="J43" s="430">
        <f t="shared" si="16"/>
        <v>2.9090909090909092</v>
      </c>
      <c r="K43" s="575">
        <v>0.16</v>
      </c>
      <c r="L43" s="406">
        <v>4</v>
      </c>
      <c r="M43" s="423">
        <f t="shared" si="17"/>
        <v>0.64</v>
      </c>
      <c r="N43" s="183" t="s">
        <v>147</v>
      </c>
      <c r="O43" s="508">
        <v>0.155</v>
      </c>
      <c r="P43" s="422">
        <v>45625</v>
      </c>
      <c r="Q43" s="422">
        <v>45641</v>
      </c>
      <c r="R43" s="423">
        <f t="shared" si="18"/>
        <v>3.2258064516129057</v>
      </c>
      <c r="S43" s="474">
        <f>IF(INDEX(Historical!$D$7:$D$1190,MATCH(B43,Historical!$B$7:$B$1192,0))=0,"n/a",(INDEX(Historical!$C$7:$C$1190,MATCH(B43,Historical!$B$7:$B$1192,0))/INDEX(Historical!$D$7:$D$1190,MATCH(B43,Historical!$B$7:$B$1192,0))-1)*100)</f>
        <v>3.3057851239669533</v>
      </c>
      <c r="T43" s="474">
        <f>IF(INDEX(Historical!$F$7:$F$1190,MATCH(B43,Historical!$B$7:$B$1192,0))=0,"n/a",((INDEX(Historical!$C$7:$C$1190,MATCH(B43,Historical!$B$7:$B$1192,0))/INDEX(Historical!$F$7:$F$1190,MATCH(B43,Historical!$B$7:$B$1192,0)))^(1/3)-1)*100)</f>
        <v>5.6496467410912743</v>
      </c>
      <c r="U43" s="474">
        <f>IF(INDEX(Historical!$H$7:$H$1190,MATCH(B43,Historical!$B$7:$B$1192,0))=0,"n/a",((INDEX(Historical!$C$7:$C$1190,MATCH(B43,Historical!$B$7:$B$1192,0))/INDEX(Historical!$H$7:$H$1190,MATCH(B43,Historical!$B$7:$B$1192,0)))^(1/5)-1)*100)</f>
        <v>5.0947640447383202</v>
      </c>
      <c r="V43" s="474">
        <f>IF(INDEX(Historical!$M$7:$M$1190,MATCH(B43,Historical!$B$7:$B$1192,0))=0,"n/a",((INDEX(Historical!$C$7:$C$1190,MATCH(B43,Historical!$B$7:$B$1192,0))/INDEX(Historical!$M$7:$M$1190,MATCH(B43,Historical!$B$7:$B$1192,0)))^(1/10)-1)*100)</f>
        <v>5.2409779148925528</v>
      </c>
      <c r="W43" s="475">
        <f t="shared" si="19"/>
        <v>0.97210179616694103</v>
      </c>
      <c r="X43" s="476" t="str">
        <f t="shared" si="20"/>
        <v>n/a</v>
      </c>
      <c r="Y43" s="451"/>
      <c r="Z43" s="430" t="str">
        <f t="shared" si="21"/>
        <v>n/a</v>
      </c>
      <c r="AA43" s="581" t="str">
        <f t="shared" si="22"/>
        <v>n/a</v>
      </c>
      <c r="AB43" s="406">
        <v>12</v>
      </c>
      <c r="AC43" s="568" t="s">
        <v>135</v>
      </c>
      <c r="AD43" s="568" t="s">
        <v>135</v>
      </c>
      <c r="AE43" s="568" t="s">
        <v>135</v>
      </c>
      <c r="AF43" s="568" t="s">
        <v>135</v>
      </c>
      <c r="AG43" s="568" t="s">
        <v>135</v>
      </c>
      <c r="AH43" s="568" t="s">
        <v>135</v>
      </c>
      <c r="AI43" s="568" t="s">
        <v>135</v>
      </c>
      <c r="AJ43" s="568" t="s">
        <v>135</v>
      </c>
      <c r="AK43" s="568" t="s">
        <v>135</v>
      </c>
      <c r="AL43" s="576" t="s">
        <v>135</v>
      </c>
      <c r="AM43" s="571" t="s">
        <v>135</v>
      </c>
      <c r="AN43" s="568" t="s">
        <v>135</v>
      </c>
      <c r="AO43" s="510" t="str">
        <f t="shared" si="23"/>
        <v>n/a</v>
      </c>
      <c r="AP43" s="511">
        <f t="shared" si="24"/>
        <v>8.0038549538292294</v>
      </c>
      <c r="AQ43" s="582" t="str">
        <f t="shared" si="25"/>
        <v>n/a</v>
      </c>
      <c r="AR43" s="430">
        <f>INDEX(Historical!$C$7:$C$1190,MATCH(B43,Historical!$B$7:$B$1214,0))*IF(AH43="n/a",1.03,IF(AH43&lt;0,1.01,IF(AH43&gt;10,1.1,(1+AH43/100))))</f>
        <v>0.64375000000000004</v>
      </c>
      <c r="AS43" s="581">
        <f t="shared" si="26"/>
        <v>0.66306250000000011</v>
      </c>
      <c r="AT43" s="581">
        <f t="shared" si="15"/>
        <v>0.68295437500000011</v>
      </c>
      <c r="AU43" s="581">
        <f t="shared" si="15"/>
        <v>0.70344300625000011</v>
      </c>
      <c r="AV43" s="581">
        <f t="shared" si="15"/>
        <v>0.72454629643750013</v>
      </c>
      <c r="AW43" s="430">
        <f t="shared" si="27"/>
        <v>3.4177561776875005</v>
      </c>
      <c r="AX43" s="516">
        <f t="shared" si="28"/>
        <v>15.535255353125002</v>
      </c>
      <c r="AY43" s="606" t="s">
        <v>135</v>
      </c>
      <c r="AZ43" s="571" t="s">
        <v>135</v>
      </c>
      <c r="BA43" s="571" t="s">
        <v>135</v>
      </c>
      <c r="BB43" s="571" t="s">
        <v>135</v>
      </c>
      <c r="BC43" s="571" t="s">
        <v>135</v>
      </c>
      <c r="BD43" s="591" t="s">
        <v>3601</v>
      </c>
      <c r="BE43" s="421">
        <v>1992</v>
      </c>
      <c r="BF43" s="421">
        <f t="shared" si="29"/>
        <v>3</v>
      </c>
      <c r="BG43" s="578" t="s">
        <v>135</v>
      </c>
      <c r="BH43" t="s">
        <v>3876</v>
      </c>
      <c r="BI43" t="s">
        <v>3877</v>
      </c>
    </row>
    <row r="44" spans="1:61" ht="11.25" customHeight="1" x14ac:dyDescent="0.25">
      <c r="A44" s="8" t="s">
        <v>4159</v>
      </c>
      <c r="B44" s="405" t="s">
        <v>172</v>
      </c>
      <c r="C44" s="734" t="s">
        <v>111</v>
      </c>
      <c r="D44" s="734" t="s">
        <v>3674</v>
      </c>
      <c r="E44" s="504">
        <v>49</v>
      </c>
      <c r="F44" s="33">
        <v>54</v>
      </c>
      <c r="G44" s="33" t="s">
        <v>36</v>
      </c>
      <c r="H44" s="33" t="s">
        <v>36</v>
      </c>
      <c r="I44" s="568">
        <v>385.89</v>
      </c>
      <c r="J44" s="430">
        <f t="shared" si="16"/>
        <v>1.1402213065899609</v>
      </c>
      <c r="K44" s="575">
        <v>1.1000000000000001</v>
      </c>
      <c r="L44" s="406">
        <v>4</v>
      </c>
      <c r="M44" s="423">
        <f t="shared" si="17"/>
        <v>4.4000000000000004</v>
      </c>
      <c r="N44" s="183" t="s">
        <v>118</v>
      </c>
      <c r="O44" s="505">
        <v>1</v>
      </c>
      <c r="P44" s="422">
        <v>45888</v>
      </c>
      <c r="Q44" s="422">
        <v>45902</v>
      </c>
      <c r="R44" s="423">
        <f t="shared" si="18"/>
        <v>10.000000000000009</v>
      </c>
      <c r="S44" s="474">
        <f>IF(INDEX(Historical!$D$7:$D$1190,MATCH(B44,Historical!$B$7:$B$1192,0))=0,"n/a",(INDEX(Historical!$C$7:$C$1190,MATCH(B44,Historical!$B$7:$B$1192,0))/INDEX(Historical!$D$7:$D$1190,MATCH(B44,Historical!$B$7:$B$1192,0))-1)*100)</f>
        <v>15.625</v>
      </c>
      <c r="T44" s="474">
        <f>IF(INDEX(Historical!$F$7:$F$1190,MATCH(B44,Historical!$B$7:$B$1192,0))=0,"n/a",((INDEX(Historical!$C$7:$C$1190,MATCH(B44,Historical!$B$7:$B$1192,0))/INDEX(Historical!$F$7:$F$1190,MATCH(B44,Historical!$B$7:$B$1192,0)))^(1/3)-1)*100)</f>
        <v>20.210030370845189</v>
      </c>
      <c r="U44" s="474">
        <f>IF(INDEX(Historical!$H$7:$H$1190,MATCH(B44,Historical!$B$7:$B$1192,0))=0,"n/a",((INDEX(Historical!$C$7:$C$1190,MATCH(B44,Historical!$B$7:$B$1192,0))/INDEX(Historical!$H$7:$H$1190,MATCH(B44,Historical!$B$7:$B$1192,0)))^(1/5)-1)*100)</f>
        <v>15.501026450272271</v>
      </c>
      <c r="V44" s="474">
        <f>IF(INDEX(Historical!$M$7:$M$1190,MATCH(B44,Historical!$B$7:$B$1192,0))=0,"n/a",((INDEX(Historical!$C$7:$C$1190,MATCH(B44,Historical!$B$7:$B$1192,0))/INDEX(Historical!$M$7:$M$1190,MATCH(B44,Historical!$B$7:$B$1192,0)))^(1/10)-1)*100)</f>
        <v>14.685202841100576</v>
      </c>
      <c r="W44" s="475">
        <f t="shared" si="19"/>
        <v>1.0555541260137304</v>
      </c>
      <c r="X44" s="476">
        <f t="shared" si="20"/>
        <v>0.89913146463296245</v>
      </c>
      <c r="Y44" s="405"/>
      <c r="Z44" s="430">
        <f t="shared" si="21"/>
        <v>24.444444444444446</v>
      </c>
      <c r="AA44" s="581">
        <f t="shared" si="22"/>
        <v>21.438333333333333</v>
      </c>
      <c r="AB44" s="406">
        <v>12</v>
      </c>
      <c r="AC44" s="568">
        <v>18</v>
      </c>
      <c r="AD44" s="568">
        <v>2.4900000000000002</v>
      </c>
      <c r="AE44" s="568">
        <v>3.3</v>
      </c>
      <c r="AF44" s="568">
        <v>7.75</v>
      </c>
      <c r="AG44" s="568">
        <v>31.34</v>
      </c>
      <c r="AH44" s="568">
        <v>0.71000000000000008</v>
      </c>
      <c r="AI44" s="568">
        <v>14.02</v>
      </c>
      <c r="AJ44" s="568">
        <v>17.239999999999998</v>
      </c>
      <c r="AK44" s="568">
        <v>8.61</v>
      </c>
      <c r="AL44" s="576">
        <v>16500</v>
      </c>
      <c r="AM44" s="571">
        <v>1.0699999999999998</v>
      </c>
      <c r="AN44" s="568">
        <v>0.89</v>
      </c>
      <c r="AO44" s="510">
        <f t="shared" si="23"/>
        <v>-4.7970855764711011</v>
      </c>
      <c r="AP44" s="511">
        <f t="shared" si="24"/>
        <v>16.641247756862231</v>
      </c>
      <c r="AQ44" s="582">
        <f t="shared" si="25"/>
        <v>171.74095780383968</v>
      </c>
      <c r="AR44" s="430">
        <f>INDEX(Historical!$C$7:$C$1190,MATCH(B44,Historical!$B$7:$B$1214,0))*IF(AH44="n/a",1.03,IF(AH44&lt;0,1.01,IF(AH44&gt;10,1.1,(1+AH44/100))))</f>
        <v>3.7262700000000004</v>
      </c>
      <c r="AS44" s="581">
        <f t="shared" si="26"/>
        <v>4.0988970000000009</v>
      </c>
      <c r="AT44" s="581">
        <f t="shared" si="15"/>
        <v>4.4518120317000012</v>
      </c>
      <c r="AU44" s="581">
        <f t="shared" si="15"/>
        <v>4.8351130476293713</v>
      </c>
      <c r="AV44" s="581">
        <f t="shared" si="15"/>
        <v>5.2514162810302603</v>
      </c>
      <c r="AW44" s="430">
        <f t="shared" si="27"/>
        <v>22.363508360359631</v>
      </c>
      <c r="AX44" s="516">
        <f t="shared" si="28"/>
        <v>5.7953065278601761</v>
      </c>
      <c r="AY44" s="606">
        <v>1.05</v>
      </c>
      <c r="AZ44" s="571">
        <v>23.919999999999998</v>
      </c>
      <c r="BA44" s="571">
        <v>-19.82</v>
      </c>
      <c r="BB44" s="571">
        <v>-1.1100000000000001</v>
      </c>
      <c r="BC44" s="571">
        <v>1.17</v>
      </c>
      <c r="BE44" s="421">
        <v>1977</v>
      </c>
      <c r="BF44" s="421">
        <f t="shared" si="29"/>
        <v>5</v>
      </c>
      <c r="BG44" s="578">
        <v>13.11</v>
      </c>
      <c r="BH44" t="s">
        <v>3876</v>
      </c>
      <c r="BI44" t="s">
        <v>3877</v>
      </c>
    </row>
    <row r="45" spans="1:61" ht="11.25" customHeight="1" x14ac:dyDescent="0.25">
      <c r="A45" s="8" t="s">
        <v>4163</v>
      </c>
      <c r="B45" s="405" t="s">
        <v>182</v>
      </c>
      <c r="C45" s="734" t="s">
        <v>111</v>
      </c>
      <c r="D45" s="734" t="s">
        <v>3638</v>
      </c>
      <c r="E45" s="504">
        <v>43</v>
      </c>
      <c r="F45" s="33">
        <v>64</v>
      </c>
      <c r="G45" s="33" t="s">
        <v>105</v>
      </c>
      <c r="H45" s="33" t="s">
        <v>105</v>
      </c>
      <c r="I45" s="568">
        <v>210.03</v>
      </c>
      <c r="J45" s="430">
        <f t="shared" si="16"/>
        <v>0.85702042565347814</v>
      </c>
      <c r="K45" s="575">
        <v>0.45</v>
      </c>
      <c r="L45" s="406">
        <v>4</v>
      </c>
      <c r="M45" s="423">
        <f t="shared" si="17"/>
        <v>1.8</v>
      </c>
      <c r="N45" s="183" t="s">
        <v>170</v>
      </c>
      <c r="O45" s="505">
        <v>0.39</v>
      </c>
      <c r="P45" s="422">
        <v>45884</v>
      </c>
      <c r="Q45" s="422">
        <v>45915</v>
      </c>
      <c r="R45" s="423">
        <f t="shared" si="18"/>
        <v>15.384615384615383</v>
      </c>
      <c r="S45" s="474">
        <f>IF(INDEX(Historical!$D$7:$D$1190,MATCH(B45,Historical!$B$7:$B$1192,0))=0,"n/a",(INDEX(Historical!$C$7:$C$1190,MATCH(B45,Historical!$B$7:$B$1192,0))/INDEX(Historical!$D$7:$D$1190,MATCH(B45,Historical!$B$7:$B$1192,0))-1)*100)</f>
        <v>16.400000000000013</v>
      </c>
      <c r="T45" s="474">
        <f>IF(INDEX(Historical!$F$7:$F$1190,MATCH(B45,Historical!$B$7:$B$1192,0))=0,"n/a",((INDEX(Historical!$C$7:$C$1190,MATCH(B45,Historical!$B$7:$B$1192,0))/INDEX(Historical!$F$7:$F$1190,MATCH(B45,Historical!$B$7:$B$1192,0)))^(1/3)-1)*100)</f>
        <v>19.622999837522048</v>
      </c>
      <c r="U45" s="474">
        <f>IF(INDEX(Historical!$H$7:$H$1190,MATCH(B45,Historical!$B$7:$B$1192,0))=0,"n/a",((INDEX(Historical!$C$7:$C$1190,MATCH(B45,Historical!$B$7:$B$1192,0))/INDEX(Historical!$H$7:$H$1190,MATCH(B45,Historical!$B$7:$B$1192,0)))^(1/5)-1)*100)</f>
        <v>17.944192361534039</v>
      </c>
      <c r="V45" s="474">
        <f>IF(INDEX(Historical!$M$7:$M$1190,MATCH(B45,Historical!$B$7:$B$1192,0))=0,"n/a",((INDEX(Historical!$C$7:$C$1190,MATCH(B45,Historical!$B$7:$B$1192,0))/INDEX(Historical!$M$7:$M$1190,MATCH(B45,Historical!$B$7:$B$1192,0)))^(1/10)-1)*100)</f>
        <v>21.213336548717756</v>
      </c>
      <c r="W45" s="475">
        <f t="shared" si="19"/>
        <v>0.84589203213384556</v>
      </c>
      <c r="X45" s="476">
        <f t="shared" si="20"/>
        <v>1.0700174336036994</v>
      </c>
      <c r="Y45" s="574"/>
      <c r="Z45" s="430">
        <f t="shared" si="21"/>
        <v>40.909090909090907</v>
      </c>
      <c r="AA45" s="581">
        <f t="shared" si="22"/>
        <v>47.734090909090902</v>
      </c>
      <c r="AB45" s="406">
        <v>5</v>
      </c>
      <c r="AC45" s="568">
        <v>4.4000000000000004</v>
      </c>
      <c r="AD45" s="568">
        <v>4.66</v>
      </c>
      <c r="AE45" s="568">
        <v>8.19</v>
      </c>
      <c r="AF45" s="568">
        <v>18.07</v>
      </c>
      <c r="AG45" s="568">
        <v>40.129999999999995</v>
      </c>
      <c r="AH45" s="568">
        <v>10.14</v>
      </c>
      <c r="AI45" s="568">
        <v>10.38</v>
      </c>
      <c r="AJ45" s="568">
        <v>16.77</v>
      </c>
      <c r="AK45" s="568">
        <v>10.24</v>
      </c>
      <c r="AL45" s="576">
        <v>84640</v>
      </c>
      <c r="AM45" s="571">
        <v>15.02</v>
      </c>
      <c r="AN45" s="568">
        <v>0.56999999999999995</v>
      </c>
      <c r="AO45" s="510">
        <f t="shared" si="23"/>
        <v>-28.932878121903386</v>
      </c>
      <c r="AP45" s="511">
        <f t="shared" si="24"/>
        <v>18.801212787187517</v>
      </c>
      <c r="AQ45" s="582">
        <f t="shared" si="25"/>
        <v>519.15893587897756</v>
      </c>
      <c r="AR45" s="430">
        <f>INDEX(Historical!$C$7:$C$1190,MATCH(B45,Historical!$B$7:$B$1214,0))*IF(AH45="n/a",1.03,IF(AH45&lt;0,1.01,IF(AH45&gt;10,1.1,(1+AH45/100))))</f>
        <v>1.6005000000000003</v>
      </c>
      <c r="AS45" s="581">
        <f t="shared" si="26"/>
        <v>1.7605500000000005</v>
      </c>
      <c r="AT45" s="581">
        <f t="shared" si="15"/>
        <v>1.9366050000000008</v>
      </c>
      <c r="AU45" s="581">
        <f t="shared" si="15"/>
        <v>2.130265500000001</v>
      </c>
      <c r="AV45" s="581">
        <f t="shared" si="15"/>
        <v>2.3432920500000014</v>
      </c>
      <c r="AW45" s="430">
        <f t="shared" si="27"/>
        <v>9.7712125500000049</v>
      </c>
      <c r="AX45" s="516">
        <f t="shared" si="28"/>
        <v>4.6522937437508949</v>
      </c>
      <c r="AY45" s="606">
        <v>0.99</v>
      </c>
      <c r="AZ45" s="571">
        <v>16.18</v>
      </c>
      <c r="BA45" s="571">
        <v>-8.3800000000000008</v>
      </c>
      <c r="BB45" s="571">
        <v>-4.2</v>
      </c>
      <c r="BC45" s="571">
        <v>-0.19</v>
      </c>
      <c r="BE45" s="421">
        <v>1984</v>
      </c>
      <c r="BF45" s="421">
        <f t="shared" si="29"/>
        <v>4</v>
      </c>
      <c r="BG45" s="578">
        <v>18.39</v>
      </c>
      <c r="BH45" t="s">
        <v>3876</v>
      </c>
      <c r="BI45" t="s">
        <v>3877</v>
      </c>
    </row>
    <row r="46" spans="1:61" ht="11.25" customHeight="1" x14ac:dyDescent="0.25">
      <c r="A46" s="8" t="s">
        <v>4164</v>
      </c>
      <c r="B46" s="405" t="s">
        <v>196</v>
      </c>
      <c r="C46" s="734" t="s">
        <v>107</v>
      </c>
      <c r="D46" s="734" t="s">
        <v>3652</v>
      </c>
      <c r="E46" s="504">
        <v>45</v>
      </c>
      <c r="F46" s="33">
        <v>59</v>
      </c>
      <c r="G46" s="33" t="s">
        <v>36</v>
      </c>
      <c r="H46" s="33" t="s">
        <v>105</v>
      </c>
      <c r="I46" s="568">
        <v>58.42</v>
      </c>
      <c r="J46" s="430">
        <f t="shared" si="16"/>
        <v>3.6288942143101681</v>
      </c>
      <c r="K46" s="575">
        <v>0.53</v>
      </c>
      <c r="L46" s="406">
        <v>4</v>
      </c>
      <c r="M46" s="423">
        <f t="shared" si="17"/>
        <v>2.12</v>
      </c>
      <c r="N46" s="183" t="s">
        <v>144</v>
      </c>
      <c r="O46" s="505">
        <v>0.47</v>
      </c>
      <c r="P46" s="422">
        <v>45915</v>
      </c>
      <c r="Q46" s="422">
        <v>45931</v>
      </c>
      <c r="R46" s="423">
        <f t="shared" si="18"/>
        <v>12.765957446808523</v>
      </c>
      <c r="S46" s="474">
        <f>IF(INDEX(Historical!$D$7:$D$1190,MATCH(B46,Historical!$B$7:$B$1192,0))=0,"n/a",(INDEX(Historical!$C$7:$C$1190,MATCH(B46,Historical!$B$7:$B$1192,0))/INDEX(Historical!$D$7:$D$1190,MATCH(B46,Historical!$B$7:$B$1192,0))-1)*100)</f>
        <v>3.9325842696629199</v>
      </c>
      <c r="T46" s="474">
        <f>IF(INDEX(Historical!$F$7:$F$1190,MATCH(B46,Historical!$B$7:$B$1192,0))=0,"n/a",((INDEX(Historical!$C$7:$C$1190,MATCH(B46,Historical!$B$7:$B$1192,0))/INDEX(Historical!$F$7:$F$1190,MATCH(B46,Historical!$B$7:$B$1192,0)))^(1/3)-1)*100)</f>
        <v>5.9612594555223275</v>
      </c>
      <c r="U46" s="474">
        <f>IF(INDEX(Historical!$H$7:$H$1190,MATCH(B46,Historical!$B$7:$B$1192,0))=0,"n/a",((INDEX(Historical!$C$7:$C$1190,MATCH(B46,Historical!$B$7:$B$1192,0))/INDEX(Historical!$H$7:$H$1190,MATCH(B46,Historical!$B$7:$B$1192,0)))^(1/5)-1)*100)</f>
        <v>4.5639552591273169</v>
      </c>
      <c r="V46" s="474">
        <f>IF(INDEX(Historical!$M$7:$M$1190,MATCH(B46,Historical!$B$7:$B$1192,0))=0,"n/a",((INDEX(Historical!$C$7:$C$1190,MATCH(B46,Historical!$B$7:$B$1192,0))/INDEX(Historical!$M$7:$M$1190,MATCH(B46,Historical!$B$7:$B$1192,0)))^(1/10)-1)*100)</f>
        <v>4.6640098670677199</v>
      </c>
      <c r="W46" s="475">
        <f t="shared" si="19"/>
        <v>0.97854751366482251</v>
      </c>
      <c r="X46" s="476">
        <f t="shared" si="20"/>
        <v>0.94491827311124577</v>
      </c>
      <c r="Y46" s="438"/>
      <c r="Z46" s="430">
        <f t="shared" si="21"/>
        <v>41.732283464566933</v>
      </c>
      <c r="AA46" s="581">
        <f t="shared" si="22"/>
        <v>11.5</v>
      </c>
      <c r="AB46" s="406">
        <v>12</v>
      </c>
      <c r="AC46" s="568">
        <v>5.08</v>
      </c>
      <c r="AD46" s="568" t="s">
        <v>135</v>
      </c>
      <c r="AE46" s="568">
        <v>2.71</v>
      </c>
      <c r="AF46" s="568">
        <v>1.31</v>
      </c>
      <c r="AG46" s="568">
        <v>11.99</v>
      </c>
      <c r="AH46" s="568">
        <v>15.690000000000001</v>
      </c>
      <c r="AI46" s="568">
        <v>3.56</v>
      </c>
      <c r="AJ46" s="568">
        <v>4.83</v>
      </c>
      <c r="AK46" s="568" t="s">
        <v>135</v>
      </c>
      <c r="AL46" s="578">
        <v>1060</v>
      </c>
      <c r="AM46" s="571">
        <v>3.58</v>
      </c>
      <c r="AN46" s="568">
        <v>0.38</v>
      </c>
      <c r="AO46" s="510">
        <f t="shared" si="23"/>
        <v>-3.3071505265625145</v>
      </c>
      <c r="AP46" s="511">
        <f t="shared" si="24"/>
        <v>8.1928494734374855</v>
      </c>
      <c r="AQ46" s="582">
        <f t="shared" si="25"/>
        <v>-18.173625550464756</v>
      </c>
      <c r="AR46" s="430">
        <f>INDEX(Historical!$C$7:$C$1190,MATCH(B46,Historical!$B$7:$B$1214,0))*IF(AH46="n/a",1.03,IF(AH46&lt;0,1.01,IF(AH46&gt;10,1.1,(1+AH46/100))))</f>
        <v>2.0350000000000001</v>
      </c>
      <c r="AS46" s="581">
        <f t="shared" si="26"/>
        <v>2.1074460000000004</v>
      </c>
      <c r="AT46" s="581">
        <f t="shared" si="15"/>
        <v>2.1706693800000005</v>
      </c>
      <c r="AU46" s="581">
        <f t="shared" si="15"/>
        <v>2.2357894614000005</v>
      </c>
      <c r="AV46" s="581">
        <f t="shared" si="15"/>
        <v>2.3028631452420005</v>
      </c>
      <c r="AW46" s="430">
        <f t="shared" si="27"/>
        <v>10.851767986642002</v>
      </c>
      <c r="AX46" s="516">
        <f t="shared" si="28"/>
        <v>18.57543304800069</v>
      </c>
      <c r="AY46" s="606">
        <v>0.64</v>
      </c>
      <c r="AZ46" s="571">
        <v>30.990000000000002</v>
      </c>
      <c r="BA46" s="571">
        <v>-5.26</v>
      </c>
      <c r="BB46" s="571">
        <v>5.74</v>
      </c>
      <c r="BC46" s="571">
        <v>9.0399999999999991</v>
      </c>
      <c r="BE46" s="421">
        <v>1981</v>
      </c>
      <c r="BF46" s="421">
        <f t="shared" si="29"/>
        <v>4</v>
      </c>
      <c r="BG46" s="578">
        <v>1.5</v>
      </c>
      <c r="BH46" t="s">
        <v>3876</v>
      </c>
      <c r="BI46" t="s">
        <v>3877</v>
      </c>
    </row>
    <row r="47" spans="1:61" ht="11.25" customHeight="1" x14ac:dyDescent="0.25">
      <c r="A47" s="95" t="s">
        <v>4168</v>
      </c>
      <c r="B47" s="405" t="s">
        <v>176</v>
      </c>
      <c r="C47" s="734" t="s">
        <v>177</v>
      </c>
      <c r="D47" s="734" t="s">
        <v>3650</v>
      </c>
      <c r="E47" s="504">
        <v>38</v>
      </c>
      <c r="F47" s="33">
        <v>76</v>
      </c>
      <c r="G47" s="33" t="s">
        <v>114</v>
      </c>
      <c r="H47" s="33" t="s">
        <v>114</v>
      </c>
      <c r="I47" s="568">
        <v>160.6</v>
      </c>
      <c r="J47" s="430">
        <f t="shared" si="16"/>
        <v>4.2590286425902866</v>
      </c>
      <c r="K47" s="579">
        <v>1.71</v>
      </c>
      <c r="L47" s="406">
        <v>4</v>
      </c>
      <c r="M47" s="423">
        <f t="shared" si="17"/>
        <v>6.84</v>
      </c>
      <c r="N47" s="183" t="s">
        <v>110</v>
      </c>
      <c r="O47" s="506">
        <v>1.63</v>
      </c>
      <c r="P47" s="422">
        <v>45702</v>
      </c>
      <c r="Q47" s="422">
        <v>45726</v>
      </c>
      <c r="R47" s="423">
        <f t="shared" si="18"/>
        <v>4.9079754601227048</v>
      </c>
      <c r="S47" s="474">
        <f>IF(INDEX(Historical!$D$7:$D$1190,MATCH(B47,Historical!$B$7:$B$1192,0))=0,"n/a",(INDEX(Historical!$C$7:$C$1190,MATCH(B47,Historical!$B$7:$B$1192,0))/INDEX(Historical!$D$7:$D$1190,MATCH(B47,Historical!$B$7:$B$1192,0))-1)*100)</f>
        <v>7.9470198675496651</v>
      </c>
      <c r="T47" s="474">
        <f>IF(INDEX(Historical!$F$7:$F$1190,MATCH(B47,Historical!$B$7:$B$1192,0))=0,"n/a",((INDEX(Historical!$C$7:$C$1190,MATCH(B47,Historical!$B$7:$B$1192,0))/INDEX(Historical!$F$7:$F$1190,MATCH(B47,Historical!$B$7:$B$1192,0)))^(1/3)-1)*100)</f>
        <v>7.0823001992105672</v>
      </c>
      <c r="U47" s="474">
        <f>IF(INDEX(Historical!$H$7:$H$1190,MATCH(B47,Historical!$B$7:$B$1192,0))=0,"n/a",((INDEX(Historical!$C$7:$C$1190,MATCH(B47,Historical!$B$7:$B$1192,0))/INDEX(Historical!$H$7:$H$1190,MATCH(B47,Historical!$B$7:$B$1192,0)))^(1/5)-1)*100)</f>
        <v>6.4947328934709558</v>
      </c>
      <c r="V47" s="474">
        <f>IF(INDEX(Historical!$M$7:$M$1190,MATCH(B47,Historical!$B$7:$B$1192,0))=0,"n/a",((INDEX(Historical!$C$7:$C$1190,MATCH(B47,Historical!$B$7:$B$1192,0))/INDEX(Historical!$M$7:$M$1190,MATCH(B47,Historical!$B$7:$B$1192,0)))^(1/10)-1)*100)</f>
        <v>4.4711920056456078</v>
      </c>
      <c r="W47" s="475">
        <f t="shared" si="19"/>
        <v>1.4525730242115074</v>
      </c>
      <c r="X47" s="476">
        <f t="shared" si="20"/>
        <v>0.14594905378586417</v>
      </c>
      <c r="Y47" s="442"/>
      <c r="Z47" s="430">
        <f t="shared" si="21"/>
        <v>88.258064516129025</v>
      </c>
      <c r="AA47" s="581">
        <f t="shared" si="22"/>
        <v>20.72258064516129</v>
      </c>
      <c r="AB47" s="406">
        <v>12</v>
      </c>
      <c r="AC47" s="568">
        <v>7.75</v>
      </c>
      <c r="AD47" s="568">
        <v>3.94</v>
      </c>
      <c r="AE47" s="568">
        <v>1.75</v>
      </c>
      <c r="AF47" s="568">
        <v>1.9</v>
      </c>
      <c r="AG47" s="568">
        <v>8.9700000000000006</v>
      </c>
      <c r="AH47" s="569">
        <v>-21.43</v>
      </c>
      <c r="AI47" s="569">
        <v>19.23</v>
      </c>
      <c r="AJ47" s="568">
        <v>44.5</v>
      </c>
      <c r="AK47" s="568">
        <v>5.26</v>
      </c>
      <c r="AL47" s="576">
        <v>328810</v>
      </c>
      <c r="AM47" s="571">
        <v>0.5</v>
      </c>
      <c r="AN47" s="568">
        <v>0.2</v>
      </c>
      <c r="AO47" s="510">
        <f t="shared" si="23"/>
        <v>-9.968819109100048</v>
      </c>
      <c r="AP47" s="511">
        <f t="shared" si="24"/>
        <v>10.753761536061242</v>
      </c>
      <c r="AQ47" s="582">
        <f t="shared" si="25"/>
        <v>32.284043256767816</v>
      </c>
      <c r="AR47" s="430">
        <f>INDEX(Historical!$C$7:$C$1190,MATCH(B47,Historical!$B$7:$B$1214,0))*IF(AH47="n/a",1.03,IF(AH47&lt;0,1.01,IF(AH47&gt;10,1.1,(1+AH47/100))))</f>
        <v>6.5851999999999995</v>
      </c>
      <c r="AS47" s="581">
        <f t="shared" si="26"/>
        <v>7.2437199999999997</v>
      </c>
      <c r="AT47" s="581">
        <f t="shared" ref="AT47:AV66" si="30">IF($AK47="n/a",1.03*AS47,IF($AK47&lt;0,1.01*AS47,IF($AK47&gt;10,1.1*AS47,(1+$AK47/100)*AS47)))</f>
        <v>7.6247396719999996</v>
      </c>
      <c r="AU47" s="581">
        <f t="shared" si="30"/>
        <v>8.0258009787471991</v>
      </c>
      <c r="AV47" s="581">
        <f t="shared" si="30"/>
        <v>8.4479581102293011</v>
      </c>
      <c r="AW47" s="430">
        <f t="shared" si="27"/>
        <v>37.927418760976501</v>
      </c>
      <c r="AX47" s="516">
        <f t="shared" si="28"/>
        <v>23.6160764389642</v>
      </c>
      <c r="AY47" s="606">
        <v>0.87</v>
      </c>
      <c r="AZ47" s="571">
        <v>21.63</v>
      </c>
      <c r="BA47" s="571">
        <v>-4.95</v>
      </c>
      <c r="BB47" s="571">
        <v>5.43</v>
      </c>
      <c r="BC47" s="571">
        <v>6.5500000000000007</v>
      </c>
      <c r="BE47" s="421">
        <v>1988</v>
      </c>
      <c r="BF47" s="421">
        <f t="shared" si="29"/>
        <v>4</v>
      </c>
      <c r="BG47" s="578">
        <v>5.36</v>
      </c>
      <c r="BH47" t="s">
        <v>3876</v>
      </c>
      <c r="BI47" t="s">
        <v>3877</v>
      </c>
    </row>
    <row r="48" spans="1:61" ht="11.25" customHeight="1" x14ac:dyDescent="0.25">
      <c r="A48" s="8" t="s">
        <v>4169</v>
      </c>
      <c r="B48" s="405" t="s">
        <v>166</v>
      </c>
      <c r="C48" s="734" t="s">
        <v>130</v>
      </c>
      <c r="D48" s="734" t="s">
        <v>3654</v>
      </c>
      <c r="E48" s="504">
        <v>58</v>
      </c>
      <c r="F48" s="33">
        <v>19</v>
      </c>
      <c r="G48" s="33" t="s">
        <v>36</v>
      </c>
      <c r="H48" s="33" t="s">
        <v>36</v>
      </c>
      <c r="I48" s="568">
        <v>46.93</v>
      </c>
      <c r="J48" s="430">
        <f t="shared" si="16"/>
        <v>2.5569997869166845</v>
      </c>
      <c r="K48" s="575">
        <v>0.3</v>
      </c>
      <c r="L48" s="406">
        <v>4</v>
      </c>
      <c r="M48" s="423">
        <f t="shared" si="17"/>
        <v>1.2</v>
      </c>
      <c r="N48" s="183" t="s">
        <v>415</v>
      </c>
      <c r="O48" s="505">
        <v>0.28000000000000003</v>
      </c>
      <c r="P48" s="422">
        <v>45698</v>
      </c>
      <c r="Q48" s="422">
        <v>45709</v>
      </c>
      <c r="R48" s="423">
        <f t="shared" si="18"/>
        <v>7.1428571428571281</v>
      </c>
      <c r="S48" s="474">
        <f>IF(INDEX(Historical!$D$7:$D$1190,MATCH(B48,Historical!$B$7:$B$1192,0))=0,"n/a",(INDEX(Historical!$C$7:$C$1190,MATCH(B48,Historical!$B$7:$B$1192,0))/INDEX(Historical!$D$7:$D$1190,MATCH(B48,Historical!$B$7:$B$1192,0))-1)*100)</f>
        <v>7.6923076923077094</v>
      </c>
      <c r="T48" s="474">
        <f>IF(INDEX(Historical!$F$7:$F$1190,MATCH(B48,Historical!$B$7:$B$1192,0))=0,"n/a",((INDEX(Historical!$C$7:$C$1190,MATCH(B48,Historical!$B$7:$B$1192,0))/INDEX(Historical!$F$7:$F$1190,MATCH(B48,Historical!$B$7:$B$1192,0)))^(1/3)-1)*100)</f>
        <v>6.7767583149812571</v>
      </c>
      <c r="U48" s="474">
        <f>IF(INDEX(Historical!$H$7:$H$1190,MATCH(B48,Historical!$B$7:$B$1192,0))=0,"n/a",((INDEX(Historical!$C$7:$C$1190,MATCH(B48,Historical!$B$7:$B$1192,0))/INDEX(Historical!$H$7:$H$1190,MATCH(B48,Historical!$B$7:$B$1192,0)))^(1/5)-1)*100)</f>
        <v>7.2304642556117127</v>
      </c>
      <c r="V48" s="474">
        <f>IF(INDEX(Historical!$M$7:$M$1190,MATCH(B48,Historical!$B$7:$B$1192,0))=0,"n/a",((INDEX(Historical!$C$7:$C$1190,MATCH(B48,Historical!$B$7:$B$1192,0))/INDEX(Historical!$M$7:$M$1190,MATCH(B48,Historical!$B$7:$B$1192,0)))^(1/10)-1)*100)</f>
        <v>5.5918664580281607</v>
      </c>
      <c r="W48" s="475">
        <f t="shared" si="19"/>
        <v>1.2930323550969356</v>
      </c>
      <c r="X48" s="476">
        <f t="shared" si="20"/>
        <v>0.3624292859955745</v>
      </c>
      <c r="Y48" s="442"/>
      <c r="Z48" s="430">
        <f t="shared" si="21"/>
        <v>52.401746724890828</v>
      </c>
      <c r="AA48" s="581">
        <f t="shared" si="22"/>
        <v>20.49344978165939</v>
      </c>
      <c r="AB48" s="406">
        <v>12</v>
      </c>
      <c r="AC48" s="568">
        <v>2.29</v>
      </c>
      <c r="AD48" s="568" t="s">
        <v>135</v>
      </c>
      <c r="AE48" s="568">
        <v>2.82</v>
      </c>
      <c r="AF48" s="568">
        <v>1.69</v>
      </c>
      <c r="AG48" s="568">
        <v>8.49</v>
      </c>
      <c r="AH48" s="568">
        <v>-25.77</v>
      </c>
      <c r="AI48" s="568">
        <v>6.5299999999999994</v>
      </c>
      <c r="AJ48" s="568">
        <v>19.950000000000003</v>
      </c>
      <c r="AK48" s="568">
        <v>-5.07</v>
      </c>
      <c r="AL48" s="576">
        <v>2800</v>
      </c>
      <c r="AM48" s="571">
        <v>0.86999999999999988</v>
      </c>
      <c r="AN48" s="568">
        <v>0.93</v>
      </c>
      <c r="AO48" s="510">
        <f t="shared" si="23"/>
        <v>-10.705985739130993</v>
      </c>
      <c r="AP48" s="511">
        <f t="shared" si="24"/>
        <v>9.7874640425283967</v>
      </c>
      <c r="AQ48" s="582">
        <f t="shared" si="25"/>
        <v>24.06795652384195</v>
      </c>
      <c r="AR48" s="430">
        <f>INDEX(Historical!$C$7:$C$1190,MATCH(B48,Historical!$B$7:$B$1214,0))*IF(AH48="n/a",1.03,IF(AH48&lt;0,1.01,IF(AH48&gt;10,1.1,(1+AH48/100))))</f>
        <v>1.1312000000000002</v>
      </c>
      <c r="AS48" s="581">
        <f t="shared" si="26"/>
        <v>1.2050673600000001</v>
      </c>
      <c r="AT48" s="581">
        <f t="shared" si="30"/>
        <v>1.2171180336000003</v>
      </c>
      <c r="AU48" s="581">
        <f t="shared" si="30"/>
        <v>1.2292892139360003</v>
      </c>
      <c r="AV48" s="581">
        <f t="shared" si="30"/>
        <v>1.2415821060753602</v>
      </c>
      <c r="AW48" s="430">
        <f t="shared" si="27"/>
        <v>6.0242567136113614</v>
      </c>
      <c r="AX48" s="516">
        <f t="shared" si="28"/>
        <v>12.836685944196379</v>
      </c>
      <c r="AY48" s="606">
        <v>0.68</v>
      </c>
      <c r="AZ48" s="571">
        <v>12.809999999999999</v>
      </c>
      <c r="BA48" s="571">
        <v>-16.489999999999998</v>
      </c>
      <c r="BB48" s="571">
        <v>1.7500000000000002</v>
      </c>
      <c r="BC48" s="571">
        <v>0</v>
      </c>
      <c r="BE48" s="421">
        <v>1968</v>
      </c>
      <c r="BF48" s="421">
        <f t="shared" si="29"/>
        <v>7</v>
      </c>
      <c r="BG48" s="578">
        <v>2.65</v>
      </c>
      <c r="BH48" t="s">
        <v>3876</v>
      </c>
      <c r="BI48" t="s">
        <v>3877</v>
      </c>
    </row>
    <row r="49" spans="1:61" ht="11.25" customHeight="1" x14ac:dyDescent="0.25">
      <c r="A49" s="8" t="s">
        <v>4170</v>
      </c>
      <c r="B49" s="405" t="s">
        <v>489</v>
      </c>
      <c r="C49" s="734" t="s">
        <v>107</v>
      </c>
      <c r="D49" s="734" t="s">
        <v>3652</v>
      </c>
      <c r="E49" s="504">
        <v>27</v>
      </c>
      <c r="F49" s="33">
        <v>137</v>
      </c>
      <c r="G49" s="33" t="s">
        <v>105</v>
      </c>
      <c r="H49" s="33" t="s">
        <v>105</v>
      </c>
      <c r="I49" s="573">
        <v>59.96</v>
      </c>
      <c r="J49" s="430">
        <f t="shared" si="16"/>
        <v>3.3022014676450966</v>
      </c>
      <c r="K49" s="579">
        <v>0.495</v>
      </c>
      <c r="L49" s="406">
        <v>4</v>
      </c>
      <c r="M49" s="423">
        <f t="shared" si="17"/>
        <v>1.98</v>
      </c>
      <c r="N49" s="183" t="s">
        <v>311</v>
      </c>
      <c r="O49" s="506">
        <v>0.49</v>
      </c>
      <c r="P49" s="422">
        <v>45730</v>
      </c>
      <c r="Q49" s="422">
        <v>45744</v>
      </c>
      <c r="R49" s="423">
        <f t="shared" si="18"/>
        <v>1.020408163265307</v>
      </c>
      <c r="S49" s="474">
        <f>IF(INDEX(Historical!$D$7:$D$1190,MATCH(B49,Historical!$B$7:$B$1192,0))=0,"n/a",(INDEX(Historical!$C$7:$C$1190,MATCH(B49,Historical!$B$7:$B$1192,0))/INDEX(Historical!$D$7:$D$1190,MATCH(B49,Historical!$B$7:$B$1192,0))-1)*100)</f>
        <v>1.5153587100724453</v>
      </c>
      <c r="T49" s="474">
        <f>IF(INDEX(Historical!$F$7:$F$1190,MATCH(B49,Historical!$B$7:$B$1192,0))=0,"n/a",((INDEX(Historical!$C$7:$C$1190,MATCH(B49,Historical!$B$7:$B$1192,0))/INDEX(Historical!$F$7:$F$1190,MATCH(B49,Historical!$B$7:$B$1192,0)))^(1/3)-1)*100)</f>
        <v>2.086261572180903</v>
      </c>
      <c r="U49" s="474">
        <f>IF(INDEX(Historical!$H$7:$H$1190,MATCH(B49,Historical!$B$7:$B$1192,0))=0,"n/a",((INDEX(Historical!$C$7:$C$1190,MATCH(B49,Historical!$B$7:$B$1192,0))/INDEX(Historical!$H$7:$H$1190,MATCH(B49,Historical!$B$7:$B$1192,0)))^(1/5)-1)*100)</f>
        <v>2.1358235725540409</v>
      </c>
      <c r="V49" s="474">
        <f>IF(INDEX(Historical!$M$7:$M$1190,MATCH(B49,Historical!$B$7:$B$1192,0))=0,"n/a",((INDEX(Historical!$C$7:$C$1190,MATCH(B49,Historical!$B$7:$B$1192,0))/INDEX(Historical!$M$7:$M$1190,MATCH(B49,Historical!$B$7:$B$1192,0)))^(1/10)-1)*100)</f>
        <v>2.4461844956625178</v>
      </c>
      <c r="W49" s="475">
        <f t="shared" si="19"/>
        <v>0.87312448277764931</v>
      </c>
      <c r="X49" s="476">
        <f t="shared" si="20"/>
        <v>1.0027340716216155</v>
      </c>
      <c r="Y49" s="451"/>
      <c r="Z49" s="430">
        <f t="shared" si="21"/>
        <v>30.091185410334347</v>
      </c>
      <c r="AA49" s="581">
        <f t="shared" si="22"/>
        <v>9.1124620060790278</v>
      </c>
      <c r="AB49" s="406">
        <v>12</v>
      </c>
      <c r="AC49" s="568">
        <v>6.58</v>
      </c>
      <c r="AD49" s="568" t="s">
        <v>135</v>
      </c>
      <c r="AE49" s="568">
        <v>1.69</v>
      </c>
      <c r="AF49" s="568">
        <v>0.92</v>
      </c>
      <c r="AG49" s="568">
        <v>10.530000000000001</v>
      </c>
      <c r="AH49" s="568">
        <v>15.959999999999999</v>
      </c>
      <c r="AI49" s="568">
        <v>6.52</v>
      </c>
      <c r="AJ49" s="568">
        <v>2.13</v>
      </c>
      <c r="AK49" s="568" t="s">
        <v>135</v>
      </c>
      <c r="AL49" s="576">
        <v>288.24</v>
      </c>
      <c r="AM49" s="571">
        <v>6.2600000000000007</v>
      </c>
      <c r="AN49" s="568">
        <v>1</v>
      </c>
      <c r="AO49" s="510">
        <f t="shared" si="23"/>
        <v>-3.6744369658798899</v>
      </c>
      <c r="AP49" s="511">
        <f t="shared" si="24"/>
        <v>5.4380250401991379</v>
      </c>
      <c r="AQ49" s="582">
        <f t="shared" si="25"/>
        <v>-38.959157404997526</v>
      </c>
      <c r="AR49" s="430">
        <f>INDEX(Historical!$C$7:$C$1190,MATCH(B49,Historical!$B$7:$B$1214,0))*IF(AH49="n/a",1.03,IF(AH49&lt;0,1.01,IF(AH49&gt;10,1.1,(1+AH49/100))))</f>
        <v>2.1453267326732672</v>
      </c>
      <c r="AS49" s="581">
        <f t="shared" si="26"/>
        <v>2.2852020356435641</v>
      </c>
      <c r="AT49" s="581">
        <f t="shared" si="30"/>
        <v>2.3537580967128711</v>
      </c>
      <c r="AU49" s="581">
        <f t="shared" si="30"/>
        <v>2.4243708396142574</v>
      </c>
      <c r="AV49" s="581">
        <f t="shared" si="30"/>
        <v>2.4971019648026851</v>
      </c>
      <c r="AW49" s="430">
        <f t="shared" si="27"/>
        <v>11.705759669446644</v>
      </c>
      <c r="AX49" s="516">
        <f t="shared" si="28"/>
        <v>19.522614525428025</v>
      </c>
      <c r="AY49" s="606">
        <v>0.51</v>
      </c>
      <c r="AZ49" s="571">
        <v>20.34</v>
      </c>
      <c r="BA49" s="571">
        <v>-20.48</v>
      </c>
      <c r="BB49" s="571">
        <v>2.41</v>
      </c>
      <c r="BC49" s="571">
        <v>-1.26</v>
      </c>
      <c r="BD49" s="591" t="s">
        <v>3601</v>
      </c>
      <c r="BE49" s="421">
        <v>1999</v>
      </c>
      <c r="BF49" s="421">
        <f t="shared" si="29"/>
        <v>3</v>
      </c>
      <c r="BG49" s="578">
        <v>1.0699999999999998</v>
      </c>
      <c r="BH49" t="s">
        <v>3876</v>
      </c>
      <c r="BI49" t="s">
        <v>3877</v>
      </c>
    </row>
    <row r="50" spans="1:61" ht="11.25" customHeight="1" x14ac:dyDescent="0.25">
      <c r="A50" s="8" t="s">
        <v>4171</v>
      </c>
      <c r="B50" s="405" t="s">
        <v>205</v>
      </c>
      <c r="C50" s="734" t="s">
        <v>111</v>
      </c>
      <c r="D50" s="734" t="s">
        <v>209</v>
      </c>
      <c r="E50" s="504">
        <v>39</v>
      </c>
      <c r="F50" s="33">
        <v>72</v>
      </c>
      <c r="G50" s="33" t="s">
        <v>36</v>
      </c>
      <c r="H50" s="33" t="s">
        <v>36</v>
      </c>
      <c r="I50" s="568">
        <v>79.67</v>
      </c>
      <c r="J50" s="430">
        <f t="shared" si="16"/>
        <v>1.5062131291577758</v>
      </c>
      <c r="K50" s="579">
        <v>0.3</v>
      </c>
      <c r="L50" s="406">
        <v>4</v>
      </c>
      <c r="M50" s="423">
        <f t="shared" si="17"/>
        <v>1.2</v>
      </c>
      <c r="N50" s="183" t="s">
        <v>206</v>
      </c>
      <c r="O50" s="506">
        <v>0.27</v>
      </c>
      <c r="P50" s="422">
        <v>45824</v>
      </c>
      <c r="Q50" s="422">
        <v>45838</v>
      </c>
      <c r="R50" s="423">
        <f t="shared" si="18"/>
        <v>11.1111111111111</v>
      </c>
      <c r="S50" s="474">
        <f>IF(INDEX(Historical!$D$7:$D$1190,MATCH(B50,Historical!$B$7:$B$1192,0))=0,"n/a",(INDEX(Historical!$C$7:$C$1190,MATCH(B50,Historical!$B$7:$B$1192,0))/INDEX(Historical!$D$7:$D$1190,MATCH(B50,Historical!$B$7:$B$1192,0))-1)*100)</f>
        <v>8.163265306122458</v>
      </c>
      <c r="T50" s="474">
        <f>IF(INDEX(Historical!$F$7:$F$1190,MATCH(B50,Historical!$B$7:$B$1192,0))=0,"n/a",((INDEX(Historical!$C$7:$C$1190,MATCH(B50,Historical!$B$7:$B$1192,0))/INDEX(Historical!$F$7:$F$1190,MATCH(B50,Historical!$B$7:$B$1192,0)))^(1/3)-1)*100)</f>
        <v>6.8059722038028125</v>
      </c>
      <c r="U50" s="474">
        <f>IF(INDEX(Historical!$H$7:$H$1190,MATCH(B50,Historical!$B$7:$B$1192,0))=0,"n/a",((INDEX(Historical!$C$7:$C$1190,MATCH(B50,Historical!$B$7:$B$1192,0))/INDEX(Historical!$H$7:$H$1190,MATCH(B50,Historical!$B$7:$B$1192,0)))^(1/5)-1)*100)</f>
        <v>5.2684922385274557</v>
      </c>
      <c r="V50" s="474">
        <f>IF(INDEX(Historical!$M$7:$M$1190,MATCH(B50,Historical!$B$7:$B$1192,0))=0,"n/a",((INDEX(Historical!$C$7:$C$1190,MATCH(B50,Historical!$B$7:$B$1192,0))/INDEX(Historical!$M$7:$M$1190,MATCH(B50,Historical!$B$7:$B$1192,0)))^(1/10)-1)*100)</f>
        <v>5.2575395640254596</v>
      </c>
      <c r="W50" s="475">
        <f t="shared" si="19"/>
        <v>1.0020832319697486</v>
      </c>
      <c r="X50" s="476">
        <f t="shared" si="20"/>
        <v>0.60074027805330166</v>
      </c>
      <c r="Y50" s="451"/>
      <c r="Z50" s="430">
        <f t="shared" si="21"/>
        <v>39.344262295081968</v>
      </c>
      <c r="AA50" s="581">
        <f t="shared" si="22"/>
        <v>26.12131147540984</v>
      </c>
      <c r="AB50" s="406">
        <v>7</v>
      </c>
      <c r="AC50" s="568">
        <v>3.05</v>
      </c>
      <c r="AD50" s="568">
        <v>2.84</v>
      </c>
      <c r="AE50" s="568">
        <v>2.52</v>
      </c>
      <c r="AF50" s="568">
        <v>6.35</v>
      </c>
      <c r="AG50" s="568">
        <v>24.94</v>
      </c>
      <c r="AH50" s="568">
        <v>8.27</v>
      </c>
      <c r="AI50" s="568">
        <v>9.1999999999999993</v>
      </c>
      <c r="AJ50" s="568">
        <v>8.77</v>
      </c>
      <c r="AK50" s="568">
        <v>9.1800000000000015</v>
      </c>
      <c r="AL50" s="576">
        <v>9280</v>
      </c>
      <c r="AM50" s="571">
        <v>0.59</v>
      </c>
      <c r="AN50" s="568">
        <v>0.46</v>
      </c>
      <c r="AO50" s="510">
        <f t="shared" si="23"/>
        <v>-19.346606107724607</v>
      </c>
      <c r="AP50" s="511">
        <f t="shared" si="24"/>
        <v>6.7747053676852316</v>
      </c>
      <c r="AQ50" s="582">
        <f t="shared" si="25"/>
        <v>171.51454053050264</v>
      </c>
      <c r="AR50" s="430">
        <f>INDEX(Historical!$C$7:$C$1190,MATCH(B50,Historical!$B$7:$B$1214,0))*IF(AH50="n/a",1.03,IF(AH50&lt;0,1.01,IF(AH50&gt;10,1.1,(1+AH50/100))))</f>
        <v>1.147662</v>
      </c>
      <c r="AS50" s="581">
        <f t="shared" si="26"/>
        <v>1.2532469040000001</v>
      </c>
      <c r="AT50" s="581">
        <f t="shared" si="30"/>
        <v>1.3682949697872002</v>
      </c>
      <c r="AU50" s="581">
        <f t="shared" si="30"/>
        <v>1.4939044480136654</v>
      </c>
      <c r="AV50" s="581">
        <f t="shared" si="30"/>
        <v>1.6310448763413201</v>
      </c>
      <c r="AW50" s="430">
        <f t="shared" si="27"/>
        <v>6.8941531981421864</v>
      </c>
      <c r="AX50" s="516">
        <f t="shared" si="28"/>
        <v>8.6533867178890258</v>
      </c>
      <c r="AY50" s="606">
        <v>1.01</v>
      </c>
      <c r="AZ50" s="571">
        <v>38.68</v>
      </c>
      <c r="BA50" s="571">
        <v>-4.37</v>
      </c>
      <c r="BB50" s="571">
        <v>10.23</v>
      </c>
      <c r="BC50" s="571">
        <v>13.69</v>
      </c>
      <c r="BE50" s="421">
        <v>1987</v>
      </c>
      <c r="BF50" s="421">
        <f t="shared" si="29"/>
        <v>4</v>
      </c>
      <c r="BG50" s="578">
        <v>12.46</v>
      </c>
      <c r="BH50" t="s">
        <v>3876</v>
      </c>
      <c r="BI50" t="s">
        <v>3877</v>
      </c>
    </row>
    <row r="51" spans="1:61" ht="11.25" customHeight="1" x14ac:dyDescent="0.25">
      <c r="A51" s="8" t="s">
        <v>4183</v>
      </c>
      <c r="B51" s="405" t="s">
        <v>208</v>
      </c>
      <c r="C51" s="734" t="s">
        <v>111</v>
      </c>
      <c r="D51" s="734" t="s">
        <v>209</v>
      </c>
      <c r="E51" s="504">
        <v>70</v>
      </c>
      <c r="F51" s="33">
        <v>2</v>
      </c>
      <c r="G51" s="33" t="s">
        <v>114</v>
      </c>
      <c r="H51" s="33" t="s">
        <v>36</v>
      </c>
      <c r="I51" s="568">
        <v>178.86</v>
      </c>
      <c r="J51" s="430">
        <f t="shared" si="16"/>
        <v>1.1629207201162921</v>
      </c>
      <c r="K51" s="575">
        <v>0.52</v>
      </c>
      <c r="L51" s="406">
        <v>4</v>
      </c>
      <c r="M51" s="423">
        <f t="shared" si="17"/>
        <v>2.08</v>
      </c>
      <c r="N51" s="183" t="s">
        <v>147</v>
      </c>
      <c r="O51" s="505">
        <v>0.51500000000000001</v>
      </c>
      <c r="P51" s="422">
        <v>45898</v>
      </c>
      <c r="Q51" s="422">
        <v>45915</v>
      </c>
      <c r="R51" s="423">
        <f t="shared" si="18"/>
        <v>0.97087378640776778</v>
      </c>
      <c r="S51" s="474">
        <f>IF(INDEX(Historical!$D$7:$D$1190,MATCH(B51,Historical!$B$7:$B$1192,0))=0,"n/a",(INDEX(Historical!$C$7:$C$1190,MATCH(B51,Historical!$B$7:$B$1192,0))/INDEX(Historical!$D$7:$D$1190,MATCH(B51,Historical!$B$7:$B$1192,0))-1)*100)</f>
        <v>0.98522167487684609</v>
      </c>
      <c r="T51" s="474">
        <f>IF(INDEX(Historical!$F$7:$F$1190,MATCH(B51,Historical!$B$7:$B$1192,0))=0,"n/a",((INDEX(Historical!$C$7:$C$1190,MATCH(B51,Historical!$B$7:$B$1192,0))/INDEX(Historical!$F$7:$F$1190,MATCH(B51,Historical!$B$7:$B$1192,0)))^(1/3)-1)*100)</f>
        <v>0.99509023510464534</v>
      </c>
      <c r="U51" s="474">
        <f>IF(INDEX(Historical!$H$7:$H$1190,MATCH(B51,Historical!$B$7:$B$1192,0))=0,"n/a",((INDEX(Historical!$C$7:$C$1190,MATCH(B51,Historical!$B$7:$B$1192,0))/INDEX(Historical!$H$7:$H$1190,MATCH(B51,Historical!$B$7:$B$1192,0)))^(1/5)-1)*100)</f>
        <v>1.1091422773768178</v>
      </c>
      <c r="V51" s="474">
        <f>IF(INDEX(Historical!$M$7:$M$1190,MATCH(B51,Historical!$B$7:$B$1192,0))=0,"n/a",((INDEX(Historical!$C$7:$C$1190,MATCH(B51,Historical!$B$7:$B$1192,0))/INDEX(Historical!$M$7:$M$1190,MATCH(B51,Historical!$B$7:$B$1192,0)))^(1/10)-1)*100)</f>
        <v>2.8352992717352699</v>
      </c>
      <c r="W51" s="475">
        <f t="shared" si="19"/>
        <v>0.39119054853704971</v>
      </c>
      <c r="X51" s="476">
        <f t="shared" si="20"/>
        <v>3.3257639501553755E-2</v>
      </c>
      <c r="Y51" s="574"/>
      <c r="Z51" s="430">
        <f t="shared" si="21"/>
        <v>12.537673297166968</v>
      </c>
      <c r="AA51" s="581">
        <f t="shared" si="22"/>
        <v>10.78119349005425</v>
      </c>
      <c r="AB51" s="406">
        <v>12</v>
      </c>
      <c r="AC51" s="568">
        <v>16.59</v>
      </c>
      <c r="AD51" s="568">
        <v>0.98</v>
      </c>
      <c r="AE51" s="568">
        <v>3.13</v>
      </c>
      <c r="AF51" s="568">
        <v>3.3</v>
      </c>
      <c r="AG51" s="568">
        <v>16.72</v>
      </c>
      <c r="AH51" s="568">
        <v>14.38</v>
      </c>
      <c r="AI51" s="568">
        <v>10.67</v>
      </c>
      <c r="AJ51" s="568">
        <v>33.35</v>
      </c>
      <c r="AK51" s="568">
        <v>10.95</v>
      </c>
      <c r="AL51" s="576">
        <v>24530</v>
      </c>
      <c r="AM51" s="571">
        <v>0.49</v>
      </c>
      <c r="AN51" s="568">
        <v>0.41</v>
      </c>
      <c r="AO51" s="510">
        <f t="shared" si="23"/>
        <v>-8.5091304925611393</v>
      </c>
      <c r="AP51" s="511">
        <f t="shared" si="24"/>
        <v>2.2720629974931099</v>
      </c>
      <c r="AQ51" s="582">
        <f t="shared" si="25"/>
        <v>25.747433845570921</v>
      </c>
      <c r="AR51" s="430">
        <f>INDEX(Historical!$C$7:$C$1190,MATCH(B51,Historical!$B$7:$B$1214,0))*IF(AH51="n/a",1.03,IF(AH51&lt;0,1.01,IF(AH51&gt;10,1.1,(1+AH51/100))))</f>
        <v>2.2549999999999999</v>
      </c>
      <c r="AS51" s="581">
        <f t="shared" si="26"/>
        <v>2.4805000000000001</v>
      </c>
      <c r="AT51" s="581">
        <f t="shared" si="30"/>
        <v>2.7285500000000003</v>
      </c>
      <c r="AU51" s="581">
        <f t="shared" si="30"/>
        <v>3.0014050000000005</v>
      </c>
      <c r="AV51" s="581">
        <f t="shared" si="30"/>
        <v>3.3015455000000009</v>
      </c>
      <c r="AW51" s="430">
        <f t="shared" si="27"/>
        <v>13.767000500000002</v>
      </c>
      <c r="AX51" s="516">
        <f t="shared" si="28"/>
        <v>7.6970817958179589</v>
      </c>
      <c r="AY51" s="606">
        <v>1.26</v>
      </c>
      <c r="AZ51" s="571">
        <v>25.040000000000003</v>
      </c>
      <c r="BA51" s="571">
        <v>-19.54</v>
      </c>
      <c r="BB51" s="571">
        <v>-2.0299999999999998</v>
      </c>
      <c r="BC51" s="571">
        <v>-3.71</v>
      </c>
      <c r="BE51" s="421">
        <v>1956</v>
      </c>
      <c r="BF51" s="421">
        <f t="shared" si="29"/>
        <v>9</v>
      </c>
      <c r="BG51" s="578">
        <v>8.76</v>
      </c>
      <c r="BH51" t="s">
        <v>3876</v>
      </c>
      <c r="BI51" t="s">
        <v>3877</v>
      </c>
    </row>
    <row r="52" spans="1:61" s="540" customFormat="1" ht="11.25" customHeight="1" x14ac:dyDescent="0.25">
      <c r="A52" s="426" t="s">
        <v>4186</v>
      </c>
      <c r="B52" s="546" t="s">
        <v>526</v>
      </c>
      <c r="C52" s="734" t="s">
        <v>107</v>
      </c>
      <c r="D52" s="734" t="s">
        <v>3652</v>
      </c>
      <c r="E52" s="524">
        <v>26</v>
      </c>
      <c r="F52" s="33">
        <v>143</v>
      </c>
      <c r="G52" s="720" t="s">
        <v>105</v>
      </c>
      <c r="H52" s="720" t="s">
        <v>105</v>
      </c>
      <c r="I52" s="534">
        <v>17.53</v>
      </c>
      <c r="J52" s="526">
        <f t="shared" si="16"/>
        <v>3.3086138049058751</v>
      </c>
      <c r="K52" s="544">
        <v>0.14499999999999999</v>
      </c>
      <c r="L52" s="528">
        <v>4</v>
      </c>
      <c r="M52" s="529">
        <f t="shared" si="17"/>
        <v>0.57999999999999996</v>
      </c>
      <c r="N52" s="530" t="s">
        <v>118</v>
      </c>
      <c r="O52" s="545">
        <v>0.14249999999999999</v>
      </c>
      <c r="P52" s="714">
        <v>45884</v>
      </c>
      <c r="Q52" s="714">
        <v>45905</v>
      </c>
      <c r="R52" s="529">
        <f t="shared" si="18"/>
        <v>1.7543859649122824</v>
      </c>
      <c r="S52" s="474">
        <f>IF(INDEX(Historical!$D$7:$D$1190,MATCH(B52,Historical!$B$7:$B$1192,0))=0,"n/a",(INDEX(Historical!$C$7:$C$1190,MATCH(B52,Historical!$B$7:$B$1192,0))/INDEX(Historical!$D$7:$D$1190,MATCH(B52,Historical!$B$7:$B$1192,0))-1)*100)</f>
        <v>1.8018018018017834</v>
      </c>
      <c r="T52" s="474">
        <f>IF(INDEX(Historical!$F$7:$F$1190,MATCH(B52,Historical!$B$7:$B$1192,0))=0,"n/a",((INDEX(Historical!$C$7:$C$1190,MATCH(B52,Historical!$B$7:$B$1192,0))/INDEX(Historical!$F$7:$F$1190,MATCH(B52,Historical!$B$7:$B$1192,0)))^(1/3)-1)*100)</f>
        <v>8.2836315088371304</v>
      </c>
      <c r="U52" s="474">
        <f>IF(INDEX(Historical!$H$7:$H$1190,MATCH(B52,Historical!$B$7:$B$1192,0))=0,"n/a",((INDEX(Historical!$C$7:$C$1190,MATCH(B52,Historical!$B$7:$B$1192,0))/INDEX(Historical!$H$7:$H$1190,MATCH(B52,Historical!$B$7:$B$1192,0)))^(1/5)-1)*100)</f>
        <v>8.5434036928045956</v>
      </c>
      <c r="V52" s="474">
        <f>IF(INDEX(Historical!$M$7:$M$1190,MATCH(B52,Historical!$B$7:$B$1192,0))=0,"n/a",((INDEX(Historical!$C$7:$C$1190,MATCH(B52,Historical!$B$7:$B$1192,0))/INDEX(Historical!$M$7:$M$1190,MATCH(B52,Historical!$B$7:$B$1192,0)))^(1/10)-1)*100)</f>
        <v>6.714305711610935</v>
      </c>
      <c r="W52" s="475">
        <f t="shared" si="19"/>
        <v>1.2724180369134268</v>
      </c>
      <c r="X52" s="476" t="str">
        <f t="shared" si="20"/>
        <v>n/a</v>
      </c>
      <c r="Y52" s="543"/>
      <c r="Z52" s="526">
        <f t="shared" si="21"/>
        <v>36.024844720496887</v>
      </c>
      <c r="AA52" s="533">
        <f t="shared" si="22"/>
        <v>10.888198757763975</v>
      </c>
      <c r="AB52" s="528">
        <v>6</v>
      </c>
      <c r="AC52" s="534">
        <v>1.61</v>
      </c>
      <c r="AD52" s="534">
        <v>0.48</v>
      </c>
      <c r="AE52" s="534">
        <v>1.1100000000000001</v>
      </c>
      <c r="AF52" s="542">
        <v>0.77</v>
      </c>
      <c r="AG52" s="534">
        <v>7.19</v>
      </c>
      <c r="AH52" s="534">
        <v>42.74</v>
      </c>
      <c r="AI52" s="534">
        <v>7.3400000000000007</v>
      </c>
      <c r="AJ52" s="534">
        <v>-5.92</v>
      </c>
      <c r="AK52" s="534">
        <v>22.66</v>
      </c>
      <c r="AL52" s="535">
        <v>139.4</v>
      </c>
      <c r="AM52" s="536">
        <v>8.35</v>
      </c>
      <c r="AN52" s="534">
        <v>0.99</v>
      </c>
      <c r="AO52" s="537">
        <f t="shared" si="23"/>
        <v>0.96381873994649503</v>
      </c>
      <c r="AP52" s="538">
        <f t="shared" si="24"/>
        <v>11.85201749771047</v>
      </c>
      <c r="AQ52" s="582">
        <f t="shared" si="25"/>
        <v>-38.95752646821046</v>
      </c>
      <c r="AR52" s="430">
        <f>INDEX(Historical!$C$7:$C$1190,MATCH(B52,Historical!$B$7:$B$1214,0))*IF(AH52="n/a",1.03,IF(AH52&lt;0,1.01,IF(AH52&gt;10,1.1,(1+AH52/100))))</f>
        <v>0.62149999999999994</v>
      </c>
      <c r="AS52" s="533">
        <f t="shared" si="26"/>
        <v>0.66711809999999994</v>
      </c>
      <c r="AT52" s="533">
        <f t="shared" si="30"/>
        <v>0.73382990999999997</v>
      </c>
      <c r="AU52" s="533">
        <f t="shared" si="30"/>
        <v>0.80721290099999998</v>
      </c>
      <c r="AV52" s="533">
        <f t="shared" si="30"/>
        <v>0.88793419110000005</v>
      </c>
      <c r="AW52" s="526">
        <f t="shared" si="27"/>
        <v>3.7175951020999998</v>
      </c>
      <c r="AX52" s="539">
        <f t="shared" si="28"/>
        <v>21.20704564803194</v>
      </c>
      <c r="AY52" s="607">
        <v>0.33</v>
      </c>
      <c r="AZ52" s="536">
        <v>22.16</v>
      </c>
      <c r="BA52" s="536">
        <v>-5.19</v>
      </c>
      <c r="BB52" s="536">
        <v>4.74</v>
      </c>
      <c r="BC52" s="536">
        <v>5.63</v>
      </c>
      <c r="BD52" s="592"/>
      <c r="BE52" s="421">
        <v>2000</v>
      </c>
      <c r="BF52" s="421">
        <f t="shared" si="29"/>
        <v>3</v>
      </c>
      <c r="BG52" s="559">
        <v>0.6</v>
      </c>
      <c r="BH52" t="s">
        <v>3876</v>
      </c>
      <c r="BI52" t="s">
        <v>3877</v>
      </c>
    </row>
    <row r="53" spans="1:61" ht="11.25" customHeight="1" x14ac:dyDescent="0.25">
      <c r="A53" s="95" t="s">
        <v>214</v>
      </c>
      <c r="B53" s="405" t="s">
        <v>215</v>
      </c>
      <c r="C53" s="734" t="s">
        <v>122</v>
      </c>
      <c r="D53" s="734" t="s">
        <v>3518</v>
      </c>
      <c r="E53" s="504">
        <v>33</v>
      </c>
      <c r="F53" s="33">
        <v>90</v>
      </c>
      <c r="G53" s="33" t="s">
        <v>36</v>
      </c>
      <c r="H53" s="33" t="s">
        <v>36</v>
      </c>
      <c r="I53" s="568">
        <v>277.04000000000002</v>
      </c>
      <c r="J53" s="430">
        <f t="shared" si="16"/>
        <v>0.93849263644239089</v>
      </c>
      <c r="K53" s="579">
        <v>0.65</v>
      </c>
      <c r="L53" s="406">
        <v>4</v>
      </c>
      <c r="M53" s="423">
        <f t="shared" si="17"/>
        <v>2.6</v>
      </c>
      <c r="N53" s="183" t="s">
        <v>216</v>
      </c>
      <c r="O53" s="506">
        <v>0.56999999999999995</v>
      </c>
      <c r="P53" s="422">
        <v>45643</v>
      </c>
      <c r="Q53" s="422">
        <v>45672</v>
      </c>
      <c r="R53" s="423">
        <f t="shared" si="18"/>
        <v>14.035087719298259</v>
      </c>
      <c r="S53" s="474">
        <f>IF(INDEX(Historical!$D$7:$D$1190,MATCH(B53,Historical!$B$7:$B$1192,0))=0,"n/a",(INDEX(Historical!$C$7:$C$1190,MATCH(B53,Historical!$B$7:$B$1192,0))/INDEX(Historical!$D$7:$D$1190,MATCH(B53,Historical!$B$7:$B$1192,0))-1)*100)</f>
        <v>7.5471698113207308</v>
      </c>
      <c r="T53" s="474">
        <f>IF(INDEX(Historical!$F$7:$F$1190,MATCH(B53,Historical!$B$7:$B$1192,0))=0,"n/a",((INDEX(Historical!$C$7:$C$1190,MATCH(B53,Historical!$B$7:$B$1192,0))/INDEX(Historical!$F$7:$F$1190,MATCH(B53,Historical!$B$7:$B$1192,0)))^(1/3)-1)*100)</f>
        <v>5.8955896063723312</v>
      </c>
      <c r="U53" s="474">
        <f>IF(INDEX(Historical!$H$7:$H$1190,MATCH(B53,Historical!$B$7:$B$1192,0))=0,"n/a",((INDEX(Historical!$C$7:$C$1190,MATCH(B53,Historical!$B$7:$B$1192,0))/INDEX(Historical!$H$7:$H$1190,MATCH(B53,Historical!$B$7:$B$1192,0)))^(1/5)-1)*100)</f>
        <v>4.3814690588328764</v>
      </c>
      <c r="V53" s="474">
        <f>IF(INDEX(Historical!$M$7:$M$1190,MATCH(B53,Historical!$B$7:$B$1192,0))=0,"n/a",((INDEX(Historical!$C$7:$C$1190,MATCH(B53,Historical!$B$7:$B$1192,0))/INDEX(Historical!$M$7:$M$1190,MATCH(B53,Historical!$B$7:$B$1192,0)))^(1/10)-1)*100)</f>
        <v>7.5608476733346475</v>
      </c>
      <c r="W53" s="475">
        <f t="shared" si="19"/>
        <v>0.57949442286548103</v>
      </c>
      <c r="X53" s="476">
        <f t="shared" si="20"/>
        <v>0.65395060579595166</v>
      </c>
      <c r="Y53" s="437"/>
      <c r="Z53" s="430">
        <f t="shared" si="21"/>
        <v>34.759358288770052</v>
      </c>
      <c r="AA53" s="581">
        <f t="shared" si="22"/>
        <v>37.037433155080215</v>
      </c>
      <c r="AB53" s="406">
        <v>12</v>
      </c>
      <c r="AC53" s="568">
        <v>7.48</v>
      </c>
      <c r="AD53" s="568">
        <v>2.75</v>
      </c>
      <c r="AE53" s="568">
        <v>5</v>
      </c>
      <c r="AF53" s="568">
        <v>8.43</v>
      </c>
      <c r="AG53" s="568">
        <v>24.26</v>
      </c>
      <c r="AH53" s="568">
        <v>13.22</v>
      </c>
      <c r="AI53" s="568">
        <v>13</v>
      </c>
      <c r="AJ53" s="568">
        <v>6.7</v>
      </c>
      <c r="AK53" s="568">
        <v>13.469999999999999</v>
      </c>
      <c r="AL53" s="576">
        <v>78580</v>
      </c>
      <c r="AM53" s="571">
        <v>10.489999999999998</v>
      </c>
      <c r="AN53" s="568">
        <v>0.96</v>
      </c>
      <c r="AO53" s="510">
        <f t="shared" si="23"/>
        <v>-31.717471459804948</v>
      </c>
      <c r="AP53" s="511">
        <f t="shared" si="24"/>
        <v>5.3199616952752677</v>
      </c>
      <c r="AQ53" s="582">
        <f t="shared" si="25"/>
        <v>272.51431680008471</v>
      </c>
      <c r="AR53" s="430">
        <f>INDEX(Historical!$C$7:$C$1190,MATCH(B53,Historical!$B$7:$B$1214,0))*IF(AH53="n/a",1.03,IF(AH53&lt;0,1.01,IF(AH53&gt;10,1.1,(1+AH53/100))))</f>
        <v>2.508</v>
      </c>
      <c r="AS53" s="581">
        <f t="shared" si="26"/>
        <v>2.7588000000000004</v>
      </c>
      <c r="AT53" s="581">
        <f t="shared" si="30"/>
        <v>3.0346800000000007</v>
      </c>
      <c r="AU53" s="581">
        <f t="shared" si="30"/>
        <v>3.3381480000000012</v>
      </c>
      <c r="AV53" s="581">
        <f t="shared" si="30"/>
        <v>3.6719628000000015</v>
      </c>
      <c r="AW53" s="430">
        <f t="shared" si="27"/>
        <v>15.311590800000003</v>
      </c>
      <c r="AX53" s="516">
        <f t="shared" si="28"/>
        <v>5.5268520069304081</v>
      </c>
      <c r="AY53" s="606">
        <v>1.08</v>
      </c>
      <c r="AZ53" s="571">
        <v>25.009999999999998</v>
      </c>
      <c r="BA53" s="571">
        <v>-3.15</v>
      </c>
      <c r="BB53" s="571">
        <v>2.08</v>
      </c>
      <c r="BC53" s="571">
        <v>8.3000000000000007</v>
      </c>
      <c r="BE53" s="421">
        <v>1993</v>
      </c>
      <c r="BF53" s="421">
        <f t="shared" si="29"/>
        <v>3</v>
      </c>
      <c r="BG53" s="578">
        <v>9.4499999999999993</v>
      </c>
      <c r="BH53" t="s">
        <v>3876</v>
      </c>
      <c r="BI53" t="s">
        <v>3877</v>
      </c>
    </row>
    <row r="54" spans="1:61" ht="11.25" customHeight="1" x14ac:dyDescent="0.25">
      <c r="A54" s="8" t="s">
        <v>4188</v>
      </c>
      <c r="B54" s="405" t="s">
        <v>203</v>
      </c>
      <c r="C54" s="734" t="s">
        <v>130</v>
      </c>
      <c r="D54" s="734" t="s">
        <v>3643</v>
      </c>
      <c r="E54" s="504">
        <v>51</v>
      </c>
      <c r="F54" s="33">
        <v>45</v>
      </c>
      <c r="G54" s="33" t="s">
        <v>36</v>
      </c>
      <c r="H54" s="33" t="s">
        <v>114</v>
      </c>
      <c r="I54" s="568">
        <v>98.23</v>
      </c>
      <c r="J54" s="430">
        <f t="shared" si="16"/>
        <v>3.4612643795174591</v>
      </c>
      <c r="K54" s="575">
        <v>0.85</v>
      </c>
      <c r="L54" s="406">
        <v>4</v>
      </c>
      <c r="M54" s="423">
        <f t="shared" si="17"/>
        <v>3.4</v>
      </c>
      <c r="N54" s="183" t="s">
        <v>147</v>
      </c>
      <c r="O54" s="505">
        <v>0.83</v>
      </c>
      <c r="P54" s="422">
        <v>45707</v>
      </c>
      <c r="Q54" s="422">
        <v>45730</v>
      </c>
      <c r="R54" s="423">
        <f t="shared" si="18"/>
        <v>2.4096385542168699</v>
      </c>
      <c r="S54" s="474">
        <f>IF(INDEX(Historical!$D$7:$D$1190,MATCH(B54,Historical!$B$7:$B$1192,0))=0,"n/a",(INDEX(Historical!$C$7:$C$1190,MATCH(B54,Historical!$B$7:$B$1192,0))/INDEX(Historical!$D$7:$D$1190,MATCH(B54,Historical!$B$7:$B$1192,0))-1)*100)</f>
        <v>2.4691358024691246</v>
      </c>
      <c r="T54" s="474">
        <f>IF(INDEX(Historical!$F$7:$F$1190,MATCH(B54,Historical!$B$7:$B$1192,0))=0,"n/a",((INDEX(Historical!$C$7:$C$1190,MATCH(B54,Historical!$B$7:$B$1192,0))/INDEX(Historical!$F$7:$F$1190,MATCH(B54,Historical!$B$7:$B$1192,0)))^(1/3)-1)*100)</f>
        <v>2.3117382524251662</v>
      </c>
      <c r="U54" s="474">
        <f>IF(INDEX(Historical!$H$7:$H$1190,MATCH(B54,Historical!$B$7:$B$1192,0))=0,"n/a",((INDEX(Historical!$C$7:$C$1190,MATCH(B54,Historical!$B$7:$B$1192,0))/INDEX(Historical!$H$7:$H$1190,MATCH(B54,Historical!$B$7:$B$1192,0)))^(1/5)-1)*100)</f>
        <v>2.3220598897288669</v>
      </c>
      <c r="V54" s="474">
        <f>IF(INDEX(Historical!$M$7:$M$1190,MATCH(B54,Historical!$B$7:$B$1192,0))=0,"n/a",((INDEX(Historical!$C$7:$C$1190,MATCH(B54,Historical!$B$7:$B$1192,0))/INDEX(Historical!$M$7:$M$1190,MATCH(B54,Historical!$B$7:$B$1192,0)))^(1/10)-1)*100)</f>
        <v>2.7954173919989556</v>
      </c>
      <c r="W54" s="475">
        <f t="shared" si="19"/>
        <v>0.83066661042285395</v>
      </c>
      <c r="X54" s="476">
        <f t="shared" si="20"/>
        <v>0.45088541548133343</v>
      </c>
      <c r="Y54" s="405"/>
      <c r="Z54" s="430">
        <f t="shared" si="21"/>
        <v>61.594202898550733</v>
      </c>
      <c r="AA54" s="581">
        <f t="shared" si="22"/>
        <v>17.795289855072465</v>
      </c>
      <c r="AB54" s="406">
        <v>12</v>
      </c>
      <c r="AC54" s="568">
        <v>5.52</v>
      </c>
      <c r="AD54" s="568">
        <v>3.16</v>
      </c>
      <c r="AE54" s="568">
        <v>2.19</v>
      </c>
      <c r="AF54" s="568">
        <v>1.35</v>
      </c>
      <c r="AG54" s="568">
        <v>8.5400000000000009</v>
      </c>
      <c r="AH54" s="568">
        <v>4.09</v>
      </c>
      <c r="AI54" s="568">
        <v>7.13</v>
      </c>
      <c r="AJ54" s="568">
        <v>5.1499999999999995</v>
      </c>
      <c r="AK54" s="568">
        <v>5.63</v>
      </c>
      <c r="AL54" s="576">
        <v>35430</v>
      </c>
      <c r="AM54" s="571">
        <v>0.21</v>
      </c>
      <c r="AN54" s="568">
        <v>1.1399999999999999</v>
      </c>
      <c r="AO54" s="510">
        <f t="shared" si="23"/>
        <v>-12.01196558582614</v>
      </c>
      <c r="AP54" s="511">
        <f t="shared" si="24"/>
        <v>5.783324269246326</v>
      </c>
      <c r="AQ54" s="582">
        <f t="shared" si="25"/>
        <v>3.3304113658872536</v>
      </c>
      <c r="AR54" s="430">
        <f>INDEX(Historical!$C$7:$C$1190,MATCH(B54,Historical!$B$7:$B$1214,0))*IF(AH54="n/a",1.03,IF(AH54&lt;0,1.01,IF(AH54&gt;10,1.1,(1+AH54/100))))</f>
        <v>3.4557879999999996</v>
      </c>
      <c r="AS54" s="581">
        <f t="shared" si="26"/>
        <v>3.7021856843999994</v>
      </c>
      <c r="AT54" s="581">
        <f t="shared" si="30"/>
        <v>3.9106187384317193</v>
      </c>
      <c r="AU54" s="581">
        <f t="shared" si="30"/>
        <v>4.130786573405425</v>
      </c>
      <c r="AV54" s="581">
        <f t="shared" si="30"/>
        <v>4.3633498574881502</v>
      </c>
      <c r="AW54" s="430">
        <f t="shared" si="27"/>
        <v>19.562728853725293</v>
      </c>
      <c r="AX54" s="516">
        <f t="shared" si="28"/>
        <v>19.91522839634052</v>
      </c>
      <c r="AY54" s="606">
        <v>0.26</v>
      </c>
      <c r="AZ54" s="571">
        <v>12.55</v>
      </c>
      <c r="BA54" s="571">
        <v>-14.49</v>
      </c>
      <c r="BB54" s="571">
        <v>-3.1</v>
      </c>
      <c r="BC54" s="571">
        <v>-2.41</v>
      </c>
      <c r="BE54" s="421">
        <v>1975</v>
      </c>
      <c r="BF54" s="421">
        <f t="shared" si="29"/>
        <v>5</v>
      </c>
      <c r="BG54" s="578">
        <v>2.78</v>
      </c>
      <c r="BH54" t="s">
        <v>3876</v>
      </c>
      <c r="BI54" t="s">
        <v>3877</v>
      </c>
    </row>
    <row r="55" spans="1:61" ht="11.25" customHeight="1" x14ac:dyDescent="0.25">
      <c r="A55" s="95" t="s">
        <v>4189</v>
      </c>
      <c r="B55" s="405" t="s">
        <v>211</v>
      </c>
      <c r="C55" s="734" t="s">
        <v>107</v>
      </c>
      <c r="D55" s="734" t="s">
        <v>3652</v>
      </c>
      <c r="E55" s="504">
        <v>38</v>
      </c>
      <c r="F55" s="33">
        <v>73</v>
      </c>
      <c r="G55" s="33" t="s">
        <v>105</v>
      </c>
      <c r="H55" s="33" t="s">
        <v>105</v>
      </c>
      <c r="I55" s="573">
        <v>37.43</v>
      </c>
      <c r="J55" s="430">
        <f t="shared" si="16"/>
        <v>3.3128506545551697</v>
      </c>
      <c r="K55" s="575">
        <v>0.31</v>
      </c>
      <c r="L55" s="406">
        <v>4</v>
      </c>
      <c r="M55" s="423">
        <f t="shared" si="17"/>
        <v>1.24</v>
      </c>
      <c r="N55" s="183" t="s">
        <v>914</v>
      </c>
      <c r="O55" s="505">
        <v>0.3</v>
      </c>
      <c r="P55" s="422">
        <v>45604</v>
      </c>
      <c r="Q55" s="422">
        <v>45611</v>
      </c>
      <c r="R55" s="423">
        <f t="shared" si="18"/>
        <v>3.3333333333333366</v>
      </c>
      <c r="S55" s="474">
        <f>IF(INDEX(Historical!$D$7:$D$1190,MATCH(B55,Historical!$B$7:$B$1192,0))=0,"n/a",(INDEX(Historical!$C$7:$C$1190,MATCH(B55,Historical!$B$7:$B$1192,0))/INDEX(Historical!$D$7:$D$1190,MATCH(B55,Historical!$B$7:$B$1192,0))-1)*100)</f>
        <v>0.83333333333333037</v>
      </c>
      <c r="T55" s="474">
        <f>IF(INDEX(Historical!$F$7:$F$1190,MATCH(B55,Historical!$B$7:$B$1192,0))=0,"n/a",((INDEX(Historical!$C$7:$C$1190,MATCH(B55,Historical!$B$7:$B$1192,0))/INDEX(Historical!$F$7:$F$1190,MATCH(B55,Historical!$B$7:$B$1192,0)))^(1/3)-1)*100)</f>
        <v>3.228011545636722</v>
      </c>
      <c r="U55" s="474">
        <f>IF(INDEX(Historical!$H$7:$H$1190,MATCH(B55,Historical!$B$7:$B$1192,0))=0,"n/a",((INDEX(Historical!$C$7:$C$1190,MATCH(B55,Historical!$B$7:$B$1192,0))/INDEX(Historical!$H$7:$H$1190,MATCH(B55,Historical!$B$7:$B$1192,0)))^(1/5)-1)*100)</f>
        <v>3.8860118254084641</v>
      </c>
      <c r="V55" s="474">
        <f>IF(INDEX(Historical!$M$7:$M$1190,MATCH(B55,Historical!$B$7:$B$1192,0))=0,"n/a",((INDEX(Historical!$C$7:$C$1190,MATCH(B55,Historical!$B$7:$B$1192,0))/INDEX(Historical!$M$7:$M$1190,MATCH(B55,Historical!$B$7:$B$1192,0)))^(1/10)-1)*100)</f>
        <v>4.6235529994636204</v>
      </c>
      <c r="W55" s="475">
        <f t="shared" si="19"/>
        <v>0.84048173036175455</v>
      </c>
      <c r="X55" s="476">
        <f t="shared" si="20"/>
        <v>0.44411563718953878</v>
      </c>
      <c r="Y55" s="449"/>
      <c r="Z55" s="430">
        <f t="shared" si="21"/>
        <v>57.407407407407405</v>
      </c>
      <c r="AA55" s="581">
        <f t="shared" si="22"/>
        <v>17.328703703703702</v>
      </c>
      <c r="AB55" s="406">
        <v>12</v>
      </c>
      <c r="AC55" s="568">
        <v>2.16</v>
      </c>
      <c r="AD55" s="568">
        <v>7.7</v>
      </c>
      <c r="AE55" s="568">
        <v>1.97</v>
      </c>
      <c r="AF55" s="568">
        <v>1.1200000000000001</v>
      </c>
      <c r="AG55" s="568">
        <v>5.4399999999999995</v>
      </c>
      <c r="AH55" s="568">
        <v>-13.459999999999999</v>
      </c>
      <c r="AI55" s="568">
        <v>30.2</v>
      </c>
      <c r="AJ55" s="568">
        <v>8.75</v>
      </c>
      <c r="AK55" s="568">
        <v>2.25</v>
      </c>
      <c r="AL55" s="576">
        <v>201.24</v>
      </c>
      <c r="AM55" s="571">
        <v>17.62</v>
      </c>
      <c r="AN55" s="568">
        <v>0.44</v>
      </c>
      <c r="AO55" s="510">
        <f t="shared" si="23"/>
        <v>-10.129841223740069</v>
      </c>
      <c r="AP55" s="511">
        <f t="shared" si="24"/>
        <v>7.1988624799636334</v>
      </c>
      <c r="AQ55" s="582">
        <f t="shared" si="25"/>
        <v>-7.1245801010882293</v>
      </c>
      <c r="AR55" s="430">
        <f>INDEX(Historical!$C$7:$C$1190,MATCH(B55,Historical!$B$7:$B$1214,0))*IF(AH55="n/a",1.03,IF(AH55&lt;0,1.01,IF(AH55&gt;10,1.1,(1+AH55/100))))</f>
        <v>1.2221</v>
      </c>
      <c r="AS55" s="581">
        <f t="shared" si="26"/>
        <v>1.3443100000000001</v>
      </c>
      <c r="AT55" s="581">
        <f t="shared" si="30"/>
        <v>1.3745569750000002</v>
      </c>
      <c r="AU55" s="581">
        <f t="shared" si="30"/>
        <v>1.4054845069375002</v>
      </c>
      <c r="AV55" s="581">
        <f t="shared" si="30"/>
        <v>1.4371079083435938</v>
      </c>
      <c r="AW55" s="430">
        <f t="shared" si="27"/>
        <v>6.7835593902810949</v>
      </c>
      <c r="AX55" s="516">
        <f t="shared" si="28"/>
        <v>18.12332190831177</v>
      </c>
      <c r="AY55" s="606">
        <v>0.28000000000000003</v>
      </c>
      <c r="AZ55" s="571">
        <v>30.42</v>
      </c>
      <c r="BA55" s="571">
        <v>1.35</v>
      </c>
      <c r="BB55" s="571">
        <v>12.06</v>
      </c>
      <c r="BC55" s="571">
        <v>13.61</v>
      </c>
      <c r="BD55" s="591" t="s">
        <v>3601</v>
      </c>
      <c r="BE55" s="421">
        <v>1987</v>
      </c>
      <c r="BF55" s="421">
        <f t="shared" si="29"/>
        <v>4</v>
      </c>
      <c r="BG55" s="578">
        <v>0.41000000000000003</v>
      </c>
      <c r="BH55" t="s">
        <v>3876</v>
      </c>
      <c r="BI55" t="s">
        <v>3877</v>
      </c>
    </row>
    <row r="56" spans="1:61" ht="11.25" customHeight="1" x14ac:dyDescent="0.25">
      <c r="A56" s="8" t="s">
        <v>4195</v>
      </c>
      <c r="B56" s="405" t="s">
        <v>218</v>
      </c>
      <c r="C56" s="734" t="s">
        <v>111</v>
      </c>
      <c r="D56" s="734" t="s">
        <v>3676</v>
      </c>
      <c r="E56" s="504">
        <v>68</v>
      </c>
      <c r="F56" s="33">
        <v>7</v>
      </c>
      <c r="G56" s="33" t="s">
        <v>36</v>
      </c>
      <c r="H56" s="33" t="s">
        <v>36</v>
      </c>
      <c r="I56" s="568">
        <v>132</v>
      </c>
      <c r="J56" s="430">
        <f t="shared" si="16"/>
        <v>1.5984848484848484</v>
      </c>
      <c r="K56" s="575">
        <v>0.52749999999999997</v>
      </c>
      <c r="L56" s="406">
        <v>4</v>
      </c>
      <c r="M56" s="423">
        <f t="shared" si="17"/>
        <v>2.11</v>
      </c>
      <c r="N56" s="183" t="s">
        <v>141</v>
      </c>
      <c r="O56" s="505">
        <v>0.52500000000000002</v>
      </c>
      <c r="P56" s="422">
        <v>45611</v>
      </c>
      <c r="Q56" s="422">
        <v>45636</v>
      </c>
      <c r="R56" s="423">
        <f t="shared" si="18"/>
        <v>0.47619047619046601</v>
      </c>
      <c r="S56" s="474">
        <f>IF(INDEX(Historical!$D$7:$D$1190,MATCH(B56,Historical!$B$7:$B$1192,0))=0,"n/a",(INDEX(Historical!$C$7:$C$1190,MATCH(B56,Historical!$B$7:$B$1192,0))/INDEX(Historical!$D$7:$D$1190,MATCH(B56,Historical!$B$7:$B$1192,0))-1)*100)</f>
        <v>0.83932853717025857</v>
      </c>
      <c r="T56" s="474">
        <f>IF(INDEX(Historical!$F$7:$F$1190,MATCH(B56,Historical!$B$7:$B$1192,0))=0,"n/a",((INDEX(Historical!$C$7:$C$1190,MATCH(B56,Historical!$B$7:$B$1192,0))/INDEX(Historical!$F$7:$F$1190,MATCH(B56,Historical!$B$7:$B$1192,0)))^(1/3)-1)*100)</f>
        <v>1.1765785274559626</v>
      </c>
      <c r="U56" s="474">
        <f>IF(INDEX(Historical!$H$7:$H$1190,MATCH(B56,Historical!$B$7:$B$1192,0))=0,"n/a",((INDEX(Historical!$C$7:$C$1190,MATCH(B56,Historical!$B$7:$B$1192,0))/INDEX(Historical!$H$7:$H$1190,MATCH(B56,Historical!$B$7:$B$1192,0)))^(1/5)-1)*100)</f>
        <v>1.3103826430731491</v>
      </c>
      <c r="V56" s="474">
        <f>IF(INDEX(Historical!$M$7:$M$1190,MATCH(B56,Historical!$B$7:$B$1192,0))=0,"n/a",((INDEX(Historical!$C$7:$C$1190,MATCH(B56,Historical!$B$7:$B$1192,0))/INDEX(Historical!$M$7:$M$1190,MATCH(B56,Historical!$B$7:$B$1192,0)))^(1/10)-1)*100)</f>
        <v>1.794035942083716</v>
      </c>
      <c r="W56" s="475">
        <f t="shared" si="19"/>
        <v>0.73041047413530702</v>
      </c>
      <c r="X56" s="476" t="str">
        <f t="shared" si="20"/>
        <v>n/a</v>
      </c>
      <c r="Y56" s="446"/>
      <c r="Z56" s="430">
        <f t="shared" si="21"/>
        <v>45.278969957081536</v>
      </c>
      <c r="AA56" s="581">
        <f t="shared" si="22"/>
        <v>28.326180257510728</v>
      </c>
      <c r="AB56" s="406">
        <v>9</v>
      </c>
      <c r="AC56" s="568">
        <v>4.66</v>
      </c>
      <c r="AD56" s="568">
        <v>3.15</v>
      </c>
      <c r="AE56" s="568">
        <v>4.18</v>
      </c>
      <c r="AF56" s="568">
        <v>3.74</v>
      </c>
      <c r="AG56" s="568">
        <v>10.86</v>
      </c>
      <c r="AH56" s="568">
        <v>9.35</v>
      </c>
      <c r="AI56" s="568">
        <v>9.08</v>
      </c>
      <c r="AJ56" s="568">
        <v>-1.6</v>
      </c>
      <c r="AK56" s="568">
        <v>8.99</v>
      </c>
      <c r="AL56" s="576">
        <v>74290</v>
      </c>
      <c r="AM56" s="571">
        <v>0.24</v>
      </c>
      <c r="AN56" s="568">
        <v>0.75</v>
      </c>
      <c r="AO56" s="510">
        <f t="shared" si="23"/>
        <v>-25.41731276595273</v>
      </c>
      <c r="AP56" s="511">
        <f t="shared" si="24"/>
        <v>2.9088674915579977</v>
      </c>
      <c r="AQ56" s="582">
        <f t="shared" si="25"/>
        <v>116.98941516743785</v>
      </c>
      <c r="AR56" s="430">
        <f>INDEX(Historical!$C$7:$C$1190,MATCH(B56,Historical!$B$7:$B$1214,0))*IF(AH56="n/a",1.03,IF(AH56&lt;0,1.01,IF(AH56&gt;10,1.1,(1+AH56/100))))</f>
        <v>2.2990837499999999</v>
      </c>
      <c r="AS56" s="581">
        <f t="shared" si="26"/>
        <v>2.5078405545</v>
      </c>
      <c r="AT56" s="581">
        <f t="shared" si="30"/>
        <v>2.7332954203495503</v>
      </c>
      <c r="AU56" s="581">
        <f t="shared" si="30"/>
        <v>2.9790186786389752</v>
      </c>
      <c r="AV56" s="581">
        <f t="shared" si="30"/>
        <v>3.2468324578486194</v>
      </c>
      <c r="AW56" s="430">
        <f t="shared" si="27"/>
        <v>13.766070861337145</v>
      </c>
      <c r="AX56" s="516">
        <f t="shared" si="28"/>
        <v>10.42884156161905</v>
      </c>
      <c r="AY56" s="606">
        <v>1.29</v>
      </c>
      <c r="AZ56" s="571">
        <v>46.58</v>
      </c>
      <c r="BA56" s="571">
        <v>-12.16</v>
      </c>
      <c r="BB56" s="571">
        <v>-3.93</v>
      </c>
      <c r="BC56" s="571">
        <v>6.39</v>
      </c>
      <c r="BE56" s="421">
        <v>1958</v>
      </c>
      <c r="BF56" s="421">
        <f t="shared" si="29"/>
        <v>9</v>
      </c>
      <c r="BG56" s="578">
        <v>5.01</v>
      </c>
      <c r="BH56" t="s">
        <v>3876</v>
      </c>
      <c r="BI56" t="s">
        <v>3877</v>
      </c>
    </row>
    <row r="57" spans="1:61" ht="11.25" customHeight="1" x14ac:dyDescent="0.25">
      <c r="A57" s="8" t="s">
        <v>4197</v>
      </c>
      <c r="B57" s="405" t="s">
        <v>539</v>
      </c>
      <c r="C57" s="734" t="s">
        <v>177</v>
      </c>
      <c r="D57" s="734" t="s">
        <v>3650</v>
      </c>
      <c r="E57" s="504">
        <v>28</v>
      </c>
      <c r="F57" s="33">
        <v>131</v>
      </c>
      <c r="G57" s="33" t="s">
        <v>36</v>
      </c>
      <c r="H57" s="33" t="s">
        <v>105</v>
      </c>
      <c r="I57" s="573">
        <v>32.14</v>
      </c>
      <c r="J57" s="430">
        <f t="shared" si="16"/>
        <v>6.7828251400124451</v>
      </c>
      <c r="K57" s="579">
        <v>0.54500000000000004</v>
      </c>
      <c r="L57" s="406">
        <v>4</v>
      </c>
      <c r="M57" s="423">
        <f t="shared" si="17"/>
        <v>2.1800000000000002</v>
      </c>
      <c r="N57" s="183" t="s">
        <v>121</v>
      </c>
      <c r="O57" s="506">
        <v>0.53500000000000003</v>
      </c>
      <c r="P57" s="422">
        <v>45869</v>
      </c>
      <c r="Q57" s="422">
        <v>45883</v>
      </c>
      <c r="R57" s="423">
        <f t="shared" si="18"/>
        <v>1.8691588785046744</v>
      </c>
      <c r="S57" s="474">
        <f>IF(INDEX(Historical!$D$7:$D$1190,MATCH(B57,Historical!$B$7:$B$1192,0))=0,"n/a",(INDEX(Historical!$C$7:$C$1190,MATCH(B57,Historical!$B$7:$B$1192,0))/INDEX(Historical!$D$7:$D$1190,MATCH(B57,Historical!$B$7:$B$1192,0))-1)*100)</f>
        <v>5.0505050505050608</v>
      </c>
      <c r="T57" s="474">
        <f>IF(INDEX(Historical!$F$7:$F$1190,MATCH(B57,Historical!$B$7:$B$1192,0))=0,"n/a",((INDEX(Historical!$C$7:$C$1190,MATCH(B57,Historical!$B$7:$B$1192,0))/INDEX(Historical!$F$7:$F$1190,MATCH(B57,Historical!$B$7:$B$1192,0)))^(1/3)-1)*100)</f>
        <v>4.9373944420962435</v>
      </c>
      <c r="U57" s="474">
        <f>IF(INDEX(Historical!$H$7:$H$1190,MATCH(B57,Historical!$B$7:$B$1192,0))=0,"n/a",((INDEX(Historical!$C$7:$C$1190,MATCH(B57,Historical!$B$7:$B$1192,0))/INDEX(Historical!$H$7:$H$1190,MATCH(B57,Historical!$B$7:$B$1192,0)))^(1/5)-1)*100)</f>
        <v>3.4563715943573214</v>
      </c>
      <c r="V57" s="474">
        <f>IF(INDEX(Historical!$M$7:$M$1190,MATCH(B57,Historical!$B$7:$B$1192,0))=0,"n/a",((INDEX(Historical!$C$7:$C$1190,MATCH(B57,Historical!$B$7:$B$1192,0))/INDEX(Historical!$M$7:$M$1190,MATCH(B57,Historical!$B$7:$B$1192,0)))^(1/10)-1)*100)</f>
        <v>3.818017112287686</v>
      </c>
      <c r="W57" s="475">
        <f t="shared" si="19"/>
        <v>0.90527923073826322</v>
      </c>
      <c r="X57" s="476">
        <f t="shared" si="20"/>
        <v>0.67114011540918872</v>
      </c>
      <c r="Y57" s="574"/>
      <c r="Z57" s="430">
        <f t="shared" si="21"/>
        <v>81.343283582089555</v>
      </c>
      <c r="AA57" s="581">
        <f t="shared" si="22"/>
        <v>11.992537313432836</v>
      </c>
      <c r="AB57" s="406">
        <v>12</v>
      </c>
      <c r="AC57" s="568">
        <v>2.68</v>
      </c>
      <c r="AD57" s="568">
        <v>2.86</v>
      </c>
      <c r="AE57" s="568">
        <v>1.28</v>
      </c>
      <c r="AF57" s="568">
        <v>2.39</v>
      </c>
      <c r="AG57" s="568">
        <v>20.43</v>
      </c>
      <c r="AH57" s="568">
        <v>0.86</v>
      </c>
      <c r="AI57" s="568">
        <v>7.04</v>
      </c>
      <c r="AJ57" s="568">
        <v>5.1499999999999995</v>
      </c>
      <c r="AK57" s="568">
        <v>4.2</v>
      </c>
      <c r="AL57" s="576">
        <v>69590</v>
      </c>
      <c r="AM57" s="571">
        <v>33.32</v>
      </c>
      <c r="AN57" s="568">
        <v>1.1399999999999999</v>
      </c>
      <c r="AO57" s="510">
        <f t="shared" si="23"/>
        <v>-1.7533405790630692</v>
      </c>
      <c r="AP57" s="511">
        <f t="shared" si="24"/>
        <v>10.239196734369767</v>
      </c>
      <c r="AQ57" s="582">
        <f t="shared" si="25"/>
        <v>12.866025158847272</v>
      </c>
      <c r="AR57" s="430">
        <f>INDEX(Historical!$C$7:$C$1190,MATCH(B57,Historical!$B$7:$B$1214,0))*IF(AH57="n/a",1.03,IF(AH57&lt;0,1.01,IF(AH57&gt;10,1.1,(1+AH57/100))))</f>
        <v>2.0978879999999998</v>
      </c>
      <c r="AS57" s="581">
        <f t="shared" si="26"/>
        <v>2.2455793151999996</v>
      </c>
      <c r="AT57" s="581">
        <f t="shared" si="30"/>
        <v>2.3398936464383997</v>
      </c>
      <c r="AU57" s="581">
        <f t="shared" si="30"/>
        <v>2.4381691795888125</v>
      </c>
      <c r="AV57" s="581">
        <f t="shared" si="30"/>
        <v>2.5405722851315429</v>
      </c>
      <c r="AW57" s="430">
        <f t="shared" si="27"/>
        <v>11.662102426358754</v>
      </c>
      <c r="AX57" s="516">
        <f t="shared" si="28"/>
        <v>36.285321799498298</v>
      </c>
      <c r="AY57" s="606">
        <v>0.69</v>
      </c>
      <c r="AZ57" s="571">
        <v>15.740000000000002</v>
      </c>
      <c r="BA57" s="571">
        <v>-7.19</v>
      </c>
      <c r="BB57" s="571">
        <v>2.2800000000000002</v>
      </c>
      <c r="BC57" s="571">
        <v>0.44</v>
      </c>
      <c r="BE57" s="421">
        <v>1998</v>
      </c>
      <c r="BF57" s="421">
        <f t="shared" si="29"/>
        <v>3</v>
      </c>
      <c r="BG57" s="578">
        <v>7.71</v>
      </c>
      <c r="BH57" t="s">
        <v>3876</v>
      </c>
      <c r="BI57" t="s">
        <v>3879</v>
      </c>
    </row>
    <row r="58" spans="1:61" ht="11.25" customHeight="1" x14ac:dyDescent="0.25">
      <c r="A58" s="95" t="s">
        <v>219</v>
      </c>
      <c r="B58" s="405" t="s">
        <v>220</v>
      </c>
      <c r="C58" s="734" t="s">
        <v>107</v>
      </c>
      <c r="D58" s="734" t="s">
        <v>117</v>
      </c>
      <c r="E58" s="504">
        <v>35</v>
      </c>
      <c r="F58" s="33">
        <v>82</v>
      </c>
      <c r="G58" s="33" t="s">
        <v>105</v>
      </c>
      <c r="H58" s="33" t="s">
        <v>105</v>
      </c>
      <c r="I58" s="568">
        <v>354.38</v>
      </c>
      <c r="J58" s="430">
        <f t="shared" si="16"/>
        <v>1.5407190022010271</v>
      </c>
      <c r="K58" s="579">
        <v>1.365</v>
      </c>
      <c r="L58" s="406">
        <v>4</v>
      </c>
      <c r="M58" s="423">
        <f t="shared" si="17"/>
        <v>5.46</v>
      </c>
      <c r="N58" s="183" t="s">
        <v>221</v>
      </c>
      <c r="O58" s="506">
        <v>1.2749999999999999</v>
      </c>
      <c r="P58" s="422">
        <v>45664</v>
      </c>
      <c r="Q58" s="422">
        <v>45679</v>
      </c>
      <c r="R58" s="423">
        <f t="shared" si="18"/>
        <v>7.0588235294117716</v>
      </c>
      <c r="S58" s="474">
        <f>IF(INDEX(Historical!$D$7:$D$1190,MATCH(B58,Historical!$B$7:$B$1192,0))=0,"n/a",(INDEX(Historical!$C$7:$C$1190,MATCH(B58,Historical!$B$7:$B$1192,0))/INDEX(Historical!$D$7:$D$1190,MATCH(B58,Historical!$B$7:$B$1192,0))-1)*100)</f>
        <v>7.1428571428571397</v>
      </c>
      <c r="T58" s="474">
        <f>IF(INDEX(Historical!$F$7:$F$1190,MATCH(B58,Historical!$B$7:$B$1192,0))=0,"n/a",((INDEX(Historical!$C$7:$C$1190,MATCH(B58,Historical!$B$7:$B$1192,0))/INDEX(Historical!$F$7:$F$1190,MATCH(B58,Historical!$B$7:$B$1192,0)))^(1/3)-1)*100)</f>
        <v>7.1988052250389956</v>
      </c>
      <c r="U58" s="474">
        <f>IF(INDEX(Historical!$H$7:$H$1190,MATCH(B58,Historical!$B$7:$B$1192,0))=0,"n/a",((INDEX(Historical!$C$7:$C$1190,MATCH(B58,Historical!$B$7:$B$1192,0))/INDEX(Historical!$H$7:$H$1190,MATCH(B58,Historical!$B$7:$B$1192,0)))^(1/5)-1)*100)</f>
        <v>7.2145025900850923</v>
      </c>
      <c r="V58" s="474">
        <f>IF(INDEX(Historical!$M$7:$M$1190,MATCH(B58,Historical!$B$7:$B$1192,0))=0,"n/a",((INDEX(Historical!$C$7:$C$1190,MATCH(B58,Historical!$B$7:$B$1192,0))/INDEX(Historical!$M$7:$M$1190,MATCH(B58,Historical!$B$7:$B$1192,0)))^(1/10)-1)*100)</f>
        <v>7.2194674887623878</v>
      </c>
      <c r="W58" s="475">
        <f t="shared" si="19"/>
        <v>0.99931229018137091</v>
      </c>
      <c r="X58" s="476">
        <f t="shared" si="20"/>
        <v>0.5289224772789658</v>
      </c>
      <c r="Y58" s="439"/>
      <c r="Z58" s="430">
        <f t="shared" si="21"/>
        <v>46.037099494097809</v>
      </c>
      <c r="AA58" s="581">
        <f t="shared" si="22"/>
        <v>29.88026981450253</v>
      </c>
      <c r="AB58" s="406">
        <v>12</v>
      </c>
      <c r="AC58" s="568">
        <v>11.86</v>
      </c>
      <c r="AD58" s="568" t="s">
        <v>135</v>
      </c>
      <c r="AE58" s="568">
        <v>4.1500000000000004</v>
      </c>
      <c r="AF58" s="568">
        <v>7.55</v>
      </c>
      <c r="AG58" s="568">
        <v>31.14</v>
      </c>
      <c r="AH58" s="568">
        <v>8.5400000000000009</v>
      </c>
      <c r="AI58" s="568">
        <v>16.29</v>
      </c>
      <c r="AJ58" s="568">
        <v>13.639999999999999</v>
      </c>
      <c r="AK58" s="568" t="s">
        <v>135</v>
      </c>
      <c r="AL58" s="576">
        <v>16500</v>
      </c>
      <c r="AM58" s="571">
        <v>45.98</v>
      </c>
      <c r="AN58" s="568">
        <v>0</v>
      </c>
      <c r="AO58" s="510">
        <f t="shared" si="23"/>
        <v>-21.12504822221641</v>
      </c>
      <c r="AP58" s="511">
        <f t="shared" si="24"/>
        <v>8.7552215922861194</v>
      </c>
      <c r="AQ58" s="582">
        <f t="shared" si="25"/>
        <v>216.64634117190263</v>
      </c>
      <c r="AR58" s="430">
        <f>INDEX(Historical!$C$7:$C$1190,MATCH(B58,Historical!$B$7:$B$1214,0))*IF(AH58="n/a",1.03,IF(AH58&lt;0,1.01,IF(AH58&gt;10,1.1,(1+AH58/100))))</f>
        <v>5.5355399999999992</v>
      </c>
      <c r="AS58" s="581">
        <f t="shared" si="26"/>
        <v>6.0890939999999993</v>
      </c>
      <c r="AT58" s="581">
        <f t="shared" si="30"/>
        <v>6.2717668199999999</v>
      </c>
      <c r="AU58" s="581">
        <f t="shared" si="30"/>
        <v>6.4599198246</v>
      </c>
      <c r="AV58" s="581">
        <f t="shared" si="30"/>
        <v>6.6537174193380002</v>
      </c>
      <c r="AW58" s="430">
        <f t="shared" si="27"/>
        <v>31.010038063937998</v>
      </c>
      <c r="AX58" s="516">
        <f t="shared" si="28"/>
        <v>8.7505045611879897</v>
      </c>
      <c r="AY58" s="606">
        <v>0.32</v>
      </c>
      <c r="AZ58" s="571">
        <v>6.63</v>
      </c>
      <c r="BA58" s="571">
        <v>-35.21</v>
      </c>
      <c r="BB58" s="571">
        <v>6.9999999999999993E-2</v>
      </c>
      <c r="BC58" s="571">
        <v>-8.4699999999999989</v>
      </c>
      <c r="BE58" s="421">
        <v>1991</v>
      </c>
      <c r="BF58" s="421">
        <f t="shared" si="29"/>
        <v>3</v>
      </c>
      <c r="BG58" s="578">
        <v>21.48</v>
      </c>
      <c r="BH58" t="s">
        <v>3876</v>
      </c>
      <c r="BI58" t="s">
        <v>3877</v>
      </c>
    </row>
    <row r="59" spans="1:61" ht="11.25" customHeight="1" x14ac:dyDescent="0.25">
      <c r="A59" s="8" t="s">
        <v>548</v>
      </c>
      <c r="B59" s="405" t="s">
        <v>549</v>
      </c>
      <c r="C59" s="734" t="s">
        <v>130</v>
      </c>
      <c r="D59" s="734" t="s">
        <v>3644</v>
      </c>
      <c r="E59" s="504">
        <v>27</v>
      </c>
      <c r="F59" s="33">
        <v>136</v>
      </c>
      <c r="G59" s="33" t="s">
        <v>36</v>
      </c>
      <c r="H59" s="33" t="s">
        <v>114</v>
      </c>
      <c r="I59" s="573">
        <v>64.069999999999993</v>
      </c>
      <c r="J59" s="430">
        <f t="shared" si="16"/>
        <v>4.6979865771812079</v>
      </c>
      <c r="K59" s="579">
        <v>0.75249999999999995</v>
      </c>
      <c r="L59" s="406">
        <v>4</v>
      </c>
      <c r="M59" s="423">
        <f t="shared" si="17"/>
        <v>3.01</v>
      </c>
      <c r="N59" s="183" t="s">
        <v>345</v>
      </c>
      <c r="O59" s="506">
        <v>0.71499999999999997</v>
      </c>
      <c r="P59" s="422">
        <v>45720</v>
      </c>
      <c r="Q59" s="422">
        <v>45747</v>
      </c>
      <c r="R59" s="423">
        <f t="shared" si="18"/>
        <v>5.2447552447552424</v>
      </c>
      <c r="S59" s="474">
        <f>IF(INDEX(Historical!$D$7:$D$1190,MATCH(B59,Historical!$B$7:$B$1192,0))=0,"n/a",(INDEX(Historical!$C$7:$C$1190,MATCH(B59,Historical!$B$7:$B$1192,0))/INDEX(Historical!$D$7:$D$1190,MATCH(B59,Historical!$B$7:$B$1192,0))-1)*100)</f>
        <v>5.9259259259259123</v>
      </c>
      <c r="T59" s="474">
        <f>IF(INDEX(Historical!$F$7:$F$1190,MATCH(B59,Historical!$B$7:$B$1192,0))=0,"n/a",((INDEX(Historical!$C$7:$C$1190,MATCH(B59,Historical!$B$7:$B$1192,0))/INDEX(Historical!$F$7:$F$1190,MATCH(B59,Historical!$B$7:$B$1192,0)))^(1/3)-1)*100)</f>
        <v>5.8724581968102374</v>
      </c>
      <c r="U59" s="474">
        <f>IF(INDEX(Historical!$H$7:$H$1190,MATCH(B59,Historical!$B$7:$B$1192,0))=0,"n/a",((INDEX(Historical!$C$7:$C$1190,MATCH(B59,Historical!$B$7:$B$1192,0))/INDEX(Historical!$H$7:$H$1190,MATCH(B59,Historical!$B$7:$B$1192,0)))^(1/5)-1)*100)</f>
        <v>5.971834352437777</v>
      </c>
      <c r="V59" s="474">
        <f>IF(INDEX(Historical!$M$7:$M$1190,MATCH(B59,Historical!$B$7:$B$1192,0))=0,"n/a",((INDEX(Historical!$C$7:$C$1190,MATCH(B59,Historical!$B$7:$B$1192,0))/INDEX(Historical!$M$7:$M$1190,MATCH(B59,Historical!$B$7:$B$1192,0)))^(1/10)-1)*100)</f>
        <v>6.1809576820575529</v>
      </c>
      <c r="W59" s="475">
        <f t="shared" si="19"/>
        <v>0.96616651652108354</v>
      </c>
      <c r="X59" s="476" t="str">
        <f t="shared" si="20"/>
        <v>n/a</v>
      </c>
      <c r="Y59" s="436"/>
      <c r="Z59" s="430">
        <f t="shared" si="21"/>
        <v>129.74137931034483</v>
      </c>
      <c r="AA59" s="581">
        <f t="shared" si="22"/>
        <v>27.616379310344826</v>
      </c>
      <c r="AB59" s="406">
        <v>12</v>
      </c>
      <c r="AC59" s="568">
        <v>2.3199999999999998</v>
      </c>
      <c r="AD59" s="568">
        <v>5.83</v>
      </c>
      <c r="AE59" s="568">
        <v>1.83</v>
      </c>
      <c r="AF59" s="568">
        <v>1.52</v>
      </c>
      <c r="AG59" s="568">
        <v>5.63</v>
      </c>
      <c r="AH59" s="569">
        <v>3.65</v>
      </c>
      <c r="AI59" s="569">
        <v>5.3</v>
      </c>
      <c r="AJ59" s="568">
        <v>-4.21</v>
      </c>
      <c r="AK59" s="568">
        <v>4.7300000000000004</v>
      </c>
      <c r="AL59" s="576">
        <v>23780</v>
      </c>
      <c r="AM59" s="571">
        <v>0.27</v>
      </c>
      <c r="AN59" s="568">
        <v>1.9</v>
      </c>
      <c r="AO59" s="510">
        <f t="shared" si="23"/>
        <v>-16.94655838072584</v>
      </c>
      <c r="AP59" s="511">
        <f t="shared" si="24"/>
        <v>10.669820929618986</v>
      </c>
      <c r="AQ59" s="582">
        <f t="shared" si="25"/>
        <v>36.588427282229709</v>
      </c>
      <c r="AR59" s="430">
        <f>INDEX(Historical!$C$7:$C$1190,MATCH(B59,Historical!$B$7:$B$1214,0))*IF(AH59="n/a",1.03,IF(AH59&lt;0,1.01,IF(AH59&gt;10,1.1,(1+AH59/100))))</f>
        <v>2.9643899999999999</v>
      </c>
      <c r="AS59" s="581">
        <f t="shared" si="26"/>
        <v>3.1215026699999995</v>
      </c>
      <c r="AT59" s="581">
        <f t="shared" si="30"/>
        <v>3.2691497462909993</v>
      </c>
      <c r="AU59" s="581">
        <f t="shared" si="30"/>
        <v>3.4237805292905632</v>
      </c>
      <c r="AV59" s="581">
        <f t="shared" si="30"/>
        <v>3.5857253483260063</v>
      </c>
      <c r="AW59" s="430">
        <f t="shared" si="27"/>
        <v>16.364548293907568</v>
      </c>
      <c r="AX59" s="516">
        <f t="shared" si="28"/>
        <v>25.541670507113423</v>
      </c>
      <c r="AY59" s="606">
        <v>0.65</v>
      </c>
      <c r="AZ59" s="571">
        <v>22.55</v>
      </c>
      <c r="BA59" s="571">
        <v>-7.16</v>
      </c>
      <c r="BB59" s="571">
        <v>-1.55</v>
      </c>
      <c r="BC59" s="571">
        <v>3.9800000000000004</v>
      </c>
      <c r="BE59" s="421">
        <v>1999</v>
      </c>
      <c r="BF59" s="421">
        <f t="shared" si="29"/>
        <v>3</v>
      </c>
      <c r="BG59" s="578">
        <v>1.44</v>
      </c>
      <c r="BH59" t="s">
        <v>3876</v>
      </c>
      <c r="BI59" t="s">
        <v>3877</v>
      </c>
    </row>
    <row r="60" spans="1:61" ht="11.25" customHeight="1" x14ac:dyDescent="0.25">
      <c r="A60" s="8" t="s">
        <v>4198</v>
      </c>
      <c r="B60" s="405" t="s">
        <v>544</v>
      </c>
      <c r="C60" s="734" t="s">
        <v>3636</v>
      </c>
      <c r="D60" s="734" t="s">
        <v>4809</v>
      </c>
      <c r="E60" s="504">
        <v>31</v>
      </c>
      <c r="F60" s="33">
        <v>114</v>
      </c>
      <c r="G60" s="33" t="s">
        <v>36</v>
      </c>
      <c r="H60" s="33" t="s">
        <v>114</v>
      </c>
      <c r="I60" s="568">
        <v>270.20999999999998</v>
      </c>
      <c r="J60" s="430">
        <f t="shared" si="16"/>
        <v>3.8044483919914143</v>
      </c>
      <c r="K60" s="579">
        <v>2.57</v>
      </c>
      <c r="L60" s="406">
        <v>4</v>
      </c>
      <c r="M60" s="423">
        <f t="shared" si="17"/>
        <v>10.28</v>
      </c>
      <c r="N60" s="183" t="s">
        <v>216</v>
      </c>
      <c r="O60" s="506">
        <v>2.4500000000000002</v>
      </c>
      <c r="P60" s="422">
        <v>45747</v>
      </c>
      <c r="Q60" s="422">
        <v>45762</v>
      </c>
      <c r="R60" s="423">
        <f t="shared" si="18"/>
        <v>4.8979591836734553</v>
      </c>
      <c r="S60" s="474">
        <f>IF(INDEX(Historical!$D$7:$D$1190,MATCH(B60,Historical!$B$7:$B$1192,0))=0,"n/a",(INDEX(Historical!$C$7:$C$1190,MATCH(B60,Historical!$B$7:$B$1192,0))/INDEX(Historical!$D$7:$D$1190,MATCH(B60,Historical!$B$7:$B$1192,0))-1)*100)</f>
        <v>5.8050383351588186</v>
      </c>
      <c r="T60" s="474">
        <f>IF(INDEX(Historical!$F$7:$F$1190,MATCH(B60,Historical!$B$7:$B$1192,0))=0,"n/a",((INDEX(Historical!$C$7:$C$1190,MATCH(B60,Historical!$B$7:$B$1192,0))/INDEX(Historical!$F$7:$F$1190,MATCH(B60,Historical!$B$7:$B$1192,0)))^(1/3)-1)*100)</f>
        <v>4.9881378709146329</v>
      </c>
      <c r="U60" s="474">
        <f>IF(INDEX(Historical!$H$7:$H$1190,MATCH(B60,Historical!$B$7:$B$1192,0))=0,"n/a",((INDEX(Historical!$C$7:$C$1190,MATCH(B60,Historical!$B$7:$B$1192,0))/INDEX(Historical!$H$7:$H$1190,MATCH(B60,Historical!$B$7:$B$1192,0)))^(1/5)-1)*100)</f>
        <v>4.6127333655295422</v>
      </c>
      <c r="V60" s="474">
        <f>IF(INDEX(Historical!$M$7:$M$1190,MATCH(B60,Historical!$B$7:$B$1192,0))=0,"n/a",((INDEX(Historical!$C$7:$C$1190,MATCH(B60,Historical!$B$7:$B$1192,0))/INDEX(Historical!$M$7:$M$1190,MATCH(B60,Historical!$B$7:$B$1192,0)))^(1/10)-1)*100)</f>
        <v>6.7646156445878347</v>
      </c>
      <c r="W60" s="475">
        <f t="shared" si="19"/>
        <v>0.68189141968768785</v>
      </c>
      <c r="X60" s="476">
        <f t="shared" si="20"/>
        <v>0.39696500563937542</v>
      </c>
      <c r="Y60" s="405"/>
      <c r="Z60" s="430">
        <f t="shared" si="21"/>
        <v>82.636655948553056</v>
      </c>
      <c r="AA60" s="581">
        <f t="shared" si="22"/>
        <v>21.721061093247588</v>
      </c>
      <c r="AB60" s="406">
        <v>12</v>
      </c>
      <c r="AC60" s="568">
        <v>12.44</v>
      </c>
      <c r="AD60" s="568" t="s">
        <v>135</v>
      </c>
      <c r="AE60" s="568">
        <v>9.7899999999999991</v>
      </c>
      <c r="AF60" s="568">
        <v>3.09</v>
      </c>
      <c r="AG60" s="568">
        <v>14.399999999999999</v>
      </c>
      <c r="AH60" s="568">
        <v>-20.13</v>
      </c>
      <c r="AI60" s="568">
        <v>-34.93</v>
      </c>
      <c r="AJ60" s="568">
        <v>11.62</v>
      </c>
      <c r="AK60" s="568">
        <v>-17.169999999999998</v>
      </c>
      <c r="AL60" s="576">
        <v>18010</v>
      </c>
      <c r="AM60" s="571">
        <v>0.70000000000000007</v>
      </c>
      <c r="AN60" s="568">
        <v>1.21</v>
      </c>
      <c r="AO60" s="510">
        <f t="shared" si="23"/>
        <v>-13.303879335726631</v>
      </c>
      <c r="AP60" s="511">
        <f t="shared" si="24"/>
        <v>8.4171817575209573</v>
      </c>
      <c r="AQ60" s="582">
        <f t="shared" si="25"/>
        <v>72.714380509344622</v>
      </c>
      <c r="AR60" s="430">
        <f>INDEX(Historical!$C$7:$C$1190,MATCH(B60,Historical!$B$7:$B$1214,0))*IF(AH60="n/a",1.03,IF(AH60&lt;0,1.01,IF(AH60&gt;10,1.1,(1+AH60/100))))</f>
        <v>9.7566000000000006</v>
      </c>
      <c r="AS60" s="581">
        <f t="shared" si="26"/>
        <v>9.8541660000000011</v>
      </c>
      <c r="AT60" s="581">
        <f t="shared" si="30"/>
        <v>9.9527076600000015</v>
      </c>
      <c r="AU60" s="581">
        <f t="shared" si="30"/>
        <v>10.052234736600001</v>
      </c>
      <c r="AV60" s="581">
        <f t="shared" si="30"/>
        <v>10.152757083966002</v>
      </c>
      <c r="AW60" s="430">
        <f t="shared" si="27"/>
        <v>49.768465480566007</v>
      </c>
      <c r="AX60" s="516">
        <f t="shared" si="28"/>
        <v>18.418439539826807</v>
      </c>
      <c r="AY60" s="606">
        <v>0.84</v>
      </c>
      <c r="AZ60" s="571">
        <v>10.81</v>
      </c>
      <c r="BA60" s="571">
        <v>-14.96</v>
      </c>
      <c r="BB60" s="571">
        <v>-1.44</v>
      </c>
      <c r="BC60" s="571">
        <v>-5.34</v>
      </c>
      <c r="BE60" s="421">
        <v>1995</v>
      </c>
      <c r="BF60" s="421">
        <f t="shared" si="29"/>
        <v>3</v>
      </c>
      <c r="BG60" s="578">
        <v>6.23</v>
      </c>
      <c r="BH60" t="s">
        <v>3876</v>
      </c>
      <c r="BI60" t="s">
        <v>3878</v>
      </c>
    </row>
    <row r="61" spans="1:61" s="540" customFormat="1" ht="11.25" customHeight="1" x14ac:dyDescent="0.25">
      <c r="A61" s="29" t="s">
        <v>4202</v>
      </c>
      <c r="B61" s="17" t="s">
        <v>551</v>
      </c>
      <c r="C61" s="734" t="s">
        <v>111</v>
      </c>
      <c r="D61" s="734" t="s">
        <v>3668</v>
      </c>
      <c r="E61" s="524">
        <v>31</v>
      </c>
      <c r="F61" s="33">
        <v>115</v>
      </c>
      <c r="G61" s="720" t="s">
        <v>105</v>
      </c>
      <c r="H61" s="720" t="s">
        <v>105</v>
      </c>
      <c r="I61" s="534">
        <v>120.54</v>
      </c>
      <c r="J61" s="526">
        <f t="shared" si="16"/>
        <v>1.2775842044134726</v>
      </c>
      <c r="K61" s="544">
        <v>0.77</v>
      </c>
      <c r="L61" s="528">
        <v>2</v>
      </c>
      <c r="M61" s="529">
        <f t="shared" si="17"/>
        <v>1.54</v>
      </c>
      <c r="N61" s="530" t="s">
        <v>552</v>
      </c>
      <c r="O61" s="545">
        <v>0.73</v>
      </c>
      <c r="P61" s="714">
        <v>45810</v>
      </c>
      <c r="Q61" s="714">
        <v>45824</v>
      </c>
      <c r="R61" s="529">
        <f t="shared" si="18"/>
        <v>5.4794520547945256</v>
      </c>
      <c r="S61" s="474">
        <f>IF(INDEX(Historical!$D$7:$D$1190,MATCH(B61,Historical!$B$7:$B$1192,0))=0,"n/a",(INDEX(Historical!$C$7:$C$1190,MATCH(B61,Historical!$B$7:$B$1192,0))/INDEX(Historical!$D$7:$D$1190,MATCH(B61,Historical!$B$7:$B$1192,0))-1)*100)</f>
        <v>5.7971014492753659</v>
      </c>
      <c r="T61" s="474">
        <f>IF(INDEX(Historical!$F$7:$F$1190,MATCH(B61,Historical!$B$7:$B$1192,0))=0,"n/a",((INDEX(Historical!$C$7:$C$1190,MATCH(B61,Historical!$B$7:$B$1192,0))/INDEX(Historical!$F$7:$F$1190,MATCH(B61,Historical!$B$7:$B$1192,0)))^(1/3)-1)*100)</f>
        <v>7.96880356547367</v>
      </c>
      <c r="U61" s="474">
        <f>IF(INDEX(Historical!$H$7:$H$1190,MATCH(B61,Historical!$B$7:$B$1192,0))=0,"n/a",((INDEX(Historical!$C$7:$C$1190,MATCH(B61,Historical!$B$7:$B$1192,0))/INDEX(Historical!$H$7:$H$1190,MATCH(B61,Historical!$B$7:$B$1192,0)))^(1/5)-1)*100)</f>
        <v>7.8625221439269977</v>
      </c>
      <c r="V61" s="474">
        <f>IF(INDEX(Historical!$M$7:$M$1190,MATCH(B61,Historical!$B$7:$B$1192,0))=0,"n/a",((INDEX(Historical!$C$7:$C$1190,MATCH(B61,Historical!$B$7:$B$1192,0))/INDEX(Historical!$M$7:$M$1190,MATCH(B61,Historical!$B$7:$B$1192,0)))^(1/10)-1)*100)</f>
        <v>8.5968650155411996</v>
      </c>
      <c r="W61" s="475">
        <f t="shared" si="19"/>
        <v>0.91458015563968087</v>
      </c>
      <c r="X61" s="476">
        <f t="shared" si="20"/>
        <v>0.71347750852332092</v>
      </c>
      <c r="Y61" s="541"/>
      <c r="Z61" s="526">
        <f t="shared" si="21"/>
        <v>25.122349102773246</v>
      </c>
      <c r="AA61" s="533">
        <f t="shared" si="22"/>
        <v>19.663947797716151</v>
      </c>
      <c r="AB61" s="528">
        <v>12</v>
      </c>
      <c r="AC61" s="534">
        <v>6.13</v>
      </c>
      <c r="AD61" s="534">
        <v>17.72</v>
      </c>
      <c r="AE61" s="534">
        <v>1.45</v>
      </c>
      <c r="AF61" s="534">
        <v>7.42</v>
      </c>
      <c r="AG61" s="534">
        <v>39.01</v>
      </c>
      <c r="AH61" s="534">
        <v>-4.2299999999999995</v>
      </c>
      <c r="AI61" s="534">
        <v>2.15</v>
      </c>
      <c r="AJ61" s="534">
        <v>11.020000000000001</v>
      </c>
      <c r="AK61" s="534">
        <v>1.1100000000000001</v>
      </c>
      <c r="AL61" s="535">
        <v>16360</v>
      </c>
      <c r="AM61" s="536">
        <v>0.67999999999999994</v>
      </c>
      <c r="AN61" s="534">
        <v>0.27</v>
      </c>
      <c r="AO61" s="537">
        <f t="shared" si="23"/>
        <v>-10.523841449375681</v>
      </c>
      <c r="AP61" s="538">
        <f t="shared" si="24"/>
        <v>9.1401063483404705</v>
      </c>
      <c r="AQ61" s="582">
        <f t="shared" si="25"/>
        <v>154.65138929660404</v>
      </c>
      <c r="AR61" s="430">
        <f>INDEX(Historical!$C$7:$C$1190,MATCH(B61,Historical!$B$7:$B$1214,0))*IF(AH61="n/a",1.03,IF(AH61&lt;0,1.01,IF(AH61&gt;10,1.1,(1+AH61/100))))</f>
        <v>1.4745999999999999</v>
      </c>
      <c r="AS61" s="533">
        <f t="shared" si="26"/>
        <v>1.5063039</v>
      </c>
      <c r="AT61" s="533">
        <f t="shared" si="30"/>
        <v>1.5230238732900001</v>
      </c>
      <c r="AU61" s="533">
        <f t="shared" si="30"/>
        <v>1.5399294382835194</v>
      </c>
      <c r="AV61" s="533">
        <f t="shared" si="30"/>
        <v>1.5570226550484665</v>
      </c>
      <c r="AW61" s="526">
        <f t="shared" si="27"/>
        <v>7.6008798666219857</v>
      </c>
      <c r="AX61" s="539">
        <f t="shared" si="28"/>
        <v>6.3056909462601505</v>
      </c>
      <c r="AY61" s="607">
        <v>1.05</v>
      </c>
      <c r="AZ61" s="536">
        <v>19.98</v>
      </c>
      <c r="BA61" s="536">
        <v>-8.4</v>
      </c>
      <c r="BB61" s="536">
        <v>3.11</v>
      </c>
      <c r="BC61" s="536">
        <v>4.71</v>
      </c>
      <c r="BD61" s="592"/>
      <c r="BE61" s="421">
        <v>1995</v>
      </c>
      <c r="BF61" s="421">
        <f t="shared" si="29"/>
        <v>3</v>
      </c>
      <c r="BG61" s="559">
        <v>17.810000000000002</v>
      </c>
      <c r="BH61" t="s">
        <v>3876</v>
      </c>
      <c r="BI61" t="s">
        <v>3877</v>
      </c>
    </row>
    <row r="62" spans="1:61" ht="11.25" customHeight="1" x14ac:dyDescent="0.25">
      <c r="A62" s="8" t="s">
        <v>557</v>
      </c>
      <c r="B62" s="405" t="s">
        <v>558</v>
      </c>
      <c r="C62" s="734" t="s">
        <v>111</v>
      </c>
      <c r="D62" s="734" t="s">
        <v>3647</v>
      </c>
      <c r="E62" s="504">
        <v>26</v>
      </c>
      <c r="F62" s="33">
        <v>142</v>
      </c>
      <c r="G62" s="33" t="s">
        <v>105</v>
      </c>
      <c r="H62" s="33" t="s">
        <v>105</v>
      </c>
      <c r="I62" s="573">
        <v>49.68</v>
      </c>
      <c r="J62" s="430">
        <f t="shared" si="16"/>
        <v>1.7713365539452495</v>
      </c>
      <c r="K62" s="575">
        <v>0.22</v>
      </c>
      <c r="L62" s="406">
        <v>4</v>
      </c>
      <c r="M62" s="423">
        <f t="shared" si="17"/>
        <v>0.88</v>
      </c>
      <c r="N62" s="183" t="s">
        <v>446</v>
      </c>
      <c r="O62" s="505">
        <v>0.215</v>
      </c>
      <c r="P62" s="422">
        <v>45772</v>
      </c>
      <c r="Q62" s="422">
        <v>45800</v>
      </c>
      <c r="R62" s="423">
        <f t="shared" si="18"/>
        <v>2.3255813953488391</v>
      </c>
      <c r="S62" s="474">
        <f>IF(INDEX(Historical!$D$7:$D$1190,MATCH(B62,Historical!$B$7:$B$1192,0))=0,"n/a",(INDEX(Historical!$C$7:$C$1190,MATCH(B62,Historical!$B$7:$B$1192,0))/INDEX(Historical!$D$7:$D$1190,MATCH(B62,Historical!$B$7:$B$1192,0))-1)*100)</f>
        <v>11.428571428571432</v>
      </c>
      <c r="T62" s="474">
        <f>IF(INDEX(Historical!$F$7:$F$1190,MATCH(B62,Historical!$B$7:$B$1192,0))=0,"n/a",((INDEX(Historical!$C$7:$C$1190,MATCH(B62,Historical!$B$7:$B$1192,0))/INDEX(Historical!$F$7:$F$1190,MATCH(B62,Historical!$B$7:$B$1192,0)))^(1/3)-1)*100)</f>
        <v>11.678316506545784</v>
      </c>
      <c r="U62" s="474">
        <f>IF(INDEX(Historical!$H$7:$H$1190,MATCH(B62,Historical!$B$7:$B$1192,0))=0,"n/a",((INDEX(Historical!$C$7:$C$1190,MATCH(B62,Historical!$B$7:$B$1192,0))/INDEX(Historical!$H$7:$H$1190,MATCH(B62,Historical!$B$7:$B$1192,0)))^(1/5)-1)*100)</f>
        <v>12.388291480088842</v>
      </c>
      <c r="V62" s="474">
        <f>IF(INDEX(Historical!$M$7:$M$1190,MATCH(B62,Historical!$B$7:$B$1192,0))=0,"n/a",((INDEX(Historical!$C$7:$C$1190,MATCH(B62,Historical!$B$7:$B$1192,0))/INDEX(Historical!$M$7:$M$1190,MATCH(B62,Historical!$B$7:$B$1192,0)))^(1/10)-1)*100)</f>
        <v>12.050928441551644</v>
      </c>
      <c r="W62" s="475">
        <f t="shared" si="19"/>
        <v>1.0279947756866574</v>
      </c>
      <c r="X62" s="476">
        <f t="shared" si="20"/>
        <v>1.5902813196519694</v>
      </c>
      <c r="Y62" s="442"/>
      <c r="Z62" s="430">
        <f t="shared" si="21"/>
        <v>85.436893203883486</v>
      </c>
      <c r="AA62" s="581">
        <f t="shared" si="22"/>
        <v>48.23300970873786</v>
      </c>
      <c r="AB62" s="406">
        <v>12</v>
      </c>
      <c r="AC62" s="568">
        <v>1.03</v>
      </c>
      <c r="AD62" s="568">
        <v>4.5599999999999996</v>
      </c>
      <c r="AE62" s="568">
        <v>7.33</v>
      </c>
      <c r="AF62" s="568">
        <v>14.97</v>
      </c>
      <c r="AG62" s="568">
        <v>32.57</v>
      </c>
      <c r="AH62" s="568">
        <v>11.34</v>
      </c>
      <c r="AI62" s="568">
        <v>10.97</v>
      </c>
      <c r="AJ62" s="568">
        <v>7.79</v>
      </c>
      <c r="AK62" s="568">
        <v>10.52</v>
      </c>
      <c r="AL62" s="576">
        <v>57010</v>
      </c>
      <c r="AM62" s="571">
        <v>0.2</v>
      </c>
      <c r="AN62" s="568">
        <v>0.14000000000000001</v>
      </c>
      <c r="AO62" s="510">
        <f t="shared" si="23"/>
        <v>-34.073381674703768</v>
      </c>
      <c r="AP62" s="511">
        <f t="shared" si="24"/>
        <v>14.159628034034093</v>
      </c>
      <c r="AQ62" s="582">
        <f t="shared" si="25"/>
        <v>466.48944496975042</v>
      </c>
      <c r="AR62" s="430">
        <f>INDEX(Historical!$C$7:$C$1190,MATCH(B62,Historical!$B$7:$B$1214,0))*IF(AH62="n/a",1.03,IF(AH62&lt;0,1.01,IF(AH62&gt;10,1.1,(1+AH62/100))))</f>
        <v>0.8580000000000001</v>
      </c>
      <c r="AS62" s="581">
        <f t="shared" si="26"/>
        <v>0.94380000000000019</v>
      </c>
      <c r="AT62" s="581">
        <f t="shared" si="30"/>
        <v>1.0381800000000003</v>
      </c>
      <c r="AU62" s="581">
        <f t="shared" si="30"/>
        <v>1.1419980000000005</v>
      </c>
      <c r="AV62" s="581">
        <f t="shared" si="30"/>
        <v>1.2561978000000007</v>
      </c>
      <c r="AW62" s="430">
        <f t="shared" si="27"/>
        <v>5.2381758000000023</v>
      </c>
      <c r="AX62" s="516">
        <f t="shared" si="28"/>
        <v>10.543832125603869</v>
      </c>
      <c r="AY62" s="606">
        <v>0.97</v>
      </c>
      <c r="AZ62" s="571">
        <v>55.04</v>
      </c>
      <c r="BA62" s="571">
        <v>-1.8800000000000001</v>
      </c>
      <c r="BB62" s="571">
        <v>7.8</v>
      </c>
      <c r="BC62" s="571">
        <v>21.58</v>
      </c>
      <c r="BE62" s="421">
        <v>2000</v>
      </c>
      <c r="BF62" s="421">
        <f t="shared" si="29"/>
        <v>3</v>
      </c>
      <c r="BG62" s="578">
        <v>24.72</v>
      </c>
      <c r="BH62" t="s">
        <v>3876</v>
      </c>
      <c r="BI62" t="s">
        <v>3877</v>
      </c>
    </row>
    <row r="63" spans="1:61" ht="11.25" customHeight="1" x14ac:dyDescent="0.25">
      <c r="A63" s="8" t="s">
        <v>4212</v>
      </c>
      <c r="B63" s="405" t="s">
        <v>554</v>
      </c>
      <c r="C63" s="734" t="s">
        <v>107</v>
      </c>
      <c r="D63" s="734" t="s">
        <v>3649</v>
      </c>
      <c r="E63" s="504">
        <v>27</v>
      </c>
      <c r="F63" s="33">
        <v>139</v>
      </c>
      <c r="G63" s="33" t="s">
        <v>105</v>
      </c>
      <c r="H63" s="33" t="s">
        <v>105</v>
      </c>
      <c r="I63" s="573">
        <v>373.32</v>
      </c>
      <c r="J63" s="430">
        <f t="shared" si="16"/>
        <v>1.1786135219114968</v>
      </c>
      <c r="K63" s="579">
        <v>1.1000000000000001</v>
      </c>
      <c r="L63" s="406">
        <v>4</v>
      </c>
      <c r="M63" s="423">
        <f t="shared" si="17"/>
        <v>4.4000000000000004</v>
      </c>
      <c r="N63" s="183" t="s">
        <v>318</v>
      </c>
      <c r="O63" s="506">
        <v>1.04</v>
      </c>
      <c r="P63" s="422">
        <v>45807</v>
      </c>
      <c r="Q63" s="422">
        <v>45826</v>
      </c>
      <c r="R63" s="423">
        <f t="shared" si="18"/>
        <v>5.7692307692307745</v>
      </c>
      <c r="S63" s="474">
        <f>IF(INDEX(Historical!$D$7:$D$1190,MATCH(B63,Historical!$B$7:$B$1192,0))=0,"n/a",(INDEX(Historical!$C$7:$C$1190,MATCH(B63,Historical!$B$7:$B$1192,0))/INDEX(Historical!$D$7:$D$1190,MATCH(B63,Historical!$B$7:$B$1192,0))-1)*100)</f>
        <v>7.0496083550913635</v>
      </c>
      <c r="T63" s="474">
        <f>IF(INDEX(Historical!$F$7:$F$1190,MATCH(B63,Historical!$B$7:$B$1192,0))=0,"n/a",((INDEX(Historical!$C$7:$C$1190,MATCH(B63,Historical!$B$7:$B$1192,0))/INDEX(Historical!$F$7:$F$1190,MATCH(B63,Historical!$B$7:$B$1192,0)))^(1/3)-1)*100)</f>
        <v>8.2747305088374254</v>
      </c>
      <c r="U63" s="474">
        <f>IF(INDEX(Historical!$H$7:$H$1190,MATCH(B63,Historical!$B$7:$B$1192,0))=0,"n/a",((INDEX(Historical!$C$7:$C$1190,MATCH(B63,Historical!$B$7:$B$1192,0))/INDEX(Historical!$H$7:$H$1190,MATCH(B63,Historical!$B$7:$B$1192,0)))^(1/5)-1)*100)</f>
        <v>7.9257722981303624</v>
      </c>
      <c r="V63" s="474">
        <f>IF(INDEX(Historical!$M$7:$M$1190,MATCH(B63,Historical!$B$7:$B$1192,0))=0,"n/a",((INDEX(Historical!$C$7:$C$1190,MATCH(B63,Historical!$B$7:$B$1192,0))/INDEX(Historical!$M$7:$M$1190,MATCH(B63,Historical!$B$7:$B$1192,0)))^(1/10)-1)*100)</f>
        <v>10.43176841966822</v>
      </c>
      <c r="W63" s="475">
        <f t="shared" si="19"/>
        <v>0.75977264633165997</v>
      </c>
      <c r="X63" s="476">
        <f t="shared" si="20"/>
        <v>0.88953673379689813</v>
      </c>
      <c r="Y63" s="405"/>
      <c r="Z63" s="430">
        <f t="shared" si="21"/>
        <v>31.768953068592058</v>
      </c>
      <c r="AA63" s="581">
        <f t="shared" si="22"/>
        <v>26.954512635379061</v>
      </c>
      <c r="AB63" s="406">
        <v>8</v>
      </c>
      <c r="AC63" s="568">
        <v>13.85</v>
      </c>
      <c r="AD63" s="568">
        <v>4.28</v>
      </c>
      <c r="AE63" s="568">
        <v>6.17</v>
      </c>
      <c r="AF63" s="568">
        <v>6.56</v>
      </c>
      <c r="AG63" s="568">
        <v>26.35</v>
      </c>
      <c r="AH63" s="568">
        <v>3.8</v>
      </c>
      <c r="AI63" s="568">
        <v>7.1999999999999993</v>
      </c>
      <c r="AJ63" s="568">
        <v>8.91</v>
      </c>
      <c r="AK63" s="568">
        <v>6.3</v>
      </c>
      <c r="AL63" s="576">
        <v>14110</v>
      </c>
      <c r="AM63" s="571">
        <v>0.25</v>
      </c>
      <c r="AN63" s="568">
        <v>0.75</v>
      </c>
      <c r="AO63" s="510">
        <f t="shared" si="23"/>
        <v>-17.850126815337202</v>
      </c>
      <c r="AP63" s="511">
        <f t="shared" si="24"/>
        <v>9.104385820041859</v>
      </c>
      <c r="AQ63" s="582">
        <f t="shared" si="25"/>
        <v>180.33440577526662</v>
      </c>
      <c r="AR63" s="430">
        <f>INDEX(Historical!$C$7:$C$1190,MATCH(B63,Historical!$B$7:$B$1214,0))*IF(AH63="n/a",1.03,IF(AH63&lt;0,1.01,IF(AH63&gt;10,1.1,(1+AH63/100))))</f>
        <v>4.2557999999999998</v>
      </c>
      <c r="AS63" s="581">
        <f t="shared" si="26"/>
        <v>4.5622176000000003</v>
      </c>
      <c r="AT63" s="581">
        <f t="shared" si="30"/>
        <v>4.8496373088000002</v>
      </c>
      <c r="AU63" s="581">
        <f t="shared" si="30"/>
        <v>5.1551644592543999</v>
      </c>
      <c r="AV63" s="581">
        <f t="shared" si="30"/>
        <v>5.4799398201874272</v>
      </c>
      <c r="AW63" s="430">
        <f t="shared" si="27"/>
        <v>24.302759188241829</v>
      </c>
      <c r="AX63" s="516">
        <f t="shared" si="28"/>
        <v>6.5099001361410664</v>
      </c>
      <c r="AY63" s="606">
        <v>0.83</v>
      </c>
      <c r="AZ63" s="571">
        <v>2.0699999999999998</v>
      </c>
      <c r="BA63" s="571">
        <v>-25.319999999999997</v>
      </c>
      <c r="BB63" s="571">
        <v>-9.1800000000000015</v>
      </c>
      <c r="BC63" s="571">
        <v>-16.079999999999998</v>
      </c>
      <c r="BE63" s="421">
        <v>1999</v>
      </c>
      <c r="BF63" s="421">
        <f t="shared" si="29"/>
        <v>3</v>
      </c>
      <c r="BG63" s="578">
        <v>12.72</v>
      </c>
      <c r="BH63" t="s">
        <v>3876</v>
      </c>
      <c r="BI63" t="s">
        <v>3877</v>
      </c>
    </row>
    <row r="64" spans="1:61" ht="11.25" customHeight="1" x14ac:dyDescent="0.25">
      <c r="A64" s="95" t="s">
        <v>4213</v>
      </c>
      <c r="B64" s="405" t="s">
        <v>233</v>
      </c>
      <c r="C64" s="734" t="s">
        <v>111</v>
      </c>
      <c r="D64" s="734" t="s">
        <v>209</v>
      </c>
      <c r="E64" s="504">
        <v>33</v>
      </c>
      <c r="F64" s="33">
        <v>91</v>
      </c>
      <c r="G64" s="33" t="s">
        <v>105</v>
      </c>
      <c r="H64" s="33" t="s">
        <v>105</v>
      </c>
      <c r="I64" s="568">
        <v>97.86</v>
      </c>
      <c r="J64" s="430">
        <f t="shared" si="16"/>
        <v>1.0831800531371347</v>
      </c>
      <c r="K64" s="579">
        <v>0.26500000000000001</v>
      </c>
      <c r="L64" s="406">
        <v>4</v>
      </c>
      <c r="M64" s="423">
        <f t="shared" si="17"/>
        <v>1.06</v>
      </c>
      <c r="N64" s="183" t="s">
        <v>167</v>
      </c>
      <c r="O64" s="506">
        <v>0.25</v>
      </c>
      <c r="P64" s="422">
        <v>45694</v>
      </c>
      <c r="Q64" s="422">
        <v>45708</v>
      </c>
      <c r="R64" s="423">
        <f t="shared" si="18"/>
        <v>6.0000000000000053</v>
      </c>
      <c r="S64" s="474">
        <f>IF(INDEX(Historical!$D$7:$D$1190,MATCH(B64,Historical!$B$7:$B$1192,0))=0,"n/a",(INDEX(Historical!$C$7:$C$1190,MATCH(B64,Historical!$B$7:$B$1192,0))/INDEX(Historical!$D$7:$D$1190,MATCH(B64,Historical!$B$7:$B$1192,0))-1)*100)</f>
        <v>11.111111111111116</v>
      </c>
      <c r="T64" s="474">
        <f>IF(INDEX(Historical!$F$7:$F$1190,MATCH(B64,Historical!$B$7:$B$1192,0))=0,"n/a",((INDEX(Historical!$C$7:$C$1190,MATCH(B64,Historical!$B$7:$B$1192,0))/INDEX(Historical!$F$7:$F$1190,MATCH(B64,Historical!$B$7:$B$1192,0)))^(1/3)-1)*100)</f>
        <v>12.624788044360603</v>
      </c>
      <c r="U64" s="474">
        <f>IF(INDEX(Historical!$H$7:$H$1190,MATCH(B64,Historical!$B$7:$B$1192,0))=0,"n/a",((INDEX(Historical!$C$7:$C$1190,MATCH(B64,Historical!$B$7:$B$1192,0))/INDEX(Historical!$H$7:$H$1190,MATCH(B64,Historical!$B$7:$B$1192,0)))^(1/5)-1)*100)</f>
        <v>11.510150326638136</v>
      </c>
      <c r="V64" s="474">
        <f>IF(INDEX(Historical!$M$7:$M$1190,MATCH(B64,Historical!$B$7:$B$1192,0))=0,"n/a",((INDEX(Historical!$C$7:$C$1190,MATCH(B64,Historical!$B$7:$B$1192,0))/INDEX(Historical!$M$7:$M$1190,MATCH(B64,Historical!$B$7:$B$1192,0)))^(1/10)-1)*100)</f>
        <v>11.148733672553245</v>
      </c>
      <c r="W64" s="475">
        <f t="shared" si="19"/>
        <v>1.0324177314392802</v>
      </c>
      <c r="X64" s="476">
        <f t="shared" si="20"/>
        <v>0.83527941412468332</v>
      </c>
      <c r="Y64" s="439"/>
      <c r="Z64" s="430">
        <f t="shared" si="21"/>
        <v>27.390180878552972</v>
      </c>
      <c r="AA64" s="581">
        <f t="shared" si="22"/>
        <v>25.286821705426355</v>
      </c>
      <c r="AB64" s="406">
        <v>12</v>
      </c>
      <c r="AC64" s="568">
        <v>3.87</v>
      </c>
      <c r="AD64" s="568" t="s">
        <v>135</v>
      </c>
      <c r="AE64" s="568">
        <v>2.11</v>
      </c>
      <c r="AF64" s="568">
        <v>3.45</v>
      </c>
      <c r="AG64" s="568">
        <v>14.38</v>
      </c>
      <c r="AH64" s="568">
        <v>7.86</v>
      </c>
      <c r="AI64" s="568">
        <v>15.25</v>
      </c>
      <c r="AJ64" s="568">
        <v>13.780000000000001</v>
      </c>
      <c r="AK64" s="568" t="s">
        <v>135</v>
      </c>
      <c r="AL64" s="576">
        <v>4350</v>
      </c>
      <c r="AM64" s="571">
        <v>14.32</v>
      </c>
      <c r="AN64" s="568">
        <v>0.27</v>
      </c>
      <c r="AO64" s="510">
        <f t="shared" si="23"/>
        <v>-12.693491325651085</v>
      </c>
      <c r="AP64" s="511">
        <f t="shared" si="24"/>
        <v>12.593330379775271</v>
      </c>
      <c r="AQ64" s="582">
        <f t="shared" si="25"/>
        <v>96.908929749229713</v>
      </c>
      <c r="AR64" s="430">
        <f>INDEX(Historical!$C$7:$C$1190,MATCH(B64,Historical!$B$7:$B$1214,0))*IF(AH64="n/a",1.03,IF(AH64&lt;0,1.01,IF(AH64&gt;10,1.1,(1+AH64/100))))</f>
        <v>1.0786</v>
      </c>
      <c r="AS64" s="581">
        <f t="shared" si="26"/>
        <v>1.1864600000000001</v>
      </c>
      <c r="AT64" s="581">
        <f t="shared" si="30"/>
        <v>1.2220538000000001</v>
      </c>
      <c r="AU64" s="581">
        <f t="shared" si="30"/>
        <v>1.2587154140000001</v>
      </c>
      <c r="AV64" s="581">
        <f t="shared" si="30"/>
        <v>1.2964768764200001</v>
      </c>
      <c r="AW64" s="430">
        <f t="shared" si="27"/>
        <v>6.0423060904200003</v>
      </c>
      <c r="AX64" s="516">
        <f t="shared" si="28"/>
        <v>6.1744390868792154</v>
      </c>
      <c r="AY64" s="606">
        <v>1.07</v>
      </c>
      <c r="AZ64" s="571">
        <v>24.08</v>
      </c>
      <c r="BA64" s="571">
        <v>-12.58</v>
      </c>
      <c r="BB64" s="571">
        <v>4.7600000000000007</v>
      </c>
      <c r="BC64" s="571">
        <v>2.3199999999999998</v>
      </c>
      <c r="BE64" s="421">
        <v>1993</v>
      </c>
      <c r="BF64" s="421">
        <f t="shared" si="29"/>
        <v>3</v>
      </c>
      <c r="BG64" s="578">
        <v>9.4</v>
      </c>
      <c r="BH64" t="s">
        <v>3876</v>
      </c>
      <c r="BI64" t="s">
        <v>3877</v>
      </c>
    </row>
    <row r="65" spans="1:61" ht="11.25" customHeight="1" x14ac:dyDescent="0.25">
      <c r="A65" s="577" t="s">
        <v>4215</v>
      </c>
      <c r="B65" s="405" t="s">
        <v>563</v>
      </c>
      <c r="C65" s="734" t="s">
        <v>107</v>
      </c>
      <c r="D65" s="734" t="s">
        <v>3652</v>
      </c>
      <c r="E65" s="504">
        <v>35</v>
      </c>
      <c r="F65" s="33">
        <v>84</v>
      </c>
      <c r="G65" s="33" t="s">
        <v>105</v>
      </c>
      <c r="H65" s="33" t="s">
        <v>105</v>
      </c>
      <c r="I65" s="573">
        <v>66.95</v>
      </c>
      <c r="J65" s="430">
        <f t="shared" si="16"/>
        <v>2.9873039581777445</v>
      </c>
      <c r="K65" s="575">
        <v>0.5</v>
      </c>
      <c r="L65" s="406">
        <v>4</v>
      </c>
      <c r="M65" s="423">
        <f t="shared" si="17"/>
        <v>2</v>
      </c>
      <c r="N65" s="183" t="s">
        <v>237</v>
      </c>
      <c r="O65" s="505">
        <v>0.49</v>
      </c>
      <c r="P65" s="422">
        <v>45838</v>
      </c>
      <c r="Q65" s="422">
        <v>45853</v>
      </c>
      <c r="R65" s="423">
        <f t="shared" si="18"/>
        <v>2.0408163265306141</v>
      </c>
      <c r="S65" s="474">
        <f>IF(INDEX(Historical!$D$7:$D$1190,MATCH(B65,Historical!$B$7:$B$1192,0))=0,"n/a",(INDEX(Historical!$C$7:$C$1190,MATCH(B65,Historical!$B$7:$B$1192,0))/INDEX(Historical!$D$7:$D$1190,MATCH(B65,Historical!$B$7:$B$1192,0))-1)*100)</f>
        <v>3.2258064516129004</v>
      </c>
      <c r="T65" s="474">
        <f>IF(INDEX(Historical!$F$7:$F$1190,MATCH(B65,Historical!$B$7:$B$1192,0))=0,"n/a",((INDEX(Historical!$C$7:$C$1190,MATCH(B65,Historical!$B$7:$B$1192,0))/INDEX(Historical!$F$7:$F$1190,MATCH(B65,Historical!$B$7:$B$1192,0)))^(1/3)-1)*100)</f>
        <v>12.181378776036711</v>
      </c>
      <c r="U65" s="474">
        <f>IF(INDEX(Historical!$H$7:$H$1190,MATCH(B65,Historical!$B$7:$B$1192,0))=0,"n/a",((INDEX(Historical!$C$7:$C$1190,MATCH(B65,Historical!$B$7:$B$1192,0))/INDEX(Historical!$H$7:$H$1190,MATCH(B65,Historical!$B$7:$B$1192,0)))^(1/5)-1)*100)</f>
        <v>10.225948408254371</v>
      </c>
      <c r="V65" s="474">
        <f>IF(INDEX(Historical!$M$7:$M$1190,MATCH(B65,Historical!$B$7:$B$1192,0))=0,"n/a",((INDEX(Historical!$C$7:$C$1190,MATCH(B65,Historical!$B$7:$B$1192,0))/INDEX(Historical!$M$7:$M$1190,MATCH(B65,Historical!$B$7:$B$1192,0)))^(1/10)-1)*100)</f>
        <v>14.633226106474972</v>
      </c>
      <c r="W65" s="475">
        <f t="shared" si="19"/>
        <v>0.6988170847527293</v>
      </c>
      <c r="X65" s="476" t="str">
        <f t="shared" si="20"/>
        <v>n/a</v>
      </c>
      <c r="Y65" s="452"/>
      <c r="Z65" s="430" t="str">
        <f t="shared" si="21"/>
        <v>n/a</v>
      </c>
      <c r="AA65" s="581" t="str">
        <f t="shared" si="22"/>
        <v>n/a</v>
      </c>
      <c r="AB65" s="406">
        <v>12</v>
      </c>
      <c r="AC65" s="568" t="s">
        <v>135</v>
      </c>
      <c r="AD65" s="568" t="s">
        <v>135</v>
      </c>
      <c r="AE65" s="568" t="s">
        <v>135</v>
      </c>
      <c r="AF65" s="568" t="s">
        <v>135</v>
      </c>
      <c r="AG65" s="568" t="s">
        <v>135</v>
      </c>
      <c r="AH65" s="568" t="s">
        <v>135</v>
      </c>
      <c r="AI65" s="568" t="s">
        <v>135</v>
      </c>
      <c r="AJ65" s="568" t="s">
        <v>135</v>
      </c>
      <c r="AK65" s="568" t="s">
        <v>135</v>
      </c>
      <c r="AL65" s="576" t="s">
        <v>135</v>
      </c>
      <c r="AM65" s="571" t="s">
        <v>135</v>
      </c>
      <c r="AN65" s="568" t="s">
        <v>135</v>
      </c>
      <c r="AO65" s="510" t="str">
        <f t="shared" si="23"/>
        <v>n/a</v>
      </c>
      <c r="AP65" s="511">
        <f t="shared" si="24"/>
        <v>13.213252366432116</v>
      </c>
      <c r="AQ65" s="582" t="str">
        <f t="shared" si="25"/>
        <v>n/a</v>
      </c>
      <c r="AR65" s="430">
        <f>INDEX(Historical!$C$7:$C$1190,MATCH(B65,Historical!$B$7:$B$1214,0))*IF(AH65="n/a",1.03,IF(AH65&lt;0,1.01,IF(AH65&gt;10,1.1,(1+AH65/100))))</f>
        <v>1.9776</v>
      </c>
      <c r="AS65" s="581">
        <f t="shared" si="26"/>
        <v>2.0369280000000001</v>
      </c>
      <c r="AT65" s="581">
        <f t="shared" si="30"/>
        <v>2.0980358400000001</v>
      </c>
      <c r="AU65" s="581">
        <f t="shared" si="30"/>
        <v>2.1609769152</v>
      </c>
      <c r="AV65" s="581">
        <f t="shared" si="30"/>
        <v>2.2258062226560003</v>
      </c>
      <c r="AW65" s="430">
        <f t="shared" si="27"/>
        <v>10.499346977856</v>
      </c>
      <c r="AX65" s="516">
        <f t="shared" si="28"/>
        <v>15.682370392615383</v>
      </c>
      <c r="AY65" s="606" t="s">
        <v>135</v>
      </c>
      <c r="AZ65" s="571" t="s">
        <v>135</v>
      </c>
      <c r="BA65" s="571" t="s">
        <v>135</v>
      </c>
      <c r="BB65" s="571" t="s">
        <v>135</v>
      </c>
      <c r="BC65" s="571" t="s">
        <v>135</v>
      </c>
      <c r="BD65" s="591" t="s">
        <v>3601</v>
      </c>
      <c r="BE65" s="421">
        <v>2008</v>
      </c>
      <c r="BF65" s="421">
        <f t="shared" si="29"/>
        <v>2</v>
      </c>
      <c r="BG65" s="578" t="s">
        <v>135</v>
      </c>
      <c r="BH65" t="s">
        <v>3876</v>
      </c>
      <c r="BI65" t="s">
        <v>3877</v>
      </c>
    </row>
    <row r="66" spans="1:61" ht="11.25" customHeight="1" x14ac:dyDescent="0.25">
      <c r="A66" s="95" t="s">
        <v>225</v>
      </c>
      <c r="B66" s="405" t="s">
        <v>226</v>
      </c>
      <c r="C66" s="734" t="s">
        <v>107</v>
      </c>
      <c r="D66" s="734" t="s">
        <v>3652</v>
      </c>
      <c r="E66" s="504">
        <v>62</v>
      </c>
      <c r="F66" s="33">
        <v>14</v>
      </c>
      <c r="G66" s="33" t="s">
        <v>105</v>
      </c>
      <c r="H66" s="33" t="s">
        <v>105</v>
      </c>
      <c r="I66" s="568">
        <v>1030</v>
      </c>
      <c r="J66" s="430">
        <f t="shared" si="16"/>
        <v>1.9417475728155338</v>
      </c>
      <c r="K66" s="579">
        <v>5</v>
      </c>
      <c r="L66" s="406">
        <v>4</v>
      </c>
      <c r="M66" s="423">
        <f t="shared" si="17"/>
        <v>20</v>
      </c>
      <c r="N66" s="183" t="s">
        <v>3798</v>
      </c>
      <c r="O66" s="506">
        <v>4.6500000000000004</v>
      </c>
      <c r="P66" s="422">
        <v>45911</v>
      </c>
      <c r="Q66" s="422">
        <v>45931</v>
      </c>
      <c r="R66" s="423">
        <f t="shared" si="18"/>
        <v>7.5268817204300991</v>
      </c>
      <c r="S66" s="474">
        <f>IF(INDEX(Historical!$D$7:$D$1190,MATCH(B66,Historical!$B$7:$B$1192,0))=0,"n/a",(INDEX(Historical!$C$7:$C$1190,MATCH(B66,Historical!$B$7:$B$1192,0))/INDEX(Historical!$D$7:$D$1190,MATCH(B66,Historical!$B$7:$B$1192,0))-1)*100)</f>
        <v>6.024096385542177</v>
      </c>
      <c r="T66" s="474">
        <f>IF(INDEX(Historical!$F$7:$F$1190,MATCH(B66,Historical!$B$7:$B$1192,0))=0,"n/a",((INDEX(Historical!$C$7:$C$1190,MATCH(B66,Historical!$B$7:$B$1192,0))/INDEX(Historical!$F$7:$F$1190,MATCH(B66,Historical!$B$7:$B$1192,0)))^(1/3)-1)*100)</f>
        <v>5.4727985795360201</v>
      </c>
      <c r="U66" s="474">
        <f>IF(INDEX(Historical!$H$7:$H$1190,MATCH(B66,Historical!$B$7:$B$1192,0))=0,"n/a",((INDEX(Historical!$C$7:$C$1190,MATCH(B66,Historical!$B$7:$B$1192,0))/INDEX(Historical!$H$7:$H$1190,MATCH(B66,Historical!$B$7:$B$1192,0)))^(1/5)-1)*100)</f>
        <v>4.3866270105830774</v>
      </c>
      <c r="V66" s="474">
        <f>IF(INDEX(Historical!$M$7:$M$1190,MATCH(B66,Historical!$B$7:$B$1192,0))=0,"n/a",((INDEX(Historical!$C$7:$C$1190,MATCH(B66,Historical!$B$7:$B$1192,0))/INDEX(Historical!$M$7:$M$1190,MATCH(B66,Historical!$B$7:$B$1192,0)))^(1/10)-1)*100)</f>
        <v>3.3984937544702332</v>
      </c>
      <c r="W66" s="475">
        <f t="shared" si="19"/>
        <v>1.2907562371751002</v>
      </c>
      <c r="X66" s="476" t="str">
        <f t="shared" si="20"/>
        <v>n/a</v>
      </c>
      <c r="Y66" s="574"/>
      <c r="Z66" s="430" t="str">
        <f t="shared" si="21"/>
        <v>n/a</v>
      </c>
      <c r="AA66" s="581" t="str">
        <f t="shared" si="22"/>
        <v>n/a</v>
      </c>
      <c r="AB66" s="406">
        <v>12</v>
      </c>
      <c r="AC66" s="568" t="s">
        <v>135</v>
      </c>
      <c r="AD66" s="568" t="s">
        <v>135</v>
      </c>
      <c r="AE66" s="568" t="s">
        <v>135</v>
      </c>
      <c r="AF66" s="568" t="s">
        <v>135</v>
      </c>
      <c r="AG66" s="568" t="s">
        <v>135</v>
      </c>
      <c r="AH66" s="568" t="s">
        <v>135</v>
      </c>
      <c r="AI66" s="568" t="s">
        <v>135</v>
      </c>
      <c r="AJ66" s="568" t="s">
        <v>135</v>
      </c>
      <c r="AK66" s="568" t="s">
        <v>135</v>
      </c>
      <c r="AL66" s="576" t="s">
        <v>135</v>
      </c>
      <c r="AM66" s="571" t="s">
        <v>135</v>
      </c>
      <c r="AN66" s="568" t="s">
        <v>135</v>
      </c>
      <c r="AO66" s="510" t="str">
        <f t="shared" si="23"/>
        <v>n/a</v>
      </c>
      <c r="AP66" s="511">
        <f t="shared" si="24"/>
        <v>6.3283745833986114</v>
      </c>
      <c r="AQ66" s="582" t="str">
        <f t="shared" si="25"/>
        <v>n/a</v>
      </c>
      <c r="AR66" s="430">
        <f>INDEX(Historical!$C$7:$C$1190,MATCH(B66,Historical!$B$7:$B$1214,0))*IF(AH66="n/a",1.03,IF(AH66&lt;0,1.01,IF(AH66&gt;10,1.1,(1+AH66/100))))</f>
        <v>18.128000000000004</v>
      </c>
      <c r="AS66" s="581">
        <f t="shared" si="26"/>
        <v>18.671840000000003</v>
      </c>
      <c r="AT66" s="581">
        <f t="shared" si="30"/>
        <v>19.231995200000004</v>
      </c>
      <c r="AU66" s="581">
        <f t="shared" si="30"/>
        <v>19.808955056000006</v>
      </c>
      <c r="AV66" s="581">
        <f t="shared" si="30"/>
        <v>20.403223707680006</v>
      </c>
      <c r="AW66" s="430">
        <f t="shared" si="27"/>
        <v>96.244013963680004</v>
      </c>
      <c r="AX66" s="516">
        <f t="shared" si="28"/>
        <v>9.344079025600001</v>
      </c>
      <c r="AY66" s="606" t="s">
        <v>135</v>
      </c>
      <c r="AZ66" s="571" t="s">
        <v>135</v>
      </c>
      <c r="BA66" s="571" t="s">
        <v>135</v>
      </c>
      <c r="BB66" s="571" t="s">
        <v>135</v>
      </c>
      <c r="BC66" s="571" t="s">
        <v>135</v>
      </c>
      <c r="BD66" s="591" t="s">
        <v>3601</v>
      </c>
      <c r="BE66" s="421">
        <v>1964</v>
      </c>
      <c r="BF66" s="421">
        <f t="shared" si="29"/>
        <v>7</v>
      </c>
      <c r="BG66" s="578" t="s">
        <v>135</v>
      </c>
      <c r="BH66" t="s">
        <v>3876</v>
      </c>
      <c r="BI66" t="s">
        <v>3877</v>
      </c>
    </row>
    <row r="67" spans="1:61" ht="11.25" customHeight="1" x14ac:dyDescent="0.25">
      <c r="A67" s="8" t="s">
        <v>4233</v>
      </c>
      <c r="B67" s="405" t="s">
        <v>229</v>
      </c>
      <c r="C67" s="734" t="s">
        <v>3636</v>
      </c>
      <c r="D67" s="734" t="s">
        <v>4811</v>
      </c>
      <c r="E67" s="504">
        <v>58</v>
      </c>
      <c r="F67" s="33">
        <v>23</v>
      </c>
      <c r="G67" s="33" t="s">
        <v>36</v>
      </c>
      <c r="H67" s="33" t="s">
        <v>36</v>
      </c>
      <c r="I67" s="568">
        <v>100.55</v>
      </c>
      <c r="J67" s="430">
        <f t="shared" si="16"/>
        <v>4.495275982098458</v>
      </c>
      <c r="K67" s="575">
        <v>1.1299999999999999</v>
      </c>
      <c r="L67" s="406">
        <v>4</v>
      </c>
      <c r="M67" s="423">
        <f t="shared" si="17"/>
        <v>4.5199999999999996</v>
      </c>
      <c r="N67" s="183" t="s">
        <v>216</v>
      </c>
      <c r="O67" s="505">
        <v>1.1000000000000001</v>
      </c>
      <c r="P67" s="422">
        <v>45931</v>
      </c>
      <c r="Q67" s="422">
        <v>45945</v>
      </c>
      <c r="R67" s="423">
        <f t="shared" si="18"/>
        <v>2.7272727272727093</v>
      </c>
      <c r="S67" s="474">
        <f>IF(INDEX(Historical!$D$7:$D$1190,MATCH(B67,Historical!$B$7:$B$1192,0))=0,"n/a",(INDEX(Historical!$C$7:$C$1190,MATCH(B67,Historical!$B$7:$B$1192,0))/INDEX(Historical!$D$7:$D$1190,MATCH(B67,Historical!$B$7:$B$1192,0))-1)*100)</f>
        <v>0.92378752886836946</v>
      </c>
      <c r="T67" s="474">
        <f>IF(INDEX(Historical!$F$7:$F$1190,MATCH(B67,Historical!$B$7:$B$1192,0))=0,"n/a",((INDEX(Historical!$C$7:$C$1190,MATCH(B67,Historical!$B$7:$B$1192,0))/INDEX(Historical!$F$7:$F$1190,MATCH(B67,Historical!$B$7:$B$1192,0)))^(1/3)-1)*100)</f>
        <v>0.93245472762721882</v>
      </c>
      <c r="U67" s="474">
        <f>IF(INDEX(Historical!$H$7:$H$1190,MATCH(B67,Historical!$B$7:$B$1192,0))=0,"n/a",((INDEX(Historical!$C$7:$C$1190,MATCH(B67,Historical!$B$7:$B$1192,0))/INDEX(Historical!$H$7:$H$1190,MATCH(B67,Historical!$B$7:$B$1192,0)))^(1/5)-1)*100)</f>
        <v>1.2343556660257438</v>
      </c>
      <c r="V67" s="474">
        <f>IF(INDEX(Historical!$M$7:$M$1190,MATCH(B67,Historical!$B$7:$B$1192,0))=0,"n/a",((INDEX(Historical!$C$7:$C$1190,MATCH(B67,Historical!$B$7:$B$1192,0))/INDEX(Historical!$M$7:$M$1190,MATCH(B67,Historical!$B$7:$B$1192,0)))^(1/10)-1)*100)</f>
        <v>3.1329975022292622</v>
      </c>
      <c r="W67" s="475">
        <f t="shared" si="19"/>
        <v>0.39398552509136914</v>
      </c>
      <c r="X67" s="476" t="str">
        <f t="shared" si="20"/>
        <v>n/a</v>
      </c>
      <c r="Y67" s="405"/>
      <c r="Z67" s="430">
        <f t="shared" si="21"/>
        <v>114.7208121827411</v>
      </c>
      <c r="AA67" s="581">
        <f t="shared" si="22"/>
        <v>25.520304568527919</v>
      </c>
      <c r="AB67" s="406">
        <v>12</v>
      </c>
      <c r="AC67" s="568">
        <v>3.94</v>
      </c>
      <c r="AD67" s="568" t="s">
        <v>135</v>
      </c>
      <c r="AE67" s="568">
        <v>7.07</v>
      </c>
      <c r="AF67" s="568">
        <v>2.81</v>
      </c>
      <c r="AG67" s="568">
        <v>11.04</v>
      </c>
      <c r="AH67" s="568">
        <v>16.220000000000002</v>
      </c>
      <c r="AI67" s="568">
        <v>-23.41</v>
      </c>
      <c r="AJ67" s="568">
        <v>-5.8000000000000007</v>
      </c>
      <c r="AK67" s="568">
        <v>-3.45</v>
      </c>
      <c r="AL67" s="576">
        <v>8740</v>
      </c>
      <c r="AM67" s="571">
        <v>0.89</v>
      </c>
      <c r="AN67" s="568">
        <v>1.41</v>
      </c>
      <c r="AO67" s="510">
        <f t="shared" si="23"/>
        <v>-19.790672920403718</v>
      </c>
      <c r="AP67" s="511">
        <f t="shared" si="24"/>
        <v>5.7296316481242018</v>
      </c>
      <c r="AQ67" s="582">
        <f t="shared" si="25"/>
        <v>78.527378339275657</v>
      </c>
      <c r="AR67" s="430">
        <f>INDEX(Historical!$C$7:$C$1190,MATCH(B67,Historical!$B$7:$B$1214,0))*IF(AH67="n/a",1.03,IF(AH67&lt;0,1.01,IF(AH67&gt;10,1.1,(1+AH67/100))))</f>
        <v>4.8070000000000004</v>
      </c>
      <c r="AS67" s="581">
        <f t="shared" si="26"/>
        <v>4.8550700000000004</v>
      </c>
      <c r="AT67" s="581">
        <f t="shared" ref="AT67:AV86" si="31">IF($AK67="n/a",1.03*AS67,IF($AK67&lt;0,1.01*AS67,IF($AK67&gt;10,1.1*AS67,(1+$AK67/100)*AS67)))</f>
        <v>4.9036207000000003</v>
      </c>
      <c r="AU67" s="581">
        <f t="shared" si="31"/>
        <v>4.9526569070000006</v>
      </c>
      <c r="AV67" s="581">
        <f t="shared" si="31"/>
        <v>5.0021834760700008</v>
      </c>
      <c r="AW67" s="430">
        <f t="shared" si="27"/>
        <v>24.520531083070004</v>
      </c>
      <c r="AX67" s="516">
        <f t="shared" si="28"/>
        <v>24.386405850890107</v>
      </c>
      <c r="AY67" s="606">
        <v>1.18</v>
      </c>
      <c r="AZ67" s="571">
        <v>24.67</v>
      </c>
      <c r="BA67" s="571">
        <v>-14.89</v>
      </c>
      <c r="BB67" s="571">
        <v>5.96</v>
      </c>
      <c r="BC67" s="571">
        <v>-0.16999999999999998</v>
      </c>
      <c r="BE67" s="421">
        <v>1968</v>
      </c>
      <c r="BF67" s="421">
        <f t="shared" si="29"/>
        <v>7</v>
      </c>
      <c r="BG67" s="578">
        <v>4.04</v>
      </c>
      <c r="BH67" t="s">
        <v>3876</v>
      </c>
      <c r="BI67" t="s">
        <v>3878</v>
      </c>
    </row>
    <row r="68" spans="1:61" ht="11.25" customHeight="1" x14ac:dyDescent="0.25">
      <c r="A68" s="8" t="s">
        <v>247</v>
      </c>
      <c r="B68" s="405" t="s">
        <v>248</v>
      </c>
      <c r="C68" s="734" t="s">
        <v>122</v>
      </c>
      <c r="D68" s="734" t="s">
        <v>3518</v>
      </c>
      <c r="E68" s="504">
        <v>56</v>
      </c>
      <c r="F68" s="33">
        <v>26</v>
      </c>
      <c r="G68" s="33" t="s">
        <v>114</v>
      </c>
      <c r="H68" s="33" t="s">
        <v>114</v>
      </c>
      <c r="I68" s="568">
        <v>61.05</v>
      </c>
      <c r="J68" s="430">
        <f t="shared" si="16"/>
        <v>1.5397215397215396</v>
      </c>
      <c r="K68" s="575">
        <v>0.23499999999999999</v>
      </c>
      <c r="L68" s="406">
        <v>4</v>
      </c>
      <c r="M68" s="423">
        <f t="shared" si="17"/>
        <v>0.94</v>
      </c>
      <c r="N68" s="183" t="s">
        <v>658</v>
      </c>
      <c r="O68" s="505">
        <v>0.2225</v>
      </c>
      <c r="P68" s="422">
        <v>45776</v>
      </c>
      <c r="Q68" s="422">
        <v>45790</v>
      </c>
      <c r="R68" s="423">
        <f t="shared" si="18"/>
        <v>5.61797752808988</v>
      </c>
      <c r="S68" s="474">
        <f>IF(INDEX(Historical!$D$7:$D$1190,MATCH(B68,Historical!$B$7:$B$1192,0))=0,"n/a",(INDEX(Historical!$C$7:$C$1190,MATCH(B68,Historical!$B$7:$B$1192,0))/INDEX(Historical!$D$7:$D$1190,MATCH(B68,Historical!$B$7:$B$1192,0))-1)*100)</f>
        <v>8.3850931677018625</v>
      </c>
      <c r="T68" s="474">
        <f>IF(INDEX(Historical!$F$7:$F$1190,MATCH(B68,Historical!$B$7:$B$1192,0))=0,"n/a",((INDEX(Historical!$C$7:$C$1190,MATCH(B68,Historical!$B$7:$B$1192,0))/INDEX(Historical!$F$7:$F$1190,MATCH(B68,Historical!$B$7:$B$1192,0)))^(1/3)-1)*100)</f>
        <v>9.4749099868681306</v>
      </c>
      <c r="U68" s="474">
        <f>IF(INDEX(Historical!$H$7:$H$1190,MATCH(B68,Historical!$B$7:$B$1192,0))=0,"n/a",((INDEX(Historical!$C$7:$C$1190,MATCH(B68,Historical!$B$7:$B$1192,0))/INDEX(Historical!$H$7:$H$1190,MATCH(B68,Historical!$B$7:$B$1192,0)))^(1/5)-1)*100)</f>
        <v>6.5610134152250588</v>
      </c>
      <c r="V68" s="474">
        <f>IF(INDEX(Historical!$M$7:$M$1190,MATCH(B68,Historical!$B$7:$B$1192,0))=0,"n/a",((INDEX(Historical!$C$7:$C$1190,MATCH(B68,Historical!$B$7:$B$1192,0))/INDEX(Historical!$M$7:$M$1190,MATCH(B68,Historical!$B$7:$B$1192,0)))^(1/10)-1)*100)</f>
        <v>6.6106915264141586</v>
      </c>
      <c r="W68" s="475">
        <f t="shared" si="19"/>
        <v>0.99248518691416743</v>
      </c>
      <c r="X68" s="476" t="str">
        <f t="shared" si="20"/>
        <v>n/a</v>
      </c>
      <c r="Y68" s="405"/>
      <c r="Z68" s="430">
        <f t="shared" si="21"/>
        <v>51.086956521739125</v>
      </c>
      <c r="AA68" s="581">
        <f t="shared" si="22"/>
        <v>33.179347826086953</v>
      </c>
      <c r="AB68" s="406">
        <v>11</v>
      </c>
      <c r="AC68" s="568">
        <v>1.84</v>
      </c>
      <c r="AD68" s="568">
        <v>2.5499999999999998</v>
      </c>
      <c r="AE68" s="568">
        <v>0.93</v>
      </c>
      <c r="AF68" s="568">
        <v>1.76</v>
      </c>
      <c r="AG68" s="568">
        <v>5.62</v>
      </c>
      <c r="AH68" s="568">
        <v>9.51</v>
      </c>
      <c r="AI68" s="568">
        <v>13.669999999999998</v>
      </c>
      <c r="AJ68" s="568">
        <v>-1.78</v>
      </c>
      <c r="AK68" s="568">
        <v>12.98</v>
      </c>
      <c r="AL68" s="576">
        <v>3290</v>
      </c>
      <c r="AM68" s="571">
        <v>0.44</v>
      </c>
      <c r="AN68" s="568">
        <v>1.1299999999999999</v>
      </c>
      <c r="AO68" s="510">
        <f t="shared" si="23"/>
        <v>-25.078612871140354</v>
      </c>
      <c r="AP68" s="511">
        <f t="shared" si="24"/>
        <v>8.1007349549465992</v>
      </c>
      <c r="AQ68" s="582">
        <f t="shared" si="25"/>
        <v>61.101282392182711</v>
      </c>
      <c r="AR68" s="430">
        <f>INDEX(Historical!$C$7:$C$1190,MATCH(B68,Historical!$B$7:$B$1214,0))*IF(AH68="n/a",1.03,IF(AH68&lt;0,1.01,IF(AH68&gt;10,1.1,(1+AH68/100))))</f>
        <v>0.95547475000000004</v>
      </c>
      <c r="AS68" s="581">
        <f t="shared" si="26"/>
        <v>1.0510222250000001</v>
      </c>
      <c r="AT68" s="581">
        <f t="shared" si="31"/>
        <v>1.1561244475000001</v>
      </c>
      <c r="AU68" s="581">
        <f t="shared" si="31"/>
        <v>1.2717368922500003</v>
      </c>
      <c r="AV68" s="581">
        <f t="shared" si="31"/>
        <v>1.3989105814750005</v>
      </c>
      <c r="AW68" s="430">
        <f t="shared" si="27"/>
        <v>5.8332688962250003</v>
      </c>
      <c r="AX68" s="516">
        <f t="shared" si="28"/>
        <v>9.5549040069205571</v>
      </c>
      <c r="AY68" s="606">
        <v>1.1399999999999999</v>
      </c>
      <c r="AZ68" s="571">
        <v>28.360000000000003</v>
      </c>
      <c r="BA68" s="571">
        <v>-28.92</v>
      </c>
      <c r="BB68" s="571">
        <v>2.4299999999999997</v>
      </c>
      <c r="BC68" s="571">
        <v>0.84</v>
      </c>
      <c r="BE68" s="421">
        <v>1970</v>
      </c>
      <c r="BF68" s="421">
        <f t="shared" si="29"/>
        <v>7</v>
      </c>
      <c r="BG68" s="578">
        <v>2.0500000000000003</v>
      </c>
      <c r="BH68" t="s">
        <v>3876</v>
      </c>
      <c r="BI68" t="s">
        <v>3877</v>
      </c>
    </row>
    <row r="69" spans="1:61" s="540" customFormat="1" ht="11.25" customHeight="1" x14ac:dyDescent="0.25">
      <c r="A69" s="523" t="s">
        <v>4245</v>
      </c>
      <c r="B69" s="546" t="s">
        <v>239</v>
      </c>
      <c r="C69" s="734" t="s">
        <v>111</v>
      </c>
      <c r="D69" s="734" t="s">
        <v>3658</v>
      </c>
      <c r="E69" s="524">
        <v>34</v>
      </c>
      <c r="F69" s="33">
        <v>86</v>
      </c>
      <c r="G69" s="720" t="s">
        <v>105</v>
      </c>
      <c r="H69" s="720" t="s">
        <v>105</v>
      </c>
      <c r="I69" s="534">
        <v>324.57</v>
      </c>
      <c r="J69" s="526">
        <f t="shared" si="16"/>
        <v>1.8485996857380536</v>
      </c>
      <c r="K69" s="544">
        <v>1.5</v>
      </c>
      <c r="L69" s="528">
        <v>4</v>
      </c>
      <c r="M69" s="529">
        <f t="shared" si="17"/>
        <v>6</v>
      </c>
      <c r="N69" s="530" t="s">
        <v>435</v>
      </c>
      <c r="O69" s="545">
        <v>1.42</v>
      </c>
      <c r="P69" s="714">
        <v>45758</v>
      </c>
      <c r="Q69" s="714">
        <v>45786</v>
      </c>
      <c r="R69" s="529">
        <f t="shared" si="18"/>
        <v>5.6338028169014134</v>
      </c>
      <c r="S69" s="474">
        <f>IF(INDEX(Historical!$D$7:$D$1190,MATCH(B69,Historical!$B$7:$B$1192,0))=0,"n/a",(INDEX(Historical!$C$7:$C$1190,MATCH(B69,Historical!$B$7:$B$1192,0))/INDEX(Historical!$D$7:$D$1190,MATCH(B69,Historical!$B$7:$B$1192,0))-1)*100)</f>
        <v>6.8965517241379448</v>
      </c>
      <c r="T69" s="474">
        <f>IF(INDEX(Historical!$F$7:$F$1190,MATCH(B69,Historical!$B$7:$B$1192,0))=0,"n/a",((INDEX(Historical!$C$7:$C$1190,MATCH(B69,Historical!$B$7:$B$1192,0))/INDEX(Historical!$F$7:$F$1190,MATCH(B69,Historical!$B$7:$B$1192,0)))^(1/3)-1)*100)</f>
        <v>6.1139398320447347</v>
      </c>
      <c r="U69" s="474">
        <f>IF(INDEX(Historical!$H$7:$H$1190,MATCH(B69,Historical!$B$7:$B$1192,0))=0,"n/a",((INDEX(Historical!$C$7:$C$1190,MATCH(B69,Historical!$B$7:$B$1192,0))/INDEX(Historical!$H$7:$H$1190,MATCH(B69,Historical!$B$7:$B$1192,0)))^(1/5)-1)*100)</f>
        <v>6.9380500273845458</v>
      </c>
      <c r="V69" s="474">
        <f>IF(INDEX(Historical!$M$7:$M$1190,MATCH(B69,Historical!$B$7:$B$1192,0))=0,"n/a",((INDEX(Historical!$C$7:$C$1190,MATCH(B69,Historical!$B$7:$B$1192,0))/INDEX(Historical!$M$7:$M$1190,MATCH(B69,Historical!$B$7:$B$1192,0)))^(1/10)-1)*100)</f>
        <v>8.7131008224546225</v>
      </c>
      <c r="W69" s="475">
        <f t="shared" si="19"/>
        <v>0.79627794613651492</v>
      </c>
      <c r="X69" s="476">
        <f t="shared" si="20"/>
        <v>2.6582567154730059</v>
      </c>
      <c r="Y69" s="790"/>
      <c r="Z69" s="526">
        <f t="shared" si="21"/>
        <v>40.295500335795836</v>
      </c>
      <c r="AA69" s="533">
        <f t="shared" si="22"/>
        <v>21.797850906648755</v>
      </c>
      <c r="AB69" s="528">
        <v>12</v>
      </c>
      <c r="AC69" s="534">
        <v>14.89</v>
      </c>
      <c r="AD69" s="534">
        <v>2.06</v>
      </c>
      <c r="AE69" s="534">
        <v>1.74</v>
      </c>
      <c r="AF69" s="534">
        <v>3.7</v>
      </c>
      <c r="AG69" s="534">
        <v>17.91</v>
      </c>
      <c r="AH69" s="542">
        <v>11.55</v>
      </c>
      <c r="AI69" s="542">
        <v>11.790000000000001</v>
      </c>
      <c r="AJ69" s="534">
        <v>2.6100000000000003</v>
      </c>
      <c r="AK69" s="534">
        <v>10.6</v>
      </c>
      <c r="AL69" s="535">
        <v>87310</v>
      </c>
      <c r="AM69" s="536">
        <v>0.61</v>
      </c>
      <c r="AN69" s="534">
        <v>0.45</v>
      </c>
      <c r="AO69" s="537">
        <f t="shared" si="23"/>
        <v>-13.011201193526155</v>
      </c>
      <c r="AP69" s="538">
        <f t="shared" si="24"/>
        <v>8.7866497131225998</v>
      </c>
      <c r="AQ69" s="582">
        <f t="shared" si="25"/>
        <v>89.328695195067681</v>
      </c>
      <c r="AR69" s="430">
        <f>INDEX(Historical!$C$7:$C$1190,MATCH(B69,Historical!$B$7:$B$1214,0))*IF(AH69="n/a",1.03,IF(AH69&lt;0,1.01,IF(AH69&gt;10,1.1,(1+AH69/100))))</f>
        <v>6.1380000000000008</v>
      </c>
      <c r="AS69" s="533">
        <f t="shared" si="26"/>
        <v>6.7518000000000011</v>
      </c>
      <c r="AT69" s="533">
        <f t="shared" si="31"/>
        <v>7.4269800000000021</v>
      </c>
      <c r="AU69" s="533">
        <f t="shared" si="31"/>
        <v>8.1696780000000029</v>
      </c>
      <c r="AV69" s="533">
        <f t="shared" si="31"/>
        <v>8.9866458000000033</v>
      </c>
      <c r="AW69" s="526">
        <f t="shared" si="27"/>
        <v>37.473103800000011</v>
      </c>
      <c r="AX69" s="539">
        <f t="shared" si="28"/>
        <v>11.545461318051579</v>
      </c>
      <c r="AY69" s="607">
        <v>0.51</v>
      </c>
      <c r="AZ69" s="536">
        <v>35.69</v>
      </c>
      <c r="BA69" s="536">
        <v>-0.44999999999999996</v>
      </c>
      <c r="BB69" s="536">
        <v>5.84</v>
      </c>
      <c r="BC69" s="536">
        <v>16.61</v>
      </c>
      <c r="BD69" s="592"/>
      <c r="BE69" s="421">
        <v>1992</v>
      </c>
      <c r="BF69" s="421">
        <f t="shared" si="29"/>
        <v>3</v>
      </c>
      <c r="BG69" s="559">
        <v>7.24</v>
      </c>
      <c r="BH69" t="s">
        <v>3876</v>
      </c>
      <c r="BI69" t="s">
        <v>3877</v>
      </c>
    </row>
    <row r="70" spans="1:61" ht="11.25" customHeight="1" x14ac:dyDescent="0.25">
      <c r="A70" s="8" t="s">
        <v>576</v>
      </c>
      <c r="B70" s="405" t="s">
        <v>577</v>
      </c>
      <c r="C70" s="734" t="s">
        <v>111</v>
      </c>
      <c r="D70" s="734" t="s">
        <v>209</v>
      </c>
      <c r="E70" s="504">
        <v>28</v>
      </c>
      <c r="F70" s="33">
        <v>129</v>
      </c>
      <c r="G70" s="33" t="s">
        <v>36</v>
      </c>
      <c r="H70" s="33" t="s">
        <v>36</v>
      </c>
      <c r="I70" s="573">
        <v>85.39</v>
      </c>
      <c r="J70" s="430">
        <f t="shared" si="16"/>
        <v>1.2882070500058556</v>
      </c>
      <c r="K70" s="579">
        <v>0.27500000000000002</v>
      </c>
      <c r="L70" s="406">
        <v>4</v>
      </c>
      <c r="M70" s="423">
        <f t="shared" si="17"/>
        <v>1.1000000000000001</v>
      </c>
      <c r="N70" s="183" t="s">
        <v>540</v>
      </c>
      <c r="O70" s="506">
        <v>0.255</v>
      </c>
      <c r="P70" s="422">
        <v>45673</v>
      </c>
      <c r="Q70" s="422">
        <v>45693</v>
      </c>
      <c r="R70" s="423">
        <f t="shared" si="18"/>
        <v>7.8431372549019676</v>
      </c>
      <c r="S70" s="474">
        <f>IF(INDEX(Historical!$D$7:$D$1190,MATCH(B70,Historical!$B$7:$B$1192,0))=0,"n/a",(INDEX(Historical!$C$7:$C$1190,MATCH(B70,Historical!$B$7:$B$1192,0))/INDEX(Historical!$D$7:$D$1190,MATCH(B70,Historical!$B$7:$B$1192,0))-1)*100)</f>
        <v>8.5106382978723527</v>
      </c>
      <c r="T70" s="474">
        <f>IF(INDEX(Historical!$F$7:$F$1190,MATCH(B70,Historical!$B$7:$B$1192,0))=0,"n/a",((INDEX(Historical!$C$7:$C$1190,MATCH(B70,Historical!$B$7:$B$1192,0))/INDEX(Historical!$F$7:$F$1190,MATCH(B70,Historical!$B$7:$B$1192,0)))^(1/3)-1)*100)</f>
        <v>10.793165135089279</v>
      </c>
      <c r="U70" s="474">
        <f>IF(INDEX(Historical!$H$7:$H$1190,MATCH(B70,Historical!$B$7:$B$1192,0))=0,"n/a",((INDEX(Historical!$C$7:$C$1190,MATCH(B70,Historical!$B$7:$B$1192,0))/INDEX(Historical!$H$7:$H$1190,MATCH(B70,Historical!$B$7:$B$1192,0)))^(1/5)-1)*100)</f>
        <v>9.7700948713745017</v>
      </c>
      <c r="V70" s="474">
        <f>IF(INDEX(Historical!$M$7:$M$1190,MATCH(B70,Historical!$B$7:$B$1192,0))=0,"n/a",((INDEX(Historical!$C$7:$C$1190,MATCH(B70,Historical!$B$7:$B$1192,0))/INDEX(Historical!$M$7:$M$1190,MATCH(B70,Historical!$B$7:$B$1192,0)))^(1/10)-1)*100)</f>
        <v>10.772733845670658</v>
      </c>
      <c r="W70" s="475">
        <f t="shared" si="19"/>
        <v>0.90692808448998341</v>
      </c>
      <c r="X70" s="476">
        <f t="shared" si="20"/>
        <v>1.3819087512552335</v>
      </c>
      <c r="Y70" s="437"/>
      <c r="Z70" s="430">
        <f t="shared" si="21"/>
        <v>39.007092198581567</v>
      </c>
      <c r="AA70" s="581">
        <f t="shared" si="22"/>
        <v>30.280141843971634</v>
      </c>
      <c r="AB70" s="406">
        <v>12</v>
      </c>
      <c r="AC70" s="568">
        <v>2.82</v>
      </c>
      <c r="AD70" s="568">
        <v>3.64</v>
      </c>
      <c r="AE70" s="568">
        <v>6.53</v>
      </c>
      <c r="AF70" s="568">
        <v>5.66</v>
      </c>
      <c r="AG70" s="568">
        <v>19.62</v>
      </c>
      <c r="AH70" s="568">
        <v>6.43</v>
      </c>
      <c r="AI70" s="568">
        <v>8.1100000000000012</v>
      </c>
      <c r="AJ70" s="568">
        <v>7.07</v>
      </c>
      <c r="AK70" s="568">
        <v>8.3099999999999987</v>
      </c>
      <c r="AL70" s="576">
        <v>14150</v>
      </c>
      <c r="AM70" s="571">
        <v>0.9900000000000001</v>
      </c>
      <c r="AN70" s="568">
        <v>0.02</v>
      </c>
      <c r="AO70" s="510">
        <f t="shared" si="23"/>
        <v>-19.221839922591279</v>
      </c>
      <c r="AP70" s="511">
        <f t="shared" si="24"/>
        <v>11.058301921380357</v>
      </c>
      <c r="AQ70" s="582">
        <f t="shared" si="25"/>
        <v>175.9916285661815</v>
      </c>
      <c r="AR70" s="430">
        <f>INDEX(Historical!$C$7:$C$1190,MATCH(B70,Historical!$B$7:$B$1214,0))*IF(AH70="n/a",1.03,IF(AH70&lt;0,1.01,IF(AH70&gt;10,1.1,(1+AH70/100))))</f>
        <v>1.0855859999999999</v>
      </c>
      <c r="AS70" s="581">
        <f t="shared" si="26"/>
        <v>1.1736270245999998</v>
      </c>
      <c r="AT70" s="581">
        <f t="shared" si="31"/>
        <v>1.2711554303442598</v>
      </c>
      <c r="AU70" s="581">
        <f t="shared" si="31"/>
        <v>1.3767884466058677</v>
      </c>
      <c r="AV70" s="581">
        <f t="shared" si="31"/>
        <v>1.4911995665188154</v>
      </c>
      <c r="AW70" s="430">
        <f t="shared" si="27"/>
        <v>6.3983564680689433</v>
      </c>
      <c r="AX70" s="516">
        <f t="shared" si="28"/>
        <v>7.4930981005608892</v>
      </c>
      <c r="AY70" s="606">
        <v>1.03</v>
      </c>
      <c r="AZ70" s="571">
        <v>18.5</v>
      </c>
      <c r="BA70" s="571">
        <v>-8.0399999999999991</v>
      </c>
      <c r="BB70" s="571">
        <v>-0.51</v>
      </c>
      <c r="BC70" s="571">
        <v>0.49</v>
      </c>
      <c r="BE70" s="421">
        <v>1998</v>
      </c>
      <c r="BF70" s="421">
        <f t="shared" si="29"/>
        <v>3</v>
      </c>
      <c r="BG70" s="578">
        <v>16.29</v>
      </c>
      <c r="BH70" t="s">
        <v>3876</v>
      </c>
      <c r="BI70" t="s">
        <v>3877</v>
      </c>
    </row>
    <row r="71" spans="1:61" ht="11.25" customHeight="1" x14ac:dyDescent="0.25">
      <c r="A71" s="8" t="s">
        <v>4252</v>
      </c>
      <c r="B71" s="405" t="s">
        <v>242</v>
      </c>
      <c r="C71" s="734" t="s">
        <v>243</v>
      </c>
      <c r="D71" s="734" t="s">
        <v>3672</v>
      </c>
      <c r="E71" s="504">
        <v>69</v>
      </c>
      <c r="F71" s="33">
        <v>4</v>
      </c>
      <c r="G71" s="33" t="s">
        <v>36</v>
      </c>
      <c r="H71" s="33" t="s">
        <v>36</v>
      </c>
      <c r="I71" s="568">
        <v>139.33000000000001</v>
      </c>
      <c r="J71" s="430">
        <f t="shared" ref="J71:J102" si="32">(M71/I71)*100</f>
        <v>2.9570085408741833</v>
      </c>
      <c r="K71" s="575">
        <v>1.03</v>
      </c>
      <c r="L71" s="406">
        <v>4</v>
      </c>
      <c r="M71" s="423">
        <f t="shared" ref="M71:M102" si="33">K71*L71</f>
        <v>4.12</v>
      </c>
      <c r="N71" s="183" t="s">
        <v>162</v>
      </c>
      <c r="O71" s="505">
        <v>1</v>
      </c>
      <c r="P71" s="422">
        <v>45723</v>
      </c>
      <c r="Q71" s="422">
        <v>45749</v>
      </c>
      <c r="R71" s="423">
        <f t="shared" ref="R71:R102" si="34">(K71-O71)/O71*100</f>
        <v>3.0000000000000027</v>
      </c>
      <c r="S71" s="474">
        <f>IF(INDEX(Historical!$D$7:$D$1190,MATCH(B71,Historical!$B$7:$B$1192,0))=0,"n/a",(INDEX(Historical!$C$7:$C$1190,MATCH(B71,Historical!$B$7:$B$1192,0))/INDEX(Historical!$D$7:$D$1190,MATCH(B71,Historical!$B$7:$B$1192,0))-1)*100)</f>
        <v>5.4739652870493982</v>
      </c>
      <c r="T71" s="474">
        <f>IF(INDEX(Historical!$F$7:$F$1190,MATCH(B71,Historical!$B$7:$B$1192,0))=0,"n/a",((INDEX(Historical!$C$7:$C$1190,MATCH(B71,Historical!$B$7:$B$1192,0))/INDEX(Historical!$F$7:$F$1190,MATCH(B71,Historical!$B$7:$B$1192,0)))^(1/3)-1)*100)</f>
        <v>6.8827461230489329</v>
      </c>
      <c r="U71" s="474">
        <f>IF(INDEX(Historical!$H$7:$H$1190,MATCH(B71,Historical!$B$7:$B$1192,0))=0,"n/a",((INDEX(Historical!$C$7:$C$1190,MATCH(B71,Historical!$B$7:$B$1192,0))/INDEX(Historical!$H$7:$H$1190,MATCH(B71,Historical!$B$7:$B$1192,0)))^(1/5)-1)*100)</f>
        <v>5.6034950720182053</v>
      </c>
      <c r="V71" s="474">
        <f>IF(INDEX(Historical!$M$7:$M$1190,MATCH(B71,Historical!$B$7:$B$1192,0))=0,"n/a",((INDEX(Historical!$C$7:$C$1190,MATCH(B71,Historical!$B$7:$B$1192,0))/INDEX(Historical!$M$7:$M$1190,MATCH(B71,Historical!$B$7:$B$1192,0)))^(1/10)-1)*100)</f>
        <v>5.5569725774158307</v>
      </c>
      <c r="W71" s="475">
        <f t="shared" ref="W71:W102" si="35">IF(OR(U71&lt;=0,U71="n/a",V71&lt;=0,V71="n/a"),"n/a",U71/V71)</f>
        <v>1.0083719136551883</v>
      </c>
      <c r="X71" s="476">
        <f t="shared" ref="X71:X102" si="36">IF(OR(AJ71&lt;=0,AJ71="n/a",U71&lt;=0,U71="n/a"),"n/a",U71/AJ71)</f>
        <v>0.65846005546629915</v>
      </c>
      <c r="Y71" s="405"/>
      <c r="Z71" s="430">
        <f t="shared" ref="Z71:Z102" si="37">IF(OR(AC71&lt;0.01,AC71="n/a"),"n/a",M71/AC71*100)</f>
        <v>70.912220309810678</v>
      </c>
      <c r="AA71" s="581">
        <f t="shared" ref="AA71:AA102" si="38">IF(OR(AC71&lt;0.01,AC71="n/a"),"n/a",I71/AC71)</f>
        <v>23.981067125645442</v>
      </c>
      <c r="AB71" s="406">
        <v>12</v>
      </c>
      <c r="AC71" s="568">
        <v>5.81</v>
      </c>
      <c r="AD71" s="568">
        <v>5.57</v>
      </c>
      <c r="AE71" s="568">
        <v>0.82</v>
      </c>
      <c r="AF71" s="568">
        <v>4.12</v>
      </c>
      <c r="AG71" s="568">
        <v>17.5</v>
      </c>
      <c r="AH71" s="568">
        <v>-5.7</v>
      </c>
      <c r="AI71" s="568">
        <v>10.029999999999999</v>
      </c>
      <c r="AJ71" s="568">
        <v>8.51</v>
      </c>
      <c r="AK71" s="568">
        <v>4.3099999999999996</v>
      </c>
      <c r="AL71" s="576">
        <v>19380</v>
      </c>
      <c r="AM71" s="571">
        <v>0.41000000000000003</v>
      </c>
      <c r="AN71" s="568">
        <v>1.37</v>
      </c>
      <c r="AO71" s="510">
        <f t="shared" ref="AO71:AO102" si="39">IF(U71="n/a","n/a",IF(AA71&lt;0,"n/a",IF(AA71="n/a","n/a",J71+U71-AA71)))</f>
        <v>-15.420563512753054</v>
      </c>
      <c r="AP71" s="511">
        <f t="shared" ref="AP71:AP102" si="40">IF(U71="n/a","n/a",J71+U71)</f>
        <v>8.5605036128923881</v>
      </c>
      <c r="AQ71" s="582">
        <f t="shared" ref="AQ71:AQ102" si="41">IF(OR(AC71&lt;0.01,AC71="n/a",AF71="n/a"),"n/a",(I71/SQRT(22.5*AC71*(I71/AF71))-1)*100)</f>
        <v>109.55189922802124</v>
      </c>
      <c r="AR71" s="430">
        <f>INDEX(Historical!$C$7:$C$1190,MATCH(B71,Historical!$B$7:$B$1214,0))*IF(AH71="n/a",1.03,IF(AH71&lt;0,1.01,IF(AH71&gt;10,1.1,(1+AH71/100))))</f>
        <v>3.9895</v>
      </c>
      <c r="AS71" s="581">
        <f t="shared" ref="AS71:AS102" si="42">IF($AI71="n/a",1.03*AR71,IF($AI71&lt;0,1.01*AR71,IF($AI71&gt;10,1.1*AR71,(1+$AI71/100)*AR71)))</f>
        <v>4.3884500000000006</v>
      </c>
      <c r="AT71" s="581">
        <f t="shared" si="31"/>
        <v>4.5775921950000003</v>
      </c>
      <c r="AU71" s="581">
        <f t="shared" si="31"/>
        <v>4.7748864186044999</v>
      </c>
      <c r="AV71" s="581">
        <f t="shared" si="31"/>
        <v>4.9806840232463534</v>
      </c>
      <c r="AW71" s="430">
        <f t="shared" ref="AW71:AW102" si="43">SUM(AR71:AV71)</f>
        <v>22.711112636850853</v>
      </c>
      <c r="AX71" s="516">
        <f t="shared" ref="AX71:AX102" si="44">AW71/I71*100</f>
        <v>16.300231563088243</v>
      </c>
      <c r="AY71" s="606">
        <v>0.77</v>
      </c>
      <c r="AZ71" s="571">
        <v>33.96</v>
      </c>
      <c r="BA71" s="571">
        <v>-3.54</v>
      </c>
      <c r="BB71" s="571">
        <v>6.98</v>
      </c>
      <c r="BC71" s="571">
        <v>13.200000000000001</v>
      </c>
      <c r="BE71" s="421">
        <v>1957</v>
      </c>
      <c r="BF71" s="421">
        <f t="shared" ref="BF71:BF102" si="45">IF(BE71&gt;2020,0,IF(BE71&gt;2008,1,IF(BE71&gt;2001,2,IF(BE71&gt;1990,3,IF(BE71&gt;1980,4,IF(BE71&gt;1973,5,IF(BE71&gt;1970,6,IF(BE71&gt;1960,7,IF(BE71&gt;1958,8,IF(BE71&gt;1953,9,10))))))))))</f>
        <v>9</v>
      </c>
      <c r="BG71" s="578">
        <v>4.12</v>
      </c>
      <c r="BH71" t="s">
        <v>3876</v>
      </c>
      <c r="BI71" t="s">
        <v>3877</v>
      </c>
    </row>
    <row r="72" spans="1:61" ht="11.25" customHeight="1" x14ac:dyDescent="0.25">
      <c r="A72" s="8" t="s">
        <v>4254</v>
      </c>
      <c r="B72" s="405" t="s">
        <v>245</v>
      </c>
      <c r="C72" s="734" t="s">
        <v>111</v>
      </c>
      <c r="D72" s="734" t="s">
        <v>209</v>
      </c>
      <c r="E72" s="504">
        <v>52</v>
      </c>
      <c r="F72" s="33">
        <v>39</v>
      </c>
      <c r="G72" s="33" t="s">
        <v>36</v>
      </c>
      <c r="H72" s="33" t="s">
        <v>36</v>
      </c>
      <c r="I72" s="568">
        <v>42.77</v>
      </c>
      <c r="J72" s="430">
        <f t="shared" si="32"/>
        <v>1.730184708908113</v>
      </c>
      <c r="K72" s="575">
        <v>0.185</v>
      </c>
      <c r="L72" s="406">
        <v>4</v>
      </c>
      <c r="M72" s="423">
        <f t="shared" si="33"/>
        <v>0.74</v>
      </c>
      <c r="N72" s="183" t="s">
        <v>246</v>
      </c>
      <c r="O72" s="505">
        <v>0.18</v>
      </c>
      <c r="P72" s="422">
        <v>45611</v>
      </c>
      <c r="Q72" s="422">
        <v>45636</v>
      </c>
      <c r="R72" s="423">
        <f t="shared" si="34"/>
        <v>2.7777777777777803</v>
      </c>
      <c r="S72" s="474">
        <f>IF(INDEX(Historical!$D$7:$D$1190,MATCH(B72,Historical!$B$7:$B$1192,0))=0,"n/a",(INDEX(Historical!$C$7:$C$1190,MATCH(B72,Historical!$B$7:$B$1192,0))/INDEX(Historical!$D$7:$D$1190,MATCH(B72,Historical!$B$7:$B$1192,0))-1)*100)</f>
        <v>2.8368794326241176</v>
      </c>
      <c r="T72" s="474">
        <f>IF(INDEX(Historical!$F$7:$F$1190,MATCH(B72,Historical!$B$7:$B$1192,0))=0,"n/a",((INDEX(Historical!$C$7:$C$1190,MATCH(B72,Historical!$B$7:$B$1192,0))/INDEX(Historical!$F$7:$F$1190,MATCH(B72,Historical!$B$7:$B$1192,0)))^(1/3)-1)*100)</f>
        <v>4.5172787516261081</v>
      </c>
      <c r="U72" s="474">
        <f>IF(INDEX(Historical!$H$7:$H$1190,MATCH(B72,Historical!$B$7:$B$1192,0))=0,"n/a",((INDEX(Historical!$C$7:$C$1190,MATCH(B72,Historical!$B$7:$B$1192,0))/INDEX(Historical!$H$7:$H$1190,MATCH(B72,Historical!$B$7:$B$1192,0)))^(1/5)-1)*100)</f>
        <v>5.6805496536407318</v>
      </c>
      <c r="V72" s="474">
        <f>IF(INDEX(Historical!$M$7:$M$1190,MATCH(B72,Historical!$B$7:$B$1192,0))=0,"n/a",((INDEX(Historical!$C$7:$C$1190,MATCH(B72,Historical!$B$7:$B$1192,0))/INDEX(Historical!$M$7:$M$1190,MATCH(B72,Historical!$B$7:$B$1192,0)))^(1/10)-1)*100)</f>
        <v>6.9580873707928426</v>
      </c>
      <c r="W72" s="475">
        <f t="shared" si="35"/>
        <v>0.81639527515640531</v>
      </c>
      <c r="X72" s="476">
        <f t="shared" si="36"/>
        <v>2.5588061502886177</v>
      </c>
      <c r="Y72" s="442"/>
      <c r="Z72" s="430">
        <f t="shared" si="37"/>
        <v>37.56345177664975</v>
      </c>
      <c r="AA72" s="581">
        <f t="shared" si="38"/>
        <v>21.710659898477161</v>
      </c>
      <c r="AB72" s="406">
        <v>12</v>
      </c>
      <c r="AC72" s="568">
        <v>1.97</v>
      </c>
      <c r="AD72" s="568" t="s">
        <v>135</v>
      </c>
      <c r="AE72" s="568">
        <v>1.67</v>
      </c>
      <c r="AF72" s="568">
        <v>2.83</v>
      </c>
      <c r="AG72" s="568">
        <v>13.700000000000001</v>
      </c>
      <c r="AH72" s="568">
        <v>21.9</v>
      </c>
      <c r="AI72" s="568">
        <v>14.530000000000001</v>
      </c>
      <c r="AJ72" s="568">
        <v>2.2200000000000002</v>
      </c>
      <c r="AK72" s="568" t="s">
        <v>135</v>
      </c>
      <c r="AL72" s="578">
        <v>1130</v>
      </c>
      <c r="AM72" s="571">
        <v>21.44</v>
      </c>
      <c r="AN72" s="568">
        <v>0.85</v>
      </c>
      <c r="AO72" s="510">
        <f t="shared" si="39"/>
        <v>-14.299925535928317</v>
      </c>
      <c r="AP72" s="511">
        <f t="shared" si="40"/>
        <v>7.4107343625488449</v>
      </c>
      <c r="AQ72" s="582">
        <f t="shared" si="41"/>
        <v>65.248859485309964</v>
      </c>
      <c r="AR72" s="430">
        <f>INDEX(Historical!$C$7:$C$1190,MATCH(B72,Historical!$B$7:$B$1214,0))*IF(AH72="n/a",1.03,IF(AH72&lt;0,1.01,IF(AH72&gt;10,1.1,(1+AH72/100))))</f>
        <v>0.79749999999999999</v>
      </c>
      <c r="AS72" s="581">
        <f t="shared" si="42"/>
        <v>0.87725000000000009</v>
      </c>
      <c r="AT72" s="581">
        <f t="shared" si="31"/>
        <v>0.90356750000000008</v>
      </c>
      <c r="AU72" s="581">
        <f t="shared" si="31"/>
        <v>0.93067452500000014</v>
      </c>
      <c r="AV72" s="581">
        <f t="shared" si="31"/>
        <v>0.95859476075000016</v>
      </c>
      <c r="AW72" s="430">
        <f t="shared" si="43"/>
        <v>4.46758678575</v>
      </c>
      <c r="AX72" s="516">
        <f t="shared" si="44"/>
        <v>10.445608570844049</v>
      </c>
      <c r="AY72" s="606">
        <v>1.21</v>
      </c>
      <c r="AZ72" s="571">
        <v>38.54</v>
      </c>
      <c r="BA72" s="571">
        <v>-2.33</v>
      </c>
      <c r="BB72" s="571">
        <v>7.7200000000000006</v>
      </c>
      <c r="BC72" s="571">
        <v>11.85</v>
      </c>
      <c r="BE72" s="421">
        <v>1974</v>
      </c>
      <c r="BF72" s="421">
        <f t="shared" si="45"/>
        <v>5</v>
      </c>
      <c r="BG72" s="578">
        <v>5.91</v>
      </c>
      <c r="BH72" t="s">
        <v>3876</v>
      </c>
      <c r="BI72" t="s">
        <v>3877</v>
      </c>
    </row>
    <row r="73" spans="1:61" ht="11.25" customHeight="1" x14ac:dyDescent="0.25">
      <c r="A73" s="8" t="s">
        <v>4258</v>
      </c>
      <c r="B73" s="405" t="s">
        <v>368</v>
      </c>
      <c r="C73" s="734" t="s">
        <v>111</v>
      </c>
      <c r="D73" s="734" t="s">
        <v>3647</v>
      </c>
      <c r="E73" s="504">
        <v>54</v>
      </c>
      <c r="F73" s="33">
        <v>32</v>
      </c>
      <c r="G73" s="33" t="s">
        <v>105</v>
      </c>
      <c r="H73" s="33" t="s">
        <v>105</v>
      </c>
      <c r="I73" s="568">
        <v>1013.5</v>
      </c>
      <c r="J73" s="430">
        <f t="shared" si="32"/>
        <v>0.89195855944745916</v>
      </c>
      <c r="K73" s="575">
        <v>2.2599999999999998</v>
      </c>
      <c r="L73" s="406">
        <v>4</v>
      </c>
      <c r="M73" s="423">
        <f t="shared" si="33"/>
        <v>9.0399999999999991</v>
      </c>
      <c r="N73" s="183" t="s">
        <v>118</v>
      </c>
      <c r="O73" s="505">
        <v>2.0499999999999998</v>
      </c>
      <c r="P73" s="422">
        <v>45789</v>
      </c>
      <c r="Q73" s="422">
        <v>45809</v>
      </c>
      <c r="R73" s="423">
        <f t="shared" si="34"/>
        <v>10.24390243902439</v>
      </c>
      <c r="S73" s="474">
        <f>IF(INDEX(Historical!$D$7:$D$1190,MATCH(B73,Historical!$B$7:$B$1192,0))=0,"n/a",(INDEX(Historical!$C$7:$C$1190,MATCH(B73,Historical!$B$7:$B$1192,0))/INDEX(Historical!$D$7:$D$1190,MATCH(B73,Historical!$B$7:$B$1192,0))-1)*100)</f>
        <v>9.7260273972602729</v>
      </c>
      <c r="T73" s="474">
        <f>IF(INDEX(Historical!$F$7:$F$1190,MATCH(B73,Historical!$B$7:$B$1192,0))=0,"n/a",((INDEX(Historical!$C$7:$C$1190,MATCH(B73,Historical!$B$7:$B$1192,0))/INDEX(Historical!$F$7:$F$1190,MATCH(B73,Historical!$B$7:$B$1192,0)))^(1/3)-1)*100)</f>
        <v>7.822786844623475</v>
      </c>
      <c r="U73" s="474">
        <f>IF(INDEX(Historical!$H$7:$H$1190,MATCH(B73,Historical!$B$7:$B$1192,0))=0,"n/a",((INDEX(Historical!$C$7:$C$1190,MATCH(B73,Historical!$B$7:$B$1192,0))/INDEX(Historical!$H$7:$H$1190,MATCH(B73,Historical!$B$7:$B$1192,0)))^(1/5)-1)*100)</f>
        <v>7.1166140197320926</v>
      </c>
      <c r="V73" s="474">
        <f>IF(INDEX(Historical!$M$7:$M$1190,MATCH(B73,Historical!$B$7:$B$1192,0))=0,"n/a",((INDEX(Historical!$C$7:$C$1190,MATCH(B73,Historical!$B$7:$B$1192,0))/INDEX(Historical!$M$7:$M$1190,MATCH(B73,Historical!$B$7:$B$1192,0)))^(1/10)-1)*100)</f>
        <v>6.7455172779973926</v>
      </c>
      <c r="W73" s="475">
        <f t="shared" si="35"/>
        <v>1.0550138301394836</v>
      </c>
      <c r="X73" s="476">
        <f t="shared" si="36"/>
        <v>0.35057211919862524</v>
      </c>
      <c r="Y73" s="405"/>
      <c r="Z73" s="430">
        <f t="shared" si="37"/>
        <v>22.811001766338627</v>
      </c>
      <c r="AA73" s="581">
        <f t="shared" si="38"/>
        <v>25.574060055513499</v>
      </c>
      <c r="AB73" s="406">
        <v>12</v>
      </c>
      <c r="AC73" s="568">
        <v>39.630000000000003</v>
      </c>
      <c r="AD73" s="568">
        <v>3.33</v>
      </c>
      <c r="AE73" s="568">
        <v>2.77</v>
      </c>
      <c r="AF73" s="568">
        <v>13.22</v>
      </c>
      <c r="AG73" s="568">
        <v>55.300000000000004</v>
      </c>
      <c r="AH73" s="568">
        <v>1.67</v>
      </c>
      <c r="AI73" s="568">
        <v>11.29</v>
      </c>
      <c r="AJ73" s="568">
        <v>20.3</v>
      </c>
      <c r="AK73" s="568">
        <v>7.6700000000000008</v>
      </c>
      <c r="AL73" s="576">
        <v>48480</v>
      </c>
      <c r="AM73" s="571">
        <v>6.11</v>
      </c>
      <c r="AN73" s="568">
        <v>0.74</v>
      </c>
      <c r="AO73" s="510">
        <f t="shared" si="39"/>
        <v>-17.565487476333949</v>
      </c>
      <c r="AP73" s="511">
        <f t="shared" si="40"/>
        <v>8.0085725791795515</v>
      </c>
      <c r="AQ73" s="582">
        <f t="shared" si="41"/>
        <v>287.63618334371699</v>
      </c>
      <c r="AR73" s="430">
        <f>INDEX(Historical!$C$7:$C$1190,MATCH(B73,Historical!$B$7:$B$1214,0))*IF(AH73="n/a",1.03,IF(AH73&lt;0,1.01,IF(AH73&gt;10,1.1,(1+AH73/100))))</f>
        <v>8.1437669999999986</v>
      </c>
      <c r="AS73" s="581">
        <f t="shared" si="42"/>
        <v>8.958143699999999</v>
      </c>
      <c r="AT73" s="581">
        <f t="shared" si="31"/>
        <v>9.6452333217899984</v>
      </c>
      <c r="AU73" s="581">
        <f t="shared" si="31"/>
        <v>10.385022717571291</v>
      </c>
      <c r="AV73" s="581">
        <f t="shared" si="31"/>
        <v>11.181553960009008</v>
      </c>
      <c r="AW73" s="430">
        <f t="shared" si="43"/>
        <v>48.313720699370293</v>
      </c>
      <c r="AX73" s="516">
        <f t="shared" si="44"/>
        <v>4.7670173359023478</v>
      </c>
      <c r="AY73" s="606">
        <v>1.17</v>
      </c>
      <c r="AZ73" s="571">
        <v>13.370000000000001</v>
      </c>
      <c r="BA73" s="571">
        <v>-17.440000000000001</v>
      </c>
      <c r="BB73" s="571">
        <v>-0.08</v>
      </c>
      <c r="BC73" s="571">
        <v>-3.65</v>
      </c>
      <c r="BE73" s="421">
        <v>1972</v>
      </c>
      <c r="BF73" s="421">
        <f t="shared" si="45"/>
        <v>6</v>
      </c>
      <c r="BG73" s="578">
        <v>22.23</v>
      </c>
      <c r="BH73" t="s">
        <v>3876</v>
      </c>
      <c r="BI73" t="s">
        <v>3877</v>
      </c>
    </row>
    <row r="74" spans="1:61" ht="11.25" customHeight="1" x14ac:dyDescent="0.25">
      <c r="A74" s="8" t="s">
        <v>4279</v>
      </c>
      <c r="B74" s="405" t="s">
        <v>252</v>
      </c>
      <c r="C74" s="734" t="s">
        <v>127</v>
      </c>
      <c r="D74" s="734" t="s">
        <v>3642</v>
      </c>
      <c r="E74" s="504">
        <v>59</v>
      </c>
      <c r="F74" s="33">
        <v>16</v>
      </c>
      <c r="G74" s="33" t="s">
        <v>36</v>
      </c>
      <c r="H74" s="33" t="s">
        <v>36</v>
      </c>
      <c r="I74" s="568">
        <v>25.44</v>
      </c>
      <c r="J74" s="430">
        <f t="shared" si="32"/>
        <v>4.5597484276729556</v>
      </c>
      <c r="K74" s="575">
        <v>0.28999999999999998</v>
      </c>
      <c r="L74" s="406">
        <v>4</v>
      </c>
      <c r="M74" s="423">
        <f t="shared" si="33"/>
        <v>1.1599999999999999</v>
      </c>
      <c r="N74" s="183" t="s">
        <v>106</v>
      </c>
      <c r="O74" s="505">
        <v>0.28249999999999997</v>
      </c>
      <c r="P74" s="422">
        <v>45670</v>
      </c>
      <c r="Q74" s="422">
        <v>45706</v>
      </c>
      <c r="R74" s="423">
        <f t="shared" si="34"/>
        <v>2.6548672566371709</v>
      </c>
      <c r="S74" s="474">
        <f>IF(INDEX(Historical!$D$7:$D$1190,MATCH(B74,Historical!$B$7:$B$1192,0))=0,"n/a",(INDEX(Historical!$C$7:$C$1190,MATCH(B74,Historical!$B$7:$B$1192,0))/INDEX(Historical!$D$7:$D$1190,MATCH(B74,Historical!$B$7:$B$1192,0))-1)*100)</f>
        <v>2.7272727272727115</v>
      </c>
      <c r="T74" s="474">
        <f>IF(INDEX(Historical!$F$7:$F$1190,MATCH(B74,Historical!$B$7:$B$1192,0))=0,"n/a",((INDEX(Historical!$C$7:$C$1190,MATCH(B74,Historical!$B$7:$B$1192,0))/INDEX(Historical!$F$7:$F$1190,MATCH(B74,Historical!$B$7:$B$1192,0)))^(1/3)-1)*100)</f>
        <v>4.8618356453444145</v>
      </c>
      <c r="U74" s="474">
        <f>IF(INDEX(Historical!$H$7:$H$1190,MATCH(B74,Historical!$B$7:$B$1192,0))=0,"n/a",((INDEX(Historical!$C$7:$C$1190,MATCH(B74,Historical!$B$7:$B$1192,0))/INDEX(Historical!$H$7:$H$1190,MATCH(B74,Historical!$B$7:$B$1192,0)))^(1/5)-1)*100)</f>
        <v>6.1108592903658554</v>
      </c>
      <c r="V74" s="474">
        <f>IF(INDEX(Historical!$M$7:$M$1190,MATCH(B74,Historical!$B$7:$B$1192,0))=0,"n/a",((INDEX(Historical!$C$7:$C$1190,MATCH(B74,Historical!$B$7:$B$1192,0))/INDEX(Historical!$M$7:$M$1190,MATCH(B74,Historical!$B$7:$B$1192,0)))^(1/10)-1)*100)</f>
        <v>10.943495532712365</v>
      </c>
      <c r="W74" s="475">
        <f t="shared" si="35"/>
        <v>0.55840104033480309</v>
      </c>
      <c r="X74" s="476" t="str">
        <f t="shared" si="36"/>
        <v>n/a</v>
      </c>
      <c r="Y74" s="439"/>
      <c r="Z74" s="430">
        <f t="shared" si="37"/>
        <v>84.671532846715309</v>
      </c>
      <c r="AA74" s="581">
        <f t="shared" si="38"/>
        <v>18.569343065693431</v>
      </c>
      <c r="AB74" s="406">
        <v>10</v>
      </c>
      <c r="AC74" s="568">
        <v>1.37</v>
      </c>
      <c r="AD74" s="568">
        <v>5.67</v>
      </c>
      <c r="AE74" s="568">
        <v>1.1599999999999999</v>
      </c>
      <c r="AF74" s="568">
        <v>1.73</v>
      </c>
      <c r="AG74" s="568">
        <v>9.4600000000000009</v>
      </c>
      <c r="AH74" s="568">
        <v>-6.94</v>
      </c>
      <c r="AI74" s="568">
        <v>7.3</v>
      </c>
      <c r="AJ74" s="568">
        <v>-3.9600000000000004</v>
      </c>
      <c r="AK74" s="568">
        <v>3.27</v>
      </c>
      <c r="AL74" s="576">
        <v>13990</v>
      </c>
      <c r="AM74" s="571">
        <v>47.260000000000005</v>
      </c>
      <c r="AN74" s="568">
        <v>0.35</v>
      </c>
      <c r="AO74" s="510">
        <f t="shared" si="39"/>
        <v>-7.89873534765462</v>
      </c>
      <c r="AP74" s="511">
        <f t="shared" si="40"/>
        <v>10.670607718038811</v>
      </c>
      <c r="AQ74" s="582">
        <f t="shared" si="41"/>
        <v>19.489587651718065</v>
      </c>
      <c r="AR74" s="430">
        <f>INDEX(Historical!$C$7:$C$1190,MATCH(B74,Historical!$B$7:$B$1214,0))*IF(AH74="n/a",1.03,IF(AH74&lt;0,1.01,IF(AH74&gt;10,1.1,(1+AH74/100))))</f>
        <v>1.1413</v>
      </c>
      <c r="AS74" s="581">
        <f t="shared" si="42"/>
        <v>1.2246149</v>
      </c>
      <c r="AT74" s="581">
        <f t="shared" si="31"/>
        <v>1.2646598072299999</v>
      </c>
      <c r="AU74" s="581">
        <f t="shared" si="31"/>
        <v>1.3060141829264209</v>
      </c>
      <c r="AV74" s="581">
        <f t="shared" si="31"/>
        <v>1.3487208467081149</v>
      </c>
      <c r="AW74" s="430">
        <f t="shared" si="43"/>
        <v>6.2853097368645354</v>
      </c>
      <c r="AX74" s="516">
        <f t="shared" si="44"/>
        <v>24.706406198366885</v>
      </c>
      <c r="AY74" s="606">
        <v>0.3</v>
      </c>
      <c r="AZ74" s="571">
        <v>7.3</v>
      </c>
      <c r="BA74" s="571">
        <v>-24.73</v>
      </c>
      <c r="BB74" s="571">
        <v>-12.93</v>
      </c>
      <c r="BC74" s="571">
        <v>-15.28</v>
      </c>
      <c r="BE74" s="421">
        <v>1967</v>
      </c>
      <c r="BF74" s="421">
        <f t="shared" si="45"/>
        <v>7</v>
      </c>
      <c r="BG74" s="578">
        <v>5.67</v>
      </c>
      <c r="BH74" t="s">
        <v>3876</v>
      </c>
      <c r="BI74" t="s">
        <v>3877</v>
      </c>
    </row>
    <row r="75" spans="1:61" ht="11.25" customHeight="1" x14ac:dyDescent="0.25">
      <c r="A75" s="8" t="s">
        <v>4998</v>
      </c>
      <c r="B75" s="405" t="s">
        <v>4997</v>
      </c>
      <c r="C75" s="734" t="s">
        <v>130</v>
      </c>
      <c r="D75" s="734" t="s">
        <v>3654</v>
      </c>
      <c r="E75" s="504">
        <v>58</v>
      </c>
      <c r="F75" s="33">
        <v>20</v>
      </c>
      <c r="G75" s="33" t="s">
        <v>36</v>
      </c>
      <c r="H75" s="33" t="s">
        <v>36</v>
      </c>
      <c r="I75" s="568">
        <v>50.37</v>
      </c>
      <c r="J75" s="430">
        <f t="shared" si="32"/>
        <v>3.3353186420488385</v>
      </c>
      <c r="K75" s="575">
        <v>0.42</v>
      </c>
      <c r="L75" s="406">
        <v>4</v>
      </c>
      <c r="M75" s="423">
        <f t="shared" si="33"/>
        <v>1.68</v>
      </c>
      <c r="N75" s="183" t="s">
        <v>118</v>
      </c>
      <c r="O75" s="505">
        <v>0.4</v>
      </c>
      <c r="P75" s="422">
        <v>45698</v>
      </c>
      <c r="Q75" s="422">
        <v>45719</v>
      </c>
      <c r="R75" s="423">
        <f t="shared" si="34"/>
        <v>4.9999999999999902</v>
      </c>
      <c r="S75" s="474">
        <f>IF(INDEX(Historical!$D$7:$D$1190,MATCH(B75,Historical!$B$7:$B$1192,0))=0,"n/a",(INDEX(Historical!$C$7:$C$1190,MATCH(B75,Historical!$B$7:$B$1192,0))/INDEX(Historical!$D$7:$D$1190,MATCH(B75,Historical!$B$7:$B$1192,0))-1)*100)</f>
        <v>5.2631578947368363</v>
      </c>
      <c r="T75" s="474">
        <f>IF(INDEX(Historical!$F$7:$F$1190,MATCH(B75,Historical!$B$7:$B$1192,0))=0,"n/a",((INDEX(Historical!$C$7:$C$1190,MATCH(B75,Historical!$B$7:$B$1192,0))/INDEX(Historical!$F$7:$F$1190,MATCH(B75,Historical!$B$7:$B$1192,0)))^(1/3)-1)*100)</f>
        <v>5.5667191978000741</v>
      </c>
      <c r="U75" s="474">
        <f>IF(INDEX(Historical!$H$7:$H$1190,MATCH(B75,Historical!$B$7:$B$1192,0))=0,"n/a",((INDEX(Historical!$C$7:$C$1190,MATCH(B75,Historical!$B$7:$B$1192,0))/INDEX(Historical!$H$7:$H$1190,MATCH(B75,Historical!$B$7:$B$1192,0)))^(1/5)-1)*100)</f>
        <v>5.9223841048812176</v>
      </c>
      <c r="V75" s="474">
        <f>IF(INDEX(Historical!$M$7:$M$1190,MATCH(B75,Historical!$B$7:$B$1192,0))=0,"n/a",((INDEX(Historical!$C$7:$C$1190,MATCH(B75,Historical!$B$7:$B$1192,0))/INDEX(Historical!$M$7:$M$1190,MATCH(B75,Historical!$B$7:$B$1192,0)))^(1/10)-1)*100)</f>
        <v>7.871289892416522</v>
      </c>
      <c r="W75" s="475">
        <f t="shared" si="35"/>
        <v>0.75240325103348704</v>
      </c>
      <c r="X75" s="476">
        <f t="shared" si="36"/>
        <v>0.20809501422632529</v>
      </c>
      <c r="Y75" s="450"/>
      <c r="Z75" s="430">
        <f t="shared" si="37"/>
        <v>55.081967213114758</v>
      </c>
      <c r="AA75" s="581">
        <f t="shared" si="38"/>
        <v>16.514754098360655</v>
      </c>
      <c r="AB75" s="406">
        <v>12</v>
      </c>
      <c r="AC75" s="568">
        <v>3.05</v>
      </c>
      <c r="AD75" s="568">
        <v>6.5</v>
      </c>
      <c r="AE75" s="568">
        <v>2.25</v>
      </c>
      <c r="AF75" s="568">
        <v>1.21</v>
      </c>
      <c r="AG75" s="568">
        <v>7.5</v>
      </c>
      <c r="AH75" s="568">
        <v>3.74</v>
      </c>
      <c r="AI75" s="568">
        <v>3.6999999999999997</v>
      </c>
      <c r="AJ75" s="568">
        <v>28.46</v>
      </c>
      <c r="AK75" s="568">
        <v>2.54</v>
      </c>
      <c r="AL75" s="576">
        <v>1780</v>
      </c>
      <c r="AM75" s="571">
        <v>8.4599999999999991</v>
      </c>
      <c r="AN75" s="568">
        <v>1.28</v>
      </c>
      <c r="AO75" s="510">
        <f t="shared" si="39"/>
        <v>-7.257051351430599</v>
      </c>
      <c r="AP75" s="511">
        <f t="shared" si="40"/>
        <v>9.2577027469300557</v>
      </c>
      <c r="AQ75" s="582">
        <f t="shared" si="41"/>
        <v>-5.7595216503924966</v>
      </c>
      <c r="AR75" s="430">
        <f>INDEX(Historical!$C$7:$C$1190,MATCH(B75,Historical!$B$7:$B$1214,0))*IF(AH75="n/a",1.03,IF(AH75&lt;0,1.01,IF(AH75&gt;10,1.1,(1+AH75/100))))</f>
        <v>1.6598400000000002</v>
      </c>
      <c r="AS75" s="581">
        <f t="shared" si="42"/>
        <v>1.72125408</v>
      </c>
      <c r="AT75" s="581">
        <f t="shared" si="31"/>
        <v>1.7649739336320003</v>
      </c>
      <c r="AU75" s="581">
        <f t="shared" si="31"/>
        <v>1.8098042715462532</v>
      </c>
      <c r="AV75" s="581">
        <f t="shared" si="31"/>
        <v>1.8557733000435281</v>
      </c>
      <c r="AW75" s="430">
        <f t="shared" si="43"/>
        <v>8.8116455852217825</v>
      </c>
      <c r="AX75" s="516">
        <f t="shared" si="44"/>
        <v>17.493836778284262</v>
      </c>
      <c r="AY75" s="606">
        <v>0.53</v>
      </c>
      <c r="AZ75" s="571">
        <v>12.16</v>
      </c>
      <c r="BA75" s="571">
        <v>-18.72</v>
      </c>
      <c r="BB75" s="571">
        <v>-0.53</v>
      </c>
      <c r="BC75" s="571">
        <v>-3.11</v>
      </c>
      <c r="BE75" s="421">
        <v>1968</v>
      </c>
      <c r="BF75" s="421">
        <f t="shared" si="45"/>
        <v>7</v>
      </c>
      <c r="BG75" s="578">
        <v>2.21</v>
      </c>
      <c r="BH75" t="s">
        <v>3876</v>
      </c>
      <c r="BI75" t="s">
        <v>3877</v>
      </c>
    </row>
    <row r="76" spans="1:61" ht="11.25" customHeight="1" x14ac:dyDescent="0.25">
      <c r="A76" s="8" t="s">
        <v>4288</v>
      </c>
      <c r="B76" s="405" t="s">
        <v>603</v>
      </c>
      <c r="C76" s="734" t="s">
        <v>3535</v>
      </c>
      <c r="D76" s="734" t="s">
        <v>3640</v>
      </c>
      <c r="E76" s="504">
        <v>30</v>
      </c>
      <c r="F76" s="33">
        <v>124</v>
      </c>
      <c r="G76" s="33" t="s">
        <v>114</v>
      </c>
      <c r="H76" s="33" t="s">
        <v>114</v>
      </c>
      <c r="I76" s="568">
        <v>243.49</v>
      </c>
      <c r="J76" s="430">
        <f t="shared" si="32"/>
        <v>2.759866934987063</v>
      </c>
      <c r="K76" s="579">
        <v>1.68</v>
      </c>
      <c r="L76" s="406">
        <v>4</v>
      </c>
      <c r="M76" s="423">
        <f t="shared" si="33"/>
        <v>6.72</v>
      </c>
      <c r="N76" s="183" t="s">
        <v>224</v>
      </c>
      <c r="O76" s="506">
        <v>1.67</v>
      </c>
      <c r="P76" s="422">
        <v>45786</v>
      </c>
      <c r="Q76" s="422">
        <v>45818</v>
      </c>
      <c r="R76" s="423">
        <f t="shared" si="34"/>
        <v>0.59880239520958134</v>
      </c>
      <c r="S76" s="474">
        <f>IF(INDEX(Historical!$D$7:$D$1190,MATCH(B76,Historical!$B$7:$B$1192,0))=0,"n/a",(INDEX(Historical!$C$7:$C$1190,MATCH(B76,Historical!$B$7:$B$1192,0))/INDEX(Historical!$D$7:$D$1190,MATCH(B76,Historical!$B$7:$B$1192,0))-1)*100)</f>
        <v>0.60331825037707176</v>
      </c>
      <c r="T76" s="474">
        <f>IF(INDEX(Historical!$F$7:$F$1190,MATCH(B76,Historical!$B$7:$B$1192,0))=0,"n/a",((INDEX(Historical!$C$7:$C$1190,MATCH(B76,Historical!$B$7:$B$1192,0))/INDEX(Historical!$F$7:$F$1190,MATCH(B76,Historical!$B$7:$B$1192,0)))^(1/3)-1)*100)</f>
        <v>0.60699513716309106</v>
      </c>
      <c r="U76" s="474">
        <f>IF(INDEX(Historical!$H$7:$H$1190,MATCH(B76,Historical!$B$7:$B$1192,0))=0,"n/a",((INDEX(Historical!$C$7:$C$1190,MATCH(B76,Historical!$B$7:$B$1192,0))/INDEX(Historical!$H$7:$H$1190,MATCH(B76,Historical!$B$7:$B$1192,0)))^(1/5)-1)*100)</f>
        <v>0.73559876616899889</v>
      </c>
      <c r="V76" s="474">
        <f>IF(INDEX(Historical!$M$7:$M$1190,MATCH(B76,Historical!$B$7:$B$1192,0))=0,"n/a",((INDEX(Historical!$C$7:$C$1190,MATCH(B76,Historical!$B$7:$B$1192,0))/INDEX(Historical!$M$7:$M$1190,MATCH(B76,Historical!$B$7:$B$1192,0)))^(1/10)-1)*100)</f>
        <v>4.6101176163887869</v>
      </c>
      <c r="W76" s="475">
        <f t="shared" si="35"/>
        <v>0.15956182192705326</v>
      </c>
      <c r="X76" s="476" t="str">
        <f t="shared" si="36"/>
        <v>n/a</v>
      </c>
      <c r="Y76" s="405"/>
      <c r="Z76" s="430">
        <f t="shared" si="37"/>
        <v>108.91410048622365</v>
      </c>
      <c r="AA76" s="581">
        <f t="shared" si="38"/>
        <v>39.463533225283633</v>
      </c>
      <c r="AB76" s="406">
        <v>12</v>
      </c>
      <c r="AC76" s="568">
        <v>6.17</v>
      </c>
      <c r="AD76" s="568">
        <v>5.67</v>
      </c>
      <c r="AE76" s="568">
        <v>3.54</v>
      </c>
      <c r="AF76" s="568">
        <v>8.25</v>
      </c>
      <c r="AG76" s="569">
        <v>22.73</v>
      </c>
      <c r="AH76" s="568">
        <v>7.99</v>
      </c>
      <c r="AI76" s="568">
        <v>6.94</v>
      </c>
      <c r="AJ76" s="568">
        <v>-9.4600000000000009</v>
      </c>
      <c r="AK76" s="568">
        <v>6.97</v>
      </c>
      <c r="AL76" s="576">
        <v>226820</v>
      </c>
      <c r="AM76" s="571">
        <v>0.1</v>
      </c>
      <c r="AN76" s="568">
        <v>2.46</v>
      </c>
      <c r="AO76" s="510">
        <f t="shared" si="39"/>
        <v>-35.968067524127569</v>
      </c>
      <c r="AP76" s="511">
        <f t="shared" si="40"/>
        <v>3.4954657011560619</v>
      </c>
      <c r="AQ76" s="582">
        <f t="shared" si="41"/>
        <v>280.39403495065483</v>
      </c>
      <c r="AR76" s="430">
        <f>INDEX(Historical!$C$7:$C$1190,MATCH(B76,Historical!$B$7:$B$1214,0))*IF(AH76="n/a",1.03,IF(AH76&lt;0,1.01,IF(AH76&gt;10,1.1,(1+AH76/100))))</f>
        <v>7.2029330000000007</v>
      </c>
      <c r="AS76" s="581">
        <f t="shared" si="42"/>
        <v>7.7028165501999997</v>
      </c>
      <c r="AT76" s="581">
        <f t="shared" si="31"/>
        <v>8.2397028637489402</v>
      </c>
      <c r="AU76" s="581">
        <f t="shared" si="31"/>
        <v>8.8140101533522426</v>
      </c>
      <c r="AV76" s="581">
        <f t="shared" si="31"/>
        <v>9.4283466610408944</v>
      </c>
      <c r="AW76" s="430">
        <f t="shared" si="43"/>
        <v>41.387809228342078</v>
      </c>
      <c r="AX76" s="516">
        <f t="shared" si="44"/>
        <v>16.99774497036514</v>
      </c>
      <c r="AY76" s="606">
        <v>0.69</v>
      </c>
      <c r="AZ76" s="571">
        <v>22.81</v>
      </c>
      <c r="BA76" s="571">
        <v>-17.78</v>
      </c>
      <c r="BB76" s="571">
        <v>-8.3000000000000007</v>
      </c>
      <c r="BC76" s="571">
        <v>-2.0299999999999998</v>
      </c>
      <c r="BE76" s="421">
        <v>1996</v>
      </c>
      <c r="BF76" s="421">
        <f t="shared" si="45"/>
        <v>3</v>
      </c>
      <c r="BG76" s="578">
        <v>4.1500000000000004</v>
      </c>
      <c r="BH76" t="s">
        <v>3876</v>
      </c>
      <c r="BI76" t="s">
        <v>3877</v>
      </c>
    </row>
    <row r="77" spans="1:61" s="540" customFormat="1" ht="11.25" customHeight="1" x14ac:dyDescent="0.25">
      <c r="A77" s="426" t="s">
        <v>4306</v>
      </c>
      <c r="B77" s="546" t="s">
        <v>254</v>
      </c>
      <c r="C77" s="734" t="s">
        <v>111</v>
      </c>
      <c r="D77" s="734" t="s">
        <v>209</v>
      </c>
      <c r="E77" s="524">
        <v>51</v>
      </c>
      <c r="F77" s="33">
        <v>46</v>
      </c>
      <c r="G77" s="720" t="s">
        <v>36</v>
      </c>
      <c r="H77" s="720" t="s">
        <v>36</v>
      </c>
      <c r="I77" s="534">
        <v>264.64999999999998</v>
      </c>
      <c r="J77" s="526">
        <f t="shared" si="32"/>
        <v>2.4334026072170793</v>
      </c>
      <c r="K77" s="527">
        <v>1.61</v>
      </c>
      <c r="L77" s="528">
        <v>4</v>
      </c>
      <c r="M77" s="529">
        <f t="shared" si="33"/>
        <v>6.44</v>
      </c>
      <c r="N77" s="530" t="s">
        <v>126</v>
      </c>
      <c r="O77" s="531">
        <v>1.5</v>
      </c>
      <c r="P77" s="714">
        <v>45930</v>
      </c>
      <c r="Q77" s="714">
        <v>45940</v>
      </c>
      <c r="R77" s="529">
        <f t="shared" si="34"/>
        <v>7.3333333333333401</v>
      </c>
      <c r="S77" s="474">
        <f>IF(INDEX(Historical!$D$7:$D$1190,MATCH(B77,Historical!$B$7:$B$1192,0))=0,"n/a",(INDEX(Historical!$C$7:$C$1190,MATCH(B77,Historical!$B$7:$B$1192,0))/INDEX(Historical!$D$7:$D$1190,MATCH(B77,Historical!$B$7:$B$1192,0))-1)*100)</f>
        <v>6.9418386491557182</v>
      </c>
      <c r="T77" s="474">
        <f>IF(INDEX(Historical!$F$7:$F$1190,MATCH(B77,Historical!$B$7:$B$1192,0))=0,"n/a",((INDEX(Historical!$C$7:$C$1190,MATCH(B77,Historical!$B$7:$B$1192,0))/INDEX(Historical!$F$7:$F$1190,MATCH(B77,Historical!$B$7:$B$1192,0)))^(1/3)-1)*100)</f>
        <v>7.0990516053357045</v>
      </c>
      <c r="U77" s="474">
        <f>IF(INDEX(Historical!$H$7:$H$1190,MATCH(B77,Historical!$B$7:$B$1192,0))=0,"n/a",((INDEX(Historical!$C$7:$C$1190,MATCH(B77,Historical!$B$7:$B$1192,0))/INDEX(Historical!$H$7:$H$1190,MATCH(B77,Historical!$B$7:$B$1192,0)))^(1/5)-1)*100)</f>
        <v>6.9685451908564566</v>
      </c>
      <c r="V77" s="474">
        <f>IF(INDEX(Historical!$M$7:$M$1190,MATCH(B77,Historical!$B$7:$B$1192,0))=0,"n/a",((INDEX(Historical!$C$7:$C$1190,MATCH(B77,Historical!$B$7:$B$1192,0))/INDEX(Historical!$M$7:$M$1190,MATCH(B77,Historical!$B$7:$B$1192,0)))^(1/10)-1)*100)</f>
        <v>12.566183664768626</v>
      </c>
      <c r="W77" s="475">
        <f t="shared" si="35"/>
        <v>0.55454745663107929</v>
      </c>
      <c r="X77" s="476">
        <f t="shared" si="36"/>
        <v>0.80747916464153602</v>
      </c>
      <c r="Y77" s="790"/>
      <c r="Z77" s="526">
        <f t="shared" si="37"/>
        <v>56.491228070175438</v>
      </c>
      <c r="AA77" s="533">
        <f t="shared" si="38"/>
        <v>23.214912280701753</v>
      </c>
      <c r="AB77" s="528">
        <v>12</v>
      </c>
      <c r="AC77" s="534">
        <v>11.4</v>
      </c>
      <c r="AD77" s="534">
        <v>34.15</v>
      </c>
      <c r="AE77" s="534">
        <v>4.8899999999999997</v>
      </c>
      <c r="AF77" s="534">
        <v>24.03</v>
      </c>
      <c r="AG77" s="534">
        <v>109.06</v>
      </c>
      <c r="AH77" s="534">
        <v>-11.03</v>
      </c>
      <c r="AI77" s="534">
        <v>7.57</v>
      </c>
      <c r="AJ77" s="534">
        <v>8.6300000000000008</v>
      </c>
      <c r="AK77" s="534">
        <v>0.67999999999999994</v>
      </c>
      <c r="AL77" s="535">
        <v>77150</v>
      </c>
      <c r="AM77" s="536">
        <v>0.36</v>
      </c>
      <c r="AN77" s="534">
        <v>2.78</v>
      </c>
      <c r="AO77" s="537">
        <f t="shared" si="39"/>
        <v>-13.812964482628217</v>
      </c>
      <c r="AP77" s="538">
        <f t="shared" si="40"/>
        <v>9.401947798073536</v>
      </c>
      <c r="AQ77" s="582">
        <f t="shared" si="41"/>
        <v>397.93098232375013</v>
      </c>
      <c r="AR77" s="430">
        <f>INDEX(Historical!$C$7:$C$1190,MATCH(B77,Historical!$B$7:$B$1214,0))*IF(AH77="n/a",1.03,IF(AH77&lt;0,1.01,IF(AH77&gt;10,1.1,(1+AH77/100))))</f>
        <v>5.7570000000000006</v>
      </c>
      <c r="AS77" s="533">
        <f t="shared" si="42"/>
        <v>6.1928049000000014</v>
      </c>
      <c r="AT77" s="533">
        <f t="shared" si="31"/>
        <v>6.2349159733200006</v>
      </c>
      <c r="AU77" s="533">
        <f t="shared" si="31"/>
        <v>6.2773134019385761</v>
      </c>
      <c r="AV77" s="533">
        <f t="shared" si="31"/>
        <v>6.3199991330717582</v>
      </c>
      <c r="AW77" s="526">
        <f t="shared" si="43"/>
        <v>30.782033408330339</v>
      </c>
      <c r="AX77" s="539">
        <f t="shared" si="44"/>
        <v>11.631223657030167</v>
      </c>
      <c r="AY77" s="607">
        <v>1.1100000000000001</v>
      </c>
      <c r="AZ77" s="536">
        <v>23.29</v>
      </c>
      <c r="BA77" s="536">
        <v>-5.19</v>
      </c>
      <c r="BB77" s="536">
        <v>2.7199999999999998</v>
      </c>
      <c r="BC77" s="536">
        <v>3.84</v>
      </c>
      <c r="BD77" s="592"/>
      <c r="BE77" s="421">
        <v>1975</v>
      </c>
      <c r="BF77" s="421">
        <f t="shared" si="45"/>
        <v>5</v>
      </c>
      <c r="BG77" s="559">
        <v>21.279999999999998</v>
      </c>
      <c r="BH77" t="s">
        <v>3876</v>
      </c>
      <c r="BI77" t="s">
        <v>3877</v>
      </c>
    </row>
    <row r="78" spans="1:61" ht="11.25" customHeight="1" x14ac:dyDescent="0.25">
      <c r="A78" s="95" t="s">
        <v>4309</v>
      </c>
      <c r="B78" s="405" t="s">
        <v>256</v>
      </c>
      <c r="C78" s="734" t="s">
        <v>107</v>
      </c>
      <c r="D78" s="734" t="s">
        <v>4810</v>
      </c>
      <c r="E78" s="504">
        <v>35</v>
      </c>
      <c r="F78" s="33">
        <v>83</v>
      </c>
      <c r="G78" s="33" t="s">
        <v>36</v>
      </c>
      <c r="H78" s="33" t="s">
        <v>105</v>
      </c>
      <c r="I78" s="568">
        <v>163.26</v>
      </c>
      <c r="J78" s="430">
        <f t="shared" si="32"/>
        <v>1.42104618400098</v>
      </c>
      <c r="K78" s="579">
        <v>0.57999999999999996</v>
      </c>
      <c r="L78" s="406">
        <v>4</v>
      </c>
      <c r="M78" s="423">
        <f t="shared" si="33"/>
        <v>2.3199999999999998</v>
      </c>
      <c r="N78" s="183" t="s">
        <v>567</v>
      </c>
      <c r="O78" s="506">
        <v>0.55000000000000004</v>
      </c>
      <c r="P78" s="422">
        <v>45722</v>
      </c>
      <c r="Q78" s="422">
        <v>45741</v>
      </c>
      <c r="R78" s="423">
        <f t="shared" si="34"/>
        <v>5.454545454545439</v>
      </c>
      <c r="S78" s="474">
        <f>IF(INDEX(Historical!$D$7:$D$1190,MATCH(B78,Historical!$B$7:$B$1192,0))=0,"n/a",(INDEX(Historical!$C$7:$C$1190,MATCH(B78,Historical!$B$7:$B$1192,0))/INDEX(Historical!$D$7:$D$1190,MATCH(B78,Historical!$B$7:$B$1192,0))-1)*100)</f>
        <v>5.7692307692307709</v>
      </c>
      <c r="T78" s="474">
        <f>IF(INDEX(Historical!$F$7:$F$1190,MATCH(B78,Historical!$B$7:$B$1192,0))=0,"n/a",((INDEX(Historical!$C$7:$C$1190,MATCH(B78,Historical!$B$7:$B$1192,0))/INDEX(Historical!$F$7:$F$1190,MATCH(B78,Historical!$B$7:$B$1192,0)))^(1/3)-1)*100)</f>
        <v>6.1373611981101694</v>
      </c>
      <c r="U78" s="474">
        <f>IF(INDEX(Historical!$H$7:$H$1190,MATCH(B78,Historical!$B$7:$B$1192,0))=0,"n/a",((INDEX(Historical!$C$7:$C$1190,MATCH(B78,Historical!$B$7:$B$1192,0))/INDEX(Historical!$H$7:$H$1190,MATCH(B78,Historical!$B$7:$B$1192,0)))^(1/5)-1)*100)</f>
        <v>6.5762756635474151</v>
      </c>
      <c r="V78" s="474">
        <f>IF(INDEX(Historical!$M$7:$M$1190,MATCH(B78,Historical!$B$7:$B$1192,0))=0,"n/a",((INDEX(Historical!$C$7:$C$1190,MATCH(B78,Historical!$B$7:$B$1192,0))/INDEX(Historical!$M$7:$M$1190,MATCH(B78,Historical!$B$7:$B$1192,0)))^(1/10)-1)*100)</f>
        <v>9.5958226385217227</v>
      </c>
      <c r="W78" s="475">
        <f t="shared" si="35"/>
        <v>0.68532692936064088</v>
      </c>
      <c r="X78" s="476">
        <f t="shared" si="36"/>
        <v>0.6511164023314272</v>
      </c>
      <c r="Y78" s="574" t="s">
        <v>151</v>
      </c>
      <c r="Z78" s="430">
        <f t="shared" si="37"/>
        <v>37.179487179487175</v>
      </c>
      <c r="AA78" s="581">
        <f t="shared" si="38"/>
        <v>26.163461538461537</v>
      </c>
      <c r="AB78" s="406">
        <v>6</v>
      </c>
      <c r="AC78" s="568">
        <v>6.24</v>
      </c>
      <c r="AD78" s="568">
        <v>3.85</v>
      </c>
      <c r="AE78" s="568">
        <v>5.05</v>
      </c>
      <c r="AF78" s="568">
        <v>5.58</v>
      </c>
      <c r="AG78" s="568">
        <v>22.939999999999998</v>
      </c>
      <c r="AH78" s="568">
        <v>2.87</v>
      </c>
      <c r="AI78" s="568">
        <v>7.7200000000000006</v>
      </c>
      <c r="AJ78" s="568">
        <v>10.100000000000001</v>
      </c>
      <c r="AK78" s="568">
        <v>6.8000000000000007</v>
      </c>
      <c r="AL78" s="576">
        <v>11900</v>
      </c>
      <c r="AM78" s="571">
        <v>0.57999999999999996</v>
      </c>
      <c r="AN78" s="568">
        <v>0.02</v>
      </c>
      <c r="AO78" s="510">
        <f t="shared" si="39"/>
        <v>-18.166139690913141</v>
      </c>
      <c r="AP78" s="511">
        <f t="shared" si="40"/>
        <v>7.9973218475483954</v>
      </c>
      <c r="AQ78" s="582">
        <f t="shared" si="41"/>
        <v>154.7260972405156</v>
      </c>
      <c r="AR78" s="430">
        <f>INDEX(Historical!$C$7:$C$1190,MATCH(B78,Historical!$B$7:$B$1214,0))*IF(AH78="n/a",1.03,IF(AH78&lt;0,1.01,IF(AH78&gt;10,1.1,(1+AH78/100))))</f>
        <v>2.2631399999999999</v>
      </c>
      <c r="AS78" s="581">
        <f t="shared" si="42"/>
        <v>2.4378544079999998</v>
      </c>
      <c r="AT78" s="581">
        <f t="shared" si="31"/>
        <v>2.6036285077439998</v>
      </c>
      <c r="AU78" s="581">
        <f t="shared" si="31"/>
        <v>2.7806752462705919</v>
      </c>
      <c r="AV78" s="581">
        <f t="shared" si="31"/>
        <v>2.9697611630169924</v>
      </c>
      <c r="AW78" s="430">
        <f t="shared" si="43"/>
        <v>13.055059325031584</v>
      </c>
      <c r="AX78" s="516">
        <f t="shared" si="44"/>
        <v>7.9964837223028207</v>
      </c>
      <c r="AY78" s="606">
        <v>0.79</v>
      </c>
      <c r="AZ78" s="571">
        <v>3.46</v>
      </c>
      <c r="BA78" s="571">
        <v>-16.7</v>
      </c>
      <c r="BB78" s="571">
        <v>-5</v>
      </c>
      <c r="BC78" s="571">
        <v>-6.58</v>
      </c>
      <c r="BE78" s="421">
        <v>1991</v>
      </c>
      <c r="BF78" s="421">
        <f t="shared" si="45"/>
        <v>3</v>
      </c>
      <c r="BG78" s="578">
        <v>14.95</v>
      </c>
      <c r="BH78" t="s">
        <v>3876</v>
      </c>
      <c r="BI78" t="s">
        <v>3877</v>
      </c>
    </row>
    <row r="79" spans="1:61" ht="11.25" customHeight="1" x14ac:dyDescent="0.25">
      <c r="A79" s="8" t="s">
        <v>257</v>
      </c>
      <c r="B79" s="405" t="s">
        <v>258</v>
      </c>
      <c r="C79" s="734" t="s">
        <v>152</v>
      </c>
      <c r="D79" s="734" t="s">
        <v>3662</v>
      </c>
      <c r="E79" s="504">
        <v>63</v>
      </c>
      <c r="F79" s="33">
        <v>10</v>
      </c>
      <c r="G79" s="33" t="s">
        <v>36</v>
      </c>
      <c r="H79" s="33" t="s">
        <v>36</v>
      </c>
      <c r="I79" s="568">
        <v>177.17</v>
      </c>
      <c r="J79" s="430">
        <f t="shared" si="32"/>
        <v>2.935034147993453</v>
      </c>
      <c r="K79" s="575">
        <v>1.3</v>
      </c>
      <c r="L79" s="406">
        <v>4</v>
      </c>
      <c r="M79" s="423">
        <f t="shared" si="33"/>
        <v>5.2</v>
      </c>
      <c r="N79" s="183" t="s">
        <v>110</v>
      </c>
      <c r="O79" s="505">
        <v>1.24</v>
      </c>
      <c r="P79" s="422">
        <v>45804</v>
      </c>
      <c r="Q79" s="422">
        <v>45818</v>
      </c>
      <c r="R79" s="423">
        <f t="shared" si="34"/>
        <v>4.8387096774193585</v>
      </c>
      <c r="S79" s="474">
        <f>IF(INDEX(Historical!$D$7:$D$1190,MATCH(B79,Historical!$B$7:$B$1192,0))=0,"n/a",(INDEX(Historical!$C$7:$C$1190,MATCH(B79,Historical!$B$7:$B$1192,0))/INDEX(Historical!$D$7:$D$1190,MATCH(B79,Historical!$B$7:$B$1192,0))-1)*100)</f>
        <v>4.4680851063829685</v>
      </c>
      <c r="T79" s="474">
        <f>IF(INDEX(Historical!$F$7:$F$1190,MATCH(B79,Historical!$B$7:$B$1192,0))=0,"n/a",((INDEX(Historical!$C$7:$C$1190,MATCH(B79,Historical!$B$7:$B$1192,0))/INDEX(Historical!$F$7:$F$1190,MATCH(B79,Historical!$B$7:$B$1192,0)))^(1/3)-1)*100)</f>
        <v>5.427964836529342</v>
      </c>
      <c r="U79" s="474">
        <f>IF(INDEX(Historical!$H$7:$H$1190,MATCH(B79,Historical!$B$7:$B$1192,0))=0,"n/a",((INDEX(Historical!$C$7:$C$1190,MATCH(B79,Historical!$B$7:$B$1192,0))/INDEX(Historical!$H$7:$H$1190,MATCH(B79,Historical!$B$7:$B$1192,0)))^(1/5)-1)*100)</f>
        <v>5.5382879836247012</v>
      </c>
      <c r="V79" s="474">
        <f>IF(INDEX(Historical!$M$7:$M$1190,MATCH(B79,Historical!$B$7:$B$1192,0))=0,"n/a",((INDEX(Historical!$C$7:$C$1190,MATCH(B79,Historical!$B$7:$B$1192,0))/INDEX(Historical!$M$7:$M$1190,MATCH(B79,Historical!$B$7:$B$1192,0)))^(1/10)-1)*100)</f>
        <v>5.9295777201574751</v>
      </c>
      <c r="W79" s="475">
        <f t="shared" si="35"/>
        <v>0.93401052233406223</v>
      </c>
      <c r="X79" s="476">
        <f t="shared" si="36"/>
        <v>10.069614515681277</v>
      </c>
      <c r="Y79" s="405"/>
      <c r="Z79" s="430">
        <f t="shared" si="37"/>
        <v>55.614973262032088</v>
      </c>
      <c r="AA79" s="581">
        <f t="shared" si="38"/>
        <v>18.948663101604279</v>
      </c>
      <c r="AB79" s="406">
        <v>12</v>
      </c>
      <c r="AC79" s="568">
        <v>9.35</v>
      </c>
      <c r="AD79" s="568">
        <v>2.87</v>
      </c>
      <c r="AE79" s="568">
        <v>4.71</v>
      </c>
      <c r="AF79" s="568">
        <v>5.43</v>
      </c>
      <c r="AG79" s="568">
        <v>30.209999999999997</v>
      </c>
      <c r="AH79" s="568">
        <v>8.6</v>
      </c>
      <c r="AI79" s="568">
        <v>4.51</v>
      </c>
      <c r="AJ79" s="568">
        <v>0.54999999999999993</v>
      </c>
      <c r="AK79" s="568">
        <v>6.6000000000000005</v>
      </c>
      <c r="AL79" s="576">
        <v>426690</v>
      </c>
      <c r="AM79" s="571">
        <v>0.13</v>
      </c>
      <c r="AN79" s="568">
        <v>0.65</v>
      </c>
      <c r="AO79" s="510">
        <f t="shared" si="39"/>
        <v>-10.475340969986124</v>
      </c>
      <c r="AP79" s="511">
        <f t="shared" si="40"/>
        <v>8.4733221316181542</v>
      </c>
      <c r="AQ79" s="582">
        <f t="shared" si="41"/>
        <v>113.84443010096143</v>
      </c>
      <c r="AR79" s="430">
        <f>INDEX(Historical!$C$7:$C$1190,MATCH(B79,Historical!$B$7:$B$1214,0))*IF(AH79="n/a",1.03,IF(AH79&lt;0,1.01,IF(AH79&gt;10,1.1,(1+AH79/100))))</f>
        <v>5.3322600000000007</v>
      </c>
      <c r="AS79" s="581">
        <f t="shared" si="42"/>
        <v>5.5727449260000004</v>
      </c>
      <c r="AT79" s="581">
        <f t="shared" si="31"/>
        <v>5.9405460911160004</v>
      </c>
      <c r="AU79" s="581">
        <f t="shared" si="31"/>
        <v>6.3326221331296564</v>
      </c>
      <c r="AV79" s="581">
        <f t="shared" si="31"/>
        <v>6.7505751939162142</v>
      </c>
      <c r="AW79" s="430">
        <f t="shared" si="43"/>
        <v>29.928748344161875</v>
      </c>
      <c r="AX79" s="516">
        <f t="shared" si="44"/>
        <v>16.892672768618773</v>
      </c>
      <c r="AY79" s="606">
        <v>0.39</v>
      </c>
      <c r="AZ79" s="571">
        <v>25.94</v>
      </c>
      <c r="BA79" s="571">
        <v>-2.1999999999999997</v>
      </c>
      <c r="BB79" s="571">
        <v>6.81</v>
      </c>
      <c r="BC79" s="571">
        <v>12.86</v>
      </c>
      <c r="BE79" s="421">
        <v>1963</v>
      </c>
      <c r="BF79" s="421">
        <f t="shared" si="45"/>
        <v>7</v>
      </c>
      <c r="BG79" s="578">
        <v>12.1</v>
      </c>
      <c r="BH79" t="s">
        <v>3876</v>
      </c>
      <c r="BI79" t="s">
        <v>3877</v>
      </c>
    </row>
    <row r="80" spans="1:61" ht="11.25" customHeight="1" x14ac:dyDescent="0.25">
      <c r="A80" s="8" t="s">
        <v>4314</v>
      </c>
      <c r="B80" s="405" t="s">
        <v>261</v>
      </c>
      <c r="C80" s="734" t="s">
        <v>127</v>
      </c>
      <c r="D80" s="734" t="s">
        <v>3667</v>
      </c>
      <c r="E80" s="504">
        <v>53</v>
      </c>
      <c r="F80" s="33">
        <v>37</v>
      </c>
      <c r="G80" s="33" t="s">
        <v>114</v>
      </c>
      <c r="H80" s="33" t="s">
        <v>36</v>
      </c>
      <c r="I80" s="568">
        <v>129.13999999999999</v>
      </c>
      <c r="J80" s="430">
        <f t="shared" si="32"/>
        <v>3.9027412110887414</v>
      </c>
      <c r="K80" s="575">
        <v>1.26</v>
      </c>
      <c r="L80" s="406">
        <v>4</v>
      </c>
      <c r="M80" s="423">
        <f t="shared" si="33"/>
        <v>5.04</v>
      </c>
      <c r="N80" s="183" t="s">
        <v>187</v>
      </c>
      <c r="O80" s="505">
        <v>1.22</v>
      </c>
      <c r="P80" s="422">
        <v>45723</v>
      </c>
      <c r="Q80" s="422">
        <v>45749</v>
      </c>
      <c r="R80" s="423">
        <f t="shared" si="34"/>
        <v>3.2786885245901667</v>
      </c>
      <c r="S80" s="474">
        <f>IF(INDEX(Historical!$D$7:$D$1190,MATCH(B80,Historical!$B$7:$B$1192,0))=0,"n/a",(INDEX(Historical!$C$7:$C$1190,MATCH(B80,Historical!$B$7:$B$1192,0))/INDEX(Historical!$D$7:$D$1190,MATCH(B80,Historical!$B$7:$B$1192,0))-1)*100)</f>
        <v>2.9787234042553123</v>
      </c>
      <c r="T80" s="474">
        <f>IF(INDEX(Historical!$F$7:$F$1190,MATCH(B80,Historical!$B$7:$B$1192,0))=0,"n/a",((INDEX(Historical!$C$7:$C$1190,MATCH(B80,Historical!$B$7:$B$1192,0))/INDEX(Historical!$F$7:$F$1190,MATCH(B80,Historical!$B$7:$B$1192,0)))^(1/3)-1)*100)</f>
        <v>2.5336317074255543</v>
      </c>
      <c r="U80" s="474">
        <f>IF(INDEX(Historical!$H$7:$H$1190,MATCH(B80,Historical!$B$7:$B$1192,0))=0,"n/a",((INDEX(Historical!$C$7:$C$1190,MATCH(B80,Historical!$B$7:$B$1192,0))/INDEX(Historical!$H$7:$H$1190,MATCH(B80,Historical!$B$7:$B$1192,0)))^(1/5)-1)*100)</f>
        <v>3.4247335543121205</v>
      </c>
      <c r="V80" s="474">
        <f>IF(INDEX(Historical!$M$7:$M$1190,MATCH(B80,Historical!$B$7:$B$1192,0))=0,"n/a",((INDEX(Historical!$C$7:$C$1190,MATCH(B80,Historical!$B$7:$B$1192,0))/INDEX(Historical!$M$7:$M$1190,MATCH(B80,Historical!$B$7:$B$1192,0)))^(1/10)-1)*100)</f>
        <v>4.0434223839579175</v>
      </c>
      <c r="W80" s="475">
        <f t="shared" si="35"/>
        <v>0.84698882013899535</v>
      </c>
      <c r="X80" s="476">
        <f t="shared" si="36"/>
        <v>0.88039422990028815</v>
      </c>
      <c r="Y80" s="574"/>
      <c r="Z80" s="430">
        <f t="shared" si="37"/>
        <v>69.517241379310349</v>
      </c>
      <c r="AA80" s="581">
        <f t="shared" si="38"/>
        <v>17.812413793103445</v>
      </c>
      <c r="AB80" s="406">
        <v>12</v>
      </c>
      <c r="AC80" s="568">
        <v>7.25</v>
      </c>
      <c r="AD80" s="568">
        <v>6.14</v>
      </c>
      <c r="AE80" s="568">
        <v>2.27</v>
      </c>
      <c r="AF80" s="569">
        <v>33.72</v>
      </c>
      <c r="AG80" s="569">
        <v>196.26</v>
      </c>
      <c r="AH80" s="568">
        <v>3.02</v>
      </c>
      <c r="AI80" s="568">
        <v>2.7199999999999998</v>
      </c>
      <c r="AJ80" s="568">
        <v>3.8899999999999997</v>
      </c>
      <c r="AK80" s="568">
        <v>2.9000000000000004</v>
      </c>
      <c r="AL80" s="576">
        <v>42850</v>
      </c>
      <c r="AM80" s="571">
        <v>0.19</v>
      </c>
      <c r="AN80" s="570">
        <v>5.7</v>
      </c>
      <c r="AO80" s="510">
        <f t="shared" si="39"/>
        <v>-10.484939027702584</v>
      </c>
      <c r="AP80" s="511">
        <f t="shared" si="40"/>
        <v>7.3274747654008614</v>
      </c>
      <c r="AQ80" s="582">
        <f t="shared" si="41"/>
        <v>416.67079271619076</v>
      </c>
      <c r="AR80" s="430">
        <f>INDEX(Historical!$C$7:$C$1190,MATCH(B80,Historical!$B$7:$B$1214,0))*IF(AH80="n/a",1.03,IF(AH80&lt;0,1.01,IF(AH80&gt;10,1.1,(1+AH80/100))))</f>
        <v>4.9861680000000002</v>
      </c>
      <c r="AS80" s="581">
        <f t="shared" si="42"/>
        <v>5.1217917695999997</v>
      </c>
      <c r="AT80" s="581">
        <f t="shared" si="31"/>
        <v>5.270323730918399</v>
      </c>
      <c r="AU80" s="581">
        <f t="shared" si="31"/>
        <v>5.4231631191150322</v>
      </c>
      <c r="AV80" s="581">
        <f t="shared" si="31"/>
        <v>5.5804348495693681</v>
      </c>
      <c r="AW80" s="430">
        <f t="shared" si="43"/>
        <v>26.381881469202799</v>
      </c>
      <c r="AX80" s="516">
        <f t="shared" si="44"/>
        <v>20.42890000712622</v>
      </c>
      <c r="AY80" s="606">
        <v>0.33</v>
      </c>
      <c r="AZ80" s="571">
        <v>4.0599999999999996</v>
      </c>
      <c r="BA80" s="571">
        <v>-14.16</v>
      </c>
      <c r="BB80" s="571">
        <v>-0.9900000000000001</v>
      </c>
      <c r="BC80" s="571">
        <v>-3.66</v>
      </c>
      <c r="BE80" s="421">
        <v>1973</v>
      </c>
      <c r="BF80" s="421">
        <f t="shared" si="45"/>
        <v>6</v>
      </c>
      <c r="BG80" s="578">
        <v>13.87</v>
      </c>
      <c r="BH80" t="s">
        <v>3876</v>
      </c>
      <c r="BI80" t="s">
        <v>3877</v>
      </c>
    </row>
    <row r="81" spans="1:61" ht="11.25" customHeight="1" x14ac:dyDescent="0.25">
      <c r="A81" s="8" t="s">
        <v>4315</v>
      </c>
      <c r="B81" s="405" t="s">
        <v>186</v>
      </c>
      <c r="C81" s="734" t="s">
        <v>127</v>
      </c>
      <c r="D81" s="734" t="s">
        <v>3660</v>
      </c>
      <c r="E81" s="504">
        <v>63</v>
      </c>
      <c r="F81" s="33">
        <v>9</v>
      </c>
      <c r="G81" s="33" t="s">
        <v>114</v>
      </c>
      <c r="H81" s="33" t="s">
        <v>114</v>
      </c>
      <c r="I81" s="568">
        <v>68.989999999999995</v>
      </c>
      <c r="J81" s="430">
        <f t="shared" si="32"/>
        <v>2.9569502826496596</v>
      </c>
      <c r="K81" s="575">
        <v>0.51</v>
      </c>
      <c r="L81" s="406">
        <v>4</v>
      </c>
      <c r="M81" s="423">
        <f t="shared" si="33"/>
        <v>2.04</v>
      </c>
      <c r="N81" s="183" t="s">
        <v>162</v>
      </c>
      <c r="O81" s="505">
        <v>0.48499999999999999</v>
      </c>
      <c r="P81" s="422">
        <v>45730</v>
      </c>
      <c r="Q81" s="422">
        <v>45748</v>
      </c>
      <c r="R81" s="423">
        <f t="shared" si="34"/>
        <v>5.1546391752577367</v>
      </c>
      <c r="S81" s="474">
        <f>IF(INDEX(Historical!$D$7:$D$1190,MATCH(B81,Historical!$B$7:$B$1192,0))=0,"n/a",(INDEX(Historical!$C$7:$C$1190,MATCH(B81,Historical!$B$7:$B$1192,0))/INDEX(Historical!$D$7:$D$1190,MATCH(B81,Historical!$B$7:$B$1192,0))-1)*100)</f>
        <v>5.4347826086956541</v>
      </c>
      <c r="T81" s="474">
        <f>IF(INDEX(Historical!$F$7:$F$1190,MATCH(B81,Historical!$B$7:$B$1192,0))=0,"n/a",((INDEX(Historical!$C$7:$C$1190,MATCH(B81,Historical!$B$7:$B$1192,0))/INDEX(Historical!$F$7:$F$1190,MATCH(B81,Historical!$B$7:$B$1192,0)))^(1/3)-1)*100)</f>
        <v>4.9133648112029693</v>
      </c>
      <c r="U81" s="474">
        <f>IF(INDEX(Historical!$H$7:$H$1190,MATCH(B81,Historical!$B$7:$B$1192,0))=0,"n/a",((INDEX(Historical!$C$7:$C$1190,MATCH(B81,Historical!$B$7:$B$1192,0))/INDEX(Historical!$H$7:$H$1190,MATCH(B81,Historical!$B$7:$B$1192,0)))^(1/5)-1)*100)</f>
        <v>3.9289044956138053</v>
      </c>
      <c r="V81" s="474">
        <f>IF(INDEX(Historical!$M$7:$M$1190,MATCH(B81,Historical!$B$7:$B$1192,0))=0,"n/a",((INDEX(Historical!$C$7:$C$1190,MATCH(B81,Historical!$B$7:$B$1192,0))/INDEX(Historical!$M$7:$M$1190,MATCH(B81,Historical!$B$7:$B$1192,0)))^(1/10)-1)*100)</f>
        <v>4.7476262472210484</v>
      </c>
      <c r="W81" s="475">
        <f t="shared" si="35"/>
        <v>0.82755134693122279</v>
      </c>
      <c r="X81" s="476">
        <f t="shared" si="36"/>
        <v>1.1098600270095496</v>
      </c>
      <c r="Y81" s="442"/>
      <c r="Z81" s="430">
        <f t="shared" si="37"/>
        <v>72.340425531914903</v>
      </c>
      <c r="AA81" s="581">
        <f t="shared" si="38"/>
        <v>24.464539007092199</v>
      </c>
      <c r="AB81" s="406">
        <v>12</v>
      </c>
      <c r="AC81" s="568">
        <v>2.82</v>
      </c>
      <c r="AD81" s="568">
        <v>4.25</v>
      </c>
      <c r="AE81" s="568">
        <v>6.31</v>
      </c>
      <c r="AF81" s="568">
        <v>10.39</v>
      </c>
      <c r="AG81" s="568">
        <v>44.76</v>
      </c>
      <c r="AH81" s="568">
        <v>3.5900000000000003</v>
      </c>
      <c r="AI81" s="568">
        <v>7.01</v>
      </c>
      <c r="AJ81" s="568">
        <v>3.54</v>
      </c>
      <c r="AK81" s="568">
        <v>5.75</v>
      </c>
      <c r="AL81" s="576">
        <v>296910</v>
      </c>
      <c r="AM81" s="571">
        <v>0.77</v>
      </c>
      <c r="AN81" s="568">
        <v>1.73</v>
      </c>
      <c r="AO81" s="510">
        <f t="shared" si="39"/>
        <v>-17.578684228828735</v>
      </c>
      <c r="AP81" s="511">
        <f t="shared" si="40"/>
        <v>6.8858547782634645</v>
      </c>
      <c r="AQ81" s="582">
        <f t="shared" si="41"/>
        <v>236.1127854910134</v>
      </c>
      <c r="AR81" s="430">
        <f>INDEX(Historical!$C$7:$C$1190,MATCH(B81,Historical!$B$7:$B$1214,0))*IF(AH81="n/a",1.03,IF(AH81&lt;0,1.01,IF(AH81&gt;10,1.1,(1+AH81/100))))</f>
        <v>2.009646</v>
      </c>
      <c r="AS81" s="581">
        <f t="shared" si="42"/>
        <v>2.1505221846000002</v>
      </c>
      <c r="AT81" s="581">
        <f t="shared" si="31"/>
        <v>2.2741772102145004</v>
      </c>
      <c r="AU81" s="581">
        <f t="shared" si="31"/>
        <v>2.4049423998018344</v>
      </c>
      <c r="AV81" s="581">
        <f t="shared" si="31"/>
        <v>2.5432265877904401</v>
      </c>
      <c r="AW81" s="430">
        <f t="shared" si="43"/>
        <v>11.382514382406775</v>
      </c>
      <c r="AX81" s="516">
        <f t="shared" si="44"/>
        <v>16.498788784471337</v>
      </c>
      <c r="AY81" s="606">
        <v>0.43</v>
      </c>
      <c r="AZ81" s="571">
        <v>13.819999999999999</v>
      </c>
      <c r="BA81" s="571">
        <v>-7.2499999999999991</v>
      </c>
      <c r="BB81" s="571">
        <v>-1.05</v>
      </c>
      <c r="BC81" s="571">
        <v>1.27</v>
      </c>
      <c r="BE81" s="421">
        <v>1963</v>
      </c>
      <c r="BF81" s="421">
        <f t="shared" si="45"/>
        <v>7</v>
      </c>
      <c r="BG81" s="578">
        <v>11.85</v>
      </c>
      <c r="BH81" t="s">
        <v>3876</v>
      </c>
      <c r="BI81" t="s">
        <v>3877</v>
      </c>
    </row>
    <row r="82" spans="1:61" ht="11.25" customHeight="1" x14ac:dyDescent="0.25">
      <c r="A82" s="8" t="s">
        <v>4325</v>
      </c>
      <c r="B82" s="405" t="s">
        <v>629</v>
      </c>
      <c r="C82" s="734" t="s">
        <v>111</v>
      </c>
      <c r="D82" s="734" t="s">
        <v>209</v>
      </c>
      <c r="E82" s="504">
        <v>30</v>
      </c>
      <c r="F82" s="33">
        <v>120</v>
      </c>
      <c r="G82" s="33" t="s">
        <v>36</v>
      </c>
      <c r="H82" s="33" t="s">
        <v>36</v>
      </c>
      <c r="I82" s="568">
        <v>242.63</v>
      </c>
      <c r="J82" s="430">
        <f t="shared" si="32"/>
        <v>1.236450562585006</v>
      </c>
      <c r="K82" s="579">
        <v>0.75</v>
      </c>
      <c r="L82" s="406">
        <v>4</v>
      </c>
      <c r="M82" s="423">
        <f t="shared" si="33"/>
        <v>3</v>
      </c>
      <c r="N82" s="183" t="s">
        <v>443</v>
      </c>
      <c r="O82" s="506">
        <v>0.71</v>
      </c>
      <c r="P82" s="422">
        <v>45657</v>
      </c>
      <c r="Q82" s="422">
        <v>45672</v>
      </c>
      <c r="R82" s="423">
        <f t="shared" si="34"/>
        <v>5.6338028169014134</v>
      </c>
      <c r="S82" s="474">
        <f>IF(INDEX(Historical!$D$7:$D$1190,MATCH(B82,Historical!$B$7:$B$1192,0))=0,"n/a",(INDEX(Historical!$C$7:$C$1190,MATCH(B82,Historical!$B$7:$B$1192,0))/INDEX(Historical!$D$7:$D$1190,MATCH(B82,Historical!$B$7:$B$1192,0))-1)*100)</f>
        <v>10.9375</v>
      </c>
      <c r="T82" s="474">
        <f>IF(INDEX(Historical!$F$7:$F$1190,MATCH(B82,Historical!$B$7:$B$1192,0))=0,"n/a",((INDEX(Historical!$C$7:$C$1190,MATCH(B82,Historical!$B$7:$B$1192,0))/INDEX(Historical!$F$7:$F$1190,MATCH(B82,Historical!$B$7:$B$1192,0)))^(1/3)-1)*100)</f>
        <v>11.659597378386465</v>
      </c>
      <c r="U82" s="474">
        <f>IF(INDEX(Historical!$H$7:$H$1190,MATCH(B82,Historical!$B$7:$B$1192,0))=0,"n/a",((INDEX(Historical!$C$7:$C$1190,MATCH(B82,Historical!$B$7:$B$1192,0))/INDEX(Historical!$H$7:$H$1190,MATCH(B82,Historical!$B$7:$B$1192,0)))^(1/5)-1)*100)</f>
        <v>8.6005683655068221</v>
      </c>
      <c r="V82" s="474">
        <f>IF(INDEX(Historical!$M$7:$M$1190,MATCH(B82,Historical!$B$7:$B$1192,0))=0,"n/a",((INDEX(Historical!$C$7:$C$1190,MATCH(B82,Historical!$B$7:$B$1192,0))/INDEX(Historical!$M$7:$M$1190,MATCH(B82,Historical!$B$7:$B$1192,0)))^(1/10)-1)*100)</f>
        <v>11.931687491577335</v>
      </c>
      <c r="W82" s="475">
        <f t="shared" si="35"/>
        <v>0.7208174343803444</v>
      </c>
      <c r="X82" s="476">
        <f t="shared" si="36"/>
        <v>0.73258674322886053</v>
      </c>
      <c r="Y82" s="439"/>
      <c r="Z82" s="430">
        <f t="shared" si="37"/>
        <v>33.745781777277841</v>
      </c>
      <c r="AA82" s="581">
        <f t="shared" si="38"/>
        <v>27.292463442069739</v>
      </c>
      <c r="AB82" s="406">
        <v>12</v>
      </c>
      <c r="AC82" s="568">
        <v>8.89</v>
      </c>
      <c r="AD82" s="568">
        <v>3.71</v>
      </c>
      <c r="AE82" s="568">
        <v>3.26</v>
      </c>
      <c r="AF82" s="568">
        <v>9.7100000000000009</v>
      </c>
      <c r="AG82" s="568">
        <v>37.35</v>
      </c>
      <c r="AH82" s="568">
        <v>4.1000000000000005</v>
      </c>
      <c r="AI82" s="568">
        <v>10.11</v>
      </c>
      <c r="AJ82" s="568">
        <v>11.74</v>
      </c>
      <c r="AK82" s="568">
        <v>7.3599999999999994</v>
      </c>
      <c r="AL82" s="576">
        <v>13390</v>
      </c>
      <c r="AM82" s="571">
        <v>2.0299999999999998</v>
      </c>
      <c r="AN82" s="568">
        <v>0.95</v>
      </c>
      <c r="AO82" s="510">
        <f t="shared" si="39"/>
        <v>-17.455444513977909</v>
      </c>
      <c r="AP82" s="511">
        <f t="shared" si="40"/>
        <v>9.8370189280918279</v>
      </c>
      <c r="AQ82" s="582">
        <f t="shared" si="41"/>
        <v>243.1940300066727</v>
      </c>
      <c r="AR82" s="430">
        <f>INDEX(Historical!$C$7:$C$1190,MATCH(B82,Historical!$B$7:$B$1214,0))*IF(AH82="n/a",1.03,IF(AH82&lt;0,1.01,IF(AH82&gt;10,1.1,(1+AH82/100))))</f>
        <v>2.9564399999999997</v>
      </c>
      <c r="AS82" s="581">
        <f t="shared" si="42"/>
        <v>3.252084</v>
      </c>
      <c r="AT82" s="581">
        <f t="shared" si="31"/>
        <v>3.4914373823999996</v>
      </c>
      <c r="AU82" s="581">
        <f t="shared" si="31"/>
        <v>3.7484071737446389</v>
      </c>
      <c r="AV82" s="581">
        <f t="shared" si="31"/>
        <v>4.0242899417322437</v>
      </c>
      <c r="AW82" s="430">
        <f t="shared" si="43"/>
        <v>17.472658497876882</v>
      </c>
      <c r="AX82" s="516">
        <f t="shared" si="44"/>
        <v>7.2013594765185189</v>
      </c>
      <c r="AY82" s="606">
        <v>1.23</v>
      </c>
      <c r="AZ82" s="571">
        <v>50.6</v>
      </c>
      <c r="BA82" s="571">
        <v>-2.63</v>
      </c>
      <c r="BB82" s="571">
        <v>6.1899999999999995</v>
      </c>
      <c r="BC82" s="571">
        <v>18.96</v>
      </c>
      <c r="BE82" s="421">
        <v>1996</v>
      </c>
      <c r="BF82" s="421">
        <f t="shared" si="45"/>
        <v>3</v>
      </c>
      <c r="BG82" s="578">
        <v>14.08</v>
      </c>
      <c r="BH82" t="s">
        <v>3876</v>
      </c>
      <c r="BI82" t="s">
        <v>3877</v>
      </c>
    </row>
    <row r="83" spans="1:61" ht="11.25" customHeight="1" x14ac:dyDescent="0.25">
      <c r="A83" s="8" t="s">
        <v>4329</v>
      </c>
      <c r="B83" s="405" t="s">
        <v>3689</v>
      </c>
      <c r="C83" s="734" t="s">
        <v>122</v>
      </c>
      <c r="D83" s="734" t="s">
        <v>3518</v>
      </c>
      <c r="E83" s="504">
        <v>32</v>
      </c>
      <c r="F83" s="33">
        <v>101</v>
      </c>
      <c r="G83" s="33" t="s">
        <v>36</v>
      </c>
      <c r="H83" s="33" t="s">
        <v>36</v>
      </c>
      <c r="I83" s="568">
        <v>478.29</v>
      </c>
      <c r="J83" s="430">
        <f t="shared" si="32"/>
        <v>1.2544690459762906</v>
      </c>
      <c r="K83" s="579">
        <v>1.5</v>
      </c>
      <c r="L83" s="406">
        <v>4</v>
      </c>
      <c r="M83" s="423">
        <f t="shared" si="33"/>
        <v>6</v>
      </c>
      <c r="N83" s="183" t="s">
        <v>147</v>
      </c>
      <c r="O83" s="506">
        <v>1.39</v>
      </c>
      <c r="P83" s="422">
        <v>45729</v>
      </c>
      <c r="Q83" s="422">
        <v>45743</v>
      </c>
      <c r="R83" s="423">
        <f t="shared" si="34"/>
        <v>7.9136690647482091</v>
      </c>
      <c r="S83" s="474">
        <f>IF(INDEX(Historical!$D$7:$D$1190,MATCH(B83,Historical!$B$7:$B$1192,0))=0,"n/a",(INDEX(Historical!$C$7:$C$1190,MATCH(B83,Historical!$B$7:$B$1192,0))/INDEX(Historical!$D$7:$D$1190,MATCH(B83,Historical!$B$7:$B$1192,0))-1)*100)</f>
        <v>9.0196078431372442</v>
      </c>
      <c r="T83" s="474">
        <f>IF(INDEX(Historical!$F$7:$F$1190,MATCH(B83,Historical!$B$7:$B$1192,0))=0,"n/a",((INDEX(Historical!$C$7:$C$1190,MATCH(B83,Historical!$B$7:$B$1192,0))/INDEX(Historical!$F$7:$F$1190,MATCH(B83,Historical!$B$7:$B$1192,0)))^(1/3)-1)*100)</f>
        <v>9.4551780223472761</v>
      </c>
      <c r="U83" s="474">
        <f>IF(INDEX(Historical!$H$7:$H$1190,MATCH(B83,Historical!$B$7:$B$1192,0))=0,"n/a",((INDEX(Historical!$C$7:$C$1190,MATCH(B83,Historical!$B$7:$B$1192,0))/INDEX(Historical!$H$7:$H$1190,MATCH(B83,Historical!$B$7:$B$1192,0)))^(1/5)-1)*100)</f>
        <v>9.6986667867398744</v>
      </c>
      <c r="V83" s="474">
        <f>IF(INDEX(Historical!$M$7:$M$1190,MATCH(B83,Historical!$B$7:$B$1192,0))=0,"n/a",((INDEX(Historical!$C$7:$C$1190,MATCH(B83,Historical!$B$7:$B$1192,0))/INDEX(Historical!$M$7:$M$1190,MATCH(B83,Historical!$B$7:$B$1192,0)))^(1/10)-1)*100)</f>
        <v>7.8971924836519714</v>
      </c>
      <c r="W83" s="475">
        <f t="shared" si="35"/>
        <v>1.228115790113657</v>
      </c>
      <c r="X83" s="476">
        <f t="shared" si="36"/>
        <v>0.36488588362452501</v>
      </c>
      <c r="Y83" s="448"/>
      <c r="Z83" s="430">
        <f t="shared" si="37"/>
        <v>42.643923240938165</v>
      </c>
      <c r="AA83" s="581">
        <f t="shared" si="38"/>
        <v>33.99360341151386</v>
      </c>
      <c r="AB83" s="406">
        <v>12</v>
      </c>
      <c r="AC83" s="568">
        <v>14.07</v>
      </c>
      <c r="AD83" s="568">
        <v>4.16</v>
      </c>
      <c r="AE83" s="568">
        <v>6.75</v>
      </c>
      <c r="AF83" s="568">
        <v>5.82</v>
      </c>
      <c r="AG83" s="568">
        <v>17.510000000000002</v>
      </c>
      <c r="AH83" s="568">
        <v>6.03</v>
      </c>
      <c r="AI83" s="568">
        <v>9.2200000000000006</v>
      </c>
      <c r="AJ83" s="568">
        <v>26.58</v>
      </c>
      <c r="AK83" s="568">
        <v>8.17</v>
      </c>
      <c r="AL83" s="576">
        <v>224270</v>
      </c>
      <c r="AM83" s="571">
        <v>0.65</v>
      </c>
      <c r="AN83" s="568">
        <v>0.67</v>
      </c>
      <c r="AO83" s="510">
        <f t="shared" si="39"/>
        <v>-23.040467578797696</v>
      </c>
      <c r="AP83" s="511">
        <f t="shared" si="40"/>
        <v>10.953135832716164</v>
      </c>
      <c r="AQ83" s="582">
        <f t="shared" si="41"/>
        <v>196.53013476618054</v>
      </c>
      <c r="AR83" s="430">
        <f>INDEX(Historical!$C$7:$C$1190,MATCH(B83,Historical!$B$7:$B$1214,0))*IF(AH83="n/a",1.03,IF(AH83&lt;0,1.01,IF(AH83&gt;10,1.1,(1+AH83/100))))</f>
        <v>5.8952679999999997</v>
      </c>
      <c r="AS83" s="581">
        <f t="shared" si="42"/>
        <v>6.4388117096000004</v>
      </c>
      <c r="AT83" s="581">
        <f t="shared" si="31"/>
        <v>6.9648626262743214</v>
      </c>
      <c r="AU83" s="581">
        <f t="shared" si="31"/>
        <v>7.5338919028409341</v>
      </c>
      <c r="AV83" s="581">
        <f t="shared" si="31"/>
        <v>8.14941087130304</v>
      </c>
      <c r="AW83" s="430">
        <f t="shared" si="43"/>
        <v>34.982245110018297</v>
      </c>
      <c r="AX83" s="516">
        <f t="shared" si="44"/>
        <v>7.3140239415455683</v>
      </c>
      <c r="AY83" s="606">
        <v>0.95</v>
      </c>
      <c r="AZ83" s="571">
        <v>17.04</v>
      </c>
      <c r="BA83" s="571">
        <v>-1.8900000000000001</v>
      </c>
      <c r="BB83" s="571">
        <v>1.5599999999999998</v>
      </c>
      <c r="BC83" s="571">
        <v>4.99</v>
      </c>
      <c r="BE83" s="421">
        <v>1994</v>
      </c>
      <c r="BF83" s="421">
        <f t="shared" si="45"/>
        <v>3</v>
      </c>
      <c r="BG83" s="578">
        <v>8.07</v>
      </c>
      <c r="BH83" t="s">
        <v>3876</v>
      </c>
      <c r="BI83" t="s">
        <v>3877</v>
      </c>
    </row>
    <row r="84" spans="1:61" s="540" customFormat="1" ht="11.25" customHeight="1" x14ac:dyDescent="0.25">
      <c r="A84" s="426" t="s">
        <v>4338</v>
      </c>
      <c r="B84" s="546" t="s">
        <v>266</v>
      </c>
      <c r="C84" s="734" t="s">
        <v>243</v>
      </c>
      <c r="D84" s="734" t="s">
        <v>3634</v>
      </c>
      <c r="E84" s="524">
        <v>63</v>
      </c>
      <c r="F84" s="33">
        <v>11</v>
      </c>
      <c r="G84" s="720" t="s">
        <v>36</v>
      </c>
      <c r="H84" s="720" t="s">
        <v>114</v>
      </c>
      <c r="I84" s="534">
        <v>258.06</v>
      </c>
      <c r="J84" s="526">
        <f t="shared" si="32"/>
        <v>1.8600325505696351</v>
      </c>
      <c r="K84" s="527">
        <v>1.2</v>
      </c>
      <c r="L84" s="528">
        <v>4</v>
      </c>
      <c r="M84" s="529">
        <f t="shared" si="33"/>
        <v>4.8</v>
      </c>
      <c r="N84" s="530" t="s">
        <v>267</v>
      </c>
      <c r="O84" s="531">
        <v>1.1499999999999999</v>
      </c>
      <c r="P84" s="714">
        <v>45861</v>
      </c>
      <c r="Q84" s="714">
        <v>45875</v>
      </c>
      <c r="R84" s="529">
        <f t="shared" si="34"/>
        <v>4.3478260869565259</v>
      </c>
      <c r="S84" s="474">
        <f>IF(INDEX(Historical!$D$7:$D$1190,MATCH(B84,Historical!$B$7:$B$1192,0))=0,"n/a",(INDEX(Historical!$C$7:$C$1190,MATCH(B84,Historical!$B$7:$B$1192,0))/INDEX(Historical!$D$7:$D$1190,MATCH(B84,Historical!$B$7:$B$1192,0))-1)*100)</f>
        <v>4.6511627906976827</v>
      </c>
      <c r="T84" s="474">
        <f>IF(INDEX(Historical!$F$7:$F$1190,MATCH(B84,Historical!$B$7:$B$1192,0))=0,"n/a",((INDEX(Historical!$C$7:$C$1190,MATCH(B84,Historical!$B$7:$B$1192,0))/INDEX(Historical!$F$7:$F$1190,MATCH(B84,Historical!$B$7:$B$1192,0)))^(1/3)-1)*100)</f>
        <v>17.134499842861995</v>
      </c>
      <c r="U84" s="474">
        <f>IF(INDEX(Historical!$H$7:$H$1190,MATCH(B84,Historical!$B$7:$B$1192,0))=0,"n/a",((INDEX(Historical!$C$7:$C$1190,MATCH(B84,Historical!$B$7:$B$1192,0))/INDEX(Historical!$H$7:$H$1190,MATCH(B84,Historical!$B$7:$B$1192,0)))^(1/5)-1)*100)</f>
        <v>16.914683597770352</v>
      </c>
      <c r="V84" s="474">
        <f>IF(INDEX(Historical!$M$7:$M$1190,MATCH(B84,Historical!$B$7:$B$1192,0))=0,"n/a",((INDEX(Historical!$C$7:$C$1190,MATCH(B84,Historical!$B$7:$B$1192,0))/INDEX(Historical!$M$7:$M$1190,MATCH(B84,Historical!$B$7:$B$1192,0)))^(1/10)-1)*100)</f>
        <v>18.56045740421537</v>
      </c>
      <c r="W84" s="475">
        <f t="shared" si="35"/>
        <v>0.91132902758790646</v>
      </c>
      <c r="X84" s="476">
        <f t="shared" si="36"/>
        <v>0.97378719618712439</v>
      </c>
      <c r="Y84" s="546"/>
      <c r="Z84" s="526">
        <f t="shared" si="37"/>
        <v>39.441248972884139</v>
      </c>
      <c r="AA84" s="533">
        <f t="shared" si="38"/>
        <v>21.204601479046836</v>
      </c>
      <c r="AB84" s="528">
        <v>1</v>
      </c>
      <c r="AC84" s="534">
        <v>12.17</v>
      </c>
      <c r="AD84" s="534">
        <v>3.23</v>
      </c>
      <c r="AE84" s="534">
        <v>1.73</v>
      </c>
      <c r="AF84" s="534" t="s">
        <v>135</v>
      </c>
      <c r="AG84" s="534" t="s">
        <v>135</v>
      </c>
      <c r="AH84" s="534">
        <v>2.65</v>
      </c>
      <c r="AI84" s="534">
        <v>7.7799999999999994</v>
      </c>
      <c r="AJ84" s="534">
        <v>17.37</v>
      </c>
      <c r="AK84" s="534">
        <v>6.5699999999999994</v>
      </c>
      <c r="AL84" s="535">
        <v>144630</v>
      </c>
      <c r="AM84" s="536">
        <v>0.11</v>
      </c>
      <c r="AN84" s="534" t="s">
        <v>135</v>
      </c>
      <c r="AO84" s="537">
        <f t="shared" si="39"/>
        <v>-2.4298853307068491</v>
      </c>
      <c r="AP84" s="538">
        <f t="shared" si="40"/>
        <v>18.774716148339987</v>
      </c>
      <c r="AQ84" s="582" t="str">
        <f t="shared" si="41"/>
        <v>n/a</v>
      </c>
      <c r="AR84" s="430">
        <f>INDEX(Historical!$C$7:$C$1190,MATCH(B84,Historical!$B$7:$B$1214,0))*IF(AH84="n/a",1.03,IF(AH84&lt;0,1.01,IF(AH84&gt;10,1.1,(1+AH84/100))))</f>
        <v>4.6192500000000001</v>
      </c>
      <c r="AS84" s="533">
        <f t="shared" si="42"/>
        <v>4.9786276500000008</v>
      </c>
      <c r="AT84" s="533">
        <f t="shared" si="31"/>
        <v>5.3057234866050011</v>
      </c>
      <c r="AU84" s="533">
        <f t="shared" si="31"/>
        <v>5.6543095196749498</v>
      </c>
      <c r="AV84" s="533">
        <f t="shared" si="31"/>
        <v>6.0257976551175947</v>
      </c>
      <c r="AW84" s="526">
        <f t="shared" si="43"/>
        <v>26.583708311397544</v>
      </c>
      <c r="AX84" s="539">
        <f t="shared" si="44"/>
        <v>10.30136724459333</v>
      </c>
      <c r="AY84" s="607">
        <v>0.88</v>
      </c>
      <c r="AZ84" s="536">
        <v>25.040000000000003</v>
      </c>
      <c r="BA84" s="536">
        <v>-10.09</v>
      </c>
      <c r="BB84" s="536">
        <v>10.119999999999999</v>
      </c>
      <c r="BC84" s="536">
        <v>7.5200000000000005</v>
      </c>
      <c r="BD84" s="592"/>
      <c r="BE84" s="421">
        <v>1963</v>
      </c>
      <c r="BF84" s="421">
        <f t="shared" si="45"/>
        <v>7</v>
      </c>
      <c r="BG84" s="559">
        <v>14.940000000000001</v>
      </c>
      <c r="BH84" t="s">
        <v>3876</v>
      </c>
      <c r="BI84" t="s">
        <v>3877</v>
      </c>
    </row>
    <row r="85" spans="1:61" ht="11.25" customHeight="1" x14ac:dyDescent="0.25">
      <c r="A85" s="8" t="s">
        <v>4347</v>
      </c>
      <c r="B85" s="405" t="s">
        <v>638</v>
      </c>
      <c r="C85" s="734" t="s">
        <v>111</v>
      </c>
      <c r="D85" s="734" t="s">
        <v>3638</v>
      </c>
      <c r="E85" s="504">
        <v>30</v>
      </c>
      <c r="F85" s="33">
        <v>119</v>
      </c>
      <c r="G85" s="33" t="s">
        <v>105</v>
      </c>
      <c r="H85" s="33" t="s">
        <v>105</v>
      </c>
      <c r="I85" s="568">
        <v>24.57</v>
      </c>
      <c r="J85" s="430">
        <f t="shared" si="32"/>
        <v>4.0700040700040701</v>
      </c>
      <c r="K85" s="579">
        <v>0.25</v>
      </c>
      <c r="L85" s="406">
        <v>4</v>
      </c>
      <c r="M85" s="423">
        <f t="shared" si="33"/>
        <v>1</v>
      </c>
      <c r="N85" s="183" t="s">
        <v>141</v>
      </c>
      <c r="O85" s="506">
        <v>0.24</v>
      </c>
      <c r="P85" s="422">
        <v>45628</v>
      </c>
      <c r="Q85" s="422">
        <v>45642</v>
      </c>
      <c r="R85" s="423">
        <f t="shared" si="34"/>
        <v>4.1666666666666705</v>
      </c>
      <c r="S85" s="474">
        <f>IF(INDEX(Historical!$D$7:$D$1190,MATCH(B85,Historical!$B$7:$B$1192,0))=0,"n/a",(INDEX(Historical!$C$7:$C$1190,MATCH(B85,Historical!$B$7:$B$1192,0))/INDEX(Historical!$D$7:$D$1190,MATCH(B85,Historical!$B$7:$B$1192,0))-1)*100)</f>
        <v>4.3010752688172005</v>
      </c>
      <c r="T85" s="474">
        <f>IF(INDEX(Historical!$F$7:$F$1190,MATCH(B85,Historical!$B$7:$B$1192,0))=0,"n/a",((INDEX(Historical!$C$7:$C$1190,MATCH(B85,Historical!$B$7:$B$1192,0))/INDEX(Historical!$F$7:$F$1190,MATCH(B85,Historical!$B$7:$B$1192,0)))^(1/3)-1)*100)</f>
        <v>3.8927420839998561</v>
      </c>
      <c r="U85" s="474">
        <f>IF(INDEX(Historical!$H$7:$H$1190,MATCH(B85,Historical!$B$7:$B$1192,0))=0,"n/a",((INDEX(Historical!$C$7:$C$1190,MATCH(B85,Historical!$B$7:$B$1192,0))/INDEX(Historical!$H$7:$H$1190,MATCH(B85,Historical!$B$7:$B$1192,0)))^(1/5)-1)*100)</f>
        <v>3.6710132153259023</v>
      </c>
      <c r="V85" s="474">
        <f>IF(INDEX(Historical!$M$7:$M$1190,MATCH(B85,Historical!$B$7:$B$1192,0))=0,"n/a",((INDEX(Historical!$C$7:$C$1190,MATCH(B85,Historical!$B$7:$B$1192,0))/INDEX(Historical!$M$7:$M$1190,MATCH(B85,Historical!$B$7:$B$1192,0)))^(1/10)-1)*100)</f>
        <v>7.7460580605181573</v>
      </c>
      <c r="W85" s="475">
        <f t="shared" si="35"/>
        <v>0.4739201780628452</v>
      </c>
      <c r="X85" s="476" t="str">
        <f t="shared" si="36"/>
        <v>n/a</v>
      </c>
      <c r="Y85" s="405"/>
      <c r="Z85" s="430" t="str">
        <f t="shared" si="37"/>
        <v>n/a</v>
      </c>
      <c r="AA85" s="581" t="str">
        <f t="shared" si="38"/>
        <v>n/a</v>
      </c>
      <c r="AB85" s="406">
        <v>9</v>
      </c>
      <c r="AC85" s="568">
        <v>-2.11</v>
      </c>
      <c r="AD85" s="568" t="s">
        <v>135</v>
      </c>
      <c r="AE85" s="568">
        <v>0.47</v>
      </c>
      <c r="AF85" s="568">
        <v>1.47</v>
      </c>
      <c r="AG85" s="568">
        <v>-12.809999999999999</v>
      </c>
      <c r="AH85" s="568">
        <v>-55.989999999999995</v>
      </c>
      <c r="AI85" s="568">
        <v>9.42</v>
      </c>
      <c r="AJ85" s="568">
        <v>-9.8000000000000007</v>
      </c>
      <c r="AK85" s="568">
        <v>-19.079999999999998</v>
      </c>
      <c r="AL85" s="576">
        <v>756.53</v>
      </c>
      <c r="AM85" s="571">
        <v>4.88</v>
      </c>
      <c r="AN85" s="568">
        <v>1.47</v>
      </c>
      <c r="AO85" s="510" t="str">
        <f t="shared" si="39"/>
        <v>n/a</v>
      </c>
      <c r="AP85" s="511">
        <f t="shared" si="40"/>
        <v>7.7410172853299724</v>
      </c>
      <c r="AQ85" s="582" t="str">
        <f t="shared" si="41"/>
        <v>n/a</v>
      </c>
      <c r="AR85" s="430">
        <f>INDEX(Historical!$C$7:$C$1190,MATCH(B85,Historical!$B$7:$B$1214,0))*IF(AH85="n/a",1.03,IF(AH85&lt;0,1.01,IF(AH85&gt;10,1.1,(1+AH85/100))))</f>
        <v>0.97970000000000002</v>
      </c>
      <c r="AS85" s="581">
        <f t="shared" si="42"/>
        <v>1.07198774</v>
      </c>
      <c r="AT85" s="581">
        <f t="shared" si="31"/>
        <v>1.0827076173999999</v>
      </c>
      <c r="AU85" s="581">
        <f t="shared" si="31"/>
        <v>1.0935346935739998</v>
      </c>
      <c r="AV85" s="581">
        <f t="shared" si="31"/>
        <v>1.1044700405097398</v>
      </c>
      <c r="AW85" s="430">
        <f t="shared" si="43"/>
        <v>5.3324000914837395</v>
      </c>
      <c r="AX85" s="516">
        <f t="shared" si="44"/>
        <v>21.702890075228893</v>
      </c>
      <c r="AY85" s="606">
        <v>1.26</v>
      </c>
      <c r="AZ85" s="571">
        <v>32.81</v>
      </c>
      <c r="BA85" s="571">
        <v>-23.79</v>
      </c>
      <c r="BB85" s="571">
        <v>1.7000000000000002</v>
      </c>
      <c r="BC85" s="571">
        <v>0.3</v>
      </c>
      <c r="BE85" s="421">
        <v>1996</v>
      </c>
      <c r="BF85" s="421">
        <f t="shared" si="45"/>
        <v>3</v>
      </c>
      <c r="BG85" s="578">
        <v>-3.65</v>
      </c>
      <c r="BH85" t="s">
        <v>3876</v>
      </c>
      <c r="BI85" t="s">
        <v>3877</v>
      </c>
    </row>
    <row r="86" spans="1:61" ht="11.25" customHeight="1" x14ac:dyDescent="0.25">
      <c r="A86" s="8" t="s">
        <v>4351</v>
      </c>
      <c r="B86" s="405" t="s">
        <v>271</v>
      </c>
      <c r="C86" s="734" t="s">
        <v>243</v>
      </c>
      <c r="D86" s="734" t="s">
        <v>3666</v>
      </c>
      <c r="E86" s="504">
        <v>49</v>
      </c>
      <c r="F86" s="33">
        <v>51</v>
      </c>
      <c r="G86" s="33" t="s">
        <v>36</v>
      </c>
      <c r="H86" s="33" t="s">
        <v>114</v>
      </c>
      <c r="I86" s="568">
        <v>313.54000000000002</v>
      </c>
      <c r="J86" s="430">
        <f t="shared" si="32"/>
        <v>2.2580850928111245</v>
      </c>
      <c r="K86" s="575">
        <v>1.77</v>
      </c>
      <c r="L86" s="406">
        <v>4</v>
      </c>
      <c r="M86" s="423">
        <f t="shared" si="33"/>
        <v>7.08</v>
      </c>
      <c r="N86" s="183" t="s">
        <v>147</v>
      </c>
      <c r="O86" s="505">
        <v>1.67</v>
      </c>
      <c r="P86" s="422">
        <v>45628</v>
      </c>
      <c r="Q86" s="422">
        <v>45642</v>
      </c>
      <c r="R86" s="423">
        <f t="shared" si="34"/>
        <v>5.9880239520958138</v>
      </c>
      <c r="S86" s="474">
        <f>IF(INDEX(Historical!$D$7:$D$1190,MATCH(B86,Historical!$B$7:$B$1192,0))=0,"n/a",(INDEX(Historical!$C$7:$C$1190,MATCH(B86,Historical!$B$7:$B$1192,0))/INDEX(Historical!$D$7:$D$1190,MATCH(B86,Historical!$B$7:$B$1192,0))-1)*100)</f>
        <v>8.8282504012840981</v>
      </c>
      <c r="T86" s="474">
        <f>IF(INDEX(Historical!$F$7:$F$1190,MATCH(B86,Historical!$B$7:$B$1192,0))=0,"n/a",((INDEX(Historical!$C$7:$C$1190,MATCH(B86,Historical!$B$7:$B$1192,0))/INDEX(Historical!$F$7:$F$1190,MATCH(B86,Historical!$B$7:$B$1192,0)))^(1/3)-1)*100)</f>
        <v>8.8988926195461282</v>
      </c>
      <c r="U86" s="474">
        <f>IF(INDEX(Historical!$H$7:$H$1190,MATCH(B86,Historical!$B$7:$B$1192,0))=0,"n/a",((INDEX(Historical!$C$7:$C$1190,MATCH(B86,Historical!$B$7:$B$1192,0))/INDEX(Historical!$H$7:$H$1190,MATCH(B86,Historical!$B$7:$B$1192,0)))^(1/5)-1)*100)</f>
        <v>7.4666498925635594</v>
      </c>
      <c r="V86" s="474">
        <f>IF(INDEX(Historical!$M$7:$M$1190,MATCH(B86,Historical!$B$7:$B$1192,0))=0,"n/a",((INDEX(Historical!$C$7:$C$1190,MATCH(B86,Historical!$B$7:$B$1192,0))/INDEX(Historical!$M$7:$M$1190,MATCH(B86,Historical!$B$7:$B$1192,0)))^(1/10)-1)*100)</f>
        <v>7.531470541009222</v>
      </c>
      <c r="W86" s="475">
        <f t="shared" si="35"/>
        <v>0.99139336095219244</v>
      </c>
      <c r="X86" s="476">
        <f t="shared" si="36"/>
        <v>0.97475847161404172</v>
      </c>
      <c r="Y86" s="733"/>
      <c r="Z86" s="430">
        <f t="shared" si="37"/>
        <v>60.61643835616438</v>
      </c>
      <c r="AA86" s="581">
        <f t="shared" si="38"/>
        <v>26.844178082191782</v>
      </c>
      <c r="AB86" s="406">
        <v>12</v>
      </c>
      <c r="AC86" s="568">
        <v>11.68</v>
      </c>
      <c r="AD86" s="568">
        <v>3.66</v>
      </c>
      <c r="AE86" s="568">
        <v>8.59</v>
      </c>
      <c r="AF86" s="568" t="s">
        <v>135</v>
      </c>
      <c r="AG86" s="570" t="s">
        <v>135</v>
      </c>
      <c r="AH86" s="568">
        <v>5.4</v>
      </c>
      <c r="AI86" s="568">
        <v>8.3000000000000007</v>
      </c>
      <c r="AJ86" s="568">
        <v>7.66</v>
      </c>
      <c r="AK86" s="568">
        <v>7.3400000000000007</v>
      </c>
      <c r="AL86" s="576">
        <v>223740</v>
      </c>
      <c r="AM86" s="571">
        <v>0.08</v>
      </c>
      <c r="AN86" s="568" t="s">
        <v>135</v>
      </c>
      <c r="AO86" s="510">
        <f t="shared" si="39"/>
        <v>-17.119443096817097</v>
      </c>
      <c r="AP86" s="511">
        <f t="shared" si="40"/>
        <v>9.7247349853746847</v>
      </c>
      <c r="AQ86" s="582" t="str">
        <f t="shared" si="41"/>
        <v>n/a</v>
      </c>
      <c r="AR86" s="430">
        <f>INDEX(Historical!$C$7:$C$1190,MATCH(B86,Historical!$B$7:$B$1214,0))*IF(AH86="n/a",1.03,IF(AH86&lt;0,1.01,IF(AH86&gt;10,1.1,(1+AH86/100))))</f>
        <v>7.1461200000000007</v>
      </c>
      <c r="AS86" s="581">
        <f t="shared" si="42"/>
        <v>7.7392479600000001</v>
      </c>
      <c r="AT86" s="581">
        <f t="shared" si="31"/>
        <v>8.3073087602640001</v>
      </c>
      <c r="AU86" s="581">
        <f t="shared" si="31"/>
        <v>8.917065223267377</v>
      </c>
      <c r="AV86" s="581">
        <f t="shared" si="31"/>
        <v>9.5715778106552012</v>
      </c>
      <c r="AW86" s="430">
        <f t="shared" si="43"/>
        <v>41.681319754186575</v>
      </c>
      <c r="AX86" s="516">
        <f t="shared" si="44"/>
        <v>13.293780619438211</v>
      </c>
      <c r="AY86" s="606">
        <v>0.5</v>
      </c>
      <c r="AZ86" s="571">
        <v>13.38</v>
      </c>
      <c r="BA86" s="571">
        <v>-3.92</v>
      </c>
      <c r="BB86" s="571">
        <v>4.1300000000000008</v>
      </c>
      <c r="BC86" s="571">
        <v>3.81</v>
      </c>
      <c r="BE86" s="421">
        <v>1976</v>
      </c>
      <c r="BF86" s="421">
        <f t="shared" si="45"/>
        <v>5</v>
      </c>
      <c r="BG86" s="578">
        <v>14.81</v>
      </c>
      <c r="BH86" t="s">
        <v>3876</v>
      </c>
      <c r="BI86" t="s">
        <v>3877</v>
      </c>
    </row>
    <row r="87" spans="1:61" ht="11.25" customHeight="1" x14ac:dyDescent="0.25">
      <c r="A87" s="95" t="s">
        <v>276</v>
      </c>
      <c r="B87" s="405" t="s">
        <v>277</v>
      </c>
      <c r="C87" s="734" t="s">
        <v>152</v>
      </c>
      <c r="D87" s="734" t="s">
        <v>3639</v>
      </c>
      <c r="E87" s="504">
        <v>48</v>
      </c>
      <c r="F87" s="33">
        <v>55</v>
      </c>
      <c r="G87" s="33" t="s">
        <v>114</v>
      </c>
      <c r="H87" s="33" t="s">
        <v>114</v>
      </c>
      <c r="I87" s="568">
        <v>92.81</v>
      </c>
      <c r="J87" s="430">
        <f t="shared" si="32"/>
        <v>3.0600150845814027</v>
      </c>
      <c r="K87" s="575">
        <v>0.71</v>
      </c>
      <c r="L87" s="406">
        <v>4</v>
      </c>
      <c r="M87" s="423">
        <f t="shared" si="33"/>
        <v>2.84</v>
      </c>
      <c r="N87" s="183" t="s">
        <v>278</v>
      </c>
      <c r="O87" s="505">
        <v>0.7</v>
      </c>
      <c r="P87" s="422">
        <v>45835</v>
      </c>
      <c r="Q87" s="422">
        <v>45849</v>
      </c>
      <c r="R87" s="423">
        <f t="shared" si="34"/>
        <v>1.4285714285714299</v>
      </c>
      <c r="S87" s="474">
        <f>IF(INDEX(Historical!$D$7:$D$1190,MATCH(B87,Historical!$B$7:$B$1192,0))=0,"n/a",(INDEX(Historical!$C$7:$C$1190,MATCH(B87,Historical!$B$7:$B$1192,0))/INDEX(Historical!$D$7:$D$1190,MATCH(B87,Historical!$B$7:$B$1192,0))-1)*100)</f>
        <v>1.4598540145985162</v>
      </c>
      <c r="T87" s="474">
        <f>IF(INDEX(Historical!$F$7:$F$1190,MATCH(B87,Historical!$B$7:$B$1192,0))=0,"n/a",((INDEX(Historical!$C$7:$C$1190,MATCH(B87,Historical!$B$7:$B$1192,0))/INDEX(Historical!$F$7:$F$1190,MATCH(B87,Historical!$B$7:$B$1192,0)))^(1/3)-1)*100)</f>
        <v>4.7312957325696958</v>
      </c>
      <c r="U87" s="474">
        <f>IF(INDEX(Historical!$H$7:$H$1190,MATCH(B87,Historical!$B$7:$B$1192,0))=0,"n/a",((INDEX(Historical!$C$7:$C$1190,MATCH(B87,Historical!$B$7:$B$1192,0))/INDEX(Historical!$H$7:$H$1190,MATCH(B87,Historical!$B$7:$B$1192,0)))^(1/5)-1)*100)</f>
        <v>5.9732594329142463</v>
      </c>
      <c r="V87" s="474">
        <f>IF(INDEX(Historical!$M$7:$M$1190,MATCH(B87,Historical!$B$7:$B$1192,0))=0,"n/a",((INDEX(Historical!$C$7:$C$1190,MATCH(B87,Historical!$B$7:$B$1192,0))/INDEX(Historical!$M$7:$M$1190,MATCH(B87,Historical!$B$7:$B$1192,0)))^(1/10)-1)*100)</f>
        <v>9.0400127019724543</v>
      </c>
      <c r="W87" s="475">
        <f t="shared" si="35"/>
        <v>0.66075785840554535</v>
      </c>
      <c r="X87" s="476">
        <f t="shared" si="36"/>
        <v>15.316049827985248</v>
      </c>
      <c r="Y87" s="441" t="s">
        <v>279</v>
      </c>
      <c r="Z87" s="430">
        <f t="shared" si="37"/>
        <v>78.453038674033138</v>
      </c>
      <c r="AA87" s="581">
        <f t="shared" si="38"/>
        <v>25.638121546961326</v>
      </c>
      <c r="AB87" s="406">
        <v>4</v>
      </c>
      <c r="AC87" s="568">
        <v>3.62</v>
      </c>
      <c r="AD87" s="568">
        <v>4.3600000000000003</v>
      </c>
      <c r="AE87" s="568">
        <v>3.48</v>
      </c>
      <c r="AF87" s="568">
        <v>2.48</v>
      </c>
      <c r="AG87" s="568">
        <v>9.7199999999999989</v>
      </c>
      <c r="AH87" s="568">
        <v>2.4699999999999998</v>
      </c>
      <c r="AI87" s="568">
        <v>7.93</v>
      </c>
      <c r="AJ87" s="568">
        <v>0.38999999999999996</v>
      </c>
      <c r="AK87" s="568">
        <v>5.88</v>
      </c>
      <c r="AL87" s="576">
        <v>119050</v>
      </c>
      <c r="AM87" s="571">
        <v>0.13</v>
      </c>
      <c r="AN87" s="568">
        <v>0.6</v>
      </c>
      <c r="AO87" s="510">
        <f t="shared" si="39"/>
        <v>-16.604847029465677</v>
      </c>
      <c r="AP87" s="511">
        <f t="shared" si="40"/>
        <v>9.0332745174956486</v>
      </c>
      <c r="AQ87" s="582">
        <f t="shared" si="41"/>
        <v>68.103858685918198</v>
      </c>
      <c r="AR87" s="430">
        <f>INDEX(Historical!$C$7:$C$1190,MATCH(B87,Historical!$B$7:$B$1214,0))*IF(AH87="n/a",1.03,IF(AH87&lt;0,1.01,IF(AH87&gt;10,1.1,(1+AH87/100))))</f>
        <v>2.8486659999999997</v>
      </c>
      <c r="AS87" s="581">
        <f t="shared" si="42"/>
        <v>3.0745652137999993</v>
      </c>
      <c r="AT87" s="581">
        <f t="shared" ref="AT87:AV106" si="46">IF($AK87="n/a",1.03*AS87,IF($AK87&lt;0,1.01*AS87,IF($AK87&gt;10,1.1*AS87,(1+$AK87/100)*AS87)))</f>
        <v>3.255349648371439</v>
      </c>
      <c r="AU87" s="581">
        <f t="shared" si="46"/>
        <v>3.4467642076956797</v>
      </c>
      <c r="AV87" s="581">
        <f t="shared" si="46"/>
        <v>3.6494339431081855</v>
      </c>
      <c r="AW87" s="430">
        <f t="shared" si="43"/>
        <v>16.274779012975301</v>
      </c>
      <c r="AX87" s="516">
        <f t="shared" si="44"/>
        <v>17.53558777392016</v>
      </c>
      <c r="AY87" s="606">
        <v>0.79</v>
      </c>
      <c r="AZ87" s="571">
        <v>17.05</v>
      </c>
      <c r="BA87" s="571">
        <v>-3.5700000000000003</v>
      </c>
      <c r="BB87" s="571">
        <v>2.8400000000000003</v>
      </c>
      <c r="BC87" s="571">
        <v>6.22</v>
      </c>
      <c r="BE87" s="421">
        <v>1978</v>
      </c>
      <c r="BF87" s="421">
        <f t="shared" si="45"/>
        <v>5</v>
      </c>
      <c r="BG87" s="578">
        <v>5.16</v>
      </c>
      <c r="BH87" t="s">
        <v>3876</v>
      </c>
      <c r="BI87" t="s">
        <v>3877</v>
      </c>
    </row>
    <row r="88" spans="1:61" ht="11.25" customHeight="1" x14ac:dyDescent="0.25">
      <c r="A88" s="8" t="s">
        <v>4360</v>
      </c>
      <c r="B88" s="405" t="s">
        <v>283</v>
      </c>
      <c r="C88" s="734" t="s">
        <v>130</v>
      </c>
      <c r="D88" s="734" t="s">
        <v>3644</v>
      </c>
      <c r="E88" s="504">
        <v>50</v>
      </c>
      <c r="F88" s="33">
        <v>49</v>
      </c>
      <c r="G88" s="33" t="s">
        <v>36</v>
      </c>
      <c r="H88" s="33" t="s">
        <v>36</v>
      </c>
      <c r="I88" s="568">
        <v>85.15</v>
      </c>
      <c r="J88" s="430">
        <f t="shared" si="32"/>
        <v>2.2313564298297122</v>
      </c>
      <c r="K88" s="575">
        <v>0.47499999999999998</v>
      </c>
      <c r="L88" s="406">
        <v>4</v>
      </c>
      <c r="M88" s="423">
        <f t="shared" si="33"/>
        <v>1.9</v>
      </c>
      <c r="N88" s="183" t="s">
        <v>147</v>
      </c>
      <c r="O88" s="505">
        <v>0.45</v>
      </c>
      <c r="P88" s="422">
        <v>45901</v>
      </c>
      <c r="Q88" s="422">
        <v>45915</v>
      </c>
      <c r="R88" s="423">
        <f t="shared" si="34"/>
        <v>5.5555555555555483</v>
      </c>
      <c r="S88" s="474">
        <f>IF(INDEX(Historical!$D$7:$D$1190,MATCH(B88,Historical!$B$7:$B$1192,0))=0,"n/a",(INDEX(Historical!$C$7:$C$1190,MATCH(B88,Historical!$B$7:$B$1192,0))/INDEX(Historical!$D$7:$D$1190,MATCH(B88,Historical!$B$7:$B$1192,0))-1)*100)</f>
        <v>5.0898203592814273</v>
      </c>
      <c r="T88" s="474">
        <f>IF(INDEX(Historical!$F$7:$F$1190,MATCH(B88,Historical!$B$7:$B$1192,0))=0,"n/a",((INDEX(Historical!$C$7:$C$1190,MATCH(B88,Historical!$B$7:$B$1192,0))/INDEX(Historical!$F$7:$F$1190,MATCH(B88,Historical!$B$7:$B$1192,0)))^(1/3)-1)*100)</f>
        <v>5.023905111485294</v>
      </c>
      <c r="U88" s="474">
        <f>IF(INDEX(Historical!$H$7:$H$1190,MATCH(B88,Historical!$B$7:$B$1192,0))=0,"n/a",((INDEX(Historical!$C$7:$C$1190,MATCH(B88,Historical!$B$7:$B$1192,0))/INDEX(Historical!$H$7:$H$1190,MATCH(B88,Historical!$B$7:$B$1192,0)))^(1/5)-1)*100)</f>
        <v>4.9251519648950914</v>
      </c>
      <c r="V88" s="474">
        <f>IF(INDEX(Historical!$M$7:$M$1190,MATCH(B88,Historical!$B$7:$B$1192,0))=0,"n/a",((INDEX(Historical!$C$7:$C$1190,MATCH(B88,Historical!$B$7:$B$1192,0))/INDEX(Historical!$M$7:$M$1190,MATCH(B88,Historical!$B$7:$B$1192,0)))^(1/10)-1)*100)</f>
        <v>4.7021134858757918</v>
      </c>
      <c r="W88" s="475">
        <f t="shared" si="35"/>
        <v>1.0474336656674201</v>
      </c>
      <c r="X88" s="476">
        <f t="shared" si="36"/>
        <v>0.84479450512780296</v>
      </c>
      <c r="Y88" s="442"/>
      <c r="Z88" s="430">
        <f t="shared" si="37"/>
        <v>52.777777777777779</v>
      </c>
      <c r="AA88" s="581">
        <f t="shared" si="38"/>
        <v>23.652777777777779</v>
      </c>
      <c r="AB88" s="406">
        <v>12</v>
      </c>
      <c r="AC88" s="568">
        <v>3.6</v>
      </c>
      <c r="AD88" s="568">
        <v>2.63</v>
      </c>
      <c r="AE88" s="568">
        <v>4.33</v>
      </c>
      <c r="AF88" s="568">
        <v>2.4500000000000002</v>
      </c>
      <c r="AG88" s="568">
        <v>10.75</v>
      </c>
      <c r="AH88" s="568">
        <v>11.41</v>
      </c>
      <c r="AI88" s="568">
        <v>7.55</v>
      </c>
      <c r="AJ88" s="568">
        <v>5.83</v>
      </c>
      <c r="AK88" s="568">
        <v>8.98</v>
      </c>
      <c r="AL88" s="576">
        <v>3110</v>
      </c>
      <c r="AM88" s="571">
        <v>0.27</v>
      </c>
      <c r="AN88" s="568">
        <v>0.61</v>
      </c>
      <c r="AO88" s="510">
        <f t="shared" si="39"/>
        <v>-16.496269383052976</v>
      </c>
      <c r="AP88" s="511">
        <f t="shared" si="40"/>
        <v>7.1565083947248036</v>
      </c>
      <c r="AQ88" s="582">
        <f t="shared" si="41"/>
        <v>60.484413304159389</v>
      </c>
      <c r="AR88" s="430">
        <f>INDEX(Historical!$C$7:$C$1190,MATCH(B88,Historical!$B$7:$B$1214,0))*IF(AH88="n/a",1.03,IF(AH88&lt;0,1.01,IF(AH88&gt;10,1.1,(1+AH88/100))))</f>
        <v>1.9305000000000001</v>
      </c>
      <c r="AS88" s="581">
        <f t="shared" si="42"/>
        <v>2.0762527500000001</v>
      </c>
      <c r="AT88" s="581">
        <f t="shared" si="46"/>
        <v>2.2627002469500002</v>
      </c>
      <c r="AU88" s="581">
        <f t="shared" si="46"/>
        <v>2.4658907291261105</v>
      </c>
      <c r="AV88" s="581">
        <f t="shared" si="46"/>
        <v>2.6873277166016356</v>
      </c>
      <c r="AW88" s="430">
        <f t="shared" si="43"/>
        <v>11.422671442677746</v>
      </c>
      <c r="AX88" s="516">
        <f t="shared" si="44"/>
        <v>13.414763878658539</v>
      </c>
      <c r="AY88" s="606">
        <v>0.79</v>
      </c>
      <c r="AZ88" s="571">
        <v>3.58</v>
      </c>
      <c r="BA88" s="571">
        <v>-22.040000000000003</v>
      </c>
      <c r="BB88" s="571">
        <v>-1.43</v>
      </c>
      <c r="BC88" s="571">
        <v>-6.7299999999999995</v>
      </c>
      <c r="BE88" s="421">
        <v>1976</v>
      </c>
      <c r="BF88" s="421">
        <f t="shared" si="45"/>
        <v>5</v>
      </c>
      <c r="BG88" s="578">
        <v>4.6899999999999995</v>
      </c>
      <c r="BH88" t="s">
        <v>3876</v>
      </c>
      <c r="BI88" t="s">
        <v>3877</v>
      </c>
    </row>
    <row r="89" spans="1:61" ht="11.25" customHeight="1" x14ac:dyDescent="0.25">
      <c r="A89" s="95" t="s">
        <v>4361</v>
      </c>
      <c r="B89" s="405" t="s">
        <v>273</v>
      </c>
      <c r="C89" s="734" t="s">
        <v>111</v>
      </c>
      <c r="D89" s="734" t="s">
        <v>3638</v>
      </c>
      <c r="E89" s="504">
        <v>33</v>
      </c>
      <c r="F89" s="33">
        <v>92</v>
      </c>
      <c r="G89" s="33" t="s">
        <v>105</v>
      </c>
      <c r="H89" s="33" t="s">
        <v>105</v>
      </c>
      <c r="I89" s="568">
        <v>121.49</v>
      </c>
      <c r="J89" s="430">
        <f t="shared" si="32"/>
        <v>1.5968392460284797</v>
      </c>
      <c r="K89" s="579">
        <v>0.48499999999999999</v>
      </c>
      <c r="L89" s="406">
        <v>4</v>
      </c>
      <c r="M89" s="423">
        <f t="shared" si="33"/>
        <v>1.94</v>
      </c>
      <c r="N89" s="183" t="s">
        <v>684</v>
      </c>
      <c r="O89" s="506">
        <v>0.47499999999999998</v>
      </c>
      <c r="P89" s="422">
        <v>45763</v>
      </c>
      <c r="Q89" s="422">
        <v>45777</v>
      </c>
      <c r="R89" s="423">
        <f t="shared" si="34"/>
        <v>2.1052631578947389</v>
      </c>
      <c r="S89" s="474">
        <f>IF(INDEX(Historical!$D$7:$D$1190,MATCH(B89,Historical!$B$7:$B$1192,0))=0,"n/a",(INDEX(Historical!$C$7:$C$1190,MATCH(B89,Historical!$B$7:$B$1192,0))/INDEX(Historical!$D$7:$D$1190,MATCH(B89,Historical!$B$7:$B$1192,0))-1)*100)</f>
        <v>2.1621621621621623</v>
      </c>
      <c r="T89" s="474">
        <f>IF(INDEX(Historical!$F$7:$F$1190,MATCH(B89,Historical!$B$7:$B$1192,0))=0,"n/a",((INDEX(Historical!$C$7:$C$1190,MATCH(B89,Historical!$B$7:$B$1192,0))/INDEX(Historical!$F$7:$F$1190,MATCH(B89,Historical!$B$7:$B$1192,0)))^(1/3)-1)*100)</f>
        <v>3.0918266757153035</v>
      </c>
      <c r="U89" s="474">
        <f>IF(INDEX(Historical!$H$7:$H$1190,MATCH(B89,Historical!$B$7:$B$1192,0))=0,"n/a",((INDEX(Historical!$C$7:$C$1190,MATCH(B89,Historical!$B$7:$B$1192,0))/INDEX(Historical!$H$7:$H$1190,MATCH(B89,Historical!$B$7:$B$1192,0)))^(1/5)-1)*100)</f>
        <v>5.2264298756176331</v>
      </c>
      <c r="V89" s="474">
        <f>IF(INDEX(Historical!$M$7:$M$1190,MATCH(B89,Historical!$B$7:$B$1192,0))=0,"n/a",((INDEX(Historical!$C$7:$C$1190,MATCH(B89,Historical!$B$7:$B$1192,0))/INDEX(Historical!$M$7:$M$1190,MATCH(B89,Historical!$B$7:$B$1192,0)))^(1/10)-1)*100)</f>
        <v>6.8429126532240314</v>
      </c>
      <c r="W89" s="475">
        <f t="shared" si="35"/>
        <v>0.76377270038003564</v>
      </c>
      <c r="X89" s="476">
        <f t="shared" si="36"/>
        <v>0.27334884286703098</v>
      </c>
      <c r="Y89" s="405"/>
      <c r="Z89" s="430">
        <f t="shared" si="37"/>
        <v>18.889970788704964</v>
      </c>
      <c r="AA89" s="581">
        <f t="shared" si="38"/>
        <v>11.829600778967867</v>
      </c>
      <c r="AB89" s="406">
        <v>12</v>
      </c>
      <c r="AC89" s="568">
        <v>10.27</v>
      </c>
      <c r="AD89" s="568" t="s">
        <v>135</v>
      </c>
      <c r="AE89" s="568">
        <v>3.18</v>
      </c>
      <c r="AF89" s="568">
        <v>2.57</v>
      </c>
      <c r="AG89" s="568">
        <v>23.849999999999998</v>
      </c>
      <c r="AH89" s="568">
        <v>4.2700000000000005</v>
      </c>
      <c r="AI89" s="568">
        <v>7.12</v>
      </c>
      <c r="AJ89" s="568">
        <v>19.12</v>
      </c>
      <c r="AK89" s="568" t="s">
        <v>135</v>
      </c>
      <c r="AL89" s="576">
        <v>2990</v>
      </c>
      <c r="AM89" s="571">
        <v>1.29</v>
      </c>
      <c r="AN89" s="568">
        <v>0.49</v>
      </c>
      <c r="AO89" s="510">
        <f t="shared" si="39"/>
        <v>-5.0063316573217547</v>
      </c>
      <c r="AP89" s="511">
        <f t="shared" si="40"/>
        <v>6.8232691216461125</v>
      </c>
      <c r="AQ89" s="582">
        <f t="shared" si="41"/>
        <v>16.241270165782385</v>
      </c>
      <c r="AR89" s="430">
        <f>INDEX(Historical!$C$7:$C$1190,MATCH(B89,Historical!$B$7:$B$1214,0))*IF(AH89="n/a",1.03,IF(AH89&lt;0,1.01,IF(AH89&gt;10,1.1,(1+AH89/100))))</f>
        <v>1.9707029999999999</v>
      </c>
      <c r="AS89" s="581">
        <f t="shared" si="42"/>
        <v>2.1110170535999999</v>
      </c>
      <c r="AT89" s="581">
        <f t="shared" si="46"/>
        <v>2.174347565208</v>
      </c>
      <c r="AU89" s="581">
        <f t="shared" si="46"/>
        <v>2.2395779921642402</v>
      </c>
      <c r="AV89" s="581">
        <f t="shared" si="46"/>
        <v>2.3067653319291677</v>
      </c>
      <c r="AW89" s="430">
        <f t="shared" si="43"/>
        <v>10.802410942901407</v>
      </c>
      <c r="AX89" s="516">
        <f t="shared" si="44"/>
        <v>8.8916050233775668</v>
      </c>
      <c r="AY89" s="606">
        <v>0.61</v>
      </c>
      <c r="AZ89" s="571">
        <v>27.21</v>
      </c>
      <c r="BA89" s="571">
        <v>-6.5</v>
      </c>
      <c r="BB89" s="571">
        <v>1.72</v>
      </c>
      <c r="BC89" s="571">
        <v>4.41</v>
      </c>
      <c r="BE89" s="421">
        <v>1993</v>
      </c>
      <c r="BF89" s="421">
        <f t="shared" si="45"/>
        <v>3</v>
      </c>
      <c r="BG89" s="578">
        <v>10.870000000000001</v>
      </c>
      <c r="BH89" t="s">
        <v>3876</v>
      </c>
      <c r="BI89" t="s">
        <v>3877</v>
      </c>
    </row>
    <row r="90" spans="1:61" ht="11.25" customHeight="1" x14ac:dyDescent="0.25">
      <c r="A90" s="8" t="s">
        <v>4362</v>
      </c>
      <c r="B90" s="405" t="s">
        <v>269</v>
      </c>
      <c r="C90" s="734" t="s">
        <v>127</v>
      </c>
      <c r="D90" s="734" t="s">
        <v>3642</v>
      </c>
      <c r="E90" s="504">
        <v>38</v>
      </c>
      <c r="F90" s="33">
        <v>75</v>
      </c>
      <c r="G90" s="33" t="s">
        <v>36</v>
      </c>
      <c r="H90" s="33" t="s">
        <v>36</v>
      </c>
      <c r="I90" s="568">
        <v>70.37</v>
      </c>
      <c r="J90" s="430">
        <f t="shared" si="32"/>
        <v>2.5579081995168398</v>
      </c>
      <c r="K90" s="579">
        <v>0.45</v>
      </c>
      <c r="L90" s="406">
        <v>4</v>
      </c>
      <c r="M90" s="423">
        <f t="shared" si="33"/>
        <v>1.8</v>
      </c>
      <c r="N90" s="183" t="s">
        <v>216</v>
      </c>
      <c r="O90" s="506">
        <v>0.42</v>
      </c>
      <c r="P90" s="422">
        <v>45656</v>
      </c>
      <c r="Q90" s="422">
        <v>45670</v>
      </c>
      <c r="R90" s="423">
        <f t="shared" si="34"/>
        <v>7.1428571428571495</v>
      </c>
      <c r="S90" s="474">
        <f>IF(INDEX(Historical!$D$7:$D$1190,MATCH(B90,Historical!$B$7:$B$1192,0))=0,"n/a",(INDEX(Historical!$C$7:$C$1190,MATCH(B90,Historical!$B$7:$B$1192,0))/INDEX(Historical!$D$7:$D$1190,MATCH(B90,Historical!$B$7:$B$1192,0))-1)*100)</f>
        <v>7.6923076923076872</v>
      </c>
      <c r="T90" s="474">
        <f>IF(INDEX(Historical!$F$7:$F$1190,MATCH(B90,Historical!$B$7:$B$1192,0))=0,"n/a",((INDEX(Historical!$C$7:$C$1190,MATCH(B90,Historical!$B$7:$B$1192,0))/INDEX(Historical!$F$7:$F$1190,MATCH(B90,Historical!$B$7:$B$1192,0)))^(1/3)-1)*100)</f>
        <v>7.2976287935406337</v>
      </c>
      <c r="U90" s="474">
        <f>IF(INDEX(Historical!$H$7:$H$1190,MATCH(B90,Historical!$B$7:$B$1192,0))=0,"n/a",((INDEX(Historical!$C$7:$C$1190,MATCH(B90,Historical!$B$7:$B$1192,0))/INDEX(Historical!$H$7:$H$1190,MATCH(B90,Historical!$B$7:$B$1192,0)))^(1/5)-1)*100)</f>
        <v>8.0639619600400216</v>
      </c>
      <c r="V90" s="474">
        <f>IF(INDEX(Historical!$M$7:$M$1190,MATCH(B90,Historical!$B$7:$B$1192,0))=0,"n/a",((INDEX(Historical!$C$7:$C$1190,MATCH(B90,Historical!$B$7:$B$1192,0))/INDEX(Historical!$M$7:$M$1190,MATCH(B90,Historical!$B$7:$B$1192,0)))^(1/10)-1)*100)</f>
        <v>8.5444834428772154</v>
      </c>
      <c r="W90" s="475">
        <f t="shared" si="35"/>
        <v>0.94376237182158007</v>
      </c>
      <c r="X90" s="476">
        <f t="shared" si="36"/>
        <v>3.6324152973153248</v>
      </c>
      <c r="Y90" s="405" t="s">
        <v>3366</v>
      </c>
      <c r="Z90" s="430">
        <f t="shared" si="37"/>
        <v>62.5</v>
      </c>
      <c r="AA90" s="581">
        <f t="shared" si="38"/>
        <v>24.434027777777779</v>
      </c>
      <c r="AB90" s="406">
        <v>11</v>
      </c>
      <c r="AC90" s="791">
        <v>2.88</v>
      </c>
      <c r="AD90" s="791">
        <v>3.48</v>
      </c>
      <c r="AE90" s="791">
        <v>2.8</v>
      </c>
      <c r="AF90" s="791">
        <v>3.37</v>
      </c>
      <c r="AG90" s="568">
        <v>14.19</v>
      </c>
      <c r="AH90" s="791">
        <v>2.98</v>
      </c>
      <c r="AI90" s="791">
        <v>8.870000000000001</v>
      </c>
      <c r="AJ90" s="568">
        <v>2.2200000000000002</v>
      </c>
      <c r="AK90" s="568">
        <v>7.03</v>
      </c>
      <c r="AL90" s="792">
        <v>18890</v>
      </c>
      <c r="AM90" s="571">
        <v>5.91</v>
      </c>
      <c r="AN90" s="568">
        <v>0.8</v>
      </c>
      <c r="AO90" s="510">
        <f t="shared" si="39"/>
        <v>-13.812157618220917</v>
      </c>
      <c r="AP90" s="511">
        <f t="shared" si="40"/>
        <v>10.621870159556861</v>
      </c>
      <c r="AQ90" s="582">
        <f t="shared" si="41"/>
        <v>91.302754363758424</v>
      </c>
      <c r="AR90" s="430">
        <f>INDEX(Historical!$C$7:$C$1190,MATCH(B90,Historical!$B$7:$B$1214,0))*IF(AH90="n/a",1.03,IF(AH90&lt;0,1.01,IF(AH90&gt;10,1.1,(1+AH90/100))))</f>
        <v>1.730064</v>
      </c>
      <c r="AS90" s="581">
        <f t="shared" si="42"/>
        <v>1.8835206768000001</v>
      </c>
      <c r="AT90" s="581">
        <f t="shared" si="46"/>
        <v>2.01593218037904</v>
      </c>
      <c r="AU90" s="581">
        <f t="shared" si="46"/>
        <v>2.1576522126596864</v>
      </c>
      <c r="AV90" s="581">
        <f t="shared" si="46"/>
        <v>2.3093351632096626</v>
      </c>
      <c r="AW90" s="430">
        <f t="shared" si="43"/>
        <v>10.096504233048389</v>
      </c>
      <c r="AX90" s="516">
        <f t="shared" si="44"/>
        <v>14.347739424539419</v>
      </c>
      <c r="AY90" s="606">
        <v>0.65</v>
      </c>
      <c r="AZ90" s="571">
        <v>3.1399999999999997</v>
      </c>
      <c r="BA90" s="571">
        <v>-18.399999999999999</v>
      </c>
      <c r="BB90" s="571">
        <v>-2.0500000000000003</v>
      </c>
      <c r="BC90" s="571">
        <v>-7.04</v>
      </c>
      <c r="BE90" s="421">
        <v>1987</v>
      </c>
      <c r="BF90" s="421">
        <f t="shared" si="45"/>
        <v>4</v>
      </c>
      <c r="BG90" s="578">
        <v>5.93</v>
      </c>
      <c r="BH90" t="s">
        <v>3876</v>
      </c>
      <c r="BI90" t="s">
        <v>3877</v>
      </c>
    </row>
    <row r="91" spans="1:61" s="540" customFormat="1" ht="11.25" customHeight="1" x14ac:dyDescent="0.25">
      <c r="A91" s="426" t="s">
        <v>4367</v>
      </c>
      <c r="B91" s="546" t="s">
        <v>124</v>
      </c>
      <c r="C91" s="734" t="s">
        <v>127</v>
      </c>
      <c r="D91" s="734" t="s">
        <v>125</v>
      </c>
      <c r="E91" s="524">
        <v>56</v>
      </c>
      <c r="F91" s="33">
        <v>27</v>
      </c>
      <c r="G91" s="720" t="s">
        <v>114</v>
      </c>
      <c r="H91" s="720" t="s">
        <v>114</v>
      </c>
      <c r="I91" s="534">
        <v>67.209999999999994</v>
      </c>
      <c r="J91" s="526">
        <f t="shared" si="32"/>
        <v>6.3085850319892884</v>
      </c>
      <c r="K91" s="527">
        <v>1.06</v>
      </c>
      <c r="L91" s="528">
        <v>4</v>
      </c>
      <c r="M91" s="529">
        <f t="shared" si="33"/>
        <v>4.24</v>
      </c>
      <c r="N91" s="530" t="s">
        <v>126</v>
      </c>
      <c r="O91" s="531">
        <v>1.02</v>
      </c>
      <c r="P91" s="714">
        <v>45915</v>
      </c>
      <c r="Q91" s="714">
        <v>45940</v>
      </c>
      <c r="R91" s="529">
        <f t="shared" si="34"/>
        <v>3.9215686274509838</v>
      </c>
      <c r="S91" s="474">
        <f>IF(INDEX(Historical!$D$7:$D$1190,MATCH(B91,Historical!$B$7:$B$1192,0))=0,"n/a",(INDEX(Historical!$C$7:$C$1190,MATCH(B91,Historical!$B$7:$B$1192,0))/INDEX(Historical!$D$7:$D$1190,MATCH(B91,Historical!$B$7:$B$1192,0))-1)*100)</f>
        <v>4.2105263157894868</v>
      </c>
      <c r="T91" s="474">
        <f>IF(INDEX(Historical!$F$7:$F$1190,MATCH(B91,Historical!$B$7:$B$1192,0))=0,"n/a",((INDEX(Historical!$C$7:$C$1190,MATCH(B91,Historical!$B$7:$B$1192,0))/INDEX(Historical!$F$7:$F$1190,MATCH(B91,Historical!$B$7:$B$1192,0)))^(1/3)-1)*100)</f>
        <v>4.4011575622509014</v>
      </c>
      <c r="U91" s="474">
        <f>IF(INDEX(Historical!$H$7:$H$1190,MATCH(B91,Historical!$B$7:$B$1192,0))=0,"n/a",((INDEX(Historical!$C$7:$C$1190,MATCH(B91,Historical!$B$7:$B$1192,0))/INDEX(Historical!$H$7:$H$1190,MATCH(B91,Historical!$B$7:$B$1192,0)))^(1/5)-1)*100)</f>
        <v>3.8399017265328794</v>
      </c>
      <c r="V91" s="474">
        <f>IF(INDEX(Historical!$M$7:$M$1190,MATCH(B91,Historical!$B$7:$B$1192,0))=0,"n/a",((INDEX(Historical!$C$7:$C$1190,MATCH(B91,Historical!$B$7:$B$1192,0))/INDEX(Historical!$M$7:$M$1190,MATCH(B91,Historical!$B$7:$B$1192,0)))^(1/10)-1)*100)</f>
        <v>7.2862119296872141</v>
      </c>
      <c r="W91" s="475">
        <f t="shared" si="35"/>
        <v>0.52700933812910933</v>
      </c>
      <c r="X91" s="476" t="str">
        <f t="shared" si="36"/>
        <v>n/a</v>
      </c>
      <c r="Y91" s="793"/>
      <c r="Z91" s="526">
        <f t="shared" si="37"/>
        <v>82.011605415860743</v>
      </c>
      <c r="AA91" s="533">
        <f t="shared" si="38"/>
        <v>12.999999999999998</v>
      </c>
      <c r="AB91" s="528">
        <v>12</v>
      </c>
      <c r="AC91" s="534">
        <v>5.17</v>
      </c>
      <c r="AD91" s="534">
        <v>3.17</v>
      </c>
      <c r="AE91" s="534">
        <v>5.57</v>
      </c>
      <c r="AF91" s="534" t="s">
        <v>135</v>
      </c>
      <c r="AG91" s="542" t="s">
        <v>135</v>
      </c>
      <c r="AH91" s="534">
        <v>6.04</v>
      </c>
      <c r="AI91" s="534">
        <v>3.15</v>
      </c>
      <c r="AJ91" s="534" t="s">
        <v>135</v>
      </c>
      <c r="AK91" s="534">
        <v>4.1000000000000005</v>
      </c>
      <c r="AL91" s="535">
        <v>112910</v>
      </c>
      <c r="AM91" s="536">
        <v>0.13999999999999999</v>
      </c>
      <c r="AN91" s="534" t="s">
        <v>135</v>
      </c>
      <c r="AO91" s="537">
        <f t="shared" si="39"/>
        <v>-2.8515132414778304</v>
      </c>
      <c r="AP91" s="538">
        <f t="shared" si="40"/>
        <v>10.148486758522168</v>
      </c>
      <c r="AQ91" s="582" t="str">
        <f t="shared" si="41"/>
        <v>n/a</v>
      </c>
      <c r="AR91" s="430">
        <f>INDEX(Historical!$C$7:$C$1190,MATCH(B91,Historical!$B$7:$B$1214,0))*IF(AH91="n/a",1.03,IF(AH91&lt;0,1.01,IF(AH91&gt;10,1.1,(1+AH91/100))))</f>
        <v>4.1991839999999998</v>
      </c>
      <c r="AS91" s="533">
        <f t="shared" si="42"/>
        <v>4.3314582960000001</v>
      </c>
      <c r="AT91" s="533">
        <f t="shared" si="46"/>
        <v>4.5090480861359996</v>
      </c>
      <c r="AU91" s="533">
        <f t="shared" si="46"/>
        <v>4.6939190576675749</v>
      </c>
      <c r="AV91" s="533">
        <f t="shared" si="46"/>
        <v>4.8863697390319452</v>
      </c>
      <c r="AW91" s="526">
        <f t="shared" si="43"/>
        <v>22.619979178835518</v>
      </c>
      <c r="AX91" s="539">
        <f t="shared" si="44"/>
        <v>33.655675016865821</v>
      </c>
      <c r="AY91" s="607">
        <v>0.62</v>
      </c>
      <c r="AZ91" s="536">
        <v>37.56</v>
      </c>
      <c r="BA91" s="536">
        <v>-2.0299999999999998</v>
      </c>
      <c r="BB91" s="536">
        <v>8.7099999999999991</v>
      </c>
      <c r="BC91" s="536">
        <v>16.64</v>
      </c>
      <c r="BD91" s="592"/>
      <c r="BE91" s="421">
        <v>1970</v>
      </c>
      <c r="BF91" s="421">
        <f t="shared" si="45"/>
        <v>7</v>
      </c>
      <c r="BG91" s="559">
        <v>26.26</v>
      </c>
      <c r="BH91" t="s">
        <v>3876</v>
      </c>
      <c r="BI91" t="s">
        <v>3877</v>
      </c>
    </row>
    <row r="92" spans="1:61" ht="11.25" customHeight="1" x14ac:dyDescent="0.25">
      <c r="A92" s="8" t="s">
        <v>4374</v>
      </c>
      <c r="B92" s="405" t="s">
        <v>287</v>
      </c>
      <c r="C92" s="734" t="s">
        <v>111</v>
      </c>
      <c r="D92" s="734" t="s">
        <v>3638</v>
      </c>
      <c r="E92" s="504">
        <v>54</v>
      </c>
      <c r="F92" s="33">
        <v>33</v>
      </c>
      <c r="G92" s="33" t="s">
        <v>105</v>
      </c>
      <c r="H92" s="33" t="s">
        <v>105</v>
      </c>
      <c r="I92" s="568">
        <v>170.6</v>
      </c>
      <c r="J92" s="430">
        <f t="shared" si="32"/>
        <v>1.2426729191090271</v>
      </c>
      <c r="K92" s="575">
        <v>0.53</v>
      </c>
      <c r="L92" s="406">
        <v>4</v>
      </c>
      <c r="M92" s="423">
        <f t="shared" si="33"/>
        <v>2.12</v>
      </c>
      <c r="N92" s="183" t="s">
        <v>288</v>
      </c>
      <c r="O92" s="505">
        <v>0.51</v>
      </c>
      <c r="P92" s="422">
        <v>45792</v>
      </c>
      <c r="Q92" s="422">
        <v>45818</v>
      </c>
      <c r="R92" s="423">
        <f t="shared" si="34"/>
        <v>3.9215686274509838</v>
      </c>
      <c r="S92" s="474">
        <f>IF(INDEX(Historical!$D$7:$D$1190,MATCH(B92,Historical!$B$7:$B$1192,0))=0,"n/a",(INDEX(Historical!$C$7:$C$1190,MATCH(B92,Historical!$B$7:$B$1192,0))/INDEX(Historical!$D$7:$D$1190,MATCH(B92,Historical!$B$7:$B$1192,0))-1)*100)</f>
        <v>6.9518716577539941</v>
      </c>
      <c r="T92" s="474">
        <f>IF(INDEX(Historical!$F$7:$F$1190,MATCH(B92,Historical!$B$7:$B$1192,0))=0,"n/a",((INDEX(Historical!$C$7:$C$1190,MATCH(B92,Historical!$B$7:$B$1192,0))/INDEX(Historical!$F$7:$F$1190,MATCH(B92,Historical!$B$7:$B$1192,0)))^(1/3)-1)*100)</f>
        <v>4.5515917149420382</v>
      </c>
      <c r="U92" s="474">
        <f>IF(INDEX(Historical!$H$7:$H$1190,MATCH(B92,Historical!$B$7:$B$1192,0))=0,"n/a",((INDEX(Historical!$C$7:$C$1190,MATCH(B92,Historical!$B$7:$B$1192,0))/INDEX(Historical!$H$7:$H$1190,MATCH(B92,Historical!$B$7:$B$1192,0)))^(1/5)-1)*100)</f>
        <v>4.0488368204407488</v>
      </c>
      <c r="V92" s="474">
        <f>IF(INDEX(Historical!$M$7:$M$1190,MATCH(B92,Historical!$B$7:$B$1192,0))=0,"n/a",((INDEX(Historical!$C$7:$C$1190,MATCH(B92,Historical!$B$7:$B$1192,0))/INDEX(Historical!$M$7:$M$1190,MATCH(B92,Historical!$B$7:$B$1192,0)))^(1/10)-1)*100)</f>
        <v>4.9814310216851343</v>
      </c>
      <c r="W92" s="475">
        <f t="shared" si="35"/>
        <v>0.81278588478197888</v>
      </c>
      <c r="X92" s="476">
        <f t="shared" si="36"/>
        <v>0.25788769556947444</v>
      </c>
      <c r="Y92" s="442"/>
      <c r="Z92" s="430">
        <f t="shared" si="37"/>
        <v>30.242510699001429</v>
      </c>
      <c r="AA92" s="581">
        <f t="shared" si="38"/>
        <v>24.33666191155492</v>
      </c>
      <c r="AB92" s="406">
        <v>12</v>
      </c>
      <c r="AC92" s="568">
        <v>7.01</v>
      </c>
      <c r="AD92" s="568">
        <v>3.29</v>
      </c>
      <c r="AE92" s="568">
        <v>3.65</v>
      </c>
      <c r="AF92" s="568">
        <v>5.35</v>
      </c>
      <c r="AG92" s="568">
        <v>24.23</v>
      </c>
      <c r="AH92" s="568">
        <v>2.58</v>
      </c>
      <c r="AI92" s="568">
        <v>11.04</v>
      </c>
      <c r="AJ92" s="568">
        <v>15.7</v>
      </c>
      <c r="AK92" s="568">
        <v>7.3999999999999995</v>
      </c>
      <c r="AL92" s="576">
        <v>6680</v>
      </c>
      <c r="AM92" s="571">
        <v>6.2</v>
      </c>
      <c r="AN92" s="568">
        <v>0.57999999999999996</v>
      </c>
      <c r="AO92" s="510">
        <f t="shared" si="39"/>
        <v>-19.045152172005146</v>
      </c>
      <c r="AP92" s="511">
        <f t="shared" si="40"/>
        <v>5.2915097395497757</v>
      </c>
      <c r="AQ92" s="582">
        <f t="shared" si="41"/>
        <v>140.55596828718708</v>
      </c>
      <c r="AR92" s="430">
        <f>INDEX(Historical!$C$7:$C$1190,MATCH(B92,Historical!$B$7:$B$1214,0))*IF(AH92="n/a",1.03,IF(AH92&lt;0,1.01,IF(AH92&gt;10,1.1,(1+AH92/100))))</f>
        <v>2.0516000000000001</v>
      </c>
      <c r="AS92" s="581">
        <f t="shared" si="42"/>
        <v>2.2567600000000003</v>
      </c>
      <c r="AT92" s="581">
        <f t="shared" si="46"/>
        <v>2.4237602400000005</v>
      </c>
      <c r="AU92" s="581">
        <f t="shared" si="46"/>
        <v>2.6031184977600006</v>
      </c>
      <c r="AV92" s="581">
        <f t="shared" si="46"/>
        <v>2.7957492665942407</v>
      </c>
      <c r="AW92" s="430">
        <f t="shared" si="43"/>
        <v>12.130988004354242</v>
      </c>
      <c r="AX92" s="516">
        <f t="shared" si="44"/>
        <v>7.1107784316261675</v>
      </c>
      <c r="AY92" s="606">
        <v>0.95</v>
      </c>
      <c r="AZ92" s="571">
        <v>33.43</v>
      </c>
      <c r="BA92" s="571">
        <v>-8.9700000000000006</v>
      </c>
      <c r="BB92" s="571">
        <v>-1.51</v>
      </c>
      <c r="BC92" s="571">
        <v>4.07</v>
      </c>
      <c r="BE92" s="421">
        <v>1972</v>
      </c>
      <c r="BF92" s="421">
        <f t="shared" si="45"/>
        <v>6</v>
      </c>
      <c r="BG92" s="578">
        <v>11.55</v>
      </c>
      <c r="BH92" t="s">
        <v>3876</v>
      </c>
      <c r="BI92" t="s">
        <v>3877</v>
      </c>
    </row>
    <row r="93" spans="1:61" ht="11.25" customHeight="1" x14ac:dyDescent="0.25">
      <c r="A93" s="8" t="s">
        <v>4375</v>
      </c>
      <c r="B93" s="405" t="s">
        <v>285</v>
      </c>
      <c r="C93" s="734" t="s">
        <v>130</v>
      </c>
      <c r="D93" s="734" t="s">
        <v>3654</v>
      </c>
      <c r="E93" s="504">
        <v>52</v>
      </c>
      <c r="F93" s="33">
        <v>40</v>
      </c>
      <c r="G93" s="33" t="s">
        <v>36</v>
      </c>
      <c r="H93" s="33" t="s">
        <v>36</v>
      </c>
      <c r="I93" s="568">
        <v>53.54</v>
      </c>
      <c r="J93" s="430">
        <f t="shared" si="32"/>
        <v>2.5401568920433322</v>
      </c>
      <c r="K93" s="575">
        <v>0.34</v>
      </c>
      <c r="L93" s="406">
        <v>4</v>
      </c>
      <c r="M93" s="423">
        <f t="shared" si="33"/>
        <v>1.36</v>
      </c>
      <c r="N93" s="183" t="s">
        <v>118</v>
      </c>
      <c r="O93" s="505">
        <v>0.32500000000000001</v>
      </c>
      <c r="P93" s="422">
        <v>45611</v>
      </c>
      <c r="Q93" s="422">
        <v>45628</v>
      </c>
      <c r="R93" s="423">
        <f t="shared" si="34"/>
        <v>4.6153846153846194</v>
      </c>
      <c r="S93" s="474">
        <f>IF(INDEX(Historical!$D$7:$D$1190,MATCH(B93,Historical!$B$7:$B$1192,0))=0,"n/a",(INDEX(Historical!$C$7:$C$1190,MATCH(B93,Historical!$B$7:$B$1192,0))/INDEX(Historical!$D$7:$D$1190,MATCH(B93,Historical!$B$7:$B$1192,0))-1)*100)</f>
        <v>4.1584158415841621</v>
      </c>
      <c r="T93" s="474">
        <f>IF(INDEX(Historical!$F$7:$F$1190,MATCH(B93,Historical!$B$7:$B$1192,0))=0,"n/a",((INDEX(Historical!$C$7:$C$1190,MATCH(B93,Historical!$B$7:$B$1192,0))/INDEX(Historical!$F$7:$F$1190,MATCH(B93,Historical!$B$7:$B$1192,0)))^(1/3)-1)*100)</f>
        <v>5.8913957216310653</v>
      </c>
      <c r="U93" s="474">
        <f>IF(INDEX(Historical!$H$7:$H$1190,MATCH(B93,Historical!$B$7:$B$1192,0))=0,"n/a",((INDEX(Historical!$C$7:$C$1190,MATCH(B93,Historical!$B$7:$B$1192,0))/INDEX(Historical!$H$7:$H$1190,MATCH(B93,Historical!$B$7:$B$1192,0)))^(1/5)-1)*100)</f>
        <v>6.1395861418529041</v>
      </c>
      <c r="V93" s="474">
        <f>IF(INDEX(Historical!$M$7:$M$1190,MATCH(B93,Historical!$B$7:$B$1192,0))=0,"n/a",((INDEX(Historical!$C$7:$C$1190,MATCH(B93,Historical!$B$7:$B$1192,0))/INDEX(Historical!$M$7:$M$1190,MATCH(B93,Historical!$B$7:$B$1192,0)))^(1/10)-1)*100)</f>
        <v>5.6011360856493608</v>
      </c>
      <c r="W93" s="475">
        <f t="shared" si="35"/>
        <v>1.0961322931580082</v>
      </c>
      <c r="X93" s="476">
        <f t="shared" si="36"/>
        <v>1.4758620533300251</v>
      </c>
      <c r="Y93" s="405"/>
      <c r="Z93" s="430">
        <f t="shared" si="37"/>
        <v>56.431535269709542</v>
      </c>
      <c r="AA93" s="581">
        <f t="shared" si="38"/>
        <v>22.215767634854771</v>
      </c>
      <c r="AB93" s="406">
        <v>12</v>
      </c>
      <c r="AC93" s="568">
        <v>2.41</v>
      </c>
      <c r="AD93" s="568" t="s">
        <v>135</v>
      </c>
      <c r="AE93" s="568">
        <v>4.93</v>
      </c>
      <c r="AF93" s="568">
        <v>2.11</v>
      </c>
      <c r="AG93" s="568">
        <v>9.7000000000000011</v>
      </c>
      <c r="AH93" s="568">
        <v>-0.61</v>
      </c>
      <c r="AI93" s="568">
        <v>12.42</v>
      </c>
      <c r="AJ93" s="568">
        <v>4.16</v>
      </c>
      <c r="AK93" s="568" t="s">
        <v>135</v>
      </c>
      <c r="AL93" s="578">
        <v>964.62</v>
      </c>
      <c r="AM93" s="571">
        <v>4.4400000000000004</v>
      </c>
      <c r="AN93" s="568">
        <v>0.91</v>
      </c>
      <c r="AO93" s="510">
        <f t="shared" si="39"/>
        <v>-13.536024600958534</v>
      </c>
      <c r="AP93" s="511">
        <f t="shared" si="40"/>
        <v>8.6797430338962371</v>
      </c>
      <c r="AQ93" s="582">
        <f t="shared" si="41"/>
        <v>44.337982541816025</v>
      </c>
      <c r="AR93" s="430">
        <f>INDEX(Historical!$C$7:$C$1190,MATCH(B93,Historical!$B$7:$B$1214,0))*IF(AH93="n/a",1.03,IF(AH93&lt;0,1.01,IF(AH93&gt;10,1.1,(1+AH93/100))))</f>
        <v>1.3281499999999999</v>
      </c>
      <c r="AS93" s="581">
        <f t="shared" si="42"/>
        <v>1.4609650000000001</v>
      </c>
      <c r="AT93" s="581">
        <f t="shared" si="46"/>
        <v>1.50479395</v>
      </c>
      <c r="AU93" s="581">
        <f t="shared" si="46"/>
        <v>1.5499377685</v>
      </c>
      <c r="AV93" s="581">
        <f t="shared" si="46"/>
        <v>1.596435901555</v>
      </c>
      <c r="AW93" s="430">
        <f t="shared" si="43"/>
        <v>7.4402826200550001</v>
      </c>
      <c r="AX93" s="516">
        <f t="shared" si="44"/>
        <v>13.896680276531564</v>
      </c>
      <c r="AY93" s="606">
        <v>0.82</v>
      </c>
      <c r="AZ93" s="571">
        <v>11.12</v>
      </c>
      <c r="BA93" s="571">
        <v>-24.3</v>
      </c>
      <c r="BB93" s="571">
        <v>-0.63</v>
      </c>
      <c r="BC93" s="571">
        <v>-5.91</v>
      </c>
      <c r="BE93" s="421">
        <v>1974</v>
      </c>
      <c r="BF93" s="421">
        <f t="shared" si="45"/>
        <v>5</v>
      </c>
      <c r="BG93" s="578">
        <v>3.35</v>
      </c>
      <c r="BH93" t="s">
        <v>3876</v>
      </c>
      <c r="BI93" t="s">
        <v>3877</v>
      </c>
    </row>
    <row r="94" spans="1:61" ht="11.25" customHeight="1" x14ac:dyDescent="0.25">
      <c r="A94" s="8" t="s">
        <v>5012</v>
      </c>
      <c r="B94" s="405" t="s">
        <v>5013</v>
      </c>
      <c r="C94" s="734" t="s">
        <v>127</v>
      </c>
      <c r="D94" s="734" t="s">
        <v>3642</v>
      </c>
      <c r="E94" s="504">
        <v>62</v>
      </c>
      <c r="F94" s="33">
        <v>12</v>
      </c>
      <c r="G94" s="33" t="s">
        <v>36</v>
      </c>
      <c r="H94" s="33" t="s">
        <v>36</v>
      </c>
      <c r="I94" s="568">
        <v>182.6</v>
      </c>
      <c r="J94" s="430">
        <f t="shared" si="32"/>
        <v>2.0810514786418399</v>
      </c>
      <c r="K94" s="575">
        <v>0.95</v>
      </c>
      <c r="L94" s="406">
        <v>4</v>
      </c>
      <c r="M94" s="423">
        <f t="shared" si="33"/>
        <v>3.8</v>
      </c>
      <c r="N94" s="183" t="s">
        <v>150</v>
      </c>
      <c r="O94" s="505">
        <v>0.9</v>
      </c>
      <c r="P94" s="422">
        <v>45631</v>
      </c>
      <c r="Q94" s="422">
        <v>45657</v>
      </c>
      <c r="R94" s="423">
        <f t="shared" si="34"/>
        <v>5.5555555555555483</v>
      </c>
      <c r="S94" s="474">
        <f>IF(INDEX(Historical!$D$7:$D$1190,MATCH(B94,Historical!$B$7:$B$1192,0))=0,"n/a",(INDEX(Historical!$C$7:$C$1190,MATCH(B94,Historical!$B$7:$B$1192,0))/INDEX(Historical!$D$7:$D$1190,MATCH(B94,Historical!$B$7:$B$1192,0))-1)*100)</f>
        <v>5.7971014492753437</v>
      </c>
      <c r="T94" s="474">
        <f>IF(INDEX(Historical!$F$7:$F$1190,MATCH(B94,Historical!$B$7:$B$1192,0))=0,"n/a",((INDEX(Historical!$C$7:$C$1190,MATCH(B94,Historical!$B$7:$B$1192,0))/INDEX(Historical!$F$7:$F$1190,MATCH(B94,Historical!$B$7:$B$1192,0)))^(1/3)-1)*100)</f>
        <v>6.1689873505176962</v>
      </c>
      <c r="U94" s="474">
        <f>IF(INDEX(Historical!$H$7:$H$1190,MATCH(B94,Historical!$B$7:$B$1192,0))=0,"n/a",((INDEX(Historical!$C$7:$C$1190,MATCH(B94,Historical!$B$7:$B$1192,0))/INDEX(Historical!$H$7:$H$1190,MATCH(B94,Historical!$B$7:$B$1192,0)))^(1/5)-1)*100)</f>
        <v>6.6128119339313285</v>
      </c>
      <c r="V94" s="474">
        <f>IF(INDEX(Historical!$M$7:$M$1190,MATCH(B94,Historical!$B$7:$B$1192,0))=0,"n/a",((INDEX(Historical!$C$7:$C$1190,MATCH(B94,Historical!$B$7:$B$1192,0))/INDEX(Historical!$M$7:$M$1190,MATCH(B94,Historical!$B$7:$B$1192,0)))^(1/10)-1)*100)</f>
        <v>7.4452662041930573</v>
      </c>
      <c r="W94" s="475">
        <f t="shared" si="35"/>
        <v>0.88819012679588227</v>
      </c>
      <c r="X94" s="476">
        <f t="shared" si="36"/>
        <v>1.6207872387086588</v>
      </c>
      <c r="Y94" s="443"/>
      <c r="Z94" s="430">
        <f t="shared" si="37"/>
        <v>62.602965403624381</v>
      </c>
      <c r="AA94" s="581">
        <f t="shared" si="38"/>
        <v>30.082372322899502</v>
      </c>
      <c r="AB94" s="406">
        <v>6</v>
      </c>
      <c r="AC94" s="568">
        <v>6.07</v>
      </c>
      <c r="AD94" s="568">
        <v>7.18</v>
      </c>
      <c r="AE94" s="568">
        <v>2.63</v>
      </c>
      <c r="AF94" s="568">
        <v>5.04</v>
      </c>
      <c r="AG94" s="568">
        <v>17.349999999999998</v>
      </c>
      <c r="AH94" s="568">
        <v>5.33</v>
      </c>
      <c r="AI94" s="568">
        <v>4.2299999999999995</v>
      </c>
      <c r="AJ94" s="568">
        <v>4.08</v>
      </c>
      <c r="AK94" s="568">
        <v>4.1900000000000004</v>
      </c>
      <c r="AL94" s="576">
        <v>5030</v>
      </c>
      <c r="AM94" s="571">
        <v>24.85</v>
      </c>
      <c r="AN94" s="568">
        <v>0.06</v>
      </c>
      <c r="AO94" s="510">
        <f t="shared" si="39"/>
        <v>-21.388508910326333</v>
      </c>
      <c r="AP94" s="511">
        <f t="shared" si="40"/>
        <v>8.6938634125731689</v>
      </c>
      <c r="AQ94" s="582">
        <f t="shared" si="41"/>
        <v>159.58527308631142</v>
      </c>
      <c r="AR94" s="430">
        <f>INDEX(Historical!$C$7:$C$1190,MATCH(B94,Historical!$B$7:$B$1214,0))*IF(AH94="n/a",1.03,IF(AH94&lt;0,1.01,IF(AH94&gt;10,1.1,(1+AH94/100))))</f>
        <v>3.8445449999999997</v>
      </c>
      <c r="AS94" s="581">
        <f t="shared" si="42"/>
        <v>4.0071692534999999</v>
      </c>
      <c r="AT94" s="581">
        <f t="shared" si="46"/>
        <v>4.17506964522165</v>
      </c>
      <c r="AU94" s="581">
        <f t="shared" si="46"/>
        <v>4.3500050633564378</v>
      </c>
      <c r="AV94" s="581">
        <f t="shared" si="46"/>
        <v>4.5322702755110731</v>
      </c>
      <c r="AW94" s="430">
        <f t="shared" si="43"/>
        <v>20.909059237589162</v>
      </c>
      <c r="AX94" s="516">
        <f t="shared" si="44"/>
        <v>11.450744379840724</v>
      </c>
      <c r="AY94" s="606">
        <v>0.44</v>
      </c>
      <c r="AZ94" s="571">
        <v>16.950000000000003</v>
      </c>
      <c r="BA94" s="571">
        <v>-9.89</v>
      </c>
      <c r="BB94" s="571">
        <v>2.41</v>
      </c>
      <c r="BC94" s="571">
        <v>2.31</v>
      </c>
      <c r="BE94" s="421">
        <v>1964</v>
      </c>
      <c r="BF94" s="421">
        <f t="shared" si="45"/>
        <v>7</v>
      </c>
      <c r="BG94" s="578">
        <v>12.98</v>
      </c>
      <c r="BH94" t="s">
        <v>3876</v>
      </c>
      <c r="BI94" t="s">
        <v>3877</v>
      </c>
    </row>
    <row r="95" spans="1:61" ht="11.25" customHeight="1" x14ac:dyDescent="0.25">
      <c r="A95" s="95" t="s">
        <v>4383</v>
      </c>
      <c r="B95" s="405" t="s">
        <v>290</v>
      </c>
      <c r="C95" s="734" t="s">
        <v>177</v>
      </c>
      <c r="D95" s="734" t="s">
        <v>3650</v>
      </c>
      <c r="E95" s="504">
        <v>40</v>
      </c>
      <c r="F95" s="33">
        <v>68</v>
      </c>
      <c r="G95" s="33" t="s">
        <v>105</v>
      </c>
      <c r="H95" s="33" t="s">
        <v>105</v>
      </c>
      <c r="I95" s="568">
        <v>39.119999999999997</v>
      </c>
      <c r="J95" s="430">
        <f t="shared" si="32"/>
        <v>2.5817995910020453</v>
      </c>
      <c r="K95" s="575">
        <v>0.2525</v>
      </c>
      <c r="L95" s="406">
        <v>4</v>
      </c>
      <c r="M95" s="423">
        <f t="shared" si="33"/>
        <v>1.01</v>
      </c>
      <c r="N95" s="183" t="s">
        <v>147</v>
      </c>
      <c r="O95" s="509">
        <v>0.22750000000000001</v>
      </c>
      <c r="P95" s="422">
        <v>45807</v>
      </c>
      <c r="Q95" s="422">
        <v>45824</v>
      </c>
      <c r="R95" s="423">
        <f t="shared" si="34"/>
        <v>10.989010989010985</v>
      </c>
      <c r="S95" s="474">
        <f>IF(INDEX(Historical!$D$7:$D$1190,MATCH(B95,Historical!$B$7:$B$1192,0))=0,"n/a",(INDEX(Historical!$C$7:$C$1190,MATCH(B95,Historical!$B$7:$B$1192,0))/INDEX(Historical!$D$7:$D$1190,MATCH(B95,Historical!$B$7:$B$1192,0))-1)*100)</f>
        <v>4.6511627906976827</v>
      </c>
      <c r="T95" s="474">
        <f>IF(INDEX(Historical!$F$7:$F$1190,MATCH(B95,Historical!$B$7:$B$1192,0))=0,"n/a",((INDEX(Historical!$C$7:$C$1190,MATCH(B95,Historical!$B$7:$B$1192,0))/INDEX(Historical!$F$7:$F$1190,MATCH(B95,Historical!$B$7:$B$1192,0)))^(1/3)-1)*100)</f>
        <v>4.6624630511620468</v>
      </c>
      <c r="U95" s="474">
        <f>IF(INDEX(Historical!$H$7:$H$1190,MATCH(B95,Historical!$B$7:$B$1192,0))=0,"n/a",((INDEX(Historical!$C$7:$C$1190,MATCH(B95,Historical!$B$7:$B$1192,0))/INDEX(Historical!$H$7:$H$1190,MATCH(B95,Historical!$B$7:$B$1192,0)))^(1/5)-1)*100)</f>
        <v>4.1336363110575203</v>
      </c>
      <c r="V95" s="474">
        <f>IF(INDEX(Historical!$M$7:$M$1190,MATCH(B95,Historical!$B$7:$B$1192,0))=0,"n/a",((INDEX(Historical!$C$7:$C$1190,MATCH(B95,Historical!$B$7:$B$1192,0))/INDEX(Historical!$M$7:$M$1190,MATCH(B95,Historical!$B$7:$B$1192,0)))^(1/10)-1)*100)</f>
        <v>10.809778019423199</v>
      </c>
      <c r="W95" s="475">
        <f t="shared" si="35"/>
        <v>0.3823978904682529</v>
      </c>
      <c r="X95" s="476" t="str">
        <f t="shared" si="36"/>
        <v>n/a</v>
      </c>
      <c r="Y95" s="451"/>
      <c r="Z95" s="430">
        <f t="shared" si="37"/>
        <v>23.764705882352942</v>
      </c>
      <c r="AA95" s="581">
        <f t="shared" si="38"/>
        <v>9.2047058823529397</v>
      </c>
      <c r="AB95" s="406">
        <v>12</v>
      </c>
      <c r="AC95" s="568">
        <v>4.25</v>
      </c>
      <c r="AD95" s="568" t="s">
        <v>135</v>
      </c>
      <c r="AE95" s="568">
        <v>1.1000000000000001</v>
      </c>
      <c r="AF95" s="568">
        <v>0.71</v>
      </c>
      <c r="AG95" s="568">
        <v>7.870000000000001</v>
      </c>
      <c r="AH95" s="568" t="s">
        <v>135</v>
      </c>
      <c r="AI95" s="568" t="s">
        <v>135</v>
      </c>
      <c r="AJ95" s="568">
        <v>-4.25</v>
      </c>
      <c r="AK95" s="568" t="s">
        <v>135</v>
      </c>
      <c r="AL95" s="576">
        <v>291.52</v>
      </c>
      <c r="AM95" s="571">
        <v>51.53</v>
      </c>
      <c r="AN95" s="568">
        <v>0.25</v>
      </c>
      <c r="AO95" s="510">
        <f t="shared" si="39"/>
        <v>-2.4892699802933738</v>
      </c>
      <c r="AP95" s="511">
        <f t="shared" si="40"/>
        <v>6.715435902059566</v>
      </c>
      <c r="AQ95" s="582">
        <f t="shared" si="41"/>
        <v>-46.105695306170134</v>
      </c>
      <c r="AR95" s="430">
        <f>INDEX(Historical!$C$7:$C$1190,MATCH(B95,Historical!$B$7:$B$1214,0))*IF(AH95="n/a",1.03,IF(AH95&lt;0,1.01,IF(AH95&gt;10,1.1,(1+AH95/100))))</f>
        <v>0.92700000000000005</v>
      </c>
      <c r="AS95" s="581">
        <f t="shared" si="42"/>
        <v>0.95481000000000005</v>
      </c>
      <c r="AT95" s="581">
        <f t="shared" si="46"/>
        <v>0.98345430000000011</v>
      </c>
      <c r="AU95" s="581">
        <f t="shared" si="46"/>
        <v>1.0129579290000001</v>
      </c>
      <c r="AV95" s="581">
        <f t="shared" si="46"/>
        <v>1.0433466668700002</v>
      </c>
      <c r="AW95" s="430">
        <f t="shared" si="43"/>
        <v>4.921568895870001</v>
      </c>
      <c r="AX95" s="516">
        <f t="shared" si="44"/>
        <v>12.58069758657976</v>
      </c>
      <c r="AY95" s="606">
        <v>0.74</v>
      </c>
      <c r="AZ95" s="571">
        <v>55.300000000000004</v>
      </c>
      <c r="BA95" s="571">
        <v>-14.02</v>
      </c>
      <c r="BB95" s="571">
        <v>-0.57000000000000006</v>
      </c>
      <c r="BC95" s="571">
        <v>12.94</v>
      </c>
      <c r="BE95" s="421">
        <v>1987</v>
      </c>
      <c r="BF95" s="421">
        <f t="shared" si="45"/>
        <v>4</v>
      </c>
      <c r="BG95" s="578">
        <v>5.26</v>
      </c>
      <c r="BH95" t="s">
        <v>3876</v>
      </c>
      <c r="BI95" t="s">
        <v>3877</v>
      </c>
    </row>
    <row r="96" spans="1:61" ht="11.25" customHeight="1" x14ac:dyDescent="0.25">
      <c r="A96" s="8" t="s">
        <v>4385</v>
      </c>
      <c r="B96" s="405" t="s">
        <v>295</v>
      </c>
      <c r="C96" s="734" t="s">
        <v>111</v>
      </c>
      <c r="D96" s="734" t="s">
        <v>209</v>
      </c>
      <c r="E96" s="504">
        <v>62</v>
      </c>
      <c r="F96" s="33">
        <v>15</v>
      </c>
      <c r="G96" s="33" t="s">
        <v>36</v>
      </c>
      <c r="H96" s="33" t="s">
        <v>36</v>
      </c>
      <c r="I96" s="568">
        <v>225.09</v>
      </c>
      <c r="J96" s="430">
        <f t="shared" si="32"/>
        <v>1.4571948998178506</v>
      </c>
      <c r="K96" s="575">
        <v>0.82</v>
      </c>
      <c r="L96" s="406">
        <v>4</v>
      </c>
      <c r="M96" s="423">
        <f t="shared" si="33"/>
        <v>3.28</v>
      </c>
      <c r="N96" s="183" t="s">
        <v>296</v>
      </c>
      <c r="O96" s="505">
        <v>0.78</v>
      </c>
      <c r="P96" s="422">
        <v>45911</v>
      </c>
      <c r="Q96" s="422">
        <v>45925</v>
      </c>
      <c r="R96" s="423">
        <f t="shared" si="34"/>
        <v>5.128205128205118</v>
      </c>
      <c r="S96" s="474">
        <f>IF(INDEX(Historical!$D$7:$D$1190,MATCH(B96,Historical!$B$7:$B$1192,0))=0,"n/a",(INDEX(Historical!$C$7:$C$1190,MATCH(B96,Historical!$B$7:$B$1192,0))/INDEX(Historical!$D$7:$D$1190,MATCH(B96,Historical!$B$7:$B$1192,0))-1)*100)</f>
        <v>7.2243346007604625</v>
      </c>
      <c r="T96" s="474">
        <f>IF(INDEX(Historical!$F$7:$F$1190,MATCH(B96,Historical!$B$7:$B$1192,0))=0,"n/a",((INDEX(Historical!$C$7:$C$1190,MATCH(B96,Historical!$B$7:$B$1192,0))/INDEX(Historical!$F$7:$F$1190,MATCH(B96,Historical!$B$7:$B$1192,0)))^(1/3)-1)*100)</f>
        <v>18.844733797131873</v>
      </c>
      <c r="U96" s="474">
        <f>IF(INDEX(Historical!$H$7:$H$1190,MATCH(B96,Historical!$B$7:$B$1192,0))=0,"n/a",((INDEX(Historical!$C$7:$C$1190,MATCH(B96,Historical!$B$7:$B$1192,0))/INDEX(Historical!$H$7:$H$1190,MATCH(B96,Historical!$B$7:$B$1192,0)))^(1/5)-1)*100)</f>
        <v>14.546708478726122</v>
      </c>
      <c r="V96" s="474">
        <f>IF(INDEX(Historical!$M$7:$M$1190,MATCH(B96,Historical!$B$7:$B$1192,0))=0,"n/a",((INDEX(Historical!$C$7:$C$1190,MATCH(B96,Historical!$B$7:$B$1192,0))/INDEX(Historical!$M$7:$M$1190,MATCH(B96,Historical!$B$7:$B$1192,0)))^(1/10)-1)*100)</f>
        <v>14.010159067734151</v>
      </c>
      <c r="W96" s="475">
        <f t="shared" si="35"/>
        <v>1.0382971676765371</v>
      </c>
      <c r="X96" s="476">
        <f t="shared" si="36"/>
        <v>2.0870456927871053</v>
      </c>
      <c r="Y96" s="442"/>
      <c r="Z96" s="430">
        <f t="shared" si="37"/>
        <v>41.206030150753762</v>
      </c>
      <c r="AA96" s="581">
        <f t="shared" si="38"/>
        <v>28.277638190954775</v>
      </c>
      <c r="AB96" s="406">
        <v>10</v>
      </c>
      <c r="AC96" s="568">
        <v>7.96</v>
      </c>
      <c r="AD96" s="568">
        <v>4.01</v>
      </c>
      <c r="AE96" s="568">
        <v>4.54</v>
      </c>
      <c r="AF96" s="568">
        <v>4.24</v>
      </c>
      <c r="AG96" s="568">
        <v>15.590000000000002</v>
      </c>
      <c r="AH96" s="568">
        <v>4.2</v>
      </c>
      <c r="AI96" s="568">
        <v>9.19</v>
      </c>
      <c r="AJ96" s="568">
        <v>6.97</v>
      </c>
      <c r="AK96" s="568">
        <v>7.0499999999999989</v>
      </c>
      <c r="AL96" s="576">
        <v>12650</v>
      </c>
      <c r="AM96" s="571">
        <v>9.17</v>
      </c>
      <c r="AN96" s="568">
        <v>0.74</v>
      </c>
      <c r="AO96" s="510">
        <f t="shared" si="39"/>
        <v>-12.273734812410801</v>
      </c>
      <c r="AP96" s="511">
        <f t="shared" si="40"/>
        <v>16.003903378543974</v>
      </c>
      <c r="AQ96" s="582">
        <f t="shared" si="41"/>
        <v>130.8411535904176</v>
      </c>
      <c r="AR96" s="430">
        <f>INDEX(Historical!$C$7:$C$1190,MATCH(B96,Historical!$B$7:$B$1214,0))*IF(AH96="n/a",1.03,IF(AH96&lt;0,1.01,IF(AH96&gt;10,1.1,(1+AH96/100))))</f>
        <v>2.9384399999999999</v>
      </c>
      <c r="AS96" s="581">
        <f t="shared" si="42"/>
        <v>3.2084826360000003</v>
      </c>
      <c r="AT96" s="581">
        <f t="shared" si="46"/>
        <v>3.4346806618380001</v>
      </c>
      <c r="AU96" s="581">
        <f t="shared" si="46"/>
        <v>3.6768256484975792</v>
      </c>
      <c r="AV96" s="581">
        <f t="shared" si="46"/>
        <v>3.9360418567166584</v>
      </c>
      <c r="AW96" s="430">
        <f t="shared" si="43"/>
        <v>17.194470803052241</v>
      </c>
      <c r="AX96" s="516">
        <f t="shared" si="44"/>
        <v>7.6389314509983732</v>
      </c>
      <c r="AY96" s="606">
        <v>0.94</v>
      </c>
      <c r="AZ96" s="571">
        <v>36.39</v>
      </c>
      <c r="BA96" s="571">
        <v>-15.65</v>
      </c>
      <c r="BB96" s="571">
        <v>3.47</v>
      </c>
      <c r="BC96" s="571">
        <v>5.0200000000000005</v>
      </c>
      <c r="BE96" s="421">
        <v>1964</v>
      </c>
      <c r="BF96" s="421">
        <f t="shared" si="45"/>
        <v>7</v>
      </c>
      <c r="BG96" s="578">
        <v>8.1100000000000012</v>
      </c>
      <c r="BH96" t="s">
        <v>3876</v>
      </c>
      <c r="BI96" t="s">
        <v>3877</v>
      </c>
    </row>
    <row r="97" spans="1:61" ht="11.25" customHeight="1" x14ac:dyDescent="0.25">
      <c r="A97" s="95" t="s">
        <v>4386</v>
      </c>
      <c r="B97" s="405" t="s">
        <v>666</v>
      </c>
      <c r="C97" s="734" t="s">
        <v>130</v>
      </c>
      <c r="D97" s="734" t="s">
        <v>3644</v>
      </c>
      <c r="E97" s="504">
        <v>31</v>
      </c>
      <c r="F97" s="33">
        <v>113</v>
      </c>
      <c r="G97" s="33" t="s">
        <v>36</v>
      </c>
      <c r="H97" s="33" t="s">
        <v>36</v>
      </c>
      <c r="I97" s="568">
        <v>72.05</v>
      </c>
      <c r="J97" s="430">
        <f t="shared" si="32"/>
        <v>3.1450381679389317</v>
      </c>
      <c r="K97" s="579">
        <v>0.5665</v>
      </c>
      <c r="L97" s="406">
        <v>4</v>
      </c>
      <c r="M97" s="423">
        <f t="shared" si="33"/>
        <v>2.266</v>
      </c>
      <c r="N97" s="183" t="s">
        <v>147</v>
      </c>
      <c r="O97" s="506">
        <v>0.51500000000000001</v>
      </c>
      <c r="P97" s="422">
        <v>45716</v>
      </c>
      <c r="Q97" s="422">
        <v>45733</v>
      </c>
      <c r="R97" s="423">
        <f t="shared" si="34"/>
        <v>9.9999999999999982</v>
      </c>
      <c r="S97" s="474">
        <f>IF(INDEX(Historical!$D$7:$D$1190,MATCH(B97,Historical!$B$7:$B$1192,0))=0,"n/a",(INDEX(Historical!$C$7:$C$1190,MATCH(B97,Historical!$B$7:$B$1192,0))/INDEX(Historical!$D$7:$D$1190,MATCH(B97,Historical!$B$7:$B$1192,0))-1)*100)</f>
        <v>10.160427807486627</v>
      </c>
      <c r="T97" s="474">
        <f>IF(INDEX(Historical!$F$7:$F$1190,MATCH(B97,Historical!$B$7:$B$1192,0))=0,"n/a",((INDEX(Historical!$C$7:$C$1190,MATCH(B97,Historical!$B$7:$B$1192,0))/INDEX(Historical!$F$7:$F$1190,MATCH(B97,Historical!$B$7:$B$1192,0)))^(1/3)-1)*100)</f>
        <v>10.183230091811168</v>
      </c>
      <c r="U97" s="474">
        <f>IF(INDEX(Historical!$H$7:$H$1190,MATCH(B97,Historical!$B$7:$B$1192,0))=0,"n/a",((INDEX(Historical!$C$7:$C$1190,MATCH(B97,Historical!$B$7:$B$1192,0))/INDEX(Historical!$H$7:$H$1190,MATCH(B97,Historical!$B$7:$B$1192,0)))^(1/5)-1)*100)</f>
        <v>10.507420470859707</v>
      </c>
      <c r="V97" s="474">
        <f>IF(INDEX(Historical!$M$7:$M$1190,MATCH(B97,Historical!$B$7:$B$1192,0))=0,"n/a",((INDEX(Historical!$C$7:$C$1190,MATCH(B97,Historical!$B$7:$B$1192,0))/INDEX(Historical!$M$7:$M$1190,MATCH(B97,Historical!$B$7:$B$1192,0)))^(1/10)-1)*100)</f>
        <v>11.007653199743729</v>
      </c>
      <c r="W97" s="475">
        <f t="shared" si="35"/>
        <v>0.95455591488877323</v>
      </c>
      <c r="X97" s="476">
        <f t="shared" si="36"/>
        <v>0.89883836363213909</v>
      </c>
      <c r="Y97" s="405"/>
      <c r="Z97" s="430">
        <f t="shared" si="37"/>
        <v>78.954703832752614</v>
      </c>
      <c r="AA97" s="581">
        <f t="shared" si="38"/>
        <v>25.104529616724736</v>
      </c>
      <c r="AB97" s="406">
        <v>12</v>
      </c>
      <c r="AC97" s="568">
        <v>2.87</v>
      </c>
      <c r="AD97" s="568">
        <v>3.1</v>
      </c>
      <c r="AE97" s="568">
        <v>5.91</v>
      </c>
      <c r="AF97" s="568">
        <v>2.92</v>
      </c>
      <c r="AG97" s="568">
        <v>11.84</v>
      </c>
      <c r="AH97" s="568">
        <v>7.16</v>
      </c>
      <c r="AI97" s="568">
        <v>8.2900000000000009</v>
      </c>
      <c r="AJ97" s="568">
        <v>11.690000000000001</v>
      </c>
      <c r="AK97" s="568">
        <v>8.1100000000000012</v>
      </c>
      <c r="AL97" s="576">
        <v>148370</v>
      </c>
      <c r="AM97" s="571">
        <v>0.12</v>
      </c>
      <c r="AN97" s="568">
        <v>1.83</v>
      </c>
      <c r="AO97" s="510">
        <f t="shared" si="39"/>
        <v>-11.452070977926098</v>
      </c>
      <c r="AP97" s="511">
        <f t="shared" si="40"/>
        <v>13.652458638798638</v>
      </c>
      <c r="AQ97" s="582">
        <f t="shared" si="41"/>
        <v>80.499586310189187</v>
      </c>
      <c r="AR97" s="430">
        <f>INDEX(Historical!$C$7:$C$1190,MATCH(B97,Historical!$B$7:$B$1214,0))*IF(AH97="n/a",1.03,IF(AH97&lt;0,1.01,IF(AH97&gt;10,1.1,(1+AH97/100))))</f>
        <v>2.2074960000000003</v>
      </c>
      <c r="AS97" s="581">
        <f t="shared" si="42"/>
        <v>2.3904974184000003</v>
      </c>
      <c r="AT97" s="581">
        <f t="shared" si="46"/>
        <v>2.5843667590322403</v>
      </c>
      <c r="AU97" s="581">
        <f t="shared" si="46"/>
        <v>2.7939589031897549</v>
      </c>
      <c r="AV97" s="581">
        <f t="shared" si="46"/>
        <v>3.020548970238444</v>
      </c>
      <c r="AW97" s="430">
        <f t="shared" si="43"/>
        <v>12.996868050860439</v>
      </c>
      <c r="AX97" s="516">
        <f t="shared" si="44"/>
        <v>18.038678765940929</v>
      </c>
      <c r="AY97" s="606">
        <v>0.64</v>
      </c>
      <c r="AZ97" s="571">
        <v>16.739999999999998</v>
      </c>
      <c r="BA97" s="571">
        <v>-16.32</v>
      </c>
      <c r="BB97" s="571">
        <v>-1.5</v>
      </c>
      <c r="BC97" s="571">
        <v>0.66</v>
      </c>
      <c r="BE97" s="421">
        <v>1995</v>
      </c>
      <c r="BF97" s="421">
        <f t="shared" si="45"/>
        <v>3</v>
      </c>
      <c r="BG97" s="578">
        <v>3.08</v>
      </c>
      <c r="BH97" t="s">
        <v>3876</v>
      </c>
      <c r="BI97" t="s">
        <v>3877</v>
      </c>
    </row>
    <row r="98" spans="1:61" ht="11.25" customHeight="1" x14ac:dyDescent="0.25">
      <c r="A98" s="8" t="s">
        <v>4390</v>
      </c>
      <c r="B98" s="405" t="s">
        <v>292</v>
      </c>
      <c r="C98" s="734" t="s">
        <v>130</v>
      </c>
      <c r="D98" s="734" t="s">
        <v>3653</v>
      </c>
      <c r="E98" s="504">
        <v>55</v>
      </c>
      <c r="F98" s="33">
        <v>29</v>
      </c>
      <c r="G98" s="33" t="s">
        <v>36</v>
      </c>
      <c r="H98" s="33" t="s">
        <v>36</v>
      </c>
      <c r="I98" s="568">
        <v>86.74</v>
      </c>
      <c r="J98" s="430">
        <f t="shared" si="32"/>
        <v>2.4671431865344711</v>
      </c>
      <c r="K98" s="575">
        <v>0.53500000000000003</v>
      </c>
      <c r="L98" s="406">
        <v>4</v>
      </c>
      <c r="M98" s="423">
        <f t="shared" si="33"/>
        <v>2.14</v>
      </c>
      <c r="N98" s="183" t="s">
        <v>180</v>
      </c>
      <c r="O98" s="505">
        <v>0.51500000000000001</v>
      </c>
      <c r="P98" s="422">
        <v>45838</v>
      </c>
      <c r="Q98" s="422">
        <v>45853</v>
      </c>
      <c r="R98" s="423">
        <f t="shared" si="34"/>
        <v>3.8834951456310711</v>
      </c>
      <c r="S98" s="474">
        <f>IF(INDEX(Historical!$D$7:$D$1190,MATCH(B98,Historical!$B$7:$B$1192,0))=0,"n/a",(INDEX(Historical!$C$7:$C$1190,MATCH(B98,Historical!$B$7:$B$1192,0))/INDEX(Historical!$D$7:$D$1190,MATCH(B98,Historical!$B$7:$B$1192,0))-1)*100)</f>
        <v>4.1237113402061931</v>
      </c>
      <c r="T98" s="474">
        <f>IF(INDEX(Historical!$F$7:$F$1190,MATCH(B98,Historical!$B$7:$B$1192,0))=0,"n/a",((INDEX(Historical!$C$7:$C$1190,MATCH(B98,Historical!$B$7:$B$1192,0))/INDEX(Historical!$F$7:$F$1190,MATCH(B98,Historical!$B$7:$B$1192,0)))^(1/3)-1)*100)</f>
        <v>3.9185204456611222</v>
      </c>
      <c r="U98" s="474">
        <f>IF(INDEX(Historical!$H$7:$H$1190,MATCH(B98,Historical!$B$7:$B$1192,0))=0,"n/a",((INDEX(Historical!$C$7:$C$1190,MATCH(B98,Historical!$B$7:$B$1192,0))/INDEX(Historical!$H$7:$H$1190,MATCH(B98,Historical!$B$7:$B$1192,0)))^(1/5)-1)*100)</f>
        <v>3.267719041044459</v>
      </c>
      <c r="V98" s="474">
        <f>IF(INDEX(Historical!$M$7:$M$1190,MATCH(B98,Historical!$B$7:$B$1192,0))=0,"n/a",((INDEX(Historical!$C$7:$C$1190,MATCH(B98,Historical!$B$7:$B$1192,0))/INDEX(Historical!$M$7:$M$1190,MATCH(B98,Historical!$B$7:$B$1192,0)))^(1/10)-1)*100)</f>
        <v>2.8846958748782736</v>
      </c>
      <c r="W98" s="475">
        <f t="shared" si="35"/>
        <v>1.1327776593372596</v>
      </c>
      <c r="X98" s="476" t="str">
        <f t="shared" si="36"/>
        <v>n/a</v>
      </c>
      <c r="Y98" s="405"/>
      <c r="Z98" s="430">
        <f t="shared" si="37"/>
        <v>80.149812734082403</v>
      </c>
      <c r="AA98" s="581">
        <f t="shared" si="38"/>
        <v>32.486891385767791</v>
      </c>
      <c r="AB98" s="406">
        <v>9</v>
      </c>
      <c r="AC98" s="568">
        <v>2.67</v>
      </c>
      <c r="AD98" s="568">
        <v>1.45</v>
      </c>
      <c r="AE98" s="568">
        <v>3.74</v>
      </c>
      <c r="AF98" s="568">
        <v>2.63</v>
      </c>
      <c r="AG98" s="568">
        <v>8</v>
      </c>
      <c r="AH98" s="568">
        <v>37.68</v>
      </c>
      <c r="AI98" s="568">
        <v>24.84</v>
      </c>
      <c r="AJ98" s="568">
        <v>-24.87</v>
      </c>
      <c r="AK98" s="568">
        <v>22.42</v>
      </c>
      <c r="AL98" s="576">
        <v>7840</v>
      </c>
      <c r="AM98" s="571">
        <v>1.4500000000000002</v>
      </c>
      <c r="AN98" s="568">
        <v>0.92</v>
      </c>
      <c r="AO98" s="510">
        <f t="shared" si="39"/>
        <v>-26.752029158188861</v>
      </c>
      <c r="AP98" s="511">
        <f t="shared" si="40"/>
        <v>5.7348622275789296</v>
      </c>
      <c r="AQ98" s="582">
        <f t="shared" si="41"/>
        <v>94.868074284537741</v>
      </c>
      <c r="AR98" s="430">
        <f>INDEX(Historical!$C$7:$C$1190,MATCH(B98,Historical!$B$7:$B$1214,0))*IF(AH98="n/a",1.03,IF(AH98&lt;0,1.01,IF(AH98&gt;10,1.1,(1+AH98/100))))</f>
        <v>2.2220000000000004</v>
      </c>
      <c r="AS98" s="581">
        <f t="shared" si="42"/>
        <v>2.4442000000000008</v>
      </c>
      <c r="AT98" s="581">
        <f t="shared" si="46"/>
        <v>2.6886200000000011</v>
      </c>
      <c r="AU98" s="581">
        <f t="shared" si="46"/>
        <v>2.9574820000000015</v>
      </c>
      <c r="AV98" s="581">
        <f t="shared" si="46"/>
        <v>3.2532302000000017</v>
      </c>
      <c r="AW98" s="430">
        <f t="shared" si="43"/>
        <v>13.565532200000007</v>
      </c>
      <c r="AX98" s="516">
        <f t="shared" si="44"/>
        <v>15.639303896702799</v>
      </c>
      <c r="AY98" s="606">
        <v>0.62</v>
      </c>
      <c r="AZ98" s="571">
        <v>48.27</v>
      </c>
      <c r="BA98" s="571">
        <v>-3.4299999999999997</v>
      </c>
      <c r="BB98" s="571">
        <v>0.49</v>
      </c>
      <c r="BC98" s="571">
        <v>14.17</v>
      </c>
      <c r="BE98" s="421">
        <v>1971</v>
      </c>
      <c r="BF98" s="421">
        <f t="shared" si="45"/>
        <v>6</v>
      </c>
      <c r="BG98" s="578">
        <v>2.88</v>
      </c>
      <c r="BH98" t="s">
        <v>3876</v>
      </c>
      <c r="BI98" t="s">
        <v>3877</v>
      </c>
    </row>
    <row r="99" spans="1:61" s="540" customFormat="1" ht="11.25" customHeight="1" x14ac:dyDescent="0.25">
      <c r="A99" s="426" t="s">
        <v>4392</v>
      </c>
      <c r="B99" s="546" t="s">
        <v>670</v>
      </c>
      <c r="C99" s="734" t="s">
        <v>107</v>
      </c>
      <c r="D99" s="734" t="s">
        <v>3646</v>
      </c>
      <c r="E99" s="524">
        <v>30</v>
      </c>
      <c r="F99" s="33">
        <v>118</v>
      </c>
      <c r="G99" s="720" t="s">
        <v>105</v>
      </c>
      <c r="H99" s="720" t="s">
        <v>105</v>
      </c>
      <c r="I99" s="534">
        <v>19.2</v>
      </c>
      <c r="J99" s="526">
        <f t="shared" si="32"/>
        <v>3.75</v>
      </c>
      <c r="K99" s="544">
        <v>0.18</v>
      </c>
      <c r="L99" s="528">
        <v>4</v>
      </c>
      <c r="M99" s="529">
        <f t="shared" si="33"/>
        <v>0.72</v>
      </c>
      <c r="N99" s="530" t="s">
        <v>671</v>
      </c>
      <c r="O99" s="545">
        <v>0.17</v>
      </c>
      <c r="P99" s="714">
        <v>45603</v>
      </c>
      <c r="Q99" s="714">
        <v>45617</v>
      </c>
      <c r="R99" s="529">
        <f t="shared" si="34"/>
        <v>5.8823529411764595</v>
      </c>
      <c r="S99" s="474">
        <f>IF(INDEX(Historical!$D$7:$D$1190,MATCH(B99,Historical!$B$7:$B$1192,0))=0,"n/a",(INDEX(Historical!$C$7:$C$1190,MATCH(B99,Historical!$B$7:$B$1192,0))/INDEX(Historical!$D$7:$D$1190,MATCH(B99,Historical!$B$7:$B$1192,0))-1)*100)</f>
        <v>6.153846153846132</v>
      </c>
      <c r="T99" s="474">
        <f>IF(INDEX(Historical!$F$7:$F$1190,MATCH(B99,Historical!$B$7:$B$1192,0))=0,"n/a",((INDEX(Historical!$C$7:$C$1190,MATCH(B99,Historical!$B$7:$B$1192,0))/INDEX(Historical!$F$7:$F$1190,MATCH(B99,Historical!$B$7:$B$1192,0)))^(1/3)-1)*100)</f>
        <v>6.5756716652330516</v>
      </c>
      <c r="U99" s="474">
        <f>IF(INDEX(Historical!$H$7:$H$1190,MATCH(B99,Historical!$B$7:$B$1192,0))=0,"n/a",((INDEX(Historical!$C$7:$C$1190,MATCH(B99,Historical!$B$7:$B$1192,0))/INDEX(Historical!$H$7:$H$1190,MATCH(B99,Historical!$B$7:$B$1192,0)))^(1/5)-1)*100)</f>
        <v>6.2321039666164646</v>
      </c>
      <c r="V99" s="474">
        <f>IF(INDEX(Historical!$M$7:$M$1190,MATCH(B99,Historical!$B$7:$B$1192,0))=0,"n/a",((INDEX(Historical!$C$7:$C$1190,MATCH(B99,Historical!$B$7:$B$1192,0))/INDEX(Historical!$M$7:$M$1190,MATCH(B99,Historical!$B$7:$B$1192,0)))^(1/10)-1)*100)</f>
        <v>5.8037213266061372</v>
      </c>
      <c r="W99" s="475">
        <f t="shared" si="35"/>
        <v>1.0738117176726738</v>
      </c>
      <c r="X99" s="476" t="str">
        <f t="shared" si="36"/>
        <v>n/a</v>
      </c>
      <c r="Y99" s="547"/>
      <c r="Z99" s="526" t="str">
        <f t="shared" si="37"/>
        <v>n/a</v>
      </c>
      <c r="AA99" s="533" t="str">
        <f t="shared" si="38"/>
        <v>n/a</v>
      </c>
      <c r="AB99" s="528">
        <v>12</v>
      </c>
      <c r="AC99" s="534" t="s">
        <v>135</v>
      </c>
      <c r="AD99" s="534" t="s">
        <v>135</v>
      </c>
      <c r="AE99" s="534" t="s">
        <v>135</v>
      </c>
      <c r="AF99" s="534" t="s">
        <v>135</v>
      </c>
      <c r="AG99" s="534" t="s">
        <v>135</v>
      </c>
      <c r="AH99" s="534" t="s">
        <v>135</v>
      </c>
      <c r="AI99" s="534" t="s">
        <v>135</v>
      </c>
      <c r="AJ99" s="534" t="s">
        <v>135</v>
      </c>
      <c r="AK99" s="534" t="s">
        <v>135</v>
      </c>
      <c r="AL99" s="535" t="s">
        <v>135</v>
      </c>
      <c r="AM99" s="536" t="s">
        <v>135</v>
      </c>
      <c r="AN99" s="534" t="s">
        <v>135</v>
      </c>
      <c r="AO99" s="537" t="str">
        <f t="shared" si="39"/>
        <v>n/a</v>
      </c>
      <c r="AP99" s="538">
        <f t="shared" si="40"/>
        <v>9.9821039666164637</v>
      </c>
      <c r="AQ99" s="582" t="str">
        <f t="shared" si="41"/>
        <v>n/a</v>
      </c>
      <c r="AR99" s="430">
        <f>INDEX(Historical!$C$7:$C$1190,MATCH(B99,Historical!$B$7:$B$1214,0))*IF(AH99="n/a",1.03,IF(AH99&lt;0,1.01,IF(AH99&gt;10,1.1,(1+AH99/100))))</f>
        <v>0.7107</v>
      </c>
      <c r="AS99" s="533">
        <f t="shared" si="42"/>
        <v>0.73202100000000003</v>
      </c>
      <c r="AT99" s="533">
        <f t="shared" si="46"/>
        <v>0.75398163000000007</v>
      </c>
      <c r="AU99" s="533">
        <f t="shared" si="46"/>
        <v>0.77660107890000007</v>
      </c>
      <c r="AV99" s="533">
        <f t="shared" si="46"/>
        <v>0.79989911126700008</v>
      </c>
      <c r="AW99" s="526">
        <f t="shared" si="43"/>
        <v>3.7732028201670005</v>
      </c>
      <c r="AX99" s="539">
        <f t="shared" si="44"/>
        <v>19.652098021703129</v>
      </c>
      <c r="AY99" s="607" t="s">
        <v>135</v>
      </c>
      <c r="AZ99" s="536" t="s">
        <v>135</v>
      </c>
      <c r="BA99" s="536" t="s">
        <v>135</v>
      </c>
      <c r="BB99" s="536" t="s">
        <v>135</v>
      </c>
      <c r="BC99" s="536" t="s">
        <v>135</v>
      </c>
      <c r="BD99" s="592" t="s">
        <v>3601</v>
      </c>
      <c r="BE99" s="421">
        <v>1996</v>
      </c>
      <c r="BF99" s="421">
        <f t="shared" si="45"/>
        <v>3</v>
      </c>
      <c r="BG99" s="559" t="s">
        <v>135</v>
      </c>
      <c r="BH99" t="s">
        <v>3876</v>
      </c>
      <c r="BI99" t="s">
        <v>3877</v>
      </c>
    </row>
    <row r="100" spans="1:61" ht="11.25" customHeight="1" x14ac:dyDescent="0.25">
      <c r="A100" s="8" t="s">
        <v>4393</v>
      </c>
      <c r="B100" s="405" t="s">
        <v>662</v>
      </c>
      <c r="C100" s="734" t="s">
        <v>130</v>
      </c>
      <c r="D100" s="734" t="s">
        <v>3653</v>
      </c>
      <c r="E100" s="504">
        <v>29</v>
      </c>
      <c r="F100" s="33">
        <v>125</v>
      </c>
      <c r="G100" s="33" t="s">
        <v>36</v>
      </c>
      <c r="H100" s="33" t="s">
        <v>36</v>
      </c>
      <c r="I100" s="568">
        <v>47.29</v>
      </c>
      <c r="J100" s="430">
        <f t="shared" si="32"/>
        <v>3.8063015436667373</v>
      </c>
      <c r="K100" s="579">
        <v>0.45</v>
      </c>
      <c r="L100" s="406">
        <v>4</v>
      </c>
      <c r="M100" s="423">
        <f t="shared" si="33"/>
        <v>1.8</v>
      </c>
      <c r="N100" s="183" t="s">
        <v>162</v>
      </c>
      <c r="O100" s="506">
        <v>0.42</v>
      </c>
      <c r="P100" s="683">
        <v>45558</v>
      </c>
      <c r="Q100" s="683">
        <v>45566</v>
      </c>
      <c r="R100" s="423">
        <f t="shared" si="34"/>
        <v>7.1428571428571495</v>
      </c>
      <c r="S100" s="474">
        <f>IF(INDEX(Historical!$D$7:$D$1190,MATCH(B100,Historical!$B$7:$B$1192,0))=0,"n/a",(INDEX(Historical!$C$7:$C$1190,MATCH(B100,Historical!$B$7:$B$1192,0))/INDEX(Historical!$D$7:$D$1190,MATCH(B100,Historical!$B$7:$B$1192,0))-1)*100)</f>
        <v>7.547169811320753</v>
      </c>
      <c r="T100" s="474">
        <f>IF(INDEX(Historical!$F$7:$F$1190,MATCH(B100,Historical!$B$7:$B$1192,0))=0,"n/a",((INDEX(Historical!$C$7:$C$1190,MATCH(B100,Historical!$B$7:$B$1192,0))/INDEX(Historical!$F$7:$F$1190,MATCH(B100,Historical!$B$7:$B$1192,0)))^(1/3)-1)*100)</f>
        <v>7.9325407819422544</v>
      </c>
      <c r="U100" s="474">
        <f>IF(INDEX(Historical!$H$7:$H$1190,MATCH(B100,Historical!$B$7:$B$1192,0))=0,"n/a",((INDEX(Historical!$C$7:$C$1190,MATCH(B100,Historical!$B$7:$B$1192,0))/INDEX(Historical!$H$7:$H$1190,MATCH(B100,Historical!$B$7:$B$1192,0)))^(1/5)-1)*100)</f>
        <v>7.5201421298656701</v>
      </c>
      <c r="V100" s="474">
        <f>IF(INDEX(Historical!$M$7:$M$1190,MATCH(B100,Historical!$B$7:$B$1192,0))=0,"n/a",((INDEX(Historical!$C$7:$C$1190,MATCH(B100,Historical!$B$7:$B$1192,0))/INDEX(Historical!$M$7:$M$1190,MATCH(B100,Historical!$B$7:$B$1192,0)))^(1/10)-1)*100)</f>
        <v>7.1773462536293131</v>
      </c>
      <c r="W100" s="475">
        <f t="shared" si="35"/>
        <v>1.0477608107680492</v>
      </c>
      <c r="X100" s="476">
        <f t="shared" si="36"/>
        <v>0.83003776267832996</v>
      </c>
      <c r="Y100" s="442"/>
      <c r="Z100" s="430">
        <f t="shared" si="37"/>
        <v>44.009779951100249</v>
      </c>
      <c r="AA100" s="581">
        <f t="shared" si="38"/>
        <v>11.562347188264059</v>
      </c>
      <c r="AB100" s="406">
        <v>9</v>
      </c>
      <c r="AC100" s="568">
        <v>4.09</v>
      </c>
      <c r="AD100" s="568">
        <v>2.92</v>
      </c>
      <c r="AE100" s="568">
        <v>2.27</v>
      </c>
      <c r="AF100" s="568">
        <v>1.96</v>
      </c>
      <c r="AG100" s="568">
        <v>18.029999999999998</v>
      </c>
      <c r="AH100" s="568">
        <v>9.81</v>
      </c>
      <c r="AI100" s="568">
        <v>-3.9899999999999998</v>
      </c>
      <c r="AJ100" s="568">
        <v>9.06</v>
      </c>
      <c r="AK100" s="568">
        <v>3.9600000000000004</v>
      </c>
      <c r="AL100" s="576">
        <v>4750</v>
      </c>
      <c r="AM100" s="571">
        <v>0.54</v>
      </c>
      <c r="AN100" s="568">
        <v>1.47</v>
      </c>
      <c r="AO100" s="510">
        <f t="shared" si="39"/>
        <v>-0.2359035147316515</v>
      </c>
      <c r="AP100" s="511">
        <f t="shared" si="40"/>
        <v>11.326443673532408</v>
      </c>
      <c r="AQ100" s="582">
        <f t="shared" si="41"/>
        <v>0.35979825717633585</v>
      </c>
      <c r="AR100" s="430">
        <f>INDEX(Historical!$C$7:$C$1190,MATCH(B100,Historical!$B$7:$B$1214,0))*IF(AH100="n/a",1.03,IF(AH100&lt;0,1.01,IF(AH100&gt;10,1.1,(1+AH100/100))))</f>
        <v>1.8777510000000002</v>
      </c>
      <c r="AS100" s="581">
        <f t="shared" si="42"/>
        <v>1.8965285100000002</v>
      </c>
      <c r="AT100" s="581">
        <f t="shared" si="46"/>
        <v>1.9716310389960003</v>
      </c>
      <c r="AU100" s="581">
        <f t="shared" si="46"/>
        <v>2.0497076281402422</v>
      </c>
      <c r="AV100" s="581">
        <f t="shared" si="46"/>
        <v>2.1308760502145958</v>
      </c>
      <c r="AW100" s="430">
        <f t="shared" si="43"/>
        <v>9.9264942273508385</v>
      </c>
      <c r="AX100" s="516">
        <f t="shared" si="44"/>
        <v>20.990683500424694</v>
      </c>
      <c r="AY100" s="606">
        <v>0.69</v>
      </c>
      <c r="AZ100" s="571">
        <v>7.9699999999999989</v>
      </c>
      <c r="BA100" s="571">
        <v>-8.9599999999999991</v>
      </c>
      <c r="BB100" s="571">
        <v>2.4500000000000002</v>
      </c>
      <c r="BC100" s="571">
        <v>0.2</v>
      </c>
      <c r="BE100" s="421">
        <v>1996</v>
      </c>
      <c r="BF100" s="421">
        <f t="shared" si="45"/>
        <v>3</v>
      </c>
      <c r="BG100" s="578">
        <v>5.86</v>
      </c>
      <c r="BH100" t="s">
        <v>3876</v>
      </c>
      <c r="BI100" t="s">
        <v>3877</v>
      </c>
    </row>
    <row r="101" spans="1:61" ht="11.25" customHeight="1" x14ac:dyDescent="0.25">
      <c r="A101" s="95" t="s">
        <v>4846</v>
      </c>
      <c r="B101" s="405" t="s">
        <v>293</v>
      </c>
      <c r="C101" s="734" t="s">
        <v>3636</v>
      </c>
      <c r="D101" s="734" t="s">
        <v>4811</v>
      </c>
      <c r="E101" s="504">
        <v>36</v>
      </c>
      <c r="F101" s="33">
        <v>80</v>
      </c>
      <c r="G101" s="33" t="s">
        <v>36</v>
      </c>
      <c r="H101" s="33" t="s">
        <v>36</v>
      </c>
      <c r="I101" s="568">
        <v>42.91</v>
      </c>
      <c r="J101" s="430">
        <f t="shared" si="32"/>
        <v>5.5931018410626896</v>
      </c>
      <c r="K101" s="579">
        <v>0.6</v>
      </c>
      <c r="L101" s="406">
        <v>4</v>
      </c>
      <c r="M101" s="423">
        <f t="shared" si="33"/>
        <v>2.4</v>
      </c>
      <c r="N101" s="183" t="s">
        <v>106</v>
      </c>
      <c r="O101" s="506">
        <v>0.57999999999999996</v>
      </c>
      <c r="P101" s="422">
        <v>45869</v>
      </c>
      <c r="Q101" s="422">
        <v>45884</v>
      </c>
      <c r="R101" s="423">
        <f t="shared" si="34"/>
        <v>3.4482758620689689</v>
      </c>
      <c r="S101" s="474">
        <f>IF(INDEX(Historical!$D$7:$D$1190,MATCH(B101,Historical!$B$7:$B$1192,0))=0,"n/a",(INDEX(Historical!$C$7:$C$1190,MATCH(B101,Historical!$B$7:$B$1192,0))/INDEX(Historical!$D$7:$D$1190,MATCH(B101,Historical!$B$7:$B$1192,0))-1)*100)</f>
        <v>2.6905829596412634</v>
      </c>
      <c r="T101" s="474">
        <f>IF(INDEX(Historical!$F$7:$F$1190,MATCH(B101,Historical!$B$7:$B$1192,0))=0,"n/a",((INDEX(Historical!$C$7:$C$1190,MATCH(B101,Historical!$B$7:$B$1192,0))/INDEX(Historical!$F$7:$F$1190,MATCH(B101,Historical!$B$7:$B$1192,0)))^(1/3)-1)*100)</f>
        <v>2.9292312593800496</v>
      </c>
      <c r="U101" s="474">
        <f>IF(INDEX(Historical!$H$7:$H$1190,MATCH(B101,Historical!$B$7:$B$1192,0))=0,"n/a",((INDEX(Historical!$C$7:$C$1190,MATCH(B101,Historical!$B$7:$B$1192,0))/INDEX(Historical!$H$7:$H$1190,MATCH(B101,Historical!$B$7:$B$1192,0)))^(1/5)-1)*100)</f>
        <v>2.439603512817623</v>
      </c>
      <c r="V101" s="474">
        <f>IF(INDEX(Historical!$M$7:$M$1190,MATCH(B101,Historical!$B$7:$B$1192,0))=0,"n/a",((INDEX(Historical!$C$7:$C$1190,MATCH(B101,Historical!$B$7:$B$1192,0))/INDEX(Historical!$M$7:$M$1190,MATCH(B101,Historical!$B$7:$B$1192,0)))^(1/10)-1)*100)</f>
        <v>3.3320757890308306</v>
      </c>
      <c r="W101" s="475">
        <f t="shared" si="35"/>
        <v>0.73215726990627894</v>
      </c>
      <c r="X101" s="476">
        <f t="shared" si="36"/>
        <v>0.36685767110039441</v>
      </c>
      <c r="Y101" s="405"/>
      <c r="Z101" s="430">
        <f t="shared" si="37"/>
        <v>114.28571428571428</v>
      </c>
      <c r="AA101" s="581">
        <f t="shared" si="38"/>
        <v>20.43333333333333</v>
      </c>
      <c r="AB101" s="406">
        <v>12</v>
      </c>
      <c r="AC101" s="568">
        <v>2.1</v>
      </c>
      <c r="AD101" s="568" t="s">
        <v>135</v>
      </c>
      <c r="AE101" s="568">
        <v>9.0500000000000007</v>
      </c>
      <c r="AF101" s="568">
        <v>1.85</v>
      </c>
      <c r="AG101" s="568">
        <v>9.1800000000000015</v>
      </c>
      <c r="AH101" s="568">
        <v>-7.16</v>
      </c>
      <c r="AI101" s="568">
        <v>1.1400000000000001</v>
      </c>
      <c r="AJ101" s="568">
        <v>6.65</v>
      </c>
      <c r="AK101" s="568">
        <v>-0.64</v>
      </c>
      <c r="AL101" s="576">
        <v>8100</v>
      </c>
      <c r="AM101" s="571">
        <v>0.92999999999999994</v>
      </c>
      <c r="AN101" s="568">
        <v>1.07</v>
      </c>
      <c r="AO101" s="510">
        <f t="shared" si="39"/>
        <v>-12.400627979453017</v>
      </c>
      <c r="AP101" s="511">
        <f t="shared" si="40"/>
        <v>8.0327053538803135</v>
      </c>
      <c r="AQ101" s="582">
        <f t="shared" si="41"/>
        <v>29.617671406103963</v>
      </c>
      <c r="AR101" s="430">
        <f>INDEX(Historical!$C$7:$C$1190,MATCH(B101,Historical!$B$7:$B$1214,0))*IF(AH101="n/a",1.03,IF(AH101&lt;0,1.01,IF(AH101&gt;10,1.1,(1+AH101/100))))</f>
        <v>2.3129</v>
      </c>
      <c r="AS101" s="581">
        <f t="shared" si="42"/>
        <v>2.3392670600000001</v>
      </c>
      <c r="AT101" s="581">
        <f t="shared" si="46"/>
        <v>2.3626597305999999</v>
      </c>
      <c r="AU101" s="581">
        <f t="shared" si="46"/>
        <v>2.3862863279059998</v>
      </c>
      <c r="AV101" s="581">
        <f t="shared" si="46"/>
        <v>2.4101491911850599</v>
      </c>
      <c r="AW101" s="430">
        <f t="shared" si="43"/>
        <v>11.81126230969106</v>
      </c>
      <c r="AX101" s="516">
        <f t="shared" si="44"/>
        <v>27.525663737336426</v>
      </c>
      <c r="AY101" s="606">
        <v>0.95</v>
      </c>
      <c r="AZ101" s="571">
        <v>19.86</v>
      </c>
      <c r="BA101" s="571">
        <v>-13.43</v>
      </c>
      <c r="BB101" s="571">
        <v>0.91999999999999993</v>
      </c>
      <c r="BC101" s="571">
        <v>3.02</v>
      </c>
      <c r="BD101" s="425"/>
      <c r="BE101" s="421">
        <v>1990</v>
      </c>
      <c r="BF101" s="421">
        <f t="shared" si="45"/>
        <v>4</v>
      </c>
      <c r="BG101" s="578">
        <v>4.3900000000000006</v>
      </c>
      <c r="BH101" t="s">
        <v>3876</v>
      </c>
      <c r="BI101" t="s">
        <v>3878</v>
      </c>
    </row>
    <row r="102" spans="1:61" ht="11.25" customHeight="1" x14ac:dyDescent="0.25">
      <c r="A102" s="8" t="s">
        <v>4402</v>
      </c>
      <c r="B102" s="405" t="s">
        <v>300</v>
      </c>
      <c r="C102" s="734" t="s">
        <v>122</v>
      </c>
      <c r="D102" s="734" t="s">
        <v>3669</v>
      </c>
      <c r="E102" s="504">
        <v>52</v>
      </c>
      <c r="F102" s="33">
        <v>41</v>
      </c>
      <c r="G102" s="33" t="s">
        <v>36</v>
      </c>
      <c r="H102" s="33" t="s">
        <v>36</v>
      </c>
      <c r="I102" s="568">
        <v>148.72999999999999</v>
      </c>
      <c r="J102" s="430">
        <f t="shared" si="32"/>
        <v>1.4791904793921875</v>
      </c>
      <c r="K102" s="575">
        <v>0.55000000000000004</v>
      </c>
      <c r="L102" s="406">
        <v>4</v>
      </c>
      <c r="M102" s="423">
        <f t="shared" si="33"/>
        <v>2.2000000000000002</v>
      </c>
      <c r="N102" s="183" t="s">
        <v>267</v>
      </c>
      <c r="O102" s="505">
        <v>0.54</v>
      </c>
      <c r="P102" s="422">
        <v>45657</v>
      </c>
      <c r="Q102" s="422">
        <v>45699</v>
      </c>
      <c r="R102" s="423">
        <f t="shared" si="34"/>
        <v>1.8518518518518534</v>
      </c>
      <c r="S102" s="474">
        <f>IF(INDEX(Historical!$D$7:$D$1190,MATCH(B102,Historical!$B$7:$B$1192,0))=0,"n/a",(INDEX(Historical!$C$7:$C$1190,MATCH(B102,Historical!$B$7:$B$1192,0))/INDEX(Historical!$D$7:$D$1190,MATCH(B102,Historical!$B$7:$B$1192,0))-1)*100)</f>
        <v>5.8823529411764719</v>
      </c>
      <c r="T102" s="474">
        <f>IF(INDEX(Historical!$F$7:$F$1190,MATCH(B102,Historical!$B$7:$B$1192,0))=0,"n/a",((INDEX(Historical!$C$7:$C$1190,MATCH(B102,Historical!$B$7:$B$1192,0))/INDEX(Historical!$F$7:$F$1190,MATCH(B102,Historical!$B$7:$B$1192,0)))^(1/3)-1)*100)</f>
        <v>10.064241629820891</v>
      </c>
      <c r="U102" s="474">
        <f>IF(INDEX(Historical!$H$7:$H$1190,MATCH(B102,Historical!$B$7:$B$1192,0))=0,"n/a",((INDEX(Historical!$C$7:$C$1190,MATCH(B102,Historical!$B$7:$B$1192,0))/INDEX(Historical!$H$7:$H$1190,MATCH(B102,Historical!$B$7:$B$1192,0)))^(1/5)-1)*100)</f>
        <v>6.1858758794934632</v>
      </c>
      <c r="V102" s="474">
        <f>IF(INDEX(Historical!$M$7:$M$1190,MATCH(B102,Historical!$B$7:$B$1192,0))=0,"n/a",((INDEX(Historical!$C$7:$C$1190,MATCH(B102,Historical!$B$7:$B$1192,0))/INDEX(Historical!$M$7:$M$1190,MATCH(B102,Historical!$B$7:$B$1192,0)))^(1/10)-1)*100)</f>
        <v>3.8530375590933641</v>
      </c>
      <c r="W102" s="475">
        <f t="shared" si="35"/>
        <v>1.6054543420928982</v>
      </c>
      <c r="X102" s="476">
        <f t="shared" si="36"/>
        <v>0.40220259294495864</v>
      </c>
      <c r="Y102" s="453"/>
      <c r="Z102" s="430">
        <f t="shared" si="37"/>
        <v>39.711191335740075</v>
      </c>
      <c r="AA102" s="581">
        <f t="shared" si="38"/>
        <v>26.846570397111911</v>
      </c>
      <c r="AB102" s="406">
        <v>12</v>
      </c>
      <c r="AC102" s="568">
        <v>5.54</v>
      </c>
      <c r="AD102" s="568">
        <v>2.0499999999999998</v>
      </c>
      <c r="AE102" s="568">
        <v>1.1100000000000001</v>
      </c>
      <c r="AF102" s="568">
        <v>1.68</v>
      </c>
      <c r="AG102" s="568">
        <v>6.2799999999999994</v>
      </c>
      <c r="AH102" s="568">
        <v>-0.76</v>
      </c>
      <c r="AI102" s="568">
        <v>27.85</v>
      </c>
      <c r="AJ102" s="568">
        <v>15.379999999999999</v>
      </c>
      <c r="AK102" s="568">
        <v>13.100000000000001</v>
      </c>
      <c r="AL102" s="576">
        <v>34140</v>
      </c>
      <c r="AM102" s="571">
        <v>0.67</v>
      </c>
      <c r="AN102" s="568">
        <v>0.34</v>
      </c>
      <c r="AO102" s="510">
        <f t="shared" si="39"/>
        <v>-19.181504038226262</v>
      </c>
      <c r="AP102" s="511">
        <f t="shared" si="40"/>
        <v>7.6650663588856505</v>
      </c>
      <c r="AQ102" s="582">
        <f t="shared" si="41"/>
        <v>41.581917029836688</v>
      </c>
      <c r="AR102" s="430">
        <f>INDEX(Historical!$C$7:$C$1190,MATCH(B102,Historical!$B$7:$B$1214,0))*IF(AH102="n/a",1.03,IF(AH102&lt;0,1.01,IF(AH102&gt;10,1.1,(1+AH102/100))))</f>
        <v>2.1816</v>
      </c>
      <c r="AS102" s="581">
        <f t="shared" si="42"/>
        <v>2.3997600000000001</v>
      </c>
      <c r="AT102" s="581">
        <f t="shared" si="46"/>
        <v>2.6397360000000005</v>
      </c>
      <c r="AU102" s="581">
        <f t="shared" si="46"/>
        <v>2.9037096000000009</v>
      </c>
      <c r="AV102" s="581">
        <f t="shared" si="46"/>
        <v>3.1940805600000011</v>
      </c>
      <c r="AW102" s="430">
        <f t="shared" si="43"/>
        <v>13.318886160000003</v>
      </c>
      <c r="AX102" s="516">
        <f t="shared" si="44"/>
        <v>8.9550770927183514</v>
      </c>
      <c r="AY102" s="606">
        <v>1.77</v>
      </c>
      <c r="AZ102" s="571">
        <v>52.400000000000006</v>
      </c>
      <c r="BA102" s="571">
        <v>-12.78</v>
      </c>
      <c r="BB102" s="571">
        <v>5.99</v>
      </c>
      <c r="BC102" s="571">
        <v>14.680000000000001</v>
      </c>
      <c r="BE102" s="421">
        <v>1974</v>
      </c>
      <c r="BF102" s="421">
        <f t="shared" si="45"/>
        <v>5</v>
      </c>
      <c r="BG102" s="578">
        <v>3.7699999999999996</v>
      </c>
      <c r="BH102" t="s">
        <v>3876</v>
      </c>
      <c r="BI102" t="s">
        <v>3877</v>
      </c>
    </row>
    <row r="103" spans="1:61" s="540" customFormat="1" ht="11.25" customHeight="1" x14ac:dyDescent="0.25">
      <c r="A103" s="426" t="s">
        <v>4406</v>
      </c>
      <c r="B103" s="546" t="s">
        <v>678</v>
      </c>
      <c r="C103" s="734" t="s">
        <v>107</v>
      </c>
      <c r="D103" s="734" t="s">
        <v>3652</v>
      </c>
      <c r="E103" s="524">
        <v>27</v>
      </c>
      <c r="F103" s="33">
        <v>135</v>
      </c>
      <c r="G103" s="720" t="s">
        <v>36</v>
      </c>
      <c r="H103" s="720" t="s">
        <v>36</v>
      </c>
      <c r="I103" s="525">
        <v>27.06</v>
      </c>
      <c r="J103" s="526">
        <f t="shared" ref="J103:J134" si="47">(M103/I103)*100</f>
        <v>4.5824094604582415</v>
      </c>
      <c r="K103" s="544">
        <v>0.31</v>
      </c>
      <c r="L103" s="528">
        <v>4</v>
      </c>
      <c r="M103" s="529">
        <f t="shared" ref="M103:M134" si="48">K103*L103</f>
        <v>1.24</v>
      </c>
      <c r="N103" s="530" t="s">
        <v>138</v>
      </c>
      <c r="O103" s="545">
        <v>0.3</v>
      </c>
      <c r="P103" s="714">
        <v>45672</v>
      </c>
      <c r="Q103" s="714">
        <v>45689</v>
      </c>
      <c r="R103" s="529">
        <f t="shared" ref="R103:R134" si="49">(K103-O103)/O103*100</f>
        <v>3.3333333333333366</v>
      </c>
      <c r="S103" s="474">
        <f>IF(INDEX(Historical!$D$7:$D$1190,MATCH(B103,Historical!$B$7:$B$1192,0))=0,"n/a",(INDEX(Historical!$C$7:$C$1190,MATCH(B103,Historical!$B$7:$B$1192,0))/INDEX(Historical!$D$7:$D$1190,MATCH(B103,Historical!$B$7:$B$1192,0))-1)*100)</f>
        <v>3.4482758620689724</v>
      </c>
      <c r="T103" s="474">
        <f>IF(INDEX(Historical!$F$7:$F$1190,MATCH(B103,Historical!$B$7:$B$1192,0))=0,"n/a",((INDEX(Historical!$C$7:$C$1190,MATCH(B103,Historical!$B$7:$B$1192,0))/INDEX(Historical!$F$7:$F$1190,MATCH(B103,Historical!$B$7:$B$1192,0)))^(1/3)-1)*100)</f>
        <v>4.8856246288386806</v>
      </c>
      <c r="U103" s="474">
        <f>IF(INDEX(Historical!$H$7:$H$1190,MATCH(B103,Historical!$B$7:$B$1192,0))=0,"n/a",((INDEX(Historical!$C$7:$C$1190,MATCH(B103,Historical!$B$7:$B$1192,0))/INDEX(Historical!$H$7:$H$1190,MATCH(B103,Historical!$B$7:$B$1192,0)))^(1/5)-1)*100)</f>
        <v>4.5639552591273169</v>
      </c>
      <c r="V103" s="474">
        <f>IF(INDEX(Historical!$M$7:$M$1190,MATCH(B103,Historical!$B$7:$B$1192,0))=0,"n/a",((INDEX(Historical!$C$7:$C$1190,MATCH(B103,Historical!$B$7:$B$1192,0))/INDEX(Historical!$M$7:$M$1190,MATCH(B103,Historical!$B$7:$B$1192,0)))^(1/10)-1)*100)</f>
        <v>4.1379743992410623</v>
      </c>
      <c r="W103" s="475">
        <f t="shared" ref="W103:W134" si="50">IF(OR(U103&lt;=0,U103="n/a",V103&lt;=0,V103="n/a"),"n/a",U103/V103)</f>
        <v>1.1029442956351743</v>
      </c>
      <c r="X103" s="476" t="str">
        <f t="shared" ref="X103:X134" si="51">IF(OR(AJ103&lt;=0,AJ103="n/a",U103&lt;=0,U103="n/a"),"n/a",U103/AJ103)</f>
        <v>n/a</v>
      </c>
      <c r="Y103" s="788"/>
      <c r="Z103" s="526">
        <f t="shared" ref="Z103:Z134" si="52">IF(OR(AC103&lt;0.01,AC103="n/a"),"n/a",M103/AC103*100)</f>
        <v>516.66666666666674</v>
      </c>
      <c r="AA103" s="533">
        <f t="shared" ref="AA103:AA134" si="53">IF(OR(AC103&lt;0.01,AC103="n/a"),"n/a",I103/AC103)</f>
        <v>112.75</v>
      </c>
      <c r="AB103" s="528">
        <v>12</v>
      </c>
      <c r="AC103" s="534">
        <v>0.24</v>
      </c>
      <c r="AD103" s="534" t="s">
        <v>135</v>
      </c>
      <c r="AE103" s="534">
        <v>2.31</v>
      </c>
      <c r="AF103" s="534">
        <v>1.1100000000000001</v>
      </c>
      <c r="AG103" s="534">
        <v>1.5599999999999998</v>
      </c>
      <c r="AH103" s="534">
        <v>38.6</v>
      </c>
      <c r="AI103" s="534">
        <v>14.77</v>
      </c>
      <c r="AJ103" s="534" t="s">
        <v>135</v>
      </c>
      <c r="AK103" s="534" t="s">
        <v>135</v>
      </c>
      <c r="AL103" s="535">
        <v>250.61</v>
      </c>
      <c r="AM103" s="536">
        <v>9.370000000000001</v>
      </c>
      <c r="AN103" s="534">
        <v>0.5</v>
      </c>
      <c r="AO103" s="537">
        <f t="shared" ref="AO103:AO134" si="54">IF(U103="n/a","n/a",IF(AA103&lt;0,"n/a",IF(AA103="n/a","n/a",J103+U103-AA103)))</f>
        <v>-103.60363528041444</v>
      </c>
      <c r="AP103" s="538">
        <f t="shared" ref="AP103:AP134" si="55">IF(U103="n/a","n/a",J103+U103)</f>
        <v>9.1463647195855593</v>
      </c>
      <c r="AQ103" s="582">
        <f t="shared" ref="AQ103:AQ134" si="56">IF(OR(AC103&lt;0.01,AC103="n/a",AF103="n/a"),"n/a",(I103/SQRT(22.5*AC103*(I103/AF103))-1)*100)</f>
        <v>135.84599494868118</v>
      </c>
      <c r="AR103" s="430">
        <f>INDEX(Historical!$C$7:$C$1190,MATCH(B103,Historical!$B$7:$B$1214,0))*IF(AH103="n/a",1.03,IF(AH103&lt;0,1.01,IF(AH103&gt;10,1.1,(1+AH103/100))))</f>
        <v>1.32</v>
      </c>
      <c r="AS103" s="533">
        <f t="shared" ref="AS103:AS134" si="57">IF($AI103="n/a",1.03*AR103,IF($AI103&lt;0,1.01*AR103,IF($AI103&gt;10,1.1*AR103,(1+$AI103/100)*AR103)))</f>
        <v>1.4520000000000002</v>
      </c>
      <c r="AT103" s="533">
        <f t="shared" si="46"/>
        <v>1.4955600000000002</v>
      </c>
      <c r="AU103" s="533">
        <f t="shared" si="46"/>
        <v>1.5404268000000003</v>
      </c>
      <c r="AV103" s="533">
        <f t="shared" si="46"/>
        <v>1.5866396040000004</v>
      </c>
      <c r="AW103" s="526">
        <f t="shared" ref="AW103:AW134" si="58">SUM(AR103:AV103)</f>
        <v>7.3946264040000012</v>
      </c>
      <c r="AX103" s="539">
        <f t="shared" ref="AX103:AX134" si="59">AW103/I103*100</f>
        <v>27.326779024390252</v>
      </c>
      <c r="AY103" s="607">
        <v>0.71</v>
      </c>
      <c r="AZ103" s="536">
        <v>27.339999999999996</v>
      </c>
      <c r="BA103" s="536">
        <v>-21.57</v>
      </c>
      <c r="BB103" s="536">
        <v>7.580000000000001</v>
      </c>
      <c r="BC103" s="536">
        <v>3.95</v>
      </c>
      <c r="BD103" s="592"/>
      <c r="BE103" s="421">
        <v>2000</v>
      </c>
      <c r="BF103" s="421">
        <f t="shared" ref="BF103:BF134" si="60">IF(BE103&gt;2020,0,IF(BE103&gt;2008,1,IF(BE103&gt;2001,2,IF(BE103&gt;1990,3,IF(BE103&gt;1980,4,IF(BE103&gt;1973,5,IF(BE103&gt;1970,6,IF(BE103&gt;1960,7,IF(BE103&gt;1958,8,IF(BE103&gt;1953,9,10))))))))))</f>
        <v>3</v>
      </c>
      <c r="BG103" s="559">
        <v>0.13999999999999999</v>
      </c>
      <c r="BH103" t="s">
        <v>3876</v>
      </c>
      <c r="BI103" t="s">
        <v>3877</v>
      </c>
    </row>
    <row r="104" spans="1:61" ht="11.25" customHeight="1" x14ac:dyDescent="0.25">
      <c r="A104" s="8" t="s">
        <v>4407</v>
      </c>
      <c r="B104" s="405" t="s">
        <v>298</v>
      </c>
      <c r="C104" s="734" t="s">
        <v>130</v>
      </c>
      <c r="D104" s="734" t="s">
        <v>3653</v>
      </c>
      <c r="E104" s="504">
        <v>69</v>
      </c>
      <c r="F104" s="33">
        <v>3</v>
      </c>
      <c r="G104" s="33" t="s">
        <v>36</v>
      </c>
      <c r="H104" s="33" t="s">
        <v>36</v>
      </c>
      <c r="I104" s="568">
        <v>41.53</v>
      </c>
      <c r="J104" s="430">
        <f t="shared" si="47"/>
        <v>4.7194798940524922</v>
      </c>
      <c r="K104" s="575">
        <v>0.49</v>
      </c>
      <c r="L104" s="406">
        <v>4</v>
      </c>
      <c r="M104" s="423">
        <f t="shared" si="48"/>
        <v>1.96</v>
      </c>
      <c r="N104" s="183" t="s">
        <v>106</v>
      </c>
      <c r="O104" s="505">
        <v>0.48749999999999999</v>
      </c>
      <c r="P104" s="422">
        <v>45596</v>
      </c>
      <c r="Q104" s="422">
        <v>45611</v>
      </c>
      <c r="R104" s="423">
        <f t="shared" si="49"/>
        <v>0.51282051282051322</v>
      </c>
      <c r="S104" s="474">
        <f>IF(INDEX(Historical!$D$7:$D$1190,MATCH(B104,Historical!$B$7:$B$1192,0))=0,"n/a",(INDEX(Historical!$C$7:$C$1190,MATCH(B104,Historical!$B$7:$B$1192,0))/INDEX(Historical!$D$7:$D$1190,MATCH(B104,Historical!$B$7:$B$1192,0))-1)*100)</f>
        <v>0.51480051480050637</v>
      </c>
      <c r="T104" s="474">
        <f>IF(INDEX(Historical!$F$7:$F$1190,MATCH(B104,Historical!$B$7:$B$1192,0))=0,"n/a",((INDEX(Historical!$C$7:$C$1190,MATCH(B104,Historical!$B$7:$B$1192,0))/INDEX(Historical!$F$7:$F$1190,MATCH(B104,Historical!$B$7:$B$1192,0)))^(1/3)-1)*100)</f>
        <v>0.51747363819987235</v>
      </c>
      <c r="U104" s="474">
        <f>IF(INDEX(Historical!$H$7:$H$1190,MATCH(B104,Historical!$B$7:$B$1192,0))=0,"n/a",((INDEX(Historical!$C$7:$C$1190,MATCH(B104,Historical!$B$7:$B$1192,0))/INDEX(Historical!$H$7:$H$1190,MATCH(B104,Historical!$B$7:$B$1192,0)))^(1/5)-1)*100)</f>
        <v>0.5201841234869331</v>
      </c>
      <c r="V104" s="474">
        <f>IF(INDEX(Historical!$M$7:$M$1190,MATCH(B104,Historical!$B$7:$B$1192,0))=0,"n/a",((INDEX(Historical!$C$7:$C$1190,MATCH(B104,Historical!$B$7:$B$1192,0))/INDEX(Historical!$M$7:$M$1190,MATCH(B104,Historical!$B$7:$B$1192,0)))^(1/10)-1)*100)</f>
        <v>0.56791983722712658</v>
      </c>
      <c r="W104" s="475">
        <f t="shared" si="50"/>
        <v>0.91594638783307258</v>
      </c>
      <c r="X104" s="476" t="str">
        <f t="shared" si="51"/>
        <v>n/a</v>
      </c>
      <c r="Y104" s="405"/>
      <c r="Z104" s="430">
        <f t="shared" si="52"/>
        <v>77.470355731225311</v>
      </c>
      <c r="AA104" s="581">
        <f t="shared" si="53"/>
        <v>16.415019762845851</v>
      </c>
      <c r="AB104" s="406">
        <v>12</v>
      </c>
      <c r="AC104" s="568">
        <v>2.5299999999999998</v>
      </c>
      <c r="AD104" s="568">
        <v>1.37</v>
      </c>
      <c r="AE104" s="568">
        <v>1.37</v>
      </c>
      <c r="AF104" s="568">
        <v>1.1599999999999999</v>
      </c>
      <c r="AG104" s="568">
        <v>7.3599999999999994</v>
      </c>
      <c r="AH104" s="569">
        <v>24.89</v>
      </c>
      <c r="AI104" s="569">
        <v>4.8099999999999996</v>
      </c>
      <c r="AJ104" s="568">
        <v>-0.37</v>
      </c>
      <c r="AK104" s="568">
        <v>11.959999999999999</v>
      </c>
      <c r="AL104" s="576">
        <v>1700</v>
      </c>
      <c r="AM104" s="571">
        <v>1.0900000000000001</v>
      </c>
      <c r="AN104" s="568">
        <v>1.69</v>
      </c>
      <c r="AO104" s="510">
        <f t="shared" si="54"/>
        <v>-11.175355745306426</v>
      </c>
      <c r="AP104" s="511">
        <f t="shared" si="55"/>
        <v>5.2396640175394253</v>
      </c>
      <c r="AQ104" s="582">
        <f t="shared" si="56"/>
        <v>-8.0062250296824899</v>
      </c>
      <c r="AR104" s="430">
        <f>INDEX(Historical!$C$7:$C$1190,MATCH(B104,Historical!$B$7:$B$1214,0))*IF(AH104="n/a",1.03,IF(AH104&lt;0,1.01,IF(AH104&gt;10,1.1,(1+AH104/100))))</f>
        <v>2.1477500000000003</v>
      </c>
      <c r="AS104" s="581">
        <f t="shared" si="57"/>
        <v>2.2510567750000003</v>
      </c>
      <c r="AT104" s="581">
        <f t="shared" si="46"/>
        <v>2.4761624525000006</v>
      </c>
      <c r="AU104" s="581">
        <f t="shared" si="46"/>
        <v>2.7237786977500007</v>
      </c>
      <c r="AV104" s="581">
        <f t="shared" si="46"/>
        <v>2.9961565675250008</v>
      </c>
      <c r="AW104" s="430">
        <f t="shared" si="58"/>
        <v>12.594904492775003</v>
      </c>
      <c r="AX104" s="516">
        <f t="shared" si="59"/>
        <v>30.327244143450521</v>
      </c>
      <c r="AY104" s="606">
        <v>0.59</v>
      </c>
      <c r="AZ104" s="571">
        <v>9.1999999999999993</v>
      </c>
      <c r="BA104" s="571">
        <v>-6.419999999999999</v>
      </c>
      <c r="BB104" s="571">
        <v>1.67</v>
      </c>
      <c r="BC104" s="571">
        <v>0.89999999999999991</v>
      </c>
      <c r="BE104" s="421">
        <v>1957</v>
      </c>
      <c r="BF104" s="421">
        <f t="shared" si="60"/>
        <v>9</v>
      </c>
      <c r="BG104" s="578">
        <v>1.95</v>
      </c>
      <c r="BH104" t="s">
        <v>3876</v>
      </c>
      <c r="BI104" t="s">
        <v>3877</v>
      </c>
    </row>
    <row r="105" spans="1:61" ht="11.25" customHeight="1" x14ac:dyDescent="0.25">
      <c r="A105" s="8" t="s">
        <v>4410</v>
      </c>
      <c r="B105" s="405" t="s">
        <v>713</v>
      </c>
      <c r="C105" s="734" t="s">
        <v>3636</v>
      </c>
      <c r="D105" s="734" t="s">
        <v>4811</v>
      </c>
      <c r="E105" s="504">
        <v>32</v>
      </c>
      <c r="F105" s="33">
        <v>104</v>
      </c>
      <c r="G105" s="33" t="s">
        <v>114</v>
      </c>
      <c r="H105" s="33" t="s">
        <v>114</v>
      </c>
      <c r="I105" s="568">
        <v>58.76</v>
      </c>
      <c r="J105" s="430">
        <f t="shared" si="47"/>
        <v>5.4935330156569107</v>
      </c>
      <c r="K105" s="579">
        <v>0.26900000000000002</v>
      </c>
      <c r="L105" s="406">
        <v>12</v>
      </c>
      <c r="M105" s="423">
        <f t="shared" si="48"/>
        <v>3.2280000000000002</v>
      </c>
      <c r="N105" s="183" t="s">
        <v>714</v>
      </c>
      <c r="O105" s="506">
        <v>0.26850000000000002</v>
      </c>
      <c r="P105" s="422">
        <v>45839</v>
      </c>
      <c r="Q105" s="422">
        <v>45853</v>
      </c>
      <c r="R105" s="423">
        <f t="shared" si="49"/>
        <v>0.18621973929236513</v>
      </c>
      <c r="S105" s="474">
        <f>IF(INDEX(Historical!$D$7:$D$1190,MATCH(B105,Historical!$B$7:$B$1192,0))=0,"n/a",(INDEX(Historical!$C$7:$C$1190,MATCH(B105,Historical!$B$7:$B$1192,0))/INDEX(Historical!$D$7:$D$1190,MATCH(B105,Historical!$B$7:$B$1192,0))-1)*100)</f>
        <v>2.4418223533267724</v>
      </c>
      <c r="T105" s="474">
        <f>IF(INDEX(Historical!$F$7:$F$1190,MATCH(B105,Historical!$B$7:$B$1192,0))=0,"n/a",((INDEX(Historical!$C$7:$C$1190,MATCH(B105,Historical!$B$7:$B$1192,0))/INDEX(Historical!$F$7:$F$1190,MATCH(B105,Historical!$B$7:$B$1192,0)))^(1/3)-1)*100)</f>
        <v>3.329495641536484</v>
      </c>
      <c r="U105" s="474">
        <f>IF(INDEX(Historical!$H$7:$H$1190,MATCH(B105,Historical!$B$7:$B$1192,0))=0,"n/a",((INDEX(Historical!$C$7:$C$1190,MATCH(B105,Historical!$B$7:$B$1192,0))/INDEX(Historical!$H$7:$H$1190,MATCH(B105,Historical!$B$7:$B$1192,0)))^(1/5)-1)*100)</f>
        <v>2.8902016372974959</v>
      </c>
      <c r="V105" s="474">
        <f>IF(INDEX(Historical!$M$7:$M$1190,MATCH(B105,Historical!$B$7:$B$1192,0))=0,"n/a",((INDEX(Historical!$C$7:$C$1190,MATCH(B105,Historical!$B$7:$B$1192,0))/INDEX(Historical!$M$7:$M$1190,MATCH(B105,Historical!$B$7:$B$1192,0)))^(1/10)-1)*100)</f>
        <v>3.6132551386618639</v>
      </c>
      <c r="W105" s="475">
        <f t="shared" si="50"/>
        <v>0.79988861189798399</v>
      </c>
      <c r="X105" s="476" t="str">
        <f t="shared" si="51"/>
        <v>n/a</v>
      </c>
      <c r="Y105" s="574"/>
      <c r="Z105" s="430">
        <f t="shared" si="52"/>
        <v>316.47058823529414</v>
      </c>
      <c r="AA105" s="581">
        <f t="shared" si="53"/>
        <v>57.607843137254896</v>
      </c>
      <c r="AB105" s="406">
        <v>12</v>
      </c>
      <c r="AC105" s="568">
        <v>1.02</v>
      </c>
      <c r="AD105" s="568">
        <v>3.02</v>
      </c>
      <c r="AE105" s="568">
        <v>9.8000000000000007</v>
      </c>
      <c r="AF105" s="568">
        <v>1.37</v>
      </c>
      <c r="AG105" s="568">
        <v>2.35</v>
      </c>
      <c r="AH105" s="568">
        <v>33.1</v>
      </c>
      <c r="AI105" s="568">
        <v>16.77</v>
      </c>
      <c r="AJ105" s="568">
        <v>-6.64</v>
      </c>
      <c r="AK105" s="568">
        <v>18.970000000000002</v>
      </c>
      <c r="AL105" s="576">
        <v>53720</v>
      </c>
      <c r="AM105" s="571">
        <v>0.13</v>
      </c>
      <c r="AN105" s="568">
        <v>0.78</v>
      </c>
      <c r="AO105" s="510">
        <f t="shared" si="54"/>
        <v>-49.224108484300487</v>
      </c>
      <c r="AP105" s="511">
        <f t="shared" si="55"/>
        <v>8.3837346529544057</v>
      </c>
      <c r="AQ105" s="582">
        <f t="shared" si="56"/>
        <v>87.287948355276043</v>
      </c>
      <c r="AR105" s="430">
        <f>INDEX(Historical!$C$7:$C$1190,MATCH(B105,Historical!$B$7:$B$1214,0))*IF(AH105="n/a",1.03,IF(AH105&lt;0,1.01,IF(AH105&gt;10,1.1,(1+AH105/100))))</f>
        <v>3.4380500000000005</v>
      </c>
      <c r="AS105" s="581">
        <f t="shared" si="57"/>
        <v>3.7818550000000006</v>
      </c>
      <c r="AT105" s="581">
        <f t="shared" si="46"/>
        <v>4.1600405000000009</v>
      </c>
      <c r="AU105" s="581">
        <f t="shared" si="46"/>
        <v>4.5760445500000015</v>
      </c>
      <c r="AV105" s="581">
        <f t="shared" si="46"/>
        <v>5.0336490050000018</v>
      </c>
      <c r="AW105" s="430">
        <f t="shared" si="58"/>
        <v>20.989639055000005</v>
      </c>
      <c r="AX105" s="516">
        <f t="shared" si="59"/>
        <v>35.720965035738608</v>
      </c>
      <c r="AY105" s="606">
        <v>0.77</v>
      </c>
      <c r="AZ105" s="571">
        <v>15.870000000000001</v>
      </c>
      <c r="BA105" s="571">
        <v>-9.1800000000000015</v>
      </c>
      <c r="BB105" s="571">
        <v>1.9800000000000002</v>
      </c>
      <c r="BC105" s="571">
        <v>4.47</v>
      </c>
      <c r="BE105" s="421">
        <v>1994</v>
      </c>
      <c r="BF105" s="421">
        <f t="shared" si="60"/>
        <v>3</v>
      </c>
      <c r="BG105" s="578">
        <v>1.31</v>
      </c>
      <c r="BH105" t="s">
        <v>3876</v>
      </c>
      <c r="BI105" t="s">
        <v>3878</v>
      </c>
    </row>
    <row r="106" spans="1:61" ht="11.25" customHeight="1" x14ac:dyDescent="0.25">
      <c r="A106" s="95" t="s">
        <v>4417</v>
      </c>
      <c r="B106" s="405" t="s">
        <v>302</v>
      </c>
      <c r="C106" s="734" t="s">
        <v>107</v>
      </c>
      <c r="D106" s="734" t="s">
        <v>117</v>
      </c>
      <c r="E106" s="504">
        <v>44</v>
      </c>
      <c r="F106" s="33">
        <v>60</v>
      </c>
      <c r="G106" s="33" t="s">
        <v>36</v>
      </c>
      <c r="H106" s="33" t="s">
        <v>114</v>
      </c>
      <c r="I106" s="568">
        <v>39.97</v>
      </c>
      <c r="J106" s="430">
        <f t="shared" si="47"/>
        <v>2.9021766324743554</v>
      </c>
      <c r="K106" s="575">
        <v>0.28999999999999998</v>
      </c>
      <c r="L106" s="406">
        <v>4</v>
      </c>
      <c r="M106" s="423">
        <f t="shared" si="48"/>
        <v>1.1599999999999999</v>
      </c>
      <c r="N106" s="183" t="s">
        <v>147</v>
      </c>
      <c r="O106" s="505">
        <v>0.26500000000000001</v>
      </c>
      <c r="P106" s="422">
        <v>45726</v>
      </c>
      <c r="Q106" s="422">
        <v>45736</v>
      </c>
      <c r="R106" s="423">
        <f t="shared" si="49"/>
        <v>9.4339622641509298</v>
      </c>
      <c r="S106" s="474">
        <f>IF(INDEX(Historical!$D$7:$D$1190,MATCH(B106,Historical!$B$7:$B$1192,0))=0,"n/a",(INDEX(Historical!$C$7:$C$1190,MATCH(B106,Historical!$B$7:$B$1192,0))/INDEX(Historical!$D$7:$D$1190,MATCH(B106,Historical!$B$7:$B$1192,0))-1)*100)</f>
        <v>8.163265306122458</v>
      </c>
      <c r="T106" s="474">
        <f>IF(INDEX(Historical!$F$7:$F$1190,MATCH(B106,Historical!$B$7:$B$1192,0))=0,"n/a",((INDEX(Historical!$C$7:$C$1190,MATCH(B106,Historical!$B$7:$B$1192,0))/INDEX(Historical!$F$7:$F$1190,MATCH(B106,Historical!$B$7:$B$1192,0)))^(1/3)-1)*100)</f>
        <v>6.3998619239407528</v>
      </c>
      <c r="U106" s="474">
        <f>IF(INDEX(Historical!$H$7:$H$1190,MATCH(B106,Historical!$B$7:$B$1192,0))=0,"n/a",((INDEX(Historical!$C$7:$C$1190,MATCH(B106,Historical!$B$7:$B$1192,0))/INDEX(Historical!$H$7:$H$1190,MATCH(B106,Historical!$B$7:$B$1192,0)))^(1/5)-1)*100)</f>
        <v>5.7896488705653448</v>
      </c>
      <c r="V106" s="474">
        <f>IF(INDEX(Historical!$M$7:$M$1190,MATCH(B106,Historical!$B$7:$B$1192,0))=0,"n/a",((INDEX(Historical!$C$7:$C$1190,MATCH(B106,Historical!$B$7:$B$1192,0))/INDEX(Historical!$M$7:$M$1190,MATCH(B106,Historical!$B$7:$B$1192,0)))^(1/10)-1)*100)</f>
        <v>3.8002263416139881</v>
      </c>
      <c r="W106" s="475">
        <f t="shared" si="50"/>
        <v>1.5235010628620695</v>
      </c>
      <c r="X106" s="476" t="str">
        <f t="shared" si="51"/>
        <v>n/a</v>
      </c>
      <c r="Y106" s="445"/>
      <c r="Z106" s="430">
        <f t="shared" si="52"/>
        <v>32.861189801699716</v>
      </c>
      <c r="AA106" s="581">
        <f t="shared" si="53"/>
        <v>11.322946175637394</v>
      </c>
      <c r="AB106" s="406">
        <v>12</v>
      </c>
      <c r="AC106" s="568">
        <v>3.53</v>
      </c>
      <c r="AD106" s="568">
        <v>2.1800000000000002</v>
      </c>
      <c r="AE106" s="568">
        <v>1.1499999999999999</v>
      </c>
      <c r="AF106" s="568">
        <v>1.61</v>
      </c>
      <c r="AG106" s="568">
        <v>14.63</v>
      </c>
      <c r="AH106" s="568">
        <v>8.5</v>
      </c>
      <c r="AI106" s="568">
        <v>6.09</v>
      </c>
      <c r="AJ106" s="568">
        <v>-1.55</v>
      </c>
      <c r="AK106" s="568">
        <v>5.19</v>
      </c>
      <c r="AL106" s="576">
        <v>9930</v>
      </c>
      <c r="AM106" s="571">
        <v>7.61</v>
      </c>
      <c r="AN106" s="568">
        <v>0.26</v>
      </c>
      <c r="AO106" s="510">
        <f t="shared" si="54"/>
        <v>-2.6311206725976941</v>
      </c>
      <c r="AP106" s="511">
        <f t="shared" si="55"/>
        <v>8.6918255030397003</v>
      </c>
      <c r="AQ106" s="582">
        <f t="shared" si="56"/>
        <v>-9.9877950429283722</v>
      </c>
      <c r="AR106" s="430">
        <f>INDEX(Historical!$C$7:$C$1190,MATCH(B106,Historical!$B$7:$B$1214,0))*IF(AH106="n/a",1.03,IF(AH106&lt;0,1.01,IF(AH106&gt;10,1.1,(1+AH106/100))))</f>
        <v>1.1501000000000001</v>
      </c>
      <c r="AS106" s="581">
        <f t="shared" si="57"/>
        <v>1.22014109</v>
      </c>
      <c r="AT106" s="581">
        <f t="shared" si="46"/>
        <v>1.283466412571</v>
      </c>
      <c r="AU106" s="581">
        <f t="shared" si="46"/>
        <v>1.3500783193834349</v>
      </c>
      <c r="AV106" s="581">
        <f t="shared" si="46"/>
        <v>1.4201473841594352</v>
      </c>
      <c r="AW106" s="430">
        <f t="shared" si="58"/>
        <v>6.4239332061138708</v>
      </c>
      <c r="AX106" s="516">
        <f t="shared" si="59"/>
        <v>16.071886930482542</v>
      </c>
      <c r="AY106" s="606">
        <v>0.79</v>
      </c>
      <c r="AZ106" s="571">
        <v>24.65</v>
      </c>
      <c r="BA106" s="571">
        <v>-0.57999999999999996</v>
      </c>
      <c r="BB106" s="571">
        <v>6.21</v>
      </c>
      <c r="BC106" s="571">
        <v>8.3099999999999987</v>
      </c>
      <c r="BE106" s="421">
        <v>1982</v>
      </c>
      <c r="BF106" s="421">
        <f t="shared" si="60"/>
        <v>4</v>
      </c>
      <c r="BG106" s="578">
        <v>4.21</v>
      </c>
      <c r="BH106" t="s">
        <v>3876</v>
      </c>
      <c r="BI106" t="s">
        <v>3877</v>
      </c>
    </row>
    <row r="107" spans="1:61" ht="11.25" customHeight="1" x14ac:dyDescent="0.25">
      <c r="A107" s="8" t="s">
        <v>3693</v>
      </c>
      <c r="B107" s="405" t="s">
        <v>3528</v>
      </c>
      <c r="C107" s="734" t="s">
        <v>107</v>
      </c>
      <c r="D107" s="734" t="s">
        <v>3652</v>
      </c>
      <c r="E107" s="504">
        <v>29</v>
      </c>
      <c r="F107" s="33">
        <v>128</v>
      </c>
      <c r="G107" s="33" t="s">
        <v>105</v>
      </c>
      <c r="H107" s="33" t="s">
        <v>105</v>
      </c>
      <c r="I107" s="573">
        <v>52.47</v>
      </c>
      <c r="J107" s="430">
        <f t="shared" si="47"/>
        <v>3.3542976939203357</v>
      </c>
      <c r="K107" s="579">
        <v>0.44</v>
      </c>
      <c r="L107" s="406">
        <v>4</v>
      </c>
      <c r="M107" s="423">
        <f t="shared" si="48"/>
        <v>1.76</v>
      </c>
      <c r="N107" s="183" t="s">
        <v>436</v>
      </c>
      <c r="O107" s="506">
        <v>0.43</v>
      </c>
      <c r="P107" s="422">
        <v>45849</v>
      </c>
      <c r="Q107" s="422">
        <v>45856</v>
      </c>
      <c r="R107" s="423">
        <f t="shared" si="49"/>
        <v>2.3255813953488391</v>
      </c>
      <c r="S107" s="474">
        <f>IF(INDEX(Historical!$D$7:$D$1190,MATCH(B107,Historical!$B$7:$B$1192,0))=0,"n/a",(INDEX(Historical!$C$7:$C$1190,MATCH(B107,Historical!$B$7:$B$1192,0))/INDEX(Historical!$D$7:$D$1190,MATCH(B107,Historical!$B$7:$B$1192,0))-1)*100)</f>
        <v>11.267605633802823</v>
      </c>
      <c r="T107" s="474">
        <f>IF(INDEX(Historical!$F$7:$F$1190,MATCH(B107,Historical!$B$7:$B$1192,0))=0,"n/a",((INDEX(Historical!$C$7:$C$1190,MATCH(B107,Historical!$B$7:$B$1192,0))/INDEX(Historical!$F$7:$F$1190,MATCH(B107,Historical!$B$7:$B$1192,0)))^(1/3)-1)*100)</f>
        <v>11.739388952787721</v>
      </c>
      <c r="U107" s="474">
        <f>IF(INDEX(Historical!$H$7:$H$1190,MATCH(B107,Historical!$B$7:$B$1192,0))=0,"n/a",((INDEX(Historical!$C$7:$C$1190,MATCH(B107,Historical!$B$7:$B$1192,0))/INDEX(Historical!$H$7:$H$1190,MATCH(B107,Historical!$B$7:$B$1192,0)))^(1/5)-1)*100)</f>
        <v>10.944517736569059</v>
      </c>
      <c r="V107" s="474">
        <f>IF(INDEX(Historical!$M$7:$M$1190,MATCH(B107,Historical!$B$7:$B$1192,0))=0,"n/a",((INDEX(Historical!$C$7:$C$1190,MATCH(B107,Historical!$B$7:$B$1192,0))/INDEX(Historical!$M$7:$M$1190,MATCH(B107,Historical!$B$7:$B$1192,0)))^(1/10)-1)*100)</f>
        <v>12.890116936752371</v>
      </c>
      <c r="W107" s="475">
        <f t="shared" si="50"/>
        <v>0.84906271915687526</v>
      </c>
      <c r="X107" s="476">
        <f t="shared" si="51"/>
        <v>0.82787577432443715</v>
      </c>
      <c r="Y107" s="574" t="s">
        <v>3708</v>
      </c>
      <c r="Z107" s="430">
        <f t="shared" si="52"/>
        <v>28.571428571428569</v>
      </c>
      <c r="AA107" s="581">
        <f t="shared" si="53"/>
        <v>8.5178571428571423</v>
      </c>
      <c r="AB107" s="406">
        <v>12</v>
      </c>
      <c r="AC107" s="568">
        <v>6.16</v>
      </c>
      <c r="AD107" s="568">
        <v>1.97</v>
      </c>
      <c r="AE107" s="568">
        <v>2.14</v>
      </c>
      <c r="AF107" s="568">
        <v>1.06</v>
      </c>
      <c r="AG107" s="568">
        <v>12.68</v>
      </c>
      <c r="AH107" s="568">
        <v>3.04</v>
      </c>
      <c r="AI107" s="568">
        <v>4.62</v>
      </c>
      <c r="AJ107" s="568">
        <v>13.22</v>
      </c>
      <c r="AK107" s="568">
        <v>4.32</v>
      </c>
      <c r="AL107" s="576">
        <v>5950</v>
      </c>
      <c r="AM107" s="571">
        <v>0</v>
      </c>
      <c r="AN107" s="568">
        <v>0.24</v>
      </c>
      <c r="AO107" s="510">
        <f t="shared" si="54"/>
        <v>5.7809582876322523</v>
      </c>
      <c r="AP107" s="511">
        <f t="shared" si="55"/>
        <v>14.298815430489395</v>
      </c>
      <c r="AQ107" s="582">
        <f t="shared" si="56"/>
        <v>-36.652883705277127</v>
      </c>
      <c r="AR107" s="430">
        <f>INDEX(Historical!$C$7:$C$1190,MATCH(B107,Historical!$B$7:$B$1214,0))*IF(AH107="n/a",1.03,IF(AH107&lt;0,1.01,IF(AH107&gt;10,1.1,(1+AH107/100))))</f>
        <v>1.6280320000000001</v>
      </c>
      <c r="AS107" s="581">
        <f t="shared" si="57"/>
        <v>1.7032470784000002</v>
      </c>
      <c r="AT107" s="581">
        <f t="shared" ref="AT107:AV126" si="61">IF($AK107="n/a",1.03*AS107,IF($AK107&lt;0,1.01*AS107,IF($AK107&gt;10,1.1*AS107,(1+$AK107/100)*AS107)))</f>
        <v>1.77682735218688</v>
      </c>
      <c r="AU107" s="581">
        <f t="shared" si="61"/>
        <v>1.853586293801353</v>
      </c>
      <c r="AV107" s="581">
        <f t="shared" si="61"/>
        <v>1.9336612216935714</v>
      </c>
      <c r="AW107" s="430">
        <f t="shared" si="58"/>
        <v>8.895353946081805</v>
      </c>
      <c r="AX107" s="516">
        <f t="shared" si="59"/>
        <v>16.953218879515543</v>
      </c>
      <c r="AY107" s="606">
        <v>0.92</v>
      </c>
      <c r="AZ107" s="571">
        <v>46.93</v>
      </c>
      <c r="BA107" s="571">
        <v>-2.2200000000000002</v>
      </c>
      <c r="BB107" s="571">
        <v>4.83</v>
      </c>
      <c r="BC107" s="571">
        <v>11.899999999999999</v>
      </c>
      <c r="BE107" s="421">
        <v>1997</v>
      </c>
      <c r="BF107" s="421">
        <f t="shared" si="60"/>
        <v>3</v>
      </c>
      <c r="BG107" s="578">
        <v>1.83</v>
      </c>
      <c r="BH107" t="s">
        <v>3876</v>
      </c>
      <c r="BI107" t="s">
        <v>3877</v>
      </c>
    </row>
    <row r="108" spans="1:61" ht="11.25" customHeight="1" x14ac:dyDescent="0.25">
      <c r="A108" s="8" t="s">
        <v>4423</v>
      </c>
      <c r="B108" s="405" t="s">
        <v>702</v>
      </c>
      <c r="C108" s="734" t="s">
        <v>107</v>
      </c>
      <c r="D108" s="734" t="s">
        <v>3652</v>
      </c>
      <c r="E108" s="504">
        <v>27</v>
      </c>
      <c r="F108" s="33">
        <v>133</v>
      </c>
      <c r="G108" s="33" t="s">
        <v>36</v>
      </c>
      <c r="H108" s="33" t="s">
        <v>36</v>
      </c>
      <c r="I108" s="573">
        <v>69.13</v>
      </c>
      <c r="J108" s="430">
        <f t="shared" si="47"/>
        <v>3.3559959496600609</v>
      </c>
      <c r="K108" s="579">
        <v>0.57999999999999996</v>
      </c>
      <c r="L108" s="406">
        <v>4</v>
      </c>
      <c r="M108" s="423">
        <f t="shared" si="48"/>
        <v>2.3199999999999998</v>
      </c>
      <c r="N108" s="183" t="s">
        <v>162</v>
      </c>
      <c r="O108" s="506">
        <v>0.56000000000000005</v>
      </c>
      <c r="P108" s="422">
        <v>45639</v>
      </c>
      <c r="Q108" s="422">
        <v>45659</v>
      </c>
      <c r="R108" s="423">
        <f t="shared" si="49"/>
        <v>3.5714285714285547</v>
      </c>
      <c r="S108" s="474">
        <f>IF(INDEX(Historical!$D$7:$D$1190,MATCH(B108,Historical!$B$7:$B$1192,0))=0,"n/a",(INDEX(Historical!$C$7:$C$1190,MATCH(B108,Historical!$B$7:$B$1192,0))/INDEX(Historical!$D$7:$D$1190,MATCH(B108,Historical!$B$7:$B$1192,0))-1)*100)</f>
        <v>1.8181818181818299</v>
      </c>
      <c r="T108" s="474">
        <f>IF(INDEX(Historical!$F$7:$F$1190,MATCH(B108,Historical!$B$7:$B$1192,0))=0,"n/a",((INDEX(Historical!$C$7:$C$1190,MATCH(B108,Historical!$B$7:$B$1192,0))/INDEX(Historical!$F$7:$F$1190,MATCH(B108,Historical!$B$7:$B$1192,0)))^(1/3)-1)*100)</f>
        <v>4.5515917149420382</v>
      </c>
      <c r="U108" s="474">
        <f>IF(INDEX(Historical!$H$7:$H$1190,MATCH(B108,Historical!$B$7:$B$1192,0))=0,"n/a",((INDEX(Historical!$C$7:$C$1190,MATCH(B108,Historical!$B$7:$B$1192,0))/INDEX(Historical!$H$7:$H$1190,MATCH(B108,Historical!$B$7:$B$1192,0)))^(1/5)-1)*100)</f>
        <v>6.4341102720035348</v>
      </c>
      <c r="V108" s="474">
        <f>IF(INDEX(Historical!$M$7:$M$1190,MATCH(B108,Historical!$B$7:$B$1192,0))=0,"n/a",((INDEX(Historical!$C$7:$C$1190,MATCH(B108,Historical!$B$7:$B$1192,0))/INDEX(Historical!$M$7:$M$1190,MATCH(B108,Historical!$B$7:$B$1192,0)))^(1/10)-1)*100)</f>
        <v>8.842291989017026</v>
      </c>
      <c r="W108" s="475">
        <f t="shared" si="50"/>
        <v>0.72765186673266569</v>
      </c>
      <c r="X108" s="476">
        <f t="shared" si="51"/>
        <v>2.9113621140287487</v>
      </c>
      <c r="Y108" s="437"/>
      <c r="Z108" s="430">
        <f t="shared" si="52"/>
        <v>42.258652094717661</v>
      </c>
      <c r="AA108" s="581">
        <f t="shared" si="53"/>
        <v>12.591985428051</v>
      </c>
      <c r="AB108" s="406">
        <v>12</v>
      </c>
      <c r="AC108" s="568">
        <v>5.49</v>
      </c>
      <c r="AD108" s="568">
        <v>0.98</v>
      </c>
      <c r="AE108" s="568">
        <v>3.7</v>
      </c>
      <c r="AF108" s="568">
        <v>0.87</v>
      </c>
      <c r="AG108" s="568">
        <v>7.02</v>
      </c>
      <c r="AH108" s="568">
        <v>12.8</v>
      </c>
      <c r="AI108" s="568">
        <v>10.91</v>
      </c>
      <c r="AJ108" s="568">
        <v>2.21</v>
      </c>
      <c r="AK108" s="568">
        <v>12.839999999999998</v>
      </c>
      <c r="AL108" s="576">
        <v>6570</v>
      </c>
      <c r="AM108" s="571">
        <v>4.2700000000000005</v>
      </c>
      <c r="AN108" s="568">
        <v>0.41</v>
      </c>
      <c r="AO108" s="510">
        <f t="shared" si="54"/>
        <v>-2.8018792063874045</v>
      </c>
      <c r="AP108" s="511">
        <f t="shared" si="55"/>
        <v>9.7901062216635957</v>
      </c>
      <c r="AQ108" s="582">
        <f t="shared" si="56"/>
        <v>-30.222489065747549</v>
      </c>
      <c r="AR108" s="430">
        <f>INDEX(Historical!$C$7:$C$1190,MATCH(B108,Historical!$B$7:$B$1214,0))*IF(AH108="n/a",1.03,IF(AH108&lt;0,1.01,IF(AH108&gt;10,1.1,(1+AH108/100))))</f>
        <v>2.4640000000000004</v>
      </c>
      <c r="AS108" s="581">
        <f t="shared" si="57"/>
        <v>2.7104000000000008</v>
      </c>
      <c r="AT108" s="581">
        <f t="shared" si="61"/>
        <v>2.981440000000001</v>
      </c>
      <c r="AU108" s="581">
        <f t="shared" si="61"/>
        <v>3.2795840000000012</v>
      </c>
      <c r="AV108" s="581">
        <f t="shared" si="61"/>
        <v>3.6075424000000016</v>
      </c>
      <c r="AW108" s="430">
        <f t="shared" si="58"/>
        <v>15.042966400000005</v>
      </c>
      <c r="AX108" s="516">
        <f t="shared" si="59"/>
        <v>21.760402719513966</v>
      </c>
      <c r="AY108" s="606">
        <v>0.76</v>
      </c>
      <c r="AZ108" s="571">
        <v>12.280000000000001</v>
      </c>
      <c r="BA108" s="571">
        <v>-20.32</v>
      </c>
      <c r="BB108" s="571">
        <v>-0.71000000000000008</v>
      </c>
      <c r="BC108" s="571">
        <v>-5.47</v>
      </c>
      <c r="BE108" s="421">
        <v>2000</v>
      </c>
      <c r="BF108" s="421">
        <f t="shared" si="60"/>
        <v>3</v>
      </c>
      <c r="BG108" s="578">
        <v>1.34</v>
      </c>
      <c r="BH108" t="s">
        <v>3876</v>
      </c>
      <c r="BI108" t="s">
        <v>3877</v>
      </c>
    </row>
    <row r="109" spans="1:61" ht="11.25" customHeight="1" x14ac:dyDescent="0.25">
      <c r="A109" s="8" t="s">
        <v>4427</v>
      </c>
      <c r="B109" s="405" t="s">
        <v>310</v>
      </c>
      <c r="C109" s="734" t="s">
        <v>127</v>
      </c>
      <c r="D109" s="734" t="s">
        <v>3660</v>
      </c>
      <c r="E109" s="504">
        <v>53</v>
      </c>
      <c r="F109" s="33">
        <v>38</v>
      </c>
      <c r="G109" s="33" t="s">
        <v>114</v>
      </c>
      <c r="H109" s="33" t="s">
        <v>114</v>
      </c>
      <c r="I109" s="568">
        <v>148.69</v>
      </c>
      <c r="J109" s="430">
        <f t="shared" si="47"/>
        <v>3.8267536485305</v>
      </c>
      <c r="K109" s="575">
        <v>1.4225000000000001</v>
      </c>
      <c r="L109" s="406">
        <v>4</v>
      </c>
      <c r="M109" s="423">
        <f t="shared" si="48"/>
        <v>5.69</v>
      </c>
      <c r="N109" s="183" t="s">
        <v>311</v>
      </c>
      <c r="O109" s="505">
        <v>1.355</v>
      </c>
      <c r="P109" s="422">
        <v>45814</v>
      </c>
      <c r="Q109" s="422">
        <v>45838</v>
      </c>
      <c r="R109" s="423">
        <f t="shared" si="49"/>
        <v>4.9815498154981634</v>
      </c>
      <c r="S109" s="474">
        <f>IF(INDEX(Historical!$D$7:$D$1190,MATCH(B109,Historical!$B$7:$B$1192,0))=0,"n/a",(INDEX(Historical!$C$7:$C$1190,MATCH(B109,Historical!$B$7:$B$1192,0))/INDEX(Historical!$D$7:$D$1190,MATCH(B109,Historical!$B$7:$B$1192,0))-1)*100)</f>
        <v>8.4886128364389357</v>
      </c>
      <c r="T109" s="474">
        <f>IF(INDEX(Historical!$F$7:$F$1190,MATCH(B109,Historical!$B$7:$B$1192,0))=0,"n/a",((INDEX(Historical!$C$7:$C$1190,MATCH(B109,Historical!$B$7:$B$1192,0))/INDEX(Historical!$F$7:$F$1190,MATCH(B109,Historical!$B$7:$B$1192,0)))^(1/3)-1)*100)</f>
        <v>7.6960497761328517</v>
      </c>
      <c r="U109" s="474">
        <f>IF(INDEX(Historical!$H$7:$H$1190,MATCH(B109,Historical!$B$7:$B$1192,0))=0,"n/a",((INDEX(Historical!$C$7:$C$1190,MATCH(B109,Historical!$B$7:$B$1192,0))/INDEX(Historical!$H$7:$H$1190,MATCH(B109,Historical!$B$7:$B$1192,0)))^(1/5)-1)*100)</f>
        <v>6.8349279087661419</v>
      </c>
      <c r="V109" s="474">
        <f>IF(INDEX(Historical!$M$7:$M$1190,MATCH(B109,Historical!$B$7:$B$1192,0))=0,"n/a",((INDEX(Historical!$C$7:$C$1190,MATCH(B109,Historical!$B$7:$B$1192,0))/INDEX(Historical!$M$7:$M$1190,MATCH(B109,Historical!$B$7:$B$1192,0)))^(1/10)-1)*100)</f>
        <v>7.9208214501498064</v>
      </c>
      <c r="W109" s="475">
        <f t="shared" si="50"/>
        <v>0.86290644875436162</v>
      </c>
      <c r="X109" s="476">
        <f t="shared" si="51"/>
        <v>1.1429645332384855</v>
      </c>
      <c r="Y109" s="446"/>
      <c r="Z109" s="430">
        <f t="shared" si="52"/>
        <v>103.64298724954463</v>
      </c>
      <c r="AA109" s="581">
        <f t="shared" si="53"/>
        <v>27.083788706739526</v>
      </c>
      <c r="AB109" s="406">
        <v>12</v>
      </c>
      <c r="AC109" s="568">
        <v>5.49</v>
      </c>
      <c r="AD109" s="568">
        <v>8.26</v>
      </c>
      <c r="AE109" s="568">
        <v>2.2200000000000002</v>
      </c>
      <c r="AF109" s="568">
        <v>11.06</v>
      </c>
      <c r="AG109" s="568">
        <v>39.879999999999995</v>
      </c>
      <c r="AH109" s="568">
        <v>-1.68</v>
      </c>
      <c r="AI109" s="568">
        <v>5.74</v>
      </c>
      <c r="AJ109" s="568">
        <v>5.9799999999999995</v>
      </c>
      <c r="AK109" s="568">
        <v>3.2800000000000002</v>
      </c>
      <c r="AL109" s="576">
        <v>203570</v>
      </c>
      <c r="AM109" s="571">
        <v>0.33999999999999997</v>
      </c>
      <c r="AN109" s="568">
        <v>2.79</v>
      </c>
      <c r="AO109" s="510">
        <f t="shared" si="54"/>
        <v>-16.422107149442883</v>
      </c>
      <c r="AP109" s="511">
        <f t="shared" si="55"/>
        <v>10.661681557296642</v>
      </c>
      <c r="AQ109" s="582">
        <f t="shared" si="56"/>
        <v>264.87239967268869</v>
      </c>
      <c r="AR109" s="430">
        <f>INDEX(Historical!$C$7:$C$1190,MATCH(B109,Historical!$B$7:$B$1214,0))*IF(AH109="n/a",1.03,IF(AH109&lt;0,1.01,IF(AH109&gt;10,1.1,(1+AH109/100))))</f>
        <v>5.2924000000000007</v>
      </c>
      <c r="AS109" s="581">
        <f t="shared" si="57"/>
        <v>5.5961837599999997</v>
      </c>
      <c r="AT109" s="581">
        <f t="shared" si="61"/>
        <v>5.7797385873279996</v>
      </c>
      <c r="AU109" s="581">
        <f t="shared" si="61"/>
        <v>5.9693140129923581</v>
      </c>
      <c r="AV109" s="581">
        <f t="shared" si="61"/>
        <v>6.1651075126185066</v>
      </c>
      <c r="AW109" s="430">
        <f t="shared" si="58"/>
        <v>28.802743872938862</v>
      </c>
      <c r="AX109" s="516">
        <f t="shared" si="59"/>
        <v>19.371002671961037</v>
      </c>
      <c r="AY109" s="606">
        <v>0.47</v>
      </c>
      <c r="AZ109" s="571">
        <v>16.53</v>
      </c>
      <c r="BA109" s="571">
        <v>-17.27</v>
      </c>
      <c r="BB109" s="571">
        <v>5.46</v>
      </c>
      <c r="BC109" s="571">
        <v>2.6599999999999997</v>
      </c>
      <c r="BE109" s="421">
        <v>1973</v>
      </c>
      <c r="BF109" s="421">
        <f t="shared" si="60"/>
        <v>6</v>
      </c>
      <c r="BG109" s="578">
        <v>7.37</v>
      </c>
      <c r="BH109" t="s">
        <v>3876</v>
      </c>
      <c r="BI109" t="s">
        <v>3877</v>
      </c>
    </row>
    <row r="110" spans="1:61" s="540" customFormat="1" ht="11.25" customHeight="1" x14ac:dyDescent="0.25">
      <c r="A110" s="426" t="s">
        <v>4431</v>
      </c>
      <c r="B110" s="546" t="s">
        <v>315</v>
      </c>
      <c r="C110" s="734" t="s">
        <v>127</v>
      </c>
      <c r="D110" s="734" t="s">
        <v>3667</v>
      </c>
      <c r="E110" s="524">
        <v>69</v>
      </c>
      <c r="F110" s="33">
        <v>5</v>
      </c>
      <c r="G110" s="720" t="s">
        <v>36</v>
      </c>
      <c r="H110" s="720" t="s">
        <v>114</v>
      </c>
      <c r="I110" s="534">
        <v>157.04</v>
      </c>
      <c r="J110" s="526">
        <f t="shared" si="47"/>
        <v>2.6917982679572083</v>
      </c>
      <c r="K110" s="527">
        <v>1.0568</v>
      </c>
      <c r="L110" s="528">
        <v>4</v>
      </c>
      <c r="M110" s="529">
        <f t="shared" si="48"/>
        <v>4.2271999999999998</v>
      </c>
      <c r="N110" s="530" t="s">
        <v>106</v>
      </c>
      <c r="O110" s="531">
        <v>1.0065</v>
      </c>
      <c r="P110" s="714">
        <v>45768</v>
      </c>
      <c r="Q110" s="714">
        <v>45792</v>
      </c>
      <c r="R110" s="529">
        <f t="shared" si="49"/>
        <v>4.9975161450571299</v>
      </c>
      <c r="S110" s="474">
        <f>IF(INDEX(Historical!$D$7:$D$1190,MATCH(B110,Historical!$B$7:$B$1192,0))=0,"n/a",(INDEX(Historical!$C$7:$C$1190,MATCH(B110,Historical!$B$7:$B$1192,0))/INDEX(Historical!$D$7:$D$1190,MATCH(B110,Historical!$B$7:$B$1192,0))-1)*100)</f>
        <v>6.0180971248059212</v>
      </c>
      <c r="T110" s="474">
        <f>IF(INDEX(Historical!$F$7:$F$1190,MATCH(B110,Historical!$B$7:$B$1192,0))=0,"n/a",((INDEX(Historical!$C$7:$C$1190,MATCH(B110,Historical!$B$7:$B$1192,0))/INDEX(Historical!$F$7:$F$1190,MATCH(B110,Historical!$B$7:$B$1192,0)))^(1/3)-1)*100)</f>
        <v>5.2143903502749778</v>
      </c>
      <c r="U110" s="474">
        <f>IF(INDEX(Historical!$H$7:$H$1190,MATCH(B110,Historical!$B$7:$B$1192,0))=0,"n/a",((INDEX(Historical!$C$7:$C$1190,MATCH(B110,Historical!$B$7:$B$1192,0))/INDEX(Historical!$H$7:$H$1190,MATCH(B110,Historical!$B$7:$B$1192,0)))^(1/5)-1)*100)</f>
        <v>6.0314904732438501</v>
      </c>
      <c r="V110" s="474">
        <f>IF(INDEX(Historical!$M$7:$M$1190,MATCH(B110,Historical!$B$7:$B$1192,0))=0,"n/a",((INDEX(Historical!$C$7:$C$1190,MATCH(B110,Historical!$B$7:$B$1192,0))/INDEX(Historical!$M$7:$M$1190,MATCH(B110,Historical!$B$7:$B$1192,0)))^(1/10)-1)*100)</f>
        <v>4.5731514959757469</v>
      </c>
      <c r="W110" s="475">
        <f t="shared" si="50"/>
        <v>1.3188914643548115</v>
      </c>
      <c r="X110" s="476">
        <f t="shared" si="51"/>
        <v>1.080912271190654</v>
      </c>
      <c r="Y110" s="546"/>
      <c r="Z110" s="526">
        <f t="shared" si="52"/>
        <v>64.933947772657447</v>
      </c>
      <c r="AA110" s="533">
        <f t="shared" si="53"/>
        <v>24.122887864823348</v>
      </c>
      <c r="AB110" s="528">
        <v>6</v>
      </c>
      <c r="AC110" s="534">
        <v>6.51</v>
      </c>
      <c r="AD110" s="534">
        <v>4.79</v>
      </c>
      <c r="AE110" s="534">
        <v>4.3600000000000003</v>
      </c>
      <c r="AF110" s="534">
        <v>7.18</v>
      </c>
      <c r="AG110" s="534">
        <v>31.230000000000004</v>
      </c>
      <c r="AH110" s="534">
        <v>2.34</v>
      </c>
      <c r="AI110" s="534">
        <v>6.35</v>
      </c>
      <c r="AJ110" s="534">
        <v>5.58</v>
      </c>
      <c r="AK110" s="534">
        <v>5.04</v>
      </c>
      <c r="AL110" s="535">
        <v>367850</v>
      </c>
      <c r="AM110" s="536">
        <v>6.9999999999999993E-2</v>
      </c>
      <c r="AN110" s="534">
        <v>0.68</v>
      </c>
      <c r="AO110" s="537">
        <f t="shared" si="54"/>
        <v>-15.39959912362229</v>
      </c>
      <c r="AP110" s="538">
        <f t="shared" si="55"/>
        <v>8.723288741201058</v>
      </c>
      <c r="AQ110" s="582">
        <f t="shared" si="56"/>
        <v>177.45056406056409</v>
      </c>
      <c r="AR110" s="430">
        <f>INDEX(Historical!$C$7:$C$1190,MATCH(B110,Historical!$B$7:$B$1214,0))*IF(AH110="n/a",1.03,IF(AH110&lt;0,1.01,IF(AH110&gt;10,1.1,(1+AH110/100))))</f>
        <v>4.0528686800000004</v>
      </c>
      <c r="AS110" s="533">
        <f t="shared" si="57"/>
        <v>4.3102258411800003</v>
      </c>
      <c r="AT110" s="533">
        <f t="shared" si="61"/>
        <v>4.5274612235754725</v>
      </c>
      <c r="AU110" s="533">
        <f t="shared" si="61"/>
        <v>4.7556452692436766</v>
      </c>
      <c r="AV110" s="533">
        <f t="shared" si="61"/>
        <v>4.9953297908135577</v>
      </c>
      <c r="AW110" s="526">
        <f t="shared" si="58"/>
        <v>22.641530804812707</v>
      </c>
      <c r="AX110" s="539">
        <f t="shared" si="59"/>
        <v>14.417683905255164</v>
      </c>
      <c r="AY110" s="607">
        <v>0.36</v>
      </c>
      <c r="AZ110" s="536">
        <v>4.7600000000000007</v>
      </c>
      <c r="BA110" s="536">
        <v>-12.959999999999999</v>
      </c>
      <c r="BB110" s="536">
        <v>0.32</v>
      </c>
      <c r="BC110" s="536">
        <v>-4.49</v>
      </c>
      <c r="BD110" s="592"/>
      <c r="BE110" s="421">
        <v>1957</v>
      </c>
      <c r="BF110" s="421">
        <f t="shared" si="60"/>
        <v>9</v>
      </c>
      <c r="BG110" s="559">
        <v>12.9</v>
      </c>
      <c r="BH110" t="s">
        <v>3876</v>
      </c>
      <c r="BI110" t="s">
        <v>3877</v>
      </c>
    </row>
    <row r="111" spans="1:61" ht="11.25" customHeight="1" x14ac:dyDescent="0.25">
      <c r="A111" s="8" t="s">
        <v>4432</v>
      </c>
      <c r="B111" s="405" t="s">
        <v>304</v>
      </c>
      <c r="C111" s="734" t="s">
        <v>111</v>
      </c>
      <c r="D111" s="734" t="s">
        <v>209</v>
      </c>
      <c r="E111" s="504">
        <v>69</v>
      </c>
      <c r="F111" s="33">
        <v>6</v>
      </c>
      <c r="G111" s="33" t="s">
        <v>36</v>
      </c>
      <c r="H111" s="33" t="s">
        <v>36</v>
      </c>
      <c r="I111" s="568">
        <v>759.35</v>
      </c>
      <c r="J111" s="430">
        <f t="shared" si="47"/>
        <v>0.94817936392967672</v>
      </c>
      <c r="K111" s="575">
        <v>1.8</v>
      </c>
      <c r="L111" s="406">
        <v>4</v>
      </c>
      <c r="M111" s="423">
        <f t="shared" si="48"/>
        <v>7.2</v>
      </c>
      <c r="N111" s="183" t="s">
        <v>288</v>
      </c>
      <c r="O111" s="505">
        <v>1.63</v>
      </c>
      <c r="P111" s="422">
        <v>45786</v>
      </c>
      <c r="Q111" s="422">
        <v>45814</v>
      </c>
      <c r="R111" s="423">
        <f t="shared" si="49"/>
        <v>10.429447852760747</v>
      </c>
      <c r="S111" s="474">
        <f>IF(INDEX(Historical!$D$7:$D$1190,MATCH(B111,Historical!$B$7:$B$1192,0))=0,"n/a",(INDEX(Historical!$C$7:$C$1190,MATCH(B111,Historical!$B$7:$B$1192,0))/INDEX(Historical!$D$7:$D$1190,MATCH(B111,Historical!$B$7:$B$1192,0))-1)*100)</f>
        <v>10.398613518197575</v>
      </c>
      <c r="T111" s="474">
        <f>IF(INDEX(Historical!$F$7:$F$1190,MATCH(B111,Historical!$B$7:$B$1192,0))=0,"n/a",((INDEX(Historical!$C$7:$C$1190,MATCH(B111,Historical!$B$7:$B$1192,0))/INDEX(Historical!$F$7:$F$1190,MATCH(B111,Historical!$B$7:$B$1192,0)))^(1/3)-1)*100)</f>
        <v>17.071084595141816</v>
      </c>
      <c r="U111" s="474">
        <f>IF(INDEX(Historical!$H$7:$H$1190,MATCH(B111,Historical!$B$7:$B$1192,0))=0,"n/a",((INDEX(Historical!$C$7:$C$1190,MATCH(B111,Historical!$B$7:$B$1192,0))/INDEX(Historical!$H$7:$H$1190,MATCH(B111,Historical!$B$7:$B$1192,0)))^(1/5)-1)*100)</f>
        <v>13.378864469195118</v>
      </c>
      <c r="V111" s="474">
        <f>IF(INDEX(Historical!$M$7:$M$1190,MATCH(B111,Historical!$B$7:$B$1192,0))=0,"n/a",((INDEX(Historical!$C$7:$C$1190,MATCH(B111,Historical!$B$7:$B$1192,0))/INDEX(Historical!$M$7:$M$1190,MATCH(B111,Historical!$B$7:$B$1192,0)))^(1/10)-1)*100)</f>
        <v>11.896604658722577</v>
      </c>
      <c r="W111" s="475">
        <f t="shared" si="50"/>
        <v>1.1245951977891231</v>
      </c>
      <c r="X111" s="476">
        <f t="shared" si="51"/>
        <v>0.56001944199226117</v>
      </c>
      <c r="Y111" s="451"/>
      <c r="Z111" s="430">
        <f t="shared" si="52"/>
        <v>26.53888684113528</v>
      </c>
      <c r="AA111" s="581">
        <f t="shared" si="53"/>
        <v>27.989310726133432</v>
      </c>
      <c r="AB111" s="406">
        <v>6</v>
      </c>
      <c r="AC111" s="568">
        <v>27.13</v>
      </c>
      <c r="AD111" s="568">
        <v>3.43</v>
      </c>
      <c r="AE111" s="568">
        <v>4.8499999999999996</v>
      </c>
      <c r="AF111" s="568">
        <v>7.03</v>
      </c>
      <c r="AG111" s="568">
        <v>27.42</v>
      </c>
      <c r="AH111" s="568">
        <v>6.660000000000001</v>
      </c>
      <c r="AI111" s="568">
        <v>9.32</v>
      </c>
      <c r="AJ111" s="568">
        <v>23.89</v>
      </c>
      <c r="AK111" s="568">
        <v>8.17</v>
      </c>
      <c r="AL111" s="576">
        <v>96200</v>
      </c>
      <c r="AM111" s="571">
        <v>0.24</v>
      </c>
      <c r="AN111" s="568">
        <v>0.69</v>
      </c>
      <c r="AO111" s="510">
        <f t="shared" si="54"/>
        <v>-13.662266893008637</v>
      </c>
      <c r="AP111" s="511">
        <f t="shared" si="55"/>
        <v>14.327043833124796</v>
      </c>
      <c r="AQ111" s="582">
        <f t="shared" si="56"/>
        <v>195.72123089507275</v>
      </c>
      <c r="AR111" s="430">
        <f>INDEX(Historical!$C$7:$C$1190,MATCH(B111,Historical!$B$7:$B$1214,0))*IF(AH111="n/a",1.03,IF(AH111&lt;0,1.01,IF(AH111&gt;10,1.1,(1+AH111/100))))</f>
        <v>6.7942419999999997</v>
      </c>
      <c r="AS111" s="581">
        <f t="shared" si="57"/>
        <v>7.4274653543999989</v>
      </c>
      <c r="AT111" s="581">
        <f t="shared" si="61"/>
        <v>8.0342892738544798</v>
      </c>
      <c r="AU111" s="581">
        <f t="shared" si="61"/>
        <v>8.6906907075283915</v>
      </c>
      <c r="AV111" s="581">
        <f t="shared" si="61"/>
        <v>9.4007201383334618</v>
      </c>
      <c r="AW111" s="430">
        <f t="shared" si="58"/>
        <v>40.347407474116331</v>
      </c>
      <c r="AX111" s="516">
        <f t="shared" si="59"/>
        <v>5.3134137715304313</v>
      </c>
      <c r="AY111" s="606">
        <v>1.35</v>
      </c>
      <c r="AZ111" s="571">
        <v>55.46</v>
      </c>
      <c r="BA111" s="571">
        <v>-1.7999999999999998</v>
      </c>
      <c r="BB111" s="571">
        <v>5.13</v>
      </c>
      <c r="BC111" s="571">
        <v>13.669999999999998</v>
      </c>
      <c r="BE111" s="421">
        <v>1957</v>
      </c>
      <c r="BF111" s="421">
        <f t="shared" si="60"/>
        <v>9</v>
      </c>
      <c r="BG111" s="578">
        <v>12.01</v>
      </c>
      <c r="BH111" t="s">
        <v>3876</v>
      </c>
      <c r="BI111" t="s">
        <v>3877</v>
      </c>
    </row>
    <row r="112" spans="1:61" ht="11.25" customHeight="1" x14ac:dyDescent="0.25">
      <c r="A112" s="8" t="s">
        <v>4433</v>
      </c>
      <c r="B112" s="405" t="s">
        <v>697</v>
      </c>
      <c r="C112" s="734" t="s">
        <v>243</v>
      </c>
      <c r="D112" s="734" t="s">
        <v>3659</v>
      </c>
      <c r="E112" s="504">
        <v>30</v>
      </c>
      <c r="F112" s="33">
        <v>121</v>
      </c>
      <c r="G112" s="33" t="s">
        <v>36</v>
      </c>
      <c r="H112" s="33" t="s">
        <v>36</v>
      </c>
      <c r="I112" s="568">
        <v>56.58</v>
      </c>
      <c r="J112" s="430">
        <f t="shared" si="47"/>
        <v>4.7366560622127967</v>
      </c>
      <c r="K112" s="579">
        <v>0.67</v>
      </c>
      <c r="L112" s="406">
        <v>4</v>
      </c>
      <c r="M112" s="423">
        <f t="shared" si="48"/>
        <v>2.68</v>
      </c>
      <c r="N112" s="183" t="s">
        <v>147</v>
      </c>
      <c r="O112" s="506">
        <v>0.66</v>
      </c>
      <c r="P112" s="422">
        <v>45719</v>
      </c>
      <c r="Q112" s="422">
        <v>45733</v>
      </c>
      <c r="R112" s="423">
        <f t="shared" si="49"/>
        <v>1.5151515151515165</v>
      </c>
      <c r="S112" s="474">
        <f>IF(INDEX(Historical!$D$7:$D$1190,MATCH(B112,Historical!$B$7:$B$1192,0))=0,"n/a",(INDEX(Historical!$C$7:$C$1190,MATCH(B112,Historical!$B$7:$B$1192,0))/INDEX(Historical!$D$7:$D$1190,MATCH(B112,Historical!$B$7:$B$1192,0))-1)*100)</f>
        <v>1.538461538461533</v>
      </c>
      <c r="T112" s="474">
        <f>IF(INDEX(Historical!$F$7:$F$1190,MATCH(B112,Historical!$B$7:$B$1192,0))=0,"n/a",((INDEX(Historical!$C$7:$C$1190,MATCH(B112,Historical!$B$7:$B$1192,0))/INDEX(Historical!$F$7:$F$1190,MATCH(B112,Historical!$B$7:$B$1192,0)))^(1/3)-1)*100)</f>
        <v>1.5627524178942975</v>
      </c>
      <c r="U112" s="474">
        <f>IF(INDEX(Historical!$H$7:$H$1190,MATCH(B112,Historical!$B$7:$B$1192,0))=0,"n/a",((INDEX(Historical!$C$7:$C$1190,MATCH(B112,Historical!$B$7:$B$1192,0))/INDEX(Historical!$H$7:$H$1190,MATCH(B112,Historical!$B$7:$B$1192,0)))^(1/5)-1)*100)</f>
        <v>1.5880958611351526</v>
      </c>
      <c r="V112" s="474">
        <f>IF(INDEX(Historical!$M$7:$M$1190,MATCH(B112,Historical!$B$7:$B$1192,0))=0,"n/a",((INDEX(Historical!$C$7:$C$1190,MATCH(B112,Historical!$B$7:$B$1192,0))/INDEX(Historical!$M$7:$M$1190,MATCH(B112,Historical!$B$7:$B$1192,0)))^(1/10)-1)*100)</f>
        <v>3.2357862679155636</v>
      </c>
      <c r="W112" s="475">
        <f t="shared" si="50"/>
        <v>0.49079133466938651</v>
      </c>
      <c r="X112" s="476" t="str">
        <f t="shared" si="51"/>
        <v>n/a</v>
      </c>
      <c r="Y112" s="442"/>
      <c r="Z112" s="430" t="str">
        <f t="shared" si="52"/>
        <v>n/a</v>
      </c>
      <c r="AA112" s="581" t="str">
        <f t="shared" si="53"/>
        <v>n/a</v>
      </c>
      <c r="AB112" s="406">
        <v>12</v>
      </c>
      <c r="AC112" s="568">
        <v>-1.89</v>
      </c>
      <c r="AD112" s="568" t="s">
        <v>135</v>
      </c>
      <c r="AE112" s="568">
        <v>0.46</v>
      </c>
      <c r="AF112" s="568">
        <v>2.68</v>
      </c>
      <c r="AG112" s="568">
        <v>-8.5400000000000009</v>
      </c>
      <c r="AH112" s="568">
        <v>-119.36</v>
      </c>
      <c r="AI112" s="568">
        <v>256.31</v>
      </c>
      <c r="AJ112" s="568">
        <v>-17.810000000000002</v>
      </c>
      <c r="AK112" s="568">
        <v>-9.2299999999999986</v>
      </c>
      <c r="AL112" s="576">
        <v>3180</v>
      </c>
      <c r="AM112" s="571">
        <v>6.65</v>
      </c>
      <c r="AN112" s="568">
        <v>1.65</v>
      </c>
      <c r="AO112" s="510" t="str">
        <f t="shared" si="54"/>
        <v>n/a</v>
      </c>
      <c r="AP112" s="511">
        <f t="shared" si="55"/>
        <v>6.3247519233479492</v>
      </c>
      <c r="AQ112" s="582" t="str">
        <f t="shared" si="56"/>
        <v>n/a</v>
      </c>
      <c r="AR112" s="430">
        <f>INDEX(Historical!$C$7:$C$1190,MATCH(B112,Historical!$B$7:$B$1214,0))*IF(AH112="n/a",1.03,IF(AH112&lt;0,1.01,IF(AH112&gt;10,1.1,(1+AH112/100))))</f>
        <v>2.6664000000000003</v>
      </c>
      <c r="AS112" s="581">
        <f t="shared" si="57"/>
        <v>2.9330400000000005</v>
      </c>
      <c r="AT112" s="581">
        <f t="shared" si="61"/>
        <v>2.9623704000000006</v>
      </c>
      <c r="AU112" s="581">
        <f t="shared" si="61"/>
        <v>2.9919941040000007</v>
      </c>
      <c r="AV112" s="581">
        <f t="shared" si="61"/>
        <v>3.0219140450400008</v>
      </c>
      <c r="AW112" s="430">
        <f t="shared" si="58"/>
        <v>14.575718549040003</v>
      </c>
      <c r="AX112" s="516">
        <f t="shared" si="59"/>
        <v>25.761255830752923</v>
      </c>
      <c r="AY112" s="606">
        <v>1.08</v>
      </c>
      <c r="AZ112" s="571">
        <v>82.99</v>
      </c>
      <c r="BA112" s="571">
        <v>-34.599999999999994</v>
      </c>
      <c r="BB112" s="571">
        <v>12.41</v>
      </c>
      <c r="BC112" s="571">
        <v>17.07</v>
      </c>
      <c r="BE112" s="421">
        <v>1996</v>
      </c>
      <c r="BF112" s="421">
        <f t="shared" si="60"/>
        <v>3</v>
      </c>
      <c r="BG112" s="578">
        <v>-1.94</v>
      </c>
      <c r="BH112" t="s">
        <v>3876</v>
      </c>
      <c r="BI112" t="s">
        <v>3877</v>
      </c>
    </row>
    <row r="113" spans="1:61" ht="11.25" customHeight="1" x14ac:dyDescent="0.25">
      <c r="A113" s="95" t="s">
        <v>4441</v>
      </c>
      <c r="B113" s="405" t="s">
        <v>306</v>
      </c>
      <c r="C113" s="734" t="s">
        <v>111</v>
      </c>
      <c r="D113" s="734" t="s">
        <v>209</v>
      </c>
      <c r="E113" s="504">
        <v>49</v>
      </c>
      <c r="F113" s="33">
        <v>53</v>
      </c>
      <c r="G113" s="33" t="s">
        <v>36</v>
      </c>
      <c r="H113" s="33" t="s">
        <v>36</v>
      </c>
      <c r="I113" s="568">
        <v>107.53</v>
      </c>
      <c r="J113" s="430">
        <f t="shared" si="47"/>
        <v>0.92997303078210736</v>
      </c>
      <c r="K113" s="575">
        <v>0.25</v>
      </c>
      <c r="L113" s="406">
        <v>4</v>
      </c>
      <c r="M113" s="423">
        <f t="shared" si="48"/>
        <v>1</v>
      </c>
      <c r="N113" s="183" t="s">
        <v>267</v>
      </c>
      <c r="O113" s="505">
        <v>0.23</v>
      </c>
      <c r="P113" s="422">
        <v>45681</v>
      </c>
      <c r="Q113" s="422">
        <v>45695</v>
      </c>
      <c r="R113" s="423">
        <f t="shared" si="49"/>
        <v>8.6956521739130395</v>
      </c>
      <c r="S113" s="474">
        <f>IF(INDEX(Historical!$D$7:$D$1190,MATCH(B113,Historical!$B$7:$B$1192,0))=0,"n/a",(INDEX(Historical!$C$7:$C$1190,MATCH(B113,Historical!$B$7:$B$1192,0))/INDEX(Historical!$D$7:$D$1190,MATCH(B113,Historical!$B$7:$B$1192,0))-1)*100)</f>
        <v>4.5454545454545414</v>
      </c>
      <c r="T113" s="474">
        <f>IF(INDEX(Historical!$F$7:$F$1190,MATCH(B113,Historical!$B$7:$B$1192,0))=0,"n/a",((INDEX(Historical!$C$7:$C$1190,MATCH(B113,Historical!$B$7:$B$1192,0))/INDEX(Historical!$F$7:$F$1190,MATCH(B113,Historical!$B$7:$B$1192,0)))^(1/3)-1)*100)</f>
        <v>4.7689553171647248</v>
      </c>
      <c r="U113" s="474">
        <f>IF(INDEX(Historical!$H$7:$H$1190,MATCH(B113,Historical!$B$7:$B$1192,0))=0,"n/a",((INDEX(Historical!$C$7:$C$1190,MATCH(B113,Historical!$B$7:$B$1192,0))/INDEX(Historical!$H$7:$H$1190,MATCH(B113,Historical!$B$7:$B$1192,0)))^(1/5)-1)*100)</f>
        <v>5.0246072638682637</v>
      </c>
      <c r="V113" s="474">
        <f>IF(INDEX(Historical!$M$7:$M$1190,MATCH(B113,Historical!$B$7:$B$1192,0))=0,"n/a",((INDEX(Historical!$C$7:$C$1190,MATCH(B113,Historical!$B$7:$B$1192,0))/INDEX(Historical!$M$7:$M$1190,MATCH(B113,Historical!$B$7:$B$1192,0)))^(1/10)-1)*100)</f>
        <v>2.2183776939537214</v>
      </c>
      <c r="W113" s="475">
        <f t="shared" si="50"/>
        <v>2.2649917899747347</v>
      </c>
      <c r="X113" s="476">
        <f t="shared" si="51"/>
        <v>0.40553730943246685</v>
      </c>
      <c r="Y113" s="452" t="s">
        <v>4837</v>
      </c>
      <c r="Z113" s="430">
        <f t="shared" si="52"/>
        <v>27.322404371584696</v>
      </c>
      <c r="AA113" s="581">
        <f t="shared" si="53"/>
        <v>29.379781420765028</v>
      </c>
      <c r="AB113" s="406">
        <v>12</v>
      </c>
      <c r="AC113" s="568">
        <v>3.66</v>
      </c>
      <c r="AD113" s="568">
        <v>2.97</v>
      </c>
      <c r="AE113" s="568">
        <v>4.3</v>
      </c>
      <c r="AF113" s="568">
        <v>4.8</v>
      </c>
      <c r="AG113" s="568">
        <v>17.150000000000002</v>
      </c>
      <c r="AH113" s="569">
        <v>11.59</v>
      </c>
      <c r="AI113" s="569">
        <v>10.07</v>
      </c>
      <c r="AJ113" s="568">
        <v>12.389999999999999</v>
      </c>
      <c r="AK113" s="568">
        <v>9.9</v>
      </c>
      <c r="AL113" s="576">
        <v>17630</v>
      </c>
      <c r="AM113" s="571">
        <v>0.62</v>
      </c>
      <c r="AN113" s="568">
        <v>0.41</v>
      </c>
      <c r="AO113" s="510">
        <f t="shared" si="54"/>
        <v>-23.425201126114658</v>
      </c>
      <c r="AP113" s="511">
        <f t="shared" si="55"/>
        <v>5.9545802946503708</v>
      </c>
      <c r="AQ113" s="582">
        <f t="shared" si="56"/>
        <v>150.35348415982827</v>
      </c>
      <c r="AR113" s="430">
        <f>INDEX(Historical!$C$7:$C$1190,MATCH(B113,Historical!$B$7:$B$1214,0))*IF(AH113="n/a",1.03,IF(AH113&lt;0,1.01,IF(AH113&gt;10,1.1,(1+AH113/100))))</f>
        <v>1.0120000000000002</v>
      </c>
      <c r="AS113" s="581">
        <f t="shared" si="57"/>
        <v>1.1132000000000004</v>
      </c>
      <c r="AT113" s="581">
        <f t="shared" si="61"/>
        <v>1.2234068000000005</v>
      </c>
      <c r="AU113" s="581">
        <f t="shared" si="61"/>
        <v>1.3445240732000006</v>
      </c>
      <c r="AV113" s="581">
        <f t="shared" si="61"/>
        <v>1.4776319564468006</v>
      </c>
      <c r="AW113" s="430">
        <f t="shared" si="58"/>
        <v>6.1707628296468018</v>
      </c>
      <c r="AX113" s="516">
        <f t="shared" si="59"/>
        <v>5.7386430109242088</v>
      </c>
      <c r="AY113" s="606">
        <v>1.0900000000000001</v>
      </c>
      <c r="AZ113" s="571">
        <v>44.82</v>
      </c>
      <c r="BA113" s="571">
        <v>-2.87</v>
      </c>
      <c r="BB113" s="571">
        <v>2.73</v>
      </c>
      <c r="BC113" s="571">
        <v>8.99</v>
      </c>
      <c r="BE113" s="421">
        <v>1977</v>
      </c>
      <c r="BF113" s="421">
        <f t="shared" si="60"/>
        <v>5</v>
      </c>
      <c r="BG113" s="578">
        <v>9.36</v>
      </c>
      <c r="BH113" t="s">
        <v>3876</v>
      </c>
      <c r="BI113" t="s">
        <v>3877</v>
      </c>
    </row>
    <row r="114" spans="1:61" ht="11.25" customHeight="1" x14ac:dyDescent="0.25">
      <c r="A114" s="8" t="s">
        <v>4447</v>
      </c>
      <c r="B114" s="405" t="s">
        <v>313</v>
      </c>
      <c r="C114" s="734" t="s">
        <v>122</v>
      </c>
      <c r="D114" s="734" t="s">
        <v>3518</v>
      </c>
      <c r="E114" s="504">
        <v>54</v>
      </c>
      <c r="F114" s="33">
        <v>34</v>
      </c>
      <c r="G114" s="33" t="s">
        <v>36</v>
      </c>
      <c r="H114" s="33" t="s">
        <v>114</v>
      </c>
      <c r="I114" s="568">
        <v>111.23</v>
      </c>
      <c r="J114" s="430">
        <f t="shared" si="47"/>
        <v>2.5532680032365365</v>
      </c>
      <c r="K114" s="575">
        <v>0.71</v>
      </c>
      <c r="L114" s="406">
        <v>4</v>
      </c>
      <c r="M114" s="423">
        <f t="shared" si="48"/>
        <v>2.84</v>
      </c>
      <c r="N114" s="183" t="s">
        <v>110</v>
      </c>
      <c r="O114" s="505">
        <v>0.68</v>
      </c>
      <c r="P114" s="422">
        <v>45880</v>
      </c>
      <c r="Q114" s="422">
        <v>45912</v>
      </c>
      <c r="R114" s="423">
        <f t="shared" si="49"/>
        <v>4.4117647058823399</v>
      </c>
      <c r="S114" s="474">
        <f>IF(INDEX(Historical!$D$7:$D$1190,MATCH(B114,Historical!$B$7:$B$1192,0))=0,"n/a",(INDEX(Historical!$C$7:$C$1190,MATCH(B114,Historical!$B$7:$B$1192,0))/INDEX(Historical!$D$7:$D$1190,MATCH(B114,Historical!$B$7:$B$1192,0))-1)*100)</f>
        <v>4.7244094488189115</v>
      </c>
      <c r="T114" s="474">
        <f>IF(INDEX(Historical!$F$7:$F$1190,MATCH(B114,Historical!$B$7:$B$1192,0))=0,"n/a",((INDEX(Historical!$C$7:$C$1190,MATCH(B114,Historical!$B$7:$B$1192,0))/INDEX(Historical!$F$7:$F$1190,MATCH(B114,Historical!$B$7:$B$1192,0)))^(1/3)-1)*100)</f>
        <v>5.5822872144242197</v>
      </c>
      <c r="U114" s="474">
        <f>IF(INDEX(Historical!$H$7:$H$1190,MATCH(B114,Historical!$B$7:$B$1192,0))=0,"n/a",((INDEX(Historical!$C$7:$C$1190,MATCH(B114,Historical!$B$7:$B$1192,0))/INDEX(Historical!$H$7:$H$1190,MATCH(B114,Historical!$B$7:$B$1192,0)))^(1/5)-1)*100)</f>
        <v>6.0823884359063607</v>
      </c>
      <c r="V114" s="474">
        <f>IF(INDEX(Historical!$M$7:$M$1190,MATCH(B114,Historical!$B$7:$B$1192,0))=0,"n/a",((INDEX(Historical!$C$7:$C$1190,MATCH(B114,Historical!$B$7:$B$1192,0))/INDEX(Historical!$M$7:$M$1190,MATCH(B114,Historical!$B$7:$B$1192,0)))^(1/10)-1)*100)</f>
        <v>7.3398623684679531</v>
      </c>
      <c r="W114" s="475">
        <f t="shared" si="50"/>
        <v>0.82867881311185065</v>
      </c>
      <c r="X114" s="476">
        <f t="shared" si="51"/>
        <v>2.244423777087218</v>
      </c>
      <c r="Y114" s="442"/>
      <c r="Z114" s="430">
        <f t="shared" si="52"/>
        <v>50.354609929078009</v>
      </c>
      <c r="AA114" s="581">
        <f t="shared" si="53"/>
        <v>19.721631205673759</v>
      </c>
      <c r="AB114" s="406">
        <v>12</v>
      </c>
      <c r="AC114" s="568">
        <v>5.64</v>
      </c>
      <c r="AD114" s="568">
        <v>3.26</v>
      </c>
      <c r="AE114" s="568">
        <v>1.55</v>
      </c>
      <c r="AF114" s="568">
        <v>3.31</v>
      </c>
      <c r="AG114" s="568">
        <v>16.88</v>
      </c>
      <c r="AH114" s="568">
        <v>0.13</v>
      </c>
      <c r="AI114" s="568">
        <v>8.7900000000000009</v>
      </c>
      <c r="AJ114" s="568">
        <v>2.71</v>
      </c>
      <c r="AK114" s="568">
        <v>6.05</v>
      </c>
      <c r="AL114" s="576">
        <v>25100</v>
      </c>
      <c r="AM114" s="571">
        <v>0.16999999999999998</v>
      </c>
      <c r="AN114" s="568">
        <v>1.05</v>
      </c>
      <c r="AO114" s="510">
        <f t="shared" si="54"/>
        <v>-11.085974766530862</v>
      </c>
      <c r="AP114" s="511">
        <f t="shared" si="55"/>
        <v>8.6356564391428972</v>
      </c>
      <c r="AQ114" s="582">
        <f t="shared" si="56"/>
        <v>70.331179752569952</v>
      </c>
      <c r="AR114" s="430">
        <f>INDEX(Historical!$C$7:$C$1190,MATCH(B114,Historical!$B$7:$B$1214,0))*IF(AH114="n/a",1.03,IF(AH114&lt;0,1.01,IF(AH114&gt;10,1.1,(1+AH114/100))))</f>
        <v>2.6634580000000003</v>
      </c>
      <c r="AS114" s="581">
        <f t="shared" si="57"/>
        <v>2.8975759582000005</v>
      </c>
      <c r="AT114" s="581">
        <f t="shared" si="61"/>
        <v>3.0728793036711006</v>
      </c>
      <c r="AU114" s="581">
        <f t="shared" si="61"/>
        <v>3.2587885015432021</v>
      </c>
      <c r="AV114" s="581">
        <f t="shared" si="61"/>
        <v>3.4559452058865658</v>
      </c>
      <c r="AW114" s="430">
        <f t="shared" si="58"/>
        <v>15.348646969300871</v>
      </c>
      <c r="AX114" s="516">
        <f t="shared" si="59"/>
        <v>13.799017323834281</v>
      </c>
      <c r="AY114" s="606">
        <v>1.1399999999999999</v>
      </c>
      <c r="AZ114" s="571">
        <v>23.26</v>
      </c>
      <c r="BA114" s="571">
        <v>-18.95</v>
      </c>
      <c r="BB114" s="571">
        <v>-1.21</v>
      </c>
      <c r="BC114" s="571">
        <v>-2.29</v>
      </c>
      <c r="BE114" s="421">
        <v>1972</v>
      </c>
      <c r="BF114" s="421">
        <f t="shared" si="60"/>
        <v>6</v>
      </c>
      <c r="BG114" s="578">
        <v>5.91</v>
      </c>
      <c r="BH114" t="s">
        <v>3876</v>
      </c>
      <c r="BI114" t="s">
        <v>3877</v>
      </c>
    </row>
    <row r="115" spans="1:61" ht="11.25" customHeight="1" x14ac:dyDescent="0.25">
      <c r="A115" s="95" t="s">
        <v>4451</v>
      </c>
      <c r="B115" s="405" t="s">
        <v>704</v>
      </c>
      <c r="C115" s="734" t="s">
        <v>107</v>
      </c>
      <c r="D115" s="734" t="s">
        <v>3652</v>
      </c>
      <c r="E115" s="504">
        <v>32</v>
      </c>
      <c r="F115" s="33">
        <v>106</v>
      </c>
      <c r="G115" s="33" t="s">
        <v>105</v>
      </c>
      <c r="H115" s="33" t="s">
        <v>105</v>
      </c>
      <c r="I115" s="573">
        <v>25</v>
      </c>
      <c r="J115" s="430">
        <f t="shared" si="47"/>
        <v>2.72</v>
      </c>
      <c r="K115" s="575">
        <v>0.34</v>
      </c>
      <c r="L115" s="406">
        <v>2</v>
      </c>
      <c r="M115" s="423">
        <f t="shared" si="48"/>
        <v>0.68</v>
      </c>
      <c r="N115" s="183" t="s">
        <v>227</v>
      </c>
      <c r="O115" s="508">
        <v>0.32</v>
      </c>
      <c r="P115" s="422">
        <v>45849</v>
      </c>
      <c r="Q115" s="422">
        <v>45869</v>
      </c>
      <c r="R115" s="423">
        <f t="shared" si="49"/>
        <v>6.2500000000000053</v>
      </c>
      <c r="S115" s="474">
        <f>IF(INDEX(Historical!$D$7:$D$1190,MATCH(B115,Historical!$B$7:$B$1192,0))=0,"n/a",(INDEX(Historical!$C$7:$C$1190,MATCH(B115,Historical!$B$7:$B$1192,0))/INDEX(Historical!$D$7:$D$1190,MATCH(B115,Historical!$B$7:$B$1192,0))-1)*100)</f>
        <v>12.72727272727272</v>
      </c>
      <c r="T115" s="474">
        <f>IF(INDEX(Historical!$F$7:$F$1190,MATCH(B115,Historical!$B$7:$B$1192,0))=0,"n/a",((INDEX(Historical!$C$7:$C$1190,MATCH(B115,Historical!$B$7:$B$1192,0))/INDEX(Historical!$F$7:$F$1190,MATCH(B115,Historical!$B$7:$B$1192,0)))^(1/3)-1)*100)</f>
        <v>12.110512440831279</v>
      </c>
      <c r="U115" s="474">
        <f>IF(INDEX(Historical!$H$7:$H$1190,MATCH(B115,Historical!$B$7:$B$1192,0))=0,"n/a",((INDEX(Historical!$C$7:$C$1190,MATCH(B115,Historical!$B$7:$B$1192,0))/INDEX(Historical!$H$7:$H$1190,MATCH(B115,Historical!$B$7:$B$1192,0)))^(1/5)-1)*100)</f>
        <v>10.286313147852999</v>
      </c>
      <c r="V115" s="474">
        <f>IF(INDEX(Historical!$M$7:$M$1190,MATCH(B115,Historical!$B$7:$B$1192,0))=0,"n/a",((INDEX(Historical!$C$7:$C$1190,MATCH(B115,Historical!$B$7:$B$1192,0))/INDEX(Historical!$M$7:$M$1190,MATCH(B115,Historical!$B$7:$B$1192,0)))^(1/10)-1)*100)</f>
        <v>8.9403046137891629</v>
      </c>
      <c r="W115" s="475">
        <f t="shared" si="50"/>
        <v>1.1505551088256889</v>
      </c>
      <c r="X115" s="476" t="str">
        <f t="shared" si="51"/>
        <v>n/a</v>
      </c>
      <c r="Y115" s="452" t="s">
        <v>3697</v>
      </c>
      <c r="Z115" s="430" t="str">
        <f t="shared" si="52"/>
        <v>n/a</v>
      </c>
      <c r="AA115" s="581" t="str">
        <f t="shared" si="53"/>
        <v>n/a</v>
      </c>
      <c r="AB115" s="406">
        <v>12</v>
      </c>
      <c r="AC115" s="568" t="s">
        <v>135</v>
      </c>
      <c r="AD115" s="568" t="s">
        <v>135</v>
      </c>
      <c r="AE115" s="568" t="s">
        <v>135</v>
      </c>
      <c r="AF115" s="568" t="s">
        <v>135</v>
      </c>
      <c r="AG115" s="568" t="s">
        <v>135</v>
      </c>
      <c r="AH115" s="568" t="s">
        <v>135</v>
      </c>
      <c r="AI115" s="568" t="s">
        <v>135</v>
      </c>
      <c r="AJ115" s="568" t="s">
        <v>135</v>
      </c>
      <c r="AK115" s="568" t="s">
        <v>135</v>
      </c>
      <c r="AL115" s="576" t="s">
        <v>135</v>
      </c>
      <c r="AM115" s="571" t="s">
        <v>135</v>
      </c>
      <c r="AN115" s="568" t="s">
        <v>135</v>
      </c>
      <c r="AO115" s="510" t="str">
        <f t="shared" si="54"/>
        <v>n/a</v>
      </c>
      <c r="AP115" s="511">
        <f t="shared" si="55"/>
        <v>13.006313147853</v>
      </c>
      <c r="AQ115" s="582" t="str">
        <f t="shared" si="56"/>
        <v>n/a</v>
      </c>
      <c r="AR115" s="430">
        <f>INDEX(Historical!$C$7:$C$1190,MATCH(B115,Historical!$B$7:$B$1214,0))*IF(AH115="n/a",1.03,IF(AH115&lt;0,1.01,IF(AH115&gt;10,1.1,(1+AH115/100))))</f>
        <v>0.63860000000000006</v>
      </c>
      <c r="AS115" s="581">
        <f t="shared" si="57"/>
        <v>0.65775800000000006</v>
      </c>
      <c r="AT115" s="581">
        <f t="shared" si="61"/>
        <v>0.67749074000000009</v>
      </c>
      <c r="AU115" s="581">
        <f t="shared" si="61"/>
        <v>0.69781546220000013</v>
      </c>
      <c r="AV115" s="581">
        <f t="shared" si="61"/>
        <v>0.71874992606600019</v>
      </c>
      <c r="AW115" s="430">
        <f t="shared" si="58"/>
        <v>3.3904141282660007</v>
      </c>
      <c r="AX115" s="516">
        <f t="shared" si="59"/>
        <v>13.561656513064001</v>
      </c>
      <c r="AY115" s="606" t="s">
        <v>135</v>
      </c>
      <c r="AZ115" s="571" t="s">
        <v>135</v>
      </c>
      <c r="BA115" s="571" t="s">
        <v>135</v>
      </c>
      <c r="BB115" s="571" t="s">
        <v>135</v>
      </c>
      <c r="BC115" s="571" t="s">
        <v>135</v>
      </c>
      <c r="BD115" s="591" t="s">
        <v>3601</v>
      </c>
      <c r="BE115" s="421">
        <v>1994</v>
      </c>
      <c r="BF115" s="421">
        <f t="shared" si="60"/>
        <v>3</v>
      </c>
      <c r="BG115" s="578" t="s">
        <v>135</v>
      </c>
      <c r="BH115" t="s">
        <v>3876</v>
      </c>
      <c r="BI115" t="s">
        <v>3877</v>
      </c>
    </row>
    <row r="116" spans="1:61" ht="11.25" customHeight="1" x14ac:dyDescent="0.25">
      <c r="A116" s="8" t="s">
        <v>4458</v>
      </c>
      <c r="B116" s="405" t="s">
        <v>720</v>
      </c>
      <c r="C116" s="734" t="s">
        <v>107</v>
      </c>
      <c r="D116" s="734" t="s">
        <v>3652</v>
      </c>
      <c r="E116" s="504">
        <v>27</v>
      </c>
      <c r="F116" s="33">
        <v>138</v>
      </c>
      <c r="G116" s="33" t="s">
        <v>36</v>
      </c>
      <c r="H116" s="33" t="s">
        <v>114</v>
      </c>
      <c r="I116" s="573">
        <v>76.739999999999995</v>
      </c>
      <c r="J116" s="430">
        <f t="shared" si="47"/>
        <v>2.3507948918425856</v>
      </c>
      <c r="K116" s="579">
        <v>0.45100000000000001</v>
      </c>
      <c r="L116" s="406">
        <v>4</v>
      </c>
      <c r="M116" s="423">
        <f t="shared" si="48"/>
        <v>1.804</v>
      </c>
      <c r="N116" s="183" t="s">
        <v>436</v>
      </c>
      <c r="O116" s="506">
        <v>0.40699999999999997</v>
      </c>
      <c r="P116" s="422">
        <v>45737</v>
      </c>
      <c r="Q116" s="422">
        <v>45765</v>
      </c>
      <c r="R116" s="423">
        <f t="shared" si="49"/>
        <v>10.810810810810821</v>
      </c>
      <c r="S116" s="474">
        <f>IF(INDEX(Historical!$D$7:$D$1190,MATCH(B116,Historical!$B$7:$B$1192,0))=0,"n/a",(INDEX(Historical!$C$7:$C$1190,MATCH(B116,Historical!$B$7:$B$1192,0))/INDEX(Historical!$D$7:$D$1190,MATCH(B116,Historical!$B$7:$B$1192,0))-1)*100)</f>
        <v>9.0225563909774422</v>
      </c>
      <c r="T116" s="474">
        <f>IF(INDEX(Historical!$F$7:$F$1190,MATCH(B116,Historical!$B$7:$B$1192,0))=0,"n/a",((INDEX(Historical!$C$7:$C$1190,MATCH(B116,Historical!$B$7:$B$1192,0))/INDEX(Historical!$F$7:$F$1190,MATCH(B116,Historical!$B$7:$B$1192,0)))^(1/3)-1)*100)</f>
        <v>9.6457423731894245</v>
      </c>
      <c r="U116" s="474">
        <f>IF(INDEX(Historical!$H$7:$H$1190,MATCH(B116,Historical!$B$7:$B$1192,0))=0,"n/a",((INDEX(Historical!$C$7:$C$1190,MATCH(B116,Historical!$B$7:$B$1192,0))/INDEX(Historical!$H$7:$H$1190,MATCH(B116,Historical!$B$7:$B$1192,0)))^(1/5)-1)*100)</f>
        <v>9.0556146241946411</v>
      </c>
      <c r="V116" s="474">
        <f>IF(INDEX(Historical!$M$7:$M$1190,MATCH(B116,Historical!$B$7:$B$1192,0))=0,"n/a",((INDEX(Historical!$C$7:$C$1190,MATCH(B116,Historical!$B$7:$B$1192,0))/INDEX(Historical!$M$7:$M$1190,MATCH(B116,Historical!$B$7:$B$1192,0)))^(1/10)-1)*100)</f>
        <v>8.1888256394126113</v>
      </c>
      <c r="W116" s="475">
        <f t="shared" si="50"/>
        <v>1.1058502186943873</v>
      </c>
      <c r="X116" s="476">
        <f t="shared" si="51"/>
        <v>0.97898536477779907</v>
      </c>
      <c r="Y116" s="448"/>
      <c r="Z116" s="430">
        <f t="shared" si="52"/>
        <v>28.499210110584517</v>
      </c>
      <c r="AA116" s="581">
        <f t="shared" si="53"/>
        <v>12.123222748815165</v>
      </c>
      <c r="AB116" s="406">
        <v>12</v>
      </c>
      <c r="AC116" s="568">
        <v>6.33</v>
      </c>
      <c r="AD116" s="568" t="s">
        <v>135</v>
      </c>
      <c r="AE116" s="568">
        <v>2.57</v>
      </c>
      <c r="AF116" s="568">
        <v>1.4</v>
      </c>
      <c r="AG116" s="568">
        <v>12.34</v>
      </c>
      <c r="AH116" s="568">
        <v>29.849999999999998</v>
      </c>
      <c r="AI116" s="568">
        <v>-10.5</v>
      </c>
      <c r="AJ116" s="568">
        <v>9.25</v>
      </c>
      <c r="AK116" s="568" t="s">
        <v>135</v>
      </c>
      <c r="AL116" s="576">
        <v>1330</v>
      </c>
      <c r="AM116" s="571">
        <v>58.269999999999996</v>
      </c>
      <c r="AN116" s="568">
        <v>0.45</v>
      </c>
      <c r="AO116" s="510">
        <f t="shared" si="54"/>
        <v>-0.71681323277793751</v>
      </c>
      <c r="AP116" s="511">
        <f t="shared" si="55"/>
        <v>11.406409516037227</v>
      </c>
      <c r="AQ116" s="582">
        <f t="shared" si="56"/>
        <v>-13.147604527780777</v>
      </c>
      <c r="AR116" s="430">
        <f>INDEX(Historical!$C$7:$C$1190,MATCH(B116,Historical!$B$7:$B$1214,0))*IF(AH116="n/a",1.03,IF(AH116&lt;0,1.01,IF(AH116&gt;10,1.1,(1+AH116/100))))</f>
        <v>1.7545000000000002</v>
      </c>
      <c r="AS116" s="581">
        <f t="shared" si="57"/>
        <v>1.7720450000000001</v>
      </c>
      <c r="AT116" s="581">
        <f t="shared" si="61"/>
        <v>1.8252063500000002</v>
      </c>
      <c r="AU116" s="581">
        <f t="shared" si="61"/>
        <v>1.8799625405000002</v>
      </c>
      <c r="AV116" s="581">
        <f t="shared" si="61"/>
        <v>1.9363614167150003</v>
      </c>
      <c r="AW116" s="430">
        <f t="shared" si="58"/>
        <v>9.1680753072150019</v>
      </c>
      <c r="AX116" s="516">
        <f t="shared" si="59"/>
        <v>11.946931596579361</v>
      </c>
      <c r="AY116" s="606">
        <v>0.6</v>
      </c>
      <c r="AZ116" s="571">
        <v>35.130000000000003</v>
      </c>
      <c r="BA116" s="571">
        <v>-4.88</v>
      </c>
      <c r="BB116" s="571">
        <v>5.24</v>
      </c>
      <c r="BC116" s="571">
        <v>9.74</v>
      </c>
      <c r="BE116" s="421">
        <v>1999</v>
      </c>
      <c r="BF116" s="421">
        <f t="shared" si="60"/>
        <v>3</v>
      </c>
      <c r="BG116" s="578">
        <v>1.83</v>
      </c>
      <c r="BH116" t="s">
        <v>3876</v>
      </c>
      <c r="BI116" t="s">
        <v>3877</v>
      </c>
    </row>
    <row r="117" spans="1:61" ht="11.25" customHeight="1" x14ac:dyDescent="0.25">
      <c r="A117" s="8" t="s">
        <v>316</v>
      </c>
      <c r="B117" s="405" t="s">
        <v>317</v>
      </c>
      <c r="C117" s="734" t="s">
        <v>107</v>
      </c>
      <c r="D117" s="734" t="s">
        <v>117</v>
      </c>
      <c r="E117" s="504">
        <v>50</v>
      </c>
      <c r="F117" s="33">
        <v>48</v>
      </c>
      <c r="G117" s="33" t="s">
        <v>36</v>
      </c>
      <c r="H117" s="33" t="s">
        <v>36</v>
      </c>
      <c r="I117" s="568">
        <v>67.73</v>
      </c>
      <c r="J117" s="430">
        <f t="shared" si="47"/>
        <v>0.94492839214528268</v>
      </c>
      <c r="K117" s="575">
        <v>0.16</v>
      </c>
      <c r="L117" s="406">
        <v>4</v>
      </c>
      <c r="M117" s="423">
        <f t="shared" si="48"/>
        <v>0.64</v>
      </c>
      <c r="N117" s="183" t="s">
        <v>318</v>
      </c>
      <c r="O117" s="505">
        <v>0.15</v>
      </c>
      <c r="P117" s="422">
        <v>45807</v>
      </c>
      <c r="Q117" s="422">
        <v>45828</v>
      </c>
      <c r="R117" s="423">
        <f t="shared" si="49"/>
        <v>6.6666666666666732</v>
      </c>
      <c r="S117" s="474">
        <f>IF(INDEX(Historical!$D$7:$D$1190,MATCH(B117,Historical!$B$7:$B$1192,0))=0,"n/a",(INDEX(Historical!$C$7:$C$1190,MATCH(B117,Historical!$B$7:$B$1192,0))/INDEX(Historical!$D$7:$D$1190,MATCH(B117,Historical!$B$7:$B$1192,0))-1)*100)</f>
        <v>6.5420560747663448</v>
      </c>
      <c r="T117" s="474">
        <f>IF(INDEX(Historical!$F$7:$F$1190,MATCH(B117,Historical!$B$7:$B$1192,0))=0,"n/a",((INDEX(Historical!$C$7:$C$1190,MATCH(B117,Historical!$B$7:$B$1192,0))/INDEX(Historical!$F$7:$F$1190,MATCH(B117,Historical!$B$7:$B$1192,0)))^(1/3)-1)*100)</f>
        <v>4.8149469628073316</v>
      </c>
      <c r="U117" s="474">
        <f>IF(INDEX(Historical!$H$7:$H$1190,MATCH(B117,Historical!$B$7:$B$1192,0))=0,"n/a",((INDEX(Historical!$C$7:$C$1190,MATCH(B117,Historical!$B$7:$B$1192,0))/INDEX(Historical!$H$7:$H$1190,MATCH(B117,Historical!$B$7:$B$1192,0)))^(1/5)-1)*100)</f>
        <v>4.6098770841539682</v>
      </c>
      <c r="V117" s="474">
        <f>IF(INDEX(Historical!$M$7:$M$1190,MATCH(B117,Historical!$B$7:$B$1192,0))=0,"n/a",((INDEX(Historical!$C$7:$C$1190,MATCH(B117,Historical!$B$7:$B$1192,0))/INDEX(Historical!$M$7:$M$1190,MATCH(B117,Historical!$B$7:$B$1192,0)))^(1/10)-1)*100)</f>
        <v>4.8490863175401522</v>
      </c>
      <c r="W117" s="475">
        <f t="shared" si="50"/>
        <v>0.95066921524557846</v>
      </c>
      <c r="X117" s="476">
        <f t="shared" si="51"/>
        <v>0.38256241362273596</v>
      </c>
      <c r="Y117" s="443"/>
      <c r="Z117" s="430">
        <f t="shared" si="52"/>
        <v>18.285714285714285</v>
      </c>
      <c r="AA117" s="581">
        <f t="shared" si="53"/>
        <v>19.351428571428574</v>
      </c>
      <c r="AB117" s="406">
        <v>12</v>
      </c>
      <c r="AC117" s="568">
        <v>3.5</v>
      </c>
      <c r="AD117" s="568">
        <v>7.1</v>
      </c>
      <c r="AE117" s="568">
        <v>3.47</v>
      </c>
      <c r="AF117" s="568">
        <v>3.59</v>
      </c>
      <c r="AG117" s="568">
        <v>19.489999999999998</v>
      </c>
      <c r="AH117" s="568">
        <v>8.6199999999999992</v>
      </c>
      <c r="AI117" s="568">
        <v>0.96</v>
      </c>
      <c r="AJ117" s="568">
        <v>12.049999999999999</v>
      </c>
      <c r="AK117" s="568">
        <v>2.73</v>
      </c>
      <c r="AL117" s="576">
        <v>6220</v>
      </c>
      <c r="AM117" s="571">
        <v>11.690000000000001</v>
      </c>
      <c r="AN117" s="568">
        <v>7.0000000000000007E-2</v>
      </c>
      <c r="AO117" s="510">
        <f t="shared" si="54"/>
        <v>-13.796623095129323</v>
      </c>
      <c r="AP117" s="511">
        <f t="shared" si="55"/>
        <v>5.5548054762992507</v>
      </c>
      <c r="AQ117" s="582">
        <f t="shared" si="56"/>
        <v>75.716474370160782</v>
      </c>
      <c r="AR117" s="430">
        <f>INDEX(Historical!$C$7:$C$1190,MATCH(B117,Historical!$B$7:$B$1214,0))*IF(AH117="n/a",1.03,IF(AH117&lt;0,1.01,IF(AH117&gt;10,1.1,(1+AH117/100))))</f>
        <v>0.61913399999999996</v>
      </c>
      <c r="AS117" s="581">
        <f t="shared" si="57"/>
        <v>0.62507768639999994</v>
      </c>
      <c r="AT117" s="581">
        <f t="shared" si="61"/>
        <v>0.64214230723872001</v>
      </c>
      <c r="AU117" s="581">
        <f t="shared" si="61"/>
        <v>0.65967279222633712</v>
      </c>
      <c r="AV117" s="581">
        <f t="shared" si="61"/>
        <v>0.67768185945411619</v>
      </c>
      <c r="AW117" s="430">
        <f t="shared" si="58"/>
        <v>3.223708645319173</v>
      </c>
      <c r="AX117" s="516">
        <f t="shared" si="59"/>
        <v>4.7596466046348338</v>
      </c>
      <c r="AY117" s="606">
        <v>0.65</v>
      </c>
      <c r="AZ117" s="571">
        <v>3.9800000000000004</v>
      </c>
      <c r="BA117" s="571">
        <v>-24</v>
      </c>
      <c r="BB117" s="571">
        <v>-1.81</v>
      </c>
      <c r="BC117" s="571">
        <v>-10.51</v>
      </c>
      <c r="BE117" s="421">
        <v>1976</v>
      </c>
      <c r="BF117" s="421">
        <f t="shared" si="60"/>
        <v>5</v>
      </c>
      <c r="BG117" s="578">
        <v>6.65</v>
      </c>
      <c r="BH117" t="s">
        <v>3876</v>
      </c>
      <c r="BI117" t="s">
        <v>3877</v>
      </c>
    </row>
    <row r="118" spans="1:61" s="540" customFormat="1" ht="11.25" customHeight="1" x14ac:dyDescent="0.25">
      <c r="A118" s="426" t="s">
        <v>4469</v>
      </c>
      <c r="B118" s="546" t="s">
        <v>717</v>
      </c>
      <c r="C118" s="734" t="s">
        <v>107</v>
      </c>
      <c r="D118" s="734" t="s">
        <v>117</v>
      </c>
      <c r="E118" s="524">
        <v>30</v>
      </c>
      <c r="F118" s="33">
        <v>123</v>
      </c>
      <c r="G118" s="720" t="s">
        <v>105</v>
      </c>
      <c r="H118" s="720" t="s">
        <v>105</v>
      </c>
      <c r="I118" s="534">
        <v>242.99</v>
      </c>
      <c r="J118" s="526">
        <f t="shared" si="47"/>
        <v>0.65846331124737645</v>
      </c>
      <c r="K118" s="544">
        <v>0.4</v>
      </c>
      <c r="L118" s="528">
        <v>4</v>
      </c>
      <c r="M118" s="529">
        <f t="shared" si="48"/>
        <v>1.6</v>
      </c>
      <c r="N118" s="530" t="s">
        <v>150</v>
      </c>
      <c r="O118" s="545">
        <v>0.39</v>
      </c>
      <c r="P118" s="714">
        <v>45730</v>
      </c>
      <c r="Q118" s="714">
        <v>45747</v>
      </c>
      <c r="R118" s="529">
        <f t="shared" si="49"/>
        <v>2.5641025641025665</v>
      </c>
      <c r="S118" s="474">
        <f>IF(INDEX(Historical!$D$7:$D$1190,MATCH(B118,Historical!$B$7:$B$1192,0))=0,"n/a",(INDEX(Historical!$C$7:$C$1190,MATCH(B118,Historical!$B$7:$B$1192,0))/INDEX(Historical!$D$7:$D$1190,MATCH(B118,Historical!$B$7:$B$1192,0))-1)*100)</f>
        <v>2.6315789473684292</v>
      </c>
      <c r="T118" s="474">
        <f>IF(INDEX(Historical!$F$7:$F$1190,MATCH(B118,Historical!$B$7:$B$1192,0))=0,"n/a",((INDEX(Historical!$C$7:$C$1190,MATCH(B118,Historical!$B$7:$B$1192,0))/INDEX(Historical!$F$7:$F$1190,MATCH(B118,Historical!$B$7:$B$1192,0)))^(1/3)-1)*100)</f>
        <v>2.7040024624839898</v>
      </c>
      <c r="U118" s="474">
        <f>IF(INDEX(Historical!$H$7:$H$1190,MATCH(B118,Historical!$B$7:$B$1192,0))=0,"n/a",((INDEX(Historical!$C$7:$C$1190,MATCH(B118,Historical!$B$7:$B$1192,0))/INDEX(Historical!$H$7:$H$1190,MATCH(B118,Historical!$B$7:$B$1192,0)))^(1/5)-1)*100)</f>
        <v>2.7820174603307546</v>
      </c>
      <c r="V118" s="474">
        <f>IF(INDEX(Historical!$M$7:$M$1190,MATCH(B118,Historical!$B$7:$B$1192,0))=0,"n/a",((INDEX(Historical!$C$7:$C$1190,MATCH(B118,Historical!$B$7:$B$1192,0))/INDEX(Historical!$M$7:$M$1190,MATCH(B118,Historical!$B$7:$B$1192,0)))^(1/10)-1)*100)</f>
        <v>3.0069815119941889</v>
      </c>
      <c r="W118" s="475">
        <f t="shared" si="50"/>
        <v>0.92518608752128928</v>
      </c>
      <c r="X118" s="476">
        <f t="shared" si="51"/>
        <v>0.16698784275694806</v>
      </c>
      <c r="Y118" s="541" t="s">
        <v>718</v>
      </c>
      <c r="Z118" s="526">
        <f t="shared" si="52"/>
        <v>4.0816326530612246</v>
      </c>
      <c r="AA118" s="533">
        <f t="shared" si="53"/>
        <v>6.1987244897959179</v>
      </c>
      <c r="AB118" s="528">
        <v>12</v>
      </c>
      <c r="AC118" s="534">
        <v>39.200000000000003</v>
      </c>
      <c r="AD118" s="534" t="s">
        <v>135</v>
      </c>
      <c r="AE118" s="534">
        <v>0.89</v>
      </c>
      <c r="AF118" s="534">
        <v>1.1499999999999999</v>
      </c>
      <c r="AG118" s="534">
        <v>18.75</v>
      </c>
      <c r="AH118" s="542">
        <v>-44.47</v>
      </c>
      <c r="AI118" s="542">
        <v>49.85</v>
      </c>
      <c r="AJ118" s="534">
        <v>16.66</v>
      </c>
      <c r="AK118" s="534">
        <v>-3.45</v>
      </c>
      <c r="AL118" s="535">
        <v>11440</v>
      </c>
      <c r="AM118" s="536">
        <v>4.62</v>
      </c>
      <c r="AN118" s="534">
        <v>0.21</v>
      </c>
      <c r="AO118" s="537">
        <f t="shared" si="54"/>
        <v>-2.7582437182177868</v>
      </c>
      <c r="AP118" s="538">
        <f t="shared" si="55"/>
        <v>3.4404807715781311</v>
      </c>
      <c r="AQ118" s="582">
        <f t="shared" si="56"/>
        <v>-43.712905906848889</v>
      </c>
      <c r="AR118" s="430">
        <f>INDEX(Historical!$C$7:$C$1190,MATCH(B118,Historical!$B$7:$B$1214,0))*IF(AH118="n/a",1.03,IF(AH118&lt;0,1.01,IF(AH118&gt;10,1.1,(1+AH118/100))))</f>
        <v>1.5756000000000001</v>
      </c>
      <c r="AS118" s="533">
        <f t="shared" si="57"/>
        <v>1.7331600000000003</v>
      </c>
      <c r="AT118" s="533">
        <f t="shared" si="61"/>
        <v>1.7504916000000004</v>
      </c>
      <c r="AU118" s="533">
        <f t="shared" si="61"/>
        <v>1.7679965160000004</v>
      </c>
      <c r="AV118" s="533">
        <f t="shared" si="61"/>
        <v>1.7856764811600003</v>
      </c>
      <c r="AW118" s="526">
        <f t="shared" si="58"/>
        <v>8.612924597160001</v>
      </c>
      <c r="AX118" s="539">
        <f t="shared" si="59"/>
        <v>3.5445592811062188</v>
      </c>
      <c r="AY118" s="607">
        <v>0.28999999999999998</v>
      </c>
      <c r="AZ118" s="536">
        <v>10.95</v>
      </c>
      <c r="BA118" s="536">
        <v>-19</v>
      </c>
      <c r="BB118" s="536">
        <v>0.63</v>
      </c>
      <c r="BC118" s="536">
        <v>-1.25</v>
      </c>
      <c r="BD118" s="592"/>
      <c r="BE118" s="421">
        <v>1996</v>
      </c>
      <c r="BF118" s="421">
        <f t="shared" si="60"/>
        <v>3</v>
      </c>
      <c r="BG118" s="559">
        <v>4.17</v>
      </c>
      <c r="BH118" t="s">
        <v>3876</v>
      </c>
      <c r="BI118" t="s">
        <v>3877</v>
      </c>
    </row>
    <row r="119" spans="1:61" ht="11.25" customHeight="1" x14ac:dyDescent="0.25">
      <c r="A119" s="95" t="s">
        <v>4471</v>
      </c>
      <c r="B119" s="405" t="s">
        <v>732</v>
      </c>
      <c r="C119" s="734" t="s">
        <v>111</v>
      </c>
      <c r="D119" s="734" t="s">
        <v>3674</v>
      </c>
      <c r="E119" s="504">
        <v>32</v>
      </c>
      <c r="F119" s="33">
        <v>99</v>
      </c>
      <c r="G119" s="33" t="s">
        <v>105</v>
      </c>
      <c r="H119" s="33" t="s">
        <v>105</v>
      </c>
      <c r="I119" s="568">
        <v>526.30999999999995</v>
      </c>
      <c r="J119" s="430">
        <f t="shared" si="47"/>
        <v>0.62700689707586788</v>
      </c>
      <c r="K119" s="579">
        <v>0.82499999999999996</v>
      </c>
      <c r="L119" s="406">
        <v>4</v>
      </c>
      <c r="M119" s="423">
        <f t="shared" si="48"/>
        <v>3.3</v>
      </c>
      <c r="N119" s="183" t="s">
        <v>221</v>
      </c>
      <c r="O119" s="506">
        <v>0.75</v>
      </c>
      <c r="P119" s="422">
        <v>45660</v>
      </c>
      <c r="Q119" s="422">
        <v>45674</v>
      </c>
      <c r="R119" s="423">
        <f t="shared" si="49"/>
        <v>9.9999999999999929</v>
      </c>
      <c r="S119" s="474">
        <f>IF(INDEX(Historical!$D$7:$D$1190,MATCH(B119,Historical!$B$7:$B$1192,0))=0,"n/a",(INDEX(Historical!$C$7:$C$1190,MATCH(B119,Historical!$B$7:$B$1192,0))/INDEX(Historical!$D$7:$D$1190,MATCH(B119,Historical!$B$7:$B$1192,0))-1)*100)</f>
        <v>9.8901098901098994</v>
      </c>
      <c r="T119" s="474">
        <f>IF(INDEX(Historical!$F$7:$F$1190,MATCH(B119,Historical!$B$7:$B$1192,0))=0,"n/a",((INDEX(Historical!$C$7:$C$1190,MATCH(B119,Historical!$B$7:$B$1192,0))/INDEX(Historical!$F$7:$F$1190,MATCH(B119,Historical!$B$7:$B$1192,0)))^(1/3)-1)*100)</f>
        <v>10.064241629820891</v>
      </c>
      <c r="U119" s="474">
        <f>IF(INDEX(Historical!$H$7:$H$1190,MATCH(B119,Historical!$B$7:$B$1192,0))=0,"n/a",((INDEX(Historical!$C$7:$C$1190,MATCH(B119,Historical!$B$7:$B$1192,0))/INDEX(Historical!$H$7:$H$1190,MATCH(B119,Historical!$B$7:$B$1192,0)))^(1/5)-1)*100)</f>
        <v>10.151370567009611</v>
      </c>
      <c r="V119" s="474">
        <f>IF(INDEX(Historical!$M$7:$M$1190,MATCH(B119,Historical!$B$7:$B$1192,0))=0,"n/a",((INDEX(Historical!$C$7:$C$1190,MATCH(B119,Historical!$B$7:$B$1192,0))/INDEX(Historical!$M$7:$M$1190,MATCH(B119,Historical!$B$7:$B$1192,0)))^(1/10)-1)*100)</f>
        <v>14.130869721941398</v>
      </c>
      <c r="W119" s="475">
        <f t="shared" si="50"/>
        <v>0.71838257423372132</v>
      </c>
      <c r="X119" s="476" t="str">
        <f t="shared" si="51"/>
        <v>n/a</v>
      </c>
      <c r="Y119" s="445"/>
      <c r="Z119" s="430">
        <f t="shared" si="52"/>
        <v>23.190442726633869</v>
      </c>
      <c r="AA119" s="581">
        <f t="shared" si="53"/>
        <v>36.985945186226274</v>
      </c>
      <c r="AB119" s="406">
        <v>12</v>
      </c>
      <c r="AC119" s="568">
        <v>14.23</v>
      </c>
      <c r="AD119" s="568">
        <v>4.1100000000000003</v>
      </c>
      <c r="AE119" s="568">
        <v>7.58</v>
      </c>
      <c r="AF119" s="568">
        <v>2.88</v>
      </c>
      <c r="AG119" s="568">
        <v>8.15</v>
      </c>
      <c r="AH119" s="568">
        <v>9.24</v>
      </c>
      <c r="AI119" s="568">
        <v>8.94</v>
      </c>
      <c r="AJ119" s="568">
        <v>-3.1300000000000003</v>
      </c>
      <c r="AK119" s="568">
        <v>8.99</v>
      </c>
      <c r="AL119" s="576">
        <v>56640</v>
      </c>
      <c r="AM119" s="571">
        <v>0.36</v>
      </c>
      <c r="AN119" s="568">
        <v>0.45</v>
      </c>
      <c r="AO119" s="510">
        <f t="shared" si="54"/>
        <v>-26.207567722140794</v>
      </c>
      <c r="AP119" s="511">
        <f t="shared" si="55"/>
        <v>10.778377464085478</v>
      </c>
      <c r="AQ119" s="582">
        <f t="shared" si="56"/>
        <v>117.58219099542507</v>
      </c>
      <c r="AR119" s="430">
        <f>INDEX(Historical!$C$7:$C$1190,MATCH(B119,Historical!$B$7:$B$1214,0))*IF(AH119="n/a",1.03,IF(AH119&lt;0,1.01,IF(AH119&gt;10,1.1,(1+AH119/100))))</f>
        <v>3.2772000000000001</v>
      </c>
      <c r="AS119" s="581">
        <f t="shared" si="57"/>
        <v>3.5701816799999997</v>
      </c>
      <c r="AT119" s="581">
        <f t="shared" si="61"/>
        <v>3.8911410130320001</v>
      </c>
      <c r="AU119" s="581">
        <f t="shared" si="61"/>
        <v>4.240954590103577</v>
      </c>
      <c r="AV119" s="581">
        <f t="shared" si="61"/>
        <v>4.6222164077538892</v>
      </c>
      <c r="AW119" s="430">
        <f t="shared" si="58"/>
        <v>19.601693690889466</v>
      </c>
      <c r="AX119" s="516">
        <f t="shared" si="59"/>
        <v>3.7243627692594607</v>
      </c>
      <c r="AY119" s="606">
        <v>1.02</v>
      </c>
      <c r="AZ119" s="571">
        <v>5.37</v>
      </c>
      <c r="BA119" s="571">
        <v>-11.57</v>
      </c>
      <c r="BB119" s="571">
        <v>-3.8899999999999997</v>
      </c>
      <c r="BC119" s="571">
        <v>-5.43</v>
      </c>
      <c r="BE119" s="421">
        <v>1994</v>
      </c>
      <c r="BF119" s="421">
        <f t="shared" si="60"/>
        <v>3</v>
      </c>
      <c r="BG119" s="578">
        <v>4.88</v>
      </c>
      <c r="BH119" t="s">
        <v>3876</v>
      </c>
      <c r="BI119" t="s">
        <v>3877</v>
      </c>
    </row>
    <row r="120" spans="1:61" ht="11.25" customHeight="1" x14ac:dyDescent="0.25">
      <c r="A120" s="8" t="s">
        <v>319</v>
      </c>
      <c r="B120" s="405" t="s">
        <v>320</v>
      </c>
      <c r="C120" s="734" t="s">
        <v>122</v>
      </c>
      <c r="D120" s="734" t="s">
        <v>3518</v>
      </c>
      <c r="E120" s="504">
        <v>51</v>
      </c>
      <c r="F120" s="33">
        <v>44</v>
      </c>
      <c r="G120" s="33" t="s">
        <v>36</v>
      </c>
      <c r="H120" s="33" t="s">
        <v>36</v>
      </c>
      <c r="I120" s="568">
        <v>125.31</v>
      </c>
      <c r="J120" s="430">
        <f t="shared" si="47"/>
        <v>1.6279626526214988</v>
      </c>
      <c r="K120" s="575">
        <v>0.51</v>
      </c>
      <c r="L120" s="406">
        <v>4</v>
      </c>
      <c r="M120" s="423">
        <f t="shared" si="48"/>
        <v>2.04</v>
      </c>
      <c r="N120" s="183" t="s">
        <v>159</v>
      </c>
      <c r="O120" s="505">
        <v>0.46</v>
      </c>
      <c r="P120" s="422">
        <v>45583</v>
      </c>
      <c r="Q120" s="422">
        <v>45596</v>
      </c>
      <c r="R120" s="423">
        <f t="shared" si="49"/>
        <v>10.869565217391301</v>
      </c>
      <c r="S120" s="474">
        <f>IF(INDEX(Historical!$D$7:$D$1190,MATCH(B120,Historical!$B$7:$B$1192,0))=0,"n/a",(INDEX(Historical!$C$7:$C$1190,MATCH(B120,Historical!$B$7:$B$1192,0))/INDEX(Historical!$D$7:$D$1190,MATCH(B120,Historical!$B$7:$B$1192,0))-1)*100)</f>
        <v>9.8837209302325526</v>
      </c>
      <c r="T120" s="474">
        <f>IF(INDEX(Historical!$F$7:$F$1190,MATCH(B120,Historical!$B$7:$B$1192,0))=0,"n/a",((INDEX(Historical!$C$7:$C$1190,MATCH(B120,Historical!$B$7:$B$1192,0))/INDEX(Historical!$F$7:$F$1190,MATCH(B120,Historical!$B$7:$B$1192,0)))^(1/3)-1)*100)</f>
        <v>7.0648783255412129</v>
      </c>
      <c r="U120" s="474">
        <f>IF(INDEX(Historical!$H$7:$H$1190,MATCH(B120,Historical!$B$7:$B$1192,0))=0,"n/a",((INDEX(Historical!$C$7:$C$1190,MATCH(B120,Historical!$B$7:$B$1192,0))/INDEX(Historical!$H$7:$H$1190,MATCH(B120,Historical!$B$7:$B$1192,0)))^(1/5)-1)*100)</f>
        <v>6.0348285026669224</v>
      </c>
      <c r="V120" s="474">
        <f>IF(INDEX(Historical!$M$7:$M$1190,MATCH(B120,Historical!$B$7:$B$1192,0))=0,"n/a",((INDEX(Historical!$C$7:$C$1190,MATCH(B120,Historical!$B$7:$B$1192,0))/INDEX(Historical!$M$7:$M$1190,MATCH(B120,Historical!$B$7:$B$1192,0)))^(1/10)-1)*100)</f>
        <v>6.788275402791899</v>
      </c>
      <c r="W120" s="475">
        <f t="shared" si="50"/>
        <v>0.88900761159232033</v>
      </c>
      <c r="X120" s="476">
        <f t="shared" si="51"/>
        <v>0.33582796342052995</v>
      </c>
      <c r="Y120" s="437"/>
      <c r="Z120" s="430">
        <f t="shared" si="52"/>
        <v>38.13084112149533</v>
      </c>
      <c r="AA120" s="581">
        <f t="shared" si="53"/>
        <v>23.422429906542057</v>
      </c>
      <c r="AB120" s="406">
        <v>5</v>
      </c>
      <c r="AC120" s="568">
        <v>5.35</v>
      </c>
      <c r="AD120" s="568">
        <v>2.67</v>
      </c>
      <c r="AE120" s="568">
        <v>2.1800000000000002</v>
      </c>
      <c r="AF120" s="568">
        <v>5.57</v>
      </c>
      <c r="AG120" s="568">
        <v>25.419999999999998</v>
      </c>
      <c r="AH120" s="568">
        <v>8.6300000000000008</v>
      </c>
      <c r="AI120" s="568">
        <v>10.290000000000001</v>
      </c>
      <c r="AJ120" s="568">
        <v>17.97</v>
      </c>
      <c r="AK120" s="568">
        <v>8.7800000000000011</v>
      </c>
      <c r="AL120" s="576">
        <v>16079.999999999998</v>
      </c>
      <c r="AM120" s="571">
        <v>1.3</v>
      </c>
      <c r="AN120" s="568">
        <v>1.05</v>
      </c>
      <c r="AO120" s="510">
        <f t="shared" si="54"/>
        <v>-15.759638751253636</v>
      </c>
      <c r="AP120" s="511">
        <f t="shared" si="55"/>
        <v>7.6627911552884207</v>
      </c>
      <c r="AQ120" s="582">
        <f t="shared" si="56"/>
        <v>140.79768786213626</v>
      </c>
      <c r="AR120" s="430">
        <f>INDEX(Historical!$C$7:$C$1190,MATCH(B120,Historical!$B$7:$B$1214,0))*IF(AH120="n/a",1.03,IF(AH120&lt;0,1.01,IF(AH120&gt;10,1.1,(1+AH120/100))))</f>
        <v>2.0531069999999998</v>
      </c>
      <c r="AS120" s="581">
        <f t="shared" si="57"/>
        <v>2.2584176999999999</v>
      </c>
      <c r="AT120" s="581">
        <f t="shared" si="61"/>
        <v>2.4567067740600002</v>
      </c>
      <c r="AU120" s="581">
        <f t="shared" si="61"/>
        <v>2.6724056288224682</v>
      </c>
      <c r="AV120" s="581">
        <f t="shared" si="61"/>
        <v>2.9070428430330812</v>
      </c>
      <c r="AW120" s="430">
        <f t="shared" si="58"/>
        <v>12.347679945915552</v>
      </c>
      <c r="AX120" s="516">
        <f t="shared" si="59"/>
        <v>9.8537067639578257</v>
      </c>
      <c r="AY120" s="606">
        <v>1.05</v>
      </c>
      <c r="AZ120" s="571">
        <v>31.52</v>
      </c>
      <c r="BA120" s="571">
        <v>-11.62</v>
      </c>
      <c r="BB120" s="571">
        <v>6.8000000000000007</v>
      </c>
      <c r="BC120" s="571">
        <v>4.96</v>
      </c>
      <c r="BE120" s="421">
        <v>1975</v>
      </c>
      <c r="BF120" s="421">
        <f t="shared" si="60"/>
        <v>5</v>
      </c>
      <c r="BG120" s="578">
        <v>9.5500000000000007</v>
      </c>
      <c r="BH120" t="s">
        <v>3876</v>
      </c>
      <c r="BI120" t="s">
        <v>3877</v>
      </c>
    </row>
    <row r="121" spans="1:61" ht="11.25" customHeight="1" x14ac:dyDescent="0.25">
      <c r="A121" s="8" t="s">
        <v>4477</v>
      </c>
      <c r="B121" s="405" t="s">
        <v>751</v>
      </c>
      <c r="C121" s="734" t="s">
        <v>107</v>
      </c>
      <c r="D121" s="734" t="s">
        <v>3652</v>
      </c>
      <c r="E121" s="504">
        <v>30</v>
      </c>
      <c r="F121" s="33">
        <v>116</v>
      </c>
      <c r="G121" s="33" t="s">
        <v>36</v>
      </c>
      <c r="H121" s="33" t="s">
        <v>105</v>
      </c>
      <c r="I121" s="568">
        <v>31.24</v>
      </c>
      <c r="J121" s="430">
        <f t="shared" si="47"/>
        <v>4.6094750320102431</v>
      </c>
      <c r="K121" s="579">
        <v>0.36</v>
      </c>
      <c r="L121" s="406">
        <v>4</v>
      </c>
      <c r="M121" s="423">
        <f t="shared" si="48"/>
        <v>1.44</v>
      </c>
      <c r="N121" s="183" t="s">
        <v>410</v>
      </c>
      <c r="O121" s="506">
        <v>0.35</v>
      </c>
      <c r="P121" s="609">
        <v>45336</v>
      </c>
      <c r="Q121" s="609">
        <v>45351</v>
      </c>
      <c r="R121" s="423">
        <f t="shared" si="49"/>
        <v>2.8571428571428599</v>
      </c>
      <c r="S121" s="474">
        <f>IF(INDEX(Historical!$D$7:$D$1190,MATCH(B121,Historical!$B$7:$B$1192,0))=0,"n/a",(INDEX(Historical!$C$7:$C$1190,MATCH(B121,Historical!$B$7:$B$1192,0))/INDEX(Historical!$D$7:$D$1190,MATCH(B121,Historical!$B$7:$B$1192,0))-1)*100)</f>
        <v>2.8571428571428692</v>
      </c>
      <c r="T121" s="474">
        <f>IF(INDEX(Historical!$F$7:$F$1190,MATCH(B121,Historical!$B$7:$B$1192,0))=0,"n/a",((INDEX(Historical!$C$7:$C$1190,MATCH(B121,Historical!$B$7:$B$1192,0))/INDEX(Historical!$F$7:$F$1190,MATCH(B121,Historical!$B$7:$B$1192,0)))^(1/3)-1)*100)</f>
        <v>3.2041272292946843</v>
      </c>
      <c r="U121" s="474">
        <f>IF(INDEX(Historical!$H$7:$H$1190,MATCH(B121,Historical!$B$7:$B$1192,0))=0,"n/a",((INDEX(Historical!$C$7:$C$1190,MATCH(B121,Historical!$B$7:$B$1192,0))/INDEX(Historical!$H$7:$H$1190,MATCH(B121,Historical!$B$7:$B$1192,0)))^(1/5)-1)*100)</f>
        <v>3.2027990057917011</v>
      </c>
      <c r="V121" s="474">
        <f>IF(INDEX(Historical!$M$7:$M$1190,MATCH(B121,Historical!$B$7:$B$1192,0))=0,"n/a",((INDEX(Historical!$C$7:$C$1190,MATCH(B121,Historical!$B$7:$B$1192,0))/INDEX(Historical!$M$7:$M$1190,MATCH(B121,Historical!$B$7:$B$1192,0)))^(1/10)-1)*100)</f>
        <v>6.5851376576121057</v>
      </c>
      <c r="W121" s="475">
        <f t="shared" si="50"/>
        <v>0.4863678137524457</v>
      </c>
      <c r="X121" s="476">
        <f t="shared" si="51"/>
        <v>0.55316045005038017</v>
      </c>
      <c r="Y121" s="438"/>
      <c r="Z121" s="430">
        <f t="shared" si="52"/>
        <v>51.063829787234042</v>
      </c>
      <c r="AA121" s="581">
        <f t="shared" si="53"/>
        <v>11.078014184397164</v>
      </c>
      <c r="AB121" s="406">
        <v>12</v>
      </c>
      <c r="AC121" s="568">
        <v>2.82</v>
      </c>
      <c r="AD121" s="568" t="s">
        <v>135</v>
      </c>
      <c r="AE121" s="568">
        <v>2.09</v>
      </c>
      <c r="AF121" s="568">
        <v>1.47</v>
      </c>
      <c r="AG121" s="568">
        <v>10.65</v>
      </c>
      <c r="AH121" s="568">
        <v>-0.53</v>
      </c>
      <c r="AI121" s="568">
        <v>3.25</v>
      </c>
      <c r="AJ121" s="568">
        <v>5.79</v>
      </c>
      <c r="AK121" s="568" t="s">
        <v>135</v>
      </c>
      <c r="AL121" s="576">
        <v>939.7</v>
      </c>
      <c r="AM121" s="571">
        <v>5.83</v>
      </c>
      <c r="AN121" s="568">
        <v>0.96</v>
      </c>
      <c r="AO121" s="510">
        <f t="shared" si="54"/>
        <v>-3.2657401465952196</v>
      </c>
      <c r="AP121" s="511">
        <f t="shared" si="55"/>
        <v>7.8122740378019442</v>
      </c>
      <c r="AQ121" s="582">
        <f t="shared" si="56"/>
        <v>-14.925703448067541</v>
      </c>
      <c r="AR121" s="430">
        <f>INDEX(Historical!$C$7:$C$1190,MATCH(B121,Historical!$B$7:$B$1214,0))*IF(AH121="n/a",1.03,IF(AH121&lt;0,1.01,IF(AH121&gt;10,1.1,(1+AH121/100))))</f>
        <v>1.4543999999999999</v>
      </c>
      <c r="AS121" s="581">
        <f t="shared" si="57"/>
        <v>1.5016679999999998</v>
      </c>
      <c r="AT121" s="581">
        <f t="shared" si="61"/>
        <v>1.5467180399999998</v>
      </c>
      <c r="AU121" s="581">
        <f t="shared" si="61"/>
        <v>1.5931195811999999</v>
      </c>
      <c r="AV121" s="581">
        <f t="shared" si="61"/>
        <v>1.6409131686359999</v>
      </c>
      <c r="AW121" s="430">
        <f t="shared" si="58"/>
        <v>7.7368187898359988</v>
      </c>
      <c r="AX121" s="516">
        <f t="shared" si="59"/>
        <v>24.765745165928294</v>
      </c>
      <c r="AY121" s="606">
        <v>0.68</v>
      </c>
      <c r="AZ121" s="571">
        <v>20.849999999999998</v>
      </c>
      <c r="BA121" s="571">
        <v>-17.79</v>
      </c>
      <c r="BB121" s="571">
        <v>3.5700000000000003</v>
      </c>
      <c r="BC121" s="571">
        <v>2.25</v>
      </c>
      <c r="BE121" s="421">
        <v>1995</v>
      </c>
      <c r="BF121" s="421">
        <f t="shared" si="60"/>
        <v>3</v>
      </c>
      <c r="BG121" s="578">
        <v>1.03</v>
      </c>
      <c r="BH121" t="s">
        <v>3876</v>
      </c>
      <c r="BI121" t="s">
        <v>3877</v>
      </c>
    </row>
    <row r="122" spans="1:61" ht="11.25" customHeight="1" x14ac:dyDescent="0.25">
      <c r="A122" s="8" t="s">
        <v>334</v>
      </c>
      <c r="B122" s="405" t="s">
        <v>335</v>
      </c>
      <c r="C122" s="734" t="s">
        <v>122</v>
      </c>
      <c r="D122" s="734" t="s">
        <v>3518</v>
      </c>
      <c r="E122" s="504">
        <v>57</v>
      </c>
      <c r="F122" s="33">
        <v>24</v>
      </c>
      <c r="G122" s="33" t="s">
        <v>105</v>
      </c>
      <c r="H122" s="33" t="s">
        <v>105</v>
      </c>
      <c r="I122" s="568">
        <v>50.03</v>
      </c>
      <c r="J122" s="430">
        <f t="shared" si="47"/>
        <v>3.078153108135119</v>
      </c>
      <c r="K122" s="575">
        <v>0.38500000000000001</v>
      </c>
      <c r="L122" s="406">
        <v>4</v>
      </c>
      <c r="M122" s="423">
        <f t="shared" si="48"/>
        <v>1.54</v>
      </c>
      <c r="N122" s="183" t="s">
        <v>147</v>
      </c>
      <c r="O122" s="505">
        <v>0.375</v>
      </c>
      <c r="P122" s="422">
        <v>45625</v>
      </c>
      <c r="Q122" s="422">
        <v>45639</v>
      </c>
      <c r="R122" s="423">
        <f t="shared" si="49"/>
        <v>2.6666666666666687</v>
      </c>
      <c r="S122" s="474">
        <f>IF(INDEX(Historical!$D$7:$D$1190,MATCH(B122,Historical!$B$7:$B$1192,0))=0,"n/a",(INDEX(Historical!$C$7:$C$1190,MATCH(B122,Historical!$B$7:$B$1192,0))/INDEX(Historical!$D$7:$D$1190,MATCH(B122,Historical!$B$7:$B$1192,0))-1)*100)</f>
        <v>2.7210884353741527</v>
      </c>
      <c r="T122" s="474">
        <f>IF(INDEX(Historical!$F$7:$F$1190,MATCH(B122,Historical!$B$7:$B$1192,0))=0,"n/a",((INDEX(Historical!$C$7:$C$1190,MATCH(B122,Historical!$B$7:$B$1192,0))/INDEX(Historical!$F$7:$F$1190,MATCH(B122,Historical!$B$7:$B$1192,0)))^(1/3)-1)*100)</f>
        <v>6.5014804322997444</v>
      </c>
      <c r="U122" s="474">
        <f>IF(INDEX(Historical!$H$7:$H$1190,MATCH(B122,Historical!$B$7:$B$1192,0))=0,"n/a",((INDEX(Historical!$C$7:$C$1190,MATCH(B122,Historical!$B$7:$B$1192,0))/INDEX(Historical!$H$7:$H$1190,MATCH(B122,Historical!$B$7:$B$1192,0)))^(1/5)-1)*100)</f>
        <v>8.0564303205773911</v>
      </c>
      <c r="V122" s="474">
        <f>IF(INDEX(Historical!$M$7:$M$1190,MATCH(B122,Historical!$B$7:$B$1192,0))=0,"n/a",((INDEX(Historical!$C$7:$C$1190,MATCH(B122,Historical!$B$7:$B$1192,0))/INDEX(Historical!$M$7:$M$1190,MATCH(B122,Historical!$B$7:$B$1192,0)))^(1/10)-1)*100)</f>
        <v>8.1465789246969891</v>
      </c>
      <c r="W122" s="475">
        <f t="shared" si="50"/>
        <v>0.98893417654786286</v>
      </c>
      <c r="X122" s="476" t="str">
        <f t="shared" si="51"/>
        <v>n/a</v>
      </c>
      <c r="Y122" s="442"/>
      <c r="Z122" s="430">
        <f t="shared" si="52"/>
        <v>60.869565217391312</v>
      </c>
      <c r="AA122" s="581">
        <f t="shared" si="53"/>
        <v>19.774703557312254</v>
      </c>
      <c r="AB122" s="406">
        <v>12</v>
      </c>
      <c r="AC122" s="568">
        <v>2.5299999999999998</v>
      </c>
      <c r="AD122" s="568" t="s">
        <v>135</v>
      </c>
      <c r="AE122" s="568">
        <v>0.5</v>
      </c>
      <c r="AF122" s="568">
        <v>0.91</v>
      </c>
      <c r="AG122" s="568">
        <v>4.7699999999999996</v>
      </c>
      <c r="AH122" s="568">
        <v>9.5500000000000007</v>
      </c>
      <c r="AI122" s="568">
        <v>66.180000000000007</v>
      </c>
      <c r="AJ122" s="568">
        <v>-13.059999999999999</v>
      </c>
      <c r="AK122" s="568" t="s">
        <v>135</v>
      </c>
      <c r="AL122" s="576">
        <v>1130</v>
      </c>
      <c r="AM122" s="571">
        <v>4.72</v>
      </c>
      <c r="AN122" s="568">
        <v>0.57999999999999996</v>
      </c>
      <c r="AO122" s="510">
        <f t="shared" si="54"/>
        <v>-8.6401201285997438</v>
      </c>
      <c r="AP122" s="511">
        <f t="shared" si="55"/>
        <v>11.13458342871251</v>
      </c>
      <c r="AQ122" s="582">
        <f t="shared" si="56"/>
        <v>-10.56975347070358</v>
      </c>
      <c r="AR122" s="430">
        <f>INDEX(Historical!$C$7:$C$1190,MATCH(B122,Historical!$B$7:$B$1214,0))*IF(AH122="n/a",1.03,IF(AH122&lt;0,1.01,IF(AH122&gt;10,1.1,(1+AH122/100))))</f>
        <v>1.6542049999999999</v>
      </c>
      <c r="AS122" s="581">
        <f t="shared" si="57"/>
        <v>1.8196255000000001</v>
      </c>
      <c r="AT122" s="581">
        <f t="shared" si="61"/>
        <v>1.8742142650000002</v>
      </c>
      <c r="AU122" s="581">
        <f t="shared" si="61"/>
        <v>1.9304406929500002</v>
      </c>
      <c r="AV122" s="581">
        <f t="shared" si="61"/>
        <v>1.9883539137385002</v>
      </c>
      <c r="AW122" s="430">
        <f t="shared" si="58"/>
        <v>9.2668393716885014</v>
      </c>
      <c r="AX122" s="516">
        <f t="shared" si="59"/>
        <v>18.522565204254448</v>
      </c>
      <c r="AY122" s="606">
        <v>0.96</v>
      </c>
      <c r="AZ122" s="571">
        <v>13.11</v>
      </c>
      <c r="BA122" s="571">
        <v>-39.050000000000004</v>
      </c>
      <c r="BB122" s="571">
        <v>-6.88</v>
      </c>
      <c r="BC122" s="571">
        <v>-15.22</v>
      </c>
      <c r="BE122" s="421">
        <v>1969</v>
      </c>
      <c r="BF122" s="421">
        <f t="shared" si="60"/>
        <v>7</v>
      </c>
      <c r="BG122" s="578">
        <v>2.4299999999999997</v>
      </c>
      <c r="BH122" t="s">
        <v>3876</v>
      </c>
      <c r="BI122" t="s">
        <v>3877</v>
      </c>
    </row>
    <row r="123" spans="1:61" ht="11.25" customHeight="1" x14ac:dyDescent="0.25">
      <c r="A123" s="95" t="s">
        <v>323</v>
      </c>
      <c r="B123" s="405" t="s">
        <v>324</v>
      </c>
      <c r="C123" s="734" t="s">
        <v>107</v>
      </c>
      <c r="D123" s="734" t="s">
        <v>3649</v>
      </c>
      <c r="E123" s="504">
        <v>34</v>
      </c>
      <c r="F123" s="33">
        <v>85</v>
      </c>
      <c r="G123" s="33" t="s">
        <v>105</v>
      </c>
      <c r="H123" s="33" t="s">
        <v>105</v>
      </c>
      <c r="I123" s="568">
        <v>88.28</v>
      </c>
      <c r="J123" s="430">
        <f t="shared" si="47"/>
        <v>1.110104213864975</v>
      </c>
      <c r="K123" s="579">
        <v>0.49</v>
      </c>
      <c r="L123" s="406">
        <v>2</v>
      </c>
      <c r="M123" s="423">
        <f t="shared" si="48"/>
        <v>0.98</v>
      </c>
      <c r="N123" s="183" t="s">
        <v>325</v>
      </c>
      <c r="O123" s="506">
        <v>0.46</v>
      </c>
      <c r="P123" s="422">
        <v>45653</v>
      </c>
      <c r="Q123" s="422">
        <v>45665</v>
      </c>
      <c r="R123" s="423">
        <f t="shared" si="49"/>
        <v>6.5217391304347752</v>
      </c>
      <c r="S123" s="474">
        <f>IF(INDEX(Historical!$D$7:$D$1190,MATCH(B123,Historical!$B$7:$B$1192,0))=0,"n/a",(INDEX(Historical!$C$7:$C$1190,MATCH(B123,Historical!$B$7:$B$1192,0))/INDEX(Historical!$D$7:$D$1190,MATCH(B123,Historical!$B$7:$B$1192,0))-1)*100)</f>
        <v>6.976744186046524</v>
      </c>
      <c r="T123" s="474">
        <f>IF(INDEX(Historical!$F$7:$F$1190,MATCH(B123,Historical!$B$7:$B$1192,0))=0,"n/a",((INDEX(Historical!$C$7:$C$1190,MATCH(B123,Historical!$B$7:$B$1192,0))/INDEX(Historical!$F$7:$F$1190,MATCH(B123,Historical!$B$7:$B$1192,0)))^(1/3)-1)*100)</f>
        <v>7.5272905147686142</v>
      </c>
      <c r="U123" s="474">
        <f>IF(INDEX(Historical!$H$7:$H$1190,MATCH(B123,Historical!$B$7:$B$1192,0))=0,"n/a",((INDEX(Historical!$C$7:$C$1190,MATCH(B123,Historical!$B$7:$B$1192,0))/INDEX(Historical!$H$7:$H$1190,MATCH(B123,Historical!$B$7:$B$1192,0)))^(1/5)-1)*100)</f>
        <v>6.8682698374176177</v>
      </c>
      <c r="V123" s="474">
        <f>IF(INDEX(Historical!$M$7:$M$1190,MATCH(B123,Historical!$B$7:$B$1192,0))=0,"n/a",((INDEX(Historical!$C$7:$C$1190,MATCH(B123,Historical!$B$7:$B$1192,0))/INDEX(Historical!$M$7:$M$1190,MATCH(B123,Historical!$B$7:$B$1192,0)))^(1/10)-1)*100)</f>
        <v>7.6548289095374811</v>
      </c>
      <c r="W123" s="475">
        <f t="shared" si="50"/>
        <v>0.89724668161559362</v>
      </c>
      <c r="X123" s="476">
        <f t="shared" si="51"/>
        <v>1.0748466099245098</v>
      </c>
      <c r="Y123" s="574"/>
      <c r="Z123" s="430">
        <f t="shared" si="52"/>
        <v>18.386491557223263</v>
      </c>
      <c r="AA123" s="581">
        <f t="shared" si="53"/>
        <v>16.562851782363978</v>
      </c>
      <c r="AB123" s="406">
        <v>12</v>
      </c>
      <c r="AC123" s="568">
        <v>5.33</v>
      </c>
      <c r="AD123" s="568">
        <v>1.51</v>
      </c>
      <c r="AE123" s="568">
        <v>4.95</v>
      </c>
      <c r="AF123" s="568">
        <v>4.67</v>
      </c>
      <c r="AG123" s="568">
        <v>30.06</v>
      </c>
      <c r="AH123" s="568">
        <v>12.1</v>
      </c>
      <c r="AI123" s="568">
        <v>10.639999999999999</v>
      </c>
      <c r="AJ123" s="568">
        <v>6.39</v>
      </c>
      <c r="AK123" s="568">
        <v>10.99</v>
      </c>
      <c r="AL123" s="576">
        <v>10910</v>
      </c>
      <c r="AM123" s="571">
        <v>17.41</v>
      </c>
      <c r="AN123" s="568">
        <v>0.01</v>
      </c>
      <c r="AO123" s="510">
        <f t="shared" si="54"/>
        <v>-8.5844777310813853</v>
      </c>
      <c r="AP123" s="511">
        <f t="shared" si="55"/>
        <v>7.9783740512825929</v>
      </c>
      <c r="AQ123" s="582">
        <f t="shared" si="56"/>
        <v>85.410676695622882</v>
      </c>
      <c r="AR123" s="430">
        <f>INDEX(Historical!$C$7:$C$1190,MATCH(B123,Historical!$B$7:$B$1214,0))*IF(AH123="n/a",1.03,IF(AH123&lt;0,1.01,IF(AH123&gt;10,1.1,(1+AH123/100))))</f>
        <v>1.0120000000000002</v>
      </c>
      <c r="AS123" s="581">
        <f t="shared" si="57"/>
        <v>1.1132000000000004</v>
      </c>
      <c r="AT123" s="581">
        <f t="shared" si="61"/>
        <v>1.2245200000000005</v>
      </c>
      <c r="AU123" s="581">
        <f t="shared" si="61"/>
        <v>1.3469720000000007</v>
      </c>
      <c r="AV123" s="581">
        <f t="shared" si="61"/>
        <v>1.4816692000000009</v>
      </c>
      <c r="AW123" s="430">
        <f t="shared" si="58"/>
        <v>6.1783612000000021</v>
      </c>
      <c r="AX123" s="516">
        <f t="shared" si="59"/>
        <v>6.9985967376529246</v>
      </c>
      <c r="AY123" s="606">
        <v>0.97</v>
      </c>
      <c r="AZ123" s="571">
        <v>36.520000000000003</v>
      </c>
      <c r="BA123" s="571">
        <v>-6.05</v>
      </c>
      <c r="BB123" s="571">
        <v>-1.3599999999999999</v>
      </c>
      <c r="BC123" s="571">
        <v>6.5</v>
      </c>
      <c r="BE123" s="421">
        <v>1992</v>
      </c>
      <c r="BF123" s="421">
        <f t="shared" si="60"/>
        <v>3</v>
      </c>
      <c r="BG123" s="578">
        <v>26.740000000000002</v>
      </c>
      <c r="BH123" t="s">
        <v>3876</v>
      </c>
      <c r="BI123" t="s">
        <v>3877</v>
      </c>
    </row>
    <row r="124" spans="1:61" ht="11.25" customHeight="1" x14ac:dyDescent="0.25">
      <c r="A124" s="8" t="s">
        <v>4487</v>
      </c>
      <c r="B124" s="405" t="s">
        <v>327</v>
      </c>
      <c r="C124" s="734" t="s">
        <v>122</v>
      </c>
      <c r="D124" s="734" t="s">
        <v>3518</v>
      </c>
      <c r="E124" s="504">
        <v>47</v>
      </c>
      <c r="F124" s="33">
        <v>57</v>
      </c>
      <c r="G124" s="33" t="s">
        <v>36</v>
      </c>
      <c r="H124" s="33" t="s">
        <v>36</v>
      </c>
      <c r="I124" s="568">
        <v>365.83</v>
      </c>
      <c r="J124" s="430">
        <f t="shared" si="47"/>
        <v>0.86378919170106339</v>
      </c>
      <c r="K124" s="575">
        <v>0.79</v>
      </c>
      <c r="L124" s="406">
        <v>4</v>
      </c>
      <c r="M124" s="423">
        <f t="shared" si="48"/>
        <v>3.16</v>
      </c>
      <c r="N124" s="183" t="s">
        <v>224</v>
      </c>
      <c r="O124" s="505">
        <v>0.71499999999999997</v>
      </c>
      <c r="P124" s="422">
        <v>45719</v>
      </c>
      <c r="Q124" s="422">
        <v>45730</v>
      </c>
      <c r="R124" s="423">
        <f t="shared" si="49"/>
        <v>10.489510489510499</v>
      </c>
      <c r="S124" s="474">
        <f>IF(INDEX(Historical!$D$7:$D$1190,MATCH(B124,Historical!$B$7:$B$1192,0))=0,"n/a",(INDEX(Historical!$C$7:$C$1190,MATCH(B124,Historical!$B$7:$B$1192,0))/INDEX(Historical!$D$7:$D$1190,MATCH(B124,Historical!$B$7:$B$1192,0))-1)*100)</f>
        <v>18.181818181818187</v>
      </c>
      <c r="T124" s="474">
        <f>IF(INDEX(Historical!$F$7:$F$1190,MATCH(B124,Historical!$B$7:$B$1192,0))=0,"n/a",((INDEX(Historical!$C$7:$C$1190,MATCH(B124,Historical!$B$7:$B$1192,0))/INDEX(Historical!$F$7:$F$1190,MATCH(B124,Historical!$B$7:$B$1192,0)))^(1/3)-1)*100)</f>
        <v>9.1392883061105721</v>
      </c>
      <c r="U124" s="474">
        <f>IF(INDEX(Historical!$H$7:$H$1190,MATCH(B124,Historical!$B$7:$B$1192,0))=0,"n/a",((INDEX(Historical!$C$7:$C$1190,MATCH(B124,Historical!$B$7:$B$1192,0))/INDEX(Historical!$H$7:$H$1190,MATCH(B124,Historical!$B$7:$B$1192,0)))^(1/5)-1)*100)</f>
        <v>13.676258412878406</v>
      </c>
      <c r="V124" s="474">
        <f>IF(INDEX(Historical!$M$7:$M$1190,MATCH(B124,Historical!$B$7:$B$1192,0))=0,"n/a",((INDEX(Historical!$C$7:$C$1190,MATCH(B124,Historical!$B$7:$B$1192,0))/INDEX(Historical!$M$7:$M$1190,MATCH(B124,Historical!$B$7:$B$1192,0)))^(1/10)-1)*100)</f>
        <v>14.579378098253093</v>
      </c>
      <c r="W124" s="475">
        <f t="shared" si="50"/>
        <v>0.93805499251830915</v>
      </c>
      <c r="X124" s="476">
        <f t="shared" si="51"/>
        <v>0.98178452353757395</v>
      </c>
      <c r="Y124" s="405"/>
      <c r="Z124" s="430">
        <f t="shared" si="52"/>
        <v>31.380337636544191</v>
      </c>
      <c r="AA124" s="581">
        <f t="shared" si="53"/>
        <v>36.328699106256202</v>
      </c>
      <c r="AB124" s="406">
        <v>12</v>
      </c>
      <c r="AC124" s="568">
        <v>10.07</v>
      </c>
      <c r="AD124" s="568">
        <v>4.2300000000000004</v>
      </c>
      <c r="AE124" s="568">
        <v>3.95</v>
      </c>
      <c r="AF124" s="568">
        <v>20.72</v>
      </c>
      <c r="AG124" s="569">
        <v>62.43</v>
      </c>
      <c r="AH124" s="568">
        <v>0.24</v>
      </c>
      <c r="AI124" s="568">
        <v>12.43</v>
      </c>
      <c r="AJ124" s="568">
        <v>13.930000000000001</v>
      </c>
      <c r="AK124" s="568">
        <v>8.59</v>
      </c>
      <c r="AL124" s="576">
        <v>91210</v>
      </c>
      <c r="AM124" s="571">
        <v>7.16</v>
      </c>
      <c r="AN124" s="568">
        <v>3.09</v>
      </c>
      <c r="AO124" s="510">
        <f t="shared" si="54"/>
        <v>-21.788651501676732</v>
      </c>
      <c r="AP124" s="511">
        <f t="shared" si="55"/>
        <v>14.540047604579469</v>
      </c>
      <c r="AQ124" s="582">
        <f t="shared" si="56"/>
        <v>478.40034020338402</v>
      </c>
      <c r="AR124" s="430">
        <f>INDEX(Historical!$C$7:$C$1190,MATCH(B124,Historical!$B$7:$B$1214,0))*IF(AH124="n/a",1.03,IF(AH124&lt;0,1.01,IF(AH124&gt;10,1.1,(1+AH124/100))))</f>
        <v>2.8668639999999996</v>
      </c>
      <c r="AS124" s="581">
        <f t="shared" si="57"/>
        <v>3.1535503999999999</v>
      </c>
      <c r="AT124" s="581">
        <f t="shared" si="61"/>
        <v>3.42444037936</v>
      </c>
      <c r="AU124" s="581">
        <f t="shared" si="61"/>
        <v>3.7185998079470242</v>
      </c>
      <c r="AV124" s="581">
        <f t="shared" si="61"/>
        <v>4.0380275314496741</v>
      </c>
      <c r="AW124" s="430">
        <f t="shared" si="58"/>
        <v>17.201482118756697</v>
      </c>
      <c r="AX124" s="516">
        <f t="shared" si="59"/>
        <v>4.7020425112092221</v>
      </c>
      <c r="AY124" s="606">
        <v>1.19</v>
      </c>
      <c r="AZ124" s="571">
        <v>18.45</v>
      </c>
      <c r="BA124" s="571">
        <v>-8.64</v>
      </c>
      <c r="BB124" s="571">
        <v>4.43</v>
      </c>
      <c r="BC124" s="571">
        <v>3.5000000000000004</v>
      </c>
      <c r="BE124" s="421">
        <v>1979</v>
      </c>
      <c r="BF124" s="421">
        <f t="shared" si="60"/>
        <v>5</v>
      </c>
      <c r="BG124" s="578">
        <v>10.37</v>
      </c>
      <c r="BH124" t="s">
        <v>3876</v>
      </c>
      <c r="BI124" t="s">
        <v>3877</v>
      </c>
    </row>
    <row r="125" spans="1:61" ht="11.25" customHeight="1" x14ac:dyDescent="0.25">
      <c r="A125" s="8" t="s">
        <v>4490</v>
      </c>
      <c r="B125" s="405" t="s">
        <v>609</v>
      </c>
      <c r="C125" s="734" t="s">
        <v>127</v>
      </c>
      <c r="D125" s="734" t="s">
        <v>3642</v>
      </c>
      <c r="E125" s="504">
        <v>28</v>
      </c>
      <c r="F125" s="33">
        <v>132</v>
      </c>
      <c r="G125" s="33" t="s">
        <v>36</v>
      </c>
      <c r="H125" s="33" t="s">
        <v>114</v>
      </c>
      <c r="I125" s="573">
        <v>110.51</v>
      </c>
      <c r="J125" s="430">
        <f t="shared" si="47"/>
        <v>3.9815401321147408</v>
      </c>
      <c r="K125" s="579">
        <v>1.1000000000000001</v>
      </c>
      <c r="L125" s="406">
        <v>4</v>
      </c>
      <c r="M125" s="423">
        <f t="shared" si="48"/>
        <v>4.4000000000000004</v>
      </c>
      <c r="N125" s="183" t="s">
        <v>118</v>
      </c>
      <c r="O125" s="506">
        <v>1.08</v>
      </c>
      <c r="P125" s="422">
        <v>45884</v>
      </c>
      <c r="Q125" s="422">
        <v>45902</v>
      </c>
      <c r="R125" s="423">
        <f t="shared" si="49"/>
        <v>1.8518518518518534</v>
      </c>
      <c r="S125" s="474">
        <f>IF(INDEX(Historical!$D$7:$D$1190,MATCH(B125,Historical!$B$7:$B$1192,0))=0,"n/a",(INDEX(Historical!$C$7:$C$1190,MATCH(B125,Historical!$B$7:$B$1192,0))/INDEX(Historical!$D$7:$D$1190,MATCH(B125,Historical!$B$7:$B$1192,0))-1)*100)</f>
        <v>2.8846153846153966</v>
      </c>
      <c r="T125" s="474">
        <f>IF(INDEX(Historical!$F$7:$F$1190,MATCH(B125,Historical!$B$7:$B$1192,0))=0,"n/a",((INDEX(Historical!$C$7:$C$1190,MATCH(B125,Historical!$B$7:$B$1192,0))/INDEX(Historical!$F$7:$F$1190,MATCH(B125,Historical!$B$7:$B$1192,0)))^(1/3)-1)*100)</f>
        <v>4.2279005048869056</v>
      </c>
      <c r="U125" s="474">
        <f>IF(INDEX(Historical!$H$7:$H$1190,MATCH(B125,Historical!$B$7:$B$1192,0))=0,"n/a",((INDEX(Historical!$C$7:$C$1190,MATCH(B125,Historical!$B$7:$B$1192,0))/INDEX(Historical!$H$7:$H$1190,MATCH(B125,Historical!$B$7:$B$1192,0)))^(1/5)-1)*100)</f>
        <v>4.3454542550626307</v>
      </c>
      <c r="V125" s="474">
        <f>IF(INDEX(Historical!$M$7:$M$1190,MATCH(B125,Historical!$B$7:$B$1192,0))=0,"n/a",((INDEX(Historical!$C$7:$C$1190,MATCH(B125,Historical!$B$7:$B$1192,0))/INDEX(Historical!$M$7:$M$1190,MATCH(B125,Historical!$B$7:$B$1192,0)))^(1/10)-1)*100)</f>
        <v>5.7804461153037057</v>
      </c>
      <c r="W125" s="475">
        <f t="shared" si="50"/>
        <v>0.75175067259221739</v>
      </c>
      <c r="X125" s="476" t="str">
        <f t="shared" si="51"/>
        <v>n/a</v>
      </c>
      <c r="Y125" s="574"/>
      <c r="Z125" s="430" t="str">
        <f t="shared" si="52"/>
        <v>n/a</v>
      </c>
      <c r="AA125" s="581" t="str">
        <f t="shared" si="53"/>
        <v>n/a</v>
      </c>
      <c r="AB125" s="406">
        <v>4</v>
      </c>
      <c r="AC125" s="568">
        <v>-13.72</v>
      </c>
      <c r="AD125" s="568" t="s">
        <v>135</v>
      </c>
      <c r="AE125" s="568">
        <v>1.35</v>
      </c>
      <c r="AF125" s="568">
        <v>1.99</v>
      </c>
      <c r="AG125" s="568">
        <v>-21.32</v>
      </c>
      <c r="AH125" s="568">
        <v>-9.84</v>
      </c>
      <c r="AI125" s="568">
        <v>8.92</v>
      </c>
      <c r="AJ125" s="568" t="s">
        <v>135</v>
      </c>
      <c r="AK125" s="568">
        <v>1.81</v>
      </c>
      <c r="AL125" s="576">
        <v>11790</v>
      </c>
      <c r="AM125" s="571">
        <v>2.2800000000000002</v>
      </c>
      <c r="AN125" s="568">
        <v>1.37</v>
      </c>
      <c r="AO125" s="510" t="str">
        <f t="shared" si="54"/>
        <v>n/a</v>
      </c>
      <c r="AP125" s="511">
        <f t="shared" si="55"/>
        <v>8.3269943871773719</v>
      </c>
      <c r="AQ125" s="582" t="str">
        <f t="shared" si="56"/>
        <v>n/a</v>
      </c>
      <c r="AR125" s="430">
        <f>INDEX(Historical!$C$7:$C$1190,MATCH(B125,Historical!$B$7:$B$1214,0))*IF(AH125="n/a",1.03,IF(AH125&lt;0,1.01,IF(AH125&gt;10,1.1,(1+AH125/100))))</f>
        <v>4.3228</v>
      </c>
      <c r="AS125" s="581">
        <f t="shared" si="57"/>
        <v>4.7083937599999999</v>
      </c>
      <c r="AT125" s="581">
        <f t="shared" si="61"/>
        <v>4.7936156870559996</v>
      </c>
      <c r="AU125" s="581">
        <f t="shared" si="61"/>
        <v>4.8803801309917132</v>
      </c>
      <c r="AV125" s="581">
        <f t="shared" si="61"/>
        <v>4.9687150113626632</v>
      </c>
      <c r="AW125" s="430">
        <f t="shared" si="58"/>
        <v>23.673904589410377</v>
      </c>
      <c r="AX125" s="516">
        <f t="shared" si="59"/>
        <v>21.422409365134719</v>
      </c>
      <c r="AY125" s="606">
        <v>0.25</v>
      </c>
      <c r="AZ125" s="571">
        <v>18.45</v>
      </c>
      <c r="BA125" s="571">
        <v>-11.88</v>
      </c>
      <c r="BB125" s="571">
        <v>3.4099999999999997</v>
      </c>
      <c r="BC125" s="571">
        <v>0.8</v>
      </c>
      <c r="BE125" s="421">
        <v>1998</v>
      </c>
      <c r="BF125" s="421">
        <f t="shared" si="60"/>
        <v>3</v>
      </c>
      <c r="BG125" s="578">
        <v>-7.66</v>
      </c>
      <c r="BH125" t="s">
        <v>3876</v>
      </c>
      <c r="BI125" t="s">
        <v>3877</v>
      </c>
    </row>
    <row r="126" spans="1:61" ht="11.25" customHeight="1" x14ac:dyDescent="0.25">
      <c r="A126" s="8" t="s">
        <v>4496</v>
      </c>
      <c r="B126" s="405" t="s">
        <v>748</v>
      </c>
      <c r="C126" s="734" t="s">
        <v>130</v>
      </c>
      <c r="D126" s="734" t="s">
        <v>3644</v>
      </c>
      <c r="E126" s="504">
        <v>25</v>
      </c>
      <c r="F126" s="33">
        <v>145</v>
      </c>
      <c r="G126" s="33" t="s">
        <v>36</v>
      </c>
      <c r="H126" s="33" t="s">
        <v>114</v>
      </c>
      <c r="I126" s="573">
        <v>92.3</v>
      </c>
      <c r="J126" s="430">
        <f t="shared" si="47"/>
        <v>3.2069339111592634</v>
      </c>
      <c r="K126" s="575">
        <v>0.74</v>
      </c>
      <c r="L126" s="406">
        <v>4</v>
      </c>
      <c r="M126" s="423">
        <f t="shared" si="48"/>
        <v>2.96</v>
      </c>
      <c r="N126" s="183" t="s">
        <v>749</v>
      </c>
      <c r="O126" s="505">
        <v>0.72</v>
      </c>
      <c r="P126" s="422">
        <v>45796</v>
      </c>
      <c r="Q126" s="422">
        <v>45814</v>
      </c>
      <c r="R126" s="423">
        <f t="shared" si="49"/>
        <v>2.7777777777777803</v>
      </c>
      <c r="S126" s="474">
        <f>IF(INDEX(Historical!$D$7:$D$1190,MATCH(B126,Historical!$B$7:$B$1192,0))=0,"n/a",(INDEX(Historical!$C$7:$C$1190,MATCH(B126,Historical!$B$7:$B$1192,0))/INDEX(Historical!$D$7:$D$1190,MATCH(B126,Historical!$B$7:$B$1192,0))-1)*100)</f>
        <v>2.877697841726623</v>
      </c>
      <c r="T126" s="474">
        <f>IF(INDEX(Historical!$F$7:$F$1190,MATCH(B126,Historical!$B$7:$B$1192,0))=0,"n/a",((INDEX(Historical!$C$7:$C$1190,MATCH(B126,Historical!$B$7:$B$1192,0))/INDEX(Historical!$F$7:$F$1190,MATCH(B126,Historical!$B$7:$B$1192,0)))^(1/3)-1)*100)</f>
        <v>2.9646736375425808</v>
      </c>
      <c r="U126" s="474">
        <f>IF(INDEX(Historical!$H$7:$H$1190,MATCH(B126,Historical!$B$7:$B$1192,0))=0,"n/a",((INDEX(Historical!$C$7:$C$1190,MATCH(B126,Historical!$B$7:$B$1192,0))/INDEX(Historical!$H$7:$H$1190,MATCH(B126,Historical!$B$7:$B$1192,0)))^(1/5)-1)*100)</f>
        <v>3.0590619589005774</v>
      </c>
      <c r="V126" s="474">
        <f>IF(INDEX(Historical!$M$7:$M$1190,MATCH(B126,Historical!$B$7:$B$1192,0))=0,"n/a",((INDEX(Historical!$C$7:$C$1190,MATCH(B126,Historical!$B$7:$B$1192,0))/INDEX(Historical!$M$7:$M$1190,MATCH(B126,Historical!$B$7:$B$1192,0)))^(1/10)-1)*100)</f>
        <v>3.2233863161341469</v>
      </c>
      <c r="W126" s="475">
        <f t="shared" si="50"/>
        <v>0.94902120282292257</v>
      </c>
      <c r="X126" s="476" t="str">
        <f t="shared" si="51"/>
        <v>n/a</v>
      </c>
      <c r="Y126" s="405"/>
      <c r="Z126" s="430">
        <f t="shared" si="52"/>
        <v>76.485788113695079</v>
      </c>
      <c r="AA126" s="581">
        <f t="shared" si="53"/>
        <v>23.850129198966407</v>
      </c>
      <c r="AB126" s="406">
        <v>12</v>
      </c>
      <c r="AC126" s="568">
        <v>3.87</v>
      </c>
      <c r="AD126" s="568">
        <v>3.56</v>
      </c>
      <c r="AE126" s="568">
        <v>3.58</v>
      </c>
      <c r="AF126" s="568">
        <v>2.99</v>
      </c>
      <c r="AG126" s="568">
        <v>12.889999999999999</v>
      </c>
      <c r="AH126" s="568">
        <v>5.47</v>
      </c>
      <c r="AI126" s="568">
        <v>7.4499999999999993</v>
      </c>
      <c r="AJ126" s="568">
        <v>-2.34</v>
      </c>
      <c r="AK126" s="568">
        <v>6.69</v>
      </c>
      <c r="AL126" s="576">
        <v>101530</v>
      </c>
      <c r="AM126" s="571">
        <v>0.12</v>
      </c>
      <c r="AN126" s="568">
        <v>2.08</v>
      </c>
      <c r="AO126" s="510">
        <f t="shared" si="54"/>
        <v>-17.584133328906567</v>
      </c>
      <c r="AP126" s="511">
        <f t="shared" si="55"/>
        <v>6.2659958700598413</v>
      </c>
      <c r="AQ126" s="582">
        <f t="shared" si="56"/>
        <v>78.028569873127168</v>
      </c>
      <c r="AR126" s="430">
        <f>INDEX(Historical!$C$7:$C$1190,MATCH(B126,Historical!$B$7:$B$1214,0))*IF(AH126="n/a",1.03,IF(AH126&lt;0,1.01,IF(AH126&gt;10,1.1,(1+AH126/100))))</f>
        <v>3.0164419999999996</v>
      </c>
      <c r="AS126" s="581">
        <f t="shared" si="57"/>
        <v>3.2411669289999998</v>
      </c>
      <c r="AT126" s="581">
        <f t="shared" si="61"/>
        <v>3.4580009965500995</v>
      </c>
      <c r="AU126" s="581">
        <f t="shared" si="61"/>
        <v>3.6893412632193012</v>
      </c>
      <c r="AV126" s="581">
        <f t="shared" si="61"/>
        <v>3.9361581937286725</v>
      </c>
      <c r="AW126" s="430">
        <f t="shared" si="58"/>
        <v>17.341109382498072</v>
      </c>
      <c r="AX126" s="516">
        <f t="shared" si="59"/>
        <v>18.787767478329439</v>
      </c>
      <c r="AY126" s="606">
        <v>0.39</v>
      </c>
      <c r="AZ126" s="571">
        <v>14.719999999999999</v>
      </c>
      <c r="BA126" s="571">
        <v>-4.29</v>
      </c>
      <c r="BB126" s="571">
        <v>-1.1299999999999999</v>
      </c>
      <c r="BC126" s="571">
        <v>3.7699999999999996</v>
      </c>
      <c r="BE126" s="421">
        <v>2001</v>
      </c>
      <c r="BF126" s="421">
        <f t="shared" si="60"/>
        <v>3</v>
      </c>
      <c r="BG126" s="578">
        <v>2.9499999999999997</v>
      </c>
      <c r="BH126" t="s">
        <v>3876</v>
      </c>
      <c r="BI126" t="s">
        <v>3877</v>
      </c>
    </row>
    <row r="127" spans="1:61" ht="11.25" customHeight="1" x14ac:dyDescent="0.25">
      <c r="A127" s="8" t="s">
        <v>4498</v>
      </c>
      <c r="B127" s="405" t="s">
        <v>330</v>
      </c>
      <c r="C127" s="734" t="s">
        <v>122</v>
      </c>
      <c r="D127" s="734" t="s">
        <v>3655</v>
      </c>
      <c r="E127" s="504">
        <v>43</v>
      </c>
      <c r="F127" s="33">
        <v>63</v>
      </c>
      <c r="G127" s="33" t="s">
        <v>36</v>
      </c>
      <c r="H127" s="33" t="s">
        <v>36</v>
      </c>
      <c r="I127" s="568">
        <v>47.25</v>
      </c>
      <c r="J127" s="430">
        <f t="shared" si="47"/>
        <v>4.4867724867724865</v>
      </c>
      <c r="K127" s="575">
        <v>0.53</v>
      </c>
      <c r="L127" s="406">
        <v>4</v>
      </c>
      <c r="M127" s="423">
        <f t="shared" si="48"/>
        <v>2.12</v>
      </c>
      <c r="N127" s="183" t="s">
        <v>246</v>
      </c>
      <c r="O127" s="505">
        <v>0.52</v>
      </c>
      <c r="P127" s="422">
        <v>45786</v>
      </c>
      <c r="Q127" s="422">
        <v>45818</v>
      </c>
      <c r="R127" s="423">
        <f t="shared" si="49"/>
        <v>1.9230769230769247</v>
      </c>
      <c r="S127" s="474">
        <f>IF(INDEX(Historical!$D$7:$D$1190,MATCH(B127,Historical!$B$7:$B$1192,0))=0,"n/a",(INDEX(Historical!$C$7:$C$1190,MATCH(B127,Historical!$B$7:$B$1192,0))/INDEX(Historical!$D$7:$D$1190,MATCH(B127,Historical!$B$7:$B$1192,0))-1)*100)</f>
        <v>2.4752475247524774</v>
      </c>
      <c r="T127" s="474">
        <f>IF(INDEX(Historical!$F$7:$F$1190,MATCH(B127,Historical!$B$7:$B$1192,0))=0,"n/a",((INDEX(Historical!$C$7:$C$1190,MATCH(B127,Historical!$B$7:$B$1192,0))/INDEX(Historical!$F$7:$F$1190,MATCH(B127,Historical!$B$7:$B$1192,0)))^(1/3)-1)*100)</f>
        <v>4.7689553171647248</v>
      </c>
      <c r="U127" s="474">
        <f>IF(INDEX(Historical!$H$7:$H$1190,MATCH(B127,Historical!$B$7:$B$1192,0))=0,"n/a",((INDEX(Historical!$C$7:$C$1190,MATCH(B127,Historical!$B$7:$B$1192,0))/INDEX(Historical!$H$7:$H$1190,MATCH(B127,Historical!$B$7:$B$1192,0)))^(1/5)-1)*100)</f>
        <v>4.0169906290735469</v>
      </c>
      <c r="V127" s="474">
        <f>IF(INDEX(Historical!$M$7:$M$1190,MATCH(B127,Historical!$B$7:$B$1192,0))=0,"n/a",((INDEX(Historical!$C$7:$C$1190,MATCH(B127,Historical!$B$7:$B$1192,0))/INDEX(Historical!$M$7:$M$1190,MATCH(B127,Historical!$B$7:$B$1192,0)))^(1/10)-1)*100)</f>
        <v>5.0066158921007631</v>
      </c>
      <c r="W127" s="475">
        <f t="shared" si="50"/>
        <v>0.80233649148347752</v>
      </c>
      <c r="X127" s="476" t="str">
        <f t="shared" si="51"/>
        <v>n/a</v>
      </c>
      <c r="Y127" s="449"/>
      <c r="Z127" s="430" t="str">
        <f t="shared" si="52"/>
        <v>n/a</v>
      </c>
      <c r="AA127" s="581" t="str">
        <f t="shared" si="53"/>
        <v>n/a</v>
      </c>
      <c r="AB127" s="406">
        <v>12</v>
      </c>
      <c r="AC127" s="568">
        <v>-0.71</v>
      </c>
      <c r="AD127" s="568" t="s">
        <v>135</v>
      </c>
      <c r="AE127" s="568">
        <v>0.7</v>
      </c>
      <c r="AF127" s="568">
        <v>1.44</v>
      </c>
      <c r="AG127" s="568">
        <v>3.9800000000000004</v>
      </c>
      <c r="AH127" s="568">
        <v>21.32</v>
      </c>
      <c r="AI127" s="568">
        <v>8.76</v>
      </c>
      <c r="AJ127" s="568">
        <v>-10.549999999999999</v>
      </c>
      <c r="AK127" s="568">
        <v>12.49</v>
      </c>
      <c r="AL127" s="576">
        <v>4660</v>
      </c>
      <c r="AM127" s="571">
        <v>1.1400000000000001</v>
      </c>
      <c r="AN127" s="568">
        <v>1.78</v>
      </c>
      <c r="AO127" s="510" t="str">
        <f t="shared" si="54"/>
        <v>n/a</v>
      </c>
      <c r="AP127" s="511">
        <f t="shared" si="55"/>
        <v>8.5037631158460343</v>
      </c>
      <c r="AQ127" s="582" t="str">
        <f t="shared" si="56"/>
        <v>n/a</v>
      </c>
      <c r="AR127" s="430">
        <f>INDEX(Historical!$C$7:$C$1190,MATCH(B127,Historical!$B$7:$B$1214,0))*IF(AH127="n/a",1.03,IF(AH127&lt;0,1.01,IF(AH127&gt;10,1.1,(1+AH127/100))))</f>
        <v>2.2770000000000001</v>
      </c>
      <c r="AS127" s="581">
        <f t="shared" si="57"/>
        <v>2.4764651999999998</v>
      </c>
      <c r="AT127" s="581">
        <f t="shared" ref="AT127:AV146" si="62">IF($AK127="n/a",1.03*AS127,IF($AK127&lt;0,1.01*AS127,IF($AK127&gt;10,1.1*AS127,(1+$AK127/100)*AS127)))</f>
        <v>2.7241117199999998</v>
      </c>
      <c r="AU127" s="581">
        <f t="shared" si="62"/>
        <v>2.9965228920000002</v>
      </c>
      <c r="AV127" s="581">
        <f t="shared" si="62"/>
        <v>3.2961751812000006</v>
      </c>
      <c r="AW127" s="430">
        <f t="shared" si="58"/>
        <v>13.770274993200001</v>
      </c>
      <c r="AX127" s="516">
        <f t="shared" si="59"/>
        <v>29.143439139047622</v>
      </c>
      <c r="AY127" s="606">
        <v>0.68</v>
      </c>
      <c r="AZ127" s="571">
        <v>19.739999999999998</v>
      </c>
      <c r="BA127" s="571">
        <v>-16.77</v>
      </c>
      <c r="BB127" s="571">
        <v>2.79</v>
      </c>
      <c r="BC127" s="571">
        <v>0.8</v>
      </c>
      <c r="BE127" s="421">
        <v>1983</v>
      </c>
      <c r="BF127" s="421">
        <f t="shared" si="60"/>
        <v>4</v>
      </c>
      <c r="BG127" s="578">
        <v>1.18</v>
      </c>
      <c r="BH127" t="s">
        <v>3876</v>
      </c>
      <c r="BI127" t="s">
        <v>3877</v>
      </c>
    </row>
    <row r="128" spans="1:61" ht="11.25" customHeight="1" x14ac:dyDescent="0.25">
      <c r="A128" s="95" t="s">
        <v>321</v>
      </c>
      <c r="B128" s="574" t="s">
        <v>322</v>
      </c>
      <c r="C128" s="734" t="s">
        <v>107</v>
      </c>
      <c r="D128" s="734" t="s">
        <v>3649</v>
      </c>
      <c r="E128" s="504">
        <v>52</v>
      </c>
      <c r="F128" s="33">
        <v>42</v>
      </c>
      <c r="G128" s="33" t="s">
        <v>36</v>
      </c>
      <c r="H128" s="33" t="s">
        <v>36</v>
      </c>
      <c r="I128" s="568">
        <v>548.44000000000005</v>
      </c>
      <c r="J128" s="430">
        <f t="shared" si="47"/>
        <v>0.70016774852308361</v>
      </c>
      <c r="K128" s="575">
        <v>0.96</v>
      </c>
      <c r="L128" s="406">
        <v>4</v>
      </c>
      <c r="M128" s="423">
        <f t="shared" si="48"/>
        <v>3.84</v>
      </c>
      <c r="N128" s="183" t="s">
        <v>110</v>
      </c>
      <c r="O128" s="505">
        <v>0.91</v>
      </c>
      <c r="P128" s="422">
        <v>45714</v>
      </c>
      <c r="Q128" s="422">
        <v>45728</v>
      </c>
      <c r="R128" s="423">
        <f t="shared" si="49"/>
        <v>5.4945054945054865</v>
      </c>
      <c r="S128" s="474">
        <f>IF(INDEX(Historical!$D$7:$D$1190,MATCH(B128,Historical!$B$7:$B$1192,0))=0,"n/a",(INDEX(Historical!$C$7:$C$1190,MATCH(B128,Historical!$B$7:$B$1192,0))/INDEX(Historical!$D$7:$D$1190,MATCH(B128,Historical!$B$7:$B$1192,0))-1)*100)</f>
        <v>1.1111111111111072</v>
      </c>
      <c r="T128" s="474">
        <f>IF(INDEX(Historical!$F$7:$F$1190,MATCH(B128,Historical!$B$7:$B$1192,0))=0,"n/a",((INDEX(Historical!$C$7:$C$1190,MATCH(B128,Historical!$B$7:$B$1192,0))/INDEX(Historical!$F$7:$F$1190,MATCH(B128,Historical!$B$7:$B$1192,0)))^(1/3)-1)*100)</f>
        <v>5.7264270346431223</v>
      </c>
      <c r="U128" s="474">
        <f>IF(INDEX(Historical!$H$7:$H$1190,MATCH(B128,Historical!$B$7:$B$1192,0))=0,"n/a",((INDEX(Historical!$C$7:$C$1190,MATCH(B128,Historical!$B$7:$B$1192,0))/INDEX(Historical!$H$7:$H$1190,MATCH(B128,Historical!$B$7:$B$1192,0)))^(1/5)-1)*100)</f>
        <v>9.8078295296111229</v>
      </c>
      <c r="V128" s="474">
        <f>IF(INDEX(Historical!$M$7:$M$1190,MATCH(B128,Historical!$B$7:$B$1192,0))=0,"n/a",((INDEX(Historical!$C$7:$C$1190,MATCH(B128,Historical!$B$7:$B$1192,0))/INDEX(Historical!$M$7:$M$1190,MATCH(B128,Historical!$B$7:$B$1192,0)))^(1/10)-1)*100)</f>
        <v>11.735715349560616</v>
      </c>
      <c r="W128" s="475">
        <f t="shared" si="50"/>
        <v>0.83572489937550565</v>
      </c>
      <c r="X128" s="476">
        <f t="shared" si="51"/>
        <v>1.3059693115327726</v>
      </c>
      <c r="Y128" s="448"/>
      <c r="Z128" s="430">
        <f t="shared" si="52"/>
        <v>29.515757109915448</v>
      </c>
      <c r="AA128" s="581">
        <f t="shared" si="53"/>
        <v>42.155265180630288</v>
      </c>
      <c r="AB128" s="406">
        <v>12</v>
      </c>
      <c r="AC128" s="568">
        <v>13.01</v>
      </c>
      <c r="AD128" s="568">
        <v>3.81</v>
      </c>
      <c r="AE128" s="568">
        <v>11.39</v>
      </c>
      <c r="AF128" s="570">
        <v>5.01</v>
      </c>
      <c r="AG128" s="569">
        <v>11.76</v>
      </c>
      <c r="AH128" s="568">
        <v>9.69</v>
      </c>
      <c r="AI128" s="568">
        <v>11.76</v>
      </c>
      <c r="AJ128" s="568">
        <v>7.51</v>
      </c>
      <c r="AK128" s="568">
        <v>11.07</v>
      </c>
      <c r="AL128" s="576">
        <v>167440</v>
      </c>
      <c r="AM128" s="571">
        <v>0.18</v>
      </c>
      <c r="AN128" s="570">
        <v>0.36</v>
      </c>
      <c r="AO128" s="510">
        <f t="shared" si="54"/>
        <v>-31.647267902496083</v>
      </c>
      <c r="AP128" s="511">
        <f t="shared" si="55"/>
        <v>10.507997278134207</v>
      </c>
      <c r="AQ128" s="582">
        <f t="shared" si="56"/>
        <v>206.37513574407996</v>
      </c>
      <c r="AR128" s="430">
        <f>INDEX(Historical!$C$7:$C$1190,MATCH(B128,Historical!$B$7:$B$1214,0))*IF(AH128="n/a",1.03,IF(AH128&lt;0,1.01,IF(AH128&gt;10,1.1,(1+AH128/100))))</f>
        <v>3.9927160000000002</v>
      </c>
      <c r="AS128" s="581">
        <f t="shared" si="57"/>
        <v>4.3919876000000002</v>
      </c>
      <c r="AT128" s="581">
        <f t="shared" si="62"/>
        <v>4.8311863600000002</v>
      </c>
      <c r="AU128" s="581">
        <f t="shared" si="62"/>
        <v>5.3143049960000006</v>
      </c>
      <c r="AV128" s="581">
        <f t="shared" si="62"/>
        <v>5.8457354956000014</v>
      </c>
      <c r="AW128" s="430">
        <f t="shared" si="58"/>
        <v>24.375930451600006</v>
      </c>
      <c r="AX128" s="516">
        <f t="shared" si="59"/>
        <v>4.4445938391802207</v>
      </c>
      <c r="AY128" s="606">
        <v>1.2</v>
      </c>
      <c r="AZ128" s="571">
        <v>28.4</v>
      </c>
      <c r="BA128" s="571">
        <v>-5.29</v>
      </c>
      <c r="BB128" s="571">
        <v>1.87</v>
      </c>
      <c r="BC128" s="571">
        <v>6.8199999999999994</v>
      </c>
      <c r="BE128" s="421">
        <v>1974</v>
      </c>
      <c r="BF128" s="421">
        <f t="shared" si="60"/>
        <v>5</v>
      </c>
      <c r="BG128" s="578">
        <v>6.61</v>
      </c>
      <c r="BH128" t="s">
        <v>3876</v>
      </c>
      <c r="BI128" t="s">
        <v>3877</v>
      </c>
    </row>
    <row r="129" spans="1:61" ht="11.25" customHeight="1" x14ac:dyDescent="0.25">
      <c r="A129" s="95" t="s">
        <v>4499</v>
      </c>
      <c r="B129" s="405" t="s">
        <v>104</v>
      </c>
      <c r="C129" s="734" t="s">
        <v>107</v>
      </c>
      <c r="D129" s="734" t="s">
        <v>3652</v>
      </c>
      <c r="E129" s="504">
        <v>38</v>
      </c>
      <c r="F129" s="33">
        <v>77</v>
      </c>
      <c r="G129" s="33" t="s">
        <v>105</v>
      </c>
      <c r="H129" s="33" t="s">
        <v>105</v>
      </c>
      <c r="I129" s="568">
        <v>64.42</v>
      </c>
      <c r="J129" s="430">
        <f t="shared" si="47"/>
        <v>2.3595156783607574</v>
      </c>
      <c r="K129" s="579">
        <v>0.38</v>
      </c>
      <c r="L129" s="406">
        <v>4</v>
      </c>
      <c r="M129" s="423">
        <f t="shared" si="48"/>
        <v>1.52</v>
      </c>
      <c r="N129" s="183" t="s">
        <v>106</v>
      </c>
      <c r="O129" s="506">
        <v>0.36</v>
      </c>
      <c r="P129" s="422">
        <v>45782</v>
      </c>
      <c r="Q129" s="422">
        <v>45792</v>
      </c>
      <c r="R129" s="423">
        <f t="shared" si="49"/>
        <v>5.5555555555555607</v>
      </c>
      <c r="S129" s="474">
        <f>IF(INDEX(Historical!$D$7:$D$1190,MATCH(B129,Historical!$B$7:$B$1192,0))=0,"n/a",(INDEX(Historical!$C$7:$C$1190,MATCH(B129,Historical!$B$7:$B$1192,0))/INDEX(Historical!$D$7:$D$1190,MATCH(B129,Historical!$B$7:$B$1192,0))-1)*100)</f>
        <v>7.6923076923076872</v>
      </c>
      <c r="T129" s="474">
        <f>IF(INDEX(Historical!$F$7:$F$1190,MATCH(B129,Historical!$B$7:$B$1192,0))=0,"n/a",((INDEX(Historical!$C$7:$C$1190,MATCH(B129,Historical!$B$7:$B$1192,0))/INDEX(Historical!$F$7:$F$1190,MATCH(B129,Historical!$B$7:$B$1192,0)))^(1/3)-1)*100)</f>
        <v>4.981850026504131</v>
      </c>
      <c r="U129" s="474">
        <f>IF(INDEX(Historical!$H$7:$H$1190,MATCH(B129,Historical!$B$7:$B$1192,0))=0,"n/a",((INDEX(Historical!$C$7:$C$1190,MATCH(B129,Historical!$B$7:$B$1192,0))/INDEX(Historical!$H$7:$H$1190,MATCH(B129,Historical!$B$7:$B$1192,0)))^(1/5)-1)*100)</f>
        <v>4.9414522844583919</v>
      </c>
      <c r="V129" s="474">
        <f>IF(INDEX(Historical!$M$7:$M$1190,MATCH(B129,Historical!$B$7:$B$1192,0))=0,"n/a",((INDEX(Historical!$C$7:$C$1190,MATCH(B129,Historical!$B$7:$B$1192,0))/INDEX(Historical!$M$7:$M$1190,MATCH(B129,Historical!$B$7:$B$1192,0)))^(1/10)-1)*100)</f>
        <v>8.0503647312164084</v>
      </c>
      <c r="W129" s="475">
        <f t="shared" si="50"/>
        <v>0.61381719331264872</v>
      </c>
      <c r="X129" s="476">
        <f t="shared" si="51"/>
        <v>0.56994836037582375</v>
      </c>
      <c r="Y129" s="451"/>
      <c r="Z129" s="430">
        <f t="shared" si="52"/>
        <v>26.297577854671278</v>
      </c>
      <c r="AA129" s="581">
        <f t="shared" si="53"/>
        <v>11.145328719723183</v>
      </c>
      <c r="AB129" s="406">
        <v>12</v>
      </c>
      <c r="AC129" s="568">
        <v>5.78</v>
      </c>
      <c r="AD129" s="568" t="s">
        <v>135</v>
      </c>
      <c r="AE129" s="568">
        <v>2.72</v>
      </c>
      <c r="AF129" s="568">
        <v>1.32</v>
      </c>
      <c r="AG129" s="568">
        <v>12.49</v>
      </c>
      <c r="AH129" s="568">
        <v>16.29</v>
      </c>
      <c r="AI129" s="568">
        <v>0.96</v>
      </c>
      <c r="AJ129" s="568">
        <v>8.67</v>
      </c>
      <c r="AK129" s="568" t="s">
        <v>135</v>
      </c>
      <c r="AL129" s="576">
        <v>1580</v>
      </c>
      <c r="AM129" s="571">
        <v>26.08</v>
      </c>
      <c r="AN129" s="568">
        <v>0.18</v>
      </c>
      <c r="AO129" s="510">
        <f t="shared" si="54"/>
        <v>-3.8443607569040346</v>
      </c>
      <c r="AP129" s="511">
        <f t="shared" si="55"/>
        <v>7.3009679628191488</v>
      </c>
      <c r="AQ129" s="582">
        <f t="shared" si="56"/>
        <v>-19.138434043704876</v>
      </c>
      <c r="AR129" s="430">
        <f>INDEX(Historical!$C$7:$C$1190,MATCH(B129,Historical!$B$7:$B$1214,0))*IF(AH129="n/a",1.03,IF(AH129&lt;0,1.01,IF(AH129&gt;10,1.1,(1+AH129/100))))</f>
        <v>1.54</v>
      </c>
      <c r="AS129" s="581">
        <f t="shared" si="57"/>
        <v>1.5547840000000002</v>
      </c>
      <c r="AT129" s="581">
        <f t="shared" si="62"/>
        <v>1.6014275200000001</v>
      </c>
      <c r="AU129" s="581">
        <f t="shared" si="62"/>
        <v>1.6494703456000002</v>
      </c>
      <c r="AV129" s="581">
        <f t="shared" si="62"/>
        <v>1.6989544559680003</v>
      </c>
      <c r="AW129" s="430">
        <f t="shared" si="58"/>
        <v>8.0446363215680012</v>
      </c>
      <c r="AX129" s="516">
        <f t="shared" si="59"/>
        <v>12.487793110164546</v>
      </c>
      <c r="AY129" s="606">
        <v>0.71</v>
      </c>
      <c r="AZ129" s="571">
        <v>23.549999999999997</v>
      </c>
      <c r="BA129" s="571">
        <v>-5.4399999999999995</v>
      </c>
      <c r="BB129" s="571">
        <v>3.55</v>
      </c>
      <c r="BC129" s="571">
        <v>4.8500000000000005</v>
      </c>
      <c r="BE129" s="421">
        <v>1988</v>
      </c>
      <c r="BF129" s="421">
        <f t="shared" si="60"/>
        <v>4</v>
      </c>
      <c r="BG129" s="578">
        <v>1.5599999999999998</v>
      </c>
      <c r="BH129" t="s">
        <v>3876</v>
      </c>
      <c r="BI129" t="s">
        <v>3877</v>
      </c>
    </row>
    <row r="130" spans="1:61" ht="11.25" customHeight="1" x14ac:dyDescent="0.25">
      <c r="A130" s="95" t="s">
        <v>4512</v>
      </c>
      <c r="B130" s="405" t="s">
        <v>332</v>
      </c>
      <c r="C130" s="734" t="s">
        <v>111</v>
      </c>
      <c r="D130" s="734" t="s">
        <v>209</v>
      </c>
      <c r="E130" s="504">
        <v>58</v>
      </c>
      <c r="F130" s="33">
        <v>22</v>
      </c>
      <c r="G130" s="33" t="s">
        <v>114</v>
      </c>
      <c r="H130" s="33" t="s">
        <v>114</v>
      </c>
      <c r="I130" s="568">
        <v>74.290000000000006</v>
      </c>
      <c r="J130" s="430">
        <f t="shared" si="47"/>
        <v>4.4689729438686223</v>
      </c>
      <c r="K130" s="575">
        <v>0.83</v>
      </c>
      <c r="L130" s="406">
        <v>4</v>
      </c>
      <c r="M130" s="423">
        <f t="shared" si="48"/>
        <v>3.32</v>
      </c>
      <c r="N130" s="183" t="s">
        <v>333</v>
      </c>
      <c r="O130" s="505">
        <v>0.82</v>
      </c>
      <c r="P130" s="422">
        <v>45902</v>
      </c>
      <c r="Q130" s="422">
        <v>45916</v>
      </c>
      <c r="R130" s="423">
        <f t="shared" si="49"/>
        <v>1.2195121951219523</v>
      </c>
      <c r="S130" s="474">
        <f>IF(INDEX(Historical!$D$7:$D$1190,MATCH(B130,Historical!$B$7:$B$1192,0))=0,"n/a",(INDEX(Historical!$C$7:$C$1190,MATCH(B130,Historical!$B$7:$B$1192,0))/INDEX(Historical!$D$7:$D$1190,MATCH(B130,Historical!$B$7:$B$1192,0))-1)*100)</f>
        <v>1.2422360248447006</v>
      </c>
      <c r="T130" s="474">
        <f>IF(INDEX(Historical!$F$7:$F$1190,MATCH(B130,Historical!$B$7:$B$1192,0))=0,"n/a",((INDEX(Historical!$C$7:$C$1190,MATCH(B130,Historical!$B$7:$B$1192,0))/INDEX(Historical!$F$7:$F$1190,MATCH(B130,Historical!$B$7:$B$1192,0)))^(1/3)-1)*100)</f>
        <v>3.0387177011947264</v>
      </c>
      <c r="U130" s="474">
        <f>IF(INDEX(Historical!$H$7:$H$1190,MATCH(B130,Historical!$B$7:$B$1192,0))=0,"n/a",((INDEX(Historical!$C$7:$C$1190,MATCH(B130,Historical!$B$7:$B$1192,0))/INDEX(Historical!$H$7:$H$1190,MATCH(B130,Historical!$B$7:$B$1192,0)))^(1/5)-1)*100)</f>
        <v>3.841455588022602</v>
      </c>
      <c r="V130" s="474">
        <f>IF(INDEX(Historical!$M$7:$M$1190,MATCH(B130,Historical!$B$7:$B$1192,0))=0,"n/a",((INDEX(Historical!$C$7:$C$1190,MATCH(B130,Historical!$B$7:$B$1192,0))/INDEX(Historical!$M$7:$M$1190,MATCH(B130,Historical!$B$7:$B$1192,0)))^(1/10)-1)*100)</f>
        <v>4.7993872208276889</v>
      </c>
      <c r="W130" s="475">
        <f t="shared" si="50"/>
        <v>0.80040542912478629</v>
      </c>
      <c r="X130" s="476" t="str">
        <f t="shared" si="51"/>
        <v>n/a</v>
      </c>
      <c r="Y130" s="405"/>
      <c r="Z130" s="430">
        <f t="shared" si="52"/>
        <v>105.39682539682541</v>
      </c>
      <c r="AA130" s="581">
        <f t="shared" si="53"/>
        <v>23.584126984126986</v>
      </c>
      <c r="AB130" s="406">
        <v>12</v>
      </c>
      <c r="AC130" s="568">
        <v>3.15</v>
      </c>
      <c r="AD130" s="568">
        <v>1.41</v>
      </c>
      <c r="AE130" s="568">
        <v>0.76</v>
      </c>
      <c r="AF130" s="568">
        <v>1.27</v>
      </c>
      <c r="AG130" s="568">
        <v>5.38</v>
      </c>
      <c r="AH130" s="568">
        <v>5.81</v>
      </c>
      <c r="AI130" s="568">
        <v>26.05</v>
      </c>
      <c r="AJ130" s="568">
        <v>-20.9</v>
      </c>
      <c r="AK130" s="568">
        <v>16.689999999999998</v>
      </c>
      <c r="AL130" s="576">
        <v>11500</v>
      </c>
      <c r="AM130" s="571">
        <v>0.31</v>
      </c>
      <c r="AN130" s="568">
        <v>0.74</v>
      </c>
      <c r="AO130" s="510">
        <f t="shared" si="54"/>
        <v>-15.273698452235761</v>
      </c>
      <c r="AP130" s="511">
        <f t="shared" si="55"/>
        <v>8.3104285318912243</v>
      </c>
      <c r="AQ130" s="582">
        <f t="shared" si="56"/>
        <v>15.377335093434997</v>
      </c>
      <c r="AR130" s="430">
        <f>INDEX(Historical!$C$7:$C$1190,MATCH(B130,Historical!$B$7:$B$1214,0))*IF(AH130="n/a",1.03,IF(AH130&lt;0,1.01,IF(AH130&gt;10,1.1,(1+AH130/100))))</f>
        <v>3.4494059999999998</v>
      </c>
      <c r="AS130" s="581">
        <f t="shared" si="57"/>
        <v>3.7943465999999999</v>
      </c>
      <c r="AT130" s="581">
        <f t="shared" si="62"/>
        <v>4.1737812600000002</v>
      </c>
      <c r="AU130" s="581">
        <f t="shared" si="62"/>
        <v>4.5911593860000002</v>
      </c>
      <c r="AV130" s="581">
        <f t="shared" si="62"/>
        <v>5.0502753246000003</v>
      </c>
      <c r="AW130" s="430">
        <f t="shared" si="58"/>
        <v>21.058968570600001</v>
      </c>
      <c r="AX130" s="516">
        <f t="shared" si="59"/>
        <v>28.346976134876833</v>
      </c>
      <c r="AY130" s="606">
        <v>1.17</v>
      </c>
      <c r="AZ130" s="571">
        <v>37.799999999999997</v>
      </c>
      <c r="BA130" s="571">
        <v>-33</v>
      </c>
      <c r="BB130" s="571">
        <v>4.34</v>
      </c>
      <c r="BC130" s="571">
        <v>-1.77</v>
      </c>
      <c r="BE130" s="421">
        <v>1968</v>
      </c>
      <c r="BF130" s="421">
        <f t="shared" si="60"/>
        <v>7</v>
      </c>
      <c r="BG130" s="578">
        <v>2.13</v>
      </c>
      <c r="BH130" t="s">
        <v>3876</v>
      </c>
      <c r="BI130" t="s">
        <v>3877</v>
      </c>
    </row>
    <row r="131" spans="1:61" ht="11.25" customHeight="1" x14ac:dyDescent="0.25">
      <c r="A131" s="8" t="s">
        <v>4518</v>
      </c>
      <c r="B131" s="405" t="s">
        <v>337</v>
      </c>
      <c r="C131" s="734" t="s">
        <v>152</v>
      </c>
      <c r="D131" s="734" t="s">
        <v>3639</v>
      </c>
      <c r="E131" s="504">
        <v>32</v>
      </c>
      <c r="F131" s="33">
        <v>98</v>
      </c>
      <c r="G131" s="33" t="s">
        <v>105</v>
      </c>
      <c r="H131" s="33" t="s">
        <v>105</v>
      </c>
      <c r="I131" s="568">
        <v>391.41</v>
      </c>
      <c r="J131" s="430">
        <f t="shared" si="47"/>
        <v>0.85843488924657008</v>
      </c>
      <c r="K131" s="579">
        <v>0.84</v>
      </c>
      <c r="L131" s="406">
        <v>4</v>
      </c>
      <c r="M131" s="423">
        <f t="shared" si="48"/>
        <v>3.36</v>
      </c>
      <c r="N131" s="183" t="s">
        <v>159</v>
      </c>
      <c r="O131" s="506">
        <v>0.8</v>
      </c>
      <c r="P131" s="422">
        <v>45657</v>
      </c>
      <c r="Q131" s="422">
        <v>45688</v>
      </c>
      <c r="R131" s="423">
        <f t="shared" si="49"/>
        <v>4.9999999999999902</v>
      </c>
      <c r="S131" s="474">
        <f>IF(INDEX(Historical!$D$7:$D$1190,MATCH(B131,Historical!$B$7:$B$1192,0))=0,"n/a",(INDEX(Historical!$C$7:$C$1190,MATCH(B131,Historical!$B$7:$B$1192,0))/INDEX(Historical!$D$7:$D$1190,MATCH(B131,Historical!$B$7:$B$1192,0))-1)*100)</f>
        <v>6.6666666666666652</v>
      </c>
      <c r="T131" s="474">
        <f>IF(INDEX(Historical!$F$7:$F$1190,MATCH(B131,Historical!$B$7:$B$1192,0))=0,"n/a",((INDEX(Historical!$C$7:$C$1190,MATCH(B131,Historical!$B$7:$B$1192,0))/INDEX(Historical!$F$7:$F$1190,MATCH(B131,Historical!$B$7:$B$1192,0)))^(1/3)-1)*100)</f>
        <v>8.2887014419613649</v>
      </c>
      <c r="U131" s="474">
        <f>IF(INDEX(Historical!$H$7:$H$1190,MATCH(B131,Historical!$B$7:$B$1192,0))=0,"n/a",((INDEX(Historical!$C$7:$C$1190,MATCH(B131,Historical!$B$7:$B$1192,0))/INDEX(Historical!$H$7:$H$1190,MATCH(B131,Historical!$B$7:$B$1192,0)))^(1/5)-1)*100)</f>
        <v>8.9976987048345336</v>
      </c>
      <c r="V131" s="474">
        <f>IF(INDEX(Historical!$M$7:$M$1190,MATCH(B131,Historical!$B$7:$B$1192,0))=0,"n/a",((INDEX(Historical!$C$7:$C$1190,MATCH(B131,Historical!$B$7:$B$1192,0))/INDEX(Historical!$M$7:$M$1190,MATCH(B131,Historical!$B$7:$B$1192,0)))^(1/10)-1)*100)</f>
        <v>10.123248678188478</v>
      </c>
      <c r="W131" s="475">
        <f t="shared" si="50"/>
        <v>0.88881533891594988</v>
      </c>
      <c r="X131" s="476">
        <f t="shared" si="51"/>
        <v>1.2496803756714632</v>
      </c>
      <c r="Y131" s="437"/>
      <c r="Z131" s="430">
        <f t="shared" si="52"/>
        <v>44.44444444444445</v>
      </c>
      <c r="AA131" s="581">
        <f t="shared" si="53"/>
        <v>51.773809523809533</v>
      </c>
      <c r="AB131" s="406">
        <v>12</v>
      </c>
      <c r="AC131" s="568">
        <v>7.56</v>
      </c>
      <c r="AD131" s="568">
        <v>4.6500000000000004</v>
      </c>
      <c r="AE131" s="568">
        <v>6.28</v>
      </c>
      <c r="AF131" s="568">
        <v>7.06</v>
      </c>
      <c r="AG131" s="568">
        <v>14.249999999999998</v>
      </c>
      <c r="AH131" s="568">
        <v>10.69</v>
      </c>
      <c r="AI131" s="568">
        <v>11.020000000000001</v>
      </c>
      <c r="AJ131" s="568">
        <v>7.1999999999999993</v>
      </c>
      <c r="AK131" s="568">
        <v>11.14</v>
      </c>
      <c r="AL131" s="576">
        <v>149640</v>
      </c>
      <c r="AM131" s="571">
        <v>6.32</v>
      </c>
      <c r="AN131" s="568">
        <v>0.81</v>
      </c>
      <c r="AO131" s="510">
        <f t="shared" si="54"/>
        <v>-41.917675929728432</v>
      </c>
      <c r="AP131" s="511">
        <f t="shared" si="55"/>
        <v>9.8561335940811041</v>
      </c>
      <c r="AQ131" s="582">
        <f t="shared" si="56"/>
        <v>303.05670692187852</v>
      </c>
      <c r="AR131" s="430">
        <f>INDEX(Historical!$C$7:$C$1190,MATCH(B131,Historical!$B$7:$B$1214,0))*IF(AH131="n/a",1.03,IF(AH131&lt;0,1.01,IF(AH131&gt;10,1.1,(1+AH131/100))))</f>
        <v>3.5200000000000005</v>
      </c>
      <c r="AS131" s="581">
        <f t="shared" si="57"/>
        <v>3.8720000000000008</v>
      </c>
      <c r="AT131" s="581">
        <f t="shared" si="62"/>
        <v>4.2592000000000008</v>
      </c>
      <c r="AU131" s="581">
        <f t="shared" si="62"/>
        <v>4.6851200000000013</v>
      </c>
      <c r="AV131" s="581">
        <f t="shared" si="62"/>
        <v>5.1536320000000018</v>
      </c>
      <c r="AW131" s="430">
        <f t="shared" si="58"/>
        <v>21.489952000000006</v>
      </c>
      <c r="AX131" s="516">
        <f t="shared" si="59"/>
        <v>5.4903942157839625</v>
      </c>
      <c r="AY131" s="606">
        <v>0.93</v>
      </c>
      <c r="AZ131" s="571">
        <v>18.91</v>
      </c>
      <c r="BA131" s="571">
        <v>-3.64</v>
      </c>
      <c r="BB131" s="571">
        <v>0.63</v>
      </c>
      <c r="BC131" s="571">
        <v>2.96</v>
      </c>
      <c r="BE131" s="421">
        <v>1994</v>
      </c>
      <c r="BF131" s="421">
        <f t="shared" si="60"/>
        <v>3</v>
      </c>
      <c r="BG131" s="578">
        <v>6.83</v>
      </c>
      <c r="BH131" t="s">
        <v>3876</v>
      </c>
      <c r="BI131" t="s">
        <v>3877</v>
      </c>
    </row>
    <row r="132" spans="1:61" ht="11.25" customHeight="1" x14ac:dyDescent="0.25">
      <c r="A132" s="8" t="s">
        <v>4519</v>
      </c>
      <c r="B132" s="405" t="s">
        <v>339</v>
      </c>
      <c r="C132" s="734" t="s">
        <v>127</v>
      </c>
      <c r="D132" s="734" t="s">
        <v>4774</v>
      </c>
      <c r="E132" s="504">
        <v>55</v>
      </c>
      <c r="F132" s="33">
        <v>30</v>
      </c>
      <c r="G132" s="33" t="s">
        <v>36</v>
      </c>
      <c r="H132" s="33" t="s">
        <v>114</v>
      </c>
      <c r="I132" s="568">
        <v>80.47</v>
      </c>
      <c r="J132" s="430">
        <f t="shared" si="47"/>
        <v>2.6842301478811983</v>
      </c>
      <c r="K132" s="575">
        <v>0.54</v>
      </c>
      <c r="L132" s="406">
        <v>4</v>
      </c>
      <c r="M132" s="423">
        <f t="shared" si="48"/>
        <v>2.16</v>
      </c>
      <c r="N132" s="183" t="s">
        <v>278</v>
      </c>
      <c r="O132" s="505">
        <v>0.51</v>
      </c>
      <c r="P132" s="422">
        <v>45841</v>
      </c>
      <c r="Q132" s="422">
        <v>45863</v>
      </c>
      <c r="R132" s="423">
        <f t="shared" si="49"/>
        <v>5.8823529411764754</v>
      </c>
      <c r="S132" s="474">
        <f>IF(INDEX(Historical!$D$7:$D$1190,MATCH(B132,Historical!$B$7:$B$1192,0))=0,"n/a",(INDEX(Historical!$C$7:$C$1190,MATCH(B132,Historical!$B$7:$B$1192,0))/INDEX(Historical!$D$7:$D$1190,MATCH(B132,Historical!$B$7:$B$1192,0))-1)*100)</f>
        <v>2.020202020202011</v>
      </c>
      <c r="T132" s="474">
        <f>IF(INDEX(Historical!$F$7:$F$1190,MATCH(B132,Historical!$B$7:$B$1192,0))=0,"n/a",((INDEX(Historical!$C$7:$C$1190,MATCH(B132,Historical!$B$7:$B$1192,0))/INDEX(Historical!$F$7:$F$1190,MATCH(B132,Historical!$B$7:$B$1192,0)))^(1/3)-1)*100)</f>
        <v>3.1599640562102627</v>
      </c>
      <c r="U132" s="474">
        <f>IF(INDEX(Historical!$H$7:$H$1190,MATCH(B132,Historical!$B$7:$B$1192,0))=0,"n/a",((INDEX(Historical!$C$7:$C$1190,MATCH(B132,Historical!$B$7:$B$1192,0))/INDEX(Historical!$H$7:$H$1190,MATCH(B132,Historical!$B$7:$B$1192,0)))^(1/5)-1)*100)</f>
        <v>5.3041178242185127</v>
      </c>
      <c r="V132" s="474">
        <f>IF(INDEX(Historical!$M$7:$M$1190,MATCH(B132,Historical!$B$7:$B$1192,0))=0,"n/a",((INDEX(Historical!$C$7:$C$1190,MATCH(B132,Historical!$B$7:$B$1192,0))/INDEX(Historical!$M$7:$M$1190,MATCH(B132,Historical!$B$7:$B$1192,0)))^(1/10)-1)*100)</f>
        <v>5.7034927811711933</v>
      </c>
      <c r="W132" s="475">
        <f t="shared" si="50"/>
        <v>0.92997712589886539</v>
      </c>
      <c r="X132" s="476">
        <f t="shared" si="51"/>
        <v>9.6808136963287314E-2</v>
      </c>
      <c r="Y132" s="437"/>
      <c r="Z132" s="430">
        <f t="shared" si="52"/>
        <v>57.908847184986598</v>
      </c>
      <c r="AA132" s="581">
        <f t="shared" si="53"/>
        <v>21.573726541554958</v>
      </c>
      <c r="AB132" s="406">
        <v>6</v>
      </c>
      <c r="AC132" s="568">
        <v>3.73</v>
      </c>
      <c r="AD132" s="568">
        <v>3.01</v>
      </c>
      <c r="AE132" s="568">
        <v>0.47</v>
      </c>
      <c r="AF132" s="568">
        <v>21</v>
      </c>
      <c r="AG132" s="568">
        <v>99.08</v>
      </c>
      <c r="AH132" s="568">
        <v>2.92</v>
      </c>
      <c r="AI132" s="568">
        <v>9.92</v>
      </c>
      <c r="AJ132" s="568">
        <v>54.790000000000006</v>
      </c>
      <c r="AK132" s="568">
        <v>7.17</v>
      </c>
      <c r="AL132" s="576">
        <v>38480</v>
      </c>
      <c r="AM132" s="571">
        <v>0.22</v>
      </c>
      <c r="AN132" s="568">
        <v>7.92</v>
      </c>
      <c r="AO132" s="510">
        <f t="shared" si="54"/>
        <v>-13.585378569455248</v>
      </c>
      <c r="AP132" s="511">
        <f t="shared" si="55"/>
        <v>7.988347972099711</v>
      </c>
      <c r="AQ132" s="582">
        <f t="shared" si="56"/>
        <v>348.72573032367217</v>
      </c>
      <c r="AR132" s="430">
        <f>INDEX(Historical!$C$7:$C$1190,MATCH(B132,Historical!$B$7:$B$1214,0))*IF(AH132="n/a",1.03,IF(AH132&lt;0,1.01,IF(AH132&gt;10,1.1,(1+AH132/100))))</f>
        <v>2.0789839999999997</v>
      </c>
      <c r="AS132" s="581">
        <f t="shared" si="57"/>
        <v>2.2852192127999995</v>
      </c>
      <c r="AT132" s="581">
        <f t="shared" si="62"/>
        <v>2.4490694303577598</v>
      </c>
      <c r="AU132" s="581">
        <f t="shared" si="62"/>
        <v>2.6246677085144112</v>
      </c>
      <c r="AV132" s="581">
        <f t="shared" si="62"/>
        <v>2.812856383214895</v>
      </c>
      <c r="AW132" s="430">
        <f t="shared" si="58"/>
        <v>12.250796734887066</v>
      </c>
      <c r="AX132" s="516">
        <f t="shared" si="59"/>
        <v>15.224054597846484</v>
      </c>
      <c r="AY132" s="606">
        <v>0.81</v>
      </c>
      <c r="AZ132" s="571">
        <v>19.89</v>
      </c>
      <c r="BA132" s="571">
        <v>-2.62</v>
      </c>
      <c r="BB132" s="571">
        <v>2.31</v>
      </c>
      <c r="BC132" s="571">
        <v>7.16</v>
      </c>
      <c r="BE132" s="421">
        <v>1971</v>
      </c>
      <c r="BF132" s="421">
        <f t="shared" si="60"/>
        <v>6</v>
      </c>
      <c r="BG132" s="578">
        <v>7.07</v>
      </c>
      <c r="BH132" t="s">
        <v>3876</v>
      </c>
      <c r="BI132" t="s">
        <v>3877</v>
      </c>
    </row>
    <row r="133" spans="1:61" s="540" customFormat="1" ht="11.25" customHeight="1" x14ac:dyDescent="0.25">
      <c r="A133" s="426" t="s">
        <v>4524</v>
      </c>
      <c r="B133" s="546" t="s">
        <v>343</v>
      </c>
      <c r="C133" s="734" t="s">
        <v>127</v>
      </c>
      <c r="D133" s="734" t="s">
        <v>4774</v>
      </c>
      <c r="E133" s="524">
        <v>58</v>
      </c>
      <c r="F133" s="33">
        <v>21</v>
      </c>
      <c r="G133" s="720" t="s">
        <v>114</v>
      </c>
      <c r="H133" s="720" t="s">
        <v>114</v>
      </c>
      <c r="I133" s="534">
        <v>95.98</v>
      </c>
      <c r="J133" s="526">
        <f t="shared" si="47"/>
        <v>4.7509897895394868</v>
      </c>
      <c r="K133" s="527">
        <v>1.1399999999999999</v>
      </c>
      <c r="L133" s="528">
        <v>4</v>
      </c>
      <c r="M133" s="529">
        <f t="shared" si="48"/>
        <v>4.5599999999999996</v>
      </c>
      <c r="N133" s="530" t="s">
        <v>288</v>
      </c>
      <c r="O133" s="531">
        <v>1.1200000000000001</v>
      </c>
      <c r="P133" s="714">
        <v>45882</v>
      </c>
      <c r="Q133" s="714">
        <v>45901</v>
      </c>
      <c r="R133" s="529">
        <f t="shared" si="49"/>
        <v>1.7857142857142672</v>
      </c>
      <c r="S133" s="474">
        <f>IF(INDEX(Historical!$D$7:$D$1190,MATCH(B133,Historical!$B$7:$B$1192,0))=0,"n/a",(INDEX(Historical!$C$7:$C$1190,MATCH(B133,Historical!$B$7:$B$1192,0))/INDEX(Historical!$D$7:$D$1190,MATCH(B133,Historical!$B$7:$B$1192,0))-1)*100)</f>
        <v>1.8348623853211121</v>
      </c>
      <c r="T133" s="474">
        <f>IF(INDEX(Historical!$F$7:$F$1190,MATCH(B133,Historical!$B$7:$B$1192,0))=0,"n/a",((INDEX(Historical!$C$7:$C$1190,MATCH(B133,Historical!$B$7:$B$1192,0))/INDEX(Historical!$F$7:$F$1190,MATCH(B133,Historical!$B$7:$B$1192,0)))^(1/3)-1)*100)</f>
        <v>12.00359499353576</v>
      </c>
      <c r="U133" s="474">
        <f>IF(INDEX(Historical!$H$7:$H$1190,MATCH(B133,Historical!$B$7:$B$1192,0))=0,"n/a",((INDEX(Historical!$C$7:$C$1190,MATCH(B133,Historical!$B$7:$B$1192,0))/INDEX(Historical!$H$7:$H$1190,MATCH(B133,Historical!$B$7:$B$1192,0)))^(1/5)-1)*100)</f>
        <v>11.296606958799792</v>
      </c>
      <c r="V133" s="474">
        <f>IF(INDEX(Historical!$M$7:$M$1190,MATCH(B133,Historical!$B$7:$B$1192,0))=0,"n/a",((INDEX(Historical!$C$7:$C$1190,MATCH(B133,Historical!$B$7:$B$1192,0))/INDEX(Historical!$M$7:$M$1190,MATCH(B133,Historical!$B$7:$B$1192,0)))^(1/10)-1)*100)</f>
        <v>8.8586481859161736</v>
      </c>
      <c r="W133" s="475">
        <f t="shared" si="50"/>
        <v>1.2752066366919934</v>
      </c>
      <c r="X133" s="476">
        <f t="shared" si="51"/>
        <v>1.65155072497073</v>
      </c>
      <c r="Y133" s="546"/>
      <c r="Z133" s="526">
        <f t="shared" si="52"/>
        <v>53.146853146853147</v>
      </c>
      <c r="AA133" s="533">
        <f t="shared" si="53"/>
        <v>11.186480186480187</v>
      </c>
      <c r="AB133" s="528">
        <v>1</v>
      </c>
      <c r="AC133" s="534">
        <v>8.58</v>
      </c>
      <c r="AD133" s="534" t="s">
        <v>135</v>
      </c>
      <c r="AE133" s="534">
        <v>0.41</v>
      </c>
      <c r="AF133" s="534">
        <v>2.83</v>
      </c>
      <c r="AG133" s="534">
        <v>26.32</v>
      </c>
      <c r="AH133" s="534">
        <v>-17.419999999999998</v>
      </c>
      <c r="AI133" s="534">
        <v>8.7099999999999991</v>
      </c>
      <c r="AJ133" s="534">
        <v>6.84</v>
      </c>
      <c r="AK133" s="534">
        <v>-1.76</v>
      </c>
      <c r="AL133" s="535">
        <v>43610</v>
      </c>
      <c r="AM133" s="536">
        <v>0.26</v>
      </c>
      <c r="AN133" s="534">
        <v>1.3</v>
      </c>
      <c r="AO133" s="537">
        <f t="shared" si="54"/>
        <v>4.8611165618590935</v>
      </c>
      <c r="AP133" s="538">
        <f t="shared" si="55"/>
        <v>16.047596748339281</v>
      </c>
      <c r="AQ133" s="582">
        <f t="shared" si="56"/>
        <v>18.617478434277103</v>
      </c>
      <c r="AR133" s="430">
        <f>INDEX(Historical!$C$7:$C$1190,MATCH(B133,Historical!$B$7:$B$1214,0))*IF(AH133="n/a",1.03,IF(AH133&lt;0,1.01,IF(AH133&gt;10,1.1,(1+AH133/100))))</f>
        <v>4.4844000000000008</v>
      </c>
      <c r="AS133" s="533">
        <f t="shared" si="57"/>
        <v>4.8749912400000008</v>
      </c>
      <c r="AT133" s="533">
        <f t="shared" si="62"/>
        <v>4.9237411524000008</v>
      </c>
      <c r="AU133" s="533">
        <f t="shared" si="62"/>
        <v>4.9729785639240012</v>
      </c>
      <c r="AV133" s="533">
        <f t="shared" si="62"/>
        <v>5.0227083495632412</v>
      </c>
      <c r="AW133" s="526">
        <f t="shared" si="58"/>
        <v>24.278819305887247</v>
      </c>
      <c r="AX133" s="539">
        <f t="shared" si="59"/>
        <v>25.29570671586502</v>
      </c>
      <c r="AY133" s="607">
        <v>1.1499999999999999</v>
      </c>
      <c r="AZ133" s="536">
        <v>9.879999999999999</v>
      </c>
      <c r="BA133" s="536">
        <v>-40.57</v>
      </c>
      <c r="BB133" s="536">
        <v>-5.87</v>
      </c>
      <c r="BC133" s="536">
        <v>-15.18</v>
      </c>
      <c r="BD133" s="592"/>
      <c r="BE133" s="421">
        <v>1968</v>
      </c>
      <c r="BF133" s="421">
        <f t="shared" si="60"/>
        <v>7</v>
      </c>
      <c r="BG133" s="559">
        <v>6.9</v>
      </c>
      <c r="BH133" t="s">
        <v>3876</v>
      </c>
      <c r="BI133" t="s">
        <v>3877</v>
      </c>
    </row>
    <row r="134" spans="1:61" ht="11.25" customHeight="1" x14ac:dyDescent="0.25">
      <c r="A134" s="95" t="s">
        <v>4525</v>
      </c>
      <c r="B134" s="405" t="s">
        <v>231</v>
      </c>
      <c r="C134" s="734" t="s">
        <v>107</v>
      </c>
      <c r="D134" s="734" t="s">
        <v>3652</v>
      </c>
      <c r="E134" s="504">
        <v>35</v>
      </c>
      <c r="F134" s="33">
        <v>81</v>
      </c>
      <c r="G134" s="33" t="s">
        <v>105</v>
      </c>
      <c r="H134" s="33" t="s">
        <v>105</v>
      </c>
      <c r="I134" s="568">
        <v>59</v>
      </c>
      <c r="J134" s="430">
        <f t="shared" si="47"/>
        <v>3.4576271186440679</v>
      </c>
      <c r="K134" s="579">
        <v>0.51</v>
      </c>
      <c r="L134" s="406">
        <v>4</v>
      </c>
      <c r="M134" s="423">
        <f t="shared" si="48"/>
        <v>2.04</v>
      </c>
      <c r="N134" s="183" t="s">
        <v>3798</v>
      </c>
      <c r="O134" s="506">
        <v>0.45</v>
      </c>
      <c r="P134" s="422">
        <v>45660</v>
      </c>
      <c r="Q134" s="422">
        <v>45672</v>
      </c>
      <c r="R134" s="423">
        <f t="shared" si="49"/>
        <v>13.333333333333334</v>
      </c>
      <c r="S134" s="474">
        <f>IF(INDEX(Historical!$D$7:$D$1190,MATCH(B134,Historical!$B$7:$B$1192,0))=0,"n/a",(INDEX(Historical!$C$7:$C$1190,MATCH(B134,Historical!$B$7:$B$1192,0))/INDEX(Historical!$D$7:$D$1190,MATCH(B134,Historical!$B$7:$B$1192,0))-1)*100)</f>
        <v>66.666666666666657</v>
      </c>
      <c r="T134" s="474">
        <f>IF(INDEX(Historical!$F$7:$F$1190,MATCH(B134,Historical!$B$7:$B$1192,0))=0,"n/a",((INDEX(Historical!$C$7:$C$1190,MATCH(B134,Historical!$B$7:$B$1192,0))/INDEX(Historical!$F$7:$F$1190,MATCH(B134,Historical!$B$7:$B$1192,0)))^(1/3)-1)*100)</f>
        <v>19.304148826304022</v>
      </c>
      <c r="U134" s="474">
        <f>IF(INDEX(Historical!$H$7:$H$1190,MATCH(B134,Historical!$B$7:$B$1192,0))=0,"n/a",((INDEX(Historical!$C$7:$C$1190,MATCH(B134,Historical!$B$7:$B$1192,0))/INDEX(Historical!$H$7:$H$1190,MATCH(B134,Historical!$B$7:$B$1192,0)))^(1/5)-1)*100)</f>
        <v>11.811649920888922</v>
      </c>
      <c r="V134" s="474">
        <f>IF(INDEX(Historical!$M$7:$M$1190,MATCH(B134,Historical!$B$7:$B$1192,0))=0,"n/a",((INDEX(Historical!$C$7:$C$1190,MATCH(B134,Historical!$B$7:$B$1192,0))/INDEX(Historical!$M$7:$M$1190,MATCH(B134,Historical!$B$7:$B$1192,0)))^(1/10)-1)*100)</f>
        <v>6.3775728523117747</v>
      </c>
      <c r="W134" s="475">
        <f t="shared" si="50"/>
        <v>1.8520603675436456</v>
      </c>
      <c r="X134" s="476">
        <f t="shared" si="51"/>
        <v>11.249190400846592</v>
      </c>
      <c r="Y134" s="574"/>
      <c r="Z134" s="430">
        <f t="shared" si="52"/>
        <v>38.931297709923662</v>
      </c>
      <c r="AA134" s="581">
        <f t="shared" si="53"/>
        <v>11.259541984732824</v>
      </c>
      <c r="AB134" s="406">
        <v>12</v>
      </c>
      <c r="AC134" s="568">
        <v>5.24</v>
      </c>
      <c r="AD134" s="568" t="s">
        <v>135</v>
      </c>
      <c r="AE134" s="568">
        <v>2.08</v>
      </c>
      <c r="AF134" s="568">
        <v>1.19</v>
      </c>
      <c r="AG134" s="568">
        <v>11.08</v>
      </c>
      <c r="AH134" s="568">
        <v>56.92</v>
      </c>
      <c r="AI134" s="568">
        <v>-0.05</v>
      </c>
      <c r="AJ134" s="568">
        <v>1.05</v>
      </c>
      <c r="AK134" s="568" t="s">
        <v>135</v>
      </c>
      <c r="AL134" s="578">
        <v>699.19</v>
      </c>
      <c r="AM134" s="571">
        <v>4.79</v>
      </c>
      <c r="AN134" s="568">
        <v>0.48</v>
      </c>
      <c r="AO134" s="510">
        <f t="shared" si="54"/>
        <v>4.0097350548001653</v>
      </c>
      <c r="AP134" s="511">
        <f t="shared" si="55"/>
        <v>15.269277039532989</v>
      </c>
      <c r="AQ134" s="582">
        <f t="shared" si="56"/>
        <v>-22.831051259569833</v>
      </c>
      <c r="AR134" s="430">
        <f>INDEX(Historical!$C$7:$C$1190,MATCH(B134,Historical!$B$7:$B$1214,0))*IF(AH134="n/a",1.03,IF(AH134&lt;0,1.01,IF(AH134&gt;10,1.1,(1+AH134/100))))</f>
        <v>1.9800000000000002</v>
      </c>
      <c r="AS134" s="581">
        <f t="shared" si="57"/>
        <v>1.9998000000000002</v>
      </c>
      <c r="AT134" s="581">
        <f t="shared" si="62"/>
        <v>2.0597940000000001</v>
      </c>
      <c r="AU134" s="581">
        <f t="shared" si="62"/>
        <v>2.1215878200000002</v>
      </c>
      <c r="AV134" s="581">
        <f t="shared" si="62"/>
        <v>2.1852354546000003</v>
      </c>
      <c r="AW134" s="430">
        <f t="shared" si="58"/>
        <v>10.346417274600002</v>
      </c>
      <c r="AX134" s="516">
        <f t="shared" si="59"/>
        <v>17.536300465423732</v>
      </c>
      <c r="AY134" s="606">
        <v>0.49</v>
      </c>
      <c r="AZ134" s="571">
        <v>45.43</v>
      </c>
      <c r="BA134" s="571">
        <v>-1.17</v>
      </c>
      <c r="BB134" s="571">
        <v>6.5100000000000007</v>
      </c>
      <c r="BC134" s="571">
        <v>16.37</v>
      </c>
      <c r="BE134" s="421">
        <v>1989</v>
      </c>
      <c r="BF134" s="421">
        <f t="shared" si="60"/>
        <v>4</v>
      </c>
      <c r="BG134" s="578">
        <v>1.18</v>
      </c>
      <c r="BH134" t="s">
        <v>3876</v>
      </c>
      <c r="BI134" t="s">
        <v>3877</v>
      </c>
    </row>
    <row r="135" spans="1:61" ht="11.25" customHeight="1" x14ac:dyDescent="0.25">
      <c r="A135" s="8" t="s">
        <v>4529</v>
      </c>
      <c r="B135" s="405" t="s">
        <v>349</v>
      </c>
      <c r="C135" s="734" t="s">
        <v>107</v>
      </c>
      <c r="D135" s="734" t="s">
        <v>3652</v>
      </c>
      <c r="E135" s="504">
        <v>38</v>
      </c>
      <c r="F135" s="33">
        <v>74</v>
      </c>
      <c r="G135" s="33" t="s">
        <v>36</v>
      </c>
      <c r="H135" s="33" t="s">
        <v>36</v>
      </c>
      <c r="I135" s="568">
        <v>70.069999999999993</v>
      </c>
      <c r="J135" s="430">
        <f t="shared" ref="J135:J152" si="63">(M135/I135)*100</f>
        <v>3.5393178250321107</v>
      </c>
      <c r="K135" s="579">
        <v>0.62</v>
      </c>
      <c r="L135" s="406">
        <v>4</v>
      </c>
      <c r="M135" s="423">
        <f t="shared" ref="M135:M152" si="64">K135*L135</f>
        <v>2.48</v>
      </c>
      <c r="N135" s="183" t="s">
        <v>106</v>
      </c>
      <c r="O135" s="506">
        <v>0.61</v>
      </c>
      <c r="P135" s="422">
        <v>45604</v>
      </c>
      <c r="Q135" s="422">
        <v>45611</v>
      </c>
      <c r="R135" s="423">
        <f t="shared" ref="R135:R152" si="65">(K135-O135)/O135*100</f>
        <v>1.6393442622950833</v>
      </c>
      <c r="S135" s="474">
        <f>IF(INDEX(Historical!$D$7:$D$1190,MATCH(B135,Historical!$B$7:$B$1192,0))=0,"n/a",(INDEX(Historical!$C$7:$C$1190,MATCH(B135,Historical!$B$7:$B$1192,0))/INDEX(Historical!$D$7:$D$1190,MATCH(B135,Historical!$B$7:$B$1192,0))-1)*100)</f>
        <v>1.6666666666666607</v>
      </c>
      <c r="T135" s="474">
        <f>IF(INDEX(Historical!$F$7:$F$1190,MATCH(B135,Historical!$B$7:$B$1192,0))=0,"n/a",((INDEX(Historical!$C$7:$C$1190,MATCH(B135,Historical!$B$7:$B$1192,0))/INDEX(Historical!$F$7:$F$1190,MATCH(B135,Historical!$B$7:$B$1192,0)))^(1/3)-1)*100)</f>
        <v>3.6689191227217588</v>
      </c>
      <c r="U135" s="474">
        <f>IF(INDEX(Historical!$H$7:$H$1190,MATCH(B135,Historical!$B$7:$B$1192,0))=0,"n/a",((INDEX(Historical!$C$7:$C$1190,MATCH(B135,Historical!$B$7:$B$1192,0))/INDEX(Historical!$H$7:$H$1190,MATCH(B135,Historical!$B$7:$B$1192,0)))^(1/5)-1)*100)</f>
        <v>3.8502846786179656</v>
      </c>
      <c r="V135" s="474">
        <f>IF(INDEX(Historical!$M$7:$M$1190,MATCH(B135,Historical!$B$7:$B$1192,0))=0,"n/a",((INDEX(Historical!$C$7:$C$1190,MATCH(B135,Historical!$B$7:$B$1192,0))/INDEX(Historical!$M$7:$M$1190,MATCH(B135,Historical!$B$7:$B$1192,0)))^(1/10)-1)*100)</f>
        <v>4.1807503776055244</v>
      </c>
      <c r="W135" s="475">
        <f t="shared" ref="W135:W152" si="66">IF(OR(U135&lt;=0,U135="n/a",V135&lt;=0,V135="n/a"),"n/a",U135/V135)</f>
        <v>0.92095541012022131</v>
      </c>
      <c r="X135" s="476" t="str">
        <f t="shared" ref="X135:X152" si="67">IF(OR(AJ135&lt;=0,AJ135="n/a",U135&lt;=0,U135="n/a"),"n/a",U135/AJ135)</f>
        <v>n/a</v>
      </c>
      <c r="Y135" s="449"/>
      <c r="Z135" s="430">
        <f t="shared" ref="Z135:Z152" si="68">IF(OR(AC135&lt;0.01,AC135="n/a"),"n/a",M135/AC135*100)</f>
        <v>44.684684684684683</v>
      </c>
      <c r="AA135" s="581">
        <f t="shared" ref="AA135:AA152" si="69">IF(OR(AC135&lt;0.01,AC135="n/a"),"n/a",I135/AC135)</f>
        <v>12.625225225225224</v>
      </c>
      <c r="AB135" s="406">
        <v>12</v>
      </c>
      <c r="AC135" s="568">
        <v>5.55</v>
      </c>
      <c r="AD135" s="568" t="s">
        <v>135</v>
      </c>
      <c r="AE135" s="568">
        <v>2.2200000000000002</v>
      </c>
      <c r="AF135" s="568">
        <v>1.32</v>
      </c>
      <c r="AG135" s="568">
        <v>11.06</v>
      </c>
      <c r="AH135" s="568">
        <v>22.33</v>
      </c>
      <c r="AI135" s="568">
        <v>11.18</v>
      </c>
      <c r="AJ135" s="568">
        <v>-1.55</v>
      </c>
      <c r="AK135" s="568" t="s">
        <v>135</v>
      </c>
      <c r="AL135" s="576">
        <v>1010</v>
      </c>
      <c r="AM135" s="571">
        <v>9.15</v>
      </c>
      <c r="AN135" s="568">
        <v>1.05</v>
      </c>
      <c r="AO135" s="510">
        <f t="shared" ref="AO135:AO152" si="70">IF(U135="n/a","n/a",IF(AA135&lt;0,"n/a",IF(AA135="n/a","n/a",J135+U135-AA135)))</f>
        <v>-5.2356227215751474</v>
      </c>
      <c r="AP135" s="511">
        <f t="shared" ref="AP135:AP152" si="71">IF(U135="n/a","n/a",J135+U135)</f>
        <v>7.3896025036500763</v>
      </c>
      <c r="AQ135" s="582">
        <f t="shared" ref="AQ135:AQ152" si="72">IF(OR(AC135&lt;0.01,AC135="n/a",AF135="n/a"),"n/a",(I135/SQRT(22.5*AC135*(I135/AF135))-1)*100)</f>
        <v>-13.937239186749316</v>
      </c>
      <c r="AR135" s="430">
        <f>INDEX(Historical!$C$7:$C$1190,MATCH(B135,Historical!$B$7:$B$1214,0))*IF(AH135="n/a",1.03,IF(AH135&lt;0,1.01,IF(AH135&gt;10,1.1,(1+AH135/100))))</f>
        <v>2.6840000000000002</v>
      </c>
      <c r="AS135" s="581">
        <f t="shared" ref="AS135:AS152" si="73">IF($AI135="n/a",1.03*AR135,IF($AI135&lt;0,1.01*AR135,IF($AI135&gt;10,1.1*AR135,(1+$AI135/100)*AR135)))</f>
        <v>2.9524000000000004</v>
      </c>
      <c r="AT135" s="581">
        <f t="shared" si="62"/>
        <v>3.0409720000000005</v>
      </c>
      <c r="AU135" s="581">
        <f t="shared" si="62"/>
        <v>3.1322011600000006</v>
      </c>
      <c r="AV135" s="581">
        <f t="shared" si="62"/>
        <v>3.2261671948000008</v>
      </c>
      <c r="AW135" s="430">
        <f t="shared" ref="AW135:AW152" si="74">SUM(AR135:AV135)</f>
        <v>15.035740354800001</v>
      </c>
      <c r="AX135" s="516">
        <f t="shared" ref="AX135:AX152" si="75">AW135/I135*100</f>
        <v>21.458170907378342</v>
      </c>
      <c r="AY135" s="606">
        <v>0.92</v>
      </c>
      <c r="AZ135" s="571">
        <v>29.880000000000003</v>
      </c>
      <c r="BA135" s="571">
        <v>-11.32</v>
      </c>
      <c r="BB135" s="571">
        <v>6.9</v>
      </c>
      <c r="BC135" s="571">
        <v>6.02</v>
      </c>
      <c r="BE135" s="421">
        <v>1987</v>
      </c>
      <c r="BF135" s="421">
        <f t="shared" ref="BF135:BF152" si="76">IF(BE135&gt;2020,0,IF(BE135&gt;2008,1,IF(BE135&gt;2001,2,IF(BE135&gt;1990,3,IF(BE135&gt;1980,4,IF(BE135&gt;1973,5,IF(BE135&gt;1970,6,IF(BE135&gt;1960,7,IF(BE135&gt;1958,8,IF(BE135&gt;1953,9,10))))))))))</f>
        <v>4</v>
      </c>
      <c r="BG135" s="578">
        <v>0.98</v>
      </c>
      <c r="BH135" t="s">
        <v>3876</v>
      </c>
      <c r="BI135" t="s">
        <v>3877</v>
      </c>
    </row>
    <row r="136" spans="1:61" ht="11.25" customHeight="1" x14ac:dyDescent="0.25">
      <c r="A136" s="8" t="s">
        <v>346</v>
      </c>
      <c r="B136" s="405" t="s">
        <v>347</v>
      </c>
      <c r="C136" s="734" t="s">
        <v>111</v>
      </c>
      <c r="D136" s="734" t="s">
        <v>209</v>
      </c>
      <c r="E136" s="504">
        <v>53</v>
      </c>
      <c r="F136" s="33">
        <v>35</v>
      </c>
      <c r="G136" s="33" t="s">
        <v>36</v>
      </c>
      <c r="H136" s="33" t="s">
        <v>36</v>
      </c>
      <c r="I136" s="568">
        <v>82.04</v>
      </c>
      <c r="J136" s="430">
        <f t="shared" si="63"/>
        <v>1.4383227693807896</v>
      </c>
      <c r="K136" s="575">
        <v>0.29499999999999998</v>
      </c>
      <c r="L136" s="406">
        <v>4</v>
      </c>
      <c r="M136" s="423">
        <f t="shared" si="64"/>
        <v>1.18</v>
      </c>
      <c r="N136" s="183" t="s">
        <v>147</v>
      </c>
      <c r="O136" s="505">
        <v>0.28000000000000003</v>
      </c>
      <c r="P136" s="422">
        <v>45625</v>
      </c>
      <c r="Q136" s="422">
        <v>45642</v>
      </c>
      <c r="R136" s="423">
        <f t="shared" si="65"/>
        <v>5.3571428571428417</v>
      </c>
      <c r="S136" s="474">
        <f>IF(INDEX(Historical!$D$7:$D$1190,MATCH(B136,Historical!$B$7:$B$1192,0))=0,"n/a",(INDEX(Historical!$C$7:$C$1190,MATCH(B136,Historical!$B$7:$B$1192,0))/INDEX(Historical!$D$7:$D$1190,MATCH(B136,Historical!$B$7:$B$1192,0))-1)*100)</f>
        <v>5.5813953488372148</v>
      </c>
      <c r="T136" s="474">
        <f>IF(INDEX(Historical!$F$7:$F$1190,MATCH(B136,Historical!$B$7:$B$1192,0))=0,"n/a",((INDEX(Historical!$C$7:$C$1190,MATCH(B136,Historical!$B$7:$B$1192,0))/INDEX(Historical!$F$7:$F$1190,MATCH(B136,Historical!$B$7:$B$1192,0)))^(1/3)-1)*100)</f>
        <v>6.4852208549943002</v>
      </c>
      <c r="U136" s="474">
        <f>IF(INDEX(Historical!$H$7:$H$1190,MATCH(B136,Historical!$B$7:$B$1192,0))=0,"n/a",((INDEX(Historical!$C$7:$C$1190,MATCH(B136,Historical!$B$7:$B$1192,0))/INDEX(Historical!$H$7:$H$1190,MATCH(B136,Historical!$B$7:$B$1192,0)))^(1/5)-1)*100)</f>
        <v>5.2210515922516354</v>
      </c>
      <c r="V136" s="474">
        <f>IF(INDEX(Historical!$M$7:$M$1190,MATCH(B136,Historical!$B$7:$B$1192,0))=0,"n/a",((INDEX(Historical!$C$7:$C$1190,MATCH(B136,Historical!$B$7:$B$1192,0))/INDEX(Historical!$M$7:$M$1190,MATCH(B136,Historical!$B$7:$B$1192,0)))^(1/10)-1)*100)</f>
        <v>3.8221757382760568</v>
      </c>
      <c r="W136" s="475">
        <f t="shared" si="66"/>
        <v>1.3659894127752805</v>
      </c>
      <c r="X136" s="476">
        <f t="shared" si="67"/>
        <v>0.43328228981341377</v>
      </c>
      <c r="Y136" s="451"/>
      <c r="Z136" s="430">
        <f t="shared" si="68"/>
        <v>36.760124610591902</v>
      </c>
      <c r="AA136" s="581">
        <f t="shared" si="69"/>
        <v>25.557632398753896</v>
      </c>
      <c r="AB136" s="406">
        <v>12</v>
      </c>
      <c r="AC136" s="568">
        <v>3.21</v>
      </c>
      <c r="AD136" s="568" t="s">
        <v>135</v>
      </c>
      <c r="AE136" s="568">
        <v>1.21</v>
      </c>
      <c r="AF136" s="568">
        <v>2.33</v>
      </c>
      <c r="AG136" s="568">
        <v>9.51</v>
      </c>
      <c r="AH136" s="569">
        <v>-12.33</v>
      </c>
      <c r="AI136" s="569">
        <v>12.85</v>
      </c>
      <c r="AJ136" s="568">
        <v>12.049999999999999</v>
      </c>
      <c r="AK136" s="568" t="s">
        <v>135</v>
      </c>
      <c r="AL136" s="576">
        <v>1520</v>
      </c>
      <c r="AM136" s="571">
        <v>1.6199999999999999</v>
      </c>
      <c r="AN136" s="568">
        <v>0.38</v>
      </c>
      <c r="AO136" s="510">
        <f t="shared" si="70"/>
        <v>-18.898258037121472</v>
      </c>
      <c r="AP136" s="511">
        <f t="shared" si="71"/>
        <v>6.659374361632425</v>
      </c>
      <c r="AQ136" s="582">
        <f t="shared" si="72"/>
        <v>62.684812497590748</v>
      </c>
      <c r="AR136" s="430">
        <f>INDEX(Historical!$C$7:$C$1190,MATCH(B136,Historical!$B$7:$B$1214,0))*IF(AH136="n/a",1.03,IF(AH136&lt;0,1.01,IF(AH136&gt;10,1.1,(1+AH136/100))))</f>
        <v>1.14635</v>
      </c>
      <c r="AS136" s="581">
        <f t="shared" si="73"/>
        <v>1.260985</v>
      </c>
      <c r="AT136" s="581">
        <f t="shared" si="62"/>
        <v>1.2988145500000001</v>
      </c>
      <c r="AU136" s="581">
        <f t="shared" si="62"/>
        <v>1.3377789865000003</v>
      </c>
      <c r="AV136" s="581">
        <f t="shared" si="62"/>
        <v>1.3779123560950004</v>
      </c>
      <c r="AW136" s="430">
        <f t="shared" si="74"/>
        <v>6.4218408925950001</v>
      </c>
      <c r="AX136" s="516">
        <f t="shared" si="75"/>
        <v>7.8276948958983423</v>
      </c>
      <c r="AY136" s="606">
        <v>1.08</v>
      </c>
      <c r="AZ136" s="571">
        <v>21.87</v>
      </c>
      <c r="BA136" s="571">
        <v>-16.73</v>
      </c>
      <c r="BB136" s="571">
        <v>0.96</v>
      </c>
      <c r="BC136" s="571">
        <v>1.46</v>
      </c>
      <c r="BE136" s="421">
        <v>1973</v>
      </c>
      <c r="BF136" s="421">
        <f t="shared" si="76"/>
        <v>6</v>
      </c>
      <c r="BG136" s="578">
        <v>5.04</v>
      </c>
      <c r="BH136" t="s">
        <v>3876</v>
      </c>
      <c r="BI136" t="s">
        <v>3877</v>
      </c>
    </row>
    <row r="137" spans="1:61" ht="11.25" customHeight="1" x14ac:dyDescent="0.25">
      <c r="A137" s="8" t="s">
        <v>4532</v>
      </c>
      <c r="B137" s="405" t="s">
        <v>351</v>
      </c>
      <c r="C137" s="734" t="s">
        <v>127</v>
      </c>
      <c r="D137" s="734" t="s">
        <v>3642</v>
      </c>
      <c r="E137" s="504">
        <v>59</v>
      </c>
      <c r="F137" s="33">
        <v>17</v>
      </c>
      <c r="G137" s="33" t="s">
        <v>105</v>
      </c>
      <c r="H137" s="33" t="s">
        <v>105</v>
      </c>
      <c r="I137" s="568">
        <v>40.21</v>
      </c>
      <c r="J137" s="430">
        <f t="shared" si="63"/>
        <v>0.8952996766973389</v>
      </c>
      <c r="K137" s="575">
        <v>0.09</v>
      </c>
      <c r="L137" s="406">
        <v>4</v>
      </c>
      <c r="M137" s="423">
        <f t="shared" si="64"/>
        <v>0.36</v>
      </c>
      <c r="N137" s="183" t="s">
        <v>192</v>
      </c>
      <c r="O137" s="508">
        <v>8.7400000000000005E-2</v>
      </c>
      <c r="P137" s="422">
        <v>45826</v>
      </c>
      <c r="Q137" s="422">
        <v>45848</v>
      </c>
      <c r="R137" s="423">
        <f t="shared" si="65"/>
        <v>2.9748283752860307</v>
      </c>
      <c r="S137" s="474">
        <f>IF(INDEX(Historical!$D$7:$D$1190,MATCH(B137,Historical!$B$7:$B$1192,0))=0,"n/a",(INDEX(Historical!$C$7:$C$1190,MATCH(B137,Historical!$B$7:$B$1192,0))/INDEX(Historical!$D$7:$D$1190,MATCH(B137,Historical!$B$7:$B$1192,0))-1)*100)</f>
        <v>3.0000000000000027</v>
      </c>
      <c r="T137" s="474">
        <f>IF(INDEX(Historical!$F$7:$F$1190,MATCH(B137,Historical!$B$7:$B$1192,0))=0,"n/a",((INDEX(Historical!$C$7:$C$1190,MATCH(B137,Historical!$B$7:$B$1192,0))/INDEX(Historical!$F$7:$F$1190,MATCH(B137,Historical!$B$7:$B$1192,0)))^(1/3)-1)*100)</f>
        <v>3.0000000000000027</v>
      </c>
      <c r="U137" s="474">
        <f>IF(INDEX(Historical!$H$7:$H$1190,MATCH(B137,Historical!$B$7:$B$1192,0))=0,"n/a",((INDEX(Historical!$C$7:$C$1190,MATCH(B137,Historical!$B$7:$B$1192,0))/INDEX(Historical!$H$7:$H$1190,MATCH(B137,Historical!$B$7:$B$1192,0)))^(1/5)-1)*100)</f>
        <v>3.0000000000000027</v>
      </c>
      <c r="V137" s="474">
        <f>IF(INDEX(Historical!$M$7:$M$1190,MATCH(B137,Historical!$B$7:$B$1192,0))=0,"n/a",((INDEX(Historical!$C$7:$C$1190,MATCH(B137,Historical!$B$7:$B$1192,0))/INDEX(Historical!$M$7:$M$1190,MATCH(B137,Historical!$B$7:$B$1192,0)))^(1/10)-1)*100)</f>
        <v>4.4519275182816953</v>
      </c>
      <c r="W137" s="475">
        <f t="shared" si="66"/>
        <v>0.67386541844641457</v>
      </c>
      <c r="X137" s="476">
        <f t="shared" si="67"/>
        <v>0.40983606557377084</v>
      </c>
      <c r="Y137" s="451"/>
      <c r="Z137" s="430">
        <f t="shared" si="68"/>
        <v>29.032258064516125</v>
      </c>
      <c r="AA137" s="581">
        <f t="shared" si="69"/>
        <v>32.427419354838712</v>
      </c>
      <c r="AB137" s="406">
        <v>12</v>
      </c>
      <c r="AC137" s="568">
        <v>1.24</v>
      </c>
      <c r="AD137" s="568" t="s">
        <v>135</v>
      </c>
      <c r="AE137" s="568">
        <v>4.47</v>
      </c>
      <c r="AF137" s="568">
        <v>3.28</v>
      </c>
      <c r="AG137" s="568">
        <v>10.489999999999998</v>
      </c>
      <c r="AH137" s="568" t="s">
        <v>135</v>
      </c>
      <c r="AI137" s="568" t="s">
        <v>135</v>
      </c>
      <c r="AJ137" s="568">
        <v>7.32</v>
      </c>
      <c r="AK137" s="568" t="s">
        <v>135</v>
      </c>
      <c r="AL137" s="576">
        <v>3230</v>
      </c>
      <c r="AM137" s="571">
        <v>77.239999999999995</v>
      </c>
      <c r="AN137" s="568">
        <v>0.02</v>
      </c>
      <c r="AO137" s="510">
        <f t="shared" si="70"/>
        <v>-28.53211967814137</v>
      </c>
      <c r="AP137" s="511">
        <f t="shared" si="71"/>
        <v>3.8952996766973413</v>
      </c>
      <c r="AQ137" s="582">
        <f t="shared" si="72"/>
        <v>117.42118417064349</v>
      </c>
      <c r="AR137" s="430">
        <f>INDEX(Historical!$C$7:$C$1190,MATCH(B137,Historical!$B$7:$B$1214,0))*IF(AH137="n/a",1.03,IF(AH137&lt;0,1.01,IF(AH137&gt;10,1.1,(1+AH137/100))))</f>
        <v>0.3654</v>
      </c>
      <c r="AS137" s="581">
        <f t="shared" si="73"/>
        <v>0.37636200000000003</v>
      </c>
      <c r="AT137" s="581">
        <f t="shared" si="62"/>
        <v>0.38765286000000004</v>
      </c>
      <c r="AU137" s="581">
        <f t="shared" si="62"/>
        <v>0.39928244580000005</v>
      </c>
      <c r="AV137" s="581">
        <f t="shared" si="62"/>
        <v>0.41126091917400004</v>
      </c>
      <c r="AW137" s="430">
        <f t="shared" si="74"/>
        <v>1.9399582249740002</v>
      </c>
      <c r="AX137" s="516">
        <f t="shared" si="75"/>
        <v>4.8245665878487944</v>
      </c>
      <c r="AY137" s="606">
        <v>0.46</v>
      </c>
      <c r="AZ137" s="571">
        <v>42.67</v>
      </c>
      <c r="BA137" s="571">
        <v>-1.6400000000000001</v>
      </c>
      <c r="BB137" s="571">
        <v>7.31</v>
      </c>
      <c r="BC137" s="571">
        <v>21.29</v>
      </c>
      <c r="BE137" s="421">
        <v>1967</v>
      </c>
      <c r="BF137" s="421">
        <f t="shared" si="76"/>
        <v>7</v>
      </c>
      <c r="BG137" s="578">
        <v>7.9600000000000009</v>
      </c>
      <c r="BH137" t="s">
        <v>3876</v>
      </c>
      <c r="BI137" t="s">
        <v>3877</v>
      </c>
    </row>
    <row r="138" spans="1:61" ht="11.25" customHeight="1" x14ac:dyDescent="0.25">
      <c r="A138" s="8" t="s">
        <v>4533</v>
      </c>
      <c r="B138" s="405" t="s">
        <v>773</v>
      </c>
      <c r="C138" s="734" t="s">
        <v>107</v>
      </c>
      <c r="D138" s="734" t="s">
        <v>3649</v>
      </c>
      <c r="E138" s="504">
        <v>32</v>
      </c>
      <c r="F138" s="33">
        <v>100</v>
      </c>
      <c r="G138" s="33" t="s">
        <v>105</v>
      </c>
      <c r="H138" s="33" t="s">
        <v>105</v>
      </c>
      <c r="I138" s="573">
        <v>177.61</v>
      </c>
      <c r="J138" s="430">
        <f t="shared" si="63"/>
        <v>1.3400146388153817</v>
      </c>
      <c r="K138" s="575">
        <v>0.59499999999999997</v>
      </c>
      <c r="L138" s="406">
        <v>4</v>
      </c>
      <c r="M138" s="423">
        <f t="shared" si="64"/>
        <v>2.38</v>
      </c>
      <c r="N138" s="183" t="s">
        <v>147</v>
      </c>
      <c r="O138" s="505">
        <v>0.54</v>
      </c>
      <c r="P138" s="422">
        <v>45708</v>
      </c>
      <c r="Q138" s="422">
        <v>45726</v>
      </c>
      <c r="R138" s="423">
        <f t="shared" si="65"/>
        <v>10.185185185185173</v>
      </c>
      <c r="S138" s="474">
        <f>IF(INDEX(Historical!$D$7:$D$1190,MATCH(B138,Historical!$B$7:$B$1192,0))=0,"n/a",(INDEX(Historical!$C$7:$C$1190,MATCH(B138,Historical!$B$7:$B$1192,0))/INDEX(Historical!$D$7:$D$1190,MATCH(B138,Historical!$B$7:$B$1192,0))-1)*100)</f>
        <v>10.204081632653072</v>
      </c>
      <c r="T138" s="474">
        <f>IF(INDEX(Historical!$F$7:$F$1190,MATCH(B138,Historical!$B$7:$B$1192,0))=0,"n/a",((INDEX(Historical!$C$7:$C$1190,MATCH(B138,Historical!$B$7:$B$1192,0))/INDEX(Historical!$F$7:$F$1190,MATCH(B138,Historical!$B$7:$B$1192,0)))^(1/3)-1)*100)</f>
        <v>10.064241629820891</v>
      </c>
      <c r="U138" s="474">
        <f>IF(INDEX(Historical!$H$7:$H$1190,MATCH(B138,Historical!$B$7:$B$1192,0))=0,"n/a",((INDEX(Historical!$C$7:$C$1190,MATCH(B138,Historical!$B$7:$B$1192,0))/INDEX(Historical!$H$7:$H$1190,MATCH(B138,Historical!$B$7:$B$1192,0)))^(1/5)-1)*100)</f>
        <v>8.4471771197698544</v>
      </c>
      <c r="V138" s="474">
        <f>IF(INDEX(Historical!$M$7:$M$1190,MATCH(B138,Historical!$B$7:$B$1192,0))=0,"n/a",((INDEX(Historical!$C$7:$C$1190,MATCH(B138,Historical!$B$7:$B$1192,0))/INDEX(Historical!$M$7:$M$1190,MATCH(B138,Historical!$B$7:$B$1192,0)))^(1/10)-1)*100)</f>
        <v>5.0480468452381411</v>
      </c>
      <c r="W138" s="475">
        <f t="shared" si="66"/>
        <v>1.6733555330886316</v>
      </c>
      <c r="X138" s="476">
        <f t="shared" si="67"/>
        <v>0.89482808472138298</v>
      </c>
      <c r="Y138" s="574" t="s">
        <v>774</v>
      </c>
      <c r="Z138" s="430">
        <f t="shared" si="68"/>
        <v>65.745856353591165</v>
      </c>
      <c r="AA138" s="581">
        <f t="shared" si="69"/>
        <v>49.063535911602209</v>
      </c>
      <c r="AB138" s="406">
        <v>12</v>
      </c>
      <c r="AC138" s="568">
        <v>3.62</v>
      </c>
      <c r="AD138" s="568">
        <v>5.2</v>
      </c>
      <c r="AE138" s="568">
        <v>10.93</v>
      </c>
      <c r="AF138" s="568">
        <v>6.34</v>
      </c>
      <c r="AG138" s="568">
        <v>13.26</v>
      </c>
      <c r="AH138" s="568">
        <v>2.92</v>
      </c>
      <c r="AI138" s="568">
        <v>12.47</v>
      </c>
      <c r="AJ138" s="568">
        <v>9.44</v>
      </c>
      <c r="AK138" s="568">
        <v>9.43</v>
      </c>
      <c r="AL138" s="576">
        <v>80010</v>
      </c>
      <c r="AM138" s="571">
        <v>69.699999999999989</v>
      </c>
      <c r="AN138" s="568">
        <v>0.17</v>
      </c>
      <c r="AO138" s="510">
        <f t="shared" si="70"/>
        <v>-39.276344153016971</v>
      </c>
      <c r="AP138" s="511">
        <f t="shared" si="71"/>
        <v>9.7871917585852355</v>
      </c>
      <c r="AQ138" s="582">
        <f t="shared" si="72"/>
        <v>271.82003871619764</v>
      </c>
      <c r="AR138" s="430">
        <f>INDEX(Historical!$C$7:$C$1190,MATCH(B138,Historical!$B$7:$B$1214,0))*IF(AH138="n/a",1.03,IF(AH138&lt;0,1.01,IF(AH138&gt;10,1.1,(1+AH138/100))))</f>
        <v>2.2230719999999997</v>
      </c>
      <c r="AS138" s="581">
        <f t="shared" si="73"/>
        <v>2.4453792000000001</v>
      </c>
      <c r="AT138" s="581">
        <f t="shared" si="62"/>
        <v>2.6759784585600004</v>
      </c>
      <c r="AU138" s="581">
        <f t="shared" si="62"/>
        <v>2.9283232272022084</v>
      </c>
      <c r="AV138" s="581">
        <f t="shared" si="62"/>
        <v>3.204464107527377</v>
      </c>
      <c r="AW138" s="430">
        <f t="shared" si="74"/>
        <v>13.477216993289586</v>
      </c>
      <c r="AX138" s="516">
        <f t="shared" si="75"/>
        <v>7.5880958241594421</v>
      </c>
      <c r="AY138" s="606">
        <v>0.74</v>
      </c>
      <c r="AZ138" s="571">
        <v>17.16</v>
      </c>
      <c r="BA138" s="571">
        <v>-18.68</v>
      </c>
      <c r="BB138" s="571">
        <v>-7.6700000000000008</v>
      </c>
      <c r="BC138" s="571">
        <v>-0.85000000000000009</v>
      </c>
      <c r="BE138" s="421">
        <v>1995</v>
      </c>
      <c r="BF138" s="421">
        <f t="shared" si="76"/>
        <v>3</v>
      </c>
      <c r="BG138" s="578">
        <v>8.84</v>
      </c>
      <c r="BH138" t="s">
        <v>3876</v>
      </c>
      <c r="BI138" t="s">
        <v>3877</v>
      </c>
    </row>
    <row r="139" spans="1:61" ht="11.25" customHeight="1" x14ac:dyDescent="0.25">
      <c r="A139" s="95" t="s">
        <v>4536</v>
      </c>
      <c r="B139" s="405" t="s">
        <v>341</v>
      </c>
      <c r="C139" s="734" t="s">
        <v>107</v>
      </c>
      <c r="D139" s="734" t="s">
        <v>3649</v>
      </c>
      <c r="E139" s="504">
        <v>39</v>
      </c>
      <c r="F139" s="33">
        <v>71</v>
      </c>
      <c r="G139" s="33" t="s">
        <v>105</v>
      </c>
      <c r="H139" s="33" t="s">
        <v>105</v>
      </c>
      <c r="I139" s="568">
        <v>107.62</v>
      </c>
      <c r="J139" s="430">
        <f t="shared" si="63"/>
        <v>4.7203122096264636</v>
      </c>
      <c r="K139" s="579">
        <v>1.27</v>
      </c>
      <c r="L139" s="406">
        <v>4</v>
      </c>
      <c r="M139" s="423">
        <f t="shared" si="64"/>
        <v>5.08</v>
      </c>
      <c r="N139" s="183" t="s">
        <v>311</v>
      </c>
      <c r="O139" s="506">
        <v>1.24</v>
      </c>
      <c r="P139" s="422">
        <v>45730</v>
      </c>
      <c r="Q139" s="422">
        <v>45744</v>
      </c>
      <c r="R139" s="423">
        <f t="shared" si="65"/>
        <v>2.4193548387096793</v>
      </c>
      <c r="S139" s="474">
        <f>IF(INDEX(Historical!$D$7:$D$1190,MATCH(B139,Historical!$B$7:$B$1192,0))=0,"n/a",(INDEX(Historical!$C$7:$C$1190,MATCH(B139,Historical!$B$7:$B$1192,0))/INDEX(Historical!$D$7:$D$1190,MATCH(B139,Historical!$B$7:$B$1192,0))-1)*100)</f>
        <v>1.6393442622950838</v>
      </c>
      <c r="T139" s="474">
        <f>IF(INDEX(Historical!$F$7:$F$1190,MATCH(B139,Historical!$B$7:$B$1192,0))=0,"n/a",((INDEX(Historical!$C$7:$C$1190,MATCH(B139,Historical!$B$7:$B$1192,0))/INDEX(Historical!$F$7:$F$1190,MATCH(B139,Historical!$B$7:$B$1192,0)))^(1/3)-1)*100)</f>
        <v>4.7126884130464397</v>
      </c>
      <c r="U139" s="474">
        <f>IF(INDEX(Historical!$H$7:$H$1190,MATCH(B139,Historical!$B$7:$B$1192,0))=0,"n/a",((INDEX(Historical!$C$7:$C$1190,MATCH(B139,Historical!$B$7:$B$1192,0))/INDEX(Historical!$H$7:$H$1190,MATCH(B139,Historical!$B$7:$B$1192,0)))^(1/5)-1)*100)</f>
        <v>10.286313147852999</v>
      </c>
      <c r="V139" s="474">
        <f>IF(INDEX(Historical!$M$7:$M$1190,MATCH(B139,Historical!$B$7:$B$1192,0))=0,"n/a",((INDEX(Historical!$C$7:$C$1190,MATCH(B139,Historical!$B$7:$B$1192,0))/INDEX(Historical!$M$7:$M$1190,MATCH(B139,Historical!$B$7:$B$1192,0)))^(1/10)-1)*100)</f>
        <v>10.916690020135311</v>
      </c>
      <c r="W139" s="475">
        <f t="shared" si="66"/>
        <v>0.94225567721354986</v>
      </c>
      <c r="X139" s="476">
        <f t="shared" si="67"/>
        <v>10.084620733189215</v>
      </c>
      <c r="Y139" s="439"/>
      <c r="Z139" s="430">
        <f t="shared" si="68"/>
        <v>56.823266219239379</v>
      </c>
      <c r="AA139" s="581">
        <f t="shared" si="69"/>
        <v>12.038031319910516</v>
      </c>
      <c r="AB139" s="406">
        <v>12</v>
      </c>
      <c r="AC139" s="568">
        <v>8.94</v>
      </c>
      <c r="AD139" s="568">
        <v>17.440000000000001</v>
      </c>
      <c r="AE139" s="568">
        <v>3.33</v>
      </c>
      <c r="AF139" s="568">
        <v>2.2400000000000002</v>
      </c>
      <c r="AG139" s="568">
        <v>19.39</v>
      </c>
      <c r="AH139" s="568">
        <v>-1.55</v>
      </c>
      <c r="AI139" s="568">
        <v>4.1300000000000008</v>
      </c>
      <c r="AJ139" s="568">
        <v>1.02</v>
      </c>
      <c r="AK139" s="568">
        <v>0.69</v>
      </c>
      <c r="AL139" s="576">
        <v>23650</v>
      </c>
      <c r="AM139" s="571">
        <v>1.82</v>
      </c>
      <c r="AN139" s="568">
        <v>0.05</v>
      </c>
      <c r="AO139" s="510">
        <f t="shared" si="70"/>
        <v>2.9685940375689466</v>
      </c>
      <c r="AP139" s="511">
        <f t="shared" si="71"/>
        <v>15.006625357479463</v>
      </c>
      <c r="AQ139" s="582">
        <f t="shared" si="72"/>
        <v>9.473873405889389</v>
      </c>
      <c r="AR139" s="430">
        <f>INDEX(Historical!$C$7:$C$1190,MATCH(B139,Historical!$B$7:$B$1214,0))*IF(AH139="n/a",1.03,IF(AH139&lt;0,1.01,IF(AH139&gt;10,1.1,(1+AH139/100))))</f>
        <v>5.0095999999999998</v>
      </c>
      <c r="AS139" s="581">
        <f t="shared" si="73"/>
        <v>5.21649648</v>
      </c>
      <c r="AT139" s="581">
        <f t="shared" si="62"/>
        <v>5.2524903057119996</v>
      </c>
      <c r="AU139" s="581">
        <f t="shared" si="62"/>
        <v>5.2887324888214122</v>
      </c>
      <c r="AV139" s="581">
        <f t="shared" si="62"/>
        <v>5.3252247429942798</v>
      </c>
      <c r="AW139" s="430">
        <f t="shared" si="74"/>
        <v>26.09254401752769</v>
      </c>
      <c r="AX139" s="516">
        <f t="shared" si="75"/>
        <v>24.245069705935411</v>
      </c>
      <c r="AY139" s="606">
        <v>1.53</v>
      </c>
      <c r="AZ139" s="571">
        <v>38.24</v>
      </c>
      <c r="BA139" s="571">
        <v>-14.46</v>
      </c>
      <c r="BB139" s="571">
        <v>3.93</v>
      </c>
      <c r="BC139" s="571">
        <v>3.85</v>
      </c>
      <c r="BE139" s="421">
        <v>1987</v>
      </c>
      <c r="BF139" s="421">
        <f t="shared" si="76"/>
        <v>4</v>
      </c>
      <c r="BG139" s="578">
        <v>14.48</v>
      </c>
      <c r="BH139" t="s">
        <v>3876</v>
      </c>
      <c r="BI139" t="s">
        <v>3877</v>
      </c>
    </row>
    <row r="140" spans="1:61" ht="11.25" customHeight="1" x14ac:dyDescent="0.25">
      <c r="A140" s="95" t="s">
        <v>4546</v>
      </c>
      <c r="B140" s="405" t="s">
        <v>169</v>
      </c>
      <c r="C140" s="734" t="s">
        <v>107</v>
      </c>
      <c r="D140" s="734" t="s">
        <v>3652</v>
      </c>
      <c r="E140" s="504">
        <v>36</v>
      </c>
      <c r="F140" s="33">
        <v>79</v>
      </c>
      <c r="G140" s="33" t="s">
        <v>105</v>
      </c>
      <c r="H140" s="33" t="s">
        <v>105</v>
      </c>
      <c r="I140" s="573">
        <v>55.5</v>
      </c>
      <c r="J140" s="430">
        <f t="shared" si="63"/>
        <v>2.6666666666666665</v>
      </c>
      <c r="K140" s="575">
        <v>0.37</v>
      </c>
      <c r="L140" s="406">
        <v>4</v>
      </c>
      <c r="M140" s="423">
        <f t="shared" si="64"/>
        <v>1.48</v>
      </c>
      <c r="N140" s="183" t="s">
        <v>469</v>
      </c>
      <c r="O140" s="505">
        <v>0.36</v>
      </c>
      <c r="P140" s="422">
        <v>45768</v>
      </c>
      <c r="Q140" s="422">
        <v>45778</v>
      </c>
      <c r="R140" s="423">
        <f t="shared" si="65"/>
        <v>2.7777777777777803</v>
      </c>
      <c r="S140" s="474">
        <f>IF(INDEX(Historical!$D$7:$D$1190,MATCH(B140,Historical!$B$7:$B$1192,0))=0,"n/a",(INDEX(Historical!$C$7:$C$1190,MATCH(B140,Historical!$B$7:$B$1192,0))/INDEX(Historical!$D$7:$D$1190,MATCH(B140,Historical!$B$7:$B$1192,0))-1)*100)</f>
        <v>4.4776119402984982</v>
      </c>
      <c r="T140" s="474">
        <f>IF(INDEX(Historical!$F$7:$F$1190,MATCH(B140,Historical!$B$7:$B$1192,0))=0,"n/a",((INDEX(Historical!$C$7:$C$1190,MATCH(B140,Historical!$B$7:$B$1192,0))/INDEX(Historical!$F$7:$F$1190,MATCH(B140,Historical!$B$7:$B$1192,0)))^(1/3)-1)*100)</f>
        <v>6.469042607881903</v>
      </c>
      <c r="U140" s="474">
        <f>IF(INDEX(Historical!$H$7:$H$1190,MATCH(B140,Historical!$B$7:$B$1192,0))=0,"n/a",((INDEX(Historical!$C$7:$C$1190,MATCH(B140,Historical!$B$7:$B$1192,0))/INDEX(Historical!$H$7:$H$1190,MATCH(B140,Historical!$B$7:$B$1192,0)))^(1/5)-1)*100)</f>
        <v>6.9610375725068785</v>
      </c>
      <c r="V140" s="474">
        <f>IF(INDEX(Historical!$M$7:$M$1190,MATCH(B140,Historical!$B$7:$B$1192,0))=0,"n/a",((INDEX(Historical!$C$7:$C$1190,MATCH(B140,Historical!$B$7:$B$1192,0))/INDEX(Historical!$M$7:$M$1190,MATCH(B140,Historical!$B$7:$B$1192,0)))^(1/10)-1)*100)</f>
        <v>3.9538176114951584</v>
      </c>
      <c r="W140" s="475">
        <f t="shared" si="66"/>
        <v>1.7605864145752852</v>
      </c>
      <c r="X140" s="476" t="str">
        <f t="shared" si="67"/>
        <v>n/a</v>
      </c>
      <c r="Y140" s="451"/>
      <c r="Z140" s="430" t="str">
        <f t="shared" si="68"/>
        <v>n/a</v>
      </c>
      <c r="AA140" s="581" t="str">
        <f t="shared" si="69"/>
        <v>n/a</v>
      </c>
      <c r="AB140" s="406">
        <v>12</v>
      </c>
      <c r="AC140" s="568" t="s">
        <v>135</v>
      </c>
      <c r="AD140" s="568" t="s">
        <v>135</v>
      </c>
      <c r="AE140" s="568" t="s">
        <v>135</v>
      </c>
      <c r="AF140" s="568" t="s">
        <v>135</v>
      </c>
      <c r="AG140" s="568" t="s">
        <v>135</v>
      </c>
      <c r="AH140" s="568" t="s">
        <v>135</v>
      </c>
      <c r="AI140" s="568" t="s">
        <v>135</v>
      </c>
      <c r="AJ140" s="568" t="s">
        <v>135</v>
      </c>
      <c r="AK140" s="568" t="s">
        <v>135</v>
      </c>
      <c r="AL140" s="576" t="s">
        <v>135</v>
      </c>
      <c r="AM140" s="571" t="s">
        <v>135</v>
      </c>
      <c r="AN140" s="568" t="s">
        <v>135</v>
      </c>
      <c r="AO140" s="510" t="str">
        <f t="shared" si="70"/>
        <v>n/a</v>
      </c>
      <c r="AP140" s="511">
        <f t="shared" si="71"/>
        <v>9.6277042391735446</v>
      </c>
      <c r="AQ140" s="582" t="str">
        <f t="shared" si="72"/>
        <v>n/a</v>
      </c>
      <c r="AR140" s="430">
        <f>INDEX(Historical!$C$7:$C$1190,MATCH(B140,Historical!$B$7:$B$1214,0))*IF(AH140="n/a",1.03,IF(AH140&lt;0,1.01,IF(AH140&gt;10,1.1,(1+AH140/100))))</f>
        <v>1.4419999999999999</v>
      </c>
      <c r="AS140" s="581">
        <f t="shared" si="73"/>
        <v>1.48526</v>
      </c>
      <c r="AT140" s="581">
        <f t="shared" si="62"/>
        <v>1.5298178</v>
      </c>
      <c r="AU140" s="581">
        <f t="shared" si="62"/>
        <v>1.5757123340000001</v>
      </c>
      <c r="AV140" s="581">
        <f t="shared" si="62"/>
        <v>1.6229837040200001</v>
      </c>
      <c r="AW140" s="430">
        <f t="shared" si="74"/>
        <v>7.6557738380200009</v>
      </c>
      <c r="AX140" s="516">
        <f t="shared" si="75"/>
        <v>13.794187095531532</v>
      </c>
      <c r="AY140" s="606" t="s">
        <v>135</v>
      </c>
      <c r="AZ140" s="571" t="s">
        <v>135</v>
      </c>
      <c r="BA140" s="571" t="s">
        <v>135</v>
      </c>
      <c r="BB140" s="571" t="s">
        <v>135</v>
      </c>
      <c r="BC140" s="571" t="s">
        <v>135</v>
      </c>
      <c r="BD140" s="591" t="s">
        <v>3601</v>
      </c>
      <c r="BE140" s="421">
        <v>1992</v>
      </c>
      <c r="BF140" s="421">
        <f t="shared" si="76"/>
        <v>3</v>
      </c>
      <c r="BG140" s="578" t="s">
        <v>135</v>
      </c>
      <c r="BH140" t="s">
        <v>3876</v>
      </c>
      <c r="BI140" t="s">
        <v>3877</v>
      </c>
    </row>
    <row r="141" spans="1:61" ht="11.25" customHeight="1" x14ac:dyDescent="0.25">
      <c r="A141" s="577" t="s">
        <v>356</v>
      </c>
      <c r="B141" s="405" t="s">
        <v>357</v>
      </c>
      <c r="C141" s="734" t="s">
        <v>107</v>
      </c>
      <c r="D141" s="734" t="s">
        <v>3652</v>
      </c>
      <c r="E141" s="504">
        <v>49</v>
      </c>
      <c r="F141" s="33">
        <v>50</v>
      </c>
      <c r="G141" s="33" t="s">
        <v>105</v>
      </c>
      <c r="H141" s="33" t="s">
        <v>105</v>
      </c>
      <c r="I141" s="573">
        <v>38.340000000000003</v>
      </c>
      <c r="J141" s="430">
        <f t="shared" si="63"/>
        <v>3.8601982263954087</v>
      </c>
      <c r="K141" s="575">
        <v>0.37</v>
      </c>
      <c r="L141" s="406">
        <v>4</v>
      </c>
      <c r="M141" s="423">
        <f t="shared" si="64"/>
        <v>1.48</v>
      </c>
      <c r="N141" s="183" t="s">
        <v>162</v>
      </c>
      <c r="O141" s="505">
        <v>0.36</v>
      </c>
      <c r="P141" s="609">
        <v>45267</v>
      </c>
      <c r="Q141" s="609">
        <v>45293</v>
      </c>
      <c r="R141" s="423">
        <f t="shared" si="65"/>
        <v>2.7777777777777803</v>
      </c>
      <c r="S141" s="474">
        <f>IF(INDEX(Historical!$D$7:$D$1190,MATCH(B141,Historical!$B$7:$B$1192,0))=0,"n/a",(INDEX(Historical!$C$7:$C$1190,MATCH(B141,Historical!$B$7:$B$1192,0))/INDEX(Historical!$D$7:$D$1190,MATCH(B141,Historical!$B$7:$B$1192,0))-1)*100)</f>
        <v>2.7777777777777901</v>
      </c>
      <c r="T141" s="474">
        <f>IF(INDEX(Historical!$F$7:$F$1190,MATCH(B141,Historical!$B$7:$B$1192,0))=0,"n/a",((INDEX(Historical!$C$7:$C$1190,MATCH(B141,Historical!$B$7:$B$1192,0))/INDEX(Historical!$F$7:$F$1190,MATCH(B141,Historical!$B$7:$B$1192,0)))^(1/3)-1)*100)</f>
        <v>1.8695903921873702</v>
      </c>
      <c r="U141" s="474">
        <f>IF(INDEX(Historical!$H$7:$H$1190,MATCH(B141,Historical!$B$7:$B$1192,0))=0,"n/a",((INDEX(Historical!$C$7:$C$1190,MATCH(B141,Historical!$B$7:$B$1192,0))/INDEX(Historical!$H$7:$H$1190,MATCH(B141,Historical!$B$7:$B$1192,0)))^(1/5)-1)*100)</f>
        <v>1.7055286171035355</v>
      </c>
      <c r="V141" s="474">
        <f>IF(INDEX(Historical!$M$7:$M$1190,MATCH(B141,Historical!$B$7:$B$1192,0))=0,"n/a",((INDEX(Historical!$C$7:$C$1190,MATCH(B141,Historical!$B$7:$B$1192,0))/INDEX(Historical!$M$7:$M$1190,MATCH(B141,Historical!$B$7:$B$1192,0)))^(1/10)-1)*100)</f>
        <v>1.4624101940841294</v>
      </c>
      <c r="W141" s="475">
        <f t="shared" si="66"/>
        <v>1.1662450275599077</v>
      </c>
      <c r="X141" s="476">
        <f t="shared" si="67"/>
        <v>1.0932875750663691</v>
      </c>
      <c r="Y141" s="451" t="s">
        <v>358</v>
      </c>
      <c r="Z141" s="430">
        <f t="shared" si="68"/>
        <v>52.296819787985861</v>
      </c>
      <c r="AA141" s="581">
        <f t="shared" si="69"/>
        <v>13.547703180212014</v>
      </c>
      <c r="AB141" s="406">
        <v>12</v>
      </c>
      <c r="AC141" s="568">
        <v>2.83</v>
      </c>
      <c r="AD141" s="568" t="s">
        <v>135</v>
      </c>
      <c r="AE141" s="568">
        <v>3.19</v>
      </c>
      <c r="AF141" s="568">
        <v>1.01</v>
      </c>
      <c r="AG141" s="568">
        <v>7.71</v>
      </c>
      <c r="AH141" s="568">
        <v>11.76</v>
      </c>
      <c r="AI141" s="568">
        <v>6.29</v>
      </c>
      <c r="AJ141" s="568">
        <v>1.5599999999999998</v>
      </c>
      <c r="AK141" s="568" t="s">
        <v>135</v>
      </c>
      <c r="AL141" s="576">
        <v>5430</v>
      </c>
      <c r="AM141" s="571">
        <v>2.39</v>
      </c>
      <c r="AN141" s="568">
        <v>0.15</v>
      </c>
      <c r="AO141" s="510">
        <f t="shared" si="70"/>
        <v>-7.9819763367130703</v>
      </c>
      <c r="AP141" s="511">
        <f t="shared" si="71"/>
        <v>5.5657268434989442</v>
      </c>
      <c r="AQ141" s="582">
        <f t="shared" si="72"/>
        <v>-22.016582355209401</v>
      </c>
      <c r="AR141" s="430">
        <f>INDEX(Historical!$C$7:$C$1190,MATCH(B141,Historical!$B$7:$B$1214,0))*IF(AH141="n/a",1.03,IF(AH141&lt;0,1.01,IF(AH141&gt;10,1.1,(1+AH141/100))))</f>
        <v>1.6280000000000001</v>
      </c>
      <c r="AS141" s="581">
        <f t="shared" si="73"/>
        <v>1.7304012</v>
      </c>
      <c r="AT141" s="581">
        <f t="shared" si="62"/>
        <v>1.782313236</v>
      </c>
      <c r="AU141" s="581">
        <f t="shared" si="62"/>
        <v>1.83578263308</v>
      </c>
      <c r="AV141" s="581">
        <f t="shared" si="62"/>
        <v>1.8908561120724001</v>
      </c>
      <c r="AW141" s="430">
        <f t="shared" si="74"/>
        <v>8.8673531811524011</v>
      </c>
      <c r="AX141" s="516">
        <f t="shared" si="75"/>
        <v>23.128203393720398</v>
      </c>
      <c r="AY141" s="606">
        <v>0.84</v>
      </c>
      <c r="AZ141" s="571">
        <v>25.679999999999996</v>
      </c>
      <c r="BA141" s="571">
        <v>-13.71</v>
      </c>
      <c r="BB141" s="571">
        <v>3.6700000000000004</v>
      </c>
      <c r="BC141" s="571">
        <v>3.5999999999999996</v>
      </c>
      <c r="BE141" s="421">
        <v>1975</v>
      </c>
      <c r="BF141" s="421">
        <f t="shared" si="76"/>
        <v>5</v>
      </c>
      <c r="BG141" s="578">
        <v>1.26</v>
      </c>
      <c r="BH141" t="s">
        <v>3876</v>
      </c>
      <c r="BI141" t="s">
        <v>3877</v>
      </c>
    </row>
    <row r="142" spans="1:61" ht="11.25" customHeight="1" x14ac:dyDescent="0.25">
      <c r="A142" s="95" t="s">
        <v>4551</v>
      </c>
      <c r="B142" s="405" t="s">
        <v>353</v>
      </c>
      <c r="C142" s="734" t="s">
        <v>130</v>
      </c>
      <c r="D142" s="734" t="s">
        <v>3653</v>
      </c>
      <c r="E142" s="504">
        <v>37</v>
      </c>
      <c r="F142" s="33">
        <v>78</v>
      </c>
      <c r="G142" s="33" t="s">
        <v>36</v>
      </c>
      <c r="H142" s="33" t="s">
        <v>36</v>
      </c>
      <c r="I142" s="568">
        <v>34.64</v>
      </c>
      <c r="J142" s="430">
        <f t="shared" si="63"/>
        <v>4.3302540415704387</v>
      </c>
      <c r="K142" s="579">
        <v>0.375</v>
      </c>
      <c r="L142" s="406">
        <v>4</v>
      </c>
      <c r="M142" s="423">
        <f t="shared" si="64"/>
        <v>1.5</v>
      </c>
      <c r="N142" s="183" t="s">
        <v>144</v>
      </c>
      <c r="O142" s="506">
        <v>0.36</v>
      </c>
      <c r="P142" s="609">
        <v>45091</v>
      </c>
      <c r="Q142" s="609">
        <v>45108</v>
      </c>
      <c r="R142" s="423">
        <f t="shared" si="65"/>
        <v>4.1666666666666705</v>
      </c>
      <c r="S142" s="474">
        <f>IF(INDEX(Historical!$D$7:$D$1190,MATCH(B142,Historical!$B$7:$B$1192,0))=0,"n/a",(INDEX(Historical!$C$7:$C$1190,MATCH(B142,Historical!$B$7:$B$1192,0))/INDEX(Historical!$D$7:$D$1190,MATCH(B142,Historical!$B$7:$B$1192,0))-1)*100)</f>
        <v>2.0408163265306145</v>
      </c>
      <c r="T142" s="474">
        <f>IF(INDEX(Historical!$F$7:$F$1190,MATCH(B142,Historical!$B$7:$B$1192,0))=0,"n/a",((INDEX(Historical!$C$7:$C$1190,MATCH(B142,Historical!$B$7:$B$1192,0))/INDEX(Historical!$F$7:$F$1190,MATCH(B142,Historical!$B$7:$B$1192,0)))^(1/3)-1)*100)</f>
        <v>3.5744168651286268</v>
      </c>
      <c r="U142" s="474">
        <f>IF(INDEX(Historical!$H$7:$H$1190,MATCH(B142,Historical!$B$7:$B$1192,0))=0,"n/a",((INDEX(Historical!$C$7:$C$1190,MATCH(B142,Historical!$B$7:$B$1192,0))/INDEX(Historical!$H$7:$H$1190,MATCH(B142,Historical!$B$7:$B$1192,0)))^(1/5)-1)*100)</f>
        <v>5.5497367495672467</v>
      </c>
      <c r="V142" s="474">
        <f>IF(INDEX(Historical!$M$7:$M$1190,MATCH(B142,Historical!$B$7:$B$1192,0))=0,"n/a",((INDEX(Historical!$C$7:$C$1190,MATCH(B142,Historical!$B$7:$B$1192,0))/INDEX(Historical!$M$7:$M$1190,MATCH(B142,Historical!$B$7:$B$1192,0)))^(1/10)-1)*100)</f>
        <v>6.3995312815083638</v>
      </c>
      <c r="W142" s="475">
        <f t="shared" si="66"/>
        <v>0.86720987919902448</v>
      </c>
      <c r="X142" s="476" t="str">
        <f t="shared" si="67"/>
        <v>n/a</v>
      </c>
      <c r="Y142" s="451" t="s">
        <v>4951</v>
      </c>
      <c r="Z142" s="430">
        <f t="shared" si="68"/>
        <v>78.94736842105263</v>
      </c>
      <c r="AA142" s="581">
        <f t="shared" si="69"/>
        <v>18.231578947368423</v>
      </c>
      <c r="AB142" s="406">
        <v>9</v>
      </c>
      <c r="AC142" s="568">
        <v>1.9</v>
      </c>
      <c r="AD142" s="568">
        <v>4.67</v>
      </c>
      <c r="AE142" s="568">
        <v>1.02</v>
      </c>
      <c r="AF142" s="568">
        <v>1.54</v>
      </c>
      <c r="AG142" s="568">
        <v>8.75</v>
      </c>
      <c r="AH142" s="568">
        <v>4.4799999999999995</v>
      </c>
      <c r="AI142" s="568">
        <v>0.55999999999999994</v>
      </c>
      <c r="AJ142" s="568">
        <v>-2.4500000000000002</v>
      </c>
      <c r="AK142" s="568">
        <v>3.91</v>
      </c>
      <c r="AL142" s="576">
        <v>7440</v>
      </c>
      <c r="AM142" s="571">
        <v>0.11</v>
      </c>
      <c r="AN142" s="568">
        <v>1.43</v>
      </c>
      <c r="AO142" s="510">
        <f t="shared" si="70"/>
        <v>-8.3515881562307364</v>
      </c>
      <c r="AP142" s="511">
        <f t="shared" si="71"/>
        <v>9.8799907911376863</v>
      </c>
      <c r="AQ142" s="582">
        <f t="shared" si="72"/>
        <v>11.707219659145608</v>
      </c>
      <c r="AR142" s="430">
        <f>INDEX(Historical!$C$7:$C$1190,MATCH(B142,Historical!$B$7:$B$1214,0))*IF(AH142="n/a",1.03,IF(AH142&lt;0,1.01,IF(AH142&gt;10,1.1,(1+AH142/100))))</f>
        <v>1.5671999999999999</v>
      </c>
      <c r="AS142" s="581">
        <f t="shared" si="73"/>
        <v>1.5759763200000001</v>
      </c>
      <c r="AT142" s="581">
        <f t="shared" si="62"/>
        <v>1.6375969941119999</v>
      </c>
      <c r="AU142" s="581">
        <f t="shared" si="62"/>
        <v>1.7016270365817789</v>
      </c>
      <c r="AV142" s="581">
        <f t="shared" si="62"/>
        <v>1.7681606537121264</v>
      </c>
      <c r="AW142" s="430">
        <f t="shared" si="74"/>
        <v>8.2505610044059061</v>
      </c>
      <c r="AX142" s="516">
        <f t="shared" si="75"/>
        <v>23.818016756368088</v>
      </c>
      <c r="AY142" s="606">
        <v>1.08</v>
      </c>
      <c r="AZ142" s="571">
        <v>49.7</v>
      </c>
      <c r="BA142" s="571">
        <v>-7.4399999999999995</v>
      </c>
      <c r="BB142" s="571">
        <v>-2.92</v>
      </c>
      <c r="BC142" s="571">
        <v>6.2799999999999994</v>
      </c>
      <c r="BE142" s="421">
        <v>1988</v>
      </c>
      <c r="BF142" s="421">
        <f t="shared" si="76"/>
        <v>4</v>
      </c>
      <c r="BG142" s="578">
        <v>2.75</v>
      </c>
      <c r="BH142" t="s">
        <v>3876</v>
      </c>
      <c r="BI142" t="s">
        <v>3877</v>
      </c>
    </row>
    <row r="143" spans="1:61" ht="11.25" customHeight="1" x14ac:dyDescent="0.25">
      <c r="A143" s="95" t="s">
        <v>4552</v>
      </c>
      <c r="B143" s="405" t="s">
        <v>362</v>
      </c>
      <c r="C143" s="734" t="s">
        <v>3636</v>
      </c>
      <c r="D143" s="734" t="s">
        <v>4814</v>
      </c>
      <c r="E143" s="504">
        <v>40</v>
      </c>
      <c r="F143" s="33">
        <v>69</v>
      </c>
      <c r="G143" s="33" t="s">
        <v>36</v>
      </c>
      <c r="H143" s="33" t="s">
        <v>36</v>
      </c>
      <c r="I143" s="568">
        <v>40.590000000000003</v>
      </c>
      <c r="J143" s="430">
        <f t="shared" si="63"/>
        <v>7.292436560729243</v>
      </c>
      <c r="K143" s="579">
        <v>0.74</v>
      </c>
      <c r="L143" s="406">
        <v>4</v>
      </c>
      <c r="M143" s="423">
        <f t="shared" si="64"/>
        <v>2.96</v>
      </c>
      <c r="N143" s="183" t="s">
        <v>150</v>
      </c>
      <c r="O143" s="506">
        <v>0.73499999999999999</v>
      </c>
      <c r="P143" s="422">
        <v>45831</v>
      </c>
      <c r="Q143" s="422">
        <v>45838</v>
      </c>
      <c r="R143" s="423">
        <f t="shared" si="65"/>
        <v>0.68027210884353795</v>
      </c>
      <c r="S143" s="474">
        <f>IF(INDEX(Historical!$D$7:$D$1190,MATCH(B143,Historical!$B$7:$B$1192,0))=0,"n/a",(INDEX(Historical!$C$7:$C$1190,MATCH(B143,Historical!$B$7:$B$1192,0))/INDEX(Historical!$D$7:$D$1190,MATCH(B143,Historical!$B$7:$B$1192,0))-1)*100)</f>
        <v>1.388888888888884</v>
      </c>
      <c r="T143" s="474">
        <f>IF(INDEX(Historical!$F$7:$F$1190,MATCH(B143,Historical!$B$7:$B$1192,0))=0,"n/a",((INDEX(Historical!$C$7:$C$1190,MATCH(B143,Historical!$B$7:$B$1192,0))/INDEX(Historical!$F$7:$F$1190,MATCH(B143,Historical!$B$7:$B$1192,0)))^(1/3)-1)*100)</f>
        <v>1.4086357131201765</v>
      </c>
      <c r="U143" s="474">
        <f>IF(INDEX(Historical!$H$7:$H$1190,MATCH(B143,Historical!$B$7:$B$1192,0))=0,"n/a",((INDEX(Historical!$C$7:$C$1190,MATCH(B143,Historical!$B$7:$B$1192,0))/INDEX(Historical!$H$7:$H$1190,MATCH(B143,Historical!$B$7:$B$1192,0)))^(1/5)-1)*100)</f>
        <v>1.4291508107655337</v>
      </c>
      <c r="V143" s="474">
        <f>IF(INDEX(Historical!$M$7:$M$1190,MATCH(B143,Historical!$B$7:$B$1192,0))=0,"n/a",((INDEX(Historical!$C$7:$C$1190,MATCH(B143,Historical!$B$7:$B$1192,0))/INDEX(Historical!$M$7:$M$1190,MATCH(B143,Historical!$B$7:$B$1192,0)))^(1/10)-1)*100)</f>
        <v>1.4841529238879048</v>
      </c>
      <c r="W143" s="475">
        <f t="shared" si="66"/>
        <v>0.9629404003879285</v>
      </c>
      <c r="X143" s="476">
        <f t="shared" si="67"/>
        <v>8.9321925672845861</v>
      </c>
      <c r="Y143" s="574"/>
      <c r="Z143" s="430">
        <f t="shared" si="68"/>
        <v>229.45736434108528</v>
      </c>
      <c r="AA143" s="581">
        <f t="shared" si="69"/>
        <v>31.465116279069768</v>
      </c>
      <c r="AB143" s="406">
        <v>12</v>
      </c>
      <c r="AC143" s="568">
        <v>1.29</v>
      </c>
      <c r="AD143" s="568">
        <v>3.34</v>
      </c>
      <c r="AE143" s="568">
        <v>5.71</v>
      </c>
      <c r="AF143" s="568">
        <v>3.41</v>
      </c>
      <c r="AG143" s="568">
        <v>10.08</v>
      </c>
      <c r="AH143" s="568">
        <v>13.669999999999998</v>
      </c>
      <c r="AI143" s="568">
        <v>9.49</v>
      </c>
      <c r="AJ143" s="568">
        <v>0.16</v>
      </c>
      <c r="AK143" s="568">
        <v>9.4</v>
      </c>
      <c r="AL143" s="576">
        <v>563.15</v>
      </c>
      <c r="AM143" s="571">
        <v>8.2100000000000009</v>
      </c>
      <c r="AN143" s="568">
        <v>2.33</v>
      </c>
      <c r="AO143" s="510">
        <f t="shared" si="70"/>
        <v>-22.743528907574991</v>
      </c>
      <c r="AP143" s="511">
        <f t="shared" si="71"/>
        <v>8.7215873714947776</v>
      </c>
      <c r="AQ143" s="582">
        <f t="shared" si="72"/>
        <v>118.37383493208553</v>
      </c>
      <c r="AR143" s="430">
        <f>INDEX(Historical!$C$7:$C$1190,MATCH(B143,Historical!$B$7:$B$1214,0))*IF(AH143="n/a",1.03,IF(AH143&lt;0,1.01,IF(AH143&gt;10,1.1,(1+AH143/100))))</f>
        <v>3.2120000000000002</v>
      </c>
      <c r="AS143" s="581">
        <f t="shared" si="73"/>
        <v>3.5168188000000002</v>
      </c>
      <c r="AT143" s="581">
        <f t="shared" si="62"/>
        <v>3.8473997672000007</v>
      </c>
      <c r="AU143" s="581">
        <f t="shared" si="62"/>
        <v>4.2090553453168011</v>
      </c>
      <c r="AV143" s="581">
        <f t="shared" si="62"/>
        <v>4.6047065477765807</v>
      </c>
      <c r="AW143" s="430">
        <f t="shared" si="74"/>
        <v>19.389980460293383</v>
      </c>
      <c r="AX143" s="516">
        <f t="shared" si="75"/>
        <v>47.77033865556389</v>
      </c>
      <c r="AY143" s="606">
        <v>1.05</v>
      </c>
      <c r="AZ143" s="571">
        <v>17.45</v>
      </c>
      <c r="BA143" s="571">
        <v>-14.19</v>
      </c>
      <c r="BB143" s="571">
        <v>1.1100000000000001</v>
      </c>
      <c r="BC143" s="571">
        <v>2.58</v>
      </c>
      <c r="BE143" s="421">
        <v>1986</v>
      </c>
      <c r="BF143" s="421">
        <f t="shared" si="76"/>
        <v>4</v>
      </c>
      <c r="BG143" s="578">
        <v>3.09</v>
      </c>
      <c r="BH143" t="s">
        <v>3876</v>
      </c>
      <c r="BI143" t="s">
        <v>3878</v>
      </c>
    </row>
    <row r="144" spans="1:61" ht="11.25" customHeight="1" x14ac:dyDescent="0.25">
      <c r="A144" s="95" t="s">
        <v>4553</v>
      </c>
      <c r="B144" s="405" t="s">
        <v>355</v>
      </c>
      <c r="C144" s="734" t="s">
        <v>107</v>
      </c>
      <c r="D144" s="734" t="s">
        <v>3652</v>
      </c>
      <c r="E144" s="504">
        <v>32</v>
      </c>
      <c r="F144" s="33">
        <v>97</v>
      </c>
      <c r="G144" s="33" t="s">
        <v>36</v>
      </c>
      <c r="H144" s="33" t="s">
        <v>36</v>
      </c>
      <c r="I144" s="568">
        <v>121.9</v>
      </c>
      <c r="J144" s="430">
        <f t="shared" si="63"/>
        <v>1.3125512715340444</v>
      </c>
      <c r="K144" s="579">
        <v>0.4</v>
      </c>
      <c r="L144" s="406">
        <v>4</v>
      </c>
      <c r="M144" s="423">
        <f t="shared" si="64"/>
        <v>1.6</v>
      </c>
      <c r="N144" s="183" t="s">
        <v>162</v>
      </c>
      <c r="O144" s="506">
        <v>0.39</v>
      </c>
      <c r="P144" s="422">
        <v>45636</v>
      </c>
      <c r="Q144" s="422">
        <v>45659</v>
      </c>
      <c r="R144" s="423">
        <f t="shared" si="65"/>
        <v>2.5641025641025665</v>
      </c>
      <c r="S144" s="474">
        <f>IF(INDEX(Historical!$D$7:$D$1190,MATCH(B144,Historical!$B$7:$B$1192,0))=0,"n/a",(INDEX(Historical!$C$7:$C$1190,MATCH(B144,Historical!$B$7:$B$1192,0))/INDEX(Historical!$D$7:$D$1190,MATCH(B144,Historical!$B$7:$B$1192,0))-1)*100)</f>
        <v>2.6315789473684292</v>
      </c>
      <c r="T144" s="474">
        <f>IF(INDEX(Historical!$F$7:$F$1190,MATCH(B144,Historical!$B$7:$B$1192,0))=0,"n/a",((INDEX(Historical!$C$7:$C$1190,MATCH(B144,Historical!$B$7:$B$1192,0))/INDEX(Historical!$F$7:$F$1190,MATCH(B144,Historical!$B$7:$B$1192,0)))^(1/3)-1)*100)</f>
        <v>5.4607816261929232</v>
      </c>
      <c r="U144" s="474">
        <f>IF(INDEX(Historical!$H$7:$H$1190,MATCH(B144,Historical!$B$7:$B$1192,0))=0,"n/a",((INDEX(Historical!$C$7:$C$1190,MATCH(B144,Historical!$B$7:$B$1192,0))/INDEX(Historical!$H$7:$H$1190,MATCH(B144,Historical!$B$7:$B$1192,0)))^(1/5)-1)*100)</f>
        <v>5.387395206178347</v>
      </c>
      <c r="V144" s="474">
        <f>IF(INDEX(Historical!$M$7:$M$1190,MATCH(B144,Historical!$B$7:$B$1192,0))=0,"n/a",((INDEX(Historical!$C$7:$C$1190,MATCH(B144,Historical!$B$7:$B$1192,0))/INDEX(Historical!$M$7:$M$1190,MATCH(B144,Historical!$B$7:$B$1192,0)))^(1/10)-1)*100)</f>
        <v>5.6545510370553886</v>
      </c>
      <c r="W144" s="475">
        <f t="shared" si="66"/>
        <v>0.95275383861135632</v>
      </c>
      <c r="X144" s="476">
        <f t="shared" si="67"/>
        <v>0.42655543991910905</v>
      </c>
      <c r="Y144" s="574"/>
      <c r="Z144" s="430">
        <f t="shared" si="68"/>
        <v>18.369690011481055</v>
      </c>
      <c r="AA144" s="581">
        <f t="shared" si="69"/>
        <v>13.995407577497129</v>
      </c>
      <c r="AB144" s="406">
        <v>12</v>
      </c>
      <c r="AC144" s="568">
        <v>8.7100000000000009</v>
      </c>
      <c r="AD144" s="568">
        <v>1.43</v>
      </c>
      <c r="AE144" s="568">
        <v>2.73</v>
      </c>
      <c r="AF144" s="568">
        <v>1.35</v>
      </c>
      <c r="AG144" s="568">
        <v>10.050000000000001</v>
      </c>
      <c r="AH144" s="568">
        <v>11.219999999999999</v>
      </c>
      <c r="AI144" s="568">
        <v>9.36</v>
      </c>
      <c r="AJ144" s="568">
        <v>12.629999999999999</v>
      </c>
      <c r="AK144" s="568">
        <v>9.7900000000000009</v>
      </c>
      <c r="AL144" s="576">
        <v>9260</v>
      </c>
      <c r="AM144" s="571">
        <v>4.2</v>
      </c>
      <c r="AN144" s="568">
        <v>0.49</v>
      </c>
      <c r="AO144" s="510">
        <f t="shared" si="70"/>
        <v>-7.2954610997847382</v>
      </c>
      <c r="AP144" s="511">
        <f t="shared" si="71"/>
        <v>6.6999464777123912</v>
      </c>
      <c r="AQ144" s="582">
        <f t="shared" si="72"/>
        <v>-8.3635195650865519</v>
      </c>
      <c r="AR144" s="430">
        <f>INDEX(Historical!$C$7:$C$1190,MATCH(B144,Historical!$B$7:$B$1214,0))*IF(AH144="n/a",1.03,IF(AH144&lt;0,1.01,IF(AH144&gt;10,1.1,(1+AH144/100))))</f>
        <v>1.7160000000000002</v>
      </c>
      <c r="AS144" s="581">
        <f t="shared" si="73"/>
        <v>1.8766176000000001</v>
      </c>
      <c r="AT144" s="581">
        <f t="shared" si="62"/>
        <v>2.0603384630400003</v>
      </c>
      <c r="AU144" s="581">
        <f t="shared" si="62"/>
        <v>2.2620455985716168</v>
      </c>
      <c r="AV144" s="581">
        <f t="shared" si="62"/>
        <v>2.4834998626717781</v>
      </c>
      <c r="AW144" s="430">
        <f t="shared" si="74"/>
        <v>10.398501524283397</v>
      </c>
      <c r="AX144" s="516">
        <f t="shared" si="75"/>
        <v>8.5303539985917922</v>
      </c>
      <c r="AY144" s="606">
        <v>0.78</v>
      </c>
      <c r="AZ144" s="571">
        <v>48.66</v>
      </c>
      <c r="BA144" s="571">
        <v>-6.1899999999999995</v>
      </c>
      <c r="BB144" s="571">
        <v>9.64</v>
      </c>
      <c r="BC144" s="571">
        <v>11.42</v>
      </c>
      <c r="BE144" s="421">
        <v>1993</v>
      </c>
      <c r="BF144" s="421">
        <f t="shared" si="76"/>
        <v>3</v>
      </c>
      <c r="BG144" s="578">
        <v>0.91</v>
      </c>
      <c r="BH144" t="s">
        <v>3876</v>
      </c>
      <c r="BI144" t="s">
        <v>3877</v>
      </c>
    </row>
    <row r="145" spans="1:61" ht="11.25" customHeight="1" x14ac:dyDescent="0.25">
      <c r="A145" s="8" t="s">
        <v>4561</v>
      </c>
      <c r="B145" s="405" t="s">
        <v>360</v>
      </c>
      <c r="C145" s="734" t="s">
        <v>127</v>
      </c>
      <c r="D145" s="734" t="s">
        <v>125</v>
      </c>
      <c r="E145" s="504">
        <v>55</v>
      </c>
      <c r="F145" s="33">
        <v>31</v>
      </c>
      <c r="G145" s="33" t="s">
        <v>36</v>
      </c>
      <c r="H145" s="33" t="s">
        <v>36</v>
      </c>
      <c r="I145" s="568">
        <v>55.95</v>
      </c>
      <c r="J145" s="430">
        <f t="shared" si="63"/>
        <v>5.8623771224307415</v>
      </c>
      <c r="K145" s="575">
        <v>0.82</v>
      </c>
      <c r="L145" s="406">
        <v>4</v>
      </c>
      <c r="M145" s="423">
        <f t="shared" si="64"/>
        <v>3.28</v>
      </c>
      <c r="N145" s="183" t="s">
        <v>240</v>
      </c>
      <c r="O145" s="505">
        <v>0.81</v>
      </c>
      <c r="P145" s="422">
        <v>45852</v>
      </c>
      <c r="Q145" s="422">
        <v>45873</v>
      </c>
      <c r="R145" s="423">
        <f t="shared" si="65"/>
        <v>1.2345679012345552</v>
      </c>
      <c r="S145" s="474">
        <f>IF(INDEX(Historical!$D$7:$D$1190,MATCH(B145,Historical!$B$7:$B$1192,0))=0,"n/a",(INDEX(Historical!$C$7:$C$1190,MATCH(B145,Historical!$B$7:$B$1192,0))/INDEX(Historical!$D$7:$D$1190,MATCH(B145,Historical!$B$7:$B$1192,0))-1)*100)</f>
        <v>1.2578616352201255</v>
      </c>
      <c r="T145" s="474">
        <f>IF(INDEX(Historical!$F$7:$F$1190,MATCH(B145,Historical!$B$7:$B$1192,0))=0,"n/a",((INDEX(Historical!$C$7:$C$1190,MATCH(B145,Historical!$B$7:$B$1192,0))/INDEX(Historical!$F$7:$F$1190,MATCH(B145,Historical!$B$7:$B$1192,0)))^(1/3)-1)*100)</f>
        <v>1.2740223216344271</v>
      </c>
      <c r="U145" s="474">
        <f>IF(INDEX(Historical!$H$7:$H$1190,MATCH(B145,Historical!$B$7:$B$1192,0))=0,"n/a",((INDEX(Historical!$C$7:$C$1190,MATCH(B145,Historical!$B$7:$B$1192,0))/INDEX(Historical!$H$7:$H$1190,MATCH(B145,Historical!$B$7:$B$1192,0)))^(1/5)-1)*100)</f>
        <v>1.2907497435851401</v>
      </c>
      <c r="V145" s="474">
        <f>IF(INDEX(Historical!$M$7:$M$1190,MATCH(B145,Historical!$B$7:$B$1192,0))=0,"n/a",((INDEX(Historical!$C$7:$C$1190,MATCH(B145,Historical!$B$7:$B$1192,0))/INDEX(Historical!$M$7:$M$1190,MATCH(B145,Historical!$B$7:$B$1192,0)))^(1/10)-1)*100)</f>
        <v>4.6700834525155388</v>
      </c>
      <c r="W145" s="475">
        <f t="shared" si="66"/>
        <v>0.27638686903761389</v>
      </c>
      <c r="X145" s="476">
        <f t="shared" si="67"/>
        <v>0.2229274168540829</v>
      </c>
      <c r="Y145" s="574"/>
      <c r="Z145" s="430">
        <f t="shared" si="68"/>
        <v>79.805352798053519</v>
      </c>
      <c r="AA145" s="581">
        <f t="shared" si="69"/>
        <v>13.613138686131386</v>
      </c>
      <c r="AB145" s="406">
        <v>3</v>
      </c>
      <c r="AC145" s="568">
        <v>4.1100000000000003</v>
      </c>
      <c r="AD145" s="568" t="s">
        <v>135</v>
      </c>
      <c r="AE145" s="568">
        <v>0.47</v>
      </c>
      <c r="AF145" s="568">
        <v>0.95</v>
      </c>
      <c r="AG145" s="568">
        <v>7.1999999999999993</v>
      </c>
      <c r="AH145" s="568">
        <v>2.3800000000000003</v>
      </c>
      <c r="AI145" s="568">
        <v>-2.74</v>
      </c>
      <c r="AJ145" s="568">
        <v>5.79</v>
      </c>
      <c r="AK145" s="568" t="s">
        <v>135</v>
      </c>
      <c r="AL145" s="576">
        <v>1390</v>
      </c>
      <c r="AM145" s="571">
        <v>4.09</v>
      </c>
      <c r="AN145" s="568">
        <v>0.87</v>
      </c>
      <c r="AO145" s="510">
        <f t="shared" si="70"/>
        <v>-6.4600118201155041</v>
      </c>
      <c r="AP145" s="511">
        <f t="shared" si="71"/>
        <v>7.1531268660158815</v>
      </c>
      <c r="AQ145" s="582">
        <f t="shared" si="72"/>
        <v>-24.185953362996806</v>
      </c>
      <c r="AR145" s="430">
        <f>INDEX(Historical!$C$7:$C$1190,MATCH(B145,Historical!$B$7:$B$1214,0))*IF(AH145="n/a",1.03,IF(AH145&lt;0,1.01,IF(AH145&gt;10,1.1,(1+AH145/100))))</f>
        <v>3.2966360000000003</v>
      </c>
      <c r="AS145" s="581">
        <f t="shared" si="73"/>
        <v>3.3296023600000004</v>
      </c>
      <c r="AT145" s="581">
        <f t="shared" si="62"/>
        <v>3.4294904308000005</v>
      </c>
      <c r="AU145" s="581">
        <f t="shared" si="62"/>
        <v>3.5323751437240007</v>
      </c>
      <c r="AV145" s="581">
        <f t="shared" si="62"/>
        <v>3.6383463980357207</v>
      </c>
      <c r="AW145" s="430">
        <f t="shared" si="74"/>
        <v>17.226450332559722</v>
      </c>
      <c r="AX145" s="516">
        <f t="shared" si="75"/>
        <v>30.789008637282787</v>
      </c>
      <c r="AY145" s="606">
        <v>0.75</v>
      </c>
      <c r="AZ145" s="571">
        <v>13.26</v>
      </c>
      <c r="BA145" s="571">
        <v>-16.900000000000002</v>
      </c>
      <c r="BB145" s="571">
        <v>0.36</v>
      </c>
      <c r="BC145" s="571">
        <v>0.91</v>
      </c>
      <c r="BE145" s="421">
        <v>1972</v>
      </c>
      <c r="BF145" s="421">
        <f t="shared" si="76"/>
        <v>6</v>
      </c>
      <c r="BG145" s="578">
        <v>3.32</v>
      </c>
      <c r="BH145" t="s">
        <v>3876</v>
      </c>
      <c r="BI145" t="s">
        <v>3877</v>
      </c>
    </row>
    <row r="146" spans="1:61" ht="11.25" customHeight="1" x14ac:dyDescent="0.25">
      <c r="A146" s="8" t="s">
        <v>4568</v>
      </c>
      <c r="B146" s="405" t="s">
        <v>375</v>
      </c>
      <c r="C146" s="734" t="s">
        <v>107</v>
      </c>
      <c r="D146" s="734" t="s">
        <v>3652</v>
      </c>
      <c r="E146" s="504">
        <v>34</v>
      </c>
      <c r="F146" s="33">
        <v>87</v>
      </c>
      <c r="G146" s="33" t="s">
        <v>36</v>
      </c>
      <c r="H146" s="33" t="s">
        <v>114</v>
      </c>
      <c r="I146" s="568">
        <v>50.01</v>
      </c>
      <c r="J146" s="430">
        <f t="shared" si="63"/>
        <v>3.6792641471705663</v>
      </c>
      <c r="K146" s="579">
        <v>0.46</v>
      </c>
      <c r="L146" s="406">
        <v>4</v>
      </c>
      <c r="M146" s="423">
        <f t="shared" si="64"/>
        <v>1.84</v>
      </c>
      <c r="N146" s="183" t="s">
        <v>167</v>
      </c>
      <c r="O146" s="506">
        <v>0.44</v>
      </c>
      <c r="P146" s="422">
        <v>45782</v>
      </c>
      <c r="Q146" s="422">
        <v>45793</v>
      </c>
      <c r="R146" s="423">
        <f t="shared" si="65"/>
        <v>4.5454545454545494</v>
      </c>
      <c r="S146" s="474">
        <f>IF(INDEX(Historical!$D$7:$D$1190,MATCH(B146,Historical!$B$7:$B$1192,0))=0,"n/a",(INDEX(Historical!$C$7:$C$1190,MATCH(B146,Historical!$B$7:$B$1192,0))/INDEX(Historical!$D$7:$D$1190,MATCH(B146,Historical!$B$7:$B$1192,0))-1)*100)</f>
        <v>2.3255813953488413</v>
      </c>
      <c r="T146" s="474">
        <f>IF(INDEX(Historical!$F$7:$F$1190,MATCH(B146,Historical!$B$7:$B$1192,0))=0,"n/a",((INDEX(Historical!$C$7:$C$1190,MATCH(B146,Historical!$B$7:$B$1192,0))/INDEX(Historical!$F$7:$F$1190,MATCH(B146,Historical!$B$7:$B$1192,0)))^(1/3)-1)*100)</f>
        <v>2.1745909858070789</v>
      </c>
      <c r="U146" s="474">
        <f>IF(INDEX(Historical!$H$7:$H$1190,MATCH(B146,Historical!$B$7:$B$1192,0))=0,"n/a",((INDEX(Historical!$C$7:$C$1190,MATCH(B146,Historical!$B$7:$B$1192,0))/INDEX(Historical!$H$7:$H$1190,MATCH(B146,Historical!$B$7:$B$1192,0)))^(1/5)-1)*100)</f>
        <v>1.5465125087360532</v>
      </c>
      <c r="V146" s="474">
        <f>IF(INDEX(Historical!$M$7:$M$1190,MATCH(B146,Historical!$B$7:$B$1192,0))=0,"n/a",((INDEX(Historical!$C$7:$C$1190,MATCH(B146,Historical!$B$7:$B$1192,0))/INDEX(Historical!$M$7:$M$1190,MATCH(B146,Historical!$B$7:$B$1192,0)))^(1/10)-1)*100)</f>
        <v>1.4768337390565822</v>
      </c>
      <c r="W146" s="475">
        <f t="shared" si="66"/>
        <v>1.0471811875885111</v>
      </c>
      <c r="X146" s="476">
        <f t="shared" si="67"/>
        <v>0.13128289547844255</v>
      </c>
      <c r="Y146" s="451" t="s">
        <v>4952</v>
      </c>
      <c r="Z146" s="430">
        <f t="shared" si="68"/>
        <v>38.413361169102302</v>
      </c>
      <c r="AA146" s="581">
        <f t="shared" si="69"/>
        <v>10.440501043841335</v>
      </c>
      <c r="AB146" s="406">
        <v>12</v>
      </c>
      <c r="AC146" s="568">
        <v>4.79</v>
      </c>
      <c r="AD146" s="568" t="s">
        <v>135</v>
      </c>
      <c r="AE146" s="568">
        <v>4.3899999999999997</v>
      </c>
      <c r="AF146" s="568">
        <v>1.39</v>
      </c>
      <c r="AG146" s="568">
        <v>14.6</v>
      </c>
      <c r="AH146" s="568">
        <v>-15.1</v>
      </c>
      <c r="AI146" s="568">
        <v>-7.93</v>
      </c>
      <c r="AJ146" s="568">
        <v>11.78</v>
      </c>
      <c r="AK146" s="568" t="s">
        <v>135</v>
      </c>
      <c r="AL146" s="576">
        <v>1270</v>
      </c>
      <c r="AM146" s="571">
        <v>4.68</v>
      </c>
      <c r="AN146" s="568">
        <v>0.13</v>
      </c>
      <c r="AO146" s="510">
        <f t="shared" si="70"/>
        <v>-5.2147243879347158</v>
      </c>
      <c r="AP146" s="511">
        <f t="shared" si="71"/>
        <v>5.2257766559066194</v>
      </c>
      <c r="AQ146" s="582">
        <f t="shared" si="72"/>
        <v>-19.688671199195884</v>
      </c>
      <c r="AR146" s="430">
        <f>INDEX(Historical!$C$7:$C$1190,MATCH(B146,Historical!$B$7:$B$1214,0))*IF(AH146="n/a",1.03,IF(AH146&lt;0,1.01,IF(AH146&gt;10,1.1,(1+AH146/100))))</f>
        <v>1.7776000000000001</v>
      </c>
      <c r="AS146" s="581">
        <f t="shared" si="73"/>
        <v>1.7953760000000001</v>
      </c>
      <c r="AT146" s="581">
        <f t="shared" si="62"/>
        <v>1.8492372800000001</v>
      </c>
      <c r="AU146" s="581">
        <f t="shared" si="62"/>
        <v>1.9047143984000001</v>
      </c>
      <c r="AV146" s="581">
        <f t="shared" si="62"/>
        <v>1.9618558303520002</v>
      </c>
      <c r="AW146" s="430">
        <f t="shared" si="74"/>
        <v>9.288783508752001</v>
      </c>
      <c r="AX146" s="516">
        <f t="shared" si="75"/>
        <v>18.573852247054592</v>
      </c>
      <c r="AY146" s="606">
        <v>0.64</v>
      </c>
      <c r="AZ146" s="571">
        <v>19.07</v>
      </c>
      <c r="BA146" s="571">
        <v>-16.61</v>
      </c>
      <c r="BB146" s="571">
        <v>1.32</v>
      </c>
      <c r="BC146" s="571">
        <v>-1.04</v>
      </c>
      <c r="BE146" s="421">
        <v>1993</v>
      </c>
      <c r="BF146" s="421">
        <f t="shared" si="76"/>
        <v>3</v>
      </c>
      <c r="BG146" s="578">
        <v>2.09</v>
      </c>
      <c r="BH146" t="s">
        <v>3876</v>
      </c>
      <c r="BI146" t="s">
        <v>3877</v>
      </c>
    </row>
    <row r="147" spans="1:61" ht="11.25" customHeight="1" x14ac:dyDescent="0.25">
      <c r="A147" s="8" t="s">
        <v>4310</v>
      </c>
      <c r="B147" s="405" t="s">
        <v>4686</v>
      </c>
      <c r="C147" s="734" t="s">
        <v>3656</v>
      </c>
      <c r="D147" s="734" t="s">
        <v>498</v>
      </c>
      <c r="E147" s="504">
        <v>32</v>
      </c>
      <c r="F147" s="33">
        <v>105</v>
      </c>
      <c r="G147" s="33" t="s">
        <v>105</v>
      </c>
      <c r="H147" s="33" t="s">
        <v>105</v>
      </c>
      <c r="I147" s="568">
        <v>40.58</v>
      </c>
      <c r="J147" s="430">
        <f t="shared" si="63"/>
        <v>3.4992607195662893</v>
      </c>
      <c r="K147" s="579">
        <v>0.35499999999999998</v>
      </c>
      <c r="L147" s="406">
        <v>4</v>
      </c>
      <c r="M147" s="423">
        <f t="shared" si="64"/>
        <v>1.42</v>
      </c>
      <c r="N147" s="183" t="s">
        <v>407</v>
      </c>
      <c r="O147" s="506">
        <v>0.35249999999999998</v>
      </c>
      <c r="P147" s="422">
        <v>45846</v>
      </c>
      <c r="Q147" s="422">
        <v>45862</v>
      </c>
      <c r="R147" s="423">
        <f t="shared" si="65"/>
        <v>0.70921985815602906</v>
      </c>
      <c r="S147" s="474">
        <f>IF(INDEX(Historical!$D$7:$D$1190,MATCH(B147,Historical!$B$7:$B$1192,0))=0,"n/a",(INDEX(Historical!$C$7:$C$1190,MATCH(B147,Historical!$B$7:$B$1192,0))/INDEX(Historical!$D$7:$D$1190,MATCH(B147,Historical!$B$7:$B$1192,0))-1)*100)</f>
        <v>0.71684587813620748</v>
      </c>
      <c r="T147" s="474">
        <f>IF(INDEX(Historical!$F$7:$F$1190,MATCH(B147,Historical!$B$7:$B$1192,0))=0,"n/a",((INDEX(Historical!$C$7:$C$1190,MATCH(B147,Historical!$B$7:$B$1192,0))/INDEX(Historical!$F$7:$F$1190,MATCH(B147,Historical!$B$7:$B$1192,0)))^(1/3)-1)*100)</f>
        <v>0.72204666540154339</v>
      </c>
      <c r="U147" s="474">
        <f>IF(INDEX(Historical!$H$7:$H$1190,MATCH(B147,Historical!$B$7:$B$1192,0))=0,"n/a",((INDEX(Historical!$C$7:$C$1190,MATCH(B147,Historical!$B$7:$B$1192,0))/INDEX(Historical!$H$7:$H$1190,MATCH(B147,Historical!$B$7:$B$1192,0)))^(1/5)-1)*100)</f>
        <v>0.95185537647632934</v>
      </c>
      <c r="V147" s="474">
        <f>IF(INDEX(Historical!$M$7:$M$1190,MATCH(B147,Historical!$B$7:$B$1192,0))=0,"n/a",((INDEX(Historical!$C$7:$C$1190,MATCH(B147,Historical!$B$7:$B$1192,0))/INDEX(Historical!$M$7:$M$1190,MATCH(B147,Historical!$B$7:$B$1192,0)))^(1/10)-1)*100)</f>
        <v>2.6656726371641959</v>
      </c>
      <c r="W147" s="475">
        <f t="shared" si="66"/>
        <v>0.35707887127840837</v>
      </c>
      <c r="X147" s="476" t="str">
        <f t="shared" si="67"/>
        <v>n/a</v>
      </c>
      <c r="Y147" s="574" t="s">
        <v>617</v>
      </c>
      <c r="Z147" s="430">
        <f t="shared" si="68"/>
        <v>92.20779220779221</v>
      </c>
      <c r="AA147" s="581">
        <f t="shared" si="69"/>
        <v>26.350649350649348</v>
      </c>
      <c r="AB147" s="406">
        <v>4</v>
      </c>
      <c r="AC147" s="568">
        <v>1.54</v>
      </c>
      <c r="AD147" s="568" t="s">
        <v>135</v>
      </c>
      <c r="AE147" s="568">
        <v>1.29</v>
      </c>
      <c r="AF147" s="568">
        <v>2.88</v>
      </c>
      <c r="AG147" s="568">
        <v>11.28</v>
      </c>
      <c r="AH147" s="568">
        <v>-10.16</v>
      </c>
      <c r="AI147" s="568">
        <v>11.93</v>
      </c>
      <c r="AJ147" s="568" t="s">
        <v>135</v>
      </c>
      <c r="AK147" s="568" t="s">
        <v>135</v>
      </c>
      <c r="AL147" s="576">
        <v>2170</v>
      </c>
      <c r="AM147" s="571">
        <v>21.82</v>
      </c>
      <c r="AN147" s="568">
        <v>1.22</v>
      </c>
      <c r="AO147" s="510">
        <f t="shared" si="70"/>
        <v>-21.89953325460673</v>
      </c>
      <c r="AP147" s="511">
        <f t="shared" si="71"/>
        <v>4.4511160960426182</v>
      </c>
      <c r="AQ147" s="582">
        <f t="shared" si="72"/>
        <v>83.654107410727846</v>
      </c>
      <c r="AR147" s="430">
        <f>INDEX(Historical!$C$7:$C$1190,MATCH(B147,Historical!$B$7:$B$1214,0))*IF(AH147="n/a",1.03,IF(AH147&lt;0,1.01,IF(AH147&gt;10,1.1,(1+AH147/100))))</f>
        <v>1.4190500000000001</v>
      </c>
      <c r="AS147" s="581">
        <f t="shared" si="73"/>
        <v>1.5609550000000003</v>
      </c>
      <c r="AT147" s="581">
        <f t="shared" ref="AT147:AV152" si="77">IF($AK147="n/a",1.03*AS147,IF($AK147&lt;0,1.01*AS147,IF($AK147&gt;10,1.1*AS147,(1+$AK147/100)*AS147)))</f>
        <v>1.6077836500000005</v>
      </c>
      <c r="AU147" s="581">
        <f t="shared" si="77"/>
        <v>1.6560171595000006</v>
      </c>
      <c r="AV147" s="581">
        <f t="shared" si="77"/>
        <v>1.7056976742850007</v>
      </c>
      <c r="AW147" s="430">
        <f t="shared" si="74"/>
        <v>7.9495034837850023</v>
      </c>
      <c r="AX147" s="516">
        <f t="shared" si="75"/>
        <v>19.589707944270582</v>
      </c>
      <c r="AY147" s="606">
        <v>1.03</v>
      </c>
      <c r="AZ147" s="571">
        <v>11.18</v>
      </c>
      <c r="BA147" s="571">
        <v>-24.8</v>
      </c>
      <c r="BB147" s="571">
        <v>-0.53</v>
      </c>
      <c r="BC147" s="571">
        <v>-5.29</v>
      </c>
      <c r="BE147" s="421">
        <v>1994</v>
      </c>
      <c r="BF147" s="421">
        <f t="shared" si="76"/>
        <v>3</v>
      </c>
      <c r="BG147" s="578">
        <v>3.11</v>
      </c>
      <c r="BH147" t="s">
        <v>3876</v>
      </c>
      <c r="BI147" t="s">
        <v>3877</v>
      </c>
    </row>
    <row r="148" spans="1:61" ht="11.25" customHeight="1" x14ac:dyDescent="0.25">
      <c r="A148" s="8" t="s">
        <v>4583</v>
      </c>
      <c r="B148" s="405" t="s">
        <v>370</v>
      </c>
      <c r="C148" s="734" t="s">
        <v>127</v>
      </c>
      <c r="D148" s="734" t="s">
        <v>4774</v>
      </c>
      <c r="E148" s="504">
        <v>52</v>
      </c>
      <c r="F148" s="33">
        <v>43</v>
      </c>
      <c r="G148" s="33" t="s">
        <v>36</v>
      </c>
      <c r="H148" s="33" t="s">
        <v>114</v>
      </c>
      <c r="I148" s="568">
        <v>96.98</v>
      </c>
      <c r="J148" s="430">
        <f t="shared" si="63"/>
        <v>0.96927201484842229</v>
      </c>
      <c r="K148" s="575">
        <v>0.23499999999999999</v>
      </c>
      <c r="L148" s="406">
        <v>4</v>
      </c>
      <c r="M148" s="423">
        <f t="shared" si="64"/>
        <v>0.94</v>
      </c>
      <c r="N148" s="183" t="s">
        <v>162</v>
      </c>
      <c r="O148" s="505">
        <v>0.20749999999999999</v>
      </c>
      <c r="P148" s="422">
        <v>45737</v>
      </c>
      <c r="Q148" s="422">
        <v>45754</v>
      </c>
      <c r="R148" s="423">
        <f t="shared" si="65"/>
        <v>13.253012048192769</v>
      </c>
      <c r="S148" s="474">
        <f>IF(INDEX(Historical!$D$7:$D$1190,MATCH(B148,Historical!$B$7:$B$1192,0))=0,"n/a",(INDEX(Historical!$C$7:$C$1190,MATCH(B148,Historical!$B$7:$B$1192,0))/INDEX(Historical!$D$7:$D$1190,MATCH(B148,Historical!$B$7:$B$1192,0))-1)*100)</f>
        <v>7.3788546255506571</v>
      </c>
      <c r="T148" s="474">
        <f>IF(INDEX(Historical!$F$7:$F$1190,MATCH(B148,Historical!$B$7:$B$1192,0))=0,"n/a",((INDEX(Historical!$C$7:$C$1190,MATCH(B148,Historical!$B$7:$B$1192,0))/INDEX(Historical!$F$7:$F$1190,MATCH(B148,Historical!$B$7:$B$1192,0)))^(1/3)-1)*100)</f>
        <v>3.6335009719902667</v>
      </c>
      <c r="U148" s="474">
        <f>IF(INDEX(Historical!$H$7:$H$1190,MATCH(B148,Historical!$B$7:$B$1192,0))=0,"n/a",((INDEX(Historical!$C$7:$C$1190,MATCH(B148,Historical!$B$7:$B$1192,0))/INDEX(Historical!$H$7:$H$1190,MATCH(B148,Historical!$B$7:$B$1192,0)))^(1/5)-1)*100)</f>
        <v>2.9277392425170801</v>
      </c>
      <c r="V148" s="474">
        <f>IF(INDEX(Historical!$M$7:$M$1190,MATCH(B148,Historical!$B$7:$B$1192,0))=0,"n/a",((INDEX(Historical!$C$7:$C$1190,MATCH(B148,Historical!$B$7:$B$1192,0))/INDEX(Historical!$M$7:$M$1190,MATCH(B148,Historical!$B$7:$B$1192,0)))^(1/10)-1)*100)</f>
        <v>2.4686762354686032</v>
      </c>
      <c r="W148" s="475">
        <f t="shared" si="66"/>
        <v>1.1859551286851262</v>
      </c>
      <c r="X148" s="476">
        <f t="shared" si="67"/>
        <v>0.42928727896144875</v>
      </c>
      <c r="Y148" s="405"/>
      <c r="Z148" s="430">
        <f t="shared" si="68"/>
        <v>35.471698113207545</v>
      </c>
      <c r="AA148" s="581">
        <f t="shared" si="69"/>
        <v>36.596226415094343</v>
      </c>
      <c r="AB148" s="406">
        <v>1</v>
      </c>
      <c r="AC148" s="568">
        <v>2.65</v>
      </c>
      <c r="AD148" s="568">
        <v>3.92</v>
      </c>
      <c r="AE148" s="568">
        <v>1.1200000000000001</v>
      </c>
      <c r="AF148" s="568">
        <v>9.24</v>
      </c>
      <c r="AG148" s="568">
        <v>24.46</v>
      </c>
      <c r="AH148" s="568">
        <v>4.0199999999999996</v>
      </c>
      <c r="AI148" s="568">
        <v>12.659999999999998</v>
      </c>
      <c r="AJ148" s="568">
        <v>6.8199999999999994</v>
      </c>
      <c r="AK148" s="568">
        <v>9.33</v>
      </c>
      <c r="AL148" s="576">
        <v>773940</v>
      </c>
      <c r="AM148" s="571">
        <v>45.540000000000006</v>
      </c>
      <c r="AN148" s="568">
        <v>0.72</v>
      </c>
      <c r="AO148" s="510">
        <f t="shared" si="70"/>
        <v>-32.699215157728844</v>
      </c>
      <c r="AP148" s="511">
        <f t="shared" si="71"/>
        <v>3.8970112573655022</v>
      </c>
      <c r="AQ148" s="582">
        <f t="shared" si="72"/>
        <v>287.67061165976213</v>
      </c>
      <c r="AR148" s="430">
        <f>INDEX(Historical!$C$7:$C$1190,MATCH(B148,Historical!$B$7:$B$1214,0))*IF(AH148="n/a",1.03,IF(AH148&lt;0,1.01,IF(AH148&gt;10,1.1,(1+AH148/100))))</f>
        <v>0.84516250000000004</v>
      </c>
      <c r="AS148" s="581">
        <f t="shared" si="73"/>
        <v>0.92967875000000011</v>
      </c>
      <c r="AT148" s="581">
        <f t="shared" si="77"/>
        <v>1.0164177773750001</v>
      </c>
      <c r="AU148" s="581">
        <f t="shared" si="77"/>
        <v>1.1112495560040876</v>
      </c>
      <c r="AV148" s="581">
        <f t="shared" si="77"/>
        <v>1.214929139579269</v>
      </c>
      <c r="AW148" s="430">
        <f t="shared" si="74"/>
        <v>5.117437722958357</v>
      </c>
      <c r="AX148" s="516">
        <f t="shared" si="75"/>
        <v>5.2767969921203921</v>
      </c>
      <c r="AY148" s="606">
        <v>0.65</v>
      </c>
      <c r="AZ148" s="571">
        <v>28.16</v>
      </c>
      <c r="BA148" s="571">
        <v>-7.9</v>
      </c>
      <c r="BB148" s="571">
        <v>-1.1199999999999999</v>
      </c>
      <c r="BC148" s="571">
        <v>2.3800000000000003</v>
      </c>
      <c r="BE148" s="421">
        <v>1974</v>
      </c>
      <c r="BF148" s="421">
        <f t="shared" si="76"/>
        <v>5</v>
      </c>
      <c r="BG148" s="578">
        <v>8.129999999999999</v>
      </c>
      <c r="BH148" t="s">
        <v>3876</v>
      </c>
      <c r="BI148" t="s">
        <v>3877</v>
      </c>
    </row>
    <row r="149" spans="1:61" ht="11.25" customHeight="1" x14ac:dyDescent="0.25">
      <c r="A149" s="95" t="s">
        <v>4591</v>
      </c>
      <c r="B149" s="405" t="s">
        <v>373</v>
      </c>
      <c r="C149" s="734" t="s">
        <v>152</v>
      </c>
      <c r="D149" s="734" t="s">
        <v>3639</v>
      </c>
      <c r="E149" s="504">
        <v>33</v>
      </c>
      <c r="F149" s="33">
        <v>96</v>
      </c>
      <c r="G149" s="33" t="s">
        <v>36</v>
      </c>
      <c r="H149" s="33" t="s">
        <v>36</v>
      </c>
      <c r="I149" s="568">
        <v>246.95</v>
      </c>
      <c r="J149" s="430">
        <f t="shared" si="63"/>
        <v>0.35634743875278396</v>
      </c>
      <c r="K149" s="579">
        <v>0.22</v>
      </c>
      <c r="L149" s="406">
        <v>4</v>
      </c>
      <c r="M149" s="423">
        <f t="shared" si="64"/>
        <v>0.88</v>
      </c>
      <c r="N149" s="183" t="s">
        <v>138</v>
      </c>
      <c r="O149" s="506">
        <v>0.21</v>
      </c>
      <c r="P149" s="422">
        <v>45973</v>
      </c>
      <c r="Q149" s="422">
        <v>45980</v>
      </c>
      <c r="R149" s="423">
        <f t="shared" si="65"/>
        <v>4.7619047619047663</v>
      </c>
      <c r="S149" s="474">
        <f>IF(INDEX(Historical!$D$7:$D$1190,MATCH(B149,Historical!$B$7:$B$1192,0))=0,"n/a",(INDEX(Historical!$C$7:$C$1190,MATCH(B149,Historical!$B$7:$B$1192,0))/INDEX(Historical!$D$7:$D$1190,MATCH(B149,Historical!$B$7:$B$1192,0))-1)*100)</f>
        <v>5.1948051948051965</v>
      </c>
      <c r="T149" s="474">
        <f>IF(INDEX(Historical!$F$7:$F$1190,MATCH(B149,Historical!$B$7:$B$1192,0))=0,"n/a",((INDEX(Historical!$C$7:$C$1190,MATCH(B149,Historical!$B$7:$B$1192,0))/INDEX(Historical!$F$7:$F$1190,MATCH(B149,Historical!$B$7:$B$1192,0)))^(1/3)-1)*100)</f>
        <v>5.4901660750877879</v>
      </c>
      <c r="U149" s="474">
        <f>IF(INDEX(Historical!$H$7:$H$1190,MATCH(B149,Historical!$B$7:$B$1192,0))=0,"n/a",((INDEX(Historical!$C$7:$C$1190,MATCH(B149,Historical!$B$7:$B$1192,0))/INDEX(Historical!$H$7:$H$1190,MATCH(B149,Historical!$B$7:$B$1192,0)))^(1/5)-1)*100)</f>
        <v>5.8354197970304833</v>
      </c>
      <c r="V149" s="474">
        <f>IF(INDEX(Historical!$M$7:$M$1190,MATCH(B149,Historical!$B$7:$B$1192,0))=0,"n/a",((INDEX(Historical!$C$7:$C$1190,MATCH(B149,Historical!$B$7:$B$1192,0))/INDEX(Historical!$M$7:$M$1190,MATCH(B149,Historical!$B$7:$B$1192,0)))^(1/10)-1)*100)</f>
        <v>7.0459193049322799</v>
      </c>
      <c r="W149" s="475">
        <f t="shared" si="66"/>
        <v>0.82819849965434267</v>
      </c>
      <c r="X149" s="476">
        <f t="shared" si="67"/>
        <v>0.36839771445899511</v>
      </c>
      <c r="Y149" s="442"/>
      <c r="Z149" s="430">
        <f t="shared" si="68"/>
        <v>13.17365269461078</v>
      </c>
      <c r="AA149" s="581">
        <f t="shared" si="69"/>
        <v>36.968562874251496</v>
      </c>
      <c r="AB149" s="406">
        <v>12</v>
      </c>
      <c r="AC149" s="568">
        <v>6.68</v>
      </c>
      <c r="AD149" s="568">
        <v>4.71</v>
      </c>
      <c r="AE149" s="568">
        <v>6</v>
      </c>
      <c r="AF149" s="568">
        <v>6.06</v>
      </c>
      <c r="AG149" s="568">
        <v>17.72</v>
      </c>
      <c r="AH149" s="568">
        <v>0.13999999999999999</v>
      </c>
      <c r="AI149" s="568">
        <v>11.5</v>
      </c>
      <c r="AJ149" s="568">
        <v>15.840000000000002</v>
      </c>
      <c r="AK149" s="568">
        <v>7.86</v>
      </c>
      <c r="AL149" s="576">
        <v>17760</v>
      </c>
      <c r="AM149" s="571">
        <v>0.62</v>
      </c>
      <c r="AN149" s="568">
        <v>0.11</v>
      </c>
      <c r="AO149" s="510">
        <f t="shared" si="70"/>
        <v>-30.776795638468229</v>
      </c>
      <c r="AP149" s="511">
        <f t="shared" si="71"/>
        <v>6.1917672357832672</v>
      </c>
      <c r="AQ149" s="582">
        <f t="shared" si="72"/>
        <v>215.54502479781027</v>
      </c>
      <c r="AR149" s="430">
        <f>INDEX(Historical!$C$7:$C$1190,MATCH(B149,Historical!$B$7:$B$1214,0))*IF(AH149="n/a",1.03,IF(AH149&lt;0,1.01,IF(AH149&gt;10,1.1,(1+AH149/100))))</f>
        <v>0.81113400000000013</v>
      </c>
      <c r="AS149" s="581">
        <f t="shared" si="73"/>
        <v>0.89224740000000025</v>
      </c>
      <c r="AT149" s="581">
        <f t="shared" si="77"/>
        <v>0.96237804564000029</v>
      </c>
      <c r="AU149" s="581">
        <f t="shared" si="77"/>
        <v>1.0380209600273043</v>
      </c>
      <c r="AV149" s="581">
        <f t="shared" si="77"/>
        <v>1.1196094074854503</v>
      </c>
      <c r="AW149" s="430">
        <f t="shared" si="74"/>
        <v>4.8233898131527555</v>
      </c>
      <c r="AX149" s="516">
        <f t="shared" si="75"/>
        <v>1.9531847795718791</v>
      </c>
      <c r="AY149" s="606">
        <v>1.05</v>
      </c>
      <c r="AZ149" s="571">
        <v>31.759999999999998</v>
      </c>
      <c r="BA149" s="571">
        <v>-29.909999999999997</v>
      </c>
      <c r="BB149" s="571">
        <v>5.2200000000000006</v>
      </c>
      <c r="BC149" s="571">
        <v>-3.82</v>
      </c>
      <c r="BE149" s="421">
        <v>1994</v>
      </c>
      <c r="BF149" s="421">
        <f t="shared" si="76"/>
        <v>3</v>
      </c>
      <c r="BG149" s="578">
        <v>13.11</v>
      </c>
      <c r="BH149" t="s">
        <v>3876</v>
      </c>
      <c r="BI149" t="s">
        <v>3877</v>
      </c>
    </row>
    <row r="150" spans="1:61" s="540" customFormat="1" ht="11.25" customHeight="1" x14ac:dyDescent="0.25">
      <c r="A150" s="523" t="s">
        <v>4595</v>
      </c>
      <c r="B150" s="546" t="s">
        <v>3832</v>
      </c>
      <c r="C150" s="734" t="s">
        <v>130</v>
      </c>
      <c r="D150" s="734" t="s">
        <v>3654</v>
      </c>
      <c r="E150" s="524">
        <v>33</v>
      </c>
      <c r="F150" s="33">
        <v>94</v>
      </c>
      <c r="G150" s="720" t="s">
        <v>36</v>
      </c>
      <c r="H150" s="720" t="s">
        <v>36</v>
      </c>
      <c r="I150" s="534">
        <v>39.51</v>
      </c>
      <c r="J150" s="526">
        <f t="shared" si="63"/>
        <v>3.4684889901290816</v>
      </c>
      <c r="K150" s="544">
        <v>0.34260000000000002</v>
      </c>
      <c r="L150" s="528">
        <v>4</v>
      </c>
      <c r="M150" s="529">
        <f t="shared" si="64"/>
        <v>1.3704000000000001</v>
      </c>
      <c r="N150" s="530" t="s">
        <v>118</v>
      </c>
      <c r="O150" s="545">
        <v>0.32550000000000001</v>
      </c>
      <c r="P150" s="714">
        <v>45881</v>
      </c>
      <c r="Q150" s="714">
        <v>45902</v>
      </c>
      <c r="R150" s="529">
        <f t="shared" si="65"/>
        <v>5.2534562211981575</v>
      </c>
      <c r="S150" s="474">
        <f>IF(INDEX(Historical!$D$7:$D$1190,MATCH(B150,Historical!$B$7:$B$1192,0))=0,"n/a",(INDEX(Historical!$C$7:$C$1190,MATCH(B150,Historical!$B$7:$B$1192,0))/INDEX(Historical!$D$7:$D$1190,MATCH(B150,Historical!$B$7:$B$1192,0))-1)*100)</f>
        <v>6.5308870560511822</v>
      </c>
      <c r="T150" s="474">
        <f>IF(INDEX(Historical!$F$7:$F$1190,MATCH(B150,Historical!$B$7:$B$1192,0))=0,"n/a",((INDEX(Historical!$C$7:$C$1190,MATCH(B150,Historical!$B$7:$B$1192,0))/INDEX(Historical!$F$7:$F$1190,MATCH(B150,Historical!$B$7:$B$1192,0)))^(1/3)-1)*100)</f>
        <v>6.8440827423389861</v>
      </c>
      <c r="U150" s="474">
        <f>IF(INDEX(Historical!$H$7:$H$1190,MATCH(B150,Historical!$B$7:$B$1192,0))=0,"n/a",((INDEX(Historical!$C$7:$C$1190,MATCH(B150,Historical!$B$7:$B$1192,0))/INDEX(Historical!$H$7:$H$1190,MATCH(B150,Historical!$B$7:$B$1192,0)))^(1/5)-1)*100)</f>
        <v>6.9029956711670337</v>
      </c>
      <c r="V150" s="474">
        <f>IF(INDEX(Historical!$M$7:$M$1190,MATCH(B150,Historical!$B$7:$B$1192,0))=0,"n/a",((INDEX(Historical!$C$7:$C$1190,MATCH(B150,Historical!$B$7:$B$1192,0))/INDEX(Historical!$M$7:$M$1190,MATCH(B150,Historical!$B$7:$B$1192,0)))^(1/10)-1)*100)</f>
        <v>7.1587362805104915</v>
      </c>
      <c r="W150" s="475">
        <f t="shared" si="66"/>
        <v>0.96427573257032717</v>
      </c>
      <c r="X150" s="476">
        <f t="shared" si="67"/>
        <v>0.43579518126054501</v>
      </c>
      <c r="Y150" s="543"/>
      <c r="Z150" s="526">
        <f t="shared" si="68"/>
        <v>58.564102564102569</v>
      </c>
      <c r="AA150" s="533">
        <f t="shared" si="69"/>
        <v>16.884615384615383</v>
      </c>
      <c r="AB150" s="528">
        <v>12</v>
      </c>
      <c r="AC150" s="534">
        <v>2.34</v>
      </c>
      <c r="AD150" s="534">
        <v>2.44</v>
      </c>
      <c r="AE150" s="534">
        <v>4.74</v>
      </c>
      <c r="AF150" s="534">
        <v>1.65</v>
      </c>
      <c r="AG150" s="534">
        <v>10.02</v>
      </c>
      <c r="AH150" s="534">
        <v>7.68</v>
      </c>
      <c r="AI150" s="534">
        <v>5.1100000000000003</v>
      </c>
      <c r="AJ150" s="534">
        <v>15.840000000000002</v>
      </c>
      <c r="AK150" s="534">
        <v>6.92</v>
      </c>
      <c r="AL150" s="535">
        <v>11080</v>
      </c>
      <c r="AM150" s="536">
        <v>0.24</v>
      </c>
      <c r="AN150" s="534">
        <v>1.1599999999999999</v>
      </c>
      <c r="AO150" s="537">
        <f t="shared" si="70"/>
        <v>-6.5131307233192679</v>
      </c>
      <c r="AP150" s="538">
        <f t="shared" si="71"/>
        <v>10.371484661296115</v>
      </c>
      <c r="AQ150" s="582">
        <f t="shared" si="72"/>
        <v>11.274665948953899</v>
      </c>
      <c r="AR150" s="430">
        <f>INDEX(Historical!$C$7:$C$1190,MATCH(B150,Historical!$B$7:$B$1214,0))*IF(AH150="n/a",1.03,IF(AH150&lt;0,1.01,IF(AH150&gt;10,1.1,(1+AH150/100))))</f>
        <v>1.36301344</v>
      </c>
      <c r="AS150" s="533">
        <f t="shared" si="73"/>
        <v>1.4326634267839999</v>
      </c>
      <c r="AT150" s="533">
        <f t="shared" si="77"/>
        <v>1.5318037359174526</v>
      </c>
      <c r="AU150" s="533">
        <f t="shared" si="77"/>
        <v>1.6378045544429403</v>
      </c>
      <c r="AV150" s="533">
        <f t="shared" si="77"/>
        <v>1.7511406296103915</v>
      </c>
      <c r="AW150" s="526">
        <f t="shared" si="74"/>
        <v>7.716425786754785</v>
      </c>
      <c r="AX150" s="539">
        <f t="shared" si="75"/>
        <v>19.530310773866834</v>
      </c>
      <c r="AY150" s="607">
        <v>0.82</v>
      </c>
      <c r="AZ150" s="536">
        <v>19.079999999999998</v>
      </c>
      <c r="BA150" s="536">
        <v>-5.1400000000000006</v>
      </c>
      <c r="BB150" s="536">
        <v>4.01</v>
      </c>
      <c r="BC150" s="536">
        <v>3.95</v>
      </c>
      <c r="BD150" s="592"/>
      <c r="BE150" s="421">
        <v>1993</v>
      </c>
      <c r="BF150" s="421">
        <f t="shared" si="76"/>
        <v>3</v>
      </c>
      <c r="BG150" s="559">
        <v>3.61</v>
      </c>
      <c r="BH150" t="s">
        <v>3876</v>
      </c>
      <c r="BI150" t="s">
        <v>3877</v>
      </c>
    </row>
    <row r="151" spans="1:61" ht="11.25" customHeight="1" x14ac:dyDescent="0.25">
      <c r="A151" s="8" t="s">
        <v>4599</v>
      </c>
      <c r="B151" s="405" t="s">
        <v>223</v>
      </c>
      <c r="C151" s="734" t="s">
        <v>177</v>
      </c>
      <c r="D151" s="734" t="s">
        <v>3650</v>
      </c>
      <c r="E151" s="504">
        <v>42</v>
      </c>
      <c r="F151" s="33">
        <v>65</v>
      </c>
      <c r="G151" s="33" t="s">
        <v>36</v>
      </c>
      <c r="H151" s="33" t="s">
        <v>36</v>
      </c>
      <c r="I151" s="568">
        <v>114.29</v>
      </c>
      <c r="J151" s="430">
        <f t="shared" si="63"/>
        <v>3.4648700673724733</v>
      </c>
      <c r="K151" s="575">
        <v>0.99</v>
      </c>
      <c r="L151" s="406">
        <v>4</v>
      </c>
      <c r="M151" s="423">
        <f t="shared" si="64"/>
        <v>3.96</v>
      </c>
      <c r="N151" s="183" t="s">
        <v>141</v>
      </c>
      <c r="O151" s="505">
        <v>0.95</v>
      </c>
      <c r="P151" s="422">
        <v>45610</v>
      </c>
      <c r="Q151" s="422">
        <v>45636</v>
      </c>
      <c r="R151" s="423">
        <f t="shared" si="65"/>
        <v>4.2105263157894779</v>
      </c>
      <c r="S151" s="474">
        <f>IF(INDEX(Historical!$D$7:$D$1190,MATCH(B151,Historical!$B$7:$B$1192,0))=0,"n/a",(INDEX(Historical!$C$7:$C$1190,MATCH(B151,Historical!$B$7:$B$1192,0))/INDEX(Historical!$D$7:$D$1190,MATCH(B151,Historical!$B$7:$B$1192,0))-1)*100)</f>
        <v>4.3478260869565188</v>
      </c>
      <c r="T151" s="474">
        <f>IF(INDEX(Historical!$F$7:$F$1190,MATCH(B151,Historical!$B$7:$B$1192,0))=0,"n/a",((INDEX(Historical!$C$7:$C$1190,MATCH(B151,Historical!$B$7:$B$1192,0))/INDEX(Historical!$F$7:$F$1190,MATCH(B151,Historical!$B$7:$B$1192,0)))^(1/3)-1)*100)</f>
        <v>3.2369738665313452</v>
      </c>
      <c r="U151" s="474">
        <f>IF(INDEX(Historical!$H$7:$H$1190,MATCH(B151,Historical!$B$7:$B$1192,0))=0,"n/a",((INDEX(Historical!$C$7:$C$1190,MATCH(B151,Historical!$B$7:$B$1192,0))/INDEX(Historical!$H$7:$H$1190,MATCH(B151,Historical!$B$7:$B$1192,0)))^(1/5)-1)*100)</f>
        <v>2.2839334217396923</v>
      </c>
      <c r="V151" s="474">
        <f>IF(INDEX(Historical!$M$7:$M$1190,MATCH(B151,Historical!$B$7:$B$1192,0))=0,"n/a",((INDEX(Historical!$C$7:$C$1190,MATCH(B151,Historical!$B$7:$B$1192,0))/INDEX(Historical!$M$7:$M$1190,MATCH(B151,Historical!$B$7:$B$1192,0)))^(1/10)-1)*100)</f>
        <v>3.5849703383539877</v>
      </c>
      <c r="W151" s="475">
        <f t="shared" si="66"/>
        <v>0.63708572350094905</v>
      </c>
      <c r="X151" s="476">
        <f t="shared" si="67"/>
        <v>0.1236563845013369</v>
      </c>
      <c r="Y151" s="449"/>
      <c r="Z151" s="430">
        <f t="shared" si="68"/>
        <v>56.170212765957451</v>
      </c>
      <c r="AA151" s="581">
        <f t="shared" si="69"/>
        <v>16.211347517730498</v>
      </c>
      <c r="AB151" s="406">
        <v>12</v>
      </c>
      <c r="AC151" s="568">
        <v>7.05</v>
      </c>
      <c r="AD151" s="568">
        <v>2.5</v>
      </c>
      <c r="AE151" s="568">
        <v>1.48</v>
      </c>
      <c r="AF151" s="568">
        <v>1.86</v>
      </c>
      <c r="AG151" s="568">
        <v>11.68</v>
      </c>
      <c r="AH151" s="568">
        <v>-14.26</v>
      </c>
      <c r="AI151" s="568">
        <v>13.819999999999999</v>
      </c>
      <c r="AJ151" s="568">
        <v>18.47</v>
      </c>
      <c r="AK151" s="568">
        <v>6.4799999999999995</v>
      </c>
      <c r="AL151" s="576">
        <v>487250</v>
      </c>
      <c r="AM151" s="571">
        <v>0.1</v>
      </c>
      <c r="AN151" s="568">
        <v>0.15</v>
      </c>
      <c r="AO151" s="510">
        <f t="shared" si="70"/>
        <v>-10.462544028618332</v>
      </c>
      <c r="AP151" s="511">
        <f t="shared" si="71"/>
        <v>5.7488034891121655</v>
      </c>
      <c r="AQ151" s="582">
        <f t="shared" si="72"/>
        <v>15.764332221359156</v>
      </c>
      <c r="AR151" s="430">
        <f>INDEX(Historical!$C$7:$C$1190,MATCH(B151,Historical!$B$7:$B$1214,0))*IF(AH151="n/a",1.03,IF(AH151&lt;0,1.01,IF(AH151&gt;10,1.1,(1+AH151/100))))</f>
        <v>3.8784000000000001</v>
      </c>
      <c r="AS151" s="581">
        <f t="shared" si="73"/>
        <v>4.2662400000000007</v>
      </c>
      <c r="AT151" s="581">
        <f t="shared" si="77"/>
        <v>4.5426923520000004</v>
      </c>
      <c r="AU151" s="581">
        <f t="shared" si="77"/>
        <v>4.8370588164096002</v>
      </c>
      <c r="AV151" s="581">
        <f t="shared" si="77"/>
        <v>5.1505002277129419</v>
      </c>
      <c r="AW151" s="430">
        <f t="shared" si="74"/>
        <v>22.674891396122543</v>
      </c>
      <c r="AX151" s="516">
        <f t="shared" si="75"/>
        <v>19.839785979632989</v>
      </c>
      <c r="AY151" s="606">
        <v>0.55000000000000004</v>
      </c>
      <c r="AZ151" s="571">
        <v>16.86</v>
      </c>
      <c r="BA151" s="571">
        <v>-9.5399999999999991</v>
      </c>
      <c r="BB151" s="571">
        <v>3.71</v>
      </c>
      <c r="BC151" s="571">
        <v>3.93</v>
      </c>
      <c r="BE151" s="421">
        <v>1983</v>
      </c>
      <c r="BF151" s="421">
        <f t="shared" si="76"/>
        <v>4</v>
      </c>
      <c r="BG151" s="578">
        <v>6.83</v>
      </c>
      <c r="BH151" t="s">
        <v>3876</v>
      </c>
      <c r="BI151" t="s">
        <v>3877</v>
      </c>
    </row>
    <row r="152" spans="1:61" ht="11.25" customHeight="1" x14ac:dyDescent="0.25">
      <c r="A152" s="95" t="s">
        <v>4601</v>
      </c>
      <c r="B152" s="405" t="s">
        <v>822</v>
      </c>
      <c r="C152" s="734" t="s">
        <v>130</v>
      </c>
      <c r="D152" s="734" t="s">
        <v>3654</v>
      </c>
      <c r="E152" s="504">
        <v>27</v>
      </c>
      <c r="F152" s="33">
        <v>134</v>
      </c>
      <c r="G152" s="33" t="s">
        <v>36</v>
      </c>
      <c r="H152" s="33" t="s">
        <v>36</v>
      </c>
      <c r="I152" s="573">
        <v>31.07</v>
      </c>
      <c r="J152" s="430">
        <f t="shared" si="63"/>
        <v>2.8220148052784038</v>
      </c>
      <c r="K152" s="579">
        <v>0.21920000000000001</v>
      </c>
      <c r="L152" s="406">
        <v>4</v>
      </c>
      <c r="M152" s="423">
        <f t="shared" si="64"/>
        <v>0.87680000000000002</v>
      </c>
      <c r="N152" s="183" t="s">
        <v>216</v>
      </c>
      <c r="O152" s="506">
        <v>0.21079999999999999</v>
      </c>
      <c r="P152" s="422">
        <v>45657</v>
      </c>
      <c r="Q152" s="422">
        <v>45672</v>
      </c>
      <c r="R152" s="423">
        <f t="shared" si="65"/>
        <v>3.98481973434536</v>
      </c>
      <c r="S152" s="474">
        <f>IF(INDEX(Historical!$D$7:$D$1190,MATCH(B152,Historical!$B$7:$B$1192,0))=0,"n/a",(INDEX(Historical!$C$7:$C$1190,MATCH(B152,Historical!$B$7:$B$1192,0))/INDEX(Historical!$D$7:$D$1190,MATCH(B152,Historical!$B$7:$B$1192,0))-1)*100)</f>
        <v>3.9960532807103988</v>
      </c>
      <c r="T152" s="474">
        <f>IF(INDEX(Historical!$F$7:$F$1190,MATCH(B152,Historical!$B$7:$B$1192,0))=0,"n/a",((INDEX(Historical!$C$7:$C$1190,MATCH(B152,Historical!$B$7:$B$1192,0))/INDEX(Historical!$F$7:$F$1190,MATCH(B152,Historical!$B$7:$B$1192,0)))^(1/3)-1)*100)</f>
        <v>4.0000799900028694</v>
      </c>
      <c r="U152" s="474">
        <f>IF(INDEX(Historical!$H$7:$H$1190,MATCH(B152,Historical!$B$7:$B$1192,0))=0,"n/a",((INDEX(Historical!$C$7:$C$1190,MATCH(B152,Historical!$B$7:$B$1192,0))/INDEX(Historical!$H$7:$H$1190,MATCH(B152,Historical!$B$7:$B$1192,0)))^(1/5)-1)*100)</f>
        <v>3.9954668257275561</v>
      </c>
      <c r="V152" s="474">
        <f>IF(INDEX(Historical!$M$7:$M$1190,MATCH(B152,Historical!$B$7:$B$1192,0))=0,"n/a",((INDEX(Historical!$C$7:$C$1190,MATCH(B152,Historical!$B$7:$B$1192,0))/INDEX(Historical!$M$7:$M$1190,MATCH(B152,Historical!$B$7:$B$1192,0)))^(1/10)-1)*100)</f>
        <v>3.9496657695357706</v>
      </c>
      <c r="W152" s="475">
        <f t="shared" si="66"/>
        <v>1.0115961853139712</v>
      </c>
      <c r="X152" s="476">
        <f t="shared" si="67"/>
        <v>0.80069475465482087</v>
      </c>
      <c r="Y152" s="437"/>
      <c r="Z152" s="430">
        <f t="shared" si="68"/>
        <v>64</v>
      </c>
      <c r="AA152" s="581">
        <f t="shared" si="69"/>
        <v>22.678832116788321</v>
      </c>
      <c r="AB152" s="406">
        <v>12</v>
      </c>
      <c r="AC152" s="568">
        <v>1.37</v>
      </c>
      <c r="AD152" s="568" t="s">
        <v>135</v>
      </c>
      <c r="AE152" s="568">
        <v>5.88</v>
      </c>
      <c r="AF152" s="568">
        <v>1.91</v>
      </c>
      <c r="AG152" s="568">
        <v>8.5599999999999987</v>
      </c>
      <c r="AH152" s="568">
        <v>-4.93</v>
      </c>
      <c r="AI152" s="568">
        <v>17.04</v>
      </c>
      <c r="AJ152" s="568">
        <v>4.99</v>
      </c>
      <c r="AK152" s="568" t="s">
        <v>135</v>
      </c>
      <c r="AL152" s="576">
        <v>448.07</v>
      </c>
      <c r="AM152" s="571">
        <v>1.1900000000000002</v>
      </c>
      <c r="AN152" s="568">
        <v>0.93</v>
      </c>
      <c r="AO152" s="510">
        <f t="shared" si="70"/>
        <v>-15.861350485782362</v>
      </c>
      <c r="AP152" s="511">
        <f t="shared" si="71"/>
        <v>6.8174816310059594</v>
      </c>
      <c r="AQ152" s="582">
        <f t="shared" si="72"/>
        <v>38.750886832906708</v>
      </c>
      <c r="AR152" s="430">
        <f>INDEX(Historical!$C$7:$C$1190,MATCH(B152,Historical!$B$7:$B$1214,0))*IF(AH152="n/a",1.03,IF(AH152&lt;0,1.01,IF(AH152&gt;10,1.1,(1+AH152/100))))</f>
        <v>0.85163199999999994</v>
      </c>
      <c r="AS152" s="581">
        <f t="shared" si="73"/>
        <v>0.93679520000000005</v>
      </c>
      <c r="AT152" s="581">
        <f t="shared" si="77"/>
        <v>0.96489905600000003</v>
      </c>
      <c r="AU152" s="581">
        <f t="shared" si="77"/>
        <v>0.99384602768000008</v>
      </c>
      <c r="AV152" s="581">
        <f t="shared" si="77"/>
        <v>1.0236614085104001</v>
      </c>
      <c r="AW152" s="430">
        <f t="shared" si="74"/>
        <v>4.7708336921904007</v>
      </c>
      <c r="AX152" s="516">
        <f t="shared" si="75"/>
        <v>15.355113267429676</v>
      </c>
      <c r="AY152" s="606">
        <v>0.75</v>
      </c>
      <c r="AZ152" s="571">
        <v>4.05</v>
      </c>
      <c r="BA152" s="571">
        <v>-21.92</v>
      </c>
      <c r="BB152" s="571">
        <v>-0.84</v>
      </c>
      <c r="BC152" s="571">
        <v>-5.65</v>
      </c>
      <c r="BE152" s="421">
        <v>1998</v>
      </c>
      <c r="BF152" s="421">
        <f t="shared" si="76"/>
        <v>3</v>
      </c>
      <c r="BG152" s="578">
        <v>3.1199999999999997</v>
      </c>
      <c r="BH152" t="s">
        <v>3876</v>
      </c>
      <c r="BI152" t="s">
        <v>3877</v>
      </c>
    </row>
    <row r="153" spans="1:61" s="486" customFormat="1" ht="13" thickBot="1" x14ac:dyDescent="0.3">
      <c r="B153" s="560"/>
      <c r="E153" s="561"/>
      <c r="F153" s="551"/>
      <c r="J153" s="501"/>
      <c r="L153" s="552"/>
      <c r="M153" s="551"/>
      <c r="N153" s="551"/>
      <c r="O153" s="501"/>
      <c r="R153" s="551"/>
      <c r="S153" s="553"/>
      <c r="T153" s="553"/>
      <c r="U153" s="553"/>
      <c r="V153" s="553"/>
      <c r="W153" s="553"/>
      <c r="X153" s="553"/>
      <c r="Y153" s="560"/>
      <c r="Z153" s="501"/>
      <c r="AC153" s="554"/>
      <c r="AD153" s="554"/>
      <c r="AE153" s="554"/>
      <c r="AF153" s="554"/>
      <c r="AG153" s="554"/>
      <c r="AH153" s="554"/>
      <c r="AI153" s="554"/>
      <c r="AJ153" s="554"/>
      <c r="AK153" s="554"/>
      <c r="AL153" s="554"/>
      <c r="AM153" s="554"/>
      <c r="AN153" s="554"/>
      <c r="AO153" s="501"/>
      <c r="AR153" s="555"/>
      <c r="AS153" s="556"/>
      <c r="AT153" s="556"/>
      <c r="AU153" s="556"/>
      <c r="AV153" s="556"/>
      <c r="AW153" s="555"/>
      <c r="AX153" s="556"/>
      <c r="AY153" s="501"/>
      <c r="BD153" s="561"/>
      <c r="BE153" s="551"/>
      <c r="BF153" s="551"/>
      <c r="BI153"/>
    </row>
    <row r="154" spans="1:61" x14ac:dyDescent="0.25">
      <c r="A154" s="8" t="s">
        <v>3618</v>
      </c>
      <c r="B154" s="435">
        <f>COUNTA(B7:B152)</f>
        <v>146</v>
      </c>
      <c r="E154" s="566">
        <f>AVERAGE(E7:E152)</f>
        <v>42.178082191780824</v>
      </c>
      <c r="I154" s="557">
        <f>AVERAGE(I7:I152)</f>
        <v>145.47116438356164</v>
      </c>
      <c r="J154" s="558">
        <f>AVERAGE(J7:J152)</f>
        <v>2.6632128316857853</v>
      </c>
      <c r="K154" s="562">
        <f>AVERAGE(K7:K152)</f>
        <v>0.75463767123287673</v>
      </c>
      <c r="M154" s="557">
        <f>AVERAGE(M7:M152)</f>
        <v>2.8812356164383561</v>
      </c>
      <c r="O154" s="562">
        <f>AVERAGE(O7:O152)</f>
        <v>0.71791746575342485</v>
      </c>
      <c r="R154" s="557">
        <f t="shared" ref="R154:X154" si="78">AVERAGE(R7:R152)</f>
        <v>5.3263364984325117</v>
      </c>
      <c r="S154" s="563">
        <f t="shared" si="78"/>
        <v>6.0595860840463693</v>
      </c>
      <c r="T154" s="563">
        <f t="shared" si="78"/>
        <v>6.4688936737929499</v>
      </c>
      <c r="U154" s="563">
        <f t="shared" si="78"/>
        <v>6.1545234698256364</v>
      </c>
      <c r="V154" s="563">
        <f t="shared" si="78"/>
        <v>6.8792759525744298</v>
      </c>
      <c r="W154" s="564">
        <f t="shared" si="78"/>
        <v>0.91671424740525076</v>
      </c>
      <c r="X154" s="565">
        <f t="shared" si="78"/>
        <v>1.4070968053747239</v>
      </c>
      <c r="Z154" s="558">
        <f>AVERAGE(Z7:Z152)</f>
        <v>59.404550579994059</v>
      </c>
      <c r="AA154" s="557">
        <f>AVERAGE(AA7:AA152)</f>
        <v>24.164088909332232</v>
      </c>
      <c r="AB154" s="400"/>
      <c r="AC154" s="557">
        <f t="shared" ref="AC154:BC154" si="79">AVERAGE(AC7:AC152)</f>
        <v>5.9281884057971013</v>
      </c>
      <c r="AD154" s="557">
        <f t="shared" si="79"/>
        <v>4.6879000000000026</v>
      </c>
      <c r="AE154" s="557">
        <f t="shared" si="79"/>
        <v>3.3680434782608706</v>
      </c>
      <c r="AF154" s="557">
        <f t="shared" si="79"/>
        <v>5.3873880597014914</v>
      </c>
      <c r="AG154" s="557">
        <f t="shared" si="79"/>
        <v>25.390149253731348</v>
      </c>
      <c r="AH154" s="557">
        <f t="shared" si="79"/>
        <v>4.1830147058823552</v>
      </c>
      <c r="AI154" s="557">
        <f t="shared" si="79"/>
        <v>11.974264705882353</v>
      </c>
      <c r="AJ154" s="557">
        <f t="shared" si="79"/>
        <v>6.8053030303030324</v>
      </c>
      <c r="AK154" s="557">
        <f t="shared" si="79"/>
        <v>6.5281981981981989</v>
      </c>
      <c r="AL154" s="627">
        <f t="shared" si="79"/>
        <v>52546.159057971025</v>
      </c>
      <c r="AM154" s="557">
        <f t="shared" si="79"/>
        <v>7.4723188405797085</v>
      </c>
      <c r="AN154" s="557">
        <f t="shared" si="79"/>
        <v>1.0354477611940303</v>
      </c>
      <c r="AO154" s="593">
        <f t="shared" si="79"/>
        <v>-15.307766355010461</v>
      </c>
      <c r="AP154" s="557">
        <f t="shared" si="79"/>
        <v>8.8177363015114132</v>
      </c>
      <c r="AQ154" s="619">
        <f t="shared" si="79"/>
        <v>110.73817084431869</v>
      </c>
      <c r="AR154" s="618">
        <f t="shared" si="79"/>
        <v>2.834043910781519</v>
      </c>
      <c r="AS154" s="557">
        <f t="shared" si="79"/>
        <v>3.0324954053672837</v>
      </c>
      <c r="AT154" s="557">
        <f t="shared" si="79"/>
        <v>3.1984587725578892</v>
      </c>
      <c r="AU154" s="557">
        <f t="shared" si="79"/>
        <v>3.376173081177495</v>
      </c>
      <c r="AV154" s="557">
        <f t="shared" si="79"/>
        <v>3.5665820187657067</v>
      </c>
      <c r="AW154" s="557">
        <f t="shared" si="79"/>
        <v>16.007753188649893</v>
      </c>
      <c r="AX154" s="619">
        <f t="shared" si="79"/>
        <v>14.923802431487019</v>
      </c>
      <c r="AY154" s="618">
        <f t="shared" si="79"/>
        <v>0.80782608695652158</v>
      </c>
      <c r="AZ154" s="557">
        <f t="shared" si="79"/>
        <v>24.278260869565209</v>
      </c>
      <c r="BA154" s="557">
        <f t="shared" si="79"/>
        <v>-12.935362318840587</v>
      </c>
      <c r="BB154" s="557">
        <f t="shared" si="79"/>
        <v>1.8526086956521739</v>
      </c>
      <c r="BC154" s="619">
        <f t="shared" si="79"/>
        <v>2.7879710144927534</v>
      </c>
      <c r="BD154" s="557"/>
      <c r="BE154" s="400">
        <f>AVERAGE(BE7:BE152)</f>
        <v>1983.8767123287671</v>
      </c>
      <c r="BF154" s="557">
        <f>AVERAGE(BF7:BF152)</f>
        <v>4.4726027397260273</v>
      </c>
      <c r="BG154" s="557">
        <f>AVERAGE(BG7:BG152)</f>
        <v>6.7156521739130453</v>
      </c>
    </row>
    <row r="155" spans="1:61" x14ac:dyDescent="0.25">
      <c r="O155" s="614"/>
      <c r="W155" s="626"/>
      <c r="X155" s="626"/>
      <c r="AC155"/>
      <c r="AD155"/>
      <c r="AE155"/>
      <c r="AF155"/>
      <c r="AG155"/>
      <c r="AH155"/>
      <c r="AI155"/>
      <c r="AJ155"/>
      <c r="AK155"/>
      <c r="AL155" s="628"/>
      <c r="AM155"/>
      <c r="AN155" s="435"/>
      <c r="AO155"/>
      <c r="AQ155" s="435"/>
      <c r="AR155"/>
      <c r="AS155"/>
      <c r="AT155"/>
      <c r="AU155"/>
      <c r="AV155"/>
      <c r="AW155"/>
      <c r="AX155" s="435"/>
      <c r="AY155"/>
      <c r="BC155" s="435"/>
      <c r="BD155"/>
      <c r="BE155" s="617"/>
      <c r="BF155"/>
    </row>
    <row r="156" spans="1:61" x14ac:dyDescent="0.25">
      <c r="A156" t="s">
        <v>3700</v>
      </c>
      <c r="I156" s="435"/>
      <c r="J156"/>
      <c r="O156" s="614"/>
      <c r="W156" s="626"/>
      <c r="X156" s="626"/>
      <c r="AC156"/>
      <c r="AD156"/>
      <c r="AE156"/>
      <c r="AF156"/>
      <c r="AG156"/>
      <c r="AH156"/>
      <c r="AI156"/>
      <c r="AJ156"/>
      <c r="AK156"/>
      <c r="AL156" s="628"/>
      <c r="AM156"/>
      <c r="AN156" s="435"/>
      <c r="AO156"/>
      <c r="AQ156" s="435"/>
      <c r="AR156"/>
      <c r="AS156"/>
      <c r="AT156"/>
      <c r="AU156"/>
      <c r="AV156"/>
      <c r="AW156"/>
      <c r="AX156" s="435"/>
      <c r="AY156"/>
      <c r="BC156" s="435"/>
      <c r="BD156"/>
      <c r="BE156" s="617"/>
      <c r="BF156"/>
    </row>
    <row r="157" spans="1:61" x14ac:dyDescent="0.25">
      <c r="A157" t="s">
        <v>3656</v>
      </c>
      <c r="B157" s="435">
        <f t="shared" ref="B157:B167" si="80">COUNTIF($C$7:$C$152,"="&amp;$A157)</f>
        <v>1</v>
      </c>
      <c r="E157" s="566">
        <f t="shared" ref="E157:E167" si="81">AVERAGEIFS($E$7:$E$152,$C$7:$C$152,"="&amp;$A157)</f>
        <v>32</v>
      </c>
      <c r="I157" s="612">
        <f t="shared" ref="I157:K167" si="82">AVERAGEIFS(I$7:I$152,$C$7:$C$152,"="&amp;$A157)</f>
        <v>40.58</v>
      </c>
      <c r="J157" s="557">
        <f t="shared" si="82"/>
        <v>3.4992607195662893</v>
      </c>
      <c r="K157" s="562">
        <f t="shared" si="82"/>
        <v>0.35499999999999998</v>
      </c>
      <c r="L157" s="566"/>
      <c r="M157" s="557">
        <f t="shared" ref="M157:M167" si="83">AVERAGEIFS(M$7:M$152,$C$7:$C$152,"="&amp;$A157)</f>
        <v>1.42</v>
      </c>
      <c r="N157" s="566"/>
      <c r="O157" s="562">
        <f t="shared" ref="O157:O167" si="84">AVERAGEIFS(O$7:O$152,$C$7:$C$152,"="&amp;$A157)</f>
        <v>0.35249999999999998</v>
      </c>
      <c r="P157" s="566"/>
      <c r="Q157" s="566"/>
      <c r="R157" s="557">
        <f t="shared" ref="R157:X167" si="85">AVERAGEIFS(R$7:R$152,$C$7:$C$152,"="&amp;$A157)</f>
        <v>0.70921985815602906</v>
      </c>
      <c r="S157" s="557">
        <f t="shared" si="85"/>
        <v>0.71684587813620748</v>
      </c>
      <c r="T157" s="557">
        <f t="shared" si="85"/>
        <v>0.72204666540154339</v>
      </c>
      <c r="U157" s="557">
        <f t="shared" si="85"/>
        <v>0.95185537647632934</v>
      </c>
      <c r="V157" s="557">
        <f t="shared" si="85"/>
        <v>2.6656726371641959</v>
      </c>
      <c r="W157" s="565">
        <f t="shared" si="85"/>
        <v>0.35707887127840837</v>
      </c>
      <c r="X157" s="565" t="e">
        <f t="shared" si="85"/>
        <v>#DIV/0!</v>
      </c>
      <c r="Y157" s="435"/>
      <c r="Z157" s="557">
        <f t="shared" ref="Z157:AA167" si="86">AVERAGEIFS(Z$7:Z$152,$C$7:$C$152,"="&amp;$A157)</f>
        <v>92.20779220779221</v>
      </c>
      <c r="AA157" s="557">
        <f t="shared" si="86"/>
        <v>26.350649350649348</v>
      </c>
      <c r="AB157" s="557"/>
      <c r="AC157" s="557">
        <f t="shared" ref="AC157:AL167" si="87">AVERAGEIFS(AC$7:AC$152,$C$7:$C$152,"="&amp;$A157)</f>
        <v>1.54</v>
      </c>
      <c r="AD157" s="557" t="e">
        <f t="shared" si="87"/>
        <v>#DIV/0!</v>
      </c>
      <c r="AE157" s="557">
        <f t="shared" si="87"/>
        <v>1.29</v>
      </c>
      <c r="AF157" s="557">
        <f t="shared" si="87"/>
        <v>2.88</v>
      </c>
      <c r="AG157" s="557">
        <f t="shared" si="87"/>
        <v>11.28</v>
      </c>
      <c r="AH157" s="557">
        <f t="shared" si="87"/>
        <v>-10.16</v>
      </c>
      <c r="AI157" s="557">
        <f t="shared" si="87"/>
        <v>11.93</v>
      </c>
      <c r="AJ157" s="557" t="e">
        <f t="shared" si="87"/>
        <v>#DIV/0!</v>
      </c>
      <c r="AK157" s="557" t="e">
        <f t="shared" si="87"/>
        <v>#DIV/0!</v>
      </c>
      <c r="AL157" s="627">
        <f t="shared" si="87"/>
        <v>2170</v>
      </c>
      <c r="AM157" s="557">
        <f t="shared" ref="AM157:AV167" si="88">AVERAGEIFS(AM$7:AM$152,$C$7:$C$152,"="&amp;$A157)</f>
        <v>21.82</v>
      </c>
      <c r="AN157" s="615">
        <f t="shared" si="88"/>
        <v>1.22</v>
      </c>
      <c r="AO157" s="557">
        <f t="shared" si="88"/>
        <v>-21.89953325460673</v>
      </c>
      <c r="AP157" s="557">
        <f t="shared" si="88"/>
        <v>4.4511160960426182</v>
      </c>
      <c r="AQ157" s="615">
        <f t="shared" si="88"/>
        <v>83.654107410727846</v>
      </c>
      <c r="AR157" s="557">
        <f t="shared" si="88"/>
        <v>1.4190500000000001</v>
      </c>
      <c r="AS157" s="557">
        <f t="shared" si="88"/>
        <v>1.5609550000000003</v>
      </c>
      <c r="AT157" s="557">
        <f t="shared" si="88"/>
        <v>1.6077836500000005</v>
      </c>
      <c r="AU157" s="557">
        <f t="shared" si="88"/>
        <v>1.6560171595000006</v>
      </c>
      <c r="AV157" s="557">
        <f t="shared" si="88"/>
        <v>1.7056976742850007</v>
      </c>
      <c r="AW157" s="557">
        <f t="shared" ref="AW157:BC167" si="89">AVERAGEIFS(AW$7:AW$152,$C$7:$C$152,"="&amp;$A157)</f>
        <v>7.9495034837850023</v>
      </c>
      <c r="AX157" s="615">
        <f t="shared" si="89"/>
        <v>19.589707944270582</v>
      </c>
      <c r="AY157" s="557">
        <f t="shared" si="89"/>
        <v>1.03</v>
      </c>
      <c r="AZ157" s="557">
        <f t="shared" si="89"/>
        <v>11.18</v>
      </c>
      <c r="BA157" s="557">
        <f t="shared" si="89"/>
        <v>-24.8</v>
      </c>
      <c r="BB157" s="557">
        <f t="shared" si="89"/>
        <v>-0.53</v>
      </c>
      <c r="BC157" s="615">
        <f t="shared" si="89"/>
        <v>-5.29</v>
      </c>
      <c r="BD157" s="557"/>
      <c r="BE157" s="400">
        <f t="shared" ref="BE157:BG167" si="90">AVERAGEIFS(BE$7:BE$152,$C$7:$C$152,"="&amp;$A157)</f>
        <v>1994</v>
      </c>
      <c r="BF157" s="557">
        <f t="shared" si="90"/>
        <v>3</v>
      </c>
      <c r="BG157" s="557">
        <f t="shared" si="90"/>
        <v>3.11</v>
      </c>
    </row>
    <row r="158" spans="1:61" x14ac:dyDescent="0.25">
      <c r="A158" t="s">
        <v>243</v>
      </c>
      <c r="B158" s="435">
        <f t="shared" si="80"/>
        <v>4</v>
      </c>
      <c r="E158" s="566">
        <f t="shared" si="81"/>
        <v>52.75</v>
      </c>
      <c r="I158" s="612">
        <f t="shared" si="82"/>
        <v>191.87750000000003</v>
      </c>
      <c r="J158" s="557">
        <f t="shared" si="82"/>
        <v>2.9529455616169349</v>
      </c>
      <c r="K158" s="562">
        <f t="shared" si="82"/>
        <v>1.1675</v>
      </c>
      <c r="L158" s="566"/>
      <c r="M158" s="557">
        <f t="shared" si="83"/>
        <v>4.67</v>
      </c>
      <c r="N158" s="566"/>
      <c r="O158" s="562">
        <f t="shared" si="84"/>
        <v>1.1199999999999999</v>
      </c>
      <c r="P158" s="566"/>
      <c r="Q158" s="566"/>
      <c r="R158" s="557">
        <f t="shared" si="85"/>
        <v>3.7127503885509645</v>
      </c>
      <c r="S158" s="557">
        <f t="shared" si="85"/>
        <v>5.1229600043731782</v>
      </c>
      <c r="T158" s="557">
        <f t="shared" si="85"/>
        <v>8.6197227508378376</v>
      </c>
      <c r="U158" s="557">
        <f t="shared" si="85"/>
        <v>7.8932311058718172</v>
      </c>
      <c r="V158" s="557">
        <f t="shared" si="85"/>
        <v>8.7211716976389972</v>
      </c>
      <c r="W158" s="565">
        <f t="shared" si="85"/>
        <v>0.85047140921616848</v>
      </c>
      <c r="X158" s="565">
        <f t="shared" si="85"/>
        <v>0.86900190775582165</v>
      </c>
      <c r="Y158" s="435"/>
      <c r="Z158" s="557">
        <f t="shared" si="86"/>
        <v>56.989969212953064</v>
      </c>
      <c r="AA158" s="557">
        <f t="shared" si="86"/>
        <v>24.009948895628025</v>
      </c>
      <c r="AB158" s="557"/>
      <c r="AC158" s="557">
        <f t="shared" si="87"/>
        <v>6.9424999999999999</v>
      </c>
      <c r="AD158" s="557">
        <f t="shared" si="87"/>
        <v>4.1533333333333333</v>
      </c>
      <c r="AE158" s="557">
        <f t="shared" si="87"/>
        <v>2.9000000000000004</v>
      </c>
      <c r="AF158" s="557">
        <f t="shared" si="87"/>
        <v>3.4000000000000004</v>
      </c>
      <c r="AG158" s="557">
        <f t="shared" si="87"/>
        <v>4.4799999999999995</v>
      </c>
      <c r="AH158" s="557">
        <f t="shared" si="87"/>
        <v>-29.252500000000001</v>
      </c>
      <c r="AI158" s="557">
        <f t="shared" si="87"/>
        <v>70.605000000000004</v>
      </c>
      <c r="AJ158" s="557">
        <f t="shared" si="87"/>
        <v>3.932500000000001</v>
      </c>
      <c r="AK158" s="557">
        <f t="shared" si="87"/>
        <v>2.2475000000000001</v>
      </c>
      <c r="AL158" s="627">
        <f t="shared" si="87"/>
        <v>97732.5</v>
      </c>
      <c r="AM158" s="557">
        <f t="shared" si="88"/>
        <v>1.8125</v>
      </c>
      <c r="AN158" s="615">
        <f t="shared" si="88"/>
        <v>1.51</v>
      </c>
      <c r="AO158" s="557">
        <f t="shared" si="88"/>
        <v>-11.656630646758998</v>
      </c>
      <c r="AP158" s="557">
        <f t="shared" si="88"/>
        <v>10.846176667488752</v>
      </c>
      <c r="AQ158" s="615">
        <f t="shared" si="88"/>
        <v>109.55189922802124</v>
      </c>
      <c r="AR158" s="557">
        <f t="shared" si="88"/>
        <v>4.6053175</v>
      </c>
      <c r="AS158" s="557">
        <f t="shared" si="88"/>
        <v>5.0098414025000011</v>
      </c>
      <c r="AT158" s="557">
        <f t="shared" si="88"/>
        <v>5.2882487104672506</v>
      </c>
      <c r="AU158" s="557">
        <f t="shared" si="88"/>
        <v>5.5845638163867068</v>
      </c>
      <c r="AV158" s="557">
        <f t="shared" si="88"/>
        <v>5.8999933835147864</v>
      </c>
      <c r="AW158" s="557">
        <f t="shared" si="89"/>
        <v>26.387964812868745</v>
      </c>
      <c r="AX158" s="615">
        <f t="shared" si="89"/>
        <v>16.414158814468177</v>
      </c>
      <c r="AY158" s="557">
        <f t="shared" si="89"/>
        <v>0.8075</v>
      </c>
      <c r="AZ158" s="557">
        <f t="shared" si="89"/>
        <v>38.842500000000001</v>
      </c>
      <c r="BA158" s="557">
        <f t="shared" si="89"/>
        <v>-13.037499999999998</v>
      </c>
      <c r="BB158" s="557">
        <f t="shared" si="89"/>
        <v>8.41</v>
      </c>
      <c r="BC158" s="615">
        <f t="shared" si="89"/>
        <v>10.4</v>
      </c>
      <c r="BD158" s="557"/>
      <c r="BE158" s="400">
        <f t="shared" si="90"/>
        <v>1973</v>
      </c>
      <c r="BF158" s="557">
        <f t="shared" si="90"/>
        <v>6</v>
      </c>
      <c r="BG158" s="557">
        <f t="shared" si="90"/>
        <v>7.9825000000000008</v>
      </c>
    </row>
    <row r="159" spans="1:61" x14ac:dyDescent="0.25">
      <c r="A159" t="s">
        <v>127</v>
      </c>
      <c r="B159" s="435">
        <f t="shared" si="80"/>
        <v>20</v>
      </c>
      <c r="E159" s="566">
        <f t="shared" si="81"/>
        <v>50.7</v>
      </c>
      <c r="I159" s="612">
        <f t="shared" si="82"/>
        <v>110.60550000000001</v>
      </c>
      <c r="J159" s="557">
        <f t="shared" si="82"/>
        <v>3.1355049949585698</v>
      </c>
      <c r="K159" s="562">
        <f t="shared" si="82"/>
        <v>0.71429000000000009</v>
      </c>
      <c r="L159" s="566"/>
      <c r="M159" s="557">
        <f t="shared" si="83"/>
        <v>2.8571600000000004</v>
      </c>
      <c r="N159" s="566"/>
      <c r="O159" s="562">
        <f t="shared" si="84"/>
        <v>0.68727250000000006</v>
      </c>
      <c r="P159" s="566"/>
      <c r="Q159" s="566"/>
      <c r="R159" s="557">
        <f t="shared" si="85"/>
        <v>4.6314408856868905</v>
      </c>
      <c r="S159" s="557">
        <f t="shared" si="85"/>
        <v>5.1554590848689461</v>
      </c>
      <c r="T159" s="557">
        <f t="shared" si="85"/>
        <v>5.3937185045827594</v>
      </c>
      <c r="U159" s="557">
        <f t="shared" si="85"/>
        <v>5.2980855043570161</v>
      </c>
      <c r="V159" s="557">
        <f t="shared" si="85"/>
        <v>6.280301543612187</v>
      </c>
      <c r="W159" s="565">
        <f t="shared" si="85"/>
        <v>0.84829952268901587</v>
      </c>
      <c r="X159" s="565">
        <f t="shared" si="85"/>
        <v>1.2385923980131028</v>
      </c>
      <c r="Y159" s="435"/>
      <c r="Z159" s="557">
        <f t="shared" si="86"/>
        <v>63.373008762934802</v>
      </c>
      <c r="AA159" s="557">
        <f t="shared" si="86"/>
        <v>24.149862618098787</v>
      </c>
      <c r="AB159" s="557"/>
      <c r="AC159" s="557">
        <f t="shared" si="87"/>
        <v>3.7520000000000002</v>
      </c>
      <c r="AD159" s="557">
        <f t="shared" si="87"/>
        <v>7.2586666666666684</v>
      </c>
      <c r="AE159" s="557">
        <f t="shared" si="87"/>
        <v>2.4954999999999994</v>
      </c>
      <c r="AF159" s="557">
        <f t="shared" si="87"/>
        <v>14.159473684210525</v>
      </c>
      <c r="AG159" s="557">
        <f t="shared" si="87"/>
        <v>79.504210526315788</v>
      </c>
      <c r="AH159" s="557">
        <f t="shared" si="87"/>
        <v>-1.9489473684210512</v>
      </c>
      <c r="AI159" s="557">
        <f t="shared" si="87"/>
        <v>7.6731578947368417</v>
      </c>
      <c r="AJ159" s="557">
        <f t="shared" si="87"/>
        <v>7.2327777777777778</v>
      </c>
      <c r="AK159" s="557">
        <f t="shared" si="87"/>
        <v>4.1922222222222221</v>
      </c>
      <c r="AL159" s="627">
        <f t="shared" si="87"/>
        <v>105112.5</v>
      </c>
      <c r="AM159" s="557">
        <f t="shared" si="88"/>
        <v>12.455500000000001</v>
      </c>
      <c r="AN159" s="615">
        <f t="shared" si="88"/>
        <v>2.5457894736842106</v>
      </c>
      <c r="AO159" s="557">
        <f t="shared" si="88"/>
        <v>-15.710661797091712</v>
      </c>
      <c r="AP159" s="557">
        <f t="shared" si="88"/>
        <v>8.4335904993155868</v>
      </c>
      <c r="AQ159" s="615">
        <f t="shared" si="88"/>
        <v>222.98605707596136</v>
      </c>
      <c r="AR159" s="557">
        <f t="shared" si="88"/>
        <v>2.7824017840000002</v>
      </c>
      <c r="AS159" s="557">
        <f t="shared" si="88"/>
        <v>2.9646057686990006</v>
      </c>
      <c r="AT159" s="557">
        <f t="shared" si="88"/>
        <v>3.0750985037698126</v>
      </c>
      <c r="AU159" s="557">
        <f t="shared" si="88"/>
        <v>3.1912338083207419</v>
      </c>
      <c r="AV159" s="557">
        <f t="shared" si="88"/>
        <v>3.3133677807011934</v>
      </c>
      <c r="AW159" s="557">
        <f t="shared" si="89"/>
        <v>15.326707645490746</v>
      </c>
      <c r="AX159" s="615">
        <f t="shared" si="89"/>
        <v>16.834495125359418</v>
      </c>
      <c r="AY159" s="557">
        <f t="shared" si="89"/>
        <v>0.54100000000000015</v>
      </c>
      <c r="AZ159" s="557">
        <f t="shared" si="89"/>
        <v>17.701500000000003</v>
      </c>
      <c r="BA159" s="557">
        <f t="shared" si="89"/>
        <v>-15.595999999999998</v>
      </c>
      <c r="BB159" s="557">
        <f t="shared" si="89"/>
        <v>0.28399999999999992</v>
      </c>
      <c r="BC159" s="615">
        <f t="shared" si="89"/>
        <v>-6.5500000000000044E-2</v>
      </c>
      <c r="BD159" s="557"/>
      <c r="BE159" s="400">
        <f t="shared" si="90"/>
        <v>1975.2</v>
      </c>
      <c r="BF159" s="557">
        <f t="shared" si="90"/>
        <v>5.7</v>
      </c>
      <c r="BG159" s="557">
        <f t="shared" si="90"/>
        <v>8.9870000000000001</v>
      </c>
    </row>
    <row r="160" spans="1:61" x14ac:dyDescent="0.25">
      <c r="A160" t="s">
        <v>177</v>
      </c>
      <c r="B160" s="435">
        <f t="shared" si="80"/>
        <v>4</v>
      </c>
      <c r="E160" s="566">
        <f t="shared" si="81"/>
        <v>37</v>
      </c>
      <c r="I160" s="612">
        <f t="shared" si="82"/>
        <v>86.537500000000009</v>
      </c>
      <c r="J160" s="557">
        <f t="shared" si="82"/>
        <v>4.2721308602443129</v>
      </c>
      <c r="K160" s="562">
        <f t="shared" si="82"/>
        <v>0.8743749999999999</v>
      </c>
      <c r="L160" s="566"/>
      <c r="M160" s="557">
        <f t="shared" si="83"/>
        <v>3.4974999999999996</v>
      </c>
      <c r="N160" s="566"/>
      <c r="O160" s="562">
        <f t="shared" si="84"/>
        <v>0.83562500000000006</v>
      </c>
      <c r="P160" s="566"/>
      <c r="Q160" s="566"/>
      <c r="R160" s="557">
        <f t="shared" si="85"/>
        <v>5.4941679108569605</v>
      </c>
      <c r="S160" s="557">
        <f t="shared" si="85"/>
        <v>5.4991284489272321</v>
      </c>
      <c r="T160" s="557">
        <f t="shared" si="85"/>
        <v>4.9797828897500498</v>
      </c>
      <c r="U160" s="557">
        <f t="shared" si="85"/>
        <v>4.0921685551563725</v>
      </c>
      <c r="V160" s="557">
        <f t="shared" si="85"/>
        <v>5.6709893689276196</v>
      </c>
      <c r="W160" s="565">
        <f t="shared" si="85"/>
        <v>0.84433396722974319</v>
      </c>
      <c r="X160" s="565">
        <f t="shared" si="85"/>
        <v>0.31358185123212995</v>
      </c>
      <c r="Y160" s="435"/>
      <c r="Z160" s="557">
        <f t="shared" si="86"/>
        <v>62.384066686632238</v>
      </c>
      <c r="AA160" s="557">
        <f t="shared" si="86"/>
        <v>14.532792839669391</v>
      </c>
      <c r="AB160" s="557"/>
      <c r="AC160" s="557">
        <f t="shared" si="87"/>
        <v>5.4325000000000001</v>
      </c>
      <c r="AD160" s="557">
        <f t="shared" si="87"/>
        <v>3.1</v>
      </c>
      <c r="AE160" s="557">
        <f t="shared" si="87"/>
        <v>1.4025000000000003</v>
      </c>
      <c r="AF160" s="557">
        <f t="shared" si="87"/>
        <v>1.7150000000000001</v>
      </c>
      <c r="AG160" s="557">
        <f t="shared" si="87"/>
        <v>12.237499999999999</v>
      </c>
      <c r="AH160" s="557">
        <f t="shared" si="87"/>
        <v>-11.61</v>
      </c>
      <c r="AI160" s="557">
        <f t="shared" si="87"/>
        <v>13.363333333333332</v>
      </c>
      <c r="AJ160" s="557">
        <f t="shared" si="87"/>
        <v>15.967499999999999</v>
      </c>
      <c r="AK160" s="557">
        <f t="shared" si="87"/>
        <v>5.3133333333333335</v>
      </c>
      <c r="AL160" s="627">
        <f t="shared" si="87"/>
        <v>221485.38</v>
      </c>
      <c r="AM160" s="557">
        <f t="shared" si="88"/>
        <v>21.362499999999997</v>
      </c>
      <c r="AN160" s="615">
        <f t="shared" si="88"/>
        <v>0.43499999999999994</v>
      </c>
      <c r="AO160" s="557">
        <f t="shared" si="88"/>
        <v>-6.1684934242687053</v>
      </c>
      <c r="AP160" s="557">
        <f t="shared" si="88"/>
        <v>8.3642994154006853</v>
      </c>
      <c r="AQ160" s="615">
        <f t="shared" si="88"/>
        <v>3.7021763327010278</v>
      </c>
      <c r="AR160" s="557">
        <f t="shared" si="88"/>
        <v>3.3721220000000001</v>
      </c>
      <c r="AS160" s="557">
        <f t="shared" si="88"/>
        <v>3.6775873288000005</v>
      </c>
      <c r="AT160" s="557">
        <f t="shared" si="88"/>
        <v>3.8726949926095999</v>
      </c>
      <c r="AU160" s="557">
        <f t="shared" si="88"/>
        <v>4.0784967259364029</v>
      </c>
      <c r="AV160" s="557">
        <f t="shared" si="88"/>
        <v>4.2955943224859467</v>
      </c>
      <c r="AW160" s="557">
        <f t="shared" si="89"/>
        <v>19.296495369831948</v>
      </c>
      <c r="AX160" s="615">
        <f t="shared" si="89"/>
        <v>23.080470451168811</v>
      </c>
      <c r="AY160" s="557">
        <f t="shared" si="89"/>
        <v>0.71249999999999991</v>
      </c>
      <c r="AZ160" s="557">
        <f t="shared" si="89"/>
        <v>27.382500000000004</v>
      </c>
      <c r="BA160" s="557">
        <f t="shared" si="89"/>
        <v>-8.9250000000000007</v>
      </c>
      <c r="BB160" s="557">
        <f t="shared" si="89"/>
        <v>2.7124999999999999</v>
      </c>
      <c r="BC160" s="615">
        <f t="shared" si="89"/>
        <v>5.9649999999999999</v>
      </c>
      <c r="BD160" s="557"/>
      <c r="BE160" s="400">
        <f t="shared" si="90"/>
        <v>1989</v>
      </c>
      <c r="BF160" s="557">
        <f t="shared" si="90"/>
        <v>3.75</v>
      </c>
      <c r="BG160" s="557">
        <f t="shared" si="90"/>
        <v>6.2899999999999991</v>
      </c>
    </row>
    <row r="161" spans="1:59" x14ac:dyDescent="0.25">
      <c r="A161" t="s">
        <v>107</v>
      </c>
      <c r="B161" s="435">
        <f t="shared" si="80"/>
        <v>44</v>
      </c>
      <c r="E161" s="566">
        <f t="shared" si="81"/>
        <v>36.159090909090907</v>
      </c>
      <c r="I161" s="612">
        <f t="shared" si="82"/>
        <v>133.09977272727266</v>
      </c>
      <c r="J161" s="557">
        <f t="shared" si="82"/>
        <v>2.7174800755175288</v>
      </c>
      <c r="K161" s="562">
        <f t="shared" si="82"/>
        <v>0.81127272727272703</v>
      </c>
      <c r="L161" s="566"/>
      <c r="M161" s="557">
        <f t="shared" si="83"/>
        <v>2.7755454545454543</v>
      </c>
      <c r="N161" s="566"/>
      <c r="O161" s="562">
        <f t="shared" si="84"/>
        <v>0.77260227272727267</v>
      </c>
      <c r="P161" s="566"/>
      <c r="Q161" s="566"/>
      <c r="R161" s="557">
        <f t="shared" si="85"/>
        <v>5.441555848494918</v>
      </c>
      <c r="S161" s="557">
        <f t="shared" si="85"/>
        <v>6.7214093395518777</v>
      </c>
      <c r="T161" s="557">
        <f t="shared" si="85"/>
        <v>6.587401042656535</v>
      </c>
      <c r="U161" s="557">
        <f t="shared" si="85"/>
        <v>6.2399469236092822</v>
      </c>
      <c r="V161" s="557">
        <f t="shared" si="85"/>
        <v>6.6245811041199945</v>
      </c>
      <c r="W161" s="565">
        <f t="shared" si="85"/>
        <v>0.99474446077674006</v>
      </c>
      <c r="X161" s="565">
        <f t="shared" si="85"/>
        <v>1.5825646716865107</v>
      </c>
      <c r="Y161" s="435"/>
      <c r="Z161" s="557">
        <f t="shared" si="86"/>
        <v>56.052689712344218</v>
      </c>
      <c r="AA161" s="557">
        <f t="shared" si="86"/>
        <v>20.539482737061626</v>
      </c>
      <c r="AB161" s="557"/>
      <c r="AC161" s="557">
        <f t="shared" si="87"/>
        <v>6.9050000000000002</v>
      </c>
      <c r="AD161" s="557">
        <f t="shared" si="87"/>
        <v>4.3095238095238093</v>
      </c>
      <c r="AE161" s="557">
        <f t="shared" si="87"/>
        <v>3.4169444444444448</v>
      </c>
      <c r="AF161" s="557">
        <f t="shared" si="87"/>
        <v>2.2761111111111108</v>
      </c>
      <c r="AG161" s="557">
        <f t="shared" si="87"/>
        <v>13.282777777777774</v>
      </c>
      <c r="AH161" s="557">
        <f t="shared" si="87"/>
        <v>10.243888888888891</v>
      </c>
      <c r="AI161" s="557">
        <f t="shared" si="87"/>
        <v>9.7580555555555559</v>
      </c>
      <c r="AJ161" s="557">
        <f t="shared" si="87"/>
        <v>5.7777142857142847</v>
      </c>
      <c r="AK161" s="557">
        <f t="shared" si="87"/>
        <v>7.4745454545454546</v>
      </c>
      <c r="AL161" s="627">
        <f t="shared" si="87"/>
        <v>18040.377499999995</v>
      </c>
      <c r="AM161" s="557">
        <f t="shared" si="88"/>
        <v>12.840277777777779</v>
      </c>
      <c r="AN161" s="615">
        <f t="shared" si="88"/>
        <v>0.42833333333333334</v>
      </c>
      <c r="AO161" s="557">
        <f t="shared" si="88"/>
        <v>-11.660004040006934</v>
      </c>
      <c r="AP161" s="557">
        <f t="shared" si="88"/>
        <v>8.9574269991268096</v>
      </c>
      <c r="AQ161" s="615">
        <f t="shared" si="88"/>
        <v>34.063256366307328</v>
      </c>
      <c r="AR161" s="557">
        <f t="shared" si="88"/>
        <v>2.721458393275042</v>
      </c>
      <c r="AS161" s="557">
        <f t="shared" si="88"/>
        <v>2.8679242706795622</v>
      </c>
      <c r="AT161" s="557">
        <f t="shared" si="88"/>
        <v>2.9881575512755418</v>
      </c>
      <c r="AU161" s="557">
        <f t="shared" si="88"/>
        <v>3.1152326787702957</v>
      </c>
      <c r="AV161" s="557">
        <f t="shared" si="88"/>
        <v>3.2496476415626332</v>
      </c>
      <c r="AW161" s="557">
        <f t="shared" si="89"/>
        <v>14.942420535563075</v>
      </c>
      <c r="AX161" s="615">
        <f t="shared" si="89"/>
        <v>14.987679948647182</v>
      </c>
      <c r="AY161" s="557">
        <f t="shared" si="89"/>
        <v>0.74722222222222223</v>
      </c>
      <c r="AZ161" s="557">
        <f t="shared" si="89"/>
        <v>24.902222222222221</v>
      </c>
      <c r="BA161" s="557">
        <f t="shared" si="89"/>
        <v>-12.094444444444445</v>
      </c>
      <c r="BB161" s="557">
        <f t="shared" si="89"/>
        <v>2.4533333333333336</v>
      </c>
      <c r="BC161" s="615">
        <f t="shared" si="89"/>
        <v>3.0250000000000004</v>
      </c>
      <c r="BD161" s="557"/>
      <c r="BE161" s="400">
        <f t="shared" si="90"/>
        <v>1990.1818181818182</v>
      </c>
      <c r="BF161" s="557">
        <f t="shared" si="90"/>
        <v>3.5909090909090908</v>
      </c>
      <c r="BG161" s="557">
        <f t="shared" si="90"/>
        <v>4.5211111111111117</v>
      </c>
    </row>
    <row r="162" spans="1:59" x14ac:dyDescent="0.25">
      <c r="A162" t="s">
        <v>152</v>
      </c>
      <c r="B162" s="435">
        <f t="shared" si="80"/>
        <v>6</v>
      </c>
      <c r="E162" s="566">
        <f t="shared" si="81"/>
        <v>43</v>
      </c>
      <c r="I162" s="612">
        <f t="shared" si="82"/>
        <v>208.35000000000002</v>
      </c>
      <c r="J162" s="557">
        <f t="shared" si="82"/>
        <v>1.7897548949798718</v>
      </c>
      <c r="K162" s="562">
        <f t="shared" si="82"/>
        <v>0.77011666666666656</v>
      </c>
      <c r="L162" s="566"/>
      <c r="M162" s="557">
        <f t="shared" si="83"/>
        <v>3.0804666666666662</v>
      </c>
      <c r="N162" s="566"/>
      <c r="O162" s="562">
        <f t="shared" si="84"/>
        <v>0.73426666666666662</v>
      </c>
      <c r="P162" s="566"/>
      <c r="Q162" s="566"/>
      <c r="R162" s="557">
        <f t="shared" si="85"/>
        <v>4.4185954350112393</v>
      </c>
      <c r="S162" s="557">
        <f t="shared" si="85"/>
        <v>4.0816015541694162</v>
      </c>
      <c r="T162" s="557">
        <f t="shared" si="85"/>
        <v>4.9897282251865107</v>
      </c>
      <c r="U162" s="557">
        <f t="shared" si="85"/>
        <v>5.3314509403349915</v>
      </c>
      <c r="V162" s="557">
        <f t="shared" si="85"/>
        <v>7.0640129813227048</v>
      </c>
      <c r="W162" s="565">
        <f t="shared" si="85"/>
        <v>0.72444644723953022</v>
      </c>
      <c r="X162" s="565">
        <f t="shared" si="85"/>
        <v>5.5130769738898797</v>
      </c>
      <c r="Y162" s="435"/>
      <c r="Z162" s="557">
        <f t="shared" si="86"/>
        <v>49.704458309070418</v>
      </c>
      <c r="AA162" s="557">
        <f t="shared" si="86"/>
        <v>31.856712435366916</v>
      </c>
      <c r="AB162" s="557"/>
      <c r="AC162" s="557">
        <f t="shared" si="87"/>
        <v>6.5350000000000001</v>
      </c>
      <c r="AD162" s="557">
        <f t="shared" si="87"/>
        <v>3.9783333333333331</v>
      </c>
      <c r="AE162" s="557">
        <f t="shared" si="87"/>
        <v>3.8699999999999997</v>
      </c>
      <c r="AF162" s="557">
        <f t="shared" si="87"/>
        <v>4.6399999999999997</v>
      </c>
      <c r="AG162" s="557">
        <f t="shared" si="87"/>
        <v>15.632</v>
      </c>
      <c r="AH162" s="557">
        <f t="shared" si="87"/>
        <v>7.6516666666666664</v>
      </c>
      <c r="AI162" s="557">
        <f t="shared" si="87"/>
        <v>8.4883333333333333</v>
      </c>
      <c r="AJ162" s="557">
        <f t="shared" si="87"/>
        <v>6.45</v>
      </c>
      <c r="AK162" s="557">
        <f t="shared" si="87"/>
        <v>8.4333333333333318</v>
      </c>
      <c r="AL162" s="627">
        <f t="shared" si="87"/>
        <v>133996.66666666666</v>
      </c>
      <c r="AM162" s="557">
        <f t="shared" si="88"/>
        <v>1.2750000000000001</v>
      </c>
      <c r="AN162" s="615">
        <f t="shared" si="88"/>
        <v>0.58600000000000008</v>
      </c>
      <c r="AO162" s="557">
        <f t="shared" si="88"/>
        <v>-24.735506600052052</v>
      </c>
      <c r="AP162" s="557">
        <f t="shared" si="88"/>
        <v>7.1212058353148642</v>
      </c>
      <c r="AQ162" s="615">
        <f t="shared" si="88"/>
        <v>156.70210617884453</v>
      </c>
      <c r="AR162" s="557">
        <f t="shared" si="88"/>
        <v>3.163819333333334</v>
      </c>
      <c r="AS162" s="557">
        <f t="shared" si="88"/>
        <v>3.3741861851666664</v>
      </c>
      <c r="AT162" s="557">
        <f t="shared" si="88"/>
        <v>3.6289003632569199</v>
      </c>
      <c r="AU162" s="557">
        <f t="shared" si="88"/>
        <v>3.9038091360854286</v>
      </c>
      <c r="AV162" s="557">
        <f t="shared" si="88"/>
        <v>4.2005939019677712</v>
      </c>
      <c r="AW162" s="557">
        <f t="shared" si="89"/>
        <v>18.271308919810121</v>
      </c>
      <c r="AX162" s="615">
        <f t="shared" si="89"/>
        <v>10.530468251146266</v>
      </c>
      <c r="AY162" s="557">
        <f t="shared" si="89"/>
        <v>0.69666666666666677</v>
      </c>
      <c r="AZ162" s="557">
        <f t="shared" si="89"/>
        <v>25.243333333333329</v>
      </c>
      <c r="BA162" s="557">
        <f t="shared" si="89"/>
        <v>-12.401666666666666</v>
      </c>
      <c r="BB162" s="557">
        <f t="shared" si="89"/>
        <v>2.5883333333333334</v>
      </c>
      <c r="BC162" s="615">
        <f t="shared" si="89"/>
        <v>3.2050000000000001</v>
      </c>
      <c r="BD162" s="557"/>
      <c r="BE162" s="400">
        <f t="shared" si="90"/>
        <v>1983.1666666666667</v>
      </c>
      <c r="BF162" s="557">
        <f t="shared" si="90"/>
        <v>4.5</v>
      </c>
      <c r="BG162" s="557">
        <f t="shared" si="90"/>
        <v>7.2149999999999999</v>
      </c>
    </row>
    <row r="163" spans="1:59" x14ac:dyDescent="0.25">
      <c r="A163" t="s">
        <v>111</v>
      </c>
      <c r="B163" s="435">
        <f t="shared" si="80"/>
        <v>30</v>
      </c>
      <c r="E163" s="566">
        <f t="shared" si="81"/>
        <v>43.766666666666666</v>
      </c>
      <c r="I163" s="612">
        <f t="shared" si="82"/>
        <v>215.54733333333334</v>
      </c>
      <c r="J163" s="557">
        <f t="shared" si="82"/>
        <v>1.6607787182219909</v>
      </c>
      <c r="K163" s="562">
        <f t="shared" si="82"/>
        <v>0.73149666666666668</v>
      </c>
      <c r="L163" s="566"/>
      <c r="M163" s="557">
        <f t="shared" si="83"/>
        <v>2.8746533333333337</v>
      </c>
      <c r="N163" s="566"/>
      <c r="O163" s="562">
        <f t="shared" si="84"/>
        <v>0.68412333333333353</v>
      </c>
      <c r="P163" s="566"/>
      <c r="Q163" s="566"/>
      <c r="R163" s="557">
        <f t="shared" si="85"/>
        <v>6.3137436933459217</v>
      </c>
      <c r="S163" s="557">
        <f t="shared" si="85"/>
        <v>6.8914033156237009</v>
      </c>
      <c r="T163" s="557">
        <f t="shared" si="85"/>
        <v>8.4352080075602096</v>
      </c>
      <c r="U163" s="557">
        <f t="shared" si="85"/>
        <v>7.6601814702762896</v>
      </c>
      <c r="V163" s="557">
        <f t="shared" si="85"/>
        <v>8.7893189248232151</v>
      </c>
      <c r="W163" s="565">
        <f t="shared" si="85"/>
        <v>0.91590516639381536</v>
      </c>
      <c r="X163" s="565">
        <f t="shared" si="85"/>
        <v>0.98466448852089095</v>
      </c>
      <c r="Y163" s="435"/>
      <c r="Z163" s="557">
        <f t="shared" si="86"/>
        <v>40.772425055751107</v>
      </c>
      <c r="AA163" s="557">
        <f t="shared" si="86"/>
        <v>26.33151562072263</v>
      </c>
      <c r="AB163" s="557"/>
      <c r="AC163" s="557">
        <f t="shared" si="87"/>
        <v>8.6653333333333311</v>
      </c>
      <c r="AD163" s="557">
        <f t="shared" si="87"/>
        <v>5.0152000000000001</v>
      </c>
      <c r="AE163" s="557">
        <f t="shared" si="87"/>
        <v>3.4683333333333342</v>
      </c>
      <c r="AF163" s="557">
        <f t="shared" si="87"/>
        <v>6.9780000000000006</v>
      </c>
      <c r="AG163" s="557">
        <f t="shared" si="87"/>
        <v>27.135000000000002</v>
      </c>
      <c r="AH163" s="557">
        <f t="shared" si="87"/>
        <v>3.0866666666666669</v>
      </c>
      <c r="AI163" s="557">
        <f t="shared" si="87"/>
        <v>10.889666666666667</v>
      </c>
      <c r="AJ163" s="557">
        <f t="shared" si="87"/>
        <v>8.5983333333333327</v>
      </c>
      <c r="AK163" s="557">
        <f t="shared" si="87"/>
        <v>7.2938461538461548</v>
      </c>
      <c r="AL163" s="627">
        <f t="shared" si="87"/>
        <v>38231.550999999999</v>
      </c>
      <c r="AM163" s="557">
        <f t="shared" si="88"/>
        <v>4.1160000000000005</v>
      </c>
      <c r="AN163" s="615">
        <f t="shared" si="88"/>
        <v>0.74366666666666636</v>
      </c>
      <c r="AO163" s="557">
        <f t="shared" si="88"/>
        <v>-16.956074642459924</v>
      </c>
      <c r="AP163" s="557">
        <f t="shared" si="88"/>
        <v>9.3209601884982813</v>
      </c>
      <c r="AQ163" s="615">
        <f t="shared" si="88"/>
        <v>172.96330461761389</v>
      </c>
      <c r="AR163" s="557">
        <f t="shared" si="88"/>
        <v>2.7711115403333326</v>
      </c>
      <c r="AS163" s="557">
        <f t="shared" si="88"/>
        <v>3.030961207626667</v>
      </c>
      <c r="AT163" s="557">
        <f t="shared" si="88"/>
        <v>3.2538952339932239</v>
      </c>
      <c r="AU163" s="557">
        <f t="shared" si="88"/>
        <v>3.4956750240593562</v>
      </c>
      <c r="AV163" s="557">
        <f t="shared" si="88"/>
        <v>3.7579606456766919</v>
      </c>
      <c r="AW163" s="557">
        <f t="shared" si="89"/>
        <v>16.309603651689272</v>
      </c>
      <c r="AX163" s="615">
        <f t="shared" si="89"/>
        <v>9.616893003951974</v>
      </c>
      <c r="AY163" s="557">
        <f t="shared" si="89"/>
        <v>1.0456666666666667</v>
      </c>
      <c r="AZ163" s="557">
        <f t="shared" si="89"/>
        <v>30.620999999999999</v>
      </c>
      <c r="BA163" s="557">
        <f t="shared" si="89"/>
        <v>-10.589333333333334</v>
      </c>
      <c r="BB163" s="557">
        <f t="shared" si="89"/>
        <v>2.8523333333333332</v>
      </c>
      <c r="BC163" s="615">
        <f t="shared" si="89"/>
        <v>5.7079999999999993</v>
      </c>
      <c r="BD163" s="557"/>
      <c r="BE163" s="400">
        <f t="shared" si="90"/>
        <v>1982.2</v>
      </c>
      <c r="BF163" s="557">
        <f t="shared" si="90"/>
        <v>4.7333333333333334</v>
      </c>
      <c r="BG163" s="557">
        <f t="shared" si="90"/>
        <v>10.782333333333336</v>
      </c>
    </row>
    <row r="164" spans="1:59" x14ac:dyDescent="0.25">
      <c r="A164" t="s">
        <v>3535</v>
      </c>
      <c r="B164" s="435">
        <f t="shared" si="80"/>
        <v>2</v>
      </c>
      <c r="E164" s="566">
        <f t="shared" si="81"/>
        <v>31.5</v>
      </c>
      <c r="I164" s="612">
        <f t="shared" si="82"/>
        <v>213.20499999999998</v>
      </c>
      <c r="J164" s="557">
        <f t="shared" si="82"/>
        <v>1.8172831285475444</v>
      </c>
      <c r="K164" s="562">
        <f t="shared" si="82"/>
        <v>1.04</v>
      </c>
      <c r="L164" s="566"/>
      <c r="M164" s="557">
        <f t="shared" si="83"/>
        <v>4.16</v>
      </c>
      <c r="N164" s="566"/>
      <c r="O164" s="562">
        <f t="shared" si="84"/>
        <v>1.0049999999999999</v>
      </c>
      <c r="P164" s="566"/>
      <c r="Q164" s="566"/>
      <c r="R164" s="557">
        <f t="shared" si="85"/>
        <v>9.1229306093694955</v>
      </c>
      <c r="S164" s="557">
        <f t="shared" si="85"/>
        <v>11.917820741350148</v>
      </c>
      <c r="T164" s="557">
        <f t="shared" si="85"/>
        <v>8.8479053465407063</v>
      </c>
      <c r="U164" s="557">
        <f t="shared" si="85"/>
        <v>7.2538751859477557</v>
      </c>
      <c r="V164" s="557">
        <f t="shared" si="85"/>
        <v>8.641033807655063</v>
      </c>
      <c r="W164" s="565">
        <f t="shared" si="85"/>
        <v>0.62319181484567676</v>
      </c>
      <c r="X164" s="565">
        <f t="shared" si="85"/>
        <v>0.64810125203418889</v>
      </c>
      <c r="Y164" s="435"/>
      <c r="Z164" s="557">
        <f t="shared" si="86"/>
        <v>71.886244142893958</v>
      </c>
      <c r="AA164" s="557">
        <f t="shared" si="86"/>
        <v>39.657692538567744</v>
      </c>
      <c r="AB164" s="557"/>
      <c r="AC164" s="557">
        <f t="shared" si="87"/>
        <v>5.38</v>
      </c>
      <c r="AD164" s="557">
        <f t="shared" si="87"/>
        <v>4.93</v>
      </c>
      <c r="AE164" s="557">
        <f t="shared" si="87"/>
        <v>4.8550000000000004</v>
      </c>
      <c r="AF164" s="557">
        <f t="shared" si="87"/>
        <v>8.1050000000000004</v>
      </c>
      <c r="AG164" s="557">
        <f t="shared" si="87"/>
        <v>22.305</v>
      </c>
      <c r="AH164" s="557">
        <f t="shared" si="87"/>
        <v>10.664999999999999</v>
      </c>
      <c r="AI164" s="557">
        <f t="shared" si="87"/>
        <v>9.6449999999999996</v>
      </c>
      <c r="AJ164" s="557">
        <f t="shared" si="87"/>
        <v>5.8949999999999996</v>
      </c>
      <c r="AK164" s="557">
        <f t="shared" si="87"/>
        <v>8.2349999999999994</v>
      </c>
      <c r="AL164" s="627">
        <f t="shared" si="87"/>
        <v>116105</v>
      </c>
      <c r="AM164" s="557">
        <f t="shared" si="88"/>
        <v>0.30499999999999999</v>
      </c>
      <c r="AN164" s="615">
        <f t="shared" si="88"/>
        <v>1.23</v>
      </c>
      <c r="AO164" s="557">
        <f t="shared" si="88"/>
        <v>-30.586534224072437</v>
      </c>
      <c r="AP164" s="557">
        <f t="shared" si="88"/>
        <v>9.0711583144952996</v>
      </c>
      <c r="AQ164" s="615">
        <f t="shared" si="88"/>
        <v>277.93819295687547</v>
      </c>
      <c r="AR164" s="557">
        <f t="shared" si="88"/>
        <v>4.2724665000000002</v>
      </c>
      <c r="AS164" s="557">
        <f t="shared" si="88"/>
        <v>4.5895082751</v>
      </c>
      <c r="AT164" s="557">
        <f t="shared" si="88"/>
        <v>4.92807093187447</v>
      </c>
      <c r="AU164" s="557">
        <f t="shared" si="88"/>
        <v>5.2920054291761218</v>
      </c>
      <c r="AV164" s="557">
        <f t="shared" si="88"/>
        <v>5.6832487165079471</v>
      </c>
      <c r="AW164" s="557">
        <f t="shared" si="89"/>
        <v>24.76529985265854</v>
      </c>
      <c r="AX164" s="615">
        <f t="shared" si="89"/>
        <v>10.724651644644357</v>
      </c>
      <c r="AY164" s="557">
        <f t="shared" si="89"/>
        <v>0.78</v>
      </c>
      <c r="AZ164" s="557">
        <f t="shared" si="89"/>
        <v>17.8</v>
      </c>
      <c r="BA164" s="557">
        <f t="shared" si="89"/>
        <v>-23.175000000000001</v>
      </c>
      <c r="BB164" s="557">
        <f t="shared" si="89"/>
        <v>-10.855</v>
      </c>
      <c r="BC164" s="615">
        <f t="shared" si="89"/>
        <v>-8.620000000000001</v>
      </c>
      <c r="BD164" s="557"/>
      <c r="BE164" s="400">
        <f t="shared" si="90"/>
        <v>1994.5</v>
      </c>
      <c r="BF164" s="557">
        <f t="shared" si="90"/>
        <v>3</v>
      </c>
      <c r="BG164" s="557">
        <f t="shared" si="90"/>
        <v>9.9750000000000014</v>
      </c>
    </row>
    <row r="165" spans="1:59" x14ac:dyDescent="0.25">
      <c r="A165" t="s">
        <v>122</v>
      </c>
      <c r="B165" s="435">
        <f t="shared" si="80"/>
        <v>12</v>
      </c>
      <c r="E165" s="566">
        <f t="shared" si="81"/>
        <v>44.083333333333336</v>
      </c>
      <c r="I165" s="612">
        <f t="shared" si="82"/>
        <v>181.92166666666665</v>
      </c>
      <c r="J165" s="557">
        <f t="shared" si="82"/>
        <v>1.9547011468361324</v>
      </c>
      <c r="K165" s="562">
        <f t="shared" si="82"/>
        <v>0.70874999999999988</v>
      </c>
      <c r="L165" s="566"/>
      <c r="M165" s="557">
        <f t="shared" si="83"/>
        <v>2.8349999999999995</v>
      </c>
      <c r="N165" s="566"/>
      <c r="O165" s="562">
        <f t="shared" si="84"/>
        <v>0.67104166666666665</v>
      </c>
      <c r="P165" s="566"/>
      <c r="Q165" s="566"/>
      <c r="R165" s="557">
        <f t="shared" si="85"/>
        <v>5.9929342691930332</v>
      </c>
      <c r="S165" s="557">
        <f t="shared" si="85"/>
        <v>6.7561562307888385</v>
      </c>
      <c r="T165" s="557">
        <f t="shared" si="85"/>
        <v>6.6835840212560358</v>
      </c>
      <c r="U165" s="557">
        <f t="shared" si="85"/>
        <v>6.6559195010690786</v>
      </c>
      <c r="V165" s="557">
        <f t="shared" si="85"/>
        <v>7.1249343583229541</v>
      </c>
      <c r="W165" s="565">
        <f t="shared" si="85"/>
        <v>0.93685497757045966</v>
      </c>
      <c r="X165" s="565">
        <f t="shared" si="85"/>
        <v>0.74713548600113211</v>
      </c>
      <c r="Y165" s="435"/>
      <c r="Z165" s="557">
        <f t="shared" si="86"/>
        <v>48.28448292687078</v>
      </c>
      <c r="AA165" s="557">
        <f t="shared" si="86"/>
        <v>29.65736714391404</v>
      </c>
      <c r="AB165" s="557"/>
      <c r="AC165" s="557">
        <f t="shared" si="87"/>
        <v>4.6033333333333335</v>
      </c>
      <c r="AD165" s="557">
        <f t="shared" si="87"/>
        <v>3.8533333333333339</v>
      </c>
      <c r="AE165" s="557">
        <f t="shared" si="87"/>
        <v>2.72</v>
      </c>
      <c r="AF165" s="557">
        <f t="shared" si="87"/>
        <v>4.8741666666666665</v>
      </c>
      <c r="AG165" s="557">
        <f t="shared" si="87"/>
        <v>15.342499999999999</v>
      </c>
      <c r="AH165" s="557">
        <f t="shared" si="87"/>
        <v>7.4924999999999997</v>
      </c>
      <c r="AI165" s="557">
        <f t="shared" si="87"/>
        <v>25.231666666666666</v>
      </c>
      <c r="AJ165" s="557">
        <f t="shared" si="87"/>
        <v>7.5672727272727265</v>
      </c>
      <c r="AK165" s="557">
        <f t="shared" si="87"/>
        <v>9.6630000000000003</v>
      </c>
      <c r="AL165" s="627">
        <f t="shared" si="87"/>
        <v>46924.166666666664</v>
      </c>
      <c r="AM165" s="557">
        <f t="shared" si="88"/>
        <v>2.4316666666666662</v>
      </c>
      <c r="AN165" s="615">
        <f t="shared" si="88"/>
        <v>1.0516666666666665</v>
      </c>
      <c r="AO165" s="557">
        <f t="shared" si="88"/>
        <v>-20.58865054966865</v>
      </c>
      <c r="AP165" s="557">
        <f t="shared" si="88"/>
        <v>8.610620647905213</v>
      </c>
      <c r="AQ165" s="615">
        <f t="shared" si="88"/>
        <v>152.20828660710382</v>
      </c>
      <c r="AR165" s="557">
        <f t="shared" si="88"/>
        <v>2.8115990625000005</v>
      </c>
      <c r="AS165" s="557">
        <f t="shared" si="88"/>
        <v>3.0700401476000003</v>
      </c>
      <c r="AT165" s="557">
        <f t="shared" si="88"/>
        <v>3.290143274526919</v>
      </c>
      <c r="AU165" s="557">
        <f t="shared" si="88"/>
        <v>3.5279896842536029</v>
      </c>
      <c r="AV165" s="557">
        <f t="shared" si="88"/>
        <v>3.7851107141827947</v>
      </c>
      <c r="AW165" s="557">
        <f t="shared" si="89"/>
        <v>16.484882883063314</v>
      </c>
      <c r="AX165" s="615">
        <f t="shared" si="89"/>
        <v>11.687920169647235</v>
      </c>
      <c r="AY165" s="557">
        <f t="shared" si="89"/>
        <v>1.0850000000000002</v>
      </c>
      <c r="AZ165" s="557">
        <f t="shared" si="89"/>
        <v>27.317499999999999</v>
      </c>
      <c r="BA165" s="557">
        <f t="shared" si="89"/>
        <v>-16.898333333333333</v>
      </c>
      <c r="BB165" s="557">
        <f t="shared" si="89"/>
        <v>2.3091666666666666</v>
      </c>
      <c r="BC165" s="615">
        <f t="shared" si="89"/>
        <v>1.8083333333333338</v>
      </c>
      <c r="BD165" s="557"/>
      <c r="BE165" s="400">
        <f t="shared" si="90"/>
        <v>1981.75</v>
      </c>
      <c r="BF165" s="557">
        <f t="shared" si="90"/>
        <v>4.583333333333333</v>
      </c>
      <c r="BG165" s="557">
        <f t="shared" si="90"/>
        <v>4.9974999999999996</v>
      </c>
    </row>
    <row r="166" spans="1:59" x14ac:dyDescent="0.25">
      <c r="A166" t="s">
        <v>3636</v>
      </c>
      <c r="B166" s="435">
        <f t="shared" si="80"/>
        <v>5</v>
      </c>
      <c r="E166" s="566">
        <f t="shared" si="81"/>
        <v>39.4</v>
      </c>
      <c r="I166" s="612">
        <f t="shared" si="82"/>
        <v>102.604</v>
      </c>
      <c r="J166" s="557">
        <f t="shared" si="82"/>
        <v>5.3357591583077433</v>
      </c>
      <c r="K166" s="562">
        <f t="shared" si="82"/>
        <v>1.0618000000000001</v>
      </c>
      <c r="L166" s="566"/>
      <c r="M166" s="557">
        <f t="shared" si="83"/>
        <v>4.6776</v>
      </c>
      <c r="N166" s="566"/>
      <c r="O166" s="562">
        <f t="shared" si="84"/>
        <v>1.0267000000000002</v>
      </c>
      <c r="P166" s="566"/>
      <c r="Q166" s="566"/>
      <c r="R166" s="557">
        <f t="shared" si="85"/>
        <v>2.3879999242302072</v>
      </c>
      <c r="S166" s="557">
        <f t="shared" si="85"/>
        <v>2.6500240131768216</v>
      </c>
      <c r="T166" s="557">
        <f t="shared" si="85"/>
        <v>2.7175910425157124</v>
      </c>
      <c r="U166" s="557">
        <f t="shared" si="85"/>
        <v>2.5212089984871873</v>
      </c>
      <c r="V166" s="557">
        <f t="shared" si="85"/>
        <v>3.6654193996795392</v>
      </c>
      <c r="W166" s="565">
        <f t="shared" si="85"/>
        <v>0.71417264539424963</v>
      </c>
      <c r="X166" s="565">
        <f t="shared" si="85"/>
        <v>3.2320050813414518</v>
      </c>
      <c r="Y166" s="435"/>
      <c r="Z166" s="557">
        <f t="shared" si="86"/>
        <v>171.51422699867757</v>
      </c>
      <c r="AA166" s="557">
        <f t="shared" si="86"/>
        <v>31.349531682286699</v>
      </c>
      <c r="AB166" s="557"/>
      <c r="AC166" s="557">
        <f t="shared" si="87"/>
        <v>4.1579999999999995</v>
      </c>
      <c r="AD166" s="557">
        <f t="shared" si="87"/>
        <v>3.1799999999999997</v>
      </c>
      <c r="AE166" s="557">
        <f t="shared" si="87"/>
        <v>8.2840000000000007</v>
      </c>
      <c r="AF166" s="557">
        <f t="shared" si="87"/>
        <v>2.5060000000000002</v>
      </c>
      <c r="AG166" s="557">
        <f t="shared" si="87"/>
        <v>9.41</v>
      </c>
      <c r="AH166" s="557">
        <f t="shared" si="87"/>
        <v>7.1400000000000006</v>
      </c>
      <c r="AI166" s="557">
        <f t="shared" si="87"/>
        <v>-6.1880000000000006</v>
      </c>
      <c r="AJ166" s="557">
        <f t="shared" si="87"/>
        <v>1.198</v>
      </c>
      <c r="AK166" s="557">
        <f t="shared" si="87"/>
        <v>1.422000000000001</v>
      </c>
      <c r="AL166" s="627">
        <f t="shared" si="87"/>
        <v>17826.629999999997</v>
      </c>
      <c r="AM166" s="557">
        <f t="shared" si="88"/>
        <v>2.1720000000000002</v>
      </c>
      <c r="AN166" s="615">
        <f t="shared" si="88"/>
        <v>1.36</v>
      </c>
      <c r="AO166" s="557">
        <f t="shared" si="88"/>
        <v>-23.492563525491768</v>
      </c>
      <c r="AP166" s="557">
        <f t="shared" si="88"/>
        <v>7.8569681567949319</v>
      </c>
      <c r="AQ166" s="615">
        <f t="shared" si="88"/>
        <v>77.304242708417163</v>
      </c>
      <c r="AR166" s="557">
        <f t="shared" si="88"/>
        <v>4.7053099999999999</v>
      </c>
      <c r="AS166" s="557">
        <f t="shared" si="88"/>
        <v>4.8694353719999999</v>
      </c>
      <c r="AT166" s="557">
        <f t="shared" si="88"/>
        <v>5.0452856715600003</v>
      </c>
      <c r="AU166" s="557">
        <f t="shared" si="88"/>
        <v>5.2352555733645607</v>
      </c>
      <c r="AV166" s="557">
        <f t="shared" si="88"/>
        <v>5.4406890607995289</v>
      </c>
      <c r="AW166" s="557">
        <f t="shared" si="89"/>
        <v>25.295975677724094</v>
      </c>
      <c r="AX166" s="615">
        <f t="shared" si="89"/>
        <v>30.764362563871167</v>
      </c>
      <c r="AY166" s="557">
        <f t="shared" si="89"/>
        <v>0.95799999999999996</v>
      </c>
      <c r="AZ166" s="557">
        <f t="shared" si="89"/>
        <v>17.732000000000003</v>
      </c>
      <c r="BA166" s="557">
        <f t="shared" si="89"/>
        <v>-13.330000000000002</v>
      </c>
      <c r="BB166" s="557">
        <f t="shared" si="89"/>
        <v>1.706</v>
      </c>
      <c r="BC166" s="615">
        <f t="shared" si="89"/>
        <v>0.91200000000000014</v>
      </c>
      <c r="BD166" s="557"/>
      <c r="BE166" s="400">
        <f t="shared" si="90"/>
        <v>1986.6</v>
      </c>
      <c r="BF166" s="557">
        <f t="shared" si="90"/>
        <v>4.2</v>
      </c>
      <c r="BG166" s="557">
        <f t="shared" si="90"/>
        <v>3.8120000000000003</v>
      </c>
    </row>
    <row r="167" spans="1:59" x14ac:dyDescent="0.25">
      <c r="A167" t="s">
        <v>130</v>
      </c>
      <c r="B167" s="435">
        <f t="shared" si="80"/>
        <v>18</v>
      </c>
      <c r="E167" s="566">
        <f t="shared" si="81"/>
        <v>44.555555555555557</v>
      </c>
      <c r="I167" s="612">
        <f t="shared" si="82"/>
        <v>65.391111111111115</v>
      </c>
      <c r="J167" s="557">
        <f t="shared" si="82"/>
        <v>3.323256503886904</v>
      </c>
      <c r="K167" s="562">
        <f t="shared" si="82"/>
        <v>0.51184444444444444</v>
      </c>
      <c r="L167" s="566"/>
      <c r="M167" s="557">
        <f t="shared" si="83"/>
        <v>2.0473777777777777</v>
      </c>
      <c r="N167" s="566"/>
      <c r="O167" s="562">
        <f t="shared" si="84"/>
        <v>0.48753888888888891</v>
      </c>
      <c r="P167" s="566"/>
      <c r="Q167" s="566"/>
      <c r="R167" s="557">
        <f t="shared" si="85"/>
        <v>5.0014447326218452</v>
      </c>
      <c r="S167" s="557">
        <f t="shared" si="85"/>
        <v>5.1806572683329177</v>
      </c>
      <c r="T167" s="557">
        <f t="shared" si="85"/>
        <v>5.3965004132676295</v>
      </c>
      <c r="U167" s="557">
        <f t="shared" si="85"/>
        <v>5.5760343733636653</v>
      </c>
      <c r="V167" s="557">
        <f t="shared" si="85"/>
        <v>5.5489083429275743</v>
      </c>
      <c r="W167" s="565">
        <f t="shared" si="85"/>
        <v>1.0047718196326691</v>
      </c>
      <c r="X167" s="565">
        <f t="shared" si="85"/>
        <v>0.8306555426833625</v>
      </c>
      <c r="Y167" s="435"/>
      <c r="Z167" s="557">
        <f t="shared" si="86"/>
        <v>66.73842974371054</v>
      </c>
      <c r="AA167" s="557">
        <f t="shared" si="86"/>
        <v>20.64735815144509</v>
      </c>
      <c r="AB167" s="557"/>
      <c r="AC167" s="557">
        <f t="shared" si="87"/>
        <v>3.1927777777777773</v>
      </c>
      <c r="AD167" s="557">
        <f t="shared" si="87"/>
        <v>3.3928571428571428</v>
      </c>
      <c r="AE167" s="557">
        <f t="shared" si="87"/>
        <v>3.4627777777777786</v>
      </c>
      <c r="AF167" s="557">
        <f t="shared" si="87"/>
        <v>1.9238888888888885</v>
      </c>
      <c r="AG167" s="557">
        <f t="shared" si="87"/>
        <v>9.7972222222222225</v>
      </c>
      <c r="AH167" s="557">
        <f t="shared" si="87"/>
        <v>6.3161111111111108</v>
      </c>
      <c r="AI167" s="557">
        <f t="shared" si="87"/>
        <v>7.1238888888888896</v>
      </c>
      <c r="AJ167" s="557">
        <f t="shared" si="87"/>
        <v>5.2816666666666654</v>
      </c>
      <c r="AK167" s="557">
        <f t="shared" si="87"/>
        <v>6.6233333333333322</v>
      </c>
      <c r="AL167" s="627">
        <f t="shared" si="87"/>
        <v>21403.62</v>
      </c>
      <c r="AM167" s="557">
        <f t="shared" si="88"/>
        <v>1.8622222222222224</v>
      </c>
      <c r="AN167" s="615">
        <f t="shared" si="88"/>
        <v>1.2144444444444442</v>
      </c>
      <c r="AO167" s="557">
        <f t="shared" si="88"/>
        <v>-11.748067274194524</v>
      </c>
      <c r="AP167" s="557">
        <f t="shared" si="88"/>
        <v>8.8992908772505679</v>
      </c>
      <c r="AQ167" s="615">
        <f t="shared" si="88"/>
        <v>31.847568892294039</v>
      </c>
      <c r="AR167" s="557">
        <f t="shared" si="88"/>
        <v>2.0623591127777781</v>
      </c>
      <c r="AS167" s="557">
        <f t="shared" si="88"/>
        <v>2.1895693029635002</v>
      </c>
      <c r="AT167" s="557">
        <f t="shared" si="88"/>
        <v>2.3215539602452342</v>
      </c>
      <c r="AU167" s="557">
        <f t="shared" si="88"/>
        <v>2.4627125564612391</v>
      </c>
      <c r="AV167" s="557">
        <f t="shared" si="88"/>
        <v>2.6137455727450472</v>
      </c>
      <c r="AW167" s="557">
        <f t="shared" si="89"/>
        <v>11.649940505192799</v>
      </c>
      <c r="AX167" s="615">
        <f t="shared" si="89"/>
        <v>18.774630665154092</v>
      </c>
      <c r="AY167" s="557">
        <f t="shared" si="89"/>
        <v>0.65166666666666684</v>
      </c>
      <c r="AZ167" s="557">
        <f t="shared" si="89"/>
        <v>16.758333333333333</v>
      </c>
      <c r="BA167" s="557">
        <f t="shared" si="89"/>
        <v>-12.068888888888889</v>
      </c>
      <c r="BB167" s="557">
        <f t="shared" si="89"/>
        <v>0.11500000000000002</v>
      </c>
      <c r="BC167" s="615">
        <f t="shared" si="89"/>
        <v>0.97166666666666679</v>
      </c>
      <c r="BD167" s="557"/>
      <c r="BE167" s="400">
        <f t="shared" si="90"/>
        <v>1981.3333333333333</v>
      </c>
      <c r="BF167" s="557">
        <f t="shared" si="90"/>
        <v>4.8888888888888893</v>
      </c>
      <c r="BG167" s="557">
        <f t="shared" si="90"/>
        <v>3.24</v>
      </c>
    </row>
    <row r="168" spans="1:59" x14ac:dyDescent="0.25">
      <c r="I168" s="435"/>
      <c r="J168"/>
      <c r="K168" s="614"/>
      <c r="L168"/>
      <c r="M168"/>
      <c r="N168"/>
      <c r="R168"/>
      <c r="S168"/>
      <c r="T168"/>
      <c r="U168"/>
      <c r="V168"/>
      <c r="W168"/>
      <c r="X168"/>
      <c r="AN168" s="616"/>
      <c r="AO168"/>
      <c r="BC168" s="435"/>
      <c r="BD168" s="421"/>
    </row>
    <row r="169" spans="1:59" x14ac:dyDescent="0.25">
      <c r="I169" s="613"/>
      <c r="J169" s="548"/>
      <c r="K169" s="614"/>
      <c r="L169" s="548"/>
      <c r="M169" s="548"/>
      <c r="N169" s="548"/>
      <c r="O169" s="548"/>
      <c r="P169" s="548"/>
      <c r="Q169" s="548"/>
      <c r="R169" s="548"/>
      <c r="S169" s="548"/>
      <c r="T169" s="548"/>
      <c r="U169" s="548"/>
      <c r="V169" s="548"/>
      <c r="W169" s="548"/>
      <c r="X169" s="548"/>
    </row>
    <row r="170" spans="1:59" x14ac:dyDescent="0.25">
      <c r="I170" s="613"/>
      <c r="J170" s="548"/>
      <c r="K170" s="614"/>
      <c r="L170" s="548"/>
      <c r="M170" s="548"/>
      <c r="N170" s="548"/>
      <c r="O170" s="548"/>
      <c r="P170" s="548"/>
      <c r="Q170" s="548"/>
      <c r="R170" s="548"/>
      <c r="S170" s="548"/>
      <c r="T170" s="548"/>
      <c r="U170" s="548"/>
      <c r="V170" s="548"/>
      <c r="W170" s="548"/>
      <c r="X170" s="548"/>
    </row>
    <row r="171" spans="1:59" x14ac:dyDescent="0.25">
      <c r="B171"/>
      <c r="E171"/>
      <c r="F171"/>
      <c r="J171"/>
      <c r="K171" s="611"/>
      <c r="L171"/>
      <c r="M171"/>
      <c r="N171"/>
      <c r="R171"/>
      <c r="S171"/>
      <c r="T171"/>
      <c r="U171"/>
      <c r="V171"/>
      <c r="W171"/>
      <c r="X171"/>
      <c r="Z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R171"/>
      <c r="AS171"/>
      <c r="AT171"/>
      <c r="AU171"/>
      <c r="AV171"/>
      <c r="AW171"/>
      <c r="AX171"/>
      <c r="AY171"/>
      <c r="BD171"/>
      <c r="BE171"/>
      <c r="BF171"/>
    </row>
    <row r="172" spans="1:59" x14ac:dyDescent="0.25">
      <c r="B172"/>
      <c r="E172"/>
      <c r="F172"/>
      <c r="J172"/>
      <c r="K172" s="158"/>
      <c r="L172"/>
      <c r="M172"/>
      <c r="N172"/>
      <c r="R172"/>
      <c r="S172"/>
      <c r="T172"/>
      <c r="U172"/>
      <c r="V172"/>
      <c r="W172"/>
      <c r="X172"/>
      <c r="Z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R172"/>
      <c r="AS172"/>
      <c r="AT172"/>
      <c r="AU172"/>
      <c r="AV172"/>
      <c r="AW172"/>
      <c r="AX172"/>
      <c r="AY172"/>
      <c r="BD172"/>
      <c r="BE172"/>
      <c r="BF172"/>
    </row>
    <row r="173" spans="1:59" x14ac:dyDescent="0.25">
      <c r="B173"/>
      <c r="E173"/>
      <c r="F173"/>
      <c r="J173"/>
      <c r="K173" s="158"/>
      <c r="L173"/>
      <c r="M173"/>
      <c r="N173"/>
      <c r="R173"/>
      <c r="S173"/>
      <c r="T173"/>
      <c r="U173"/>
      <c r="V173"/>
      <c r="W173"/>
      <c r="X173"/>
      <c r="Z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R173"/>
      <c r="AS173"/>
      <c r="AT173"/>
      <c r="AU173"/>
      <c r="AV173"/>
      <c r="AW173"/>
      <c r="AX173"/>
      <c r="AY173"/>
      <c r="BD173"/>
      <c r="BE173"/>
      <c r="BF173"/>
    </row>
    <row r="174" spans="1:59" x14ac:dyDescent="0.25">
      <c r="B174"/>
      <c r="E174"/>
      <c r="F174"/>
      <c r="J174"/>
      <c r="K174" s="158"/>
      <c r="L174"/>
      <c r="M174"/>
      <c r="N174"/>
      <c r="R174"/>
      <c r="S174"/>
      <c r="T174"/>
      <c r="U174"/>
      <c r="V174"/>
      <c r="W174"/>
      <c r="X174"/>
      <c r="Z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R174"/>
      <c r="AS174"/>
      <c r="AT174"/>
      <c r="AU174"/>
      <c r="AV174"/>
      <c r="AW174"/>
      <c r="AX174"/>
      <c r="AY174"/>
      <c r="BD174"/>
      <c r="BE174"/>
      <c r="BF174"/>
    </row>
    <row r="175" spans="1:59" x14ac:dyDescent="0.25">
      <c r="B175"/>
      <c r="E175"/>
      <c r="F175"/>
      <c r="J175"/>
      <c r="K175" s="158"/>
      <c r="L175"/>
      <c r="M175"/>
      <c r="N175"/>
      <c r="R175"/>
      <c r="S175"/>
      <c r="T175"/>
      <c r="U175"/>
      <c r="V175"/>
      <c r="W175"/>
      <c r="X175"/>
      <c r="Z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R175"/>
      <c r="AS175"/>
      <c r="AT175"/>
      <c r="AU175"/>
      <c r="AV175"/>
      <c r="AW175"/>
      <c r="AX175"/>
      <c r="AY175"/>
      <c r="BD175"/>
      <c r="BE175"/>
      <c r="BF175"/>
    </row>
    <row r="176" spans="1:59" x14ac:dyDescent="0.25">
      <c r="B176"/>
      <c r="E176"/>
      <c r="F176"/>
      <c r="J176"/>
      <c r="L176"/>
      <c r="M176"/>
      <c r="N176"/>
      <c r="R176"/>
      <c r="S176"/>
      <c r="T176"/>
      <c r="U176"/>
      <c r="V176"/>
      <c r="W176"/>
      <c r="X176"/>
      <c r="Z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R176"/>
      <c r="AS176"/>
      <c r="AT176"/>
      <c r="AU176"/>
      <c r="AV176"/>
      <c r="AW176"/>
      <c r="AX176"/>
      <c r="AY176"/>
      <c r="BD176"/>
      <c r="BE176"/>
      <c r="BF176"/>
    </row>
    <row r="177" customFormat="1" x14ac:dyDescent="0.25"/>
  </sheetData>
  <sheetProtection selectLockedCells="1" selectUnlockedCells="1"/>
  <mergeCells count="2">
    <mergeCell ref="AZ4:BC4"/>
    <mergeCell ref="P5:Q5"/>
  </mergeCells>
  <conditionalFormatting sqref="J7:J152">
    <cfRule type="cellIs" dxfId="29" priority="1" stopIfTrue="1" operator="greaterThan">
      <formula>10</formula>
    </cfRule>
    <cfRule type="cellIs" dxfId="28" priority="2" stopIfTrue="1" operator="lessThan">
      <formula>2</formula>
    </cfRule>
  </conditionalFormatting>
  <conditionalFormatting sqref="R7:V152">
    <cfRule type="cellIs" dxfId="27" priority="6" stopIfTrue="1" operator="lessThan">
      <formula>2</formula>
    </cfRule>
  </conditionalFormatting>
  <conditionalFormatting sqref="AP7:AP152">
    <cfRule type="cellIs" dxfId="26" priority="3" stopIfTrue="1" operator="greaterThan">
      <formula>11.99</formula>
    </cfRule>
    <cfRule type="cellIs" dxfId="25" priority="4" stopIfTrue="1" operator="lessThan">
      <formula>8</formula>
    </cfRule>
  </conditionalFormatting>
  <conditionalFormatting sqref="AQ7:AQ152">
    <cfRule type="cellIs" dxfId="24" priority="5" stopIfTrue="1" operator="lessThan">
      <formula>0</formula>
    </cfRule>
  </conditionalFormatting>
  <hyperlinks>
    <hyperlink ref="C2" r:id="rId1" xr:uid="{BC579696-EFAE-4D51-8109-A2F1BB50DC8F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7F3E-BB09-475D-9A26-AFCFFC0DEA13}">
  <dimension ref="A1:BI413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1640625" defaultRowHeight="12.5" x14ac:dyDescent="0.25"/>
  <cols>
    <col min="1" max="1" width="25.54296875" customWidth="1"/>
    <col min="2" max="2" width="6" style="435" customWidth="1"/>
    <col min="3" max="3" width="12.26953125" customWidth="1"/>
    <col min="4" max="4" width="13.81640625" customWidth="1"/>
    <col min="5" max="5" width="4.81640625" style="421" customWidth="1"/>
    <col min="6" max="6" width="3.7265625" style="421" customWidth="1"/>
    <col min="7" max="7" width="3.81640625" customWidth="1"/>
    <col min="8" max="8" width="4" customWidth="1"/>
    <col min="9" max="9" width="7.1796875" customWidth="1"/>
    <col min="10" max="10" width="5.453125" style="410" customWidth="1"/>
    <col min="11" max="11" width="8.453125" customWidth="1"/>
    <col min="12" max="12" width="7.54296875" style="400" customWidth="1"/>
    <col min="13" max="13" width="8.7265625" style="421" customWidth="1"/>
    <col min="14" max="14" width="4.54296875" style="421" customWidth="1"/>
    <col min="15" max="15" width="7.54296875" customWidth="1"/>
    <col min="16" max="17" width="7.7265625" customWidth="1"/>
    <col min="18" max="18" width="6.453125" style="421" customWidth="1"/>
    <col min="19" max="22" width="6" style="460" customWidth="1"/>
    <col min="23" max="24" width="7.453125" style="460" customWidth="1"/>
    <col min="25" max="25" width="12.54296875" customWidth="1"/>
    <col min="26" max="26" width="7.81640625" style="410" customWidth="1"/>
    <col min="27" max="27" width="6.1796875" customWidth="1"/>
    <col min="28" max="28" width="4.54296875" customWidth="1"/>
    <col min="29" max="29" width="5.1796875" style="403" customWidth="1"/>
    <col min="30" max="30" width="6.1796875" style="403" customWidth="1"/>
    <col min="31" max="31" width="7.1796875" style="403" customWidth="1"/>
    <col min="32" max="32" width="7.7265625" style="403" customWidth="1"/>
    <col min="33" max="33" width="8.7265625" style="403" customWidth="1"/>
    <col min="34" max="35" width="8.54296875" style="403" customWidth="1"/>
    <col min="36" max="37" width="8" style="403" customWidth="1"/>
    <col min="38" max="38" width="9.7265625" style="403" customWidth="1"/>
    <col min="39" max="39" width="6" style="403" customWidth="1"/>
    <col min="40" max="40" width="6.453125" style="403" customWidth="1"/>
    <col min="41" max="41" width="6.81640625" style="410" customWidth="1"/>
    <col min="42" max="43" width="7" customWidth="1"/>
    <col min="44" max="44" width="5.26953125" style="517" customWidth="1"/>
    <col min="45" max="48" width="5.26953125" style="518" customWidth="1"/>
    <col min="49" max="49" width="5.453125" style="518" customWidth="1"/>
    <col min="50" max="50" width="5.81640625" style="518" customWidth="1"/>
    <col min="51" max="51" width="5.26953125" style="410" customWidth="1"/>
    <col min="52" max="55" width="6.7265625" customWidth="1"/>
    <col min="56" max="56" width="8.81640625" style="591" customWidth="1"/>
    <col min="57" max="58" width="8.81640625" style="421" customWidth="1"/>
    <col min="59" max="61" width="8.81640625" customWidth="1"/>
  </cols>
  <sheetData>
    <row r="1" spans="1:61" ht="12.75" customHeight="1" x14ac:dyDescent="0.3">
      <c r="A1" s="98" t="s">
        <v>378</v>
      </c>
      <c r="C1" s="398" t="s">
        <v>4005</v>
      </c>
      <c r="E1" s="428"/>
      <c r="G1" s="10"/>
      <c r="H1" s="7"/>
      <c r="I1" s="7"/>
      <c r="J1" s="455" t="s">
        <v>3230</v>
      </c>
      <c r="N1" s="424"/>
      <c r="Q1" s="423"/>
      <c r="R1" s="320"/>
      <c r="S1" s="459"/>
      <c r="T1" s="459"/>
      <c r="W1" s="459"/>
      <c r="Z1" s="455" t="s">
        <v>1</v>
      </c>
      <c r="AC1" s="402" t="s">
        <v>3519</v>
      </c>
      <c r="AG1" s="465"/>
      <c r="AJ1" s="402"/>
      <c r="AK1" s="402"/>
      <c r="AL1" s="466"/>
      <c r="AO1" s="492" t="s">
        <v>3507</v>
      </c>
      <c r="AP1" s="7"/>
      <c r="AQ1" s="264"/>
      <c r="AR1" s="512" t="s">
        <v>4</v>
      </c>
      <c r="AS1" s="321"/>
      <c r="AT1" s="321"/>
      <c r="AU1" s="321"/>
      <c r="AV1" s="321"/>
      <c r="AW1" s="321"/>
      <c r="AX1" s="321"/>
      <c r="AY1" s="497" t="s">
        <v>5</v>
      </c>
      <c r="BD1" s="590" t="s">
        <v>1727</v>
      </c>
    </row>
    <row r="2" spans="1:61" ht="12.75" customHeight="1" x14ac:dyDescent="0.25">
      <c r="A2" s="399" t="s">
        <v>6</v>
      </c>
      <c r="C2" s="10" t="s">
        <v>4726</v>
      </c>
      <c r="D2" s="399"/>
      <c r="G2" s="7"/>
      <c r="H2" s="7"/>
      <c r="I2" s="7"/>
      <c r="J2" s="496" t="s">
        <v>3541</v>
      </c>
      <c r="N2" s="424"/>
      <c r="Q2" s="320"/>
      <c r="S2" s="461"/>
      <c r="T2" s="680"/>
      <c r="W2" s="461"/>
      <c r="Z2" s="496" t="s">
        <v>3542</v>
      </c>
      <c r="AO2" s="493" t="s">
        <v>9</v>
      </c>
      <c r="AP2" s="7"/>
      <c r="AR2" s="493" t="s">
        <v>10</v>
      </c>
      <c r="AS2" s="321"/>
      <c r="AT2" s="321"/>
      <c r="AU2" s="321"/>
      <c r="AV2" s="321"/>
      <c r="AW2" s="321"/>
      <c r="AX2" s="321"/>
      <c r="AY2" s="489" t="s">
        <v>13</v>
      </c>
    </row>
    <row r="3" spans="1:61" ht="12.75" customHeight="1" x14ac:dyDescent="0.3">
      <c r="A3" s="700">
        <v>45898</v>
      </c>
      <c r="B3" s="487"/>
      <c r="D3" s="399"/>
      <c r="G3" s="7"/>
      <c r="H3" s="7"/>
      <c r="I3" s="7"/>
      <c r="J3" s="502" t="s">
        <v>11</v>
      </c>
      <c r="L3"/>
      <c r="Q3" s="456" t="s">
        <v>7</v>
      </c>
      <c r="S3" s="462"/>
      <c r="T3" s="462"/>
      <c r="W3" s="462"/>
      <c r="X3" s="463"/>
      <c r="AE3" s="404"/>
      <c r="AF3" s="404"/>
      <c r="AG3" s="404"/>
      <c r="AH3" s="404"/>
      <c r="AI3" s="404"/>
      <c r="AJ3" s="404"/>
      <c r="AK3" s="404"/>
      <c r="AL3" s="404"/>
      <c r="AM3" s="404"/>
      <c r="AN3" s="404"/>
      <c r="AO3" s="429"/>
      <c r="AP3" s="7"/>
      <c r="AR3" s="513" t="s">
        <v>12</v>
      </c>
      <c r="AS3" s="321"/>
      <c r="AT3" s="321"/>
      <c r="AU3" s="321"/>
      <c r="AV3" s="321"/>
      <c r="AW3" s="321"/>
      <c r="AX3" s="321"/>
      <c r="BA3" s="401"/>
      <c r="BB3" s="401"/>
      <c r="BC3" s="401"/>
    </row>
    <row r="4" spans="1:61" ht="12.75" customHeight="1" x14ac:dyDescent="0.3">
      <c r="A4" s="467"/>
      <c r="B4"/>
      <c r="C4" s="8"/>
      <c r="E4" s="468"/>
      <c r="F4" s="468"/>
      <c r="J4" s="503" t="s">
        <v>4954</v>
      </c>
      <c r="K4" s="8"/>
      <c r="L4"/>
      <c r="N4" s="33"/>
      <c r="O4" s="8"/>
      <c r="P4" s="8"/>
      <c r="R4" s="33"/>
      <c r="T4" s="462"/>
      <c r="W4" s="462"/>
      <c r="Y4" s="8"/>
      <c r="Z4" s="490" t="s">
        <v>14</v>
      </c>
      <c r="AA4" s="8"/>
      <c r="AB4" s="8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429"/>
      <c r="AP4" s="7"/>
      <c r="AQ4" s="469"/>
      <c r="AR4" s="620" t="s">
        <v>4955</v>
      </c>
      <c r="AS4" s="212"/>
      <c r="AT4" s="212"/>
      <c r="AU4" s="212"/>
      <c r="AV4" s="212"/>
      <c r="AW4" s="12" t="s">
        <v>18</v>
      </c>
      <c r="AX4" s="212"/>
      <c r="AZ4" s="794" t="s">
        <v>19</v>
      </c>
      <c r="BA4" s="795"/>
      <c r="BB4" s="795"/>
      <c r="BC4" s="796"/>
    </row>
    <row r="5" spans="1:61" ht="12.75" customHeight="1" x14ac:dyDescent="0.25">
      <c r="A5" s="8" t="s">
        <v>20</v>
      </c>
      <c r="B5" s="432" t="s">
        <v>21</v>
      </c>
      <c r="C5" s="23"/>
      <c r="D5" s="8"/>
      <c r="E5" s="470" t="s">
        <v>22</v>
      </c>
      <c r="F5" s="470" t="s">
        <v>23</v>
      </c>
      <c r="G5" s="12" t="s">
        <v>24</v>
      </c>
      <c r="H5" s="23"/>
      <c r="I5" s="471">
        <v>45898</v>
      </c>
      <c r="J5" s="425" t="s">
        <v>25</v>
      </c>
      <c r="K5" s="33" t="s">
        <v>3538</v>
      </c>
      <c r="L5" s="406" t="s">
        <v>3505</v>
      </c>
      <c r="M5" s="23"/>
      <c r="N5" s="33" t="s">
        <v>27</v>
      </c>
      <c r="O5" s="33" t="s">
        <v>3539</v>
      </c>
      <c r="P5" s="797" t="s">
        <v>3543</v>
      </c>
      <c r="Q5" s="797"/>
      <c r="R5" s="33" t="s">
        <v>26</v>
      </c>
      <c r="S5" s="427" t="s">
        <v>41</v>
      </c>
      <c r="T5" s="427" t="s">
        <v>41</v>
      </c>
      <c r="U5" s="427" t="s">
        <v>41</v>
      </c>
      <c r="V5" s="427" t="s">
        <v>41</v>
      </c>
      <c r="W5" s="427" t="s">
        <v>40</v>
      </c>
      <c r="X5" s="427" t="s">
        <v>35</v>
      </c>
      <c r="Y5" s="472" t="s">
        <v>28</v>
      </c>
      <c r="Z5" s="425" t="s">
        <v>29</v>
      </c>
      <c r="AA5" s="33" t="s">
        <v>31</v>
      </c>
      <c r="AB5" s="33" t="s">
        <v>32</v>
      </c>
      <c r="AC5" s="458" t="s">
        <v>31</v>
      </c>
      <c r="AD5" s="458"/>
      <c r="AE5" s="458" t="s">
        <v>31</v>
      </c>
      <c r="AF5" s="458" t="s">
        <v>34</v>
      </c>
      <c r="AG5" s="458" t="s">
        <v>31</v>
      </c>
      <c r="AH5" s="458" t="s">
        <v>31</v>
      </c>
      <c r="AI5" s="458" t="s">
        <v>3520</v>
      </c>
      <c r="AJ5" s="458" t="s">
        <v>35</v>
      </c>
      <c r="AK5" s="458" t="s">
        <v>3521</v>
      </c>
      <c r="AL5" s="458" t="s">
        <v>37</v>
      </c>
      <c r="AM5" s="458" t="s">
        <v>38</v>
      </c>
      <c r="AN5" s="458" t="s">
        <v>39</v>
      </c>
      <c r="AO5" s="494" t="s">
        <v>46</v>
      </c>
      <c r="AP5" s="23" t="s">
        <v>47</v>
      </c>
      <c r="AQ5" s="33" t="s">
        <v>30</v>
      </c>
      <c r="AR5" s="496" t="s">
        <v>48</v>
      </c>
      <c r="AS5" s="212"/>
      <c r="AT5" s="212"/>
      <c r="AU5" s="212"/>
      <c r="AV5" s="212"/>
      <c r="AW5" s="12" t="s">
        <v>49</v>
      </c>
      <c r="AX5" s="212"/>
      <c r="AY5" s="498" t="s">
        <v>50</v>
      </c>
      <c r="AZ5" s="519" t="s">
        <v>51</v>
      </c>
      <c r="BA5" s="473" t="s">
        <v>51</v>
      </c>
      <c r="BB5" s="473" t="s">
        <v>52</v>
      </c>
      <c r="BC5" s="520" t="s">
        <v>53</v>
      </c>
      <c r="BE5" s="23" t="s">
        <v>3602</v>
      </c>
      <c r="BF5" s="23" t="s">
        <v>3604</v>
      </c>
      <c r="BG5" s="421" t="s">
        <v>31</v>
      </c>
      <c r="BH5" t="s">
        <v>70</v>
      </c>
    </row>
    <row r="6" spans="1:61" s="486" customFormat="1" ht="12.75" customHeight="1" thickBot="1" x14ac:dyDescent="0.3">
      <c r="A6" s="478" t="s">
        <v>54</v>
      </c>
      <c r="B6" s="488" t="s">
        <v>55</v>
      </c>
      <c r="C6" s="479" t="s">
        <v>94</v>
      </c>
      <c r="D6" s="479" t="s">
        <v>56</v>
      </c>
      <c r="E6" s="480" t="s">
        <v>57</v>
      </c>
      <c r="F6" s="480" t="s">
        <v>58</v>
      </c>
      <c r="G6" s="481" t="s">
        <v>59</v>
      </c>
      <c r="H6" s="481" t="s">
        <v>60</v>
      </c>
      <c r="I6" s="479" t="s">
        <v>61</v>
      </c>
      <c r="J6" s="491" t="s">
        <v>62</v>
      </c>
      <c r="K6" s="479" t="s">
        <v>70</v>
      </c>
      <c r="L6" s="482" t="s">
        <v>3506</v>
      </c>
      <c r="M6" s="481" t="s">
        <v>3540</v>
      </c>
      <c r="N6" s="481" t="s">
        <v>68</v>
      </c>
      <c r="O6" s="479" t="s">
        <v>71</v>
      </c>
      <c r="P6" s="479" t="s">
        <v>66</v>
      </c>
      <c r="Q6" s="479" t="s">
        <v>67</v>
      </c>
      <c r="R6" s="479" t="s">
        <v>65</v>
      </c>
      <c r="S6" s="483" t="s">
        <v>86</v>
      </c>
      <c r="T6" s="483" t="s">
        <v>87</v>
      </c>
      <c r="U6" s="483" t="s">
        <v>50</v>
      </c>
      <c r="V6" s="483" t="s">
        <v>88</v>
      </c>
      <c r="W6" s="483" t="s">
        <v>85</v>
      </c>
      <c r="X6" s="483" t="s">
        <v>84</v>
      </c>
      <c r="Y6" s="478" t="s">
        <v>1728</v>
      </c>
      <c r="Z6" s="491" t="s">
        <v>71</v>
      </c>
      <c r="AA6" s="479" t="s">
        <v>73</v>
      </c>
      <c r="AB6" s="479" t="s">
        <v>74</v>
      </c>
      <c r="AC6" s="484" t="s">
        <v>75</v>
      </c>
      <c r="AD6" s="484" t="s">
        <v>33</v>
      </c>
      <c r="AE6" s="484" t="s">
        <v>76</v>
      </c>
      <c r="AF6" s="484" t="s">
        <v>77</v>
      </c>
      <c r="AG6" s="484" t="s">
        <v>78</v>
      </c>
      <c r="AH6" s="484" t="s">
        <v>79</v>
      </c>
      <c r="AI6" s="484" t="s">
        <v>79</v>
      </c>
      <c r="AJ6" s="484" t="s">
        <v>79</v>
      </c>
      <c r="AK6" s="484" t="s">
        <v>79</v>
      </c>
      <c r="AL6" s="484" t="s">
        <v>81</v>
      </c>
      <c r="AM6" s="484" t="s">
        <v>82</v>
      </c>
      <c r="AN6" s="484" t="s">
        <v>83</v>
      </c>
      <c r="AO6" s="495" t="s">
        <v>95</v>
      </c>
      <c r="AP6" s="481" t="s">
        <v>96</v>
      </c>
      <c r="AQ6" s="479" t="s">
        <v>72</v>
      </c>
      <c r="AR6" s="514">
        <v>2024</v>
      </c>
      <c r="AS6" s="515">
        <v>2025</v>
      </c>
      <c r="AT6" s="514">
        <v>2026</v>
      </c>
      <c r="AU6" s="515">
        <v>2027</v>
      </c>
      <c r="AV6" s="514">
        <v>2028</v>
      </c>
      <c r="AW6" s="481" t="s">
        <v>97</v>
      </c>
      <c r="AX6" s="481" t="s">
        <v>98</v>
      </c>
      <c r="AY6" s="499" t="s">
        <v>99</v>
      </c>
      <c r="AZ6" s="521" t="s">
        <v>100</v>
      </c>
      <c r="BA6" s="485" t="s">
        <v>101</v>
      </c>
      <c r="BB6" s="485" t="s">
        <v>102</v>
      </c>
      <c r="BC6" s="522" t="s">
        <v>102</v>
      </c>
      <c r="BD6" s="491" t="s">
        <v>3601</v>
      </c>
      <c r="BE6" s="481" t="s">
        <v>3603</v>
      </c>
      <c r="BF6" s="481" t="s">
        <v>3605</v>
      </c>
      <c r="BG6" s="551" t="s">
        <v>3696</v>
      </c>
      <c r="BH6" s="486" t="s">
        <v>3874</v>
      </c>
      <c r="BI6" s="486" t="s">
        <v>3875</v>
      </c>
    </row>
    <row r="7" spans="1:61" ht="11.25" customHeight="1" x14ac:dyDescent="0.25">
      <c r="A7" s="8" t="s">
        <v>4037</v>
      </c>
      <c r="B7" s="405" t="s">
        <v>80</v>
      </c>
      <c r="C7" s="734" t="s">
        <v>152</v>
      </c>
      <c r="D7" s="734" t="s">
        <v>3633</v>
      </c>
      <c r="E7" s="504">
        <v>14</v>
      </c>
      <c r="F7" s="33">
        <v>341</v>
      </c>
      <c r="G7" s="33" t="s">
        <v>105</v>
      </c>
      <c r="H7" s="33" t="s">
        <v>105</v>
      </c>
      <c r="I7" s="573">
        <v>125.66</v>
      </c>
      <c r="J7" s="430">
        <f t="shared" ref="J7:J70" si="0">(M7/I7)*100</f>
        <v>0.78943180009549574</v>
      </c>
      <c r="K7" s="575">
        <v>0.248</v>
      </c>
      <c r="L7" s="406">
        <v>4</v>
      </c>
      <c r="M7" s="423">
        <f t="shared" ref="M7:M70" si="1">K7*L7</f>
        <v>0.99199999999999999</v>
      </c>
      <c r="N7" s="183" t="s">
        <v>412</v>
      </c>
      <c r="O7" s="505">
        <v>0.23599999999999999</v>
      </c>
      <c r="P7" s="422">
        <v>45657</v>
      </c>
      <c r="Q7" s="422">
        <v>45679</v>
      </c>
      <c r="R7" s="423">
        <f t="shared" ref="R7:R70" si="2">(K7-O7)/O7*100</f>
        <v>5.0847457627118686</v>
      </c>
      <c r="S7" s="474">
        <f>IF(INDEX(Historical!$D$7:$D$1190,MATCH(B7,Historical!$B$7:$B$1192,0))=0,"n/a",(INDEX(Historical!$C$7:$C$1190,MATCH(B7,Historical!$B$7:$B$1192,0))/INDEX(Historical!$D$7:$D$1190,MATCH(B7,Historical!$B$7:$B$1192,0))-1)*100)</f>
        <v>4.888888888888876</v>
      </c>
      <c r="T7" s="474">
        <f>IF(INDEX(Historical!$F$7:$F$1190,MATCH(B7,Historical!$B$7:$B$1192,0))=0,"n/a",((INDEX(Historical!$C$7:$C$1190,MATCH(B7,Historical!$B$7:$B$1192,0))/INDEX(Historical!$F$7:$F$1190,MATCH(B7,Historical!$B$7:$B$1192,0)))^(1/3)-1)*100)</f>
        <v>6.7505425618247239</v>
      </c>
      <c r="U7" s="474">
        <f>IF(INDEX(Historical!$H$7:$H$1190,MATCH(B7,Historical!$B$7:$B$1192,0))=0,"n/a",((INDEX(Historical!$C$7:$C$1190,MATCH(B7,Historical!$B$7:$B$1192,0))/INDEX(Historical!$H$7:$H$1190,MATCH(B7,Historical!$B$7:$B$1192,0)))^(1/5)-1)*100)</f>
        <v>7.5507964875582312</v>
      </c>
      <c r="V7" s="474">
        <f>IF(INDEX(Historical!$M$7:$M$1190,MATCH(B7,Historical!$B$7:$B$1192,0))=0,"n/a",((INDEX(Historical!$C$7:$C$1190,MATCH(B7,Historical!$B$7:$B$1192,0))/INDEX(Historical!$M$7:$M$1190,MATCH(B7,Historical!$B$7:$B$1192,0)))^(1/10)-1)*100)</f>
        <v>9.5935009636523905</v>
      </c>
      <c r="W7" s="475">
        <f t="shared" ref="W7:W70" si="3">IF(OR(U7&lt;=0,U7="n/a",V7&lt;=0,V7="n/a"),"n/a",U7/V7)</f>
        <v>0.78707413656041669</v>
      </c>
      <c r="X7" s="476">
        <f t="shared" ref="X7:X70" si="4">IF(OR(AJ7&lt;=0,AJ7="n/a",U7&lt;=0,U7="n/a"),"n/a",U7/AJ7)</f>
        <v>1.3411716674170926</v>
      </c>
      <c r="Y7" s="439"/>
      <c r="Z7" s="430">
        <f t="shared" ref="Z7:Z70" si="5">IF(OR(AC7&lt;0.01,AC7="n/a"),"n/a",M7/AC7*100)</f>
        <v>23.23185011709602</v>
      </c>
      <c r="AA7" s="581">
        <f t="shared" ref="AA7:AA70" si="6">IF(OR(AC7&lt;0.01,AC7="n/a"),"n/a",I7/AC7)</f>
        <v>29.428571428571431</v>
      </c>
      <c r="AB7" s="406">
        <v>10</v>
      </c>
      <c r="AC7" s="568">
        <v>4.2699999999999996</v>
      </c>
      <c r="AD7" s="568">
        <v>3.74</v>
      </c>
      <c r="AE7" s="568">
        <v>5.26</v>
      </c>
      <c r="AF7" s="568">
        <v>5.59</v>
      </c>
      <c r="AG7" s="568">
        <v>19.88</v>
      </c>
      <c r="AH7" s="568">
        <v>5.35</v>
      </c>
      <c r="AI7" s="568">
        <v>8.08</v>
      </c>
      <c r="AJ7" s="568">
        <v>5.63</v>
      </c>
      <c r="AK7" s="568">
        <v>7.88</v>
      </c>
      <c r="AL7" s="576">
        <v>35700</v>
      </c>
      <c r="AM7" s="571">
        <v>0.48</v>
      </c>
      <c r="AN7" s="568">
        <v>0.54</v>
      </c>
      <c r="AO7" s="510">
        <f t="shared" ref="AO7:AO70" si="7">IF(U7="n/a","n/a",IF(AA7&lt;0,"n/a",IF(AA7="n/a","n/a",J7+U7-AA7)))</f>
        <v>-21.088343140917704</v>
      </c>
      <c r="AP7" s="511">
        <f t="shared" ref="AP7:AP70" si="8">IF(U7="n/a","n/a",J7+U7)</f>
        <v>8.3402282876537264</v>
      </c>
      <c r="AQ7" s="582">
        <f t="shared" ref="AQ7:AQ70" si="9">IF(OR(AC7&lt;0.01,AC7="n/a",AF7="n/a"),"n/a",(I7/SQRT(22.5*AC7*(I7/AF7))-1)*100)</f>
        <v>170.39536015555223</v>
      </c>
      <c r="AR7" s="430">
        <f>INDEX(Historical!$C$7:$C$1190,MATCH(B7,Historical!$B$7:$B$1214,0))*IF(AH7="n/a",1.03,IF(AH7&lt;0,1.01,IF(AH7&gt;10,1.1,(1+AH7/100))))</f>
        <v>0.99450400000000005</v>
      </c>
      <c r="AS7" s="581">
        <f t="shared" ref="AS7:AS70" si="10">IF($AI7="n/a",1.03*AR7,IF($AI7&lt;0,1.01*AR7,IF($AI7&gt;10,1.1*AR7,(1+$AI7/100)*AR7)))</f>
        <v>1.0748599232</v>
      </c>
      <c r="AT7" s="581">
        <f t="shared" ref="AT7:AV26" si="11">IF($AK7="n/a",1.03*AS7,IF($AK7&lt;0,1.01*AS7,IF($AK7&gt;10,1.1*AS7,(1+$AK7/100)*AS7)))</f>
        <v>1.15955888514816</v>
      </c>
      <c r="AU7" s="581">
        <f t="shared" si="11"/>
        <v>1.2509321252978349</v>
      </c>
      <c r="AV7" s="581">
        <f t="shared" si="11"/>
        <v>1.3495055767713042</v>
      </c>
      <c r="AW7" s="430">
        <f t="shared" ref="AW7:AW70" si="12">SUM(AR7:AV7)</f>
        <v>5.829360510417299</v>
      </c>
      <c r="AX7" s="516">
        <f t="shared" ref="AX7:AX70" si="13">AW7/I7*100</f>
        <v>4.6389945172825877</v>
      </c>
      <c r="AY7" s="606">
        <v>1.24</v>
      </c>
      <c r="AZ7" s="571">
        <v>30.31</v>
      </c>
      <c r="BA7" s="571">
        <v>-18.32</v>
      </c>
      <c r="BB7" s="571">
        <v>6.29</v>
      </c>
      <c r="BC7" s="571">
        <v>1.4000000000000001</v>
      </c>
      <c r="BE7" s="421">
        <v>2012</v>
      </c>
      <c r="BF7" s="421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578">
        <v>10.51</v>
      </c>
      <c r="BH7" t="s">
        <v>3876</v>
      </c>
      <c r="BI7" t="s">
        <v>3877</v>
      </c>
    </row>
    <row r="8" spans="1:61" ht="11.25" customHeight="1" x14ac:dyDescent="0.25">
      <c r="A8" s="95" t="s">
        <v>884</v>
      </c>
      <c r="B8" s="405" t="s">
        <v>885</v>
      </c>
      <c r="C8" s="734" t="s">
        <v>3535</v>
      </c>
      <c r="D8" s="734" t="s">
        <v>3635</v>
      </c>
      <c r="E8" s="504">
        <v>14</v>
      </c>
      <c r="F8" s="33">
        <v>361</v>
      </c>
      <c r="G8" s="33" t="s">
        <v>105</v>
      </c>
      <c r="H8" s="33" t="s">
        <v>105</v>
      </c>
      <c r="I8" s="573">
        <v>232.28</v>
      </c>
      <c r="J8" s="430">
        <f t="shared" si="0"/>
        <v>0.44773549164801096</v>
      </c>
      <c r="K8" s="575">
        <v>0.26</v>
      </c>
      <c r="L8" s="406">
        <v>4</v>
      </c>
      <c r="M8" s="423">
        <f t="shared" si="1"/>
        <v>1.04</v>
      </c>
      <c r="N8" s="183" t="s">
        <v>234</v>
      </c>
      <c r="O8" s="505">
        <v>0.25</v>
      </c>
      <c r="P8" s="422">
        <v>45789</v>
      </c>
      <c r="Q8" s="422">
        <v>45792</v>
      </c>
      <c r="R8" s="423">
        <f t="shared" si="2"/>
        <v>4.0000000000000036</v>
      </c>
      <c r="S8" s="474">
        <f>IF(INDEX(Historical!$D$7:$D$1190,MATCH(B8,Historical!$B$7:$B$1192,0))=0,"n/a",(INDEX(Historical!$C$7:$C$1190,MATCH(B8,Historical!$B$7:$B$1192,0))/INDEX(Historical!$D$7:$D$1190,MATCH(B8,Historical!$B$7:$B$1192,0))-1)*100)</f>
        <v>4.2105263157894868</v>
      </c>
      <c r="T8" s="474">
        <f>IF(INDEX(Historical!$F$7:$F$1190,MATCH(B8,Historical!$B$7:$B$1192,0))=0,"n/a",((INDEX(Historical!$C$7:$C$1190,MATCH(B8,Historical!$B$7:$B$1192,0))/INDEX(Historical!$F$7:$F$1190,MATCH(B8,Historical!$B$7:$B$1192,0)))^(1/3)-1)*100)</f>
        <v>4.6019295136268124</v>
      </c>
      <c r="U8" s="474">
        <f>IF(INDEX(Historical!$H$7:$H$1190,MATCH(B8,Historical!$B$7:$B$1192,0))=0,"n/a",((INDEX(Historical!$C$7:$C$1190,MATCH(B8,Historical!$B$7:$B$1192,0))/INDEX(Historical!$H$7:$H$1190,MATCH(B8,Historical!$B$7:$B$1192,0)))^(1/5)-1)*100)</f>
        <v>5.430027661555159</v>
      </c>
      <c r="V8" s="474">
        <f>IF(INDEX(Historical!$M$7:$M$1190,MATCH(B8,Historical!$B$7:$B$1192,0))=0,"n/a",((INDEX(Historical!$C$7:$C$1190,MATCH(B8,Historical!$B$7:$B$1192,0))/INDEX(Historical!$M$7:$M$1190,MATCH(B8,Historical!$B$7:$B$1192,0)))^(1/10)-1)*100)</f>
        <v>7.9327324925679177</v>
      </c>
      <c r="W8" s="475">
        <f t="shared" si="3"/>
        <v>0.68450911040331774</v>
      </c>
      <c r="X8" s="476">
        <f t="shared" si="4"/>
        <v>0.35237038686276184</v>
      </c>
      <c r="Y8" s="696" t="s">
        <v>3523</v>
      </c>
      <c r="Z8" s="430">
        <f t="shared" si="5"/>
        <v>15.805471124620061</v>
      </c>
      <c r="AA8" s="581">
        <f t="shared" si="6"/>
        <v>35.30091185410334</v>
      </c>
      <c r="AB8" s="406">
        <v>9</v>
      </c>
      <c r="AC8" s="568">
        <v>6.58</v>
      </c>
      <c r="AD8" s="568">
        <v>4.18</v>
      </c>
      <c r="AE8" s="568">
        <v>8.44</v>
      </c>
      <c r="AF8" s="568">
        <v>52.42</v>
      </c>
      <c r="AG8" s="568">
        <v>149.81</v>
      </c>
      <c r="AH8" s="568">
        <v>9.1800000000000015</v>
      </c>
      <c r="AI8" s="568">
        <v>7.7799999999999994</v>
      </c>
      <c r="AJ8" s="568">
        <v>15.409999999999998</v>
      </c>
      <c r="AK8" s="568">
        <v>8.4500000000000011</v>
      </c>
      <c r="AL8" s="576">
        <v>3447130</v>
      </c>
      <c r="AM8" s="571">
        <v>0.11</v>
      </c>
      <c r="AN8" s="568">
        <v>1.54</v>
      </c>
      <c r="AO8" s="510">
        <f t="shared" si="7"/>
        <v>-29.423148700900171</v>
      </c>
      <c r="AP8" s="511">
        <f t="shared" si="8"/>
        <v>5.87776315320317</v>
      </c>
      <c r="AQ8" s="582">
        <f t="shared" si="9"/>
        <v>806.88080789584524</v>
      </c>
      <c r="AR8" s="430">
        <f>INDEX(Historical!$C$7:$C$1190,MATCH(B8,Historical!$B$7:$B$1214,0))*IF(AH8="n/a",1.03,IF(AH8&lt;0,1.01,IF(AH8&gt;10,1.1,(1+AH8/100))))</f>
        <v>1.0808820000000001</v>
      </c>
      <c r="AS8" s="581">
        <f t="shared" si="10"/>
        <v>1.1649746196000001</v>
      </c>
      <c r="AT8" s="581">
        <f t="shared" si="11"/>
        <v>1.2634149749562003</v>
      </c>
      <c r="AU8" s="581">
        <f t="shared" si="11"/>
        <v>1.3701735403399993</v>
      </c>
      <c r="AV8" s="581">
        <f t="shared" si="11"/>
        <v>1.4859532044987291</v>
      </c>
      <c r="AW8" s="430">
        <f t="shared" si="12"/>
        <v>6.3653983393949289</v>
      </c>
      <c r="AX8" s="516">
        <f t="shared" si="13"/>
        <v>2.7403988029080972</v>
      </c>
      <c r="AY8" s="606">
        <v>1.1100000000000001</v>
      </c>
      <c r="AZ8" s="571">
        <v>37.269999999999996</v>
      </c>
      <c r="BA8" s="571">
        <v>-10.7</v>
      </c>
      <c r="BB8" s="571">
        <v>7.76</v>
      </c>
      <c r="BC8" s="571">
        <v>5.0200000000000005</v>
      </c>
      <c r="BE8" s="421">
        <v>2012</v>
      </c>
      <c r="BF8" s="421">
        <f t="shared" si="14"/>
        <v>1</v>
      </c>
      <c r="BG8" s="578">
        <v>29.94</v>
      </c>
      <c r="BH8" t="s">
        <v>3876</v>
      </c>
      <c r="BI8" t="s">
        <v>3877</v>
      </c>
    </row>
    <row r="9" spans="1:61" ht="11.25" customHeight="1" x14ac:dyDescent="0.25">
      <c r="A9" s="8" t="s">
        <v>824</v>
      </c>
      <c r="B9" s="405" t="s">
        <v>825</v>
      </c>
      <c r="C9" s="734" t="s">
        <v>152</v>
      </c>
      <c r="D9" s="734" t="s">
        <v>867</v>
      </c>
      <c r="E9" s="504">
        <v>13</v>
      </c>
      <c r="F9" s="33">
        <v>391</v>
      </c>
      <c r="G9" s="33" t="s">
        <v>36</v>
      </c>
      <c r="H9" s="33" t="s">
        <v>36</v>
      </c>
      <c r="I9" s="573">
        <v>210.4</v>
      </c>
      <c r="J9" s="430">
        <f t="shared" si="0"/>
        <v>3.1178707224334601</v>
      </c>
      <c r="K9" s="575">
        <v>1.64</v>
      </c>
      <c r="L9" s="406">
        <v>4</v>
      </c>
      <c r="M9" s="423">
        <f t="shared" si="1"/>
        <v>6.56</v>
      </c>
      <c r="N9" s="183" t="s">
        <v>106</v>
      </c>
      <c r="O9" s="505">
        <v>1.55</v>
      </c>
      <c r="P9" s="422">
        <v>45672</v>
      </c>
      <c r="Q9" s="422">
        <v>45702</v>
      </c>
      <c r="R9" s="423">
        <f t="shared" si="2"/>
        <v>5.8064516129032162</v>
      </c>
      <c r="S9" s="474">
        <f>IF(INDEX(Historical!$D$7:$D$1190,MATCH(B9,Historical!$B$7:$B$1192,0))=0,"n/a",(INDEX(Historical!$C$7:$C$1190,MATCH(B9,Historical!$B$7:$B$1192,0))/INDEX(Historical!$D$7:$D$1190,MATCH(B9,Historical!$B$7:$B$1192,0))-1)*100)</f>
        <v>4.7297297297297369</v>
      </c>
      <c r="T9" s="474">
        <f>IF(INDEX(Historical!$F$7:$F$1190,MATCH(B9,Historical!$B$7:$B$1192,0))=0,"n/a",((INDEX(Historical!$C$7:$C$1190,MATCH(B9,Historical!$B$7:$B$1192,0))/INDEX(Historical!$F$7:$F$1190,MATCH(B9,Historical!$B$7:$B$1192,0)))^(1/3)-1)*100)</f>
        <v>6.0383062071096782</v>
      </c>
      <c r="U9" s="474">
        <f>IF(INDEX(Historical!$H$7:$H$1190,MATCH(B9,Historical!$B$7:$B$1192,0))=0,"n/a",((INDEX(Historical!$C$7:$C$1190,MATCH(B9,Historical!$B$7:$B$1192,0))/INDEX(Historical!$H$7:$H$1190,MATCH(B9,Historical!$B$7:$B$1192,0)))^(1/5)-1)*100)</f>
        <v>7.6935229355369561</v>
      </c>
      <c r="V9" s="474">
        <f>IF(INDEX(Historical!$M$7:$M$1190,MATCH(B9,Historical!$B$7:$B$1192,0))=0,"n/a",((INDEX(Historical!$C$7:$C$1190,MATCH(B9,Historical!$B$7:$B$1192,0))/INDEX(Historical!$M$7:$M$1190,MATCH(B9,Historical!$B$7:$B$1192,0)))^(1/10)-1)*100)</f>
        <v>14.084950984396194</v>
      </c>
      <c r="W9" s="475">
        <f t="shared" si="3"/>
        <v>0.54622291153587343</v>
      </c>
      <c r="X9" s="476" t="str">
        <f t="shared" si="4"/>
        <v>n/a</v>
      </c>
      <c r="Y9" s="574"/>
      <c r="Z9" s="430">
        <f t="shared" si="5"/>
        <v>312.38095238095235</v>
      </c>
      <c r="AA9" s="581">
        <f t="shared" si="6"/>
        <v>100.19047619047619</v>
      </c>
      <c r="AB9" s="406">
        <v>12</v>
      </c>
      <c r="AC9" s="568">
        <v>2.1</v>
      </c>
      <c r="AD9" s="568">
        <v>6.33</v>
      </c>
      <c r="AE9" s="568">
        <v>6.37</v>
      </c>
      <c r="AF9" s="568" t="s">
        <v>135</v>
      </c>
      <c r="AG9" s="569">
        <v>112.9</v>
      </c>
      <c r="AH9" s="568">
        <v>18.93</v>
      </c>
      <c r="AI9" s="568">
        <v>18.34</v>
      </c>
      <c r="AJ9" s="568">
        <v>-14.67</v>
      </c>
      <c r="AK9" s="568">
        <v>15.83</v>
      </c>
      <c r="AL9" s="576">
        <v>371680</v>
      </c>
      <c r="AM9" s="571">
        <v>0.11</v>
      </c>
      <c r="AN9" s="568" t="s">
        <v>135</v>
      </c>
      <c r="AO9" s="510">
        <f t="shared" si="7"/>
        <v>-89.379082532505777</v>
      </c>
      <c r="AP9" s="511">
        <f t="shared" si="8"/>
        <v>10.811393657970417</v>
      </c>
      <c r="AQ9" s="582" t="str">
        <f t="shared" si="9"/>
        <v>n/a</v>
      </c>
      <c r="AR9" s="430">
        <f>INDEX(Historical!$C$7:$C$1190,MATCH(B9,Historical!$B$7:$B$1214,0))*IF(AH9="n/a",1.03,IF(AH9&lt;0,1.01,IF(AH9&gt;10,1.1,(1+AH9/100))))</f>
        <v>6.8200000000000012</v>
      </c>
      <c r="AS9" s="581">
        <f t="shared" si="10"/>
        <v>7.5020000000000016</v>
      </c>
      <c r="AT9" s="581">
        <f t="shared" si="11"/>
        <v>8.252200000000002</v>
      </c>
      <c r="AU9" s="581">
        <f t="shared" si="11"/>
        <v>9.0774200000000036</v>
      </c>
      <c r="AV9" s="581">
        <f t="shared" si="11"/>
        <v>9.9851620000000043</v>
      </c>
      <c r="AW9" s="430">
        <f t="shared" si="12"/>
        <v>41.636782000000011</v>
      </c>
      <c r="AX9" s="516">
        <f t="shared" si="13"/>
        <v>19.789345057034225</v>
      </c>
      <c r="AY9" s="606">
        <v>0.53</v>
      </c>
      <c r="AZ9" s="571">
        <v>28.439999999999998</v>
      </c>
      <c r="BA9" s="571">
        <v>-3.7800000000000002</v>
      </c>
      <c r="BB9" s="571">
        <v>7.9</v>
      </c>
      <c r="BC9" s="571">
        <v>11.42</v>
      </c>
      <c r="BE9" s="421">
        <v>2013</v>
      </c>
      <c r="BF9" s="421">
        <f t="shared" si="14"/>
        <v>1</v>
      </c>
      <c r="BG9" s="578">
        <v>2.67</v>
      </c>
      <c r="BH9" t="s">
        <v>3876</v>
      </c>
      <c r="BI9" t="s">
        <v>3877</v>
      </c>
    </row>
    <row r="10" spans="1:61" s="540" customFormat="1" ht="11.25" customHeight="1" x14ac:dyDescent="0.25">
      <c r="A10" s="426" t="s">
        <v>1735</v>
      </c>
      <c r="B10" s="546" t="s">
        <v>1736</v>
      </c>
      <c r="C10" s="734" t="s">
        <v>152</v>
      </c>
      <c r="D10" s="734" t="s">
        <v>3639</v>
      </c>
      <c r="E10" s="524">
        <v>12</v>
      </c>
      <c r="F10" s="33">
        <v>439</v>
      </c>
      <c r="G10" s="720" t="s">
        <v>36</v>
      </c>
      <c r="H10" s="720" t="s">
        <v>36</v>
      </c>
      <c r="I10" s="525">
        <v>132.66</v>
      </c>
      <c r="J10" s="526">
        <f t="shared" si="0"/>
        <v>1.7789838685361072</v>
      </c>
      <c r="K10" s="527">
        <v>0.59</v>
      </c>
      <c r="L10" s="528">
        <v>4</v>
      </c>
      <c r="M10" s="529">
        <f t="shared" si="1"/>
        <v>2.36</v>
      </c>
      <c r="N10" s="530" t="s">
        <v>106</v>
      </c>
      <c r="O10" s="531">
        <v>0.55000000000000004</v>
      </c>
      <c r="P10" s="714">
        <v>45672</v>
      </c>
      <c r="Q10" s="714">
        <v>45702</v>
      </c>
      <c r="R10" s="529">
        <f t="shared" si="2"/>
        <v>7.2727272727272583</v>
      </c>
      <c r="S10" s="474">
        <f>IF(INDEX(Historical!$D$7:$D$1190,MATCH(B10,Historical!$B$7:$B$1192,0))=0,"n/a",(INDEX(Historical!$C$7:$C$1190,MATCH(B10,Historical!$B$7:$B$1192,0))/INDEX(Historical!$D$7:$D$1190,MATCH(B10,Historical!$B$7:$B$1192,0))-1)*100)</f>
        <v>7.8431372549019773</v>
      </c>
      <c r="T10" s="474">
        <f>IF(INDEX(Historical!$F$7:$F$1190,MATCH(B10,Historical!$B$7:$B$1192,0))=0,"n/a",((INDEX(Historical!$C$7:$C$1190,MATCH(B10,Historical!$B$7:$B$1192,0))/INDEX(Historical!$F$7:$F$1190,MATCH(B10,Historical!$B$7:$B$1192,0)))^(1/3)-1)*100)</f>
        <v>6.917810999860885</v>
      </c>
      <c r="U10" s="474">
        <f>IF(INDEX(Historical!$H$7:$H$1190,MATCH(B10,Historical!$B$7:$B$1192,0))=0,"n/a",((INDEX(Historical!$C$7:$C$1190,MATCH(B10,Historical!$B$7:$B$1192,0))/INDEX(Historical!$H$7:$H$1190,MATCH(B10,Historical!$B$7:$B$1192,0)))^(1/5)-1)*100)</f>
        <v>11.440369201675926</v>
      </c>
      <c r="V10" s="474">
        <f>IF(INDEX(Historical!$M$7:$M$1190,MATCH(B10,Historical!$B$7:$B$1192,0))=0,"n/a",((INDEX(Historical!$C$7:$C$1190,MATCH(B10,Historical!$B$7:$B$1192,0))/INDEX(Historical!$M$7:$M$1190,MATCH(B10,Historical!$B$7:$B$1192,0)))^(1/10)-1)*100)</f>
        <v>9.5958226385217227</v>
      </c>
      <c r="W10" s="475">
        <f t="shared" si="3"/>
        <v>1.1922239116581217</v>
      </c>
      <c r="X10" s="476">
        <f t="shared" si="4"/>
        <v>0.38160004008258591</v>
      </c>
      <c r="Y10" s="532"/>
      <c r="Z10" s="526">
        <f t="shared" si="5"/>
        <v>29.5</v>
      </c>
      <c r="AA10" s="533">
        <f t="shared" si="6"/>
        <v>16.5825</v>
      </c>
      <c r="AB10" s="528">
        <v>12</v>
      </c>
      <c r="AC10" s="534">
        <v>8</v>
      </c>
      <c r="AD10" s="534">
        <v>1.61</v>
      </c>
      <c r="AE10" s="534">
        <v>5.36</v>
      </c>
      <c r="AF10" s="534">
        <v>4.57</v>
      </c>
      <c r="AG10" s="534">
        <v>31.009999999999998</v>
      </c>
      <c r="AH10" s="534">
        <v>10.209999999999999</v>
      </c>
      <c r="AI10" s="534">
        <v>10.23</v>
      </c>
      <c r="AJ10" s="534">
        <v>29.98</v>
      </c>
      <c r="AK10" s="534">
        <v>10.32</v>
      </c>
      <c r="AL10" s="535">
        <v>230890</v>
      </c>
      <c r="AM10" s="536">
        <v>0.67</v>
      </c>
      <c r="AN10" s="534">
        <v>0.27</v>
      </c>
      <c r="AO10" s="537">
        <f t="shared" si="7"/>
        <v>-3.3631469297879661</v>
      </c>
      <c r="AP10" s="538">
        <f t="shared" si="8"/>
        <v>13.219353070212033</v>
      </c>
      <c r="AQ10" s="582">
        <f t="shared" si="9"/>
        <v>83.52356796880342</v>
      </c>
      <c r="AR10" s="430">
        <f>INDEX(Historical!$C$7:$C$1190,MATCH(B10,Historical!$B$7:$B$1214,0))*IF(AH10="n/a",1.03,IF(AH10&lt;0,1.01,IF(AH10&gt;10,1.1,(1+AH10/100))))</f>
        <v>2.4200000000000004</v>
      </c>
      <c r="AS10" s="533">
        <f t="shared" si="10"/>
        <v>2.6620000000000008</v>
      </c>
      <c r="AT10" s="533">
        <f t="shared" si="11"/>
        <v>2.9282000000000012</v>
      </c>
      <c r="AU10" s="533">
        <f t="shared" si="11"/>
        <v>3.2210200000000015</v>
      </c>
      <c r="AV10" s="533">
        <f t="shared" si="11"/>
        <v>3.5431220000000021</v>
      </c>
      <c r="AW10" s="526">
        <f t="shared" si="12"/>
        <v>14.774342000000004</v>
      </c>
      <c r="AX10" s="539">
        <f t="shared" si="13"/>
        <v>11.13699834162521</v>
      </c>
      <c r="AY10" s="607">
        <v>0.69</v>
      </c>
      <c r="AZ10" s="536">
        <v>19.66</v>
      </c>
      <c r="BA10" s="536">
        <v>-6.0699999999999994</v>
      </c>
      <c r="BB10" s="536">
        <v>1.29</v>
      </c>
      <c r="BC10" s="536">
        <v>4.2299999999999995</v>
      </c>
      <c r="BD10" s="592"/>
      <c r="BE10" s="421">
        <v>2014</v>
      </c>
      <c r="BF10" s="421">
        <f t="shared" si="14"/>
        <v>1</v>
      </c>
      <c r="BG10" s="559">
        <v>17.75</v>
      </c>
      <c r="BH10" t="s">
        <v>3876</v>
      </c>
      <c r="BI10" t="s">
        <v>3877</v>
      </c>
    </row>
    <row r="11" spans="1:61" ht="11.25" customHeight="1" x14ac:dyDescent="0.25">
      <c r="A11" s="95" t="s">
        <v>383</v>
      </c>
      <c r="B11" s="574" t="s">
        <v>384</v>
      </c>
      <c r="C11" s="734" t="s">
        <v>3535</v>
      </c>
      <c r="D11" s="734" t="s">
        <v>3640</v>
      </c>
      <c r="E11" s="504">
        <v>20</v>
      </c>
      <c r="F11" s="33">
        <v>199</v>
      </c>
      <c r="G11" s="33" t="s">
        <v>105</v>
      </c>
      <c r="H11" s="33" t="s">
        <v>105</v>
      </c>
      <c r="I11" s="573">
        <v>259.97000000000003</v>
      </c>
      <c r="J11" s="430">
        <f t="shared" si="0"/>
        <v>2.2771858291341305</v>
      </c>
      <c r="K11" s="575">
        <v>1.48</v>
      </c>
      <c r="L11" s="406">
        <v>4</v>
      </c>
      <c r="M11" s="423">
        <f t="shared" si="1"/>
        <v>5.92</v>
      </c>
      <c r="N11" s="183" t="s">
        <v>147</v>
      </c>
      <c r="O11" s="505">
        <v>1.29</v>
      </c>
      <c r="P11" s="422">
        <v>45575</v>
      </c>
      <c r="Q11" s="422">
        <v>45611</v>
      </c>
      <c r="R11" s="423">
        <f t="shared" si="2"/>
        <v>14.728682170542632</v>
      </c>
      <c r="S11" s="474">
        <f>IF(INDEX(Historical!$D$7:$D$1190,MATCH(B11,Historical!$B$7:$B$1192,0))=0,"n/a",(INDEX(Historical!$C$7:$C$1190,MATCH(B11,Historical!$B$7:$B$1192,0))/INDEX(Historical!$D$7:$D$1190,MATCH(B11,Historical!$B$7:$B$1192,0))-1)*100)</f>
        <v>15.053763440860202</v>
      </c>
      <c r="T11" s="474">
        <f>IF(INDEX(Historical!$F$7:$F$1190,MATCH(B11,Historical!$B$7:$B$1192,0))=0,"n/a",((INDEX(Historical!$C$7:$C$1190,MATCH(B11,Historical!$B$7:$B$1192,0))/INDEX(Historical!$F$7:$F$1190,MATCH(B11,Historical!$B$7:$B$1192,0)))^(1/3)-1)*100)</f>
        <v>14.011552636394974</v>
      </c>
      <c r="U11" s="474">
        <f>IF(INDEX(Historical!$H$7:$H$1190,MATCH(B11,Historical!$B$7:$B$1192,0))=0,"n/a",((INDEX(Historical!$C$7:$C$1190,MATCH(B11,Historical!$B$7:$B$1192,0))/INDEX(Historical!$H$7:$H$1190,MATCH(B11,Historical!$B$7:$B$1192,0)))^(1/5)-1)*100)</f>
        <v>11.821798010538842</v>
      </c>
      <c r="V11" s="474">
        <f>IF(INDEX(Historical!$M$7:$M$1190,MATCH(B11,Historical!$B$7:$B$1192,0))=0,"n/a",((INDEX(Historical!$C$7:$C$1190,MATCH(B11,Historical!$B$7:$B$1192,0))/INDEX(Historical!$M$7:$M$1190,MATCH(B11,Historical!$B$7:$B$1192,0)))^(1/10)-1)*100)</f>
        <v>10.619557549069203</v>
      </c>
      <c r="W11" s="475">
        <f t="shared" si="3"/>
        <v>1.1132100330841952</v>
      </c>
      <c r="X11" s="476">
        <f t="shared" si="4"/>
        <v>1.2835828458782672</v>
      </c>
      <c r="Y11" s="574" t="s">
        <v>693</v>
      </c>
      <c r="Z11" s="430">
        <f t="shared" si="5"/>
        <v>47.133757961783438</v>
      </c>
      <c r="AA11" s="581">
        <f t="shared" si="6"/>
        <v>20.698248407643312</v>
      </c>
      <c r="AB11" s="406">
        <v>8</v>
      </c>
      <c r="AC11" s="568">
        <v>12.56</v>
      </c>
      <c r="AD11" s="568">
        <v>2.69</v>
      </c>
      <c r="AE11" s="568">
        <v>2.36</v>
      </c>
      <c r="AF11" s="568">
        <v>5.3</v>
      </c>
      <c r="AG11" s="568">
        <v>27.27</v>
      </c>
      <c r="AH11" s="568">
        <v>7.76</v>
      </c>
      <c r="AI11" s="568">
        <v>7.1999999999999993</v>
      </c>
      <c r="AJ11" s="568">
        <v>9.2100000000000009</v>
      </c>
      <c r="AK11" s="568">
        <v>7.68</v>
      </c>
      <c r="AL11" s="576">
        <v>161920</v>
      </c>
      <c r="AM11" s="571">
        <v>0.27</v>
      </c>
      <c r="AN11" s="568">
        <v>0.27</v>
      </c>
      <c r="AO11" s="510">
        <f t="shared" si="7"/>
        <v>-6.5992645679703408</v>
      </c>
      <c r="AP11" s="511">
        <f t="shared" si="8"/>
        <v>14.098983839672972</v>
      </c>
      <c r="AQ11" s="582">
        <f t="shared" si="9"/>
        <v>120.80732330901785</v>
      </c>
      <c r="AR11" s="430">
        <f>INDEX(Historical!$C$7:$C$1190,MATCH(B11,Historical!$B$7:$B$1214,0))*IF(AH11="n/a",1.03,IF(AH11&lt;0,1.01,IF(AH11&gt;10,1.1,(1+AH11/100))))</f>
        <v>5.765159999999999</v>
      </c>
      <c r="AS11" s="581">
        <f t="shared" si="10"/>
        <v>6.1802515199999997</v>
      </c>
      <c r="AT11" s="581">
        <f t="shared" si="11"/>
        <v>6.6548948367359992</v>
      </c>
      <c r="AU11" s="581">
        <f t="shared" si="11"/>
        <v>7.1659907601973236</v>
      </c>
      <c r="AV11" s="581">
        <f t="shared" si="11"/>
        <v>7.7163388505804775</v>
      </c>
      <c r="AW11" s="430">
        <f t="shared" si="12"/>
        <v>33.482635967513801</v>
      </c>
      <c r="AX11" s="516">
        <f t="shared" si="13"/>
        <v>12.879422997851211</v>
      </c>
      <c r="AY11" s="606">
        <v>1.29</v>
      </c>
      <c r="AZ11" s="571">
        <v>9.84</v>
      </c>
      <c r="BA11" s="571">
        <v>-34.74</v>
      </c>
      <c r="BB11" s="571">
        <v>-4.62</v>
      </c>
      <c r="BC11" s="571">
        <v>-19.03</v>
      </c>
      <c r="BE11" s="421">
        <v>2006</v>
      </c>
      <c r="BF11" s="421">
        <f t="shared" si="14"/>
        <v>2</v>
      </c>
      <c r="BG11" s="578">
        <v>13.530000000000001</v>
      </c>
      <c r="BH11" t="s">
        <v>3876</v>
      </c>
      <c r="BI11" t="s">
        <v>3877</v>
      </c>
    </row>
    <row r="12" spans="1:61" ht="11.25" customHeight="1" x14ac:dyDescent="0.25">
      <c r="A12" s="8" t="s">
        <v>4041</v>
      </c>
      <c r="B12" s="405" t="s">
        <v>835</v>
      </c>
      <c r="C12" s="734" t="s">
        <v>3636</v>
      </c>
      <c r="D12" s="734" t="s">
        <v>4811</v>
      </c>
      <c r="E12" s="504">
        <v>13</v>
      </c>
      <c r="F12" s="33">
        <v>411</v>
      </c>
      <c r="G12" s="33" t="s">
        <v>36</v>
      </c>
      <c r="H12" s="33" t="s">
        <v>36</v>
      </c>
      <c r="I12" s="573">
        <v>72.739999999999995</v>
      </c>
      <c r="J12" s="430">
        <f t="shared" si="0"/>
        <v>4.223260929337366</v>
      </c>
      <c r="K12" s="575">
        <v>0.25600000000000001</v>
      </c>
      <c r="L12" s="406">
        <v>12</v>
      </c>
      <c r="M12" s="423">
        <f t="shared" si="1"/>
        <v>3.0720000000000001</v>
      </c>
      <c r="N12" s="183" t="s">
        <v>991</v>
      </c>
      <c r="O12" s="505">
        <v>0.253</v>
      </c>
      <c r="P12" s="422">
        <v>45777</v>
      </c>
      <c r="Q12" s="422">
        <v>45791</v>
      </c>
      <c r="R12" s="423">
        <f t="shared" si="2"/>
        <v>1.1857707509881432</v>
      </c>
      <c r="S12" s="474">
        <f>IF(INDEX(Historical!$D$7:$D$1190,MATCH(B12,Historical!$B$7:$B$1192,0))=0,"n/a",(INDEX(Historical!$C$7:$C$1190,MATCH(B12,Historical!$B$7:$B$1192,0))/INDEX(Historical!$D$7:$D$1190,MATCH(B12,Historical!$B$7:$B$1192,0))-1)*100)</f>
        <v>2.8159340659340781</v>
      </c>
      <c r="T12" s="474">
        <f>IF(INDEX(Historical!$F$7:$F$1190,MATCH(B12,Historical!$B$7:$B$1192,0))=0,"n/a",((INDEX(Historical!$C$7:$C$1190,MATCH(B12,Historical!$B$7:$B$1192,0))/INDEX(Historical!$F$7:$F$1190,MATCH(B12,Historical!$B$7:$B$1192,0)))^(1/3)-1)*100)</f>
        <v>5.0315470030698917</v>
      </c>
      <c r="U12" s="474">
        <f>IF(INDEX(Historical!$H$7:$H$1190,MATCH(B12,Historical!$B$7:$B$1192,0))=0,"n/a",((INDEX(Historical!$C$7:$C$1190,MATCH(B12,Historical!$B$7:$B$1192,0))/INDEX(Historical!$H$7:$H$1190,MATCH(B12,Historical!$B$7:$B$1192,0)))^(1/5)-1)*100)</f>
        <v>5.974348549884656</v>
      </c>
      <c r="V12" s="474">
        <f>IF(INDEX(Historical!$M$7:$M$1190,MATCH(B12,Historical!$B$7:$B$1192,0))=0,"n/a",((INDEX(Historical!$C$7:$C$1190,MATCH(B12,Historical!$B$7:$B$1192,0))/INDEX(Historical!$M$7:$M$1190,MATCH(B12,Historical!$B$7:$B$1192,0)))^(1/10)-1)*100)</f>
        <v>5.8230531632807336</v>
      </c>
      <c r="W12" s="475">
        <f t="shared" si="3"/>
        <v>1.0259821407020577</v>
      </c>
      <c r="X12" s="476" t="str">
        <f t="shared" si="4"/>
        <v>n/a</v>
      </c>
      <c r="Y12" s="439"/>
      <c r="Z12" s="430">
        <f t="shared" si="5"/>
        <v>182.85714285714286</v>
      </c>
      <c r="AA12" s="581">
        <f t="shared" si="6"/>
        <v>43.297619047619044</v>
      </c>
      <c r="AB12" s="406">
        <v>12</v>
      </c>
      <c r="AC12" s="568">
        <v>1.68</v>
      </c>
      <c r="AD12" s="568">
        <v>15.17</v>
      </c>
      <c r="AE12" s="568">
        <v>12.19</v>
      </c>
      <c r="AF12" s="568">
        <v>1.47</v>
      </c>
      <c r="AG12" s="568">
        <v>3.44</v>
      </c>
      <c r="AH12" s="568">
        <v>-0.67999999999999994</v>
      </c>
      <c r="AI12" s="568">
        <v>7.7700000000000005</v>
      </c>
      <c r="AJ12" s="568">
        <v>-1.6500000000000001</v>
      </c>
      <c r="AK12" s="568">
        <v>2.86</v>
      </c>
      <c r="AL12" s="576">
        <v>8050.0000000000009</v>
      </c>
      <c r="AM12" s="571">
        <v>1.82</v>
      </c>
      <c r="AN12" s="568">
        <v>0.57999999999999996</v>
      </c>
      <c r="AO12" s="510">
        <f t="shared" si="7"/>
        <v>-33.10000956839702</v>
      </c>
      <c r="AP12" s="511">
        <f t="shared" si="8"/>
        <v>10.197609479222022</v>
      </c>
      <c r="AQ12" s="582">
        <f t="shared" si="9"/>
        <v>68.18970770465647</v>
      </c>
      <c r="AR12" s="430">
        <f>INDEX(Historical!$C$7:$C$1190,MATCH(B12,Historical!$B$7:$B$1214,0))*IF(AH12="n/a",1.03,IF(AH12&lt;0,1.01,IF(AH12&gt;10,1.1,(1+AH12/100))))</f>
        <v>3.0239400000000001</v>
      </c>
      <c r="AS12" s="581">
        <f t="shared" si="10"/>
        <v>3.2589001380000004</v>
      </c>
      <c r="AT12" s="581">
        <f t="shared" si="11"/>
        <v>3.3521046819468001</v>
      </c>
      <c r="AU12" s="581">
        <f t="shared" si="11"/>
        <v>3.4479748758504782</v>
      </c>
      <c r="AV12" s="581">
        <f t="shared" si="11"/>
        <v>3.5465869572998017</v>
      </c>
      <c r="AW12" s="430">
        <f t="shared" si="12"/>
        <v>16.629506653097081</v>
      </c>
      <c r="AX12" s="516">
        <f t="shared" si="13"/>
        <v>22.861570873105695</v>
      </c>
      <c r="AY12" s="606">
        <v>0.56999999999999995</v>
      </c>
      <c r="AZ12" s="571">
        <v>7.64</v>
      </c>
      <c r="BA12" s="571">
        <v>-8.68</v>
      </c>
      <c r="BB12" s="571">
        <v>-0.18</v>
      </c>
      <c r="BC12" s="571">
        <v>-1.6</v>
      </c>
      <c r="BE12" s="421">
        <v>2013</v>
      </c>
      <c r="BF12" s="421">
        <f t="shared" si="14"/>
        <v>1</v>
      </c>
      <c r="BG12" s="578">
        <v>2.1800000000000002</v>
      </c>
      <c r="BH12" t="s">
        <v>3876</v>
      </c>
      <c r="BI12" t="s">
        <v>3878</v>
      </c>
    </row>
    <row r="13" spans="1:61" ht="11.25" customHeight="1" x14ac:dyDescent="0.25">
      <c r="A13" s="95" t="s">
        <v>4043</v>
      </c>
      <c r="B13" s="405" t="s">
        <v>409</v>
      </c>
      <c r="C13" s="734" t="s">
        <v>3535</v>
      </c>
      <c r="D13" s="734" t="s">
        <v>3641</v>
      </c>
      <c r="E13" s="504">
        <v>23</v>
      </c>
      <c r="F13" s="33">
        <v>155</v>
      </c>
      <c r="G13" s="33" t="s">
        <v>105</v>
      </c>
      <c r="H13" s="33" t="s">
        <v>105</v>
      </c>
      <c r="I13" s="573">
        <v>251.18</v>
      </c>
      <c r="J13" s="430">
        <f t="shared" si="0"/>
        <v>1.5765586432040766</v>
      </c>
      <c r="K13" s="575">
        <v>0.99</v>
      </c>
      <c r="L13" s="406">
        <v>4</v>
      </c>
      <c r="M13" s="423">
        <f t="shared" si="1"/>
        <v>3.96</v>
      </c>
      <c r="N13" s="183" t="s">
        <v>318</v>
      </c>
      <c r="O13" s="505">
        <v>0.92</v>
      </c>
      <c r="P13" s="422">
        <v>45720</v>
      </c>
      <c r="Q13" s="422">
        <v>45733</v>
      </c>
      <c r="R13" s="423">
        <f t="shared" si="2"/>
        <v>7.6086956521739078</v>
      </c>
      <c r="S13" s="474">
        <f>IF(INDEX(Historical!$D$7:$D$1190,MATCH(B13,Historical!$B$7:$B$1192,0))=0,"n/a",(INDEX(Historical!$C$7:$C$1190,MATCH(B13,Historical!$B$7:$B$1192,0))/INDEX(Historical!$D$7:$D$1190,MATCH(B13,Historical!$B$7:$B$1192,0))-1)*100)</f>
        <v>6.976744186046524</v>
      </c>
      <c r="T13" s="474">
        <f>IF(INDEX(Historical!$F$7:$F$1190,MATCH(B13,Historical!$B$7:$B$1192,0))=0,"n/a",((INDEX(Historical!$C$7:$C$1190,MATCH(B13,Historical!$B$7:$B$1192,0))/INDEX(Historical!$F$7:$F$1190,MATCH(B13,Historical!$B$7:$B$1192,0)))^(1/3)-1)*100)</f>
        <v>10.064241629820891</v>
      </c>
      <c r="U13" s="474">
        <f>IF(INDEX(Historical!$H$7:$H$1190,MATCH(B13,Historical!$B$7:$B$1192,0))=0,"n/a",((INDEX(Historical!$C$7:$C$1190,MATCH(B13,Historical!$B$7:$B$1192,0))/INDEX(Historical!$H$7:$H$1190,MATCH(B13,Historical!$B$7:$B$1192,0)))^(1/5)-1)*100)</f>
        <v>11.244567910677539</v>
      </c>
      <c r="V13" s="474">
        <f>IF(INDEX(Historical!$M$7:$M$1190,MATCH(B13,Historical!$B$7:$B$1192,0))=0,"n/a",((INDEX(Historical!$C$7:$C$1190,MATCH(B13,Historical!$B$7:$B$1192,0))/INDEX(Historical!$M$7:$M$1190,MATCH(B13,Historical!$B$7:$B$1192,0)))^(1/10)-1)*100)</f>
        <v>9.536437058362246</v>
      </c>
      <c r="W13" s="475">
        <f t="shared" si="3"/>
        <v>1.1791162508452231</v>
      </c>
      <c r="X13" s="476" t="str">
        <f t="shared" si="4"/>
        <v>n/a</v>
      </c>
      <c r="Y13" s="405"/>
      <c r="Z13" s="430">
        <f t="shared" si="5"/>
        <v>100.76335877862594</v>
      </c>
      <c r="AA13" s="581">
        <f t="shared" si="6"/>
        <v>63.913486005089055</v>
      </c>
      <c r="AB13" s="406">
        <v>10</v>
      </c>
      <c r="AC13" s="568">
        <v>3.93</v>
      </c>
      <c r="AD13" s="568">
        <v>3.3</v>
      </c>
      <c r="AE13" s="568">
        <v>11.9</v>
      </c>
      <c r="AF13" s="568">
        <v>3.63</v>
      </c>
      <c r="AG13" s="568">
        <v>5.65</v>
      </c>
      <c r="AH13" s="568">
        <v>21.47</v>
      </c>
      <c r="AI13" s="568">
        <v>20.76</v>
      </c>
      <c r="AJ13" s="568">
        <v>-2.1</v>
      </c>
      <c r="AK13" s="568">
        <v>19.39</v>
      </c>
      <c r="AL13" s="576">
        <v>123570</v>
      </c>
      <c r="AM13" s="571">
        <v>0.28999999999999998</v>
      </c>
      <c r="AN13" s="568">
        <v>0.25</v>
      </c>
      <c r="AO13" s="510">
        <f t="shared" si="7"/>
        <v>-51.092359451207443</v>
      </c>
      <c r="AP13" s="511">
        <f t="shared" si="8"/>
        <v>12.821126553881616</v>
      </c>
      <c r="AQ13" s="582">
        <f t="shared" si="9"/>
        <v>221.11330931860124</v>
      </c>
      <c r="AR13" s="430">
        <f>INDEX(Historical!$C$7:$C$1190,MATCH(B13,Historical!$B$7:$B$1214,0))*IF(AH13="n/a",1.03,IF(AH13&lt;0,1.01,IF(AH13&gt;10,1.1,(1+AH13/100))))</f>
        <v>4.0480000000000009</v>
      </c>
      <c r="AS13" s="581">
        <f t="shared" si="10"/>
        <v>4.4528000000000016</v>
      </c>
      <c r="AT13" s="581">
        <f t="shared" si="11"/>
        <v>4.898080000000002</v>
      </c>
      <c r="AU13" s="581">
        <f t="shared" si="11"/>
        <v>5.3878880000000029</v>
      </c>
      <c r="AV13" s="581">
        <f t="shared" si="11"/>
        <v>5.9266768000000036</v>
      </c>
      <c r="AW13" s="430">
        <f t="shared" si="12"/>
        <v>24.713444800000008</v>
      </c>
      <c r="AX13" s="516">
        <f t="shared" si="13"/>
        <v>9.8389381320168834</v>
      </c>
      <c r="AY13" s="606">
        <v>1.0900000000000001</v>
      </c>
      <c r="AZ13" s="571">
        <v>58.320000000000007</v>
      </c>
      <c r="BA13" s="571">
        <v>-2.69</v>
      </c>
      <c r="BB13" s="571">
        <v>6.02</v>
      </c>
      <c r="BC13" s="571">
        <v>15.160000000000002</v>
      </c>
      <c r="BE13" s="421">
        <v>2003</v>
      </c>
      <c r="BF13" s="421">
        <f t="shared" si="14"/>
        <v>2</v>
      </c>
      <c r="BG13" s="578">
        <v>4.04</v>
      </c>
      <c r="BH13" t="s">
        <v>3876</v>
      </c>
      <c r="BI13" t="s">
        <v>3877</v>
      </c>
    </row>
    <row r="14" spans="1:61" ht="11.25" customHeight="1" x14ac:dyDescent="0.25">
      <c r="A14" s="88" t="s">
        <v>4046</v>
      </c>
      <c r="B14" s="405" t="s">
        <v>3237</v>
      </c>
      <c r="C14" s="734" t="s">
        <v>130</v>
      </c>
      <c r="D14" s="734" t="s">
        <v>3643</v>
      </c>
      <c r="E14" s="504">
        <v>12</v>
      </c>
      <c r="F14" s="33">
        <v>449</v>
      </c>
      <c r="G14" s="33" t="s">
        <v>105</v>
      </c>
      <c r="H14" s="33" t="s">
        <v>105</v>
      </c>
      <c r="I14" s="573">
        <v>99.78</v>
      </c>
      <c r="J14" s="430">
        <f t="shared" si="0"/>
        <v>2.8462617759069953</v>
      </c>
      <c r="K14" s="575">
        <v>0.71</v>
      </c>
      <c r="L14" s="406">
        <v>4</v>
      </c>
      <c r="M14" s="423">
        <f t="shared" si="1"/>
        <v>2.84</v>
      </c>
      <c r="N14" s="183" t="s">
        <v>311</v>
      </c>
      <c r="O14" s="505">
        <v>0.67</v>
      </c>
      <c r="P14" s="422">
        <v>45727</v>
      </c>
      <c r="Q14" s="422">
        <v>45747</v>
      </c>
      <c r="R14" s="423">
        <f t="shared" si="2"/>
        <v>5.9701492537313312</v>
      </c>
      <c r="S14" s="474">
        <f>IF(INDEX(Historical!$D$7:$D$1190,MATCH(B14,Historical!$B$7:$B$1192,0))=0,"n/a",(INDEX(Historical!$C$7:$C$1190,MATCH(B14,Historical!$B$7:$B$1192,0))/INDEX(Historical!$D$7:$D$1190,MATCH(B14,Historical!$B$7:$B$1192,0))-1)*100)</f>
        <v>6.3492063492063489</v>
      </c>
      <c r="T14" s="474">
        <f>IF(INDEX(Historical!$F$7:$F$1190,MATCH(B14,Historical!$B$7:$B$1192,0))=0,"n/a",((INDEX(Historical!$C$7:$C$1190,MATCH(B14,Historical!$B$7:$B$1192,0))/INDEX(Historical!$F$7:$F$1190,MATCH(B14,Historical!$B$7:$B$1192,0)))^(1/3)-1)*100)</f>
        <v>6.799865166668817</v>
      </c>
      <c r="U14" s="474">
        <f>IF(INDEX(Historical!$H$7:$H$1190,MATCH(B14,Historical!$B$7:$B$1192,0))=0,"n/a",((INDEX(Historical!$C$7:$C$1190,MATCH(B14,Historical!$B$7:$B$1192,0))/INDEX(Historical!$H$7:$H$1190,MATCH(B14,Historical!$B$7:$B$1192,0)))^(1/5)-1)*100)</f>
        <v>6.8972943582217727</v>
      </c>
      <c r="V14" s="474">
        <f>IF(INDEX(Historical!$M$7:$M$1190,MATCH(B14,Historical!$B$7:$B$1192,0))=0,"n/a",((INDEX(Historical!$C$7:$C$1190,MATCH(B14,Historical!$B$7:$B$1192,0))/INDEX(Historical!$M$7:$M$1190,MATCH(B14,Historical!$B$7:$B$1192,0)))^(1/10)-1)*100)</f>
        <v>5.2278971876128288</v>
      </c>
      <c r="W14" s="475">
        <f t="shared" si="3"/>
        <v>1.3193247898150091</v>
      </c>
      <c r="X14" s="476">
        <f t="shared" si="4"/>
        <v>1.2100516417932934</v>
      </c>
      <c r="Y14" s="439"/>
      <c r="Z14" s="430">
        <f t="shared" si="5"/>
        <v>62.417582417582416</v>
      </c>
      <c r="AA14" s="581">
        <f t="shared" si="6"/>
        <v>21.92967032967033</v>
      </c>
      <c r="AB14" s="406">
        <v>12</v>
      </c>
      <c r="AC14" s="568">
        <v>4.55</v>
      </c>
      <c r="AD14" s="568">
        <v>2.96</v>
      </c>
      <c r="AE14" s="568">
        <v>3.2</v>
      </c>
      <c r="AF14" s="568">
        <v>2.19</v>
      </c>
      <c r="AG14" s="568">
        <v>10.290000000000001</v>
      </c>
      <c r="AH14" s="568">
        <v>7.41</v>
      </c>
      <c r="AI14" s="568">
        <v>7.04</v>
      </c>
      <c r="AJ14" s="568">
        <v>5.7</v>
      </c>
      <c r="AK14" s="568">
        <v>7.41</v>
      </c>
      <c r="AL14" s="576">
        <v>26980</v>
      </c>
      <c r="AM14" s="571">
        <v>0.41000000000000003</v>
      </c>
      <c r="AN14" s="568">
        <v>1.62</v>
      </c>
      <c r="AO14" s="510">
        <f t="shared" si="7"/>
        <v>-12.186114195541562</v>
      </c>
      <c r="AP14" s="511">
        <f t="shared" si="8"/>
        <v>9.7435561341287684</v>
      </c>
      <c r="AQ14" s="582">
        <f t="shared" si="9"/>
        <v>46.098867623534723</v>
      </c>
      <c r="AR14" s="430">
        <f>INDEX(Historical!$C$7:$C$1190,MATCH(B14,Historical!$B$7:$B$1214,0))*IF(AH14="n/a",1.03,IF(AH14&lt;0,1.01,IF(AH14&gt;10,1.1,(1+AH14/100))))</f>
        <v>2.8785880000000001</v>
      </c>
      <c r="AS14" s="581">
        <f t="shared" si="10"/>
        <v>3.0812405952000002</v>
      </c>
      <c r="AT14" s="581">
        <f t="shared" si="11"/>
        <v>3.3095605233043202</v>
      </c>
      <c r="AU14" s="581">
        <f t="shared" si="11"/>
        <v>3.5547989580811703</v>
      </c>
      <c r="AV14" s="581">
        <f t="shared" si="11"/>
        <v>3.8182095608749851</v>
      </c>
      <c r="AW14" s="430">
        <f t="shared" si="12"/>
        <v>16.642397637460476</v>
      </c>
      <c r="AX14" s="516">
        <f t="shared" si="13"/>
        <v>16.679091639066424</v>
      </c>
      <c r="AY14" s="606">
        <v>0.48</v>
      </c>
      <c r="AZ14" s="571">
        <v>22.720000000000002</v>
      </c>
      <c r="BA14" s="571">
        <v>-4.1500000000000004</v>
      </c>
      <c r="BB14" s="571">
        <v>0.82000000000000006</v>
      </c>
      <c r="BC14" s="571">
        <v>3.56</v>
      </c>
      <c r="BE14" s="421">
        <v>2014</v>
      </c>
      <c r="BF14" s="421">
        <f t="shared" si="14"/>
        <v>1</v>
      </c>
      <c r="BG14" s="578">
        <v>2.76</v>
      </c>
      <c r="BH14" t="s">
        <v>3876</v>
      </c>
      <c r="BI14" t="s">
        <v>3877</v>
      </c>
    </row>
    <row r="15" spans="1:61" ht="11.25" customHeight="1" x14ac:dyDescent="0.25">
      <c r="A15" s="8" t="s">
        <v>4048</v>
      </c>
      <c r="B15" s="405" t="s">
        <v>857</v>
      </c>
      <c r="C15" s="734" t="s">
        <v>130</v>
      </c>
      <c r="D15" s="734" t="s">
        <v>3644</v>
      </c>
      <c r="E15" s="504">
        <v>15</v>
      </c>
      <c r="F15" s="33">
        <v>272</v>
      </c>
      <c r="G15" s="33" t="s">
        <v>36</v>
      </c>
      <c r="H15" s="33" t="s">
        <v>36</v>
      </c>
      <c r="I15" s="573">
        <v>111.02</v>
      </c>
      <c r="J15" s="430">
        <f t="shared" si="0"/>
        <v>3.3507476130426954</v>
      </c>
      <c r="K15" s="575">
        <v>0.93</v>
      </c>
      <c r="L15" s="406">
        <v>4</v>
      </c>
      <c r="M15" s="423">
        <f t="shared" si="1"/>
        <v>3.72</v>
      </c>
      <c r="N15" s="183" t="s">
        <v>246</v>
      </c>
      <c r="O15" s="505">
        <v>0.88</v>
      </c>
      <c r="P15" s="422">
        <v>45604</v>
      </c>
      <c r="Q15" s="422">
        <v>45636</v>
      </c>
      <c r="R15" s="423">
        <f t="shared" si="2"/>
        <v>5.681818181818187</v>
      </c>
      <c r="S15" s="474">
        <f>IF(INDEX(Historical!$D$7:$D$1190,MATCH(B15,Historical!$B$7:$B$1192,0))=0,"n/a",(INDEX(Historical!$C$7:$C$1190,MATCH(B15,Historical!$B$7:$B$1192,0))/INDEX(Historical!$D$7:$D$1190,MATCH(B15,Historical!$B$7:$B$1192,0))-1)*100)</f>
        <v>5.9347181008901906</v>
      </c>
      <c r="T15" s="474">
        <f>IF(INDEX(Historical!$F$7:$F$1190,MATCH(B15,Historical!$B$7:$B$1192,0))=0,"n/a",((INDEX(Historical!$C$7:$C$1190,MATCH(B15,Historical!$B$7:$B$1192,0))/INDEX(Historical!$F$7:$F$1190,MATCH(B15,Historical!$B$7:$B$1192,0)))^(1/3)-1)*100)</f>
        <v>5.9698502124814867</v>
      </c>
      <c r="U15" s="474">
        <f>IF(INDEX(Historical!$H$7:$H$1190,MATCH(B15,Historical!$B$7:$B$1192,0))=0,"n/a",((INDEX(Historical!$C$7:$C$1190,MATCH(B15,Historical!$B$7:$B$1192,0))/INDEX(Historical!$H$7:$H$1190,MATCH(B15,Historical!$B$7:$B$1192,0)))^(1/5)-1)*100)</f>
        <v>5.6670991568763762</v>
      </c>
      <c r="V15" s="474">
        <f>IF(INDEX(Historical!$M$7:$M$1190,MATCH(B15,Historical!$B$7:$B$1192,0))=0,"n/a",((INDEX(Historical!$C$7:$C$1190,MATCH(B15,Historical!$B$7:$B$1192,0))/INDEX(Historical!$M$7:$M$1190,MATCH(B15,Historical!$B$7:$B$1192,0)))^(1/10)-1)*100)</f>
        <v>5.8076863146161228</v>
      </c>
      <c r="W15" s="475">
        <f t="shared" si="3"/>
        <v>0.97579291474714591</v>
      </c>
      <c r="X15" s="476">
        <f t="shared" si="4"/>
        <v>0.74961629059211321</v>
      </c>
      <c r="Y15" s="405"/>
      <c r="Z15" s="430">
        <f t="shared" si="5"/>
        <v>54.465592972181554</v>
      </c>
      <c r="AA15" s="581">
        <f t="shared" si="6"/>
        <v>16.254758418740849</v>
      </c>
      <c r="AB15" s="406">
        <v>12</v>
      </c>
      <c r="AC15" s="568">
        <v>6.83</v>
      </c>
      <c r="AD15" s="568">
        <v>2.5099999999999998</v>
      </c>
      <c r="AE15" s="568">
        <v>2.84</v>
      </c>
      <c r="AF15" s="568">
        <v>1.99</v>
      </c>
      <c r="AG15" s="568">
        <v>13.03</v>
      </c>
      <c r="AH15" s="568">
        <v>4.8500000000000005</v>
      </c>
      <c r="AI15" s="568">
        <v>6.9099999999999993</v>
      </c>
      <c r="AJ15" s="568">
        <v>7.5600000000000005</v>
      </c>
      <c r="AK15" s="568">
        <v>6.47</v>
      </c>
      <c r="AL15" s="576">
        <v>59370</v>
      </c>
      <c r="AM15" s="571">
        <v>0.3</v>
      </c>
      <c r="AN15" s="568">
        <v>1.56</v>
      </c>
      <c r="AO15" s="510">
        <f t="shared" si="7"/>
        <v>-7.2369116488217777</v>
      </c>
      <c r="AP15" s="511">
        <f t="shared" si="8"/>
        <v>9.0178467699190712</v>
      </c>
      <c r="AQ15" s="582">
        <f t="shared" si="9"/>
        <v>19.901754696259168</v>
      </c>
      <c r="AR15" s="430">
        <f>INDEX(Historical!$C$7:$C$1190,MATCH(B15,Historical!$B$7:$B$1214,0))*IF(AH15="n/a",1.03,IF(AH15&lt;0,1.01,IF(AH15&gt;10,1.1,(1+AH15/100))))</f>
        <v>3.7431449999999997</v>
      </c>
      <c r="AS15" s="581">
        <f t="shared" si="10"/>
        <v>4.0017963194999995</v>
      </c>
      <c r="AT15" s="581">
        <f t="shared" si="11"/>
        <v>4.2607125413716496</v>
      </c>
      <c r="AU15" s="581">
        <f t="shared" si="11"/>
        <v>4.5363806427983953</v>
      </c>
      <c r="AV15" s="581">
        <f t="shared" si="11"/>
        <v>4.8298844703874515</v>
      </c>
      <c r="AW15" s="430">
        <f t="shared" si="12"/>
        <v>21.371918974057497</v>
      </c>
      <c r="AX15" s="516">
        <f t="shared" si="13"/>
        <v>19.250512496899205</v>
      </c>
      <c r="AY15" s="606">
        <v>0.44</v>
      </c>
      <c r="AZ15" s="571">
        <v>23.48</v>
      </c>
      <c r="BA15" s="571">
        <v>-3.7600000000000002</v>
      </c>
      <c r="BB15" s="571">
        <v>2.02</v>
      </c>
      <c r="BC15" s="571">
        <v>7.93</v>
      </c>
      <c r="BE15" s="421">
        <v>2011</v>
      </c>
      <c r="BF15" s="421">
        <f t="shared" si="14"/>
        <v>1</v>
      </c>
      <c r="BG15" s="578">
        <v>3.52</v>
      </c>
      <c r="BH15" t="s">
        <v>3876</v>
      </c>
      <c r="BI15" t="s">
        <v>3877</v>
      </c>
    </row>
    <row r="16" spans="1:61" ht="11.25" customHeight="1" x14ac:dyDescent="0.25">
      <c r="A16" s="8" t="s">
        <v>4049</v>
      </c>
      <c r="B16" s="405" t="s">
        <v>830</v>
      </c>
      <c r="C16" s="734" t="s">
        <v>130</v>
      </c>
      <c r="D16" s="734" t="s">
        <v>3645</v>
      </c>
      <c r="E16" s="504">
        <v>14</v>
      </c>
      <c r="F16" s="33">
        <v>345</v>
      </c>
      <c r="G16" s="33" t="s">
        <v>105</v>
      </c>
      <c r="H16" s="33" t="s">
        <v>105</v>
      </c>
      <c r="I16" s="573">
        <v>13.54</v>
      </c>
      <c r="J16" s="430">
        <f t="shared" si="0"/>
        <v>5.1979320531757756</v>
      </c>
      <c r="K16" s="575">
        <v>0.17595</v>
      </c>
      <c r="L16" s="406">
        <v>4</v>
      </c>
      <c r="M16" s="423">
        <f t="shared" si="1"/>
        <v>0.70379999999999998</v>
      </c>
      <c r="N16" s="183" t="s">
        <v>106</v>
      </c>
      <c r="O16" s="505">
        <v>0.17249999999999999</v>
      </c>
      <c r="P16" s="422">
        <v>45688</v>
      </c>
      <c r="Q16" s="422">
        <v>45702</v>
      </c>
      <c r="R16" s="423">
        <f t="shared" si="2"/>
        <v>2.0000000000000053</v>
      </c>
      <c r="S16" s="474">
        <f>IF(INDEX(Historical!$D$7:$D$1190,MATCH(B16,Historical!$B$7:$B$1192,0))=0,"n/a",(INDEX(Historical!$C$7:$C$1190,MATCH(B16,Historical!$B$7:$B$1192,0))/INDEX(Historical!$D$7:$D$1190,MATCH(B16,Historical!$B$7:$B$1192,0))-1)*100)</f>
        <v>3.9783001808318286</v>
      </c>
      <c r="T16" s="474">
        <f>IF(INDEX(Historical!$F$7:$F$1190,MATCH(B16,Historical!$B$7:$B$1192,0))=0,"n/a",((INDEX(Historical!$C$7:$C$1190,MATCH(B16,Historical!$B$7:$B$1192,0))/INDEX(Historical!$F$7:$F$1190,MATCH(B16,Historical!$B$7:$B$1192,0)))^(1/3)-1)*100)</f>
        <v>4.652803386773896</v>
      </c>
      <c r="U16" s="474">
        <f>IF(INDEX(Historical!$H$7:$H$1190,MATCH(B16,Historical!$B$7:$B$1192,0))=0,"n/a",((INDEX(Historical!$C$7:$C$1190,MATCH(B16,Historical!$B$7:$B$1192,0))/INDEX(Historical!$H$7:$H$1190,MATCH(B16,Historical!$B$7:$B$1192,0)))^(1/5)-1)*100)</f>
        <v>4.7927626016167846</v>
      </c>
      <c r="V16" s="474">
        <f>IF(INDEX(Historical!$M$7:$M$1190,MATCH(B16,Historical!$B$7:$B$1192,0))=0,"n/a",((INDEX(Historical!$C$7:$C$1190,MATCH(B16,Historical!$B$7:$B$1192,0))/INDEX(Historical!$M$7:$M$1190,MATCH(B16,Historical!$B$7:$B$1192,0)))^(1/10)-1)*100)</f>
        <v>13.183184633250011</v>
      </c>
      <c r="W16" s="475">
        <f t="shared" si="3"/>
        <v>0.36355120063544455</v>
      </c>
      <c r="X16" s="476">
        <f t="shared" si="4"/>
        <v>0.12232676369619154</v>
      </c>
      <c r="Y16" s="439"/>
      <c r="Z16" s="430">
        <f t="shared" si="5"/>
        <v>49.563380281690144</v>
      </c>
      <c r="AA16" s="581">
        <f t="shared" si="6"/>
        <v>9.535211267605634</v>
      </c>
      <c r="AB16" s="406">
        <v>12</v>
      </c>
      <c r="AC16" s="568">
        <v>1.42</v>
      </c>
      <c r="AD16" s="568">
        <v>3.14</v>
      </c>
      <c r="AE16" s="568">
        <v>0.8</v>
      </c>
      <c r="AF16" s="568">
        <v>2.86</v>
      </c>
      <c r="AG16" s="568">
        <v>21.17</v>
      </c>
      <c r="AH16" s="568">
        <v>0.44999999999999996</v>
      </c>
      <c r="AI16" s="568">
        <v>6.78</v>
      </c>
      <c r="AJ16" s="568">
        <v>39.18</v>
      </c>
      <c r="AK16" s="568">
        <v>3.04</v>
      </c>
      <c r="AL16" s="576">
        <v>9640</v>
      </c>
      <c r="AM16" s="571">
        <v>0.5</v>
      </c>
      <c r="AN16" s="568">
        <v>5.46</v>
      </c>
      <c r="AO16" s="510">
        <f t="shared" si="7"/>
        <v>0.45548338718692527</v>
      </c>
      <c r="AP16" s="511">
        <f t="shared" si="8"/>
        <v>9.9906946547925592</v>
      </c>
      <c r="AQ16" s="582">
        <f t="shared" si="9"/>
        <v>10.092293050173961</v>
      </c>
      <c r="AR16" s="430">
        <f>INDEX(Historical!$C$7:$C$1190,MATCH(B16,Historical!$B$7:$B$1214,0))*IF(AH16="n/a",1.03,IF(AH16&lt;0,1.01,IF(AH16&gt;10,1.1,(1+AH16/100))))</f>
        <v>0.69310499999999986</v>
      </c>
      <c r="AS16" s="581">
        <f t="shared" si="10"/>
        <v>0.74009751899999987</v>
      </c>
      <c r="AT16" s="581">
        <f t="shared" si="11"/>
        <v>0.7625964835775999</v>
      </c>
      <c r="AU16" s="581">
        <f t="shared" si="11"/>
        <v>0.78577941667835893</v>
      </c>
      <c r="AV16" s="581">
        <f t="shared" si="11"/>
        <v>0.80966711094538102</v>
      </c>
      <c r="AW16" s="430">
        <f t="shared" si="12"/>
        <v>3.7912455302013397</v>
      </c>
      <c r="AX16" s="516">
        <f t="shared" si="13"/>
        <v>28.000336264411668</v>
      </c>
      <c r="AY16" s="606">
        <v>0.91</v>
      </c>
      <c r="AZ16" s="571">
        <v>43.13</v>
      </c>
      <c r="BA16" s="571">
        <v>-33.300000000000004</v>
      </c>
      <c r="BB16" s="571">
        <v>7.1</v>
      </c>
      <c r="BC16" s="571">
        <v>13.84</v>
      </c>
      <c r="BE16" s="421">
        <v>2012</v>
      </c>
      <c r="BF16" s="421">
        <f t="shared" si="14"/>
        <v>1</v>
      </c>
      <c r="BG16" s="578">
        <v>2.1</v>
      </c>
      <c r="BH16" t="s">
        <v>3876</v>
      </c>
      <c r="BI16" t="s">
        <v>3877</v>
      </c>
    </row>
    <row r="17" spans="1:61" ht="11.25" customHeight="1" x14ac:dyDescent="0.25">
      <c r="A17" s="95" t="s">
        <v>4050</v>
      </c>
      <c r="B17" s="405" t="s">
        <v>394</v>
      </c>
      <c r="C17" s="734" t="s">
        <v>107</v>
      </c>
      <c r="D17" s="734" t="s">
        <v>117</v>
      </c>
      <c r="E17" s="504">
        <v>19</v>
      </c>
      <c r="F17" s="33">
        <v>213</v>
      </c>
      <c r="G17" s="33" t="s">
        <v>105</v>
      </c>
      <c r="H17" s="33" t="s">
        <v>105</v>
      </c>
      <c r="I17" s="573">
        <v>135.86000000000001</v>
      </c>
      <c r="J17" s="430">
        <f t="shared" si="0"/>
        <v>2.3553658177535697</v>
      </c>
      <c r="K17" s="575">
        <v>0.8</v>
      </c>
      <c r="L17" s="406">
        <v>4</v>
      </c>
      <c r="M17" s="423">
        <f t="shared" si="1"/>
        <v>3.2</v>
      </c>
      <c r="N17" s="183" t="s">
        <v>395</v>
      </c>
      <c r="O17" s="505">
        <v>0.71</v>
      </c>
      <c r="P17" s="422">
        <v>45580</v>
      </c>
      <c r="Q17" s="422">
        <v>45590</v>
      </c>
      <c r="R17" s="423">
        <f t="shared" si="2"/>
        <v>12.676056338028181</v>
      </c>
      <c r="S17" s="474">
        <f>IF(INDEX(Historical!$D$7:$D$1190,MATCH(B17,Historical!$B$7:$B$1192,0))=0,"n/a",(INDEX(Historical!$C$7:$C$1190,MATCH(B17,Historical!$B$7:$B$1192,0))/INDEX(Historical!$D$7:$D$1190,MATCH(B17,Historical!$B$7:$B$1192,0))-1)*100)</f>
        <v>12.692307692307692</v>
      </c>
      <c r="T17" s="474">
        <f>IF(INDEX(Historical!$F$7:$F$1190,MATCH(B17,Historical!$B$7:$B$1192,0))=0,"n/a",((INDEX(Historical!$C$7:$C$1190,MATCH(B17,Historical!$B$7:$B$1192,0))/INDEX(Historical!$F$7:$F$1190,MATCH(B17,Historical!$B$7:$B$1192,0)))^(1/3)-1)*100)</f>
        <v>12.460531922048057</v>
      </c>
      <c r="U17" s="474">
        <f>IF(INDEX(Historical!$H$7:$H$1190,MATCH(B17,Historical!$B$7:$B$1192,0))=0,"n/a",((INDEX(Historical!$C$7:$C$1190,MATCH(B17,Historical!$B$7:$B$1192,0))/INDEX(Historical!$H$7:$H$1190,MATCH(B17,Historical!$B$7:$B$1192,0)))^(1/5)-1)*100)</f>
        <v>12.170003965687037</v>
      </c>
      <c r="V17" s="474">
        <f>IF(INDEX(Historical!$M$7:$M$1190,MATCH(B17,Historical!$B$7:$B$1192,0))=0,"n/a",((INDEX(Historical!$C$7:$C$1190,MATCH(B17,Historical!$B$7:$B$1192,0))/INDEX(Historical!$M$7:$M$1190,MATCH(B17,Historical!$B$7:$B$1192,0)))^(1/10)-1)*100)</f>
        <v>12.404221685986116</v>
      </c>
      <c r="W17" s="475">
        <f t="shared" si="3"/>
        <v>0.98111790274083144</v>
      </c>
      <c r="X17" s="476">
        <f t="shared" si="4"/>
        <v>8.6312084863028637</v>
      </c>
      <c r="Y17" s="439"/>
      <c r="Z17" s="430">
        <f t="shared" si="5"/>
        <v>35.126234906695942</v>
      </c>
      <c r="AA17" s="581">
        <f t="shared" si="6"/>
        <v>14.913282107574096</v>
      </c>
      <c r="AB17" s="406">
        <v>12</v>
      </c>
      <c r="AC17" s="568">
        <v>9.11</v>
      </c>
      <c r="AD17" s="568">
        <v>3.32</v>
      </c>
      <c r="AE17" s="568">
        <v>1.37</v>
      </c>
      <c r="AF17" s="568">
        <v>2.5099999999999998</v>
      </c>
      <c r="AG17" s="568">
        <v>17.169999999999998</v>
      </c>
      <c r="AH17" s="568">
        <v>-11.04</v>
      </c>
      <c r="AI17" s="568">
        <v>20.96</v>
      </c>
      <c r="AJ17" s="568">
        <v>1.41</v>
      </c>
      <c r="AK17" s="568">
        <v>4.49</v>
      </c>
      <c r="AL17" s="576">
        <v>11330</v>
      </c>
      <c r="AM17" s="571">
        <v>14.48</v>
      </c>
      <c r="AN17" s="568">
        <v>0.37</v>
      </c>
      <c r="AO17" s="510">
        <f t="shared" si="7"/>
        <v>-0.38791232413348986</v>
      </c>
      <c r="AP17" s="511">
        <f t="shared" si="8"/>
        <v>14.525369783440606</v>
      </c>
      <c r="AQ17" s="582">
        <f t="shared" si="9"/>
        <v>28.982924089476093</v>
      </c>
      <c r="AR17" s="430">
        <f>INDEX(Historical!$C$7:$C$1190,MATCH(B17,Historical!$B$7:$B$1214,0))*IF(AH17="n/a",1.03,IF(AH17&lt;0,1.01,IF(AH17&gt;10,1.1,(1+AH17/100))))</f>
        <v>2.9593000000000003</v>
      </c>
      <c r="AS17" s="581">
        <f t="shared" si="10"/>
        <v>3.2552300000000005</v>
      </c>
      <c r="AT17" s="581">
        <f t="shared" si="11"/>
        <v>3.4013898270000005</v>
      </c>
      <c r="AU17" s="581">
        <f t="shared" si="11"/>
        <v>3.5541122302323003</v>
      </c>
      <c r="AV17" s="581">
        <f t="shared" si="11"/>
        <v>3.7136918693697303</v>
      </c>
      <c r="AW17" s="430">
        <f t="shared" si="12"/>
        <v>16.88372392660203</v>
      </c>
      <c r="AX17" s="516">
        <f t="shared" si="13"/>
        <v>12.427295691595781</v>
      </c>
      <c r="AY17" s="606">
        <v>0.73</v>
      </c>
      <c r="AZ17" s="571">
        <v>18.420000000000002</v>
      </c>
      <c r="BA17" s="571">
        <v>-8.1</v>
      </c>
      <c r="BB17" s="571">
        <v>5.99</v>
      </c>
      <c r="BC17" s="571">
        <v>5.3900000000000006</v>
      </c>
      <c r="BE17" s="421">
        <v>2007</v>
      </c>
      <c r="BF17" s="421">
        <f t="shared" si="14"/>
        <v>2</v>
      </c>
      <c r="BG17" s="578">
        <v>3.1</v>
      </c>
      <c r="BH17" t="s">
        <v>3876</v>
      </c>
      <c r="BI17" t="s">
        <v>3877</v>
      </c>
    </row>
    <row r="18" spans="1:61" s="540" customFormat="1" ht="11.25" customHeight="1" x14ac:dyDescent="0.25">
      <c r="A18" s="426" t="s">
        <v>4052</v>
      </c>
      <c r="B18" s="546" t="s">
        <v>832</v>
      </c>
      <c r="C18" s="734" t="s">
        <v>111</v>
      </c>
      <c r="D18" s="734" t="s">
        <v>209</v>
      </c>
      <c r="E18" s="524">
        <v>12</v>
      </c>
      <c r="F18" s="33">
        <v>427</v>
      </c>
      <c r="G18" s="720" t="s">
        <v>105</v>
      </c>
      <c r="H18" s="720" t="s">
        <v>105</v>
      </c>
      <c r="I18" s="525">
        <v>108.19</v>
      </c>
      <c r="J18" s="526">
        <f t="shared" si="0"/>
        <v>1.072187817728071</v>
      </c>
      <c r="K18" s="527">
        <v>0.28999999999999998</v>
      </c>
      <c r="L18" s="528">
        <v>4</v>
      </c>
      <c r="M18" s="529">
        <f t="shared" si="1"/>
        <v>1.1599999999999999</v>
      </c>
      <c r="N18" s="530" t="s">
        <v>147</v>
      </c>
      <c r="O18" s="531">
        <v>0.24</v>
      </c>
      <c r="P18" s="711">
        <v>45058</v>
      </c>
      <c r="Q18" s="711">
        <v>45092</v>
      </c>
      <c r="R18" s="529">
        <f t="shared" si="2"/>
        <v>20.833333333333329</v>
      </c>
      <c r="S18" s="474">
        <f>IF(INDEX(Historical!$D$7:$D$1190,MATCH(B18,Historical!$B$7:$B$1192,0))=0,"n/a",(INDEX(Historical!$C$7:$C$1190,MATCH(B18,Historical!$B$7:$B$1192,0))/INDEX(Historical!$D$7:$D$1190,MATCH(B18,Historical!$B$7:$B$1192,0))-1)*100)</f>
        <v>4.5045045045044807</v>
      </c>
      <c r="T18" s="474">
        <f>IF(INDEX(Historical!$F$7:$F$1190,MATCH(B18,Historical!$B$7:$B$1192,0))=0,"n/a",((INDEX(Historical!$C$7:$C$1190,MATCH(B18,Historical!$B$7:$B$1192,0))/INDEX(Historical!$F$7:$F$1190,MATCH(B18,Historical!$B$7:$B$1192,0)))^(1/3)-1)*100)</f>
        <v>15.136970746415223</v>
      </c>
      <c r="U18" s="474">
        <f>IF(INDEX(Historical!$H$7:$H$1190,MATCH(B18,Historical!$B$7:$B$1192,0))=0,"n/a",((INDEX(Historical!$C$7:$C$1190,MATCH(B18,Historical!$B$7:$B$1192,0))/INDEX(Historical!$H$7:$H$1190,MATCH(B18,Historical!$B$7:$B$1192,0)))^(1/5)-1)*100)</f>
        <v>12.985701909372761</v>
      </c>
      <c r="V18" s="474">
        <f>IF(INDEX(Historical!$M$7:$M$1190,MATCH(B18,Historical!$B$7:$B$1192,0))=0,"n/a",((INDEX(Historical!$C$7:$C$1190,MATCH(B18,Historical!$B$7:$B$1192,0))/INDEX(Historical!$M$7:$M$1190,MATCH(B18,Historical!$B$7:$B$1192,0)))^(1/10)-1)*100)</f>
        <v>10.179432537256972</v>
      </c>
      <c r="W18" s="475">
        <f t="shared" si="3"/>
        <v>1.2756803350132511</v>
      </c>
      <c r="X18" s="476" t="str">
        <f t="shared" si="4"/>
        <v>n/a</v>
      </c>
      <c r="Y18" s="605" t="s">
        <v>4947</v>
      </c>
      <c r="Z18" s="526">
        <f t="shared" si="5"/>
        <v>87.218045112781937</v>
      </c>
      <c r="AA18" s="533">
        <f t="shared" si="6"/>
        <v>81.345864661654133</v>
      </c>
      <c r="AB18" s="528">
        <v>12</v>
      </c>
      <c r="AC18" s="534">
        <v>1.33</v>
      </c>
      <c r="AD18" s="534">
        <v>20.49</v>
      </c>
      <c r="AE18" s="534">
        <v>0.79</v>
      </c>
      <c r="AF18" s="534">
        <v>1.94</v>
      </c>
      <c r="AG18" s="534">
        <v>2.42</v>
      </c>
      <c r="AH18" s="534">
        <v>-35.510000000000005</v>
      </c>
      <c r="AI18" s="534">
        <v>36.17</v>
      </c>
      <c r="AJ18" s="534" t="s">
        <v>135</v>
      </c>
      <c r="AK18" s="534">
        <v>3.9699999999999998</v>
      </c>
      <c r="AL18" s="535">
        <v>8070</v>
      </c>
      <c r="AM18" s="536">
        <v>17</v>
      </c>
      <c r="AN18" s="534">
        <v>0.74</v>
      </c>
      <c r="AO18" s="537">
        <f t="shared" si="7"/>
        <v>-67.287974934553304</v>
      </c>
      <c r="AP18" s="538">
        <f t="shared" si="8"/>
        <v>14.057889727100832</v>
      </c>
      <c r="AQ18" s="582">
        <f t="shared" si="9"/>
        <v>164.83619880439221</v>
      </c>
      <c r="AR18" s="430">
        <f>INDEX(Historical!$C$7:$C$1190,MATCH(B18,Historical!$B$7:$B$1214,0))*IF(AH18="n/a",1.03,IF(AH18&lt;0,1.01,IF(AH18&gt;10,1.1,(1+AH18/100))))</f>
        <v>1.1716</v>
      </c>
      <c r="AS18" s="533">
        <f t="shared" si="10"/>
        <v>1.2887600000000001</v>
      </c>
      <c r="AT18" s="533">
        <f t="shared" si="11"/>
        <v>1.3399237720000001</v>
      </c>
      <c r="AU18" s="533">
        <f t="shared" si="11"/>
        <v>1.3931187457484002</v>
      </c>
      <c r="AV18" s="533">
        <f t="shared" si="11"/>
        <v>1.4484255599546119</v>
      </c>
      <c r="AW18" s="526">
        <f t="shared" si="12"/>
        <v>6.6418280777030123</v>
      </c>
      <c r="AX18" s="539">
        <f t="shared" si="13"/>
        <v>6.1390406485839843</v>
      </c>
      <c r="AY18" s="607">
        <v>1.2</v>
      </c>
      <c r="AZ18" s="536">
        <v>46.62</v>
      </c>
      <c r="BA18" s="536">
        <v>-10.7</v>
      </c>
      <c r="BB18" s="536">
        <v>-1.51</v>
      </c>
      <c r="BC18" s="536">
        <v>8.7200000000000006</v>
      </c>
      <c r="BD18" s="592"/>
      <c r="BE18" s="421">
        <v>2013</v>
      </c>
      <c r="BF18" s="421">
        <f t="shared" si="14"/>
        <v>1</v>
      </c>
      <c r="BG18" s="559">
        <v>0.77</v>
      </c>
      <c r="BH18" t="s">
        <v>3876</v>
      </c>
      <c r="BI18" t="s">
        <v>3877</v>
      </c>
    </row>
    <row r="19" spans="1:61" ht="11.25" customHeight="1" x14ac:dyDescent="0.25">
      <c r="A19" s="95" t="s">
        <v>4053</v>
      </c>
      <c r="B19" s="405" t="s">
        <v>1105</v>
      </c>
      <c r="C19" s="734" t="s">
        <v>107</v>
      </c>
      <c r="D19" s="734" t="s">
        <v>3646</v>
      </c>
      <c r="E19" s="504">
        <v>14</v>
      </c>
      <c r="F19" s="33">
        <v>351</v>
      </c>
      <c r="G19" s="33" t="s">
        <v>105</v>
      </c>
      <c r="H19" s="33" t="s">
        <v>105</v>
      </c>
      <c r="I19" s="573">
        <v>209.57</v>
      </c>
      <c r="J19" s="430">
        <f t="shared" si="0"/>
        <v>2.8630052011261156</v>
      </c>
      <c r="K19" s="575">
        <v>1.5</v>
      </c>
      <c r="L19" s="406">
        <v>4</v>
      </c>
      <c r="M19" s="423">
        <f t="shared" si="1"/>
        <v>6</v>
      </c>
      <c r="N19" s="183" t="s">
        <v>311</v>
      </c>
      <c r="O19" s="505">
        <v>1.4</v>
      </c>
      <c r="P19" s="422">
        <v>45730</v>
      </c>
      <c r="Q19" s="422">
        <v>45747</v>
      </c>
      <c r="R19" s="423">
        <f t="shared" si="2"/>
        <v>7.1428571428571495</v>
      </c>
      <c r="S19" s="474">
        <f>IF(INDEX(Historical!$D$7:$D$1190,MATCH(B19,Historical!$B$7:$B$1192,0))=0,"n/a",(INDEX(Historical!$C$7:$C$1190,MATCH(B19,Historical!$B$7:$B$1192,0))/INDEX(Historical!$D$7:$D$1190,MATCH(B19,Historical!$B$7:$B$1192,0))-1)*100)</f>
        <v>27.272727272727249</v>
      </c>
      <c r="T19" s="474">
        <f>IF(INDEX(Historical!$F$7:$F$1190,MATCH(B19,Historical!$B$7:$B$1192,0))=0,"n/a",((INDEX(Historical!$C$7:$C$1190,MATCH(B19,Historical!$B$7:$B$1192,0))/INDEX(Historical!$F$7:$F$1190,MATCH(B19,Historical!$B$7:$B$1192,0)))^(1/3)-1)*100)</f>
        <v>16.738772165039471</v>
      </c>
      <c r="U19" s="474">
        <f>IF(INDEX(Historical!$H$7:$H$1190,MATCH(B19,Historical!$B$7:$B$1192,0))=0,"n/a",((INDEX(Historical!$C$7:$C$1190,MATCH(B19,Historical!$B$7:$B$1192,0))/INDEX(Historical!$H$7:$H$1190,MATCH(B19,Historical!$B$7:$B$1192,0)))^(1/5)-1)*100)</f>
        <v>14.869835499703509</v>
      </c>
      <c r="V19" s="474">
        <f>IF(INDEX(Historical!$M$7:$M$1190,MATCH(B19,Historical!$B$7:$B$1192,0))=0,"n/a",((INDEX(Historical!$C$7:$C$1190,MATCH(B19,Historical!$B$7:$B$1192,0))/INDEX(Historical!$M$7:$M$1190,MATCH(B19,Historical!$B$7:$B$1192,0)))^(1/10)-1)*100)</f>
        <v>25.892541179416728</v>
      </c>
      <c r="W19" s="475">
        <f t="shared" si="3"/>
        <v>0.57429030996479724</v>
      </c>
      <c r="X19" s="476">
        <f t="shared" si="4"/>
        <v>1.0933702573311403</v>
      </c>
      <c r="Y19" s="574" t="s">
        <v>1106</v>
      </c>
      <c r="Z19" s="430">
        <f t="shared" si="5"/>
        <v>35.335689045936398</v>
      </c>
      <c r="AA19" s="581">
        <f t="shared" si="6"/>
        <v>12.342167255594816</v>
      </c>
      <c r="AB19" s="406">
        <v>12</v>
      </c>
      <c r="AC19" s="568">
        <v>16.98</v>
      </c>
      <c r="AD19" s="568">
        <v>1.2</v>
      </c>
      <c r="AE19" s="568">
        <v>2.2200000000000002</v>
      </c>
      <c r="AF19" s="568">
        <v>2.02</v>
      </c>
      <c r="AG19" s="568">
        <v>13.850000000000001</v>
      </c>
      <c r="AH19" s="568">
        <v>12.72</v>
      </c>
      <c r="AI19" s="568">
        <v>11.06</v>
      </c>
      <c r="AJ19" s="568">
        <v>13.600000000000001</v>
      </c>
      <c r="AK19" s="568">
        <v>10.32</v>
      </c>
      <c r="AL19" s="576">
        <v>2230</v>
      </c>
      <c r="AM19" s="571">
        <v>15.76</v>
      </c>
      <c r="AN19" s="569">
        <v>18.68</v>
      </c>
      <c r="AO19" s="510">
        <f t="shared" si="7"/>
        <v>5.3906734452348068</v>
      </c>
      <c r="AP19" s="511">
        <f t="shared" si="8"/>
        <v>17.732840700829623</v>
      </c>
      <c r="AQ19" s="582">
        <f t="shared" si="9"/>
        <v>5.2640655289808214</v>
      </c>
      <c r="AR19" s="430">
        <f>INDEX(Historical!$C$7:$C$1190,MATCH(B19,Historical!$B$7:$B$1214,0))*IF(AH19="n/a",1.03,IF(AH19&lt;0,1.01,IF(AH19&gt;10,1.1,(1+AH19/100))))</f>
        <v>6.16</v>
      </c>
      <c r="AS19" s="581">
        <f t="shared" si="10"/>
        <v>6.7760000000000007</v>
      </c>
      <c r="AT19" s="581">
        <f t="shared" si="11"/>
        <v>7.4536000000000016</v>
      </c>
      <c r="AU19" s="581">
        <f t="shared" si="11"/>
        <v>8.1989600000000031</v>
      </c>
      <c r="AV19" s="581">
        <f t="shared" si="11"/>
        <v>9.0188560000000049</v>
      </c>
      <c r="AW19" s="430">
        <f t="shared" si="12"/>
        <v>37.607416000000008</v>
      </c>
      <c r="AX19" s="516">
        <f t="shared" si="13"/>
        <v>17.94503793481892</v>
      </c>
      <c r="AY19" s="606">
        <v>1.03</v>
      </c>
      <c r="AZ19" s="571">
        <v>31.28</v>
      </c>
      <c r="BA19" s="571">
        <v>-3.49</v>
      </c>
      <c r="BB19" s="571">
        <v>11.87</v>
      </c>
      <c r="BC19" s="571">
        <v>9.120000000000001</v>
      </c>
      <c r="BE19" s="421">
        <v>2012</v>
      </c>
      <c r="BF19" s="421">
        <f t="shared" si="14"/>
        <v>1</v>
      </c>
      <c r="BG19" s="578">
        <v>0.67</v>
      </c>
      <c r="BH19" t="s">
        <v>3876</v>
      </c>
      <c r="BI19" t="s">
        <v>3877</v>
      </c>
    </row>
    <row r="20" spans="1:61" ht="11.25" customHeight="1" x14ac:dyDescent="0.25">
      <c r="A20" s="8" t="s">
        <v>903</v>
      </c>
      <c r="B20" s="405" t="s">
        <v>904</v>
      </c>
      <c r="C20" s="734" t="s">
        <v>107</v>
      </c>
      <c r="D20" s="734" t="s">
        <v>117</v>
      </c>
      <c r="E20" s="504">
        <v>14</v>
      </c>
      <c r="F20" s="33">
        <v>349</v>
      </c>
      <c r="G20" s="33" t="s">
        <v>105</v>
      </c>
      <c r="H20" s="33" t="s">
        <v>105</v>
      </c>
      <c r="I20" s="573">
        <v>82.2</v>
      </c>
      <c r="J20" s="430">
        <f t="shared" si="0"/>
        <v>1.6545012165450124</v>
      </c>
      <c r="K20" s="575">
        <v>0.34</v>
      </c>
      <c r="L20" s="406">
        <v>4</v>
      </c>
      <c r="M20" s="423">
        <f t="shared" si="1"/>
        <v>1.36</v>
      </c>
      <c r="N20" s="183" t="s">
        <v>674</v>
      </c>
      <c r="O20" s="505">
        <v>0.31</v>
      </c>
      <c r="P20" s="422">
        <v>45721</v>
      </c>
      <c r="Q20" s="422">
        <v>45735</v>
      </c>
      <c r="R20" s="423">
        <f t="shared" si="2"/>
        <v>9.6774193548387171</v>
      </c>
      <c r="S20" s="474">
        <f>IF(INDEX(Historical!$D$7:$D$1190,MATCH(B20,Historical!$B$7:$B$1192,0))=0,"n/a",(INDEX(Historical!$C$7:$C$1190,MATCH(B20,Historical!$B$7:$B$1192,0))/INDEX(Historical!$D$7:$D$1190,MATCH(B20,Historical!$B$7:$B$1192,0))-1)*100)</f>
        <v>10.714285714285698</v>
      </c>
      <c r="T20" s="474">
        <f>IF(INDEX(Historical!$F$7:$F$1190,MATCH(B20,Historical!$B$7:$B$1192,0))=0,"n/a",((INDEX(Historical!$C$7:$C$1190,MATCH(B20,Historical!$B$7:$B$1192,0))/INDEX(Historical!$F$7:$F$1190,MATCH(B20,Historical!$B$7:$B$1192,0)))^(1/3)-1)*100)</f>
        <v>12.110512440831279</v>
      </c>
      <c r="U20" s="474">
        <f>IF(INDEX(Historical!$H$7:$H$1190,MATCH(B20,Historical!$B$7:$B$1192,0))=0,"n/a",((INDEX(Historical!$C$7:$C$1190,MATCH(B20,Historical!$B$7:$B$1192,0))/INDEX(Historical!$H$7:$H$1190,MATCH(B20,Historical!$B$7:$B$1192,0)))^(1/5)-1)*100)</f>
        <v>11.485359272536089</v>
      </c>
      <c r="V20" s="474">
        <f>IF(INDEX(Historical!$M$7:$M$1190,MATCH(B20,Historical!$B$7:$B$1192,0))=0,"n/a",((INDEX(Historical!$C$7:$C$1190,MATCH(B20,Historical!$B$7:$B$1192,0))/INDEX(Historical!$M$7:$M$1190,MATCH(B20,Historical!$B$7:$B$1192,0)))^(1/10)-1)*100)</f>
        <v>10.916690020135311</v>
      </c>
      <c r="W20" s="475">
        <f t="shared" si="3"/>
        <v>1.0520917284773952</v>
      </c>
      <c r="X20" s="476">
        <f t="shared" si="4"/>
        <v>0.98841301829054129</v>
      </c>
      <c r="Y20" s="574" t="s">
        <v>453</v>
      </c>
      <c r="Z20" s="430">
        <f t="shared" si="5"/>
        <v>15.027624309392266</v>
      </c>
      <c r="AA20" s="581">
        <f t="shared" si="6"/>
        <v>9.0828729281767959</v>
      </c>
      <c r="AB20" s="406">
        <v>12</v>
      </c>
      <c r="AC20" s="568">
        <v>9.0500000000000007</v>
      </c>
      <c r="AD20" s="568">
        <v>151.41</v>
      </c>
      <c r="AE20" s="568">
        <v>4.3499999999999996</v>
      </c>
      <c r="AF20" s="568">
        <v>0.7</v>
      </c>
      <c r="AG20" s="568">
        <v>8.3800000000000008</v>
      </c>
      <c r="AH20" s="568">
        <v>-0.13</v>
      </c>
      <c r="AI20" s="568">
        <v>-8.09</v>
      </c>
      <c r="AJ20" s="568">
        <v>11.62</v>
      </c>
      <c r="AK20" s="568">
        <v>0.06</v>
      </c>
      <c r="AL20" s="576">
        <v>3910</v>
      </c>
      <c r="AM20" s="571">
        <v>6.0699999999999994</v>
      </c>
      <c r="AN20" s="568">
        <v>0.33</v>
      </c>
      <c r="AO20" s="510">
        <f t="shared" si="7"/>
        <v>4.0569875609043056</v>
      </c>
      <c r="AP20" s="511">
        <f t="shared" si="8"/>
        <v>13.139860489081101</v>
      </c>
      <c r="AQ20" s="582">
        <f t="shared" si="9"/>
        <v>-46.841908529687473</v>
      </c>
      <c r="AR20" s="430">
        <f>INDEX(Historical!$C$7:$C$1190,MATCH(B20,Historical!$B$7:$B$1214,0))*IF(AH20="n/a",1.03,IF(AH20&lt;0,1.01,IF(AH20&gt;10,1.1,(1+AH20/100))))</f>
        <v>1.2524</v>
      </c>
      <c r="AS20" s="581">
        <f t="shared" si="10"/>
        <v>1.2649239999999999</v>
      </c>
      <c r="AT20" s="581">
        <f t="shared" si="11"/>
        <v>1.2656829543999999</v>
      </c>
      <c r="AU20" s="581">
        <f t="shared" si="11"/>
        <v>1.2664423641726399</v>
      </c>
      <c r="AV20" s="581">
        <f t="shared" si="11"/>
        <v>1.2672022295911434</v>
      </c>
      <c r="AW20" s="430">
        <f t="shared" si="12"/>
        <v>6.316651548163783</v>
      </c>
      <c r="AX20" s="516">
        <f t="shared" si="13"/>
        <v>7.6844909345058179</v>
      </c>
      <c r="AY20" s="606">
        <v>0.9</v>
      </c>
      <c r="AZ20" s="571">
        <v>10.95</v>
      </c>
      <c r="BA20" s="571">
        <v>-14.81</v>
      </c>
      <c r="BB20" s="571">
        <v>-1.8399999999999999</v>
      </c>
      <c r="BC20" s="571">
        <v>-5.57</v>
      </c>
      <c r="BE20" s="421">
        <v>2012</v>
      </c>
      <c r="BF20" s="421">
        <f t="shared" si="14"/>
        <v>1</v>
      </c>
      <c r="BG20" s="578">
        <v>3.8699999999999997</v>
      </c>
      <c r="BH20" t="s">
        <v>3876</v>
      </c>
      <c r="BI20" t="s">
        <v>3877</v>
      </c>
    </row>
    <row r="21" spans="1:61" ht="11.25" customHeight="1" x14ac:dyDescent="0.25">
      <c r="A21" s="8" t="s">
        <v>4054</v>
      </c>
      <c r="B21" s="405" t="s">
        <v>887</v>
      </c>
      <c r="C21" s="734" t="s">
        <v>111</v>
      </c>
      <c r="D21" s="734" t="s">
        <v>3647</v>
      </c>
      <c r="E21" s="504">
        <v>16</v>
      </c>
      <c r="F21" s="33">
        <v>244</v>
      </c>
      <c r="G21" s="33" t="s">
        <v>36</v>
      </c>
      <c r="H21" s="33" t="s">
        <v>114</v>
      </c>
      <c r="I21" s="573">
        <v>263.58</v>
      </c>
      <c r="J21" s="430">
        <f t="shared" si="0"/>
        <v>0.6980802792321118</v>
      </c>
      <c r="K21" s="575">
        <v>0.46</v>
      </c>
      <c r="L21" s="406">
        <v>4</v>
      </c>
      <c r="M21" s="423">
        <f t="shared" si="1"/>
        <v>1.84</v>
      </c>
      <c r="N21" s="183" t="s">
        <v>492</v>
      </c>
      <c r="O21" s="505">
        <v>0.37</v>
      </c>
      <c r="P21" s="422">
        <v>45702</v>
      </c>
      <c r="Q21" s="422">
        <v>45716</v>
      </c>
      <c r="R21" s="423">
        <f t="shared" si="2"/>
        <v>24.32432432432433</v>
      </c>
      <c r="S21" s="474">
        <f>IF(INDEX(Historical!$D$7:$D$1190,MATCH(B21,Historical!$B$7:$B$1192,0))=0,"n/a",(INDEX(Historical!$C$7:$C$1190,MATCH(B21,Historical!$B$7:$B$1192,0))/INDEX(Historical!$D$7:$D$1190,MATCH(B21,Historical!$B$7:$B$1192,0))-1)*100)</f>
        <v>5.7142857142857162</v>
      </c>
      <c r="T21" s="474">
        <f>IF(INDEX(Historical!$F$7:$F$1190,MATCH(B21,Historical!$B$7:$B$1192,0))=0,"n/a",((INDEX(Historical!$C$7:$C$1190,MATCH(B21,Historical!$B$7:$B$1192,0))/INDEX(Historical!$F$7:$F$1190,MATCH(B21,Historical!$B$7:$B$1192,0)))^(1/3)-1)*100)</f>
        <v>3.8873324124418351</v>
      </c>
      <c r="U21" s="474">
        <f>IF(INDEX(Historical!$H$7:$H$1190,MATCH(B21,Historical!$B$7:$B$1192,0))=0,"n/a",((INDEX(Historical!$C$7:$C$1190,MATCH(B21,Historical!$B$7:$B$1192,0))/INDEX(Historical!$H$7:$H$1190,MATCH(B21,Historical!$B$7:$B$1192,0)))^(1/5)-1)*100)</f>
        <v>3.6019681902083045</v>
      </c>
      <c r="V21" s="474">
        <f>IF(INDEX(Historical!$M$7:$M$1190,MATCH(B21,Historical!$B$7:$B$1192,0))=0,"n/a",((INDEX(Historical!$C$7:$C$1190,MATCH(B21,Historical!$B$7:$B$1192,0))/INDEX(Historical!$M$7:$M$1190,MATCH(B21,Historical!$B$7:$B$1192,0)))^(1/10)-1)*100)</f>
        <v>3.9982835590938182</v>
      </c>
      <c r="W21" s="475">
        <f t="shared" si="3"/>
        <v>0.90087862378241734</v>
      </c>
      <c r="X21" s="476">
        <f t="shared" si="4"/>
        <v>4.8013438952390089E-2</v>
      </c>
      <c r="Y21" s="439"/>
      <c r="Z21" s="430">
        <f t="shared" si="5"/>
        <v>18.163869693978281</v>
      </c>
      <c r="AA21" s="581">
        <f t="shared" si="6"/>
        <v>26.019743336623886</v>
      </c>
      <c r="AB21" s="406">
        <v>6</v>
      </c>
      <c r="AC21" s="568">
        <v>10.130000000000001</v>
      </c>
      <c r="AD21" s="568">
        <v>3.63</v>
      </c>
      <c r="AE21" s="568">
        <v>2.1800000000000002</v>
      </c>
      <c r="AF21" s="568">
        <v>5.41</v>
      </c>
      <c r="AG21" s="568">
        <v>22.24</v>
      </c>
      <c r="AH21" s="568">
        <v>2.97</v>
      </c>
      <c r="AI21" s="568">
        <v>9.07</v>
      </c>
      <c r="AJ21" s="568">
        <v>75.02</v>
      </c>
      <c r="AK21" s="568">
        <v>7.17</v>
      </c>
      <c r="AL21" s="576">
        <v>9950</v>
      </c>
      <c r="AM21" s="571">
        <v>1.0699999999999998</v>
      </c>
      <c r="AN21" s="568">
        <v>0.42</v>
      </c>
      <c r="AO21" s="510">
        <f t="shared" si="7"/>
        <v>-21.71969486718347</v>
      </c>
      <c r="AP21" s="511">
        <f t="shared" si="8"/>
        <v>4.3000484694404166</v>
      </c>
      <c r="AQ21" s="582">
        <f t="shared" si="9"/>
        <v>150.12602285970894</v>
      </c>
      <c r="AR21" s="430">
        <f>INDEX(Historical!$C$7:$C$1190,MATCH(B21,Historical!$B$7:$B$1214,0))*IF(AH21="n/a",1.03,IF(AH21&lt;0,1.01,IF(AH21&gt;10,1.1,(1+AH21/100))))</f>
        <v>1.5239560000000001</v>
      </c>
      <c r="AS21" s="581">
        <f t="shared" si="10"/>
        <v>1.6621788092000001</v>
      </c>
      <c r="AT21" s="581">
        <f t="shared" si="11"/>
        <v>1.7813570298196402</v>
      </c>
      <c r="AU21" s="581">
        <f t="shared" si="11"/>
        <v>1.9090803288577085</v>
      </c>
      <c r="AV21" s="581">
        <f t="shared" si="11"/>
        <v>2.0459613884368064</v>
      </c>
      <c r="AW21" s="430">
        <f t="shared" si="12"/>
        <v>8.9225335563141552</v>
      </c>
      <c r="AX21" s="516">
        <f t="shared" si="13"/>
        <v>3.3851329980704739</v>
      </c>
      <c r="AY21" s="606">
        <v>0.99</v>
      </c>
      <c r="AZ21" s="571">
        <v>37.78</v>
      </c>
      <c r="BA21" s="571">
        <v>-6.8599999999999994</v>
      </c>
      <c r="BB21" s="571">
        <v>2.2599999999999998</v>
      </c>
      <c r="BC21" s="571">
        <v>6.75</v>
      </c>
      <c r="BE21" s="421">
        <v>2010</v>
      </c>
      <c r="BF21" s="421">
        <f t="shared" si="14"/>
        <v>1</v>
      </c>
      <c r="BG21" s="578">
        <v>12.83</v>
      </c>
      <c r="BH21" t="s">
        <v>3876</v>
      </c>
      <c r="BI21" t="s">
        <v>3877</v>
      </c>
    </row>
    <row r="22" spans="1:61" ht="11.25" customHeight="1" x14ac:dyDescent="0.25">
      <c r="A22" s="95" t="s">
        <v>4055</v>
      </c>
      <c r="B22" s="405" t="s">
        <v>425</v>
      </c>
      <c r="C22" s="734" t="s">
        <v>107</v>
      </c>
      <c r="D22" s="734" t="s">
        <v>117</v>
      </c>
      <c r="E22" s="504">
        <v>21</v>
      </c>
      <c r="F22" s="33">
        <v>185</v>
      </c>
      <c r="G22" s="33" t="s">
        <v>105</v>
      </c>
      <c r="H22" s="33" t="s">
        <v>105</v>
      </c>
      <c r="I22" s="573">
        <v>215.61</v>
      </c>
      <c r="J22" s="430">
        <f t="shared" si="0"/>
        <v>1.4841612170121981</v>
      </c>
      <c r="K22" s="575">
        <v>0.8</v>
      </c>
      <c r="L22" s="406">
        <v>4</v>
      </c>
      <c r="M22" s="423">
        <f t="shared" si="1"/>
        <v>3.2</v>
      </c>
      <c r="N22" s="183" t="s">
        <v>366</v>
      </c>
      <c r="O22" s="505">
        <v>0.72</v>
      </c>
      <c r="P22" s="422">
        <v>45635</v>
      </c>
      <c r="Q22" s="422">
        <v>45656</v>
      </c>
      <c r="R22" s="423">
        <f t="shared" si="2"/>
        <v>11.111111111111121</v>
      </c>
      <c r="S22" s="474">
        <f>IF(INDEX(Historical!$D$7:$D$1190,MATCH(B22,Historical!$B$7:$B$1192,0))=0,"n/a",(INDEX(Historical!$C$7:$C$1190,MATCH(B22,Historical!$B$7:$B$1192,0))/INDEX(Historical!$D$7:$D$1190,MATCH(B22,Historical!$B$7:$B$1192,0))-1)*100)</f>
        <v>4.9645390070921946</v>
      </c>
      <c r="T22" s="474">
        <f>IF(INDEX(Historical!$F$7:$F$1190,MATCH(B22,Historical!$B$7:$B$1192,0))=0,"n/a",((INDEX(Historical!$C$7:$C$1190,MATCH(B22,Historical!$B$7:$B$1192,0))/INDEX(Historical!$F$7:$F$1190,MATCH(B22,Historical!$B$7:$B$1192,0)))^(1/3)-1)*100)</f>
        <v>3.626307864223044</v>
      </c>
      <c r="U22" s="474">
        <f>IF(INDEX(Historical!$H$7:$H$1190,MATCH(B22,Historical!$B$7:$B$1192,0))=0,"n/a",((INDEX(Historical!$C$7:$C$1190,MATCH(B22,Historical!$B$7:$B$1192,0))/INDEX(Historical!$H$7:$H$1190,MATCH(B22,Historical!$B$7:$B$1192,0)))^(1/5)-1)*100)</f>
        <v>4.0248474282868152</v>
      </c>
      <c r="V22" s="474">
        <f>IF(INDEX(Historical!$M$7:$M$1190,MATCH(B22,Historical!$B$7:$B$1192,0))=0,"n/a",((INDEX(Historical!$C$7:$C$1190,MATCH(B22,Historical!$B$7:$B$1192,0))/INDEX(Historical!$M$7:$M$1190,MATCH(B22,Historical!$B$7:$B$1192,0)))^(1/10)-1)*100)</f>
        <v>10.815008621147326</v>
      </c>
      <c r="W22" s="475">
        <f t="shared" si="3"/>
        <v>0.37215388071136213</v>
      </c>
      <c r="X22" s="476">
        <f t="shared" si="4"/>
        <v>0.20245711409893438</v>
      </c>
      <c r="Y22" s="574"/>
      <c r="Z22" s="430">
        <f t="shared" si="5"/>
        <v>23.171614771904416</v>
      </c>
      <c r="AA22" s="581">
        <f t="shared" si="6"/>
        <v>15.612599565532223</v>
      </c>
      <c r="AB22" s="406">
        <v>12</v>
      </c>
      <c r="AC22" s="568">
        <v>13.81</v>
      </c>
      <c r="AD22" s="568">
        <v>1.61</v>
      </c>
      <c r="AE22" s="568">
        <v>0.88</v>
      </c>
      <c r="AF22" s="568">
        <v>1.98</v>
      </c>
      <c r="AG22" s="568">
        <v>13.65</v>
      </c>
      <c r="AH22" s="569">
        <v>4.87</v>
      </c>
      <c r="AI22" s="569">
        <v>15.8</v>
      </c>
      <c r="AJ22" s="568">
        <v>19.88</v>
      </c>
      <c r="AK22" s="568">
        <v>9.67</v>
      </c>
      <c r="AL22" s="576">
        <v>10880</v>
      </c>
      <c r="AM22" s="571">
        <v>0.70000000000000007</v>
      </c>
      <c r="AN22" s="568">
        <v>0.38</v>
      </c>
      <c r="AO22" s="510">
        <f t="shared" si="7"/>
        <v>-10.103590920233209</v>
      </c>
      <c r="AP22" s="511">
        <f t="shared" si="8"/>
        <v>5.509008645299013</v>
      </c>
      <c r="AQ22" s="582">
        <f t="shared" si="9"/>
        <v>17.213854205329994</v>
      </c>
      <c r="AR22" s="430">
        <f>INDEX(Historical!$C$7:$C$1190,MATCH(B22,Historical!$B$7:$B$1214,0))*IF(AH22="n/a",1.03,IF(AH22&lt;0,1.01,IF(AH22&gt;10,1.1,(1+AH22/100))))</f>
        <v>3.104152</v>
      </c>
      <c r="AS22" s="581">
        <f t="shared" si="10"/>
        <v>3.4145672000000005</v>
      </c>
      <c r="AT22" s="581">
        <f t="shared" si="11"/>
        <v>3.7447558482400005</v>
      </c>
      <c r="AU22" s="581">
        <f t="shared" si="11"/>
        <v>4.1068737387648087</v>
      </c>
      <c r="AV22" s="581">
        <f t="shared" si="11"/>
        <v>4.504008429303366</v>
      </c>
      <c r="AW22" s="430">
        <f t="shared" si="12"/>
        <v>18.874357216308173</v>
      </c>
      <c r="AX22" s="516">
        <f t="shared" si="13"/>
        <v>8.7539340551496547</v>
      </c>
      <c r="AY22" s="606">
        <v>0.56000000000000005</v>
      </c>
      <c r="AZ22" s="571">
        <v>23.22</v>
      </c>
      <c r="BA22" s="571">
        <v>-6.4799999999999995</v>
      </c>
      <c r="BB22" s="571">
        <v>8.83</v>
      </c>
      <c r="BC22" s="571">
        <v>5.48</v>
      </c>
      <c r="BE22" s="421">
        <v>2005</v>
      </c>
      <c r="BF22" s="421">
        <f t="shared" si="14"/>
        <v>2</v>
      </c>
      <c r="BG22" s="578">
        <v>2.6</v>
      </c>
      <c r="BH22" t="s">
        <v>3876</v>
      </c>
      <c r="BI22" t="s">
        <v>3877</v>
      </c>
    </row>
    <row r="23" spans="1:61" ht="11.25" customHeight="1" x14ac:dyDescent="0.25">
      <c r="A23" s="8" t="s">
        <v>894</v>
      </c>
      <c r="B23" s="405" t="s">
        <v>895</v>
      </c>
      <c r="C23" s="734" t="s">
        <v>107</v>
      </c>
      <c r="D23" s="734" t="s">
        <v>117</v>
      </c>
      <c r="E23" s="504">
        <v>15</v>
      </c>
      <c r="F23" s="33">
        <v>297</v>
      </c>
      <c r="G23" s="33" t="s">
        <v>36</v>
      </c>
      <c r="H23" s="33" t="s">
        <v>114</v>
      </c>
      <c r="I23" s="573">
        <v>302.75</v>
      </c>
      <c r="J23" s="430">
        <f t="shared" si="0"/>
        <v>0.8587943848059455</v>
      </c>
      <c r="K23" s="575">
        <v>0.65</v>
      </c>
      <c r="L23" s="406">
        <v>4</v>
      </c>
      <c r="M23" s="423">
        <f t="shared" si="1"/>
        <v>2.6</v>
      </c>
      <c r="N23" s="183" t="s">
        <v>567</v>
      </c>
      <c r="O23" s="505">
        <v>0.6</v>
      </c>
      <c r="P23" s="422">
        <v>45723</v>
      </c>
      <c r="Q23" s="422">
        <v>45737</v>
      </c>
      <c r="R23" s="423">
        <f t="shared" si="2"/>
        <v>8.333333333333341</v>
      </c>
      <c r="S23" s="474">
        <f>IF(INDEX(Historical!$D$7:$D$1190,MATCH(B23,Historical!$B$7:$B$1192,0))=0,"n/a",(INDEX(Historical!$C$7:$C$1190,MATCH(B23,Historical!$B$7:$B$1192,0))/INDEX(Historical!$D$7:$D$1190,MATCH(B23,Historical!$B$7:$B$1192,0))-1)*100)</f>
        <v>9.0909090909090828</v>
      </c>
      <c r="T23" s="474">
        <f>IF(INDEX(Historical!$F$7:$F$1190,MATCH(B23,Historical!$B$7:$B$1192,0))=0,"n/a",((INDEX(Historical!$C$7:$C$1190,MATCH(B23,Historical!$B$7:$B$1192,0))/INDEX(Historical!$F$7:$F$1190,MATCH(B23,Historical!$B$7:$B$1192,0)))^(1/3)-1)*100)</f>
        <v>7.7217345015941907</v>
      </c>
      <c r="U23" s="474">
        <f>IF(INDEX(Historical!$H$7:$H$1190,MATCH(B23,Historical!$B$7:$B$1192,0))=0,"n/a",((INDEX(Historical!$C$7:$C$1190,MATCH(B23,Historical!$B$7:$B$1192,0))/INDEX(Historical!$H$7:$H$1190,MATCH(B23,Historical!$B$7:$B$1192,0)))^(1/5)-1)*100)</f>
        <v>6.8898724811552681</v>
      </c>
      <c r="V23" s="474">
        <f>IF(INDEX(Historical!$M$7:$M$1190,MATCH(B23,Historical!$B$7:$B$1192,0))=0,"n/a",((INDEX(Historical!$C$7:$C$1190,MATCH(B23,Historical!$B$7:$B$1192,0))/INDEX(Historical!$M$7:$M$1190,MATCH(B23,Historical!$B$7:$B$1192,0)))^(1/10)-1)*100)</f>
        <v>5.2409779148925528</v>
      </c>
      <c r="W23" s="475">
        <f t="shared" si="3"/>
        <v>1.3146158203752933</v>
      </c>
      <c r="X23" s="476">
        <f t="shared" si="4"/>
        <v>0.52715168180223937</v>
      </c>
      <c r="Y23" s="443"/>
      <c r="Z23" s="430">
        <f t="shared" si="5"/>
        <v>39.215686274509807</v>
      </c>
      <c r="AA23" s="581">
        <f t="shared" si="6"/>
        <v>45.663650075414779</v>
      </c>
      <c r="AB23" s="406">
        <v>12</v>
      </c>
      <c r="AC23" s="568">
        <v>6.63</v>
      </c>
      <c r="AD23" s="568">
        <v>3.21</v>
      </c>
      <c r="AE23" s="568">
        <v>6.24</v>
      </c>
      <c r="AF23" s="568">
        <v>3.37</v>
      </c>
      <c r="AG23" s="568">
        <v>9.49</v>
      </c>
      <c r="AH23" s="568">
        <v>9.2299999999999986</v>
      </c>
      <c r="AI23" s="568">
        <v>22.49</v>
      </c>
      <c r="AJ23" s="568">
        <v>13.07</v>
      </c>
      <c r="AK23" s="568">
        <v>14.2</v>
      </c>
      <c r="AL23" s="576">
        <v>77630</v>
      </c>
      <c r="AM23" s="571">
        <v>1.1100000000000001</v>
      </c>
      <c r="AN23" s="568">
        <v>0.57999999999999996</v>
      </c>
      <c r="AO23" s="510">
        <f t="shared" si="7"/>
        <v>-37.914983209453567</v>
      </c>
      <c r="AP23" s="511">
        <f t="shared" si="8"/>
        <v>7.7486668659612139</v>
      </c>
      <c r="AQ23" s="582">
        <f t="shared" si="9"/>
        <v>161.52246621500188</v>
      </c>
      <c r="AR23" s="430">
        <f>INDEX(Historical!$C$7:$C$1190,MATCH(B23,Historical!$B$7:$B$1214,0))*IF(AH23="n/a",1.03,IF(AH23&lt;0,1.01,IF(AH23&gt;10,1.1,(1+AH23/100))))</f>
        <v>2.6215199999999999</v>
      </c>
      <c r="AS23" s="581">
        <f t="shared" si="10"/>
        <v>2.8836720000000002</v>
      </c>
      <c r="AT23" s="581">
        <f t="shared" si="11"/>
        <v>3.1720392000000004</v>
      </c>
      <c r="AU23" s="581">
        <f t="shared" si="11"/>
        <v>3.4892431200000007</v>
      </c>
      <c r="AV23" s="581">
        <f t="shared" si="11"/>
        <v>3.838167432000001</v>
      </c>
      <c r="AW23" s="430">
        <f t="shared" si="12"/>
        <v>16.004641752000005</v>
      </c>
      <c r="AX23" s="516">
        <f t="shared" si="13"/>
        <v>5.2864217182493825</v>
      </c>
      <c r="AY23" s="606">
        <v>0.72</v>
      </c>
      <c r="AZ23" s="571">
        <v>10.39</v>
      </c>
      <c r="BA23" s="571">
        <v>-13.8</v>
      </c>
      <c r="BB23" s="571">
        <v>-0.67999999999999994</v>
      </c>
      <c r="BC23" s="571">
        <v>-3.39</v>
      </c>
      <c r="BE23" s="421">
        <v>2011</v>
      </c>
      <c r="BF23" s="421">
        <f t="shared" si="14"/>
        <v>1</v>
      </c>
      <c r="BG23" s="578">
        <v>2.29</v>
      </c>
      <c r="BH23" t="s">
        <v>3876</v>
      </c>
      <c r="BI23" t="s">
        <v>3877</v>
      </c>
    </row>
    <row r="24" spans="1:61" ht="11.25" customHeight="1" x14ac:dyDescent="0.25">
      <c r="A24" s="8" t="s">
        <v>4056</v>
      </c>
      <c r="B24" s="405" t="s">
        <v>837</v>
      </c>
      <c r="C24" s="734" t="s">
        <v>111</v>
      </c>
      <c r="D24" s="734" t="s">
        <v>3647</v>
      </c>
      <c r="E24" s="504">
        <v>13</v>
      </c>
      <c r="F24" s="33">
        <v>386</v>
      </c>
      <c r="G24" s="33" t="s">
        <v>105</v>
      </c>
      <c r="H24" s="33" t="s">
        <v>105</v>
      </c>
      <c r="I24" s="573">
        <v>60.21</v>
      </c>
      <c r="J24" s="430">
        <f t="shared" si="0"/>
        <v>1.4615512373359907</v>
      </c>
      <c r="K24" s="575">
        <v>0.22</v>
      </c>
      <c r="L24" s="406">
        <v>4</v>
      </c>
      <c r="M24" s="423">
        <f t="shared" si="1"/>
        <v>0.88</v>
      </c>
      <c r="N24" s="183" t="s">
        <v>262</v>
      </c>
      <c r="O24" s="505">
        <v>0.21</v>
      </c>
      <c r="P24" s="422">
        <v>45638</v>
      </c>
      <c r="Q24" s="422">
        <v>45666</v>
      </c>
      <c r="R24" s="423">
        <f t="shared" si="2"/>
        <v>4.7619047619047663</v>
      </c>
      <c r="S24" s="474">
        <f>IF(INDEX(Historical!$D$7:$D$1190,MATCH(B24,Historical!$B$7:$B$1192,0))=0,"n/a",(INDEX(Historical!$C$7:$C$1190,MATCH(B24,Historical!$B$7:$B$1192,0))/INDEX(Historical!$D$7:$D$1190,MATCH(B24,Historical!$B$7:$B$1192,0))-1)*100)</f>
        <v>4.9999999999999822</v>
      </c>
      <c r="T24" s="474">
        <f>IF(INDEX(Historical!$F$7:$F$1190,MATCH(B24,Historical!$B$7:$B$1192,0))=0,"n/a",((INDEX(Historical!$C$7:$C$1190,MATCH(B24,Historical!$B$7:$B$1192,0))/INDEX(Historical!$F$7:$F$1190,MATCH(B24,Historical!$B$7:$B$1192,0)))^(1/3)-1)*100)</f>
        <v>9.4879784971972256</v>
      </c>
      <c r="U24" s="474">
        <f>IF(INDEX(Historical!$H$7:$H$1190,MATCH(B24,Historical!$B$7:$B$1192,0))=0,"n/a",((INDEX(Historical!$C$7:$C$1190,MATCH(B24,Historical!$B$7:$B$1192,0))/INDEX(Historical!$H$7:$H$1190,MATCH(B24,Historical!$B$7:$B$1192,0)))^(1/5)-1)*100)</f>
        <v>10.066508085209659</v>
      </c>
      <c r="V24" s="474">
        <f>IF(INDEX(Historical!$M$7:$M$1190,MATCH(B24,Historical!$B$7:$B$1192,0))=0,"n/a",((INDEX(Historical!$C$7:$C$1190,MATCH(B24,Historical!$B$7:$B$1192,0))/INDEX(Historical!$M$7:$M$1190,MATCH(B24,Historical!$B$7:$B$1192,0)))^(1/10)-1)*100)</f>
        <v>21.481404403906691</v>
      </c>
      <c r="W24" s="475">
        <f t="shared" si="3"/>
        <v>0.46861498884956165</v>
      </c>
      <c r="X24" s="476" t="str">
        <f t="shared" si="4"/>
        <v>n/a</v>
      </c>
      <c r="Y24" s="439"/>
      <c r="Z24" s="430">
        <f t="shared" si="5"/>
        <v>10.679611650485436</v>
      </c>
      <c r="AA24" s="581">
        <f t="shared" si="6"/>
        <v>7.3070388349514559</v>
      </c>
      <c r="AB24" s="406">
        <v>12</v>
      </c>
      <c r="AC24" s="568">
        <v>8.24</v>
      </c>
      <c r="AD24" s="568">
        <v>0.3</v>
      </c>
      <c r="AE24" s="568">
        <v>2.4700000000000002</v>
      </c>
      <c r="AF24" s="568">
        <v>0.82</v>
      </c>
      <c r="AG24" s="568">
        <v>12.590000000000002</v>
      </c>
      <c r="AH24" s="568">
        <v>172.57</v>
      </c>
      <c r="AI24" s="568">
        <v>-43.51</v>
      </c>
      <c r="AJ24" s="568">
        <v>-8.14</v>
      </c>
      <c r="AK24" s="568">
        <v>24.13</v>
      </c>
      <c r="AL24" s="576">
        <v>6730</v>
      </c>
      <c r="AM24" s="571">
        <v>7.0900000000000007</v>
      </c>
      <c r="AN24" s="568">
        <v>2.4700000000000002</v>
      </c>
      <c r="AO24" s="510">
        <f t="shared" si="7"/>
        <v>4.2210204875941937</v>
      </c>
      <c r="AP24" s="511">
        <f t="shared" si="8"/>
        <v>11.52805932254565</v>
      </c>
      <c r="AQ24" s="582">
        <f t="shared" si="9"/>
        <v>-48.395642541178127</v>
      </c>
      <c r="AR24" s="430">
        <f>INDEX(Historical!$C$7:$C$1190,MATCH(B24,Historical!$B$7:$B$1214,0))*IF(AH24="n/a",1.03,IF(AH24&lt;0,1.01,IF(AH24&gt;10,1.1,(1+AH24/100))))</f>
        <v>0.92400000000000004</v>
      </c>
      <c r="AS24" s="581">
        <f t="shared" si="10"/>
        <v>0.93324000000000007</v>
      </c>
      <c r="AT24" s="581">
        <f t="shared" si="11"/>
        <v>1.0265640000000003</v>
      </c>
      <c r="AU24" s="581">
        <f t="shared" si="11"/>
        <v>1.1292204000000003</v>
      </c>
      <c r="AV24" s="581">
        <f t="shared" si="11"/>
        <v>1.2421424400000005</v>
      </c>
      <c r="AW24" s="430">
        <f t="shared" si="12"/>
        <v>5.2551668400000011</v>
      </c>
      <c r="AX24" s="516">
        <f t="shared" si="13"/>
        <v>8.7280631788739438</v>
      </c>
      <c r="AY24" s="606">
        <v>1.38</v>
      </c>
      <c r="AZ24" s="571">
        <v>57.410000000000004</v>
      </c>
      <c r="BA24" s="571">
        <v>-1.46</v>
      </c>
      <c r="BB24" s="571">
        <v>4.1900000000000004</v>
      </c>
      <c r="BC24" s="571">
        <v>17.380000000000003</v>
      </c>
      <c r="BE24" s="421">
        <v>2013</v>
      </c>
      <c r="BF24" s="421">
        <f t="shared" si="14"/>
        <v>1</v>
      </c>
      <c r="BG24" s="578">
        <v>3.04</v>
      </c>
      <c r="BH24" t="s">
        <v>3876</v>
      </c>
      <c r="BI24" t="s">
        <v>3877</v>
      </c>
    </row>
    <row r="25" spans="1:61" ht="11.25" customHeight="1" x14ac:dyDescent="0.25">
      <c r="A25" s="8" t="s">
        <v>4058</v>
      </c>
      <c r="B25" s="405" t="s">
        <v>845</v>
      </c>
      <c r="C25" s="734" t="s">
        <v>130</v>
      </c>
      <c r="D25" s="734" t="s">
        <v>3644</v>
      </c>
      <c r="E25" s="504">
        <v>15</v>
      </c>
      <c r="F25" s="33">
        <v>292</v>
      </c>
      <c r="G25" s="33" t="s">
        <v>36</v>
      </c>
      <c r="H25" s="33" t="s">
        <v>36</v>
      </c>
      <c r="I25" s="573">
        <v>64.150000000000006</v>
      </c>
      <c r="J25" s="430">
        <f t="shared" si="0"/>
        <v>4.5518316445830074</v>
      </c>
      <c r="K25" s="575">
        <v>0.73</v>
      </c>
      <c r="L25" s="406">
        <v>4</v>
      </c>
      <c r="M25" s="423">
        <f t="shared" si="1"/>
        <v>2.92</v>
      </c>
      <c r="N25" s="183" t="s">
        <v>118</v>
      </c>
      <c r="O25" s="505">
        <v>0.70499999999999996</v>
      </c>
      <c r="P25" s="422">
        <v>45702</v>
      </c>
      <c r="Q25" s="422">
        <v>45717</v>
      </c>
      <c r="R25" s="423">
        <f t="shared" si="2"/>
        <v>3.5460992907801447</v>
      </c>
      <c r="S25" s="474">
        <f>IF(INDEX(Historical!$D$7:$D$1190,MATCH(B25,Historical!$B$7:$B$1192,0))=0,"n/a",(INDEX(Historical!$C$7:$C$1190,MATCH(B25,Historical!$B$7:$B$1192,0))/INDEX(Historical!$D$7:$D$1190,MATCH(B25,Historical!$B$7:$B$1192,0))-1)*100)</f>
        <v>4.0590405904058935</v>
      </c>
      <c r="T25" s="474">
        <f>IF(INDEX(Historical!$F$7:$F$1190,MATCH(B25,Historical!$B$7:$B$1192,0))=0,"n/a",((INDEX(Historical!$C$7:$C$1190,MATCH(B25,Historical!$B$7:$B$1192,0))/INDEX(Historical!$F$7:$F$1190,MATCH(B25,Historical!$B$7:$B$1192,0)))^(1/3)-1)*100)</f>
        <v>3.8204377819601953</v>
      </c>
      <c r="U25" s="474">
        <f>IF(INDEX(Historical!$H$7:$H$1190,MATCH(B25,Historical!$B$7:$B$1192,0))=0,"n/a",((INDEX(Historical!$C$7:$C$1190,MATCH(B25,Historical!$B$7:$B$1192,0))/INDEX(Historical!$H$7:$H$1190,MATCH(B25,Historical!$B$7:$B$1192,0)))^(1/5)-1)*100)</f>
        <v>3.7137289336648172</v>
      </c>
      <c r="V25" s="474">
        <f>IF(INDEX(Historical!$M$7:$M$1190,MATCH(B25,Historical!$B$7:$B$1192,0))=0,"n/a",((INDEX(Historical!$C$7:$C$1190,MATCH(B25,Historical!$B$7:$B$1192,0))/INDEX(Historical!$M$7:$M$1190,MATCH(B25,Historical!$B$7:$B$1192,0)))^(1/10)-1)*100)</f>
        <v>3.7049063625172129</v>
      </c>
      <c r="W25" s="475">
        <f t="shared" si="3"/>
        <v>1.0023813209523627</v>
      </c>
      <c r="X25" s="476" t="str">
        <f t="shared" si="4"/>
        <v>n/a</v>
      </c>
      <c r="Y25" s="433"/>
      <c r="Z25" s="430">
        <f t="shared" si="5"/>
        <v>92.113564668769726</v>
      </c>
      <c r="AA25" s="581">
        <f t="shared" si="6"/>
        <v>20.236593059936911</v>
      </c>
      <c r="AB25" s="406">
        <v>12</v>
      </c>
      <c r="AC25" s="568">
        <v>3.17</v>
      </c>
      <c r="AD25" s="568" t="s">
        <v>135</v>
      </c>
      <c r="AE25" s="568">
        <v>2.4300000000000002</v>
      </c>
      <c r="AF25" s="568">
        <v>1.3</v>
      </c>
      <c r="AG25" s="568">
        <v>6.4600000000000009</v>
      </c>
      <c r="AH25" s="568">
        <v>4.58</v>
      </c>
      <c r="AI25" s="568">
        <v>9.32</v>
      </c>
      <c r="AJ25" s="568">
        <v>-2.88</v>
      </c>
      <c r="AK25" s="568" t="s">
        <v>135</v>
      </c>
      <c r="AL25" s="576">
        <v>3720</v>
      </c>
      <c r="AM25" s="571">
        <v>0.53</v>
      </c>
      <c r="AN25" s="568">
        <v>0.7</v>
      </c>
      <c r="AO25" s="510">
        <f t="shared" si="7"/>
        <v>-11.971032481689086</v>
      </c>
      <c r="AP25" s="511">
        <f t="shared" si="8"/>
        <v>8.2655605782478254</v>
      </c>
      <c r="AQ25" s="582">
        <f t="shared" si="9"/>
        <v>8.1307253650115374</v>
      </c>
      <c r="AR25" s="430">
        <f>INDEX(Historical!$C$7:$C$1190,MATCH(B25,Historical!$B$7:$B$1214,0))*IF(AH25="n/a",1.03,IF(AH25&lt;0,1.01,IF(AH25&gt;10,1.1,(1+AH25/100))))</f>
        <v>2.9491559999999999</v>
      </c>
      <c r="AS25" s="581">
        <f t="shared" si="10"/>
        <v>3.2240173391999996</v>
      </c>
      <c r="AT25" s="581">
        <f t="shared" si="11"/>
        <v>3.3207378593759995</v>
      </c>
      <c r="AU25" s="581">
        <f t="shared" si="11"/>
        <v>3.4203599951572796</v>
      </c>
      <c r="AV25" s="581">
        <f t="shared" si="11"/>
        <v>3.5229707950119979</v>
      </c>
      <c r="AW25" s="430">
        <f t="shared" si="12"/>
        <v>16.437241988745274</v>
      </c>
      <c r="AX25" s="516">
        <f t="shared" si="13"/>
        <v>25.6231363815203</v>
      </c>
      <c r="AY25" s="606">
        <v>0.81</v>
      </c>
      <c r="AZ25" s="571">
        <v>1.83</v>
      </c>
      <c r="BA25" s="571">
        <v>-3.4799999999999995</v>
      </c>
      <c r="BB25" s="571">
        <v>-1.54</v>
      </c>
      <c r="BC25" s="571">
        <v>-1.5699999999999998</v>
      </c>
      <c r="BE25" s="421">
        <v>2011</v>
      </c>
      <c r="BF25" s="421">
        <f t="shared" si="14"/>
        <v>1</v>
      </c>
      <c r="BG25" s="578">
        <v>2.71</v>
      </c>
      <c r="BH25" t="s">
        <v>3876</v>
      </c>
      <c r="BI25" t="s">
        <v>3877</v>
      </c>
    </row>
    <row r="26" spans="1:61" s="540" customFormat="1" ht="11.25" customHeight="1" x14ac:dyDescent="0.25">
      <c r="A26" s="602" t="s">
        <v>4059</v>
      </c>
      <c r="B26" s="546" t="s">
        <v>3365</v>
      </c>
      <c r="C26" s="734" t="s">
        <v>111</v>
      </c>
      <c r="D26" s="734" t="s">
        <v>209</v>
      </c>
      <c r="E26" s="524">
        <v>11</v>
      </c>
      <c r="F26" s="33">
        <v>487</v>
      </c>
      <c r="G26" s="720" t="s">
        <v>105</v>
      </c>
      <c r="H26" s="720" t="s">
        <v>105</v>
      </c>
      <c r="I26" s="525">
        <v>211.46</v>
      </c>
      <c r="J26" s="526">
        <f t="shared" si="0"/>
        <v>0.56748321195497964</v>
      </c>
      <c r="K26" s="527">
        <v>0.3</v>
      </c>
      <c r="L26" s="528">
        <v>4</v>
      </c>
      <c r="M26" s="529">
        <f t="shared" si="1"/>
        <v>1.2</v>
      </c>
      <c r="N26" s="530" t="s">
        <v>469</v>
      </c>
      <c r="O26" s="531">
        <v>0.26</v>
      </c>
      <c r="P26" s="714">
        <v>45673</v>
      </c>
      <c r="Q26" s="714">
        <v>45686</v>
      </c>
      <c r="R26" s="529">
        <f t="shared" si="2"/>
        <v>15.384615384615378</v>
      </c>
      <c r="S26" s="474">
        <f>IF(INDEX(Historical!$D$7:$D$1190,MATCH(B26,Historical!$B$7:$B$1192,0))=0,"n/a",(INDEX(Historical!$C$7:$C$1190,MATCH(B26,Historical!$B$7:$B$1192,0))/INDEX(Historical!$D$7:$D$1190,MATCH(B26,Historical!$B$7:$B$1192,0))-1)*100)</f>
        <v>18.181818181818187</v>
      </c>
      <c r="T26" s="474">
        <f>IF(INDEX(Historical!$F$7:$F$1190,MATCH(B26,Historical!$B$7:$B$1192,0))=0,"n/a",((INDEX(Historical!$C$7:$C$1190,MATCH(B26,Historical!$B$7:$B$1192,0))/INDEX(Historical!$F$7:$F$1190,MATCH(B26,Historical!$B$7:$B$1192,0)))^(1/3)-1)*100)</f>
        <v>22.917892127880691</v>
      </c>
      <c r="U26" s="474">
        <f>IF(INDEX(Historical!$H$7:$H$1190,MATCH(B26,Historical!$B$7:$B$1192,0))=0,"n/a",((INDEX(Historical!$C$7:$C$1190,MATCH(B26,Historical!$B$7:$B$1192,0))/INDEX(Historical!$H$7:$H$1190,MATCH(B26,Historical!$B$7:$B$1192,0)))^(1/5)-1)*100)</f>
        <v>16.723531932969316</v>
      </c>
      <c r="V26" s="474">
        <f>IF(INDEX(Historical!$M$7:$M$1190,MATCH(B26,Historical!$B$7:$B$1192,0))=0,"n/a",((INDEX(Historical!$C$7:$C$1190,MATCH(B26,Historical!$B$7:$B$1192,0))/INDEX(Historical!$M$7:$M$1190,MATCH(B26,Historical!$B$7:$B$1192,0)))^(1/10)-1)*100)</f>
        <v>14.021704985878225</v>
      </c>
      <c r="W26" s="475">
        <f t="shared" si="3"/>
        <v>1.1926889026557184</v>
      </c>
      <c r="X26" s="476">
        <f t="shared" si="4"/>
        <v>1.3314913959370476</v>
      </c>
      <c r="Y26" s="541"/>
      <c r="Z26" s="526">
        <f t="shared" si="5"/>
        <v>12.219959266802444</v>
      </c>
      <c r="AA26" s="533">
        <f t="shared" si="6"/>
        <v>21.533604887983707</v>
      </c>
      <c r="AB26" s="528">
        <v>12</v>
      </c>
      <c r="AC26" s="534">
        <v>9.82</v>
      </c>
      <c r="AD26" s="534" t="s">
        <v>135</v>
      </c>
      <c r="AE26" s="534">
        <v>1.6</v>
      </c>
      <c r="AF26" s="534">
        <v>2.29</v>
      </c>
      <c r="AG26" s="534">
        <v>11.3</v>
      </c>
      <c r="AH26" s="534">
        <v>10.41</v>
      </c>
      <c r="AI26" s="534">
        <v>17.630000000000003</v>
      </c>
      <c r="AJ26" s="534">
        <v>12.559999999999999</v>
      </c>
      <c r="AK26" s="534" t="s">
        <v>135</v>
      </c>
      <c r="AL26" s="535">
        <v>2560</v>
      </c>
      <c r="AM26" s="536">
        <v>4.18</v>
      </c>
      <c r="AN26" s="534">
        <v>0.21</v>
      </c>
      <c r="AO26" s="537">
        <f t="shared" si="7"/>
        <v>-4.2425897430594119</v>
      </c>
      <c r="AP26" s="538">
        <f t="shared" si="8"/>
        <v>17.291015144924295</v>
      </c>
      <c r="AQ26" s="582">
        <f t="shared" si="9"/>
        <v>48.041968814376233</v>
      </c>
      <c r="AR26" s="430">
        <f>INDEX(Historical!$C$7:$C$1190,MATCH(B26,Historical!$B$7:$B$1214,0))*IF(AH26="n/a",1.03,IF(AH26&lt;0,1.01,IF(AH26&gt;10,1.1,(1+AH26/100))))</f>
        <v>1.1440000000000001</v>
      </c>
      <c r="AS26" s="533">
        <f t="shared" si="10"/>
        <v>1.2584000000000002</v>
      </c>
      <c r="AT26" s="533">
        <f t="shared" si="11"/>
        <v>1.2961520000000002</v>
      </c>
      <c r="AU26" s="533">
        <f t="shared" si="11"/>
        <v>1.3350365600000003</v>
      </c>
      <c r="AV26" s="533">
        <f t="shared" si="11"/>
        <v>1.3750876568000003</v>
      </c>
      <c r="AW26" s="526">
        <f t="shared" si="12"/>
        <v>6.4086762168</v>
      </c>
      <c r="AX26" s="539">
        <f t="shared" si="13"/>
        <v>3.030680136574293</v>
      </c>
      <c r="AY26" s="607">
        <v>1.1000000000000001</v>
      </c>
      <c r="AZ26" s="536">
        <v>34.630000000000003</v>
      </c>
      <c r="BA26" s="536">
        <v>-9.36</v>
      </c>
      <c r="BB26" s="536">
        <v>-4.03</v>
      </c>
      <c r="BC26" s="536">
        <v>8.02</v>
      </c>
      <c r="BD26" s="592"/>
      <c r="BE26" s="421">
        <v>2015</v>
      </c>
      <c r="BF26" s="421">
        <f t="shared" si="14"/>
        <v>1</v>
      </c>
      <c r="BG26" s="559">
        <v>7.7299999999999995</v>
      </c>
      <c r="BH26" t="s">
        <v>3876</v>
      </c>
      <c r="BI26" t="s">
        <v>3877</v>
      </c>
    </row>
    <row r="27" spans="1:61" ht="11.25" customHeight="1" x14ac:dyDescent="0.25">
      <c r="A27" s="8" t="s">
        <v>4060</v>
      </c>
      <c r="B27" s="405" t="s">
        <v>847</v>
      </c>
      <c r="C27" s="734" t="s">
        <v>107</v>
      </c>
      <c r="D27" s="734" t="s">
        <v>117</v>
      </c>
      <c r="E27" s="504">
        <v>15</v>
      </c>
      <c r="F27" s="33">
        <v>300</v>
      </c>
      <c r="G27" s="33" t="s">
        <v>114</v>
      </c>
      <c r="H27" s="33" t="s">
        <v>114</v>
      </c>
      <c r="I27" s="573">
        <v>203.45</v>
      </c>
      <c r="J27" s="430">
        <f t="shared" si="0"/>
        <v>1.9660850331776849</v>
      </c>
      <c r="K27" s="575">
        <v>1</v>
      </c>
      <c r="L27" s="406">
        <v>4</v>
      </c>
      <c r="M27" s="423">
        <f t="shared" si="1"/>
        <v>4</v>
      </c>
      <c r="N27" s="183" t="s">
        <v>162</v>
      </c>
      <c r="O27" s="505">
        <v>0.92</v>
      </c>
      <c r="P27" s="422">
        <v>45726</v>
      </c>
      <c r="Q27" s="422">
        <v>45748</v>
      </c>
      <c r="R27" s="423">
        <f t="shared" si="2"/>
        <v>8.6956521739130395</v>
      </c>
      <c r="S27" s="474">
        <f>IF(INDEX(Historical!$D$7:$D$1190,MATCH(B27,Historical!$B$7:$B$1192,0))=0,"n/a",(INDEX(Historical!$C$7:$C$1190,MATCH(B27,Historical!$B$7:$B$1192,0))/INDEX(Historical!$D$7:$D$1190,MATCH(B27,Historical!$B$7:$B$1192,0))-1)*100)</f>
        <v>3.6931818181818121</v>
      </c>
      <c r="T27" s="474">
        <f>IF(INDEX(Historical!$F$7:$F$1190,MATCH(B27,Historical!$B$7:$B$1192,0))=0,"n/a",((INDEX(Historical!$C$7:$C$1190,MATCH(B27,Historical!$B$7:$B$1192,0))/INDEX(Historical!$F$7:$F$1190,MATCH(B27,Historical!$B$7:$B$1192,0)))^(1/3)-1)*100)</f>
        <v>7.1138110921004305</v>
      </c>
      <c r="U27" s="474">
        <f>IF(INDEX(Historical!$H$7:$H$1190,MATCH(B27,Historical!$B$7:$B$1192,0))=0,"n/a",((INDEX(Historical!$C$7:$C$1190,MATCH(B27,Historical!$B$7:$B$1192,0))/INDEX(Historical!$H$7:$H$1190,MATCH(B27,Historical!$B$7:$B$1192,0)))^(1/5)-1)*100)</f>
        <v>13.241955061855171</v>
      </c>
      <c r="V27" s="474">
        <f>IF(INDEX(Historical!$M$7:$M$1190,MATCH(B27,Historical!$B$7:$B$1192,0))=0,"n/a",((INDEX(Historical!$C$7:$C$1190,MATCH(B27,Historical!$B$7:$B$1192,0))/INDEX(Historical!$M$7:$M$1190,MATCH(B27,Historical!$B$7:$B$1192,0)))^(1/10)-1)*100)</f>
        <v>12.540148576722586</v>
      </c>
      <c r="W27" s="475">
        <f t="shared" si="3"/>
        <v>1.0559647663533509</v>
      </c>
      <c r="X27" s="476">
        <f t="shared" si="4"/>
        <v>3.3866892741317569</v>
      </c>
      <c r="Y27" s="442"/>
      <c r="Z27" s="430">
        <f t="shared" si="5"/>
        <v>18.805829807240247</v>
      </c>
      <c r="AA27" s="581">
        <f t="shared" si="6"/>
        <v>9.5651151857075689</v>
      </c>
      <c r="AB27" s="406">
        <v>12</v>
      </c>
      <c r="AC27" s="568">
        <v>21.27</v>
      </c>
      <c r="AD27" s="568">
        <v>1.1499999999999999</v>
      </c>
      <c r="AE27" s="568">
        <v>0.81</v>
      </c>
      <c r="AF27" s="568">
        <v>2.44</v>
      </c>
      <c r="AG27" s="568">
        <v>27.33</v>
      </c>
      <c r="AH27" s="568">
        <v>17.04</v>
      </c>
      <c r="AI27" s="568">
        <v>6.8900000000000006</v>
      </c>
      <c r="AJ27" s="568">
        <v>3.91</v>
      </c>
      <c r="AK27" s="568">
        <v>8.34</v>
      </c>
      <c r="AL27" s="576">
        <v>53610</v>
      </c>
      <c r="AM27" s="571">
        <v>0.53</v>
      </c>
      <c r="AN27" s="568">
        <v>0.34</v>
      </c>
      <c r="AO27" s="510">
        <f t="shared" si="7"/>
        <v>5.642924909325286</v>
      </c>
      <c r="AP27" s="511">
        <f t="shared" si="8"/>
        <v>15.208040095032855</v>
      </c>
      <c r="AQ27" s="582">
        <f t="shared" si="9"/>
        <v>1.847120841051586</v>
      </c>
      <c r="AR27" s="430">
        <f>INDEX(Historical!$C$7:$C$1190,MATCH(B27,Historical!$B$7:$B$1214,0))*IF(AH27="n/a",1.03,IF(AH27&lt;0,1.01,IF(AH27&gt;10,1.1,(1+AH27/100))))</f>
        <v>4.0150000000000006</v>
      </c>
      <c r="AS27" s="581">
        <f t="shared" si="10"/>
        <v>4.2916335000000005</v>
      </c>
      <c r="AT27" s="581">
        <f t="shared" ref="AT27:AV46" si="15">IF($AK27="n/a",1.03*AS27,IF($AK27&lt;0,1.01*AS27,IF($AK27&gt;10,1.1*AS27,(1+$AK27/100)*AS27)))</f>
        <v>4.6495557339000007</v>
      </c>
      <c r="AU27" s="581">
        <f t="shared" si="15"/>
        <v>5.03732868210726</v>
      </c>
      <c r="AV27" s="581">
        <f t="shared" si="15"/>
        <v>5.4574418941950054</v>
      </c>
      <c r="AW27" s="430">
        <f t="shared" si="12"/>
        <v>23.450959810202271</v>
      </c>
      <c r="AX27" s="516">
        <f t="shared" si="13"/>
        <v>11.526645274122522</v>
      </c>
      <c r="AY27" s="606">
        <v>0.36</v>
      </c>
      <c r="AZ27" s="571">
        <v>15.6</v>
      </c>
      <c r="BA27" s="571">
        <v>-5.27</v>
      </c>
      <c r="BB27" s="571">
        <v>1.81</v>
      </c>
      <c r="BC27" s="571">
        <v>2.73</v>
      </c>
      <c r="BE27" s="421">
        <v>2011</v>
      </c>
      <c r="BF27" s="421">
        <f t="shared" si="14"/>
        <v>1</v>
      </c>
      <c r="BG27" s="578">
        <v>5.66</v>
      </c>
      <c r="BH27" t="s">
        <v>3876</v>
      </c>
      <c r="BI27" t="s">
        <v>3877</v>
      </c>
    </row>
    <row r="28" spans="1:61" ht="11.25" customHeight="1" x14ac:dyDescent="0.25">
      <c r="A28" s="8" t="s">
        <v>3235</v>
      </c>
      <c r="B28" s="405" t="s">
        <v>3236</v>
      </c>
      <c r="C28" s="734" t="s">
        <v>111</v>
      </c>
      <c r="D28" s="734" t="s">
        <v>1146</v>
      </c>
      <c r="E28" s="504">
        <v>12</v>
      </c>
      <c r="F28" s="33">
        <v>450</v>
      </c>
      <c r="G28" s="33" t="s">
        <v>105</v>
      </c>
      <c r="H28" s="33" t="s">
        <v>105</v>
      </c>
      <c r="I28" s="573">
        <v>169.8</v>
      </c>
      <c r="J28" s="430">
        <f t="shared" si="0"/>
        <v>1.2014134275618376</v>
      </c>
      <c r="K28" s="575">
        <v>0.51</v>
      </c>
      <c r="L28" s="406">
        <v>4</v>
      </c>
      <c r="M28" s="423">
        <f t="shared" si="1"/>
        <v>2.04</v>
      </c>
      <c r="N28" s="183" t="s">
        <v>150</v>
      </c>
      <c r="O28" s="505">
        <v>0.48</v>
      </c>
      <c r="P28" s="422">
        <v>45730</v>
      </c>
      <c r="Q28" s="422">
        <v>45747</v>
      </c>
      <c r="R28" s="423">
        <f t="shared" si="2"/>
        <v>6.2500000000000053</v>
      </c>
      <c r="S28" s="474">
        <f>IF(INDEX(Historical!$D$7:$D$1190,MATCH(B28,Historical!$B$7:$B$1192,0))=0,"n/a",(INDEX(Historical!$C$7:$C$1190,MATCH(B28,Historical!$B$7:$B$1192,0))/INDEX(Historical!$D$7:$D$1190,MATCH(B28,Historical!$B$7:$B$1192,0))-1)*100)</f>
        <v>6.6666666666666652</v>
      </c>
      <c r="T28" s="474">
        <f>IF(INDEX(Historical!$F$7:$F$1190,MATCH(B28,Historical!$B$7:$B$1192,0))=0,"n/a",((INDEX(Historical!$C$7:$C$1190,MATCH(B28,Historical!$B$7:$B$1192,0))/INDEX(Historical!$F$7:$F$1190,MATCH(B28,Historical!$B$7:$B$1192,0)))^(1/3)-1)*100)</f>
        <v>10.064241629820891</v>
      </c>
      <c r="U28" s="474">
        <f>IF(INDEX(Historical!$H$7:$H$1190,MATCH(B28,Historical!$B$7:$B$1192,0))=0,"n/a",((INDEX(Historical!$C$7:$C$1190,MATCH(B28,Historical!$B$7:$B$1192,0))/INDEX(Historical!$H$7:$H$1190,MATCH(B28,Historical!$B$7:$B$1192,0)))^(1/5)-1)*100)</f>
        <v>12.195514544619957</v>
      </c>
      <c r="V28" s="474">
        <f>IF(INDEX(Historical!$M$7:$M$1190,MATCH(B28,Historical!$B$7:$B$1192,0))=0,"n/a",((INDEX(Historical!$C$7:$C$1190,MATCH(B28,Historical!$B$7:$B$1192,0))/INDEX(Historical!$M$7:$M$1190,MATCH(B28,Historical!$B$7:$B$1192,0)))^(1/10)-1)*100)</f>
        <v>19.623119885131544</v>
      </c>
      <c r="W28" s="475">
        <f t="shared" si="3"/>
        <v>0.62148703243975545</v>
      </c>
      <c r="X28" s="476">
        <f t="shared" si="4"/>
        <v>1.2572695406824697</v>
      </c>
      <c r="Y28" s="574" t="s">
        <v>3426</v>
      </c>
      <c r="Z28" s="430">
        <f t="shared" si="5"/>
        <v>28.333333333333332</v>
      </c>
      <c r="AA28" s="581">
        <f t="shared" si="6"/>
        <v>23.583333333333336</v>
      </c>
      <c r="AB28" s="406">
        <v>12</v>
      </c>
      <c r="AC28" s="568">
        <v>7.2</v>
      </c>
      <c r="AD28" s="568">
        <v>3.24</v>
      </c>
      <c r="AE28" s="568">
        <v>3.76</v>
      </c>
      <c r="AF28" s="568">
        <v>8.16</v>
      </c>
      <c r="AG28" s="569">
        <v>38.99</v>
      </c>
      <c r="AH28" s="568">
        <v>7.9399999999999995</v>
      </c>
      <c r="AI28" s="568">
        <v>7.6700000000000008</v>
      </c>
      <c r="AJ28" s="568">
        <v>9.7000000000000011</v>
      </c>
      <c r="AK28" s="568">
        <v>7.28</v>
      </c>
      <c r="AL28" s="576">
        <v>14580</v>
      </c>
      <c r="AM28" s="571">
        <v>0.37</v>
      </c>
      <c r="AN28" s="568">
        <v>1.25</v>
      </c>
      <c r="AO28" s="510">
        <f t="shared" si="7"/>
        <v>-10.186405361151541</v>
      </c>
      <c r="AP28" s="511">
        <f t="shared" si="8"/>
        <v>13.396927972181794</v>
      </c>
      <c r="AQ28" s="582">
        <f t="shared" si="9"/>
        <v>192.45322512991527</v>
      </c>
      <c r="AR28" s="430">
        <f>INDEX(Historical!$C$7:$C$1190,MATCH(B28,Historical!$B$7:$B$1214,0))*IF(AH28="n/a",1.03,IF(AH28&lt;0,1.01,IF(AH28&gt;10,1.1,(1+AH28/100))))</f>
        <v>2.0724479999999996</v>
      </c>
      <c r="AS28" s="581">
        <f t="shared" si="10"/>
        <v>2.2314047615999995</v>
      </c>
      <c r="AT28" s="581">
        <f t="shared" si="15"/>
        <v>2.3938510282444794</v>
      </c>
      <c r="AU28" s="581">
        <f t="shared" si="15"/>
        <v>2.5681233831006773</v>
      </c>
      <c r="AV28" s="581">
        <f t="shared" si="15"/>
        <v>2.7550827653904064</v>
      </c>
      <c r="AW28" s="430">
        <f t="shared" si="12"/>
        <v>12.020909938335562</v>
      </c>
      <c r="AX28" s="516">
        <f t="shared" si="13"/>
        <v>7.0794522605038646</v>
      </c>
      <c r="AY28" s="606">
        <v>1.08</v>
      </c>
      <c r="AZ28" s="571">
        <v>45.660000000000004</v>
      </c>
      <c r="BA28" s="571">
        <v>-1.82</v>
      </c>
      <c r="BB28" s="571">
        <v>7.42</v>
      </c>
      <c r="BC28" s="571">
        <v>21.36</v>
      </c>
      <c r="BE28" s="421">
        <v>2014</v>
      </c>
      <c r="BF28" s="421">
        <f t="shared" si="14"/>
        <v>1</v>
      </c>
      <c r="BG28" s="578">
        <v>12.920000000000002</v>
      </c>
      <c r="BH28" t="s">
        <v>3876</v>
      </c>
      <c r="BI28" t="s">
        <v>3877</v>
      </c>
    </row>
    <row r="29" spans="1:61" ht="11.25" customHeight="1" x14ac:dyDescent="0.25">
      <c r="A29" s="8" t="s">
        <v>865</v>
      </c>
      <c r="B29" s="405" t="s">
        <v>866</v>
      </c>
      <c r="C29" s="734" t="s">
        <v>152</v>
      </c>
      <c r="D29" s="734" t="s">
        <v>867</v>
      </c>
      <c r="E29" s="504">
        <v>15</v>
      </c>
      <c r="F29" s="33">
        <v>293</v>
      </c>
      <c r="G29" s="33" t="s">
        <v>114</v>
      </c>
      <c r="H29" s="33" t="s">
        <v>114</v>
      </c>
      <c r="I29" s="573">
        <v>287.70999999999998</v>
      </c>
      <c r="J29" s="430">
        <f t="shared" si="0"/>
        <v>3.3088874213617876</v>
      </c>
      <c r="K29" s="575">
        <v>2.38</v>
      </c>
      <c r="L29" s="406">
        <v>4</v>
      </c>
      <c r="M29" s="423">
        <f t="shared" si="1"/>
        <v>9.52</v>
      </c>
      <c r="N29" s="183" t="s">
        <v>246</v>
      </c>
      <c r="O29" s="505">
        <v>2.25</v>
      </c>
      <c r="P29" s="422">
        <v>45702</v>
      </c>
      <c r="Q29" s="422">
        <v>45723</v>
      </c>
      <c r="R29" s="423">
        <f t="shared" si="2"/>
        <v>5.7777777777777732</v>
      </c>
      <c r="S29" s="474">
        <f>IF(INDEX(Historical!$D$7:$D$1190,MATCH(B29,Historical!$B$7:$B$1192,0))=0,"n/a",(INDEX(Historical!$C$7:$C$1190,MATCH(B29,Historical!$B$7:$B$1192,0))/INDEX(Historical!$D$7:$D$1190,MATCH(B29,Historical!$B$7:$B$1192,0))-1)*100)</f>
        <v>5.6338028169014231</v>
      </c>
      <c r="T29" s="474">
        <f>IF(INDEX(Historical!$F$7:$F$1190,MATCH(B29,Historical!$B$7:$B$1192,0))=0,"n/a",((INDEX(Historical!$C$7:$C$1190,MATCH(B29,Historical!$B$7:$B$1192,0))/INDEX(Historical!$F$7:$F$1190,MATCH(B29,Historical!$B$7:$B$1192,0)))^(1/3)-1)*100)</f>
        <v>8.5317027679050241</v>
      </c>
      <c r="U29" s="474">
        <f>IF(INDEX(Historical!$H$7:$H$1190,MATCH(B29,Historical!$B$7:$B$1192,0))=0,"n/a",((INDEX(Historical!$C$7:$C$1190,MATCH(B29,Historical!$B$7:$B$1192,0))/INDEX(Historical!$H$7:$H$1190,MATCH(B29,Historical!$B$7:$B$1192,0)))^(1/5)-1)*100)</f>
        <v>9.1849810789540687</v>
      </c>
      <c r="V29" s="474">
        <f>IF(INDEX(Historical!$M$7:$M$1190,MATCH(B29,Historical!$B$7:$B$1192,0))=0,"n/a",((INDEX(Historical!$C$7:$C$1190,MATCH(B29,Historical!$B$7:$B$1192,0))/INDEX(Historical!$M$7:$M$1190,MATCH(B29,Historical!$B$7:$B$1192,0)))^(1/10)-1)*100)</f>
        <v>13.942375188252477</v>
      </c>
      <c r="W29" s="475">
        <f t="shared" si="3"/>
        <v>0.6587816605805531</v>
      </c>
      <c r="X29" s="476" t="str">
        <f t="shared" si="4"/>
        <v>n/a</v>
      </c>
      <c r="Y29" s="439"/>
      <c r="Z29" s="430">
        <f t="shared" si="5"/>
        <v>77.905073649754499</v>
      </c>
      <c r="AA29" s="581">
        <f t="shared" si="6"/>
        <v>23.544189852700487</v>
      </c>
      <c r="AB29" s="406">
        <v>12</v>
      </c>
      <c r="AC29" s="568">
        <v>12.22</v>
      </c>
      <c r="AD29" s="568">
        <v>5.41</v>
      </c>
      <c r="AE29" s="568">
        <v>4.46</v>
      </c>
      <c r="AF29" s="568">
        <v>20.85</v>
      </c>
      <c r="AG29" s="568">
        <v>99.14</v>
      </c>
      <c r="AH29" s="568">
        <v>6.35</v>
      </c>
      <c r="AI29" s="568">
        <v>2.7</v>
      </c>
      <c r="AJ29" s="568">
        <v>-10.100000000000001</v>
      </c>
      <c r="AK29" s="568">
        <v>4.3499999999999996</v>
      </c>
      <c r="AL29" s="576">
        <v>154890</v>
      </c>
      <c r="AM29" s="572">
        <v>0.2</v>
      </c>
      <c r="AN29" s="568">
        <v>7.57</v>
      </c>
      <c r="AO29" s="510">
        <f t="shared" si="7"/>
        <v>-11.050321352384632</v>
      </c>
      <c r="AP29" s="511">
        <f t="shared" si="8"/>
        <v>12.493868500315855</v>
      </c>
      <c r="AQ29" s="582">
        <f t="shared" si="9"/>
        <v>367.09330898835537</v>
      </c>
      <c r="AR29" s="430">
        <f>INDEX(Historical!$C$7:$C$1190,MATCH(B29,Historical!$B$7:$B$1214,0))*IF(AH29="n/a",1.03,IF(AH29&lt;0,1.01,IF(AH29&gt;10,1.1,(1+AH29/100))))</f>
        <v>9.5714999999999986</v>
      </c>
      <c r="AS29" s="581">
        <f t="shared" si="10"/>
        <v>9.8299304999999979</v>
      </c>
      <c r="AT29" s="581">
        <f t="shared" si="15"/>
        <v>10.257532476749999</v>
      </c>
      <c r="AU29" s="581">
        <f t="shared" si="15"/>
        <v>10.703735139488625</v>
      </c>
      <c r="AV29" s="581">
        <f t="shared" si="15"/>
        <v>11.169347618056381</v>
      </c>
      <c r="AW29" s="430">
        <f t="shared" si="12"/>
        <v>51.532045734294996</v>
      </c>
      <c r="AX29" s="516">
        <f t="shared" si="13"/>
        <v>17.911106925131211</v>
      </c>
      <c r="AY29" s="606">
        <v>0.47</v>
      </c>
      <c r="AZ29" s="571">
        <v>13.58</v>
      </c>
      <c r="BA29" s="571">
        <v>-15.17</v>
      </c>
      <c r="BB29" s="571">
        <v>-1.79</v>
      </c>
      <c r="BC29" s="571">
        <v>-0.25</v>
      </c>
      <c r="BE29" s="421">
        <v>2011</v>
      </c>
      <c r="BF29" s="421">
        <f t="shared" si="14"/>
        <v>1</v>
      </c>
      <c r="BG29" s="578">
        <v>7.3999999999999995</v>
      </c>
      <c r="BH29" t="s">
        <v>3876</v>
      </c>
      <c r="BI29" t="s">
        <v>3877</v>
      </c>
    </row>
    <row r="30" spans="1:61" ht="11.25" customHeight="1" x14ac:dyDescent="0.25">
      <c r="A30" s="95" t="s">
        <v>4062</v>
      </c>
      <c r="B30" s="405" t="s">
        <v>401</v>
      </c>
      <c r="C30" s="734" t="s">
        <v>107</v>
      </c>
      <c r="D30" s="734" t="s">
        <v>3649</v>
      </c>
      <c r="E30" s="504">
        <v>21</v>
      </c>
      <c r="F30" s="33">
        <v>191</v>
      </c>
      <c r="G30" s="33" t="s">
        <v>114</v>
      </c>
      <c r="H30" s="33" t="s">
        <v>114</v>
      </c>
      <c r="I30" s="573">
        <v>514.80999999999995</v>
      </c>
      <c r="J30" s="430">
        <f t="shared" si="0"/>
        <v>1.2431770944620346</v>
      </c>
      <c r="K30" s="575">
        <v>1.6</v>
      </c>
      <c r="L30" s="406">
        <v>4</v>
      </c>
      <c r="M30" s="423">
        <f t="shared" si="1"/>
        <v>6.4</v>
      </c>
      <c r="N30" s="183" t="s">
        <v>234</v>
      </c>
      <c r="O30" s="505">
        <v>1.48</v>
      </c>
      <c r="P30" s="422">
        <v>45782</v>
      </c>
      <c r="Q30" s="422">
        <v>45796</v>
      </c>
      <c r="R30" s="423">
        <f t="shared" si="2"/>
        <v>8.1081081081081159</v>
      </c>
      <c r="S30" s="474">
        <f>IF(INDEX(Historical!$D$7:$D$1190,MATCH(B30,Historical!$B$7:$B$1192,0))=0,"n/a",(INDEX(Historical!$C$7:$C$1190,MATCH(B30,Historical!$B$7:$B$1192,0))/INDEX(Historical!$D$7:$D$1190,MATCH(B30,Historical!$B$7:$B$1192,0))-1)*100)</f>
        <v>9.2452830188679336</v>
      </c>
      <c r="T30" s="474">
        <f>IF(INDEX(Historical!$F$7:$F$1190,MATCH(B30,Historical!$B$7:$B$1192,0))=0,"n/a",((INDEX(Historical!$C$7:$C$1190,MATCH(B30,Historical!$B$7:$B$1192,0))/INDEX(Historical!$F$7:$F$1190,MATCH(B30,Historical!$B$7:$B$1192,0)))^(1/3)-1)*100)</f>
        <v>9.334765840589121</v>
      </c>
      <c r="U30" s="474">
        <f>IF(INDEX(Historical!$H$7:$H$1190,MATCH(B30,Historical!$B$7:$B$1192,0))=0,"n/a",((INDEX(Historical!$C$7:$C$1190,MATCH(B30,Historical!$B$7:$B$1192,0))/INDEX(Historical!$H$7:$H$1190,MATCH(B30,Historical!$B$7:$B$1192,0)))^(1/5)-1)*100)</f>
        <v>8.7303328738917116</v>
      </c>
      <c r="V30" s="474">
        <f>IF(INDEX(Historical!$M$7:$M$1190,MATCH(B30,Historical!$B$7:$B$1192,0))=0,"n/a",((INDEX(Historical!$C$7:$C$1190,MATCH(B30,Historical!$B$7:$B$1192,0))/INDEX(Historical!$M$7:$M$1190,MATCH(B30,Historical!$B$7:$B$1192,0)))^(1/10)-1)*100)</f>
        <v>9.8644061229343336</v>
      </c>
      <c r="W30" s="475">
        <f t="shared" si="3"/>
        <v>0.88503380386925179</v>
      </c>
      <c r="X30" s="476">
        <f t="shared" si="4"/>
        <v>0.46241169882901018</v>
      </c>
      <c r="Y30" s="443"/>
      <c r="Z30" s="430">
        <f t="shared" si="5"/>
        <v>19.912881144990667</v>
      </c>
      <c r="AA30" s="581">
        <f t="shared" si="6"/>
        <v>16.017734909769754</v>
      </c>
      <c r="AB30" s="406">
        <v>12</v>
      </c>
      <c r="AC30" s="568">
        <v>32.14</v>
      </c>
      <c r="AD30" s="568">
        <v>2</v>
      </c>
      <c r="AE30" s="568">
        <v>2.66</v>
      </c>
      <c r="AF30" s="568">
        <v>7.99</v>
      </c>
      <c r="AG30" s="568">
        <v>58.24</v>
      </c>
      <c r="AH30" s="568">
        <v>6.17</v>
      </c>
      <c r="AI30" s="568">
        <v>8.19</v>
      </c>
      <c r="AJ30" s="568">
        <v>18.88</v>
      </c>
      <c r="AK30" s="568">
        <v>8.02</v>
      </c>
      <c r="AL30" s="576">
        <v>48530</v>
      </c>
      <c r="AM30" s="571">
        <v>0.22</v>
      </c>
      <c r="AN30" s="568">
        <v>0.99</v>
      </c>
      <c r="AO30" s="510">
        <f t="shared" si="7"/>
        <v>-6.0442249414160081</v>
      </c>
      <c r="AP30" s="511">
        <f t="shared" si="8"/>
        <v>9.9735099683537456</v>
      </c>
      <c r="AQ30" s="582">
        <f t="shared" si="9"/>
        <v>138.496868769625</v>
      </c>
      <c r="AR30" s="430">
        <f>INDEX(Historical!$C$7:$C$1190,MATCH(B30,Historical!$B$7:$B$1214,0))*IF(AH30="n/a",1.03,IF(AH30&lt;0,1.01,IF(AH30&gt;10,1.1,(1+AH30/100))))</f>
        <v>6.1472430000000005</v>
      </c>
      <c r="AS30" s="581">
        <f t="shared" si="10"/>
        <v>6.6507022017000006</v>
      </c>
      <c r="AT30" s="581">
        <f t="shared" si="15"/>
        <v>7.184088518276341</v>
      </c>
      <c r="AU30" s="581">
        <f t="shared" si="15"/>
        <v>7.7602524174421035</v>
      </c>
      <c r="AV30" s="581">
        <f t="shared" si="15"/>
        <v>8.3826246613209605</v>
      </c>
      <c r="AW30" s="430">
        <f t="shared" si="12"/>
        <v>36.124910798739407</v>
      </c>
      <c r="AX30" s="516">
        <f t="shared" si="13"/>
        <v>7.0171346319495367</v>
      </c>
      <c r="AY30" s="606">
        <v>1.26</v>
      </c>
      <c r="AZ30" s="571">
        <v>29.959999999999997</v>
      </c>
      <c r="BA30" s="571">
        <v>-11.55</v>
      </c>
      <c r="BB30" s="571">
        <v>-1.24</v>
      </c>
      <c r="BC30" s="571">
        <v>-0.89</v>
      </c>
      <c r="BE30" s="421">
        <v>2005</v>
      </c>
      <c r="BF30" s="421">
        <f t="shared" si="14"/>
        <v>2</v>
      </c>
      <c r="BG30" s="578">
        <v>1.77</v>
      </c>
      <c r="BH30" t="s">
        <v>3876</v>
      </c>
      <c r="BI30" t="s">
        <v>3877</v>
      </c>
    </row>
    <row r="31" spans="1:61" s="540" customFormat="1" ht="11.25" customHeight="1" x14ac:dyDescent="0.25">
      <c r="A31" s="523" t="s">
        <v>4063</v>
      </c>
      <c r="B31" s="546" t="s">
        <v>863</v>
      </c>
      <c r="C31" s="734" t="s">
        <v>107</v>
      </c>
      <c r="D31" s="734" t="s">
        <v>117</v>
      </c>
      <c r="E31" s="524">
        <v>13</v>
      </c>
      <c r="F31" s="33">
        <v>402</v>
      </c>
      <c r="G31" s="720" t="s">
        <v>105</v>
      </c>
      <c r="H31" s="720" t="s">
        <v>105</v>
      </c>
      <c r="I31" s="525">
        <v>46.18</v>
      </c>
      <c r="J31" s="526">
        <f t="shared" si="0"/>
        <v>3.3780857514075358</v>
      </c>
      <c r="K31" s="527">
        <v>0.39</v>
      </c>
      <c r="L31" s="528">
        <v>4</v>
      </c>
      <c r="M31" s="529">
        <f t="shared" si="1"/>
        <v>1.56</v>
      </c>
      <c r="N31" s="530" t="s">
        <v>570</v>
      </c>
      <c r="O31" s="531">
        <v>0.37</v>
      </c>
      <c r="P31" s="714">
        <v>45723</v>
      </c>
      <c r="Q31" s="714">
        <v>45737</v>
      </c>
      <c r="R31" s="529">
        <f t="shared" si="2"/>
        <v>5.4054054054054106</v>
      </c>
      <c r="S31" s="474">
        <f>IF(INDEX(Historical!$D$7:$D$1190,MATCH(B31,Historical!$B$7:$B$1192,0))=0,"n/a",(INDEX(Historical!$C$7:$C$1190,MATCH(B31,Historical!$B$7:$B$1192,0))/INDEX(Historical!$D$7:$D$1190,MATCH(B31,Historical!$B$7:$B$1192,0))-1)*100)</f>
        <v>8.8235294117646959</v>
      </c>
      <c r="T31" s="474">
        <f>IF(INDEX(Historical!$F$7:$F$1190,MATCH(B31,Historical!$B$7:$B$1192,0))=0,"n/a",((INDEX(Historical!$C$7:$C$1190,MATCH(B31,Historical!$B$7:$B$1192,0))/INDEX(Historical!$F$7:$F$1190,MATCH(B31,Historical!$B$7:$B$1192,0)))^(1/3)-1)*100)</f>
        <v>8.4595775991327393</v>
      </c>
      <c r="U31" s="474">
        <f>IF(INDEX(Historical!$H$7:$H$1190,MATCH(B31,Historical!$B$7:$B$1192,0))=0,"n/a",((INDEX(Historical!$C$7:$C$1190,MATCH(B31,Historical!$B$7:$B$1192,0))/INDEX(Historical!$H$7:$H$1190,MATCH(B31,Historical!$B$7:$B$1192,0)))^(1/5)-1)*100)</f>
        <v>8.1564298323768547</v>
      </c>
      <c r="V31" s="474">
        <f>IF(INDEX(Historical!$M$7:$M$1190,MATCH(B31,Historical!$B$7:$B$1192,0))=0,"n/a",((INDEX(Historical!$C$7:$C$1190,MATCH(B31,Historical!$B$7:$B$1192,0))/INDEX(Historical!$M$7:$M$1190,MATCH(B31,Historical!$B$7:$B$1192,0)))^(1/10)-1)*100)</f>
        <v>11.918543025576867</v>
      </c>
      <c r="W31" s="475">
        <f t="shared" si="3"/>
        <v>0.68434789511380545</v>
      </c>
      <c r="X31" s="476" t="str">
        <f t="shared" si="4"/>
        <v>n/a</v>
      </c>
      <c r="Y31" s="543"/>
      <c r="Z31" s="526">
        <f t="shared" si="5"/>
        <v>59.090909090909093</v>
      </c>
      <c r="AA31" s="533">
        <f t="shared" si="6"/>
        <v>17.492424242424242</v>
      </c>
      <c r="AB31" s="528">
        <v>12</v>
      </c>
      <c r="AC31" s="534">
        <v>2.64</v>
      </c>
      <c r="AD31" s="534" t="s">
        <v>135</v>
      </c>
      <c r="AE31" s="534">
        <v>2.86</v>
      </c>
      <c r="AF31" s="534">
        <v>3.31</v>
      </c>
      <c r="AG31" s="534">
        <v>17.8</v>
      </c>
      <c r="AH31" s="534">
        <v>-9.6100000000000012</v>
      </c>
      <c r="AI31" s="534">
        <v>-2.67</v>
      </c>
      <c r="AJ31" s="534">
        <v>-9.6100000000000012</v>
      </c>
      <c r="AK31" s="534">
        <v>-6.02</v>
      </c>
      <c r="AL31" s="535">
        <v>876.99</v>
      </c>
      <c r="AM31" s="536">
        <v>1.78</v>
      </c>
      <c r="AN31" s="534">
        <v>0</v>
      </c>
      <c r="AO31" s="537">
        <f t="shared" si="7"/>
        <v>-5.9579086586398518</v>
      </c>
      <c r="AP31" s="538">
        <f t="shared" si="8"/>
        <v>11.53451558378439</v>
      </c>
      <c r="AQ31" s="582">
        <f t="shared" si="9"/>
        <v>60.416020594265028</v>
      </c>
      <c r="AR31" s="430">
        <f>INDEX(Historical!$C$7:$C$1190,MATCH(B31,Historical!$B$7:$B$1214,0))*IF(AH31="n/a",1.03,IF(AH31&lt;0,1.01,IF(AH31&gt;10,1.1,(1+AH31/100))))</f>
        <v>1.4947999999999999</v>
      </c>
      <c r="AS31" s="533">
        <f t="shared" si="10"/>
        <v>1.5097479999999999</v>
      </c>
      <c r="AT31" s="533">
        <f t="shared" si="15"/>
        <v>1.52484548</v>
      </c>
      <c r="AU31" s="533">
        <f t="shared" si="15"/>
        <v>1.5400939348</v>
      </c>
      <c r="AV31" s="533">
        <f t="shared" si="15"/>
        <v>1.5554948741479999</v>
      </c>
      <c r="AW31" s="526">
        <f t="shared" si="12"/>
        <v>7.624982288947999</v>
      </c>
      <c r="AX31" s="539">
        <f t="shared" si="13"/>
        <v>16.511438477583368</v>
      </c>
      <c r="AY31" s="607">
        <v>0.39</v>
      </c>
      <c r="AZ31" s="536">
        <v>8.7099999999999991</v>
      </c>
      <c r="BA31" s="536">
        <v>-19.220000000000002</v>
      </c>
      <c r="BB31" s="536">
        <v>3.08</v>
      </c>
      <c r="BC31" s="536">
        <v>-5.72</v>
      </c>
      <c r="BD31" s="592"/>
      <c r="BE31" s="421">
        <v>2013</v>
      </c>
      <c r="BF31" s="421">
        <f t="shared" si="14"/>
        <v>1</v>
      </c>
      <c r="BG31" s="559">
        <v>4.6899999999999995</v>
      </c>
      <c r="BH31" t="s">
        <v>3876</v>
      </c>
      <c r="BI31" t="s">
        <v>3877</v>
      </c>
    </row>
    <row r="32" spans="1:61" ht="11.25" customHeight="1" x14ac:dyDescent="0.25">
      <c r="A32" s="88" t="s">
        <v>4064</v>
      </c>
      <c r="B32" s="405" t="s">
        <v>861</v>
      </c>
      <c r="C32" s="734" t="s">
        <v>3636</v>
      </c>
      <c r="D32" s="734" t="s">
        <v>4812</v>
      </c>
      <c r="E32" s="504">
        <v>15</v>
      </c>
      <c r="F32" s="33">
        <v>312</v>
      </c>
      <c r="G32" s="33" t="s">
        <v>105</v>
      </c>
      <c r="H32" s="33" t="s">
        <v>105</v>
      </c>
      <c r="I32" s="573">
        <v>203.85</v>
      </c>
      <c r="J32" s="430">
        <f t="shared" si="0"/>
        <v>3.3357861172430709</v>
      </c>
      <c r="K32" s="575">
        <v>1.7</v>
      </c>
      <c r="L32" s="406">
        <v>4</v>
      </c>
      <c r="M32" s="423">
        <f t="shared" si="1"/>
        <v>6.8</v>
      </c>
      <c r="N32" s="183" t="s">
        <v>3425</v>
      </c>
      <c r="O32" s="505">
        <v>1.62</v>
      </c>
      <c r="P32" s="422">
        <v>45758</v>
      </c>
      <c r="Q32" s="422">
        <v>45775</v>
      </c>
      <c r="R32" s="423">
        <f t="shared" si="2"/>
        <v>4.9382716049382616</v>
      </c>
      <c r="S32" s="474">
        <f>IF(INDEX(Historical!$D$7:$D$1190,MATCH(B32,Historical!$B$7:$B$1192,0))=0,"n/a",(INDEX(Historical!$C$7:$C$1190,MATCH(B32,Historical!$B$7:$B$1192,0))/INDEX(Historical!$D$7:$D$1190,MATCH(B32,Historical!$B$7:$B$1192,0))-1)*100)</f>
        <v>3.961965134706813</v>
      </c>
      <c r="T32" s="474">
        <f>IF(INDEX(Historical!$F$7:$F$1190,MATCH(B32,Historical!$B$7:$B$1192,0))=0,"n/a",((INDEX(Historical!$C$7:$C$1190,MATCH(B32,Historical!$B$7:$B$1192,0))/INDEX(Historical!$F$7:$F$1190,MATCH(B32,Historical!$B$7:$B$1192,0)))^(1/3)-1)*100)</f>
        <v>9.2559970748619769</v>
      </c>
      <c r="U32" s="474">
        <f>IF(INDEX(Historical!$H$7:$H$1190,MATCH(B32,Historical!$B$7:$B$1192,0))=0,"n/a",((INDEX(Historical!$C$7:$C$1190,MATCH(B32,Historical!$B$7:$B$1192,0))/INDEX(Historical!$H$7:$H$1190,MATCH(B32,Historical!$B$7:$B$1192,0)))^(1/5)-1)*100)</f>
        <v>12.688429804940649</v>
      </c>
      <c r="V32" s="474">
        <f>IF(INDEX(Historical!$M$7:$M$1190,MATCH(B32,Historical!$B$7:$B$1192,0))=0,"n/a",((INDEX(Historical!$C$7:$C$1190,MATCH(B32,Historical!$B$7:$B$1192,0))/INDEX(Historical!$M$7:$M$1190,MATCH(B32,Historical!$B$7:$B$1192,0)))^(1/10)-1)*100)</f>
        <v>16.701806918489769</v>
      </c>
      <c r="W32" s="475">
        <f t="shared" si="3"/>
        <v>0.75970401686861178</v>
      </c>
      <c r="X32" s="476">
        <f t="shared" si="4"/>
        <v>4.8801653095925568</v>
      </c>
      <c r="Y32" s="574" t="s">
        <v>3367</v>
      </c>
      <c r="Z32" s="430">
        <f t="shared" si="5"/>
        <v>247.27272727272725</v>
      </c>
      <c r="AA32" s="581">
        <f t="shared" si="6"/>
        <v>74.127272727272725</v>
      </c>
      <c r="AB32" s="406">
        <v>12</v>
      </c>
      <c r="AC32" s="568">
        <v>2.75</v>
      </c>
      <c r="AD32" s="568">
        <v>4.5999999999999996</v>
      </c>
      <c r="AE32" s="568">
        <v>9.3000000000000007</v>
      </c>
      <c r="AF32" s="568">
        <v>25.71</v>
      </c>
      <c r="AG32" s="568">
        <v>66.100000000000009</v>
      </c>
      <c r="AH32" s="568">
        <v>10.440000000000001</v>
      </c>
      <c r="AI32" s="568">
        <v>33.17</v>
      </c>
      <c r="AJ32" s="568">
        <v>2.6</v>
      </c>
      <c r="AK32" s="568">
        <v>16.100000000000001</v>
      </c>
      <c r="AL32" s="576">
        <v>95450</v>
      </c>
      <c r="AM32" s="571">
        <v>0.24</v>
      </c>
      <c r="AN32" s="568">
        <v>12.18</v>
      </c>
      <c r="AO32" s="510">
        <f t="shared" si="7"/>
        <v>-58.103056805089004</v>
      </c>
      <c r="AP32" s="511">
        <f t="shared" si="8"/>
        <v>16.024215922183721</v>
      </c>
      <c r="AQ32" s="582">
        <f t="shared" si="9"/>
        <v>820.3410435070449</v>
      </c>
      <c r="AR32" s="430">
        <f>INDEX(Historical!$C$7:$C$1190,MATCH(B32,Historical!$B$7:$B$1214,0))*IF(AH32="n/a",1.03,IF(AH32&lt;0,1.01,IF(AH32&gt;10,1.1,(1+AH32/100))))</f>
        <v>7.2160000000000002</v>
      </c>
      <c r="AS32" s="581">
        <f t="shared" si="10"/>
        <v>7.9376000000000007</v>
      </c>
      <c r="AT32" s="581">
        <f t="shared" si="15"/>
        <v>8.7313600000000022</v>
      </c>
      <c r="AU32" s="581">
        <f t="shared" si="15"/>
        <v>9.6044960000000028</v>
      </c>
      <c r="AV32" s="581">
        <f t="shared" si="15"/>
        <v>10.564945600000003</v>
      </c>
      <c r="AW32" s="430">
        <f t="shared" si="12"/>
        <v>44.054401600000006</v>
      </c>
      <c r="AX32" s="516">
        <f t="shared" si="13"/>
        <v>21.611185479519257</v>
      </c>
      <c r="AY32" s="606">
        <v>0.87</v>
      </c>
      <c r="AZ32" s="571">
        <v>18.170000000000002</v>
      </c>
      <c r="BA32" s="571">
        <v>-16.3</v>
      </c>
      <c r="BB32" s="571">
        <v>-5.48</v>
      </c>
      <c r="BC32" s="571">
        <v>-1.27</v>
      </c>
      <c r="BE32" s="421">
        <v>2011</v>
      </c>
      <c r="BF32" s="421">
        <f t="shared" si="14"/>
        <v>1</v>
      </c>
      <c r="BG32" s="578">
        <v>3.8600000000000003</v>
      </c>
      <c r="BH32" t="s">
        <v>3876</v>
      </c>
      <c r="BI32" t="s">
        <v>3878</v>
      </c>
    </row>
    <row r="33" spans="1:61" ht="11.25" customHeight="1" x14ac:dyDescent="0.25">
      <c r="A33" s="95" t="s">
        <v>876</v>
      </c>
      <c r="B33" s="405" t="s">
        <v>877</v>
      </c>
      <c r="C33" s="734" t="s">
        <v>107</v>
      </c>
      <c r="D33" s="734" t="s">
        <v>117</v>
      </c>
      <c r="E33" s="504">
        <v>14</v>
      </c>
      <c r="F33" s="33">
        <v>360</v>
      </c>
      <c r="G33" s="33" t="s">
        <v>105</v>
      </c>
      <c r="H33" s="33" t="s">
        <v>105</v>
      </c>
      <c r="I33" s="573">
        <v>367</v>
      </c>
      <c r="J33" s="430">
        <f t="shared" si="0"/>
        <v>0.81198910081743869</v>
      </c>
      <c r="K33" s="575">
        <v>0.745</v>
      </c>
      <c r="L33" s="406">
        <v>4</v>
      </c>
      <c r="M33" s="423">
        <f t="shared" si="1"/>
        <v>2.98</v>
      </c>
      <c r="N33" s="183" t="s">
        <v>106</v>
      </c>
      <c r="O33" s="505">
        <v>0.67500000000000004</v>
      </c>
      <c r="P33" s="422">
        <v>45778</v>
      </c>
      <c r="Q33" s="422">
        <v>45792</v>
      </c>
      <c r="R33" s="423">
        <f t="shared" si="2"/>
        <v>10.370370370370363</v>
      </c>
      <c r="S33" s="474">
        <f>IF(INDEX(Historical!$D$7:$D$1190,MATCH(B33,Historical!$B$7:$B$1192,0))=0,"n/a",(INDEX(Historical!$C$7:$C$1190,MATCH(B33,Historical!$B$7:$B$1192,0))/INDEX(Historical!$D$7:$D$1190,MATCH(B33,Historical!$B$7:$B$1192,0))-1)*100)</f>
        <v>9.7713097713097774</v>
      </c>
      <c r="T33" s="474">
        <f>IF(INDEX(Historical!$F$7:$F$1190,MATCH(B33,Historical!$B$7:$B$1192,0))=0,"n/a",((INDEX(Historical!$C$7:$C$1190,MATCH(B33,Historical!$B$7:$B$1192,0))/INDEX(Historical!$F$7:$F$1190,MATCH(B33,Historical!$B$7:$B$1192,0)))^(1/3)-1)*100)</f>
        <v>9.8795697365797519</v>
      </c>
      <c r="U33" s="474">
        <f>IF(INDEX(Historical!$H$7:$H$1190,MATCH(B33,Historical!$B$7:$B$1192,0))=0,"n/a",((INDEX(Historical!$C$7:$C$1190,MATCH(B33,Historical!$B$7:$B$1192,0))/INDEX(Historical!$H$7:$H$1190,MATCH(B33,Historical!$B$7:$B$1192,0)))^(1/5)-1)*100)</f>
        <v>8.9469548752426409</v>
      </c>
      <c r="V33" s="474">
        <f>IF(INDEX(Historical!$M$7:$M$1190,MATCH(B33,Historical!$B$7:$B$1192,0))=0,"n/a",((INDEX(Historical!$C$7:$C$1190,MATCH(B33,Historical!$B$7:$B$1192,0))/INDEX(Historical!$M$7:$M$1190,MATCH(B33,Historical!$B$7:$B$1192,0)))^(1/10)-1)*100)</f>
        <v>11.057072056912553</v>
      </c>
      <c r="W33" s="475">
        <f t="shared" si="3"/>
        <v>0.80916130682618381</v>
      </c>
      <c r="X33" s="476">
        <f t="shared" si="4"/>
        <v>0.62045456832473234</v>
      </c>
      <c r="Y33" s="574" t="s">
        <v>760</v>
      </c>
      <c r="Z33" s="430">
        <f t="shared" si="5"/>
        <v>24.958123953098831</v>
      </c>
      <c r="AA33" s="581">
        <f t="shared" si="6"/>
        <v>30.737018425460636</v>
      </c>
      <c r="AB33" s="406">
        <v>12</v>
      </c>
      <c r="AC33" s="568">
        <v>11.94</v>
      </c>
      <c r="AD33" s="568">
        <v>2.81</v>
      </c>
      <c r="AE33" s="568">
        <v>4.7</v>
      </c>
      <c r="AF33" s="568">
        <v>10.09</v>
      </c>
      <c r="AG33" s="568">
        <v>37.99</v>
      </c>
      <c r="AH33" s="568">
        <v>8.17</v>
      </c>
      <c r="AI33" s="568">
        <v>13.19</v>
      </c>
      <c r="AJ33" s="568">
        <v>14.42</v>
      </c>
      <c r="AK33" s="568">
        <v>10.92</v>
      </c>
      <c r="AL33" s="576">
        <v>79130</v>
      </c>
      <c r="AM33" s="571">
        <v>3.15</v>
      </c>
      <c r="AN33" s="568">
        <v>2.3199999999999998</v>
      </c>
      <c r="AO33" s="510">
        <f t="shared" si="7"/>
        <v>-20.978074449400559</v>
      </c>
      <c r="AP33" s="511">
        <f t="shared" si="8"/>
        <v>9.7589439760600794</v>
      </c>
      <c r="AQ33" s="582">
        <f t="shared" si="9"/>
        <v>271.26601179860711</v>
      </c>
      <c r="AR33" s="430">
        <f>INDEX(Historical!$C$7:$C$1190,MATCH(B33,Historical!$B$7:$B$1214,0))*IF(AH33="n/a",1.03,IF(AH33&lt;0,1.01,IF(AH33&gt;10,1.1,(1+AH33/100))))</f>
        <v>2.8556880000000002</v>
      </c>
      <c r="AS33" s="581">
        <f t="shared" si="10"/>
        <v>3.1412568000000003</v>
      </c>
      <c r="AT33" s="581">
        <f t="shared" si="15"/>
        <v>3.4553824800000008</v>
      </c>
      <c r="AU33" s="581">
        <f t="shared" si="15"/>
        <v>3.8009207280000012</v>
      </c>
      <c r="AV33" s="581">
        <f t="shared" si="15"/>
        <v>4.1810128008000014</v>
      </c>
      <c r="AW33" s="430">
        <f t="shared" si="12"/>
        <v>17.434260808800005</v>
      </c>
      <c r="AX33" s="516">
        <f t="shared" si="13"/>
        <v>4.7504797844141704</v>
      </c>
      <c r="AY33" s="606">
        <v>0.87</v>
      </c>
      <c r="AZ33" s="571">
        <v>13.370000000000001</v>
      </c>
      <c r="BA33" s="571">
        <v>-11.129999999999999</v>
      </c>
      <c r="BB33" s="571">
        <v>1.66</v>
      </c>
      <c r="BC33" s="571">
        <v>-0.91999999999999993</v>
      </c>
      <c r="BE33" s="421">
        <v>2012</v>
      </c>
      <c r="BF33" s="421">
        <f t="shared" si="14"/>
        <v>1</v>
      </c>
      <c r="BG33" s="578">
        <v>4.9399999999999995</v>
      </c>
      <c r="BH33" t="s">
        <v>3876</v>
      </c>
      <c r="BI33" t="s">
        <v>3877</v>
      </c>
    </row>
    <row r="34" spans="1:61" ht="11.25" customHeight="1" x14ac:dyDescent="0.25">
      <c r="A34" s="95" t="s">
        <v>4069</v>
      </c>
      <c r="B34" s="405" t="s">
        <v>869</v>
      </c>
      <c r="C34" s="734" t="s">
        <v>3535</v>
      </c>
      <c r="D34" s="734" t="s">
        <v>3651</v>
      </c>
      <c r="E34" s="504">
        <v>12</v>
      </c>
      <c r="F34" s="33">
        <v>430</v>
      </c>
      <c r="G34" s="33" t="s">
        <v>105</v>
      </c>
      <c r="H34" s="33" t="s">
        <v>105</v>
      </c>
      <c r="I34" s="573">
        <v>108.86</v>
      </c>
      <c r="J34" s="430">
        <f t="shared" si="0"/>
        <v>0.60628329965092786</v>
      </c>
      <c r="K34" s="575">
        <v>0.16500000000000001</v>
      </c>
      <c r="L34" s="406">
        <v>4</v>
      </c>
      <c r="M34" s="423">
        <f t="shared" si="1"/>
        <v>0.66</v>
      </c>
      <c r="N34" s="183" t="s">
        <v>126</v>
      </c>
      <c r="O34" s="505">
        <v>0.11</v>
      </c>
      <c r="P34" s="683">
        <v>45552</v>
      </c>
      <c r="Q34" s="683">
        <v>45574</v>
      </c>
      <c r="R34" s="423">
        <f t="shared" si="2"/>
        <v>50.000000000000014</v>
      </c>
      <c r="S34" s="474">
        <f>IF(INDEX(Historical!$D$7:$D$1190,MATCH(B34,Historical!$B$7:$B$1192,0))=0,"n/a",(INDEX(Historical!$C$7:$C$1190,MATCH(B34,Historical!$B$7:$B$1192,0))/INDEX(Historical!$D$7:$D$1190,MATCH(B34,Historical!$B$7:$B$1192,0))-1)*100)</f>
        <v>17.857142857142861</v>
      </c>
      <c r="T34" s="474">
        <f>IF(INDEX(Historical!$F$7:$F$1190,MATCH(B34,Historical!$B$7:$B$1192,0))=0,"n/a",((INDEX(Historical!$C$7:$C$1190,MATCH(B34,Historical!$B$7:$B$1192,0))/INDEX(Historical!$F$7:$F$1190,MATCH(B34,Historical!$B$7:$B$1192,0)))^(1/3)-1)*100)</f>
        <v>19.509492000563089</v>
      </c>
      <c r="U34" s="474">
        <f>IF(INDEX(Historical!$H$7:$H$1190,MATCH(B34,Historical!$B$7:$B$1192,0))=0,"n/a",((INDEX(Historical!$C$7:$C$1190,MATCH(B34,Historical!$B$7:$B$1192,0))/INDEX(Historical!$H$7:$H$1190,MATCH(B34,Historical!$B$7:$B$1192,0)))^(1/5)-1)*100)</f>
        <v>15.578962436501453</v>
      </c>
      <c r="V34" s="474">
        <f>IF(INDEX(Historical!$M$7:$M$1190,MATCH(B34,Historical!$B$7:$B$1192,0))=0,"n/a",((INDEX(Historical!$C$7:$C$1190,MATCH(B34,Historical!$B$7:$B$1192,0))/INDEX(Historical!$M$7:$M$1190,MATCH(B34,Historical!$B$7:$B$1192,0)))^(1/10)-1)*100)</f>
        <v>16.63465955039516</v>
      </c>
      <c r="W34" s="475">
        <f t="shared" si="3"/>
        <v>0.93653629575673347</v>
      </c>
      <c r="X34" s="476">
        <f t="shared" si="4"/>
        <v>1.0122782609812508</v>
      </c>
      <c r="Y34" s="574"/>
      <c r="Z34" s="430">
        <f t="shared" si="5"/>
        <v>26.294820717131479</v>
      </c>
      <c r="AA34" s="581">
        <f t="shared" si="6"/>
        <v>43.370517928286858</v>
      </c>
      <c r="AB34" s="406">
        <v>12</v>
      </c>
      <c r="AC34" s="568">
        <v>2.5099999999999998</v>
      </c>
      <c r="AD34" s="568">
        <v>1.6</v>
      </c>
      <c r="AE34" s="568">
        <v>7.06</v>
      </c>
      <c r="AF34" s="568">
        <v>11.55</v>
      </c>
      <c r="AG34" s="568">
        <v>31.019999999999996</v>
      </c>
      <c r="AH34" s="568">
        <v>60.38</v>
      </c>
      <c r="AI34" s="568">
        <v>13.38</v>
      </c>
      <c r="AJ34" s="568">
        <v>15.39</v>
      </c>
      <c r="AK34" s="568">
        <v>27.08</v>
      </c>
      <c r="AL34" s="576">
        <v>132910</v>
      </c>
      <c r="AM34" s="571">
        <v>0.61</v>
      </c>
      <c r="AN34" s="568">
        <v>0.7</v>
      </c>
      <c r="AO34" s="510">
        <f t="shared" si="7"/>
        <v>-27.185272192134477</v>
      </c>
      <c r="AP34" s="511">
        <f t="shared" si="8"/>
        <v>16.185245736152382</v>
      </c>
      <c r="AQ34" s="582">
        <f t="shared" si="9"/>
        <v>371.84247939879879</v>
      </c>
      <c r="AR34" s="430">
        <f>INDEX(Historical!$C$7:$C$1190,MATCH(B34,Historical!$B$7:$B$1214,0))*IF(AH34="n/a",1.03,IF(AH34&lt;0,1.01,IF(AH34&gt;10,1.1,(1+AH34/100))))</f>
        <v>0.54449999999999998</v>
      </c>
      <c r="AS34" s="581">
        <f t="shared" si="10"/>
        <v>0.59894999999999998</v>
      </c>
      <c r="AT34" s="581">
        <f t="shared" si="15"/>
        <v>0.65884500000000001</v>
      </c>
      <c r="AU34" s="581">
        <f t="shared" si="15"/>
        <v>0.72472950000000003</v>
      </c>
      <c r="AV34" s="581">
        <f t="shared" si="15"/>
        <v>0.79720245000000012</v>
      </c>
      <c r="AW34" s="430">
        <f t="shared" si="12"/>
        <v>3.3242269499999999</v>
      </c>
      <c r="AX34" s="516">
        <f t="shared" si="13"/>
        <v>3.0536716424765751</v>
      </c>
      <c r="AY34" s="606">
        <v>1.1599999999999999</v>
      </c>
      <c r="AZ34" s="571">
        <v>92.84</v>
      </c>
      <c r="BA34" s="571">
        <v>-3.11</v>
      </c>
      <c r="BB34" s="571">
        <v>4.5600000000000005</v>
      </c>
      <c r="BC34" s="571">
        <v>34.17</v>
      </c>
      <c r="BE34" s="421">
        <v>2012</v>
      </c>
      <c r="BF34" s="421">
        <f t="shared" si="14"/>
        <v>1</v>
      </c>
      <c r="BG34" s="578">
        <v>14.37</v>
      </c>
      <c r="BH34" t="s">
        <v>3876</v>
      </c>
      <c r="BI34" t="s">
        <v>3877</v>
      </c>
    </row>
    <row r="35" spans="1:61" ht="11.25" customHeight="1" x14ac:dyDescent="0.25">
      <c r="A35" s="88" t="s">
        <v>4070</v>
      </c>
      <c r="B35" s="405" t="s">
        <v>883</v>
      </c>
      <c r="C35" s="734" t="s">
        <v>107</v>
      </c>
      <c r="D35" s="734" t="s">
        <v>3652</v>
      </c>
      <c r="E35" s="504">
        <v>14</v>
      </c>
      <c r="F35" s="33">
        <v>340</v>
      </c>
      <c r="G35" s="33" t="s">
        <v>105</v>
      </c>
      <c r="H35" s="33" t="s">
        <v>105</v>
      </c>
      <c r="I35" s="573">
        <v>44</v>
      </c>
      <c r="J35" s="430">
        <f t="shared" si="0"/>
        <v>5.1818181818181808</v>
      </c>
      <c r="K35" s="575">
        <v>0.56999999999999995</v>
      </c>
      <c r="L35" s="406">
        <v>4</v>
      </c>
      <c r="M35" s="423">
        <f t="shared" si="1"/>
        <v>2.2799999999999998</v>
      </c>
      <c r="N35" s="183" t="s">
        <v>206</v>
      </c>
      <c r="O35" s="505">
        <v>0.56000000000000005</v>
      </c>
      <c r="P35" s="422">
        <v>45643</v>
      </c>
      <c r="Q35" s="422">
        <v>45646</v>
      </c>
      <c r="R35" s="423">
        <f t="shared" si="2"/>
        <v>1.7857142857142672</v>
      </c>
      <c r="S35" s="474">
        <f>IF(INDEX(Historical!$D$7:$D$1190,MATCH(B35,Historical!$B$7:$B$1192,0))=0,"n/a",(INDEX(Historical!$C$7:$C$1190,MATCH(B35,Historical!$B$7:$B$1192,0))/INDEX(Historical!$D$7:$D$1190,MATCH(B35,Historical!$B$7:$B$1192,0))-1)*100)</f>
        <v>1.8099547511312153</v>
      </c>
      <c r="T35" s="474">
        <f>IF(INDEX(Historical!$F$7:$F$1190,MATCH(B35,Historical!$B$7:$B$1192,0))=0,"n/a",((INDEX(Historical!$C$7:$C$1190,MATCH(B35,Historical!$B$7:$B$1192,0))/INDEX(Historical!$F$7:$F$1190,MATCH(B35,Historical!$B$7:$B$1192,0)))^(1/3)-1)*100)</f>
        <v>2.0036124158584023</v>
      </c>
      <c r="U35" s="474">
        <f>IF(INDEX(Historical!$H$7:$H$1190,MATCH(B35,Historical!$B$7:$B$1192,0))=0,"n/a",((INDEX(Historical!$C$7:$C$1190,MATCH(B35,Historical!$B$7:$B$1192,0))/INDEX(Historical!$H$7:$H$1190,MATCH(B35,Historical!$B$7:$B$1192,0)))^(1/5)-1)*100)</f>
        <v>1.6816147821954619</v>
      </c>
      <c r="V35" s="474">
        <f>IF(INDEX(Historical!$M$7:$M$1190,MATCH(B35,Historical!$B$7:$B$1192,0))=0,"n/a",((INDEX(Historical!$C$7:$C$1190,MATCH(B35,Historical!$B$7:$B$1192,0))/INDEX(Historical!$M$7:$M$1190,MATCH(B35,Historical!$B$7:$B$1192,0)))^(1/10)-1)*100)</f>
        <v>1.9767293574032063</v>
      </c>
      <c r="W35" s="475">
        <f t="shared" si="3"/>
        <v>0.85070562436760133</v>
      </c>
      <c r="X35" s="476" t="str">
        <f t="shared" si="4"/>
        <v>n/a</v>
      </c>
      <c r="Y35" s="451"/>
      <c r="Z35" s="430" t="str">
        <f t="shared" si="5"/>
        <v>n/a</v>
      </c>
      <c r="AA35" s="581" t="str">
        <f t="shared" si="6"/>
        <v>n/a</v>
      </c>
      <c r="AB35" s="406">
        <v>12</v>
      </c>
      <c r="AC35" s="568" t="s">
        <v>135</v>
      </c>
      <c r="AD35" s="568" t="s">
        <v>135</v>
      </c>
      <c r="AE35" s="568" t="s">
        <v>135</v>
      </c>
      <c r="AF35" s="568" t="s">
        <v>135</v>
      </c>
      <c r="AG35" s="568" t="s">
        <v>135</v>
      </c>
      <c r="AH35" s="568" t="s">
        <v>135</v>
      </c>
      <c r="AI35" s="568" t="s">
        <v>135</v>
      </c>
      <c r="AJ35" s="568" t="s">
        <v>135</v>
      </c>
      <c r="AK35" s="568" t="s">
        <v>135</v>
      </c>
      <c r="AL35" s="576" t="s">
        <v>135</v>
      </c>
      <c r="AM35" s="571" t="s">
        <v>135</v>
      </c>
      <c r="AN35" s="568" t="s">
        <v>135</v>
      </c>
      <c r="AO35" s="510" t="str">
        <f t="shared" si="7"/>
        <v>n/a</v>
      </c>
      <c r="AP35" s="511">
        <f t="shared" si="8"/>
        <v>6.8634329640136427</v>
      </c>
      <c r="AQ35" s="582" t="str">
        <f t="shared" si="9"/>
        <v>n/a</v>
      </c>
      <c r="AR35" s="430">
        <f>INDEX(Historical!$C$7:$C$1190,MATCH(B35,Historical!$B$7:$B$1214,0))*IF(AH35="n/a",1.03,IF(AH35&lt;0,1.01,IF(AH35&gt;10,1.1,(1+AH35/100))))</f>
        <v>2.3174999999999999</v>
      </c>
      <c r="AS35" s="581">
        <f t="shared" si="10"/>
        <v>2.387025</v>
      </c>
      <c r="AT35" s="581">
        <f t="shared" si="15"/>
        <v>2.45863575</v>
      </c>
      <c r="AU35" s="581">
        <f t="shared" si="15"/>
        <v>2.5323948225000001</v>
      </c>
      <c r="AV35" s="581">
        <f t="shared" si="15"/>
        <v>2.6083666671750003</v>
      </c>
      <c r="AW35" s="430">
        <f t="shared" si="12"/>
        <v>12.303922239675</v>
      </c>
      <c r="AX35" s="516">
        <f t="shared" si="13"/>
        <v>27.963459635625</v>
      </c>
      <c r="AY35" s="606" t="s">
        <v>135</v>
      </c>
      <c r="AZ35" s="571" t="s">
        <v>135</v>
      </c>
      <c r="BA35" s="571" t="s">
        <v>135</v>
      </c>
      <c r="BB35" s="571" t="s">
        <v>135</v>
      </c>
      <c r="BC35" s="571" t="s">
        <v>135</v>
      </c>
      <c r="BD35" s="591" t="s">
        <v>3601</v>
      </c>
      <c r="BE35" s="421">
        <v>2012</v>
      </c>
      <c r="BF35" s="421">
        <f t="shared" si="14"/>
        <v>1</v>
      </c>
      <c r="BG35" s="578" t="s">
        <v>135</v>
      </c>
      <c r="BH35" t="s">
        <v>3876</v>
      </c>
      <c r="BI35" t="s">
        <v>3877</v>
      </c>
    </row>
    <row r="36" spans="1:61" ht="11.25" customHeight="1" x14ac:dyDescent="0.25">
      <c r="A36" s="95" t="s">
        <v>4071</v>
      </c>
      <c r="B36" s="405" t="s">
        <v>881</v>
      </c>
      <c r="C36" s="734" t="s">
        <v>111</v>
      </c>
      <c r="D36" s="734" t="s">
        <v>1146</v>
      </c>
      <c r="E36" s="504">
        <v>14</v>
      </c>
      <c r="F36" s="33">
        <v>344</v>
      </c>
      <c r="G36" s="33" t="s">
        <v>105</v>
      </c>
      <c r="H36" s="33" t="s">
        <v>105</v>
      </c>
      <c r="I36" s="573">
        <v>43.97</v>
      </c>
      <c r="J36" s="430">
        <f t="shared" si="0"/>
        <v>2.3652490334318856</v>
      </c>
      <c r="K36" s="575">
        <v>0.26</v>
      </c>
      <c r="L36" s="406">
        <v>4</v>
      </c>
      <c r="M36" s="423">
        <f t="shared" si="1"/>
        <v>1.04</v>
      </c>
      <c r="N36" s="183" t="s">
        <v>533</v>
      </c>
      <c r="O36" s="505">
        <v>0.25</v>
      </c>
      <c r="P36" s="422">
        <v>45685</v>
      </c>
      <c r="Q36" s="422">
        <v>45700</v>
      </c>
      <c r="R36" s="423">
        <f t="shared" si="2"/>
        <v>4.0000000000000036</v>
      </c>
      <c r="S36" s="474">
        <f>IF(INDEX(Historical!$D$7:$D$1190,MATCH(B36,Historical!$B$7:$B$1192,0))=0,"n/a",(INDEX(Historical!$C$7:$C$1190,MATCH(B36,Historical!$B$7:$B$1192,0))/INDEX(Historical!$D$7:$D$1190,MATCH(B36,Historical!$B$7:$B$1192,0))-1)*100)</f>
        <v>4.1666666666666741</v>
      </c>
      <c r="T36" s="474">
        <f>IF(INDEX(Historical!$F$7:$F$1190,MATCH(B36,Historical!$B$7:$B$1192,0))=0,"n/a",((INDEX(Historical!$C$7:$C$1190,MATCH(B36,Historical!$B$7:$B$1192,0))/INDEX(Historical!$F$7:$F$1190,MATCH(B36,Historical!$B$7:$B$1192,0)))^(1/3)-1)*100)</f>
        <v>7.7217345015941907</v>
      </c>
      <c r="U36" s="474">
        <f>IF(INDEX(Historical!$H$7:$H$1190,MATCH(B36,Historical!$B$7:$B$1192,0))=0,"n/a",((INDEX(Historical!$C$7:$C$1190,MATCH(B36,Historical!$B$7:$B$1192,0))/INDEX(Historical!$H$7:$H$1190,MATCH(B36,Historical!$B$7:$B$1192,0)))^(1/5)-1)*100)</f>
        <v>7.3940923785779322</v>
      </c>
      <c r="V36" s="474">
        <f>IF(INDEX(Historical!$M$7:$M$1190,MATCH(B36,Historical!$B$7:$B$1192,0))=0,"n/a",((INDEX(Historical!$C$7:$C$1190,MATCH(B36,Historical!$B$7:$B$1192,0))/INDEX(Historical!$M$7:$M$1190,MATCH(B36,Historical!$B$7:$B$1192,0)))^(1/10)-1)*100)</f>
        <v>9.5958226385217227</v>
      </c>
      <c r="W36" s="475">
        <f t="shared" si="3"/>
        <v>0.77055325604861569</v>
      </c>
      <c r="X36" s="476">
        <f t="shared" si="4"/>
        <v>0.67835709895210383</v>
      </c>
      <c r="Y36" s="433"/>
      <c r="Z36" s="430">
        <f t="shared" si="5"/>
        <v>44.44444444444445</v>
      </c>
      <c r="AA36" s="581">
        <f t="shared" si="6"/>
        <v>18.79059829059829</v>
      </c>
      <c r="AB36" s="406">
        <v>2</v>
      </c>
      <c r="AC36" s="568">
        <v>2.34</v>
      </c>
      <c r="AD36" s="568" t="s">
        <v>135</v>
      </c>
      <c r="AE36" s="568">
        <v>0.69</v>
      </c>
      <c r="AF36" s="568">
        <v>1.97</v>
      </c>
      <c r="AG36" s="568">
        <v>10.68</v>
      </c>
      <c r="AH36" s="568">
        <v>-20.45</v>
      </c>
      <c r="AI36" s="568">
        <v>4.26</v>
      </c>
      <c r="AJ36" s="568">
        <v>10.9</v>
      </c>
      <c r="AK36" s="568" t="s">
        <v>135</v>
      </c>
      <c r="AL36" s="576">
        <v>946.76</v>
      </c>
      <c r="AM36" s="571">
        <v>2.41</v>
      </c>
      <c r="AN36" s="568">
        <v>0.78</v>
      </c>
      <c r="AO36" s="510">
        <f t="shared" si="7"/>
        <v>-9.0312568785884721</v>
      </c>
      <c r="AP36" s="511">
        <f t="shared" si="8"/>
        <v>9.7593414120098174</v>
      </c>
      <c r="AQ36" s="582">
        <f t="shared" si="9"/>
        <v>28.266179196022122</v>
      </c>
      <c r="AR36" s="430">
        <f>INDEX(Historical!$C$7:$C$1190,MATCH(B36,Historical!$B$7:$B$1214,0))*IF(AH36="n/a",1.03,IF(AH36&lt;0,1.01,IF(AH36&gt;10,1.1,(1+AH36/100))))</f>
        <v>1.01</v>
      </c>
      <c r="AS36" s="581">
        <f t="shared" si="10"/>
        <v>1.053026</v>
      </c>
      <c r="AT36" s="581">
        <f t="shared" si="15"/>
        <v>1.0846167799999999</v>
      </c>
      <c r="AU36" s="581">
        <f t="shared" si="15"/>
        <v>1.1171552834</v>
      </c>
      <c r="AV36" s="581">
        <f t="shared" si="15"/>
        <v>1.1506699419020001</v>
      </c>
      <c r="AW36" s="430">
        <f t="shared" si="12"/>
        <v>5.4154680053019995</v>
      </c>
      <c r="AX36" s="516">
        <f t="shared" si="13"/>
        <v>12.316279293386399</v>
      </c>
      <c r="AY36" s="606">
        <v>1.05</v>
      </c>
      <c r="AZ36" s="571">
        <v>17.169999999999998</v>
      </c>
      <c r="BA36" s="571">
        <v>-49.99</v>
      </c>
      <c r="BB36" s="571">
        <v>3.93</v>
      </c>
      <c r="BC36" s="571">
        <v>-14.13</v>
      </c>
      <c r="BE36" s="421">
        <v>2012</v>
      </c>
      <c r="BF36" s="421">
        <f t="shared" si="14"/>
        <v>1</v>
      </c>
      <c r="BG36" s="578">
        <v>5.0200000000000005</v>
      </c>
      <c r="BH36" t="s">
        <v>3876</v>
      </c>
      <c r="BI36" t="s">
        <v>3877</v>
      </c>
    </row>
    <row r="37" spans="1:61" ht="11.25" customHeight="1" x14ac:dyDescent="0.25">
      <c r="A37" s="95" t="s">
        <v>4072</v>
      </c>
      <c r="B37" s="405" t="s">
        <v>843</v>
      </c>
      <c r="C37" s="734" t="s">
        <v>3636</v>
      </c>
      <c r="D37" s="734" t="s">
        <v>4813</v>
      </c>
      <c r="E37" s="504">
        <v>15</v>
      </c>
      <c r="F37" s="33">
        <v>283</v>
      </c>
      <c r="G37" s="33" t="s">
        <v>105</v>
      </c>
      <c r="H37" s="33" t="s">
        <v>105</v>
      </c>
      <c r="I37" s="573">
        <v>82.44</v>
      </c>
      <c r="J37" s="430">
        <f t="shared" si="0"/>
        <v>6.4046579330422126</v>
      </c>
      <c r="K37" s="575">
        <v>1.32</v>
      </c>
      <c r="L37" s="406">
        <v>4</v>
      </c>
      <c r="M37" s="423">
        <f t="shared" si="1"/>
        <v>5.28</v>
      </c>
      <c r="N37" s="183" t="s">
        <v>469</v>
      </c>
      <c r="O37" s="505">
        <v>1.3</v>
      </c>
      <c r="P37" s="422">
        <v>45657</v>
      </c>
      <c r="Q37" s="422">
        <v>45672</v>
      </c>
      <c r="R37" s="423">
        <f t="shared" si="2"/>
        <v>1.5384615384615397</v>
      </c>
      <c r="S37" s="474">
        <f>IF(INDEX(Historical!$D$7:$D$1190,MATCH(B37,Historical!$B$7:$B$1192,0))=0,"n/a",(INDEX(Historical!$C$7:$C$1190,MATCH(B37,Historical!$B$7:$B$1192,0))/INDEX(Historical!$D$7:$D$1190,MATCH(B37,Historical!$B$7:$B$1192,0))-1)*100)</f>
        <v>4.8979591836734615</v>
      </c>
      <c r="T37" s="474">
        <f>IF(INDEX(Historical!$F$7:$F$1190,MATCH(B37,Historical!$B$7:$B$1192,0))=0,"n/a",((INDEX(Historical!$C$7:$C$1190,MATCH(B37,Historical!$B$7:$B$1192,0))/INDEX(Historical!$F$7:$F$1190,MATCH(B37,Historical!$B$7:$B$1192,0)))^(1/3)-1)*100)</f>
        <v>5.1591216287132591</v>
      </c>
      <c r="U37" s="474">
        <f>IF(INDEX(Historical!$H$7:$H$1190,MATCH(B37,Historical!$B$7:$B$1192,0))=0,"n/a",((INDEX(Historical!$C$7:$C$1190,MATCH(B37,Historical!$B$7:$B$1192,0))/INDEX(Historical!$H$7:$H$1190,MATCH(B37,Historical!$B$7:$B$1192,0)))^(1/5)-1)*100)</f>
        <v>5.4613628807476999</v>
      </c>
      <c r="V37" s="474">
        <f>IF(INDEX(Historical!$M$7:$M$1190,MATCH(B37,Historical!$B$7:$B$1192,0))=0,"n/a",((INDEX(Historical!$C$7:$C$1190,MATCH(B37,Historical!$B$7:$B$1192,0))/INDEX(Historical!$M$7:$M$1190,MATCH(B37,Historical!$B$7:$B$1192,0)))^(1/10)-1)*100)</f>
        <v>6.187012176557416</v>
      </c>
      <c r="W37" s="475">
        <f t="shared" si="3"/>
        <v>0.88271409929348443</v>
      </c>
      <c r="X37" s="476" t="str">
        <f t="shared" si="4"/>
        <v>n/a</v>
      </c>
      <c r="Y37" s="439"/>
      <c r="Z37" s="430" t="str">
        <f t="shared" si="5"/>
        <v>n/a</v>
      </c>
      <c r="AA37" s="581" t="str">
        <f t="shared" si="6"/>
        <v>n/a</v>
      </c>
      <c r="AB37" s="406">
        <v>12</v>
      </c>
      <c r="AC37" s="568">
        <v>-0.13</v>
      </c>
      <c r="AD37" s="568" t="s">
        <v>135</v>
      </c>
      <c r="AE37" s="568">
        <v>4.5999999999999996</v>
      </c>
      <c r="AF37" s="568">
        <v>0.82</v>
      </c>
      <c r="AG37" s="568">
        <v>-0.12</v>
      </c>
      <c r="AH37" s="569">
        <v>-81.38</v>
      </c>
      <c r="AI37" s="569">
        <v>266</v>
      </c>
      <c r="AJ37" s="568">
        <v>-10.42</v>
      </c>
      <c r="AK37" s="568">
        <v>-15.93</v>
      </c>
      <c r="AL37" s="576">
        <v>14260</v>
      </c>
      <c r="AM37" s="571">
        <v>1.17</v>
      </c>
      <c r="AN37" s="568">
        <v>0.8</v>
      </c>
      <c r="AO37" s="510" t="str">
        <f t="shared" si="7"/>
        <v>n/a</v>
      </c>
      <c r="AP37" s="511">
        <f t="shared" si="8"/>
        <v>11.866020813789913</v>
      </c>
      <c r="AQ37" s="582" t="str">
        <f t="shared" si="9"/>
        <v>n/a</v>
      </c>
      <c r="AR37" s="430">
        <f>INDEX(Historical!$C$7:$C$1190,MATCH(B37,Historical!$B$7:$B$1214,0))*IF(AH37="n/a",1.03,IF(AH37&lt;0,1.01,IF(AH37&gt;10,1.1,(1+AH37/100))))</f>
        <v>5.1913999999999998</v>
      </c>
      <c r="AS37" s="581">
        <f t="shared" si="10"/>
        <v>5.7105399999999999</v>
      </c>
      <c r="AT37" s="581">
        <f t="shared" si="15"/>
        <v>5.7676454000000001</v>
      </c>
      <c r="AU37" s="581">
        <f t="shared" si="15"/>
        <v>5.8253218540000002</v>
      </c>
      <c r="AV37" s="581">
        <f t="shared" si="15"/>
        <v>5.8835750725400002</v>
      </c>
      <c r="AW37" s="430">
        <f t="shared" si="12"/>
        <v>28.378482326539999</v>
      </c>
      <c r="AX37" s="516">
        <f t="shared" si="13"/>
        <v>34.423195447040271</v>
      </c>
      <c r="AY37" s="606">
        <v>1.31</v>
      </c>
      <c r="AZ37" s="571">
        <v>22.37</v>
      </c>
      <c r="BA37" s="571">
        <v>-34.380000000000003</v>
      </c>
      <c r="BB37" s="571">
        <v>6.7</v>
      </c>
      <c r="BC37" s="571">
        <v>-5.72</v>
      </c>
      <c r="BE37" s="421">
        <v>2011</v>
      </c>
      <c r="BF37" s="421">
        <f t="shared" si="14"/>
        <v>1</v>
      </c>
      <c r="BG37" s="578">
        <v>-0.06</v>
      </c>
      <c r="BH37" t="s">
        <v>3876</v>
      </c>
      <c r="BI37" t="s">
        <v>3878</v>
      </c>
    </row>
    <row r="38" spans="1:61" ht="11.25" customHeight="1" x14ac:dyDescent="0.25">
      <c r="A38" s="8" t="s">
        <v>901</v>
      </c>
      <c r="B38" s="405" t="s">
        <v>902</v>
      </c>
      <c r="C38" s="734" t="s">
        <v>107</v>
      </c>
      <c r="D38" s="734" t="s">
        <v>3652</v>
      </c>
      <c r="E38" s="504">
        <v>13</v>
      </c>
      <c r="F38" s="33">
        <v>385</v>
      </c>
      <c r="G38" s="33" t="s">
        <v>114</v>
      </c>
      <c r="H38" s="33" t="s">
        <v>114</v>
      </c>
      <c r="I38" s="573">
        <v>26.97</v>
      </c>
      <c r="J38" s="430">
        <f t="shared" si="0"/>
        <v>3.4111976269929554</v>
      </c>
      <c r="K38" s="575">
        <v>0.23</v>
      </c>
      <c r="L38" s="406">
        <v>4</v>
      </c>
      <c r="M38" s="423">
        <f t="shared" si="1"/>
        <v>0.92</v>
      </c>
      <c r="N38" s="183" t="s">
        <v>147</v>
      </c>
      <c r="O38" s="505">
        <v>0.22</v>
      </c>
      <c r="P38" s="422">
        <v>45628</v>
      </c>
      <c r="Q38" s="422">
        <v>45642</v>
      </c>
      <c r="R38" s="423">
        <f t="shared" si="2"/>
        <v>4.5454545454545494</v>
      </c>
      <c r="S38" s="474">
        <f>IF(INDEX(Historical!$D$7:$D$1190,MATCH(B38,Historical!$B$7:$B$1192,0))=0,"n/a",(INDEX(Historical!$C$7:$C$1190,MATCH(B38,Historical!$B$7:$B$1192,0))/INDEX(Historical!$D$7:$D$1190,MATCH(B38,Historical!$B$7:$B$1192,0))-1)*100)</f>
        <v>4.705882352941182</v>
      </c>
      <c r="T38" s="474">
        <f>IF(INDEX(Historical!$F$7:$F$1190,MATCH(B38,Historical!$B$7:$B$1192,0))=0,"n/a",((INDEX(Historical!$C$7:$C$1190,MATCH(B38,Historical!$B$7:$B$1192,0))/INDEX(Historical!$F$7:$F$1190,MATCH(B38,Historical!$B$7:$B$1192,0)))^(1/3)-1)*100)</f>
        <v>5.4044156177933234</v>
      </c>
      <c r="U38" s="474">
        <f>IF(INDEX(Historical!$H$7:$H$1190,MATCH(B38,Historical!$B$7:$B$1192,0))=0,"n/a",((INDEX(Historical!$C$7:$C$1190,MATCH(B38,Historical!$B$7:$B$1192,0))/INDEX(Historical!$H$7:$H$1190,MATCH(B38,Historical!$B$7:$B$1192,0)))^(1/5)-1)*100)</f>
        <v>5.2223951198590024</v>
      </c>
      <c r="V38" s="474">
        <f>IF(INDEX(Historical!$M$7:$M$1190,MATCH(B38,Historical!$B$7:$B$1192,0))=0,"n/a",((INDEX(Historical!$C$7:$C$1190,MATCH(B38,Historical!$B$7:$B$1192,0))/INDEX(Historical!$M$7:$M$1190,MATCH(B38,Historical!$B$7:$B$1192,0)))^(1/10)-1)*100)</f>
        <v>9.1739008671429367</v>
      </c>
      <c r="W38" s="475">
        <f t="shared" si="3"/>
        <v>0.56926657432755023</v>
      </c>
      <c r="X38" s="476" t="str">
        <f t="shared" si="4"/>
        <v>n/a</v>
      </c>
      <c r="Y38" s="451"/>
      <c r="Z38" s="430">
        <f t="shared" si="5"/>
        <v>121.05263157894737</v>
      </c>
      <c r="AA38" s="581">
        <f t="shared" si="6"/>
        <v>35.486842105263158</v>
      </c>
      <c r="AB38" s="406">
        <v>12</v>
      </c>
      <c r="AC38" s="568">
        <v>0.76</v>
      </c>
      <c r="AD38" s="568">
        <v>2.57</v>
      </c>
      <c r="AE38" s="568">
        <v>2.1</v>
      </c>
      <c r="AF38" s="568">
        <v>0.97</v>
      </c>
      <c r="AG38" s="568">
        <v>3.0700000000000003</v>
      </c>
      <c r="AH38" s="568">
        <v>20.64</v>
      </c>
      <c r="AI38" s="568">
        <v>7.42</v>
      </c>
      <c r="AJ38" s="568">
        <v>-17.66</v>
      </c>
      <c r="AK38" s="568">
        <v>13.84</v>
      </c>
      <c r="AL38" s="576">
        <v>4470</v>
      </c>
      <c r="AM38" s="571">
        <v>1.08</v>
      </c>
      <c r="AN38" s="568">
        <v>0.97</v>
      </c>
      <c r="AO38" s="510">
        <f t="shared" si="7"/>
        <v>-26.853249358411198</v>
      </c>
      <c r="AP38" s="511">
        <f t="shared" si="8"/>
        <v>8.6335927468519582</v>
      </c>
      <c r="AQ38" s="582">
        <f t="shared" si="9"/>
        <v>23.688204489452257</v>
      </c>
      <c r="AR38" s="430">
        <f>INDEX(Historical!$C$7:$C$1190,MATCH(B38,Historical!$B$7:$B$1214,0))*IF(AH38="n/a",1.03,IF(AH38&lt;0,1.01,IF(AH38&gt;10,1.1,(1+AH38/100))))</f>
        <v>0.97900000000000009</v>
      </c>
      <c r="AS38" s="581">
        <f t="shared" si="10"/>
        <v>1.0516418000000001</v>
      </c>
      <c r="AT38" s="581">
        <f t="shared" si="15"/>
        <v>1.1568059800000001</v>
      </c>
      <c r="AU38" s="581">
        <f t="shared" si="15"/>
        <v>1.2724865780000003</v>
      </c>
      <c r="AV38" s="581">
        <f t="shared" si="15"/>
        <v>1.3997352358000004</v>
      </c>
      <c r="AW38" s="430">
        <f t="shared" si="12"/>
        <v>5.8596695938000014</v>
      </c>
      <c r="AX38" s="516">
        <f t="shared" si="13"/>
        <v>21.726620666666673</v>
      </c>
      <c r="AY38" s="606">
        <v>0.84</v>
      </c>
      <c r="AZ38" s="571">
        <v>47.22</v>
      </c>
      <c r="BA38" s="571">
        <v>-4.29</v>
      </c>
      <c r="BB38" s="571">
        <v>7.04</v>
      </c>
      <c r="BC38" s="571">
        <v>11.62</v>
      </c>
      <c r="BE38" s="421">
        <v>2012</v>
      </c>
      <c r="BF38" s="421">
        <f t="shared" si="14"/>
        <v>1</v>
      </c>
      <c r="BG38" s="578">
        <v>0.32</v>
      </c>
      <c r="BH38" t="s">
        <v>3876</v>
      </c>
      <c r="BI38" t="s">
        <v>3877</v>
      </c>
    </row>
    <row r="39" spans="1:61" ht="11.25" customHeight="1" x14ac:dyDescent="0.25">
      <c r="A39" s="95" t="s">
        <v>896</v>
      </c>
      <c r="B39" s="405" t="s">
        <v>897</v>
      </c>
      <c r="C39" s="734" t="s">
        <v>122</v>
      </c>
      <c r="D39" s="734" t="s">
        <v>3518</v>
      </c>
      <c r="E39" s="504">
        <v>16</v>
      </c>
      <c r="F39" s="33">
        <v>261</v>
      </c>
      <c r="G39" s="33" t="s">
        <v>36</v>
      </c>
      <c r="H39" s="33" t="s">
        <v>36</v>
      </c>
      <c r="I39" s="573">
        <v>56.15</v>
      </c>
      <c r="J39" s="430">
        <f t="shared" si="0"/>
        <v>2.956366874443455</v>
      </c>
      <c r="K39" s="575">
        <v>0.41499999999999998</v>
      </c>
      <c r="L39" s="406">
        <v>4</v>
      </c>
      <c r="M39" s="423">
        <f t="shared" si="1"/>
        <v>1.66</v>
      </c>
      <c r="N39" s="183" t="s">
        <v>147</v>
      </c>
      <c r="O39" s="505">
        <v>0.40500000000000003</v>
      </c>
      <c r="P39" s="422">
        <v>45806</v>
      </c>
      <c r="Q39" s="422">
        <v>45823</v>
      </c>
      <c r="R39" s="423">
        <f t="shared" si="2"/>
        <v>2.4691358024691241</v>
      </c>
      <c r="S39" s="474">
        <f>IF(INDEX(Historical!$D$7:$D$1190,MATCH(B39,Historical!$B$7:$B$1192,0))=0,"n/a",(INDEX(Historical!$C$7:$C$1190,MATCH(B39,Historical!$B$7:$B$1192,0))/INDEX(Historical!$D$7:$D$1190,MATCH(B39,Historical!$B$7:$B$1192,0))-1)*100)</f>
        <v>7.3825503355704702</v>
      </c>
      <c r="T39" s="474">
        <f>IF(INDEX(Historical!$F$7:$F$1190,MATCH(B39,Historical!$B$7:$B$1192,0))=0,"n/a",((INDEX(Historical!$C$7:$C$1190,MATCH(B39,Historical!$B$7:$B$1192,0))/INDEX(Historical!$F$7:$F$1190,MATCH(B39,Historical!$B$7:$B$1192,0)))^(1/3)-1)*100)</f>
        <v>10.839367461184812</v>
      </c>
      <c r="U39" s="474">
        <f>IF(INDEX(Historical!$H$7:$H$1190,MATCH(B39,Historical!$B$7:$B$1192,0))=0,"n/a",((INDEX(Historical!$C$7:$C$1190,MATCH(B39,Historical!$B$7:$B$1192,0))/INDEX(Historical!$H$7:$H$1190,MATCH(B39,Historical!$B$7:$B$1192,0)))^(1/5)-1)*100)</f>
        <v>8.2785181739996272</v>
      </c>
      <c r="V39" s="474">
        <f>IF(INDEX(Historical!$M$7:$M$1190,MATCH(B39,Historical!$B$7:$B$1192,0))=0,"n/a",((INDEX(Historical!$C$7:$C$1190,MATCH(B39,Historical!$B$7:$B$1192,0))/INDEX(Historical!$M$7:$M$1190,MATCH(B39,Historical!$B$7:$B$1192,0)))^(1/10)-1)*100)</f>
        <v>9.1701026373441472</v>
      </c>
      <c r="W39" s="475">
        <f t="shared" si="3"/>
        <v>0.9027726843848346</v>
      </c>
      <c r="X39" s="476" t="str">
        <f t="shared" si="4"/>
        <v>n/a</v>
      </c>
      <c r="Y39" s="451"/>
      <c r="Z39" s="430" t="str">
        <f t="shared" si="5"/>
        <v>n/a</v>
      </c>
      <c r="AA39" s="581" t="str">
        <f t="shared" si="6"/>
        <v>n/a</v>
      </c>
      <c r="AB39" s="406">
        <v>9</v>
      </c>
      <c r="AC39" s="568">
        <v>-18.63</v>
      </c>
      <c r="AD39" s="568" t="s">
        <v>135</v>
      </c>
      <c r="AE39" s="568">
        <v>1.37</v>
      </c>
      <c r="AF39" s="568">
        <v>1.36</v>
      </c>
      <c r="AG39" s="568">
        <v>-34.43</v>
      </c>
      <c r="AH39" s="568">
        <v>-17.399999999999999</v>
      </c>
      <c r="AI39" s="568">
        <v>24.709999999999997</v>
      </c>
      <c r="AJ39" s="568">
        <v>-15.86</v>
      </c>
      <c r="AK39" s="568">
        <v>5.66</v>
      </c>
      <c r="AL39" s="576">
        <v>2570</v>
      </c>
      <c r="AM39" s="571">
        <v>1.17</v>
      </c>
      <c r="AN39" s="568">
        <v>0.79</v>
      </c>
      <c r="AO39" s="510" t="str">
        <f t="shared" si="7"/>
        <v>n/a</v>
      </c>
      <c r="AP39" s="511">
        <f t="shared" si="8"/>
        <v>11.234885048443083</v>
      </c>
      <c r="AQ39" s="582" t="str">
        <f t="shared" si="9"/>
        <v>n/a</v>
      </c>
      <c r="AR39" s="430">
        <f>INDEX(Historical!$C$7:$C$1190,MATCH(B39,Historical!$B$7:$B$1214,0))*IF(AH39="n/a",1.03,IF(AH39&lt;0,1.01,IF(AH39&gt;10,1.1,(1+AH39/100))))</f>
        <v>1.6160000000000001</v>
      </c>
      <c r="AS39" s="581">
        <f t="shared" si="10"/>
        <v>1.7776000000000003</v>
      </c>
      <c r="AT39" s="581">
        <f t="shared" si="15"/>
        <v>1.8782121600000004</v>
      </c>
      <c r="AU39" s="581">
        <f t="shared" si="15"/>
        <v>1.9845189682560003</v>
      </c>
      <c r="AV39" s="581">
        <f t="shared" si="15"/>
        <v>2.0968427418592896</v>
      </c>
      <c r="AW39" s="430">
        <f t="shared" si="12"/>
        <v>9.35317387011529</v>
      </c>
      <c r="AX39" s="516">
        <f t="shared" si="13"/>
        <v>16.657477952119841</v>
      </c>
      <c r="AY39" s="606">
        <v>0.52</v>
      </c>
      <c r="AZ39" s="571">
        <v>24.2</v>
      </c>
      <c r="BA39" s="571">
        <v>-38.03</v>
      </c>
      <c r="BB39" s="571">
        <v>6.68</v>
      </c>
      <c r="BC39" s="571">
        <v>-5.65</v>
      </c>
      <c r="BE39" s="421">
        <v>2010</v>
      </c>
      <c r="BF39" s="421">
        <f t="shared" si="14"/>
        <v>1</v>
      </c>
      <c r="BG39" s="578">
        <v>-16.13</v>
      </c>
      <c r="BH39" t="s">
        <v>3876</v>
      </c>
      <c r="BI39" t="s">
        <v>3877</v>
      </c>
    </row>
    <row r="40" spans="1:61" ht="11.25" customHeight="1" x14ac:dyDescent="0.25">
      <c r="A40" s="95" t="s">
        <v>4080</v>
      </c>
      <c r="B40" s="405" t="s">
        <v>3723</v>
      </c>
      <c r="C40" s="734" t="s">
        <v>107</v>
      </c>
      <c r="D40" s="734" t="s">
        <v>3652</v>
      </c>
      <c r="E40" s="504">
        <v>14</v>
      </c>
      <c r="F40" s="33">
        <v>334</v>
      </c>
      <c r="G40" s="33" t="s">
        <v>105</v>
      </c>
      <c r="H40" s="33" t="s">
        <v>105</v>
      </c>
      <c r="I40" s="573">
        <v>35.729999999999997</v>
      </c>
      <c r="J40" s="430">
        <f t="shared" si="0"/>
        <v>3.8063252169045625</v>
      </c>
      <c r="K40" s="575">
        <v>0.34</v>
      </c>
      <c r="L40" s="406">
        <v>4</v>
      </c>
      <c r="M40" s="423">
        <f t="shared" si="1"/>
        <v>1.36</v>
      </c>
      <c r="N40" s="183" t="s">
        <v>446</v>
      </c>
      <c r="O40" s="505">
        <v>0.32</v>
      </c>
      <c r="P40" s="422">
        <v>45604</v>
      </c>
      <c r="Q40" s="422">
        <v>45618</v>
      </c>
      <c r="R40" s="423">
        <f t="shared" si="2"/>
        <v>6.2500000000000053</v>
      </c>
      <c r="S40" s="474">
        <f>IF(INDEX(Historical!$D$7:$D$1190,MATCH(B40,Historical!$B$7:$B$1192,0))=0,"n/a",(INDEX(Historical!$C$7:$C$1190,MATCH(B40,Historical!$B$7:$B$1192,0))/INDEX(Historical!$D$7:$D$1190,MATCH(B40,Historical!$B$7:$B$1192,0))-1)*100)</f>
        <v>6.5573770491803351</v>
      </c>
      <c r="T40" s="474">
        <f>IF(INDEX(Historical!$F$7:$F$1190,MATCH(B40,Historical!$B$7:$B$1192,0))=0,"n/a",((INDEX(Historical!$C$7:$C$1190,MATCH(B40,Historical!$B$7:$B$1192,0))/INDEX(Historical!$F$7:$F$1190,MATCH(B40,Historical!$B$7:$B$1192,0)))^(1/3)-1)*100)</f>
        <v>6.0487656968408743</v>
      </c>
      <c r="U40" s="474">
        <f>IF(INDEX(Historical!$H$7:$H$1190,MATCH(B40,Historical!$B$7:$B$1192,0))=0,"n/a",((INDEX(Historical!$C$7:$C$1190,MATCH(B40,Historical!$B$7:$B$1192,0))/INDEX(Historical!$H$7:$H$1190,MATCH(B40,Historical!$B$7:$B$1192,0)))^(1/5)-1)*100)</f>
        <v>6.2513419439677476</v>
      </c>
      <c r="V40" s="474">
        <f>IF(INDEX(Historical!$M$7:$M$1190,MATCH(B40,Historical!$B$7:$B$1192,0))=0,"n/a",((INDEX(Historical!$C$7:$C$1190,MATCH(B40,Historical!$B$7:$B$1192,0))/INDEX(Historical!$M$7:$M$1190,MATCH(B40,Historical!$B$7:$B$1192,0)))^(1/10)-1)*100)</f>
        <v>8.4055546638352361</v>
      </c>
      <c r="W40" s="475">
        <f t="shared" si="3"/>
        <v>0.74371557785044762</v>
      </c>
      <c r="X40" s="476" t="str">
        <f t="shared" si="4"/>
        <v>n/a</v>
      </c>
      <c r="Y40" s="451"/>
      <c r="Z40" s="430">
        <f t="shared" si="5"/>
        <v>66.019417475728162</v>
      </c>
      <c r="AA40" s="581">
        <f t="shared" si="6"/>
        <v>17.344660194174754</v>
      </c>
      <c r="AB40" s="406">
        <v>12</v>
      </c>
      <c r="AC40" s="568">
        <v>2.06</v>
      </c>
      <c r="AD40" s="568">
        <v>1.24</v>
      </c>
      <c r="AE40" s="568">
        <v>3.1</v>
      </c>
      <c r="AF40" s="568">
        <v>1.05</v>
      </c>
      <c r="AG40" s="568">
        <v>5.18</v>
      </c>
      <c r="AH40" s="568">
        <v>15.4</v>
      </c>
      <c r="AI40" s="568">
        <v>19.400000000000002</v>
      </c>
      <c r="AJ40" s="568">
        <v>-1.43</v>
      </c>
      <c r="AK40" s="568">
        <v>14.01</v>
      </c>
      <c r="AL40" s="576">
        <v>5090</v>
      </c>
      <c r="AM40" s="571">
        <v>0.94000000000000006</v>
      </c>
      <c r="AN40" s="568">
        <v>0.21</v>
      </c>
      <c r="AO40" s="510">
        <f t="shared" si="7"/>
        <v>-7.2869930333024442</v>
      </c>
      <c r="AP40" s="511">
        <f t="shared" si="8"/>
        <v>10.05766716087231</v>
      </c>
      <c r="AQ40" s="582">
        <f t="shared" si="9"/>
        <v>-10.032368280133364</v>
      </c>
      <c r="AR40" s="430">
        <f>INDEX(Historical!$C$7:$C$1190,MATCH(B40,Historical!$B$7:$B$1214,0))*IF(AH40="n/a",1.03,IF(AH40&lt;0,1.01,IF(AH40&gt;10,1.1,(1+AH40/100))))</f>
        <v>1.4300000000000002</v>
      </c>
      <c r="AS40" s="581">
        <f t="shared" si="10"/>
        <v>1.5730000000000004</v>
      </c>
      <c r="AT40" s="581">
        <f t="shared" si="15"/>
        <v>1.7303000000000006</v>
      </c>
      <c r="AU40" s="581">
        <f t="shared" si="15"/>
        <v>1.9033300000000009</v>
      </c>
      <c r="AV40" s="581">
        <f t="shared" si="15"/>
        <v>2.0936630000000012</v>
      </c>
      <c r="AW40" s="430">
        <f t="shared" si="12"/>
        <v>8.7302930000000032</v>
      </c>
      <c r="AX40" s="516">
        <f t="shared" si="13"/>
        <v>24.434069409459848</v>
      </c>
      <c r="AY40" s="606">
        <v>0.89</v>
      </c>
      <c r="AZ40" s="571">
        <v>56.37</v>
      </c>
      <c r="BA40" s="571">
        <v>-19.78</v>
      </c>
      <c r="BB40" s="571">
        <v>8.5599999999999987</v>
      </c>
      <c r="BC40" s="571">
        <v>5.29</v>
      </c>
      <c r="BE40" s="421">
        <v>2011</v>
      </c>
      <c r="BF40" s="421">
        <f t="shared" si="14"/>
        <v>1</v>
      </c>
      <c r="BG40" s="578">
        <v>0.66</v>
      </c>
      <c r="BH40" t="s">
        <v>3876</v>
      </c>
      <c r="BI40" t="s">
        <v>3877</v>
      </c>
    </row>
    <row r="41" spans="1:61" ht="11.25" customHeight="1" x14ac:dyDescent="0.25">
      <c r="A41" s="95" t="s">
        <v>4082</v>
      </c>
      <c r="B41" s="405" t="s">
        <v>429</v>
      </c>
      <c r="C41" s="734" t="s">
        <v>130</v>
      </c>
      <c r="D41" s="734" t="s">
        <v>3643</v>
      </c>
      <c r="E41" s="504">
        <v>23</v>
      </c>
      <c r="F41" s="33">
        <v>154</v>
      </c>
      <c r="G41" s="33" t="s">
        <v>36</v>
      </c>
      <c r="H41" s="33" t="s">
        <v>36</v>
      </c>
      <c r="I41" s="573">
        <v>36.54</v>
      </c>
      <c r="J41" s="430">
        <f t="shared" si="0"/>
        <v>5.3639846743295019</v>
      </c>
      <c r="K41" s="575">
        <v>0.49</v>
      </c>
      <c r="L41" s="406">
        <v>4</v>
      </c>
      <c r="M41" s="423">
        <f t="shared" si="1"/>
        <v>1.96</v>
      </c>
      <c r="N41" s="183" t="s">
        <v>147</v>
      </c>
      <c r="O41" s="505">
        <v>0.47499999999999998</v>
      </c>
      <c r="P41" s="422">
        <v>45714</v>
      </c>
      <c r="Q41" s="422">
        <v>45730</v>
      </c>
      <c r="R41" s="423">
        <f t="shared" si="2"/>
        <v>3.157894736842108</v>
      </c>
      <c r="S41" s="474">
        <f>IF(INDEX(Historical!$D$7:$D$1190,MATCH(B41,Historical!$B$7:$B$1192,0))=0,"n/a",(INDEX(Historical!$C$7:$C$1190,MATCH(B41,Historical!$B$7:$B$1192,0))/INDEX(Historical!$D$7:$D$1190,MATCH(B41,Historical!$B$7:$B$1192,0))-1)*100)</f>
        <v>3.2608695652173836</v>
      </c>
      <c r="T41" s="474">
        <f>IF(INDEX(Historical!$F$7:$F$1190,MATCH(B41,Historical!$B$7:$B$1192,0))=0,"n/a",((INDEX(Historical!$C$7:$C$1190,MATCH(B41,Historical!$B$7:$B$1192,0))/INDEX(Historical!$F$7:$F$1190,MATCH(B41,Historical!$B$7:$B$1192,0)))^(1/3)-1)*100)</f>
        <v>3.9813932143039965</v>
      </c>
      <c r="U41" s="474">
        <f>IF(INDEX(Historical!$H$7:$H$1190,MATCH(B41,Historical!$B$7:$B$1192,0))=0,"n/a",((INDEX(Historical!$C$7:$C$1190,MATCH(B41,Historical!$B$7:$B$1192,0))/INDEX(Historical!$H$7:$H$1190,MATCH(B41,Historical!$B$7:$B$1192,0)))^(1/5)-1)*100)</f>
        <v>4.1560210156864175</v>
      </c>
      <c r="V41" s="474">
        <f>IF(INDEX(Historical!$M$7:$M$1190,MATCH(B41,Historical!$B$7:$B$1192,0))=0,"n/a",((INDEX(Historical!$C$7:$C$1190,MATCH(B41,Historical!$B$7:$B$1192,0))/INDEX(Historical!$M$7:$M$1190,MATCH(B41,Historical!$B$7:$B$1192,0)))^(1/10)-1)*100)</f>
        <v>4.1106092609590084</v>
      </c>
      <c r="W41" s="475">
        <f t="shared" si="3"/>
        <v>1.0110474510819387</v>
      </c>
      <c r="X41" s="476" t="str">
        <f t="shared" si="4"/>
        <v>n/a</v>
      </c>
      <c r="Y41" s="446"/>
      <c r="Z41" s="430">
        <f t="shared" si="5"/>
        <v>87.892376681614351</v>
      </c>
      <c r="AA41" s="581">
        <f t="shared" si="6"/>
        <v>16.385650224215247</v>
      </c>
      <c r="AB41" s="406">
        <v>12</v>
      </c>
      <c r="AC41" s="568">
        <v>2.23</v>
      </c>
      <c r="AD41" s="568">
        <v>2.0699999999999998</v>
      </c>
      <c r="AE41" s="568">
        <v>1.52</v>
      </c>
      <c r="AF41" s="568">
        <v>1.1200000000000001</v>
      </c>
      <c r="AG41" s="568">
        <v>6.9099999999999993</v>
      </c>
      <c r="AH41" s="568">
        <v>10.26</v>
      </c>
      <c r="AI41" s="568">
        <v>8.1</v>
      </c>
      <c r="AJ41" s="568">
        <v>-5.12</v>
      </c>
      <c r="AK41" s="568">
        <v>7.91</v>
      </c>
      <c r="AL41" s="576">
        <v>2960</v>
      </c>
      <c r="AM41" s="571">
        <v>1.02</v>
      </c>
      <c r="AN41" s="568">
        <v>1.2</v>
      </c>
      <c r="AO41" s="510">
        <f t="shared" si="7"/>
        <v>-6.865644534199328</v>
      </c>
      <c r="AP41" s="511">
        <f t="shared" si="8"/>
        <v>9.5200056900159193</v>
      </c>
      <c r="AQ41" s="582">
        <f t="shared" si="9"/>
        <v>-9.6871406938424229</v>
      </c>
      <c r="AR41" s="430">
        <f>INDEX(Historical!$C$7:$C$1190,MATCH(B41,Historical!$B$7:$B$1214,0))*IF(AH41="n/a",1.03,IF(AH41&lt;0,1.01,IF(AH41&gt;10,1.1,(1+AH41/100))))</f>
        <v>2.09</v>
      </c>
      <c r="AS41" s="581">
        <f t="shared" si="10"/>
        <v>2.2592899999999996</v>
      </c>
      <c r="AT41" s="581">
        <f t="shared" si="15"/>
        <v>2.4379998389999993</v>
      </c>
      <c r="AU41" s="581">
        <f t="shared" si="15"/>
        <v>2.6308456262648989</v>
      </c>
      <c r="AV41" s="581">
        <f t="shared" si="15"/>
        <v>2.8389455153024521</v>
      </c>
      <c r="AW41" s="430">
        <f t="shared" si="12"/>
        <v>12.25708098056735</v>
      </c>
      <c r="AX41" s="516">
        <f t="shared" si="13"/>
        <v>33.544282924376986</v>
      </c>
      <c r="AY41" s="606">
        <v>0.39</v>
      </c>
      <c r="AZ41" s="571">
        <v>5</v>
      </c>
      <c r="BA41" s="571">
        <v>-15.2</v>
      </c>
      <c r="BB41" s="571">
        <v>-2.58</v>
      </c>
      <c r="BC41" s="571">
        <v>-4.3900000000000006</v>
      </c>
      <c r="BE41" s="421">
        <v>2003</v>
      </c>
      <c r="BF41" s="421">
        <f t="shared" si="14"/>
        <v>2</v>
      </c>
      <c r="BG41" s="578">
        <v>2.27</v>
      </c>
      <c r="BH41" t="s">
        <v>3876</v>
      </c>
      <c r="BI41" t="s">
        <v>3877</v>
      </c>
    </row>
    <row r="42" spans="1:61" ht="11.25" customHeight="1" x14ac:dyDescent="0.25">
      <c r="A42" s="8" t="s">
        <v>4084</v>
      </c>
      <c r="B42" s="405" t="s">
        <v>955</v>
      </c>
      <c r="C42" s="734" t="s">
        <v>3535</v>
      </c>
      <c r="D42" s="734" t="s">
        <v>3641</v>
      </c>
      <c r="E42" s="504">
        <v>15</v>
      </c>
      <c r="F42" s="33">
        <v>282</v>
      </c>
      <c r="G42" s="33" t="s">
        <v>105</v>
      </c>
      <c r="H42" s="33" t="s">
        <v>105</v>
      </c>
      <c r="I42" s="573">
        <v>297.39</v>
      </c>
      <c r="J42" s="430">
        <f t="shared" si="0"/>
        <v>0.79357073203537443</v>
      </c>
      <c r="K42" s="575">
        <v>0.59</v>
      </c>
      <c r="L42" s="406">
        <v>4</v>
      </c>
      <c r="M42" s="423">
        <f t="shared" si="1"/>
        <v>2.36</v>
      </c>
      <c r="N42" s="183" t="s">
        <v>150</v>
      </c>
      <c r="O42" s="505">
        <v>0.53</v>
      </c>
      <c r="P42" s="422">
        <v>45649</v>
      </c>
      <c r="Q42" s="422">
        <v>45657</v>
      </c>
      <c r="R42" s="423">
        <f t="shared" si="2"/>
        <v>11.320754716981121</v>
      </c>
      <c r="S42" s="474">
        <f>IF(INDEX(Historical!$D$7:$D$1190,MATCH(B42,Historical!$B$7:$B$1192,0))=0,"n/a",(INDEX(Historical!$C$7:$C$1190,MATCH(B42,Historical!$B$7:$B$1192,0))/INDEX(Historical!$D$7:$D$1190,MATCH(B42,Historical!$B$7:$B$1192,0))-1)*100)</f>
        <v>13.910761154855633</v>
      </c>
      <c r="T42" s="474">
        <f>IF(INDEX(Historical!$F$7:$F$1190,MATCH(B42,Historical!$B$7:$B$1192,0))=0,"n/a",((INDEX(Historical!$C$7:$C$1190,MATCH(B42,Historical!$B$7:$B$1192,0))/INDEX(Historical!$F$7:$F$1190,MATCH(B42,Historical!$B$7:$B$1192,0)))^(1/3)-1)*100)</f>
        <v>13.350773605004274</v>
      </c>
      <c r="U42" s="474">
        <f>IF(INDEX(Historical!$H$7:$H$1190,MATCH(B42,Historical!$B$7:$B$1192,0))=0,"n/a",((INDEX(Historical!$C$7:$C$1190,MATCH(B42,Historical!$B$7:$B$1192,0))/INDEX(Historical!$H$7:$H$1190,MATCH(B42,Historical!$B$7:$B$1192,0)))^(1/5)-1)*100)</f>
        <v>14.142752785081459</v>
      </c>
      <c r="V42" s="474">
        <f>IF(INDEX(Historical!$M$7:$M$1190,MATCH(B42,Historical!$B$7:$B$1192,0))=0,"n/a",((INDEX(Historical!$C$7:$C$1190,MATCH(B42,Historical!$B$7:$B$1192,0))/INDEX(Historical!$M$7:$M$1190,MATCH(B42,Historical!$B$7:$B$1192,0)))^(1/10)-1)*100)</f>
        <v>33.246393245588557</v>
      </c>
      <c r="W42" s="475">
        <f t="shared" si="3"/>
        <v>0.42539209232743019</v>
      </c>
      <c r="X42" s="476">
        <f t="shared" si="4"/>
        <v>1.01673276672045</v>
      </c>
      <c r="Y42" s="451"/>
      <c r="Z42" s="430">
        <f t="shared" si="5"/>
        <v>88.721804511278194</v>
      </c>
      <c r="AA42" s="581">
        <f t="shared" si="6"/>
        <v>111.80075187969923</v>
      </c>
      <c r="AB42" s="406">
        <v>10</v>
      </c>
      <c r="AC42" s="568">
        <v>2.66</v>
      </c>
      <c r="AD42" s="568">
        <v>4.18</v>
      </c>
      <c r="AE42" s="568">
        <v>24.52</v>
      </c>
      <c r="AF42" s="568">
        <v>20.100000000000001</v>
      </c>
      <c r="AG42" s="568">
        <v>18.98</v>
      </c>
      <c r="AH42" s="569">
        <v>36.700000000000003</v>
      </c>
      <c r="AI42" s="569">
        <v>23.41</v>
      </c>
      <c r="AJ42" s="568">
        <v>13.91</v>
      </c>
      <c r="AK42" s="568">
        <v>26.76</v>
      </c>
      <c r="AL42" s="576">
        <v>1398770</v>
      </c>
      <c r="AM42" s="571">
        <v>1.96</v>
      </c>
      <c r="AN42" s="568">
        <v>0.97</v>
      </c>
      <c r="AO42" s="510">
        <f t="shared" si="7"/>
        <v>-96.864428362582402</v>
      </c>
      <c r="AP42" s="511">
        <f t="shared" si="8"/>
        <v>14.936323517116833</v>
      </c>
      <c r="AQ42" s="582">
        <f t="shared" si="9"/>
        <v>899.37649735154696</v>
      </c>
      <c r="AR42" s="430">
        <f>INDEX(Historical!$C$7:$C$1190,MATCH(B42,Historical!$B$7:$B$1214,0))*IF(AH42="n/a",1.03,IF(AH42&lt;0,1.01,IF(AH42&gt;10,1.1,(1+AH42/100))))</f>
        <v>2.387</v>
      </c>
      <c r="AS42" s="581">
        <f t="shared" si="10"/>
        <v>2.6257000000000001</v>
      </c>
      <c r="AT42" s="581">
        <f t="shared" si="15"/>
        <v>2.8882700000000003</v>
      </c>
      <c r="AU42" s="581">
        <f t="shared" si="15"/>
        <v>3.1770970000000007</v>
      </c>
      <c r="AV42" s="581">
        <f t="shared" si="15"/>
        <v>3.4948067000000012</v>
      </c>
      <c r="AW42" s="430">
        <f t="shared" si="12"/>
        <v>14.572873700000002</v>
      </c>
      <c r="AX42" s="516">
        <f t="shared" si="13"/>
        <v>4.9002568008339225</v>
      </c>
      <c r="AY42" s="606">
        <v>1.17</v>
      </c>
      <c r="AZ42" s="571">
        <v>120.44999999999999</v>
      </c>
      <c r="BA42" s="571">
        <v>-6.29</v>
      </c>
      <c r="BB42" s="571">
        <v>3.53</v>
      </c>
      <c r="BC42" s="571">
        <v>31.04</v>
      </c>
      <c r="BE42" s="421">
        <v>2011</v>
      </c>
      <c r="BF42" s="421">
        <f t="shared" si="14"/>
        <v>1</v>
      </c>
      <c r="BG42" s="578">
        <v>7.79</v>
      </c>
      <c r="BH42" t="s">
        <v>3876</v>
      </c>
      <c r="BI42" t="s">
        <v>3877</v>
      </c>
    </row>
    <row r="43" spans="1:61" ht="11.25" customHeight="1" x14ac:dyDescent="0.25">
      <c r="A43" s="8" t="s">
        <v>3890</v>
      </c>
      <c r="B43" s="405" t="s">
        <v>3889</v>
      </c>
      <c r="C43" s="734" t="s">
        <v>122</v>
      </c>
      <c r="D43" s="734" t="s">
        <v>3518</v>
      </c>
      <c r="E43" s="504">
        <v>15</v>
      </c>
      <c r="F43" s="33">
        <v>279</v>
      </c>
      <c r="G43" s="33" t="s">
        <v>105</v>
      </c>
      <c r="H43" s="33" t="s">
        <v>105</v>
      </c>
      <c r="I43" s="573">
        <v>37.4</v>
      </c>
      <c r="J43" s="430">
        <f t="shared" si="0"/>
        <v>2.8877005347593587</v>
      </c>
      <c r="K43" s="575">
        <v>0.27</v>
      </c>
      <c r="L43" s="406">
        <v>4</v>
      </c>
      <c r="M43" s="423">
        <f t="shared" si="1"/>
        <v>1.08</v>
      </c>
      <c r="N43" s="183" t="s">
        <v>126</v>
      </c>
      <c r="O43" s="505">
        <v>0.25750000000000001</v>
      </c>
      <c r="P43" s="422">
        <v>45639</v>
      </c>
      <c r="Q43" s="422">
        <v>45665</v>
      </c>
      <c r="R43" s="423">
        <f t="shared" si="2"/>
        <v>4.854368932038839</v>
      </c>
      <c r="S43" s="474">
        <f>IF(INDEX(Historical!$D$7:$D$1190,MATCH(B43,Historical!$B$7:$B$1192,0))=0,"n/a",(INDEX(Historical!$C$7:$C$1190,MATCH(B43,Historical!$B$7:$B$1192,0))/INDEX(Historical!$D$7:$D$1190,MATCH(B43,Historical!$B$7:$B$1192,0))-1)*100)</f>
        <v>4.0404040404040442</v>
      </c>
      <c r="T43" s="474">
        <f>IF(INDEX(Historical!$F$7:$F$1190,MATCH(B43,Historical!$B$7:$B$1192,0))=0,"n/a",((INDEX(Historical!$C$7:$C$1190,MATCH(B43,Historical!$B$7:$B$1192,0))/INDEX(Historical!$F$7:$F$1190,MATCH(B43,Historical!$B$7:$B$1192,0)))^(1/3)-1)*100)</f>
        <v>6.6120022191516803</v>
      </c>
      <c r="U43" s="474">
        <f>IF(INDEX(Historical!$H$7:$H$1190,MATCH(B43,Historical!$B$7:$B$1192,0))=0,"n/a",((INDEX(Historical!$C$7:$C$1190,MATCH(B43,Historical!$B$7:$B$1192,0))/INDEX(Historical!$H$7:$H$1190,MATCH(B43,Historical!$B$7:$B$1192,0)))^(1/5)-1)*100)</f>
        <v>5.717899212237354</v>
      </c>
      <c r="V43" s="474">
        <f>IF(INDEX(Historical!$M$7:$M$1190,MATCH(B43,Historical!$B$7:$B$1192,0))=0,"n/a",((INDEX(Historical!$C$7:$C$1190,MATCH(B43,Historical!$B$7:$B$1192,0))/INDEX(Historical!$M$7:$M$1190,MATCH(B43,Historical!$B$7:$B$1192,0)))^(1/10)-1)*100)</f>
        <v>12.400624616571164</v>
      </c>
      <c r="W43" s="475">
        <f t="shared" si="3"/>
        <v>0.46109767766023885</v>
      </c>
      <c r="X43" s="476">
        <f t="shared" si="4"/>
        <v>3.1590603382526816</v>
      </c>
      <c r="Y43" s="439"/>
      <c r="Z43" s="430">
        <f t="shared" si="5"/>
        <v>83.720930232558146</v>
      </c>
      <c r="AA43" s="581">
        <f t="shared" si="6"/>
        <v>28.992248062015502</v>
      </c>
      <c r="AB43" s="406">
        <v>12</v>
      </c>
      <c r="AC43" s="568">
        <v>1.29</v>
      </c>
      <c r="AD43" s="568">
        <v>3.03</v>
      </c>
      <c r="AE43" s="568">
        <v>1.05</v>
      </c>
      <c r="AF43" s="568">
        <v>1.45</v>
      </c>
      <c r="AG43" s="568">
        <v>5.09</v>
      </c>
      <c r="AH43" s="568">
        <v>5.79</v>
      </c>
      <c r="AI43" s="568">
        <v>11.64</v>
      </c>
      <c r="AJ43" s="568">
        <v>1.81</v>
      </c>
      <c r="AK43" s="568">
        <v>9.5500000000000007</v>
      </c>
      <c r="AL43" s="576">
        <v>3420</v>
      </c>
      <c r="AM43" s="571">
        <v>0.84</v>
      </c>
      <c r="AN43" s="568">
        <v>0.86</v>
      </c>
      <c r="AO43" s="510">
        <f t="shared" si="7"/>
        <v>-20.386648315018789</v>
      </c>
      <c r="AP43" s="511">
        <f t="shared" si="8"/>
        <v>8.6055997469967132</v>
      </c>
      <c r="AQ43" s="582">
        <f t="shared" si="9"/>
        <v>36.689038315152025</v>
      </c>
      <c r="AR43" s="430">
        <f>INDEX(Historical!$C$7:$C$1190,MATCH(B43,Historical!$B$7:$B$1214,0))*IF(AH43="n/a",1.03,IF(AH43&lt;0,1.01,IF(AH43&gt;10,1.1,(1+AH43/100))))</f>
        <v>1.0896370000000002</v>
      </c>
      <c r="AS43" s="581">
        <f t="shared" si="10"/>
        <v>1.1986007000000003</v>
      </c>
      <c r="AT43" s="581">
        <f t="shared" si="15"/>
        <v>1.3130670668500002</v>
      </c>
      <c r="AU43" s="581">
        <f t="shared" si="15"/>
        <v>1.4384649717341751</v>
      </c>
      <c r="AV43" s="581">
        <f t="shared" si="15"/>
        <v>1.5758383765347888</v>
      </c>
      <c r="AW43" s="430">
        <f t="shared" si="12"/>
        <v>6.615608115118965</v>
      </c>
      <c r="AX43" s="516">
        <f t="shared" si="13"/>
        <v>17.688791751654986</v>
      </c>
      <c r="AY43" s="606">
        <v>1.42</v>
      </c>
      <c r="AZ43" s="571">
        <v>34.239999999999995</v>
      </c>
      <c r="BA43" s="571">
        <v>-31.6</v>
      </c>
      <c r="BB43" s="571">
        <v>9.25</v>
      </c>
      <c r="BC43" s="571">
        <v>-3.93</v>
      </c>
      <c r="BE43" s="421">
        <v>2011</v>
      </c>
      <c r="BF43" s="421">
        <f t="shared" si="14"/>
        <v>1</v>
      </c>
      <c r="BG43" s="578">
        <v>1.97</v>
      </c>
      <c r="BH43" t="s">
        <v>3876</v>
      </c>
      <c r="BI43" t="s">
        <v>3877</v>
      </c>
    </row>
    <row r="44" spans="1:61" ht="11.25" customHeight="1" x14ac:dyDescent="0.25">
      <c r="A44" s="95" t="s">
        <v>4085</v>
      </c>
      <c r="B44" s="405" t="s">
        <v>911</v>
      </c>
      <c r="C44" s="734" t="s">
        <v>3535</v>
      </c>
      <c r="D44" s="734" t="s">
        <v>3651</v>
      </c>
      <c r="E44" s="504">
        <v>13</v>
      </c>
      <c r="F44" s="33">
        <v>426</v>
      </c>
      <c r="G44" s="33" t="s">
        <v>105</v>
      </c>
      <c r="H44" s="33" t="s">
        <v>105</v>
      </c>
      <c r="I44" s="573">
        <v>54.57</v>
      </c>
      <c r="J44" s="430">
        <f t="shared" si="0"/>
        <v>2.5655121861828842</v>
      </c>
      <c r="K44" s="575">
        <v>0.35</v>
      </c>
      <c r="L44" s="406">
        <v>4</v>
      </c>
      <c r="M44" s="423">
        <f t="shared" si="1"/>
        <v>1.4</v>
      </c>
      <c r="N44" s="183" t="s">
        <v>192</v>
      </c>
      <c r="O44" s="505">
        <v>0.33</v>
      </c>
      <c r="P44" s="422">
        <v>45917</v>
      </c>
      <c r="Q44" s="422">
        <v>45926</v>
      </c>
      <c r="R44" s="423">
        <f t="shared" si="2"/>
        <v>6.060606060606049</v>
      </c>
      <c r="S44" s="474">
        <f>IF(INDEX(Historical!$D$7:$D$1190,MATCH(B44,Historical!$B$7:$B$1192,0))=0,"n/a",(INDEX(Historical!$C$7:$C$1190,MATCH(B44,Historical!$B$7:$B$1192,0))/INDEX(Historical!$D$7:$D$1190,MATCH(B44,Historical!$B$7:$B$1192,0))-1)*100)</f>
        <v>6.6666666666666652</v>
      </c>
      <c r="T44" s="474">
        <f>IF(INDEX(Historical!$F$7:$F$1190,MATCH(B44,Historical!$B$7:$B$1192,0))=0,"n/a",((INDEX(Historical!$C$7:$C$1190,MATCH(B44,Historical!$B$7:$B$1192,0))/INDEX(Historical!$F$7:$F$1190,MATCH(B44,Historical!$B$7:$B$1192,0)))^(1/3)-1)*100)</f>
        <v>12.044237589467022</v>
      </c>
      <c r="U44" s="474">
        <f>IF(INDEX(Historical!$H$7:$H$1190,MATCH(B44,Historical!$B$7:$B$1192,0))=0,"n/a",((INDEX(Historical!$C$7:$C$1190,MATCH(B44,Historical!$B$7:$B$1192,0))/INDEX(Historical!$H$7:$H$1190,MATCH(B44,Historical!$B$7:$B$1192,0)))^(1/5)-1)*100)</f>
        <v>9.3148651699032303</v>
      </c>
      <c r="V44" s="474">
        <f>IF(INDEX(Historical!$M$7:$M$1190,MATCH(B44,Historical!$B$7:$B$1192,0))=0,"n/a",((INDEX(Historical!$C$7:$C$1190,MATCH(B44,Historical!$B$7:$B$1192,0))/INDEX(Historical!$M$7:$M$1190,MATCH(B44,Historical!$B$7:$B$1192,0)))^(1/10)-1)*100)</f>
        <v>7.5181611119929492</v>
      </c>
      <c r="W44" s="475">
        <f t="shared" si="3"/>
        <v>1.2389818509002399</v>
      </c>
      <c r="X44" s="476" t="str">
        <f t="shared" si="4"/>
        <v>n/a</v>
      </c>
      <c r="Y44" s="451"/>
      <c r="Z44" s="430">
        <f t="shared" si="5"/>
        <v>51.282051282051277</v>
      </c>
      <c r="AA44" s="581">
        <f t="shared" si="6"/>
        <v>19.989010989010989</v>
      </c>
      <c r="AB44" s="406">
        <v>6</v>
      </c>
      <c r="AC44" s="568">
        <v>2.73</v>
      </c>
      <c r="AD44" s="568" t="s">
        <v>135</v>
      </c>
      <c r="AE44" s="568">
        <v>0.21</v>
      </c>
      <c r="AF44" s="568">
        <v>0.91</v>
      </c>
      <c r="AG44" s="568">
        <v>4.83</v>
      </c>
      <c r="AH44" s="569">
        <v>29.01</v>
      </c>
      <c r="AI44" s="569">
        <v>38.29</v>
      </c>
      <c r="AJ44" s="568" t="s">
        <v>135</v>
      </c>
      <c r="AK44" s="568" t="s">
        <v>135</v>
      </c>
      <c r="AL44" s="576">
        <v>4550</v>
      </c>
      <c r="AM44" s="571">
        <v>0.89</v>
      </c>
      <c r="AN44" s="568">
        <v>0.56999999999999995</v>
      </c>
      <c r="AO44" s="510">
        <f t="shared" si="7"/>
        <v>-8.1086336329248745</v>
      </c>
      <c r="AP44" s="511">
        <f t="shared" si="8"/>
        <v>11.880377356086115</v>
      </c>
      <c r="AQ44" s="582">
        <f t="shared" si="9"/>
        <v>-10.086461283939862</v>
      </c>
      <c r="AR44" s="430">
        <f>INDEX(Historical!$C$7:$C$1190,MATCH(B44,Historical!$B$7:$B$1214,0))*IF(AH44="n/a",1.03,IF(AH44&lt;0,1.01,IF(AH44&gt;10,1.1,(1+AH44/100))))</f>
        <v>1.4080000000000001</v>
      </c>
      <c r="AS44" s="581">
        <f t="shared" si="10"/>
        <v>1.5488000000000002</v>
      </c>
      <c r="AT44" s="581">
        <f t="shared" si="15"/>
        <v>1.5952640000000002</v>
      </c>
      <c r="AU44" s="581">
        <f t="shared" si="15"/>
        <v>1.6431219200000002</v>
      </c>
      <c r="AV44" s="581">
        <f t="shared" si="15"/>
        <v>1.6924155776000003</v>
      </c>
      <c r="AW44" s="430">
        <f t="shared" si="12"/>
        <v>7.8876014976000013</v>
      </c>
      <c r="AX44" s="516">
        <f t="shared" si="13"/>
        <v>14.45409840131941</v>
      </c>
      <c r="AY44" s="606">
        <v>1.1000000000000001</v>
      </c>
      <c r="AZ44" s="571">
        <v>39.14</v>
      </c>
      <c r="BA44" s="571">
        <v>-7.88</v>
      </c>
      <c r="BB44" s="571">
        <v>1.1900000000000002</v>
      </c>
      <c r="BC44" s="571">
        <v>5.64</v>
      </c>
      <c r="BE44" s="421">
        <v>2013</v>
      </c>
      <c r="BF44" s="421">
        <f t="shared" si="14"/>
        <v>1</v>
      </c>
      <c r="BG44" s="578">
        <v>1.97</v>
      </c>
      <c r="BH44" t="s">
        <v>3876</v>
      </c>
      <c r="BI44" t="s">
        <v>3877</v>
      </c>
    </row>
    <row r="45" spans="1:61" ht="11.25" customHeight="1" x14ac:dyDescent="0.25">
      <c r="A45" s="8" t="s">
        <v>4086</v>
      </c>
      <c r="B45" s="405" t="s">
        <v>909</v>
      </c>
      <c r="C45" s="734" t="s">
        <v>122</v>
      </c>
      <c r="D45" s="734" t="s">
        <v>3655</v>
      </c>
      <c r="E45" s="504">
        <v>15</v>
      </c>
      <c r="F45" s="33">
        <v>318</v>
      </c>
      <c r="G45" s="33" t="s">
        <v>114</v>
      </c>
      <c r="H45" s="33" t="s">
        <v>114</v>
      </c>
      <c r="I45" s="573">
        <v>171.65</v>
      </c>
      <c r="J45" s="430">
        <f t="shared" si="0"/>
        <v>2.190503932420623</v>
      </c>
      <c r="K45" s="575">
        <v>0.94</v>
      </c>
      <c r="L45" s="406">
        <v>4</v>
      </c>
      <c r="M45" s="423">
        <f t="shared" si="1"/>
        <v>3.76</v>
      </c>
      <c r="N45" s="183" t="s">
        <v>318</v>
      </c>
      <c r="O45" s="505">
        <v>0.88</v>
      </c>
      <c r="P45" s="422">
        <v>45812</v>
      </c>
      <c r="Q45" s="422">
        <v>45826</v>
      </c>
      <c r="R45" s="423">
        <f t="shared" si="2"/>
        <v>6.8181818181818121</v>
      </c>
      <c r="S45" s="474">
        <f>IF(INDEX(Historical!$D$7:$D$1190,MATCH(B45,Historical!$B$7:$B$1192,0))=0,"n/a",(INDEX(Historical!$C$7:$C$1190,MATCH(B45,Historical!$B$7:$B$1192,0))/INDEX(Historical!$D$7:$D$1190,MATCH(B45,Historical!$B$7:$B$1192,0))-1)*100)</f>
        <v>8.4905660377358583</v>
      </c>
      <c r="T45" s="474">
        <f>IF(INDEX(Historical!$F$7:$F$1190,MATCH(B45,Historical!$B$7:$B$1192,0))=0,"n/a",((INDEX(Historical!$C$7:$C$1190,MATCH(B45,Historical!$B$7:$B$1192,0))/INDEX(Historical!$F$7:$F$1190,MATCH(B45,Historical!$B$7:$B$1192,0)))^(1/3)-1)*100)</f>
        <v>9.0550596110237755</v>
      </c>
      <c r="U45" s="474">
        <f>IF(INDEX(Historical!$H$7:$H$1190,MATCH(B45,Historical!$B$7:$B$1192,0))=0,"n/a",((INDEX(Historical!$C$7:$C$1190,MATCH(B45,Historical!$B$7:$B$1192,0))/INDEX(Historical!$H$7:$H$1190,MATCH(B45,Historical!$B$7:$B$1192,0)))^(1/5)-1)*100)</f>
        <v>8.8283716794312248</v>
      </c>
      <c r="V45" s="474">
        <f>IF(INDEX(Historical!$M$7:$M$1190,MATCH(B45,Historical!$B$7:$B$1192,0))=0,"n/a",((INDEX(Historical!$C$7:$C$1190,MATCH(B45,Historical!$B$7:$B$1192,0))/INDEX(Historical!$M$7:$M$1190,MATCH(B45,Historical!$B$7:$B$1192,0)))^(1/10)-1)*100)</f>
        <v>9.9186610970473552</v>
      </c>
      <c r="W45" s="475">
        <f t="shared" si="3"/>
        <v>0.89007695625968164</v>
      </c>
      <c r="X45" s="476">
        <f t="shared" si="4"/>
        <v>0.45088721549699817</v>
      </c>
      <c r="Y45" s="443"/>
      <c r="Z45" s="430">
        <f t="shared" si="5"/>
        <v>42.152466367713004</v>
      </c>
      <c r="AA45" s="581">
        <f t="shared" si="6"/>
        <v>19.243273542600896</v>
      </c>
      <c r="AB45" s="406">
        <v>12</v>
      </c>
      <c r="AC45" s="568">
        <v>8.92</v>
      </c>
      <c r="AD45" s="568">
        <v>2.5</v>
      </c>
      <c r="AE45" s="568">
        <v>1.53</v>
      </c>
      <c r="AF45" s="568">
        <v>6.08</v>
      </c>
      <c r="AG45" s="568">
        <v>31.680000000000003</v>
      </c>
      <c r="AH45" s="568">
        <v>0.96</v>
      </c>
      <c r="AI45" s="568">
        <v>10.93</v>
      </c>
      <c r="AJ45" s="568">
        <v>19.580000000000002</v>
      </c>
      <c r="AK45" s="568">
        <v>7.6899999999999995</v>
      </c>
      <c r="AL45" s="576">
        <v>13390</v>
      </c>
      <c r="AM45" s="571">
        <v>1.0900000000000001</v>
      </c>
      <c r="AN45" s="568">
        <v>1.61</v>
      </c>
      <c r="AO45" s="510">
        <f t="shared" si="7"/>
        <v>-8.2243979307490491</v>
      </c>
      <c r="AP45" s="511">
        <f t="shared" si="8"/>
        <v>11.018875611851847</v>
      </c>
      <c r="AQ45" s="582">
        <f t="shared" si="9"/>
        <v>128.03421101912994</v>
      </c>
      <c r="AR45" s="430">
        <f>INDEX(Historical!$C$7:$C$1190,MATCH(B45,Historical!$B$7:$B$1214,0))*IF(AH45="n/a",1.03,IF(AH45&lt;0,1.01,IF(AH45&gt;10,1.1,(1+AH45/100))))</f>
        <v>3.4831200000000004</v>
      </c>
      <c r="AS45" s="581">
        <f t="shared" si="10"/>
        <v>3.8314320000000008</v>
      </c>
      <c r="AT45" s="581">
        <f t="shared" si="15"/>
        <v>4.1260691208000004</v>
      </c>
      <c r="AU45" s="581">
        <f t="shared" si="15"/>
        <v>4.44336383618952</v>
      </c>
      <c r="AV45" s="581">
        <f t="shared" si="15"/>
        <v>4.7850585151924943</v>
      </c>
      <c r="AW45" s="430">
        <f t="shared" si="12"/>
        <v>20.669043472182018</v>
      </c>
      <c r="AX45" s="516">
        <f t="shared" si="13"/>
        <v>12.041388565209447</v>
      </c>
      <c r="AY45" s="606">
        <v>0.91</v>
      </c>
      <c r="AZ45" s="571">
        <v>9.33</v>
      </c>
      <c r="BA45" s="571">
        <v>-23.5</v>
      </c>
      <c r="BB45" s="571">
        <v>-2.5100000000000002</v>
      </c>
      <c r="BC45" s="571">
        <v>-5.66</v>
      </c>
      <c r="BE45" s="421">
        <v>2011</v>
      </c>
      <c r="BF45" s="421">
        <f t="shared" si="14"/>
        <v>1</v>
      </c>
      <c r="BG45" s="578">
        <v>8.43</v>
      </c>
      <c r="BH45" t="s">
        <v>3876</v>
      </c>
      <c r="BI45" t="s">
        <v>3877</v>
      </c>
    </row>
    <row r="46" spans="1:61" s="540" customFormat="1" ht="11.25" customHeight="1" x14ac:dyDescent="0.25">
      <c r="A46" s="523" t="s">
        <v>4087</v>
      </c>
      <c r="B46" s="546" t="s">
        <v>397</v>
      </c>
      <c r="C46" s="734" t="s">
        <v>130</v>
      </c>
      <c r="D46" s="734" t="s">
        <v>3654</v>
      </c>
      <c r="E46" s="524">
        <v>18</v>
      </c>
      <c r="F46" s="33">
        <v>225</v>
      </c>
      <c r="G46" s="720" t="s">
        <v>114</v>
      </c>
      <c r="H46" s="720" t="s">
        <v>114</v>
      </c>
      <c r="I46" s="525">
        <v>143.51</v>
      </c>
      <c r="J46" s="526">
        <f t="shared" si="0"/>
        <v>2.3064594801755978</v>
      </c>
      <c r="K46" s="527">
        <v>0.82750000000000001</v>
      </c>
      <c r="L46" s="528">
        <v>4</v>
      </c>
      <c r="M46" s="529">
        <f t="shared" si="1"/>
        <v>3.31</v>
      </c>
      <c r="N46" s="530" t="s">
        <v>118</v>
      </c>
      <c r="O46" s="531">
        <v>0.76500000000000001</v>
      </c>
      <c r="P46" s="714">
        <v>45790</v>
      </c>
      <c r="Q46" s="714">
        <v>45811</v>
      </c>
      <c r="R46" s="529">
        <f t="shared" si="2"/>
        <v>8.1699346405228752</v>
      </c>
      <c r="S46" s="474">
        <f>IF(INDEX(Historical!$D$7:$D$1190,MATCH(B46,Historical!$B$7:$B$1192,0))=0,"n/a",(INDEX(Historical!$C$7:$C$1190,MATCH(B46,Historical!$B$7:$B$1192,0))/INDEX(Historical!$D$7:$D$1190,MATCH(B46,Historical!$B$7:$B$1192,0))-1)*100)</f>
        <v>8.1008100810081132</v>
      </c>
      <c r="T46" s="474">
        <f>IF(INDEX(Historical!$F$7:$F$1190,MATCH(B46,Historical!$B$7:$B$1192,0))=0,"n/a",((INDEX(Historical!$C$7:$C$1190,MATCH(B46,Historical!$B$7:$B$1192,0))/INDEX(Historical!$F$7:$F$1190,MATCH(B46,Historical!$B$7:$B$1192,0)))^(1/3)-1)*100)</f>
        <v>8.3952966402822238</v>
      </c>
      <c r="U46" s="474">
        <f>IF(INDEX(Historical!$H$7:$H$1190,MATCH(B46,Historical!$B$7:$B$1192,0))=0,"n/a",((INDEX(Historical!$C$7:$C$1190,MATCH(B46,Historical!$B$7:$B$1192,0))/INDEX(Historical!$H$7:$H$1190,MATCH(B46,Historical!$B$7:$B$1192,0)))^(1/5)-1)*100)</f>
        <v>8.9600392140380727</v>
      </c>
      <c r="V46" s="474">
        <f>IF(INDEX(Historical!$M$7:$M$1190,MATCH(B46,Historical!$B$7:$B$1192,0))=0,"n/a",((INDEX(Historical!$C$7:$C$1190,MATCH(B46,Historical!$B$7:$B$1192,0))/INDEX(Historical!$M$7:$M$1190,MATCH(B46,Historical!$B$7:$B$1192,0)))^(1/10)-1)*100)</f>
        <v>9.5140309441929638</v>
      </c>
      <c r="W46" s="475">
        <f t="shared" si="3"/>
        <v>0.9417710817418532</v>
      </c>
      <c r="X46" s="476">
        <f t="shared" si="4"/>
        <v>0.94815229778180665</v>
      </c>
      <c r="Y46" s="532"/>
      <c r="Z46" s="526">
        <f t="shared" si="5"/>
        <v>59.63963963963964</v>
      </c>
      <c r="AA46" s="533">
        <f t="shared" si="6"/>
        <v>25.857657657657658</v>
      </c>
      <c r="AB46" s="528">
        <v>12</v>
      </c>
      <c r="AC46" s="534">
        <v>5.55</v>
      </c>
      <c r="AD46" s="534">
        <v>4</v>
      </c>
      <c r="AE46" s="534">
        <v>5.87</v>
      </c>
      <c r="AF46" s="534">
        <v>2.62</v>
      </c>
      <c r="AG46" s="534">
        <v>10.4</v>
      </c>
      <c r="AH46" s="534">
        <v>6.22</v>
      </c>
      <c r="AI46" s="534">
        <v>6.6199999999999992</v>
      </c>
      <c r="AJ46" s="534">
        <v>9.4499999999999993</v>
      </c>
      <c r="AK46" s="534">
        <v>6.4600000000000009</v>
      </c>
      <c r="AL46" s="535">
        <v>29010</v>
      </c>
      <c r="AM46" s="536">
        <v>0.26</v>
      </c>
      <c r="AN46" s="534">
        <v>1.41</v>
      </c>
      <c r="AO46" s="537">
        <f t="shared" si="7"/>
        <v>-14.591158963443988</v>
      </c>
      <c r="AP46" s="538">
        <f t="shared" si="8"/>
        <v>11.26649869421367</v>
      </c>
      <c r="AQ46" s="582">
        <f t="shared" si="9"/>
        <v>73.521773290287157</v>
      </c>
      <c r="AR46" s="430">
        <f>INDEX(Historical!$C$7:$C$1190,MATCH(B46,Historical!$B$7:$B$1214,0))*IF(AH46="n/a",1.03,IF(AH46&lt;0,1.01,IF(AH46&gt;10,1.1,(1+AH46/100))))</f>
        <v>3.1892555000000002</v>
      </c>
      <c r="AS46" s="533">
        <f t="shared" si="10"/>
        <v>3.4003842141000002</v>
      </c>
      <c r="AT46" s="533">
        <f t="shared" si="15"/>
        <v>3.6200490343308602</v>
      </c>
      <c r="AU46" s="533">
        <f t="shared" si="15"/>
        <v>3.8539042019486338</v>
      </c>
      <c r="AV46" s="533">
        <f t="shared" si="15"/>
        <v>4.1028664133945156</v>
      </c>
      <c r="AW46" s="526">
        <f t="shared" si="12"/>
        <v>18.16645936377401</v>
      </c>
      <c r="AX46" s="539">
        <f t="shared" si="13"/>
        <v>12.658671426223963</v>
      </c>
      <c r="AY46" s="607">
        <v>0.68</v>
      </c>
      <c r="AZ46" s="536">
        <v>20.86</v>
      </c>
      <c r="BA46" s="536">
        <v>-7.71</v>
      </c>
      <c r="BB46" s="536">
        <v>0.72</v>
      </c>
      <c r="BC46" s="536">
        <v>4.2299999999999995</v>
      </c>
      <c r="BD46" s="592"/>
      <c r="BE46" s="421">
        <v>2008</v>
      </c>
      <c r="BF46" s="421">
        <f t="shared" si="14"/>
        <v>2</v>
      </c>
      <c r="BG46" s="559">
        <v>3.3300000000000005</v>
      </c>
      <c r="BH46" t="s">
        <v>3876</v>
      </c>
      <c r="BI46" t="s">
        <v>3877</v>
      </c>
    </row>
    <row r="47" spans="1:61" ht="11.25" customHeight="1" x14ac:dyDescent="0.25">
      <c r="A47" s="88" t="s">
        <v>4091</v>
      </c>
      <c r="B47" s="405" t="s">
        <v>1832</v>
      </c>
      <c r="C47" s="734" t="s">
        <v>107</v>
      </c>
      <c r="D47" s="734" t="s">
        <v>3652</v>
      </c>
      <c r="E47" s="504">
        <v>12</v>
      </c>
      <c r="F47" s="33">
        <v>472</v>
      </c>
      <c r="G47" s="33" t="s">
        <v>105</v>
      </c>
      <c r="H47" s="33" t="s">
        <v>105</v>
      </c>
      <c r="I47" s="395">
        <v>50.74</v>
      </c>
      <c r="J47" s="430">
        <f t="shared" si="0"/>
        <v>2.2073314938904218</v>
      </c>
      <c r="K47" s="579">
        <v>0.28000000000000003</v>
      </c>
      <c r="L47" s="33">
        <v>4</v>
      </c>
      <c r="M47" s="423">
        <f t="shared" si="1"/>
        <v>1.1200000000000001</v>
      </c>
      <c r="N47" s="33" t="s">
        <v>311</v>
      </c>
      <c r="O47" s="506">
        <v>0.26</v>
      </c>
      <c r="P47" s="422">
        <v>45905</v>
      </c>
      <c r="Q47" s="422">
        <v>45926</v>
      </c>
      <c r="R47" s="423">
        <f t="shared" si="2"/>
        <v>7.6923076923076987</v>
      </c>
      <c r="S47" s="474">
        <f>IF(INDEX(Historical!$D$7:$D$1190,MATCH(B47,Historical!$B$7:$B$1192,0))=0,"n/a",(INDEX(Historical!$C$7:$C$1190,MATCH(B47,Historical!$B$7:$B$1192,0))/INDEX(Historical!$D$7:$D$1190,MATCH(B47,Historical!$B$7:$B$1192,0))-1)*100)</f>
        <v>8.6956521739130377</v>
      </c>
      <c r="T47" s="474">
        <f>IF(INDEX(Historical!$F$7:$F$1190,MATCH(B47,Historical!$B$7:$B$1192,0))=0,"n/a",((INDEX(Historical!$C$7:$C$1190,MATCH(B47,Historical!$B$7:$B$1192,0))/INDEX(Historical!$F$7:$F$1190,MATCH(B47,Historical!$B$7:$B$1192,0)))^(1/3)-1)*100)</f>
        <v>8.6346740846674042</v>
      </c>
      <c r="U47" s="474">
        <f>IF(INDEX(Historical!$H$7:$H$1190,MATCH(B47,Historical!$B$7:$B$1192,0))=0,"n/a",((INDEX(Historical!$C$7:$C$1190,MATCH(B47,Historical!$B$7:$B$1192,0))/INDEX(Historical!$H$7:$H$1190,MATCH(B47,Historical!$B$7:$B$1192,0)))^(1/5)-1)*100)</f>
        <v>8.6653824604801635</v>
      </c>
      <c r="V47" s="474">
        <f>IF(INDEX(Historical!$M$7:$M$1190,MATCH(B47,Historical!$B$7:$B$1192,0))=0,"n/a",((INDEX(Historical!$C$7:$C$1190,MATCH(B47,Historical!$B$7:$B$1192,0))/INDEX(Historical!$M$7:$M$1190,MATCH(B47,Historical!$B$7:$B$1192,0)))^(1/10)-1)*100)</f>
        <v>23.618046247940615</v>
      </c>
      <c r="W47" s="475">
        <f t="shared" si="3"/>
        <v>0.36689666746823923</v>
      </c>
      <c r="X47" s="476">
        <f t="shared" si="4"/>
        <v>2.7596759428280779</v>
      </c>
      <c r="Y47" s="449"/>
      <c r="Z47" s="430">
        <f t="shared" si="5"/>
        <v>32.844574780058657</v>
      </c>
      <c r="AA47" s="581">
        <f t="shared" si="6"/>
        <v>14.879765395894427</v>
      </c>
      <c r="AB47" s="406">
        <v>12</v>
      </c>
      <c r="AC47" s="395">
        <v>3.41</v>
      </c>
      <c r="AD47" s="395">
        <v>1</v>
      </c>
      <c r="AE47" s="395">
        <v>1.89</v>
      </c>
      <c r="AF47" s="395">
        <v>1.37</v>
      </c>
      <c r="AG47" s="395">
        <v>9.4600000000000009</v>
      </c>
      <c r="AH47" s="395">
        <v>14.39</v>
      </c>
      <c r="AI47" s="395">
        <v>16.28</v>
      </c>
      <c r="AJ47" s="395">
        <v>3.1399999999999997</v>
      </c>
      <c r="AK47" s="395">
        <v>14.84</v>
      </c>
      <c r="AL47" s="395">
        <v>375830</v>
      </c>
      <c r="AM47" s="395">
        <v>0.19</v>
      </c>
      <c r="AN47" s="395">
        <v>2.57</v>
      </c>
      <c r="AO47" s="510">
        <f t="shared" si="7"/>
        <v>-4.0070514415238421</v>
      </c>
      <c r="AP47" s="511">
        <f t="shared" si="8"/>
        <v>10.872713954370585</v>
      </c>
      <c r="AQ47" s="582">
        <f t="shared" si="9"/>
        <v>-4.8153173098029578</v>
      </c>
      <c r="AR47" s="430">
        <f>INDEX(Historical!$C$7:$C$1190,MATCH(B47,Historical!$B$7:$B$1214,0))*IF(AH47="n/a",1.03,IF(AH47&lt;0,1.01,IF(AH47&gt;10,1.1,(1+AH47/100))))</f>
        <v>1.1000000000000001</v>
      </c>
      <c r="AS47" s="581">
        <f t="shared" si="10"/>
        <v>1.2100000000000002</v>
      </c>
      <c r="AT47" s="581">
        <f t="shared" ref="AT47:AV66" si="16">IF($AK47="n/a",1.03*AS47,IF($AK47&lt;0,1.01*AS47,IF($AK47&gt;10,1.1*AS47,(1+$AK47/100)*AS47)))</f>
        <v>1.3310000000000004</v>
      </c>
      <c r="AU47" s="581">
        <f t="shared" si="16"/>
        <v>1.4641000000000006</v>
      </c>
      <c r="AV47" s="581">
        <f t="shared" si="16"/>
        <v>1.6105100000000008</v>
      </c>
      <c r="AW47" s="430">
        <f t="shared" si="12"/>
        <v>6.7156100000000025</v>
      </c>
      <c r="AX47" s="516">
        <f t="shared" si="13"/>
        <v>13.235337012219162</v>
      </c>
      <c r="AY47" s="500">
        <v>1.35</v>
      </c>
      <c r="AZ47" s="578">
        <v>53.459999999999994</v>
      </c>
      <c r="BA47" s="578">
        <v>0.2</v>
      </c>
      <c r="BB47" s="578">
        <v>6.7299999999999995</v>
      </c>
      <c r="BC47" s="578">
        <v>13.569999999999999</v>
      </c>
      <c r="BE47" s="421">
        <v>2014</v>
      </c>
      <c r="BF47" s="421">
        <f t="shared" si="14"/>
        <v>1</v>
      </c>
      <c r="BG47" s="578">
        <v>0.84</v>
      </c>
      <c r="BH47" t="s">
        <v>3876</v>
      </c>
      <c r="BI47" t="s">
        <v>3877</v>
      </c>
    </row>
    <row r="48" spans="1:61" ht="11.25" customHeight="1" x14ac:dyDescent="0.25">
      <c r="A48" s="95" t="s">
        <v>4092</v>
      </c>
      <c r="B48" s="405" t="s">
        <v>943</v>
      </c>
      <c r="C48" s="734" t="s">
        <v>3535</v>
      </c>
      <c r="D48" s="734" t="s">
        <v>3640</v>
      </c>
      <c r="E48" s="504">
        <v>14</v>
      </c>
      <c r="F48" s="33">
        <v>348</v>
      </c>
      <c r="G48" s="33" t="s">
        <v>105</v>
      </c>
      <c r="H48" s="33" t="s">
        <v>105</v>
      </c>
      <c r="I48" s="573">
        <v>108.72</v>
      </c>
      <c r="J48" s="430">
        <f t="shared" si="0"/>
        <v>2.0235467255334805</v>
      </c>
      <c r="K48" s="575">
        <v>0.55000000000000004</v>
      </c>
      <c r="L48" s="406">
        <v>4</v>
      </c>
      <c r="M48" s="423">
        <f t="shared" si="1"/>
        <v>2.2000000000000002</v>
      </c>
      <c r="N48" s="183" t="s">
        <v>492</v>
      </c>
      <c r="O48" s="505">
        <v>0.51</v>
      </c>
      <c r="P48" s="422">
        <v>45702</v>
      </c>
      <c r="Q48" s="422">
        <v>45720</v>
      </c>
      <c r="R48" s="423">
        <f t="shared" si="2"/>
        <v>7.8431372549019676</v>
      </c>
      <c r="S48" s="474">
        <f>IF(INDEX(Historical!$D$7:$D$1190,MATCH(B48,Historical!$B$7:$B$1192,0))=0,"n/a",(INDEX(Historical!$C$7:$C$1190,MATCH(B48,Historical!$B$7:$B$1192,0))/INDEX(Historical!$D$7:$D$1190,MATCH(B48,Historical!$B$7:$B$1192,0))-1)*100)</f>
        <v>8.5106382978723527</v>
      </c>
      <c r="T48" s="474">
        <f>IF(INDEX(Historical!$F$7:$F$1190,MATCH(B48,Historical!$B$7:$B$1192,0))=0,"n/a",((INDEX(Historical!$C$7:$C$1190,MATCH(B48,Historical!$B$7:$B$1192,0))/INDEX(Historical!$F$7:$F$1190,MATCH(B48,Historical!$B$7:$B$1192,0)))^(1/3)-1)*100)</f>
        <v>11.290002117788411</v>
      </c>
      <c r="U48" s="474">
        <f>IF(INDEX(Historical!$H$7:$H$1190,MATCH(B48,Historical!$B$7:$B$1192,0))=0,"n/a",((INDEX(Historical!$C$7:$C$1190,MATCH(B48,Historical!$B$7:$B$1192,0))/INDEX(Historical!$H$7:$H$1190,MATCH(B48,Historical!$B$7:$B$1192,0)))^(1/5)-1)*100)</f>
        <v>16.271101521949817</v>
      </c>
      <c r="V48" s="474">
        <f>IF(INDEX(Historical!$M$7:$M$1190,MATCH(B48,Historical!$B$7:$B$1192,0))=0,"n/a",((INDEX(Historical!$C$7:$C$1190,MATCH(B48,Historical!$B$7:$B$1192,0))/INDEX(Historical!$M$7:$M$1190,MATCH(B48,Historical!$B$7:$B$1192,0)))^(1/10)-1)*100)</f>
        <v>16.846624581570559</v>
      </c>
      <c r="W48" s="475">
        <f t="shared" si="3"/>
        <v>0.96583748531736513</v>
      </c>
      <c r="X48" s="476">
        <f t="shared" si="4"/>
        <v>0.99761505346105561</v>
      </c>
      <c r="Y48" s="574"/>
      <c r="Z48" s="430">
        <f t="shared" si="5"/>
        <v>27.027027027027028</v>
      </c>
      <c r="AA48" s="581">
        <f t="shared" si="6"/>
        <v>13.356265356265355</v>
      </c>
      <c r="AB48" s="406">
        <v>3</v>
      </c>
      <c r="AC48" s="568">
        <v>8.14</v>
      </c>
      <c r="AD48" s="568">
        <v>2.0499999999999998</v>
      </c>
      <c r="AE48" s="568">
        <v>1.1200000000000001</v>
      </c>
      <c r="AF48" s="568">
        <v>12.63</v>
      </c>
      <c r="AG48" s="568">
        <v>96.28</v>
      </c>
      <c r="AH48" s="569">
        <v>0.8</v>
      </c>
      <c r="AI48" s="569">
        <v>10.51</v>
      </c>
      <c r="AJ48" s="568">
        <v>16.309999999999999</v>
      </c>
      <c r="AK48" s="568">
        <v>6.5100000000000007</v>
      </c>
      <c r="AL48" s="576">
        <v>13400</v>
      </c>
      <c r="AM48" s="571">
        <v>1.08</v>
      </c>
      <c r="AN48" s="568">
        <v>3.93</v>
      </c>
      <c r="AO48" s="510">
        <f t="shared" si="7"/>
        <v>4.9383828912179428</v>
      </c>
      <c r="AP48" s="511">
        <f t="shared" si="8"/>
        <v>18.294648247483298</v>
      </c>
      <c r="AQ48" s="582">
        <f t="shared" si="9"/>
        <v>173.81228886441437</v>
      </c>
      <c r="AR48" s="430">
        <f>INDEX(Historical!$C$7:$C$1190,MATCH(B48,Historical!$B$7:$B$1214,0))*IF(AH48="n/a",1.03,IF(AH48&lt;0,1.01,IF(AH48&gt;10,1.1,(1+AH48/100))))</f>
        <v>2.0563199999999999</v>
      </c>
      <c r="AS48" s="581">
        <f t="shared" si="10"/>
        <v>2.261952</v>
      </c>
      <c r="AT48" s="581">
        <f t="shared" si="16"/>
        <v>2.4092050751999996</v>
      </c>
      <c r="AU48" s="581">
        <f t="shared" si="16"/>
        <v>2.5660443255955192</v>
      </c>
      <c r="AV48" s="581">
        <f t="shared" si="16"/>
        <v>2.7330938111917873</v>
      </c>
      <c r="AW48" s="430">
        <f t="shared" si="12"/>
        <v>12.026615211987307</v>
      </c>
      <c r="AX48" s="516">
        <f t="shared" si="13"/>
        <v>11.062008105212755</v>
      </c>
      <c r="AY48" s="606">
        <v>0.45</v>
      </c>
      <c r="AZ48" s="571">
        <v>9.8699999999999992</v>
      </c>
      <c r="BA48" s="571">
        <v>-42.96</v>
      </c>
      <c r="BB48" s="571">
        <v>0.38999999999999996</v>
      </c>
      <c r="BC48" s="571">
        <v>-8.98</v>
      </c>
      <c r="BE48" s="421">
        <v>2012</v>
      </c>
      <c r="BF48" s="421">
        <f t="shared" si="14"/>
        <v>1</v>
      </c>
      <c r="BG48" s="578">
        <v>14.979999999999999</v>
      </c>
      <c r="BH48" t="s">
        <v>3876</v>
      </c>
      <c r="BI48" t="s">
        <v>3877</v>
      </c>
    </row>
    <row r="49" spans="1:61" ht="11.25" customHeight="1" x14ac:dyDescent="0.25">
      <c r="A49" s="95" t="s">
        <v>4095</v>
      </c>
      <c r="B49" s="405" t="s">
        <v>442</v>
      </c>
      <c r="C49" s="734" t="s">
        <v>243</v>
      </c>
      <c r="D49" s="734" t="s">
        <v>3634</v>
      </c>
      <c r="E49" s="504">
        <v>22</v>
      </c>
      <c r="F49" s="33">
        <v>176</v>
      </c>
      <c r="G49" s="33" t="s">
        <v>114</v>
      </c>
      <c r="H49" s="33" t="s">
        <v>114</v>
      </c>
      <c r="I49" s="573">
        <v>73.64</v>
      </c>
      <c r="J49" s="430">
        <f t="shared" si="0"/>
        <v>5.1602390005431831</v>
      </c>
      <c r="K49" s="575">
        <v>0.95</v>
      </c>
      <c r="L49" s="406">
        <v>4</v>
      </c>
      <c r="M49" s="423">
        <f t="shared" si="1"/>
        <v>3.8</v>
      </c>
      <c r="N49" s="183" t="s">
        <v>443</v>
      </c>
      <c r="O49" s="505">
        <v>0.94</v>
      </c>
      <c r="P49" s="422">
        <v>45741</v>
      </c>
      <c r="Q49" s="422">
        <v>45762</v>
      </c>
      <c r="R49" s="423">
        <f t="shared" si="2"/>
        <v>1.0638297872340436</v>
      </c>
      <c r="S49" s="474">
        <f>IF(INDEX(Historical!$D$7:$D$1190,MATCH(B49,Historical!$B$7:$B$1192,0))=0,"n/a",(INDEX(Historical!$C$7:$C$1190,MATCH(B49,Historical!$B$7:$B$1192,0))/INDEX(Historical!$D$7:$D$1190,MATCH(B49,Historical!$B$7:$B$1192,0))-1)*100)</f>
        <v>2.7472527472527597</v>
      </c>
      <c r="T49" s="474">
        <f>IF(INDEX(Historical!$F$7:$F$1190,MATCH(B49,Historical!$B$7:$B$1192,0))=0,"n/a",((INDEX(Historical!$C$7:$C$1190,MATCH(B49,Historical!$B$7:$B$1192,0))/INDEX(Historical!$F$7:$F$1190,MATCH(B49,Historical!$B$7:$B$1192,0)))^(1/3)-1)*100)</f>
        <v>12.16961848883702</v>
      </c>
      <c r="U49" s="474">
        <f>IF(INDEX(Historical!$H$7:$H$1190,MATCH(B49,Historical!$B$7:$B$1192,0))=0,"n/a",((INDEX(Historical!$C$7:$C$1190,MATCH(B49,Historical!$B$7:$B$1192,0))/INDEX(Historical!$H$7:$H$1190,MATCH(B49,Historical!$B$7:$B$1192,0)))^(1/5)-1)*100)</f>
        <v>13.91145473640567</v>
      </c>
      <c r="V49" s="474">
        <f>IF(INDEX(Historical!$M$7:$M$1190,MATCH(B49,Historical!$B$7:$B$1192,0))=0,"n/a",((INDEX(Historical!$C$7:$C$1190,MATCH(B49,Historical!$B$7:$B$1192,0))/INDEX(Historical!$M$7:$M$1190,MATCH(B49,Historical!$B$7:$B$1192,0)))^(1/10)-1)*100)</f>
        <v>17.910888129687397</v>
      </c>
      <c r="W49" s="475">
        <f t="shared" si="3"/>
        <v>0.77670379244607957</v>
      </c>
      <c r="X49" s="476" t="str">
        <f t="shared" si="4"/>
        <v>n/a</v>
      </c>
      <c r="Y49" s="439"/>
      <c r="Z49" s="430">
        <f t="shared" si="5"/>
        <v>92.909535452322729</v>
      </c>
      <c r="AA49" s="581">
        <f t="shared" si="6"/>
        <v>18.004889975550125</v>
      </c>
      <c r="AB49" s="406">
        <v>2</v>
      </c>
      <c r="AC49" s="568">
        <v>4.09</v>
      </c>
      <c r="AD49" s="568">
        <v>3.74</v>
      </c>
      <c r="AE49" s="568">
        <v>0.38</v>
      </c>
      <c r="AF49" s="568">
        <v>5.63</v>
      </c>
      <c r="AG49" s="568">
        <v>30.209999999999997</v>
      </c>
      <c r="AH49" s="569">
        <v>-2.41</v>
      </c>
      <c r="AI49" s="569">
        <v>7.580000000000001</v>
      </c>
      <c r="AJ49" s="568">
        <v>-5.7299999999999995</v>
      </c>
      <c r="AK49" s="568">
        <v>4.8099999999999996</v>
      </c>
      <c r="AL49" s="576">
        <v>15560</v>
      </c>
      <c r="AM49" s="571">
        <v>7.5399999999999991</v>
      </c>
      <c r="AN49" s="568">
        <v>1.47</v>
      </c>
      <c r="AO49" s="510">
        <f t="shared" si="7"/>
        <v>1.0668037613987273</v>
      </c>
      <c r="AP49" s="511">
        <f t="shared" si="8"/>
        <v>19.071693736948852</v>
      </c>
      <c r="AQ49" s="582">
        <f t="shared" si="9"/>
        <v>112.25511962138306</v>
      </c>
      <c r="AR49" s="430">
        <f>INDEX(Historical!$C$7:$C$1190,MATCH(B49,Historical!$B$7:$B$1214,0))*IF(AH49="n/a",1.03,IF(AH49&lt;0,1.01,IF(AH49&gt;10,1.1,(1+AH49/100))))</f>
        <v>3.7774000000000001</v>
      </c>
      <c r="AS49" s="581">
        <f t="shared" si="10"/>
        <v>4.0637269200000006</v>
      </c>
      <c r="AT49" s="581">
        <f t="shared" si="16"/>
        <v>4.2591921848520009</v>
      </c>
      <c r="AU49" s="581">
        <f t="shared" si="16"/>
        <v>4.4640593289433825</v>
      </c>
      <c r="AV49" s="581">
        <f t="shared" si="16"/>
        <v>4.6787805826655591</v>
      </c>
      <c r="AW49" s="430">
        <f t="shared" si="12"/>
        <v>21.243159016460943</v>
      </c>
      <c r="AX49" s="516">
        <f t="shared" si="13"/>
        <v>28.847309908284824</v>
      </c>
      <c r="AY49" s="606">
        <v>1.22</v>
      </c>
      <c r="AZ49" s="571">
        <v>33.92</v>
      </c>
      <c r="BA49" s="571">
        <v>-28.99</v>
      </c>
      <c r="BB49" s="571">
        <v>5.62</v>
      </c>
      <c r="BC49" s="571">
        <v>-3.5000000000000004</v>
      </c>
      <c r="BE49" s="421">
        <v>2004</v>
      </c>
      <c r="BF49" s="421">
        <f t="shared" si="14"/>
        <v>2</v>
      </c>
      <c r="BG49" s="578">
        <v>6.11</v>
      </c>
      <c r="BH49" t="s">
        <v>3876</v>
      </c>
      <c r="BI49" t="s">
        <v>3877</v>
      </c>
    </row>
    <row r="50" spans="1:61" ht="11.25" customHeight="1" x14ac:dyDescent="0.25">
      <c r="A50" s="8" t="s">
        <v>4096</v>
      </c>
      <c r="B50" s="405" t="s">
        <v>959</v>
      </c>
      <c r="C50" s="734" t="s">
        <v>243</v>
      </c>
      <c r="D50" s="734" t="s">
        <v>3659</v>
      </c>
      <c r="E50" s="504">
        <v>13</v>
      </c>
      <c r="F50" s="33">
        <v>399</v>
      </c>
      <c r="G50" s="33" t="s">
        <v>114</v>
      </c>
      <c r="H50" s="33" t="s">
        <v>114</v>
      </c>
      <c r="I50" s="573">
        <v>63.59</v>
      </c>
      <c r="J50" s="430">
        <f t="shared" si="0"/>
        <v>2.7048278031136972</v>
      </c>
      <c r="K50" s="575">
        <v>0.43</v>
      </c>
      <c r="L50" s="406">
        <v>4</v>
      </c>
      <c r="M50" s="423">
        <f t="shared" si="1"/>
        <v>1.72</v>
      </c>
      <c r="N50" s="183" t="s">
        <v>147</v>
      </c>
      <c r="O50" s="505">
        <v>0.42</v>
      </c>
      <c r="P50" s="422">
        <v>45712</v>
      </c>
      <c r="Q50" s="422">
        <v>45730</v>
      </c>
      <c r="R50" s="423">
        <f t="shared" si="2"/>
        <v>2.3809523809523832</v>
      </c>
      <c r="S50" s="474">
        <f>IF(INDEX(Historical!$D$7:$D$1190,MATCH(B50,Historical!$B$7:$B$1192,0))=0,"n/a",(INDEX(Historical!$C$7:$C$1190,MATCH(B50,Historical!$B$7:$B$1192,0))/INDEX(Historical!$D$7:$D$1190,MATCH(B50,Historical!$B$7:$B$1192,0))-1)*100)</f>
        <v>4.9999999999999822</v>
      </c>
      <c r="T50" s="474">
        <f>IF(INDEX(Historical!$F$7:$F$1190,MATCH(B50,Historical!$B$7:$B$1192,0))=0,"n/a",((INDEX(Historical!$C$7:$C$1190,MATCH(B50,Historical!$B$7:$B$1192,0))/INDEX(Historical!$F$7:$F$1190,MATCH(B50,Historical!$B$7:$B$1192,0)))^(1/3)-1)*100)</f>
        <v>9.6309133572697334</v>
      </c>
      <c r="U50" s="474">
        <f>IF(INDEX(Historical!$H$7:$H$1190,MATCH(B50,Historical!$B$7:$B$1192,0))=0,"n/a",((INDEX(Historical!$C$7:$C$1190,MATCH(B50,Historical!$B$7:$B$1192,0))/INDEX(Historical!$H$7:$H$1190,MATCH(B50,Historical!$B$7:$B$1192,0)))^(1/5)-1)*100)</f>
        <v>14.06647108217831</v>
      </c>
      <c r="V50" s="474">
        <f>IF(INDEX(Historical!$M$7:$M$1190,MATCH(B50,Historical!$B$7:$B$1192,0))=0,"n/a",((INDEX(Historical!$C$7:$C$1190,MATCH(B50,Historical!$B$7:$B$1192,0))/INDEX(Historical!$M$7:$M$1190,MATCH(B50,Historical!$B$7:$B$1192,0)))^(1/10)-1)*100)</f>
        <v>14.080043154806532</v>
      </c>
      <c r="W50" s="475">
        <f t="shared" si="3"/>
        <v>0.99903607734159616</v>
      </c>
      <c r="X50" s="476" t="str">
        <f t="shared" si="4"/>
        <v>n/a</v>
      </c>
      <c r="Y50" s="433"/>
      <c r="Z50" s="430">
        <f t="shared" si="5"/>
        <v>273.01587301587301</v>
      </c>
      <c r="AA50" s="581">
        <f t="shared" si="6"/>
        <v>100.93650793650794</v>
      </c>
      <c r="AB50" s="406">
        <v>12</v>
      </c>
      <c r="AC50" s="568">
        <v>0.63</v>
      </c>
      <c r="AD50" s="568">
        <v>38.840000000000003</v>
      </c>
      <c r="AE50" s="568">
        <v>0.82</v>
      </c>
      <c r="AF50" s="568">
        <v>2.19</v>
      </c>
      <c r="AG50" s="568">
        <v>2.85</v>
      </c>
      <c r="AH50" s="568">
        <v>-29.59</v>
      </c>
      <c r="AI50" s="568">
        <v>28.01</v>
      </c>
      <c r="AJ50" s="568" t="s">
        <v>135</v>
      </c>
      <c r="AK50" s="568">
        <v>2.59</v>
      </c>
      <c r="AL50" s="576">
        <v>4150</v>
      </c>
      <c r="AM50" s="571">
        <v>1.3299999999999998</v>
      </c>
      <c r="AN50" s="568">
        <v>1.27</v>
      </c>
      <c r="AO50" s="510">
        <f t="shared" si="7"/>
        <v>-84.165209051215925</v>
      </c>
      <c r="AP50" s="511">
        <f t="shared" si="8"/>
        <v>16.771298885292008</v>
      </c>
      <c r="AQ50" s="582">
        <f t="shared" si="9"/>
        <v>213.44037347614898</v>
      </c>
      <c r="AR50" s="430">
        <f>INDEX(Historical!$C$7:$C$1190,MATCH(B50,Historical!$B$7:$B$1214,0))*IF(AH50="n/a",1.03,IF(AH50&lt;0,1.01,IF(AH50&gt;10,1.1,(1+AH50/100))))</f>
        <v>1.6967999999999999</v>
      </c>
      <c r="AS50" s="581">
        <f t="shared" si="10"/>
        <v>1.8664799999999999</v>
      </c>
      <c r="AT50" s="581">
        <f t="shared" si="16"/>
        <v>1.9148218319999999</v>
      </c>
      <c r="AU50" s="581">
        <f t="shared" si="16"/>
        <v>1.9644157174487999</v>
      </c>
      <c r="AV50" s="581">
        <f t="shared" si="16"/>
        <v>2.0152940845307241</v>
      </c>
      <c r="AW50" s="430">
        <f t="shared" si="12"/>
        <v>9.4578116339795244</v>
      </c>
      <c r="AX50" s="516">
        <f t="shared" si="13"/>
        <v>14.873111548953489</v>
      </c>
      <c r="AY50" s="606">
        <v>1.35</v>
      </c>
      <c r="AZ50" s="571">
        <v>55.1</v>
      </c>
      <c r="BA50" s="571">
        <v>-27.450000000000003</v>
      </c>
      <c r="BB50" s="571">
        <v>5.8000000000000007</v>
      </c>
      <c r="BC50" s="571">
        <v>4.6500000000000004</v>
      </c>
      <c r="BE50" s="421">
        <v>2014</v>
      </c>
      <c r="BF50" s="421">
        <f t="shared" si="14"/>
        <v>1</v>
      </c>
      <c r="BG50" s="578">
        <v>0.91999999999999993</v>
      </c>
      <c r="BH50" t="s">
        <v>3876</v>
      </c>
      <c r="BI50" t="s">
        <v>3877</v>
      </c>
    </row>
    <row r="51" spans="1:61" ht="11.25" customHeight="1" x14ac:dyDescent="0.25">
      <c r="A51" s="8" t="s">
        <v>4097</v>
      </c>
      <c r="B51" s="405" t="s">
        <v>920</v>
      </c>
      <c r="C51" s="734" t="s">
        <v>122</v>
      </c>
      <c r="D51" s="734" t="s">
        <v>3518</v>
      </c>
      <c r="E51" s="504">
        <v>16</v>
      </c>
      <c r="F51" s="33">
        <v>241</v>
      </c>
      <c r="G51" s="33" t="s">
        <v>105</v>
      </c>
      <c r="H51" s="33" t="s">
        <v>105</v>
      </c>
      <c r="I51" s="573">
        <v>162.09</v>
      </c>
      <c r="J51" s="430">
        <f t="shared" si="0"/>
        <v>0.5367388487877105</v>
      </c>
      <c r="K51" s="575">
        <v>0.87</v>
      </c>
      <c r="L51" s="406">
        <v>1</v>
      </c>
      <c r="M51" s="423">
        <f t="shared" si="1"/>
        <v>0.87</v>
      </c>
      <c r="N51" s="183" t="s">
        <v>921</v>
      </c>
      <c r="O51" s="505">
        <v>0.79</v>
      </c>
      <c r="P51" s="422">
        <v>45652</v>
      </c>
      <c r="Q51" s="422">
        <v>45674</v>
      </c>
      <c r="R51" s="423">
        <f t="shared" si="2"/>
        <v>10.126582278481006</v>
      </c>
      <c r="S51" s="474">
        <f>IF(INDEX(Historical!$D$7:$D$1190,MATCH(B51,Historical!$B$7:$B$1192,0))=0,"n/a",(INDEX(Historical!$C$7:$C$1190,MATCH(B51,Historical!$B$7:$B$1192,0))/INDEX(Historical!$D$7:$D$1190,MATCH(B51,Historical!$B$7:$B$1192,0))-1)*100)</f>
        <v>11.267605633802823</v>
      </c>
      <c r="T51" s="474">
        <f>IF(INDEX(Historical!$F$7:$F$1190,MATCH(B51,Historical!$B$7:$B$1192,0))=0,"n/a",((INDEX(Historical!$C$7:$C$1190,MATCH(B51,Historical!$B$7:$B$1192,0))/INDEX(Historical!$F$7:$F$1190,MATCH(B51,Historical!$B$7:$B$1192,0)))^(1/3)-1)*100)</f>
        <v>10.849319815324797</v>
      </c>
      <c r="U51" s="474">
        <f>IF(INDEX(Historical!$H$7:$H$1190,MATCH(B51,Historical!$B$7:$B$1192,0))=0,"n/a",((INDEX(Historical!$C$7:$C$1190,MATCH(B51,Historical!$B$7:$B$1192,0))/INDEX(Historical!$H$7:$H$1190,MATCH(B51,Historical!$B$7:$B$1192,0)))^(1/5)-1)*100)</f>
        <v>10.944517736569059</v>
      </c>
      <c r="V51" s="474">
        <f>IF(INDEX(Historical!$M$7:$M$1190,MATCH(B51,Historical!$B$7:$B$1192,0))=0,"n/a",((INDEX(Historical!$C$7:$C$1190,MATCH(B51,Historical!$B$7:$B$1192,0))/INDEX(Historical!$M$7:$M$1190,MATCH(B51,Historical!$B$7:$B$1192,0)))^(1/10)-1)*100)</f>
        <v>11.754591224491717</v>
      </c>
      <c r="W51" s="475">
        <f t="shared" si="3"/>
        <v>0.93108450370993767</v>
      </c>
      <c r="X51" s="476">
        <f t="shared" si="4"/>
        <v>1.1077447101790547</v>
      </c>
      <c r="Y51" s="574"/>
      <c r="Z51" s="430">
        <f t="shared" si="5"/>
        <v>19.954128440366972</v>
      </c>
      <c r="AA51" s="581">
        <f t="shared" si="6"/>
        <v>37.176605504587151</v>
      </c>
      <c r="AB51" s="406">
        <v>12</v>
      </c>
      <c r="AC51" s="568">
        <v>4.3600000000000003</v>
      </c>
      <c r="AD51" s="568" t="s">
        <v>135</v>
      </c>
      <c r="AE51" s="568">
        <v>5.34</v>
      </c>
      <c r="AF51" s="568">
        <v>4.1500000000000004</v>
      </c>
      <c r="AG51" s="568">
        <v>11.99</v>
      </c>
      <c r="AH51" s="568">
        <v>20.95</v>
      </c>
      <c r="AI51" s="568">
        <v>9.75</v>
      </c>
      <c r="AJ51" s="568">
        <v>9.879999999999999</v>
      </c>
      <c r="AK51" s="568" t="s">
        <v>135</v>
      </c>
      <c r="AL51" s="576">
        <v>5260</v>
      </c>
      <c r="AM51" s="571">
        <v>0.49</v>
      </c>
      <c r="AN51" s="568">
        <v>0.16</v>
      </c>
      <c r="AO51" s="510">
        <f t="shared" si="7"/>
        <v>-25.695348919230383</v>
      </c>
      <c r="AP51" s="511">
        <f t="shared" si="8"/>
        <v>11.481256585356769</v>
      </c>
      <c r="AQ51" s="582">
        <f t="shared" si="9"/>
        <v>161.85909089859481</v>
      </c>
      <c r="AR51" s="430">
        <f>INDEX(Historical!$C$7:$C$1190,MATCH(B51,Historical!$B$7:$B$1214,0))*IF(AH51="n/a",1.03,IF(AH51&lt;0,1.01,IF(AH51&gt;10,1.1,(1+AH51/100))))</f>
        <v>0.86900000000000011</v>
      </c>
      <c r="AS51" s="581">
        <f t="shared" si="10"/>
        <v>0.95372750000000006</v>
      </c>
      <c r="AT51" s="581">
        <f t="shared" si="16"/>
        <v>0.9823393250000001</v>
      </c>
      <c r="AU51" s="581">
        <f t="shared" si="16"/>
        <v>1.0118095047500002</v>
      </c>
      <c r="AV51" s="581">
        <f t="shared" si="16"/>
        <v>1.0421637898925002</v>
      </c>
      <c r="AW51" s="430">
        <f t="shared" si="12"/>
        <v>4.8590401196425006</v>
      </c>
      <c r="AX51" s="516">
        <f t="shared" si="13"/>
        <v>2.997742069000247</v>
      </c>
      <c r="AY51" s="606">
        <v>0.93</v>
      </c>
      <c r="AZ51" s="571">
        <v>11.25</v>
      </c>
      <c r="BA51" s="571">
        <v>-12.83</v>
      </c>
      <c r="BB51" s="571">
        <v>2.27</v>
      </c>
      <c r="BC51" s="571">
        <v>-1.27</v>
      </c>
      <c r="BE51" s="421">
        <v>2010</v>
      </c>
      <c r="BF51" s="421">
        <f t="shared" si="14"/>
        <v>1</v>
      </c>
      <c r="BG51" s="578">
        <v>8.7800000000000011</v>
      </c>
      <c r="BH51" t="s">
        <v>3876</v>
      </c>
      <c r="BI51" t="s">
        <v>3877</v>
      </c>
    </row>
    <row r="52" spans="1:61" ht="11.25" customHeight="1" x14ac:dyDescent="0.25">
      <c r="A52" s="88" t="s">
        <v>4101</v>
      </c>
      <c r="B52" s="405" t="s">
        <v>3421</v>
      </c>
      <c r="C52" s="734" t="s">
        <v>130</v>
      </c>
      <c r="D52" s="734" t="s">
        <v>3645</v>
      </c>
      <c r="E52" s="504">
        <v>16</v>
      </c>
      <c r="F52" s="33">
        <v>250</v>
      </c>
      <c r="G52" s="33" t="s">
        <v>105</v>
      </c>
      <c r="H52" s="33" t="s">
        <v>105</v>
      </c>
      <c r="I52" s="573">
        <v>25.38</v>
      </c>
      <c r="J52" s="430">
        <f t="shared" si="0"/>
        <v>5.8786446020488574</v>
      </c>
      <c r="K52" s="575">
        <v>0.373</v>
      </c>
      <c r="L52" s="406">
        <v>4</v>
      </c>
      <c r="M52" s="423">
        <f t="shared" si="1"/>
        <v>1.492</v>
      </c>
      <c r="N52" s="183" t="s">
        <v>150</v>
      </c>
      <c r="O52" s="505">
        <v>0.35499999999999998</v>
      </c>
      <c r="P52" s="422">
        <v>45716</v>
      </c>
      <c r="Q52" s="422">
        <v>45747</v>
      </c>
      <c r="R52" s="423">
        <f t="shared" si="2"/>
        <v>5.0704225352112724</v>
      </c>
      <c r="S52" s="474">
        <f>IF(INDEX(Historical!$D$7:$D$1190,MATCH(B52,Historical!$B$7:$B$1192,0))=0,"n/a",(INDEX(Historical!$C$7:$C$1190,MATCH(B52,Historical!$B$7:$B$1192,0))/INDEX(Historical!$D$7:$D$1190,MATCH(B52,Historical!$B$7:$B$1192,0))-1)*100)</f>
        <v>5.1851851851851816</v>
      </c>
      <c r="T52" s="474">
        <f>IF(INDEX(Historical!$F$7:$F$1190,MATCH(B52,Historical!$B$7:$B$1192,0))=0,"n/a",((INDEX(Historical!$C$7:$C$1190,MATCH(B52,Historical!$B$7:$B$1192,0))/INDEX(Historical!$F$7:$F$1190,MATCH(B52,Historical!$B$7:$B$1192,0)))^(1/3)-1)*100)</f>
        <v>5.3345123018216256</v>
      </c>
      <c r="U52" s="474">
        <f>IF(INDEX(Historical!$H$7:$H$1190,MATCH(B52,Historical!$B$7:$B$1192,0))=0,"n/a",((INDEX(Historical!$C$7:$C$1190,MATCH(B52,Historical!$B$7:$B$1192,0))/INDEX(Historical!$H$7:$H$1190,MATCH(B52,Historical!$B$7:$B$1192,0)))^(1/5)-1)*100)</f>
        <v>5.2651174139500156</v>
      </c>
      <c r="V52" s="474">
        <f>IF(INDEX(Historical!$M$7:$M$1190,MATCH(B52,Historical!$B$7:$B$1192,0))=0,"n/a",((INDEX(Historical!$C$7:$C$1190,MATCH(B52,Historical!$B$7:$B$1192,0))/INDEX(Historical!$M$7:$M$1190,MATCH(B52,Historical!$B$7:$B$1192,0)))^(1/10)-1)*100)</f>
        <v>5.7309117498039575</v>
      </c>
      <c r="W52" s="475">
        <f t="shared" si="3"/>
        <v>0.91872247276013708</v>
      </c>
      <c r="X52" s="476" t="str">
        <f t="shared" si="4"/>
        <v>n/a</v>
      </c>
      <c r="Y52" s="405" t="s">
        <v>3690</v>
      </c>
      <c r="Z52" s="430" t="str">
        <f t="shared" si="5"/>
        <v>n/a</v>
      </c>
      <c r="AA52" s="581" t="str">
        <f t="shared" si="6"/>
        <v>n/a</v>
      </c>
      <c r="AB52" s="406">
        <v>12</v>
      </c>
      <c r="AC52" s="568">
        <v>-0.96</v>
      </c>
      <c r="AD52" s="568" t="s">
        <v>135</v>
      </c>
      <c r="AE52" s="568">
        <v>1.18</v>
      </c>
      <c r="AF52" s="568">
        <v>2.16</v>
      </c>
      <c r="AG52" s="568">
        <v>-5.9700000000000006</v>
      </c>
      <c r="AH52" s="568">
        <v>139.52000000000001</v>
      </c>
      <c r="AI52" s="568">
        <v>62.81</v>
      </c>
      <c r="AJ52" s="568">
        <v>-6.5100000000000007</v>
      </c>
      <c r="AK52" s="568">
        <v>32.42</v>
      </c>
      <c r="AL52" s="576">
        <v>7200</v>
      </c>
      <c r="AM52" s="571">
        <v>3.6900000000000004</v>
      </c>
      <c r="AN52" s="568">
        <v>9.5399999999999991</v>
      </c>
      <c r="AO52" s="510" t="str">
        <f t="shared" si="7"/>
        <v>n/a</v>
      </c>
      <c r="AP52" s="511">
        <f t="shared" si="8"/>
        <v>11.143762015998874</v>
      </c>
      <c r="AQ52" s="582" t="str">
        <f t="shared" si="9"/>
        <v>n/a</v>
      </c>
      <c r="AR52" s="430">
        <f>INDEX(Historical!$C$7:$C$1190,MATCH(B52,Historical!$B$7:$B$1214,0))*IF(AH52="n/a",1.03,IF(AH52&lt;0,1.01,IF(AH52&gt;10,1.1,(1+AH52/100))))</f>
        <v>1.5620000000000001</v>
      </c>
      <c r="AS52" s="581">
        <f t="shared" si="10"/>
        <v>1.7182000000000002</v>
      </c>
      <c r="AT52" s="581">
        <f t="shared" si="16"/>
        <v>1.8900200000000003</v>
      </c>
      <c r="AU52" s="581">
        <f t="shared" si="16"/>
        <v>2.0790220000000006</v>
      </c>
      <c r="AV52" s="581">
        <f t="shared" si="16"/>
        <v>2.286924200000001</v>
      </c>
      <c r="AW52" s="430">
        <f t="shared" si="12"/>
        <v>9.536166200000002</v>
      </c>
      <c r="AX52" s="516">
        <f t="shared" si="13"/>
        <v>37.573546887312851</v>
      </c>
      <c r="AY52" s="606">
        <v>1.01</v>
      </c>
      <c r="AZ52" s="571">
        <v>31.569999999999997</v>
      </c>
      <c r="BA52" s="571">
        <v>-14.14</v>
      </c>
      <c r="BB52" s="571">
        <v>-1.95</v>
      </c>
      <c r="BC52" s="571">
        <v>6.41</v>
      </c>
      <c r="BE52" s="421">
        <v>2010</v>
      </c>
      <c r="BF52" s="421">
        <f t="shared" si="14"/>
        <v>1</v>
      </c>
      <c r="BG52" s="578">
        <v>-0.27999999999999997</v>
      </c>
      <c r="BH52" t="s">
        <v>3876</v>
      </c>
      <c r="BI52" t="s">
        <v>3879</v>
      </c>
    </row>
    <row r="53" spans="1:61" s="540" customFormat="1" ht="11.25" customHeight="1" x14ac:dyDescent="0.25">
      <c r="A53" s="523" t="s">
        <v>439</v>
      </c>
      <c r="B53" s="546" t="s">
        <v>440</v>
      </c>
      <c r="C53" s="734" t="s">
        <v>107</v>
      </c>
      <c r="D53" s="734" t="s">
        <v>3652</v>
      </c>
      <c r="E53" s="524">
        <v>22</v>
      </c>
      <c r="F53" s="33">
        <v>178</v>
      </c>
      <c r="G53" s="720" t="s">
        <v>114</v>
      </c>
      <c r="H53" s="720" t="s">
        <v>114</v>
      </c>
      <c r="I53" s="525">
        <v>32.15</v>
      </c>
      <c r="J53" s="526">
        <f t="shared" si="0"/>
        <v>3.9813374805598758</v>
      </c>
      <c r="K53" s="527">
        <v>0.32</v>
      </c>
      <c r="L53" s="528">
        <v>4</v>
      </c>
      <c r="M53" s="529">
        <f t="shared" si="1"/>
        <v>1.28</v>
      </c>
      <c r="N53" s="530" t="s">
        <v>134</v>
      </c>
      <c r="O53" s="531">
        <v>0.3</v>
      </c>
      <c r="P53" s="714">
        <v>45792</v>
      </c>
      <c r="Q53" s="714">
        <v>45821</v>
      </c>
      <c r="R53" s="529">
        <f t="shared" si="2"/>
        <v>6.6666666666666732</v>
      </c>
      <c r="S53" s="474">
        <f>IF(INDEX(Historical!$D$7:$D$1190,MATCH(B53,Historical!$B$7:$B$1192,0))=0,"n/a",(INDEX(Historical!$C$7:$C$1190,MATCH(B53,Historical!$B$7:$B$1192,0))/INDEX(Historical!$D$7:$D$1190,MATCH(B53,Historical!$B$7:$B$1192,0))-1)*100)</f>
        <v>7.2727272727272529</v>
      </c>
      <c r="T53" s="474">
        <f>IF(INDEX(Historical!$F$7:$F$1190,MATCH(B53,Historical!$B$7:$B$1192,0))=0,"n/a",((INDEX(Historical!$C$7:$C$1190,MATCH(B53,Historical!$B$7:$B$1192,0))/INDEX(Historical!$F$7:$F$1190,MATCH(B53,Historical!$B$7:$B$1192,0)))^(1/3)-1)*100)</f>
        <v>7.8743150660129491</v>
      </c>
      <c r="U53" s="474">
        <f>IF(INDEX(Historical!$H$7:$H$1190,MATCH(B53,Historical!$B$7:$B$1192,0))=0,"n/a",((INDEX(Historical!$C$7:$C$1190,MATCH(B53,Historical!$B$7:$B$1192,0))/INDEX(Historical!$H$7:$H$1190,MATCH(B53,Historical!$B$7:$B$1192,0)))^(1/5)-1)*100)</f>
        <v>6.5311735417339367</v>
      </c>
      <c r="V53" s="474">
        <f>IF(INDEX(Historical!$M$7:$M$1190,MATCH(B53,Historical!$B$7:$B$1192,0))=0,"n/a",((INDEX(Historical!$C$7:$C$1190,MATCH(B53,Historical!$B$7:$B$1192,0))/INDEX(Historical!$M$7:$M$1190,MATCH(B53,Historical!$B$7:$B$1192,0)))^(1/10)-1)*100)</f>
        <v>6.9479137932729529</v>
      </c>
      <c r="W53" s="475">
        <f t="shared" si="3"/>
        <v>0.94001936927563656</v>
      </c>
      <c r="X53" s="476">
        <f t="shared" si="4"/>
        <v>0.45355371817596785</v>
      </c>
      <c r="Y53" s="605"/>
      <c r="Z53" s="526">
        <f t="shared" si="5"/>
        <v>49.805447470817128</v>
      </c>
      <c r="AA53" s="533">
        <f t="shared" si="6"/>
        <v>12.509727626459144</v>
      </c>
      <c r="AB53" s="528">
        <v>12</v>
      </c>
      <c r="AC53" s="534">
        <v>2.57</v>
      </c>
      <c r="AD53" s="534" t="s">
        <v>135</v>
      </c>
      <c r="AE53" s="534">
        <v>2.39</v>
      </c>
      <c r="AF53" s="534">
        <v>1.05</v>
      </c>
      <c r="AG53" s="534">
        <v>8.6999999999999993</v>
      </c>
      <c r="AH53" s="534">
        <v>7.04</v>
      </c>
      <c r="AI53" s="534">
        <v>13.489999999999998</v>
      </c>
      <c r="AJ53" s="534">
        <v>14.399999999999999</v>
      </c>
      <c r="AK53" s="534" t="s">
        <v>135</v>
      </c>
      <c r="AL53" s="535">
        <v>536.44000000000005</v>
      </c>
      <c r="AM53" s="536">
        <v>3.1199999999999997</v>
      </c>
      <c r="AN53" s="534">
        <v>0.63</v>
      </c>
      <c r="AO53" s="537">
        <f t="shared" si="7"/>
        <v>-1.997216604165331</v>
      </c>
      <c r="AP53" s="538">
        <f t="shared" si="8"/>
        <v>10.512511022293813</v>
      </c>
      <c r="AQ53" s="582">
        <f t="shared" si="9"/>
        <v>-23.594025807221065</v>
      </c>
      <c r="AR53" s="430">
        <f>INDEX(Historical!$C$7:$C$1190,MATCH(B53,Historical!$B$7:$B$1214,0))*IF(AH53="n/a",1.03,IF(AH53&lt;0,1.01,IF(AH53&gt;10,1.1,(1+AH53/100))))</f>
        <v>1.263072</v>
      </c>
      <c r="AS53" s="533">
        <f t="shared" si="10"/>
        <v>1.3893792</v>
      </c>
      <c r="AT53" s="533">
        <f t="shared" si="16"/>
        <v>1.4310605760000001</v>
      </c>
      <c r="AU53" s="533">
        <f t="shared" si="16"/>
        <v>1.4739923932800001</v>
      </c>
      <c r="AV53" s="533">
        <f t="shared" si="16"/>
        <v>1.5182121650784002</v>
      </c>
      <c r="AW53" s="526">
        <f t="shared" si="12"/>
        <v>7.0757163343583995</v>
      </c>
      <c r="AX53" s="539">
        <f t="shared" si="13"/>
        <v>22.008448940461587</v>
      </c>
      <c r="AY53" s="607">
        <v>0.7</v>
      </c>
      <c r="AZ53" s="536">
        <v>21.66</v>
      </c>
      <c r="BA53" s="536">
        <v>-16.420000000000002</v>
      </c>
      <c r="BB53" s="536">
        <v>4.33</v>
      </c>
      <c r="BC53" s="536">
        <v>3.32</v>
      </c>
      <c r="BD53" s="592"/>
      <c r="BE53" s="421">
        <v>2004</v>
      </c>
      <c r="BF53" s="421">
        <f t="shared" si="14"/>
        <v>2</v>
      </c>
      <c r="BG53" s="559">
        <v>0.97</v>
      </c>
      <c r="BH53" t="s">
        <v>3876</v>
      </c>
      <c r="BI53" t="s">
        <v>3877</v>
      </c>
    </row>
    <row r="54" spans="1:61" ht="11.25" customHeight="1" x14ac:dyDescent="0.25">
      <c r="A54" s="95" t="s">
        <v>4103</v>
      </c>
      <c r="B54" s="405" t="s">
        <v>452</v>
      </c>
      <c r="C54" s="734" t="s">
        <v>130</v>
      </c>
      <c r="D54" s="734" t="s">
        <v>3643</v>
      </c>
      <c r="E54" s="504">
        <v>18</v>
      </c>
      <c r="F54" s="33">
        <v>222</v>
      </c>
      <c r="G54" s="33" t="s">
        <v>105</v>
      </c>
      <c r="H54" s="33" t="s">
        <v>105</v>
      </c>
      <c r="I54" s="573">
        <v>31.45</v>
      </c>
      <c r="J54" s="430">
        <f t="shared" si="0"/>
        <v>5.4689984101748808</v>
      </c>
      <c r="K54" s="575">
        <v>0.43</v>
      </c>
      <c r="L54" s="406">
        <v>4</v>
      </c>
      <c r="M54" s="423">
        <f t="shared" si="1"/>
        <v>1.72</v>
      </c>
      <c r="N54" s="183" t="s">
        <v>150</v>
      </c>
      <c r="O54" s="508">
        <v>0.40500000000000003</v>
      </c>
      <c r="P54" s="422">
        <v>45716</v>
      </c>
      <c r="Q54" s="422">
        <v>45747</v>
      </c>
      <c r="R54" s="423">
        <f t="shared" si="2"/>
        <v>6.1728395061728305</v>
      </c>
      <c r="S54" s="474">
        <f>IF(INDEX(Historical!$D$7:$D$1190,MATCH(B54,Historical!$B$7:$B$1192,0))=0,"n/a",(INDEX(Historical!$C$7:$C$1190,MATCH(B54,Historical!$B$7:$B$1192,0))/INDEX(Historical!$D$7:$D$1190,MATCH(B54,Historical!$B$7:$B$1192,0))-1)*100)</f>
        <v>5.8823529411764719</v>
      </c>
      <c r="T54" s="474">
        <f>IF(INDEX(Historical!$F$7:$F$1190,MATCH(B54,Historical!$B$7:$B$1192,0))=0,"n/a",((INDEX(Historical!$C$7:$C$1190,MATCH(B54,Historical!$B$7:$B$1192,0))/INDEX(Historical!$F$7:$F$1190,MATCH(B54,Historical!$B$7:$B$1192,0)))^(1/3)-1)*100)</f>
        <v>6.0047603946189687</v>
      </c>
      <c r="U54" s="474">
        <f>IF(INDEX(Historical!$H$7:$H$1190,MATCH(B54,Historical!$B$7:$B$1192,0))=0,"n/a",((INDEX(Historical!$C$7:$C$1190,MATCH(B54,Historical!$B$7:$B$1192,0))/INDEX(Historical!$H$7:$H$1190,MATCH(B54,Historical!$B$7:$B$1192,0)))^(1/5)-1)*100)</f>
        <v>6.0800073978495961</v>
      </c>
      <c r="V54" s="474">
        <f>IF(INDEX(Historical!$M$7:$M$1190,MATCH(B54,Historical!$B$7:$B$1192,0))=0,"n/a",((INDEX(Historical!$C$7:$C$1190,MATCH(B54,Historical!$B$7:$B$1192,0))/INDEX(Historical!$M$7:$M$1190,MATCH(B54,Historical!$B$7:$B$1192,0)))^(1/10)-1)*100)</f>
        <v>7.7495287577103333</v>
      </c>
      <c r="W54" s="475">
        <f t="shared" si="3"/>
        <v>0.78456478941385177</v>
      </c>
      <c r="X54" s="476">
        <f t="shared" si="4"/>
        <v>0.67108249424388478</v>
      </c>
      <c r="Y54" s="696" t="s">
        <v>3697</v>
      </c>
      <c r="Z54" s="430">
        <f t="shared" si="5"/>
        <v>8600</v>
      </c>
      <c r="AA54" s="581">
        <f t="shared" si="6"/>
        <v>1572.5</v>
      </c>
      <c r="AB54" s="406">
        <v>12</v>
      </c>
      <c r="AC54" s="568">
        <v>0.02</v>
      </c>
      <c r="AD54" s="568" t="s">
        <v>135</v>
      </c>
      <c r="AE54" s="568">
        <v>0.95</v>
      </c>
      <c r="AF54" s="568">
        <v>3.26</v>
      </c>
      <c r="AG54" s="568">
        <v>1.06</v>
      </c>
      <c r="AH54" s="568">
        <v>1766.43</v>
      </c>
      <c r="AI54" s="568">
        <v>80.55</v>
      </c>
      <c r="AJ54" s="568">
        <v>9.06</v>
      </c>
      <c r="AK54" s="568" t="s">
        <v>135</v>
      </c>
      <c r="AL54" s="576">
        <v>20520</v>
      </c>
      <c r="AM54" s="571">
        <v>1.23</v>
      </c>
      <c r="AN54" s="568">
        <v>10.96</v>
      </c>
      <c r="AO54" s="510">
        <f t="shared" si="7"/>
        <v>-1560.9509941919755</v>
      </c>
      <c r="AP54" s="511">
        <f t="shared" si="8"/>
        <v>11.549005808024477</v>
      </c>
      <c r="AQ54" s="582">
        <f t="shared" si="9"/>
        <v>1409.4296200147187</v>
      </c>
      <c r="AR54" s="430">
        <f>INDEX(Historical!$C$7:$C$1190,MATCH(B54,Historical!$B$7:$B$1214,0))*IF(AH54="n/a",1.03,IF(AH54&lt;0,1.01,IF(AH54&gt;10,1.1,(1+AH54/100))))</f>
        <v>1.7820000000000003</v>
      </c>
      <c r="AS54" s="581">
        <f t="shared" si="10"/>
        <v>1.9602000000000004</v>
      </c>
      <c r="AT54" s="581">
        <f t="shared" si="16"/>
        <v>2.0190060000000005</v>
      </c>
      <c r="AU54" s="581">
        <f t="shared" si="16"/>
        <v>2.0795761800000006</v>
      </c>
      <c r="AV54" s="581">
        <f t="shared" si="16"/>
        <v>2.1419634654000008</v>
      </c>
      <c r="AW54" s="430">
        <f t="shared" si="12"/>
        <v>9.9827456454000014</v>
      </c>
      <c r="AX54" s="516">
        <f t="shared" si="13"/>
        <v>31.741639572019082</v>
      </c>
      <c r="AY54" s="606">
        <v>1.07</v>
      </c>
      <c r="AZ54" s="571">
        <v>22.28</v>
      </c>
      <c r="BA54" s="571">
        <v>-13.84</v>
      </c>
      <c r="BB54" s="571">
        <v>-1.1100000000000001</v>
      </c>
      <c r="BC54" s="571">
        <v>-1.1100000000000001</v>
      </c>
      <c r="BE54" s="421">
        <v>2008</v>
      </c>
      <c r="BF54" s="421">
        <f t="shared" si="14"/>
        <v>2</v>
      </c>
      <c r="BG54" s="578">
        <v>0.06</v>
      </c>
      <c r="BH54" t="s">
        <v>3876</v>
      </c>
      <c r="BI54" t="s">
        <v>3879</v>
      </c>
    </row>
    <row r="55" spans="1:61" ht="11.25" customHeight="1" x14ac:dyDescent="0.25">
      <c r="A55" s="8" t="s">
        <v>4104</v>
      </c>
      <c r="B55" s="405" t="s">
        <v>927</v>
      </c>
      <c r="C55" s="734" t="s">
        <v>107</v>
      </c>
      <c r="D55" s="734" t="s">
        <v>3649</v>
      </c>
      <c r="E55" s="504">
        <v>15</v>
      </c>
      <c r="F55" s="33">
        <v>322</v>
      </c>
      <c r="G55" s="33" t="s">
        <v>36</v>
      </c>
      <c r="H55" s="33" t="s">
        <v>36</v>
      </c>
      <c r="I55" s="573">
        <v>105.6</v>
      </c>
      <c r="J55" s="430">
        <f t="shared" si="0"/>
        <v>2.0075757575757578</v>
      </c>
      <c r="K55" s="575">
        <v>0.53</v>
      </c>
      <c r="L55" s="406">
        <v>4</v>
      </c>
      <c r="M55" s="423">
        <f t="shared" si="1"/>
        <v>2.12</v>
      </c>
      <c r="N55" s="183" t="s">
        <v>435</v>
      </c>
      <c r="O55" s="505">
        <v>0.47</v>
      </c>
      <c r="P55" s="422">
        <v>45863</v>
      </c>
      <c r="Q55" s="422">
        <v>45876</v>
      </c>
      <c r="R55" s="423">
        <f t="shared" si="2"/>
        <v>12.765957446808523</v>
      </c>
      <c r="S55" s="474">
        <f>IF(INDEX(Historical!$D$7:$D$1190,MATCH(B55,Historical!$B$7:$B$1192,0))=0,"n/a",(INDEX(Historical!$C$7:$C$1190,MATCH(B55,Historical!$B$7:$B$1192,0))/INDEX(Historical!$D$7:$D$1190,MATCH(B55,Historical!$B$7:$B$1192,0))-1)*100)</f>
        <v>12.658227848101266</v>
      </c>
      <c r="T55" s="474">
        <f>IF(INDEX(Historical!$F$7:$F$1190,MATCH(B55,Historical!$B$7:$B$1192,0))=0,"n/a",((INDEX(Historical!$C$7:$C$1190,MATCH(B55,Historical!$B$7:$B$1192,0))/INDEX(Historical!$F$7:$F$1190,MATCH(B55,Historical!$B$7:$B$1192,0)))^(1/3)-1)*100)</f>
        <v>11.043263421957272</v>
      </c>
      <c r="U55" s="474">
        <f>IF(INDEX(Historical!$H$7:$H$1190,MATCH(B55,Historical!$B$7:$B$1192,0))=0,"n/a",((INDEX(Historical!$C$7:$C$1190,MATCH(B55,Historical!$B$7:$B$1192,0))/INDEX(Historical!$H$7:$H$1190,MATCH(B55,Historical!$B$7:$B$1192,0)))^(1/5)-1)*100)</f>
        <v>8.5694403132794861</v>
      </c>
      <c r="V55" s="474">
        <f>IF(INDEX(Historical!$M$7:$M$1190,MATCH(B55,Historical!$B$7:$B$1192,0))=0,"n/a",((INDEX(Historical!$C$7:$C$1190,MATCH(B55,Historical!$B$7:$B$1192,0))/INDEX(Historical!$M$7:$M$1190,MATCH(B55,Historical!$B$7:$B$1192,0)))^(1/10)-1)*100)</f>
        <v>10.430135912426518</v>
      </c>
      <c r="W55" s="475">
        <f t="shared" si="3"/>
        <v>0.82160389713328763</v>
      </c>
      <c r="X55" s="476">
        <f t="shared" si="4"/>
        <v>1.6672062866302499</v>
      </c>
      <c r="Y55" s="451"/>
      <c r="Z55" s="430">
        <f t="shared" si="5"/>
        <v>32.36641221374046</v>
      </c>
      <c r="AA55" s="581">
        <f t="shared" si="6"/>
        <v>16.122137404580151</v>
      </c>
      <c r="AB55" s="406">
        <v>12</v>
      </c>
      <c r="AC55" s="568">
        <v>6.55</v>
      </c>
      <c r="AD55" s="568">
        <v>1.1599999999999999</v>
      </c>
      <c r="AE55" s="568">
        <v>1.85</v>
      </c>
      <c r="AF55" s="568">
        <v>1.93</v>
      </c>
      <c r="AG55" s="568">
        <v>11.75</v>
      </c>
      <c r="AH55" s="568">
        <v>21.97</v>
      </c>
      <c r="AI55" s="568">
        <v>10.459999999999999</v>
      </c>
      <c r="AJ55" s="568">
        <v>5.1400000000000006</v>
      </c>
      <c r="AK55" s="568">
        <v>13.94</v>
      </c>
      <c r="AL55" s="576">
        <v>74470</v>
      </c>
      <c r="AM55" s="571">
        <v>0.25</v>
      </c>
      <c r="AN55" s="568">
        <v>1.66</v>
      </c>
      <c r="AO55" s="510">
        <f t="shared" si="7"/>
        <v>-5.5451213337249072</v>
      </c>
      <c r="AP55" s="511">
        <f t="shared" si="8"/>
        <v>10.577016070855244</v>
      </c>
      <c r="AQ55" s="582">
        <f t="shared" si="9"/>
        <v>17.597666626207985</v>
      </c>
      <c r="AR55" s="430">
        <f>INDEX(Historical!$C$7:$C$1190,MATCH(B55,Historical!$B$7:$B$1214,0))*IF(AH55="n/a",1.03,IF(AH55&lt;0,1.01,IF(AH55&gt;10,1.1,(1+AH55/100))))</f>
        <v>1.9580000000000002</v>
      </c>
      <c r="AS55" s="581">
        <f t="shared" si="10"/>
        <v>2.1538000000000004</v>
      </c>
      <c r="AT55" s="581">
        <f t="shared" si="16"/>
        <v>2.3691800000000005</v>
      </c>
      <c r="AU55" s="581">
        <f t="shared" si="16"/>
        <v>2.6060980000000007</v>
      </c>
      <c r="AV55" s="581">
        <f t="shared" si="16"/>
        <v>2.8667078000000008</v>
      </c>
      <c r="AW55" s="430">
        <f t="shared" si="12"/>
        <v>11.953785800000002</v>
      </c>
      <c r="AX55" s="516">
        <f t="shared" si="13"/>
        <v>11.31987291666667</v>
      </c>
      <c r="AY55" s="606">
        <v>1.1399999999999999</v>
      </c>
      <c r="AZ55" s="571">
        <v>59.98</v>
      </c>
      <c r="BA55" s="571">
        <v>-0.66</v>
      </c>
      <c r="BB55" s="571">
        <v>7.35</v>
      </c>
      <c r="BC55" s="571">
        <v>21.68</v>
      </c>
      <c r="BE55" s="421">
        <v>2011</v>
      </c>
      <c r="BF55" s="421">
        <f t="shared" si="14"/>
        <v>1</v>
      </c>
      <c r="BG55" s="578">
        <v>1.0900000000000001</v>
      </c>
      <c r="BH55" t="s">
        <v>3876</v>
      </c>
      <c r="BI55" t="s">
        <v>3877</v>
      </c>
    </row>
    <row r="56" spans="1:61" ht="11.25" customHeight="1" x14ac:dyDescent="0.25">
      <c r="A56" s="8" t="s">
        <v>4107</v>
      </c>
      <c r="B56" s="405" t="s">
        <v>938</v>
      </c>
      <c r="C56" s="734" t="s">
        <v>107</v>
      </c>
      <c r="D56" s="734" t="s">
        <v>3649</v>
      </c>
      <c r="E56" s="504">
        <v>16</v>
      </c>
      <c r="F56" s="33">
        <v>254</v>
      </c>
      <c r="G56" s="33" t="s">
        <v>105</v>
      </c>
      <c r="H56" s="33" t="s">
        <v>105</v>
      </c>
      <c r="I56" s="573">
        <v>1127.1400000000001</v>
      </c>
      <c r="J56" s="430">
        <f t="shared" si="0"/>
        <v>1.8489273737069041</v>
      </c>
      <c r="K56" s="575">
        <v>5.21</v>
      </c>
      <c r="L56" s="406">
        <v>4</v>
      </c>
      <c r="M56" s="423">
        <f t="shared" si="1"/>
        <v>20.84</v>
      </c>
      <c r="N56" s="183" t="s">
        <v>580</v>
      </c>
      <c r="O56" s="505">
        <v>5.0999999999999996</v>
      </c>
      <c r="P56" s="422">
        <v>45723</v>
      </c>
      <c r="Q56" s="422">
        <v>45740</v>
      </c>
      <c r="R56" s="423">
        <f t="shared" si="2"/>
        <v>2.1568627450980458</v>
      </c>
      <c r="S56" s="474">
        <f>IF(INDEX(Historical!$D$7:$D$1190,MATCH(B56,Historical!$B$7:$B$1192,0))=0,"n/a",(INDEX(Historical!$C$7:$C$1190,MATCH(B56,Historical!$B$7:$B$1192,0))/INDEX(Historical!$D$7:$D$1190,MATCH(B56,Historical!$B$7:$B$1192,0))-1)*100)</f>
        <v>2.0000000000000018</v>
      </c>
      <c r="T56" s="474">
        <f>IF(INDEX(Historical!$F$7:$F$1190,MATCH(B56,Historical!$B$7:$B$1192,0))=0,"n/a",((INDEX(Historical!$C$7:$C$1190,MATCH(B56,Historical!$B$7:$B$1192,0))/INDEX(Historical!$F$7:$F$1190,MATCH(B56,Historical!$B$7:$B$1192,0)))^(1/3)-1)*100)</f>
        <v>7.2852559118818938</v>
      </c>
      <c r="U56" s="474">
        <f>IF(INDEX(Historical!$H$7:$H$1190,MATCH(B56,Historical!$B$7:$B$1192,0))=0,"n/a",((INDEX(Historical!$C$7:$C$1190,MATCH(B56,Historical!$B$7:$B$1192,0))/INDEX(Historical!$H$7:$H$1190,MATCH(B56,Historical!$B$7:$B$1192,0)))^(1/5)-1)*100)</f>
        <v>9.0966078501449665</v>
      </c>
      <c r="V56" s="474">
        <f>IF(INDEX(Historical!$M$7:$M$1190,MATCH(B56,Historical!$B$7:$B$1192,0))=0,"n/a",((INDEX(Historical!$C$7:$C$1190,MATCH(B56,Historical!$B$7:$B$1192,0))/INDEX(Historical!$M$7:$M$1190,MATCH(B56,Historical!$B$7:$B$1192,0)))^(1/10)-1)*100)</f>
        <v>10.204996906445363</v>
      </c>
      <c r="W56" s="475">
        <f t="shared" si="3"/>
        <v>0.89138761466940275</v>
      </c>
      <c r="X56" s="476">
        <f t="shared" si="4"/>
        <v>1.1202719027272128</v>
      </c>
      <c r="Y56" s="405"/>
      <c r="Z56" s="430">
        <f t="shared" si="5"/>
        <v>50.374667633550885</v>
      </c>
      <c r="AA56" s="581">
        <f t="shared" si="6"/>
        <v>27.245346869712357</v>
      </c>
      <c r="AB56" s="406">
        <v>12</v>
      </c>
      <c r="AC56" s="568">
        <v>41.37</v>
      </c>
      <c r="AD56" s="568">
        <v>2.44</v>
      </c>
      <c r="AE56" s="568">
        <v>8.19</v>
      </c>
      <c r="AF56" s="568">
        <v>3.74</v>
      </c>
      <c r="AG56" s="568">
        <v>14.35</v>
      </c>
      <c r="AH56" s="568">
        <v>9.36</v>
      </c>
      <c r="AI56" s="568">
        <v>9.64</v>
      </c>
      <c r="AJ56" s="568">
        <v>8.1199999999999992</v>
      </c>
      <c r="AK56" s="568">
        <v>11.17</v>
      </c>
      <c r="AL56" s="576">
        <v>183930</v>
      </c>
      <c r="AM56" s="571">
        <v>11.89</v>
      </c>
      <c r="AN56" s="568">
        <v>0.3</v>
      </c>
      <c r="AO56" s="510">
        <f t="shared" si="7"/>
        <v>-16.299811645860487</v>
      </c>
      <c r="AP56" s="511">
        <f t="shared" si="8"/>
        <v>10.94553522385187</v>
      </c>
      <c r="AQ56" s="582">
        <f t="shared" si="9"/>
        <v>112.80935369242711</v>
      </c>
      <c r="AR56" s="430">
        <f>INDEX(Historical!$C$7:$C$1190,MATCH(B56,Historical!$B$7:$B$1214,0))*IF(AH56="n/a",1.03,IF(AH56&lt;0,1.01,IF(AH56&gt;10,1.1,(1+AH56/100))))</f>
        <v>22.309439999999995</v>
      </c>
      <c r="AS56" s="581">
        <f t="shared" si="10"/>
        <v>24.460070015999996</v>
      </c>
      <c r="AT56" s="581">
        <f t="shared" si="16"/>
        <v>26.906077017599998</v>
      </c>
      <c r="AU56" s="581">
        <f t="shared" si="16"/>
        <v>29.596684719359999</v>
      </c>
      <c r="AV56" s="581">
        <f t="shared" si="16"/>
        <v>32.556353191296004</v>
      </c>
      <c r="AW56" s="430">
        <f t="shared" si="12"/>
        <v>135.82862494425598</v>
      </c>
      <c r="AX56" s="516">
        <f t="shared" si="13"/>
        <v>12.050732379673862</v>
      </c>
      <c r="AY56" s="606">
        <v>1.46</v>
      </c>
      <c r="AZ56" s="571">
        <v>45.67</v>
      </c>
      <c r="BA56" s="571">
        <v>-3.82</v>
      </c>
      <c r="BB56" s="571">
        <v>2.5100000000000002</v>
      </c>
      <c r="BC56" s="571">
        <v>11.78</v>
      </c>
      <c r="BE56" s="421">
        <v>2010</v>
      </c>
      <c r="BF56" s="421">
        <f t="shared" si="14"/>
        <v>1</v>
      </c>
      <c r="BG56" s="578">
        <v>4.71</v>
      </c>
      <c r="BH56" t="s">
        <v>3876</v>
      </c>
      <c r="BI56" t="s">
        <v>3877</v>
      </c>
    </row>
    <row r="57" spans="1:61" ht="11.25" customHeight="1" x14ac:dyDescent="0.25">
      <c r="A57" s="577" t="s">
        <v>4683</v>
      </c>
      <c r="B57" s="405" t="s">
        <v>4674</v>
      </c>
      <c r="C57" s="734" t="s">
        <v>107</v>
      </c>
      <c r="D57" s="734" t="s">
        <v>3652</v>
      </c>
      <c r="E57" s="504">
        <v>10</v>
      </c>
      <c r="F57" s="33">
        <v>522</v>
      </c>
      <c r="G57" s="33" t="s">
        <v>105</v>
      </c>
      <c r="H57" s="33" t="s">
        <v>105</v>
      </c>
      <c r="I57" s="573">
        <v>121</v>
      </c>
      <c r="J57" s="430">
        <f t="shared" si="0"/>
        <v>3.9335537190082639</v>
      </c>
      <c r="K57" s="575">
        <v>1.1899</v>
      </c>
      <c r="L57" s="406">
        <v>4</v>
      </c>
      <c r="M57" s="423">
        <f t="shared" si="1"/>
        <v>4.7595999999999998</v>
      </c>
      <c r="N57" s="183" t="s">
        <v>934</v>
      </c>
      <c r="O57" s="505">
        <v>1.1329</v>
      </c>
      <c r="P57" s="422">
        <v>45868</v>
      </c>
      <c r="Q57" s="422">
        <v>45895</v>
      </c>
      <c r="R57" s="423">
        <f t="shared" si="2"/>
        <v>5.0313355106364144</v>
      </c>
      <c r="S57" s="474">
        <f>IF(INDEX(Historical!$D$7:$D$1190,MATCH(B57,Historical!$B$7:$B$1192,0))=0,"n/a",(INDEX(Historical!$C$7:$C$1190,MATCH(B57,Historical!$B$7:$B$1192,0))/INDEX(Historical!$D$7:$D$1190,MATCH(B57,Historical!$B$7:$B$1192,0))-1)*100)</f>
        <v>3.7791171200521223</v>
      </c>
      <c r="T57" s="474">
        <f>IF(INDEX(Historical!$F$7:$F$1190,MATCH(B57,Historical!$B$7:$B$1192,0))=0,"n/a",((INDEX(Historical!$C$7:$C$1190,MATCH(B57,Historical!$B$7:$B$1192,0))/INDEX(Historical!$F$7:$F$1190,MATCH(B57,Historical!$B$7:$B$1192,0)))^(1/3)-1)*100)</f>
        <v>9.5187862771959573</v>
      </c>
      <c r="U57" s="474">
        <f>IF(INDEX(Historical!$H$7:$H$1190,MATCH(B57,Historical!$B$7:$B$1192,0))=0,"n/a",((INDEX(Historical!$C$7:$C$1190,MATCH(B57,Historical!$B$7:$B$1192,0))/INDEX(Historical!$H$7:$H$1190,MATCH(B57,Historical!$B$7:$B$1192,0)))^(1/5)-1)*100)</f>
        <v>7.7308627430211718</v>
      </c>
      <c r="V57" s="474">
        <f>IF(INDEX(Historical!$M$7:$M$1190,MATCH(B57,Historical!$B$7:$B$1192,0))=0,"n/a",((INDEX(Historical!$C$7:$C$1190,MATCH(B57,Historical!$B$7:$B$1192,0))/INDEX(Historical!$M$7:$M$1190,MATCH(B57,Historical!$B$7:$B$1192,0)))^(1/10)-1)*100)</f>
        <v>4.8213150720499254</v>
      </c>
      <c r="W57" s="475">
        <f t="shared" si="3"/>
        <v>1.6034759453574077</v>
      </c>
      <c r="X57" s="476">
        <f t="shared" si="4"/>
        <v>5.6020744514646177</v>
      </c>
      <c r="Y57" s="451" t="s">
        <v>4685</v>
      </c>
      <c r="Z57" s="430">
        <f t="shared" si="5"/>
        <v>58.114774114774114</v>
      </c>
      <c r="AA57" s="581">
        <f t="shared" si="6"/>
        <v>14.774114774114775</v>
      </c>
      <c r="AB57" s="406">
        <v>10</v>
      </c>
      <c r="AC57" s="568">
        <v>8.19</v>
      </c>
      <c r="AD57" s="568">
        <v>0.9</v>
      </c>
      <c r="AE57" s="568">
        <v>1.54</v>
      </c>
      <c r="AF57" s="568">
        <v>1.54</v>
      </c>
      <c r="AG57" s="568">
        <v>10.199999999999999</v>
      </c>
      <c r="AH57" s="568">
        <v>24.27</v>
      </c>
      <c r="AI57" s="568">
        <v>13.04</v>
      </c>
      <c r="AJ57" s="568">
        <v>1.38</v>
      </c>
      <c r="AK57" s="568">
        <v>16.350000000000001</v>
      </c>
      <c r="AL57" s="576">
        <v>87370</v>
      </c>
      <c r="AM57" s="571">
        <v>0.06</v>
      </c>
      <c r="AN57" s="568">
        <v>1.92</v>
      </c>
      <c r="AO57" s="510">
        <f t="shared" si="7"/>
        <v>-3.1096983120853388</v>
      </c>
      <c r="AP57" s="511">
        <f t="shared" si="8"/>
        <v>11.664416462029436</v>
      </c>
      <c r="AQ57" s="582">
        <f t="shared" si="9"/>
        <v>0.55874292535407211</v>
      </c>
      <c r="AR57" s="430">
        <f>INDEX(Historical!$C$7:$C$1190,MATCH(B57,Historical!$B$7:$B$1214,0))*IF(AH57="n/a",1.03,IF(AH57&lt;0,1.01,IF(AH57&gt;10,1.1,(1+AH57/100))))</f>
        <v>4.9056699999999998</v>
      </c>
      <c r="AS57" s="581">
        <f t="shared" si="10"/>
        <v>5.3962370000000002</v>
      </c>
      <c r="AT57" s="581">
        <f t="shared" si="16"/>
        <v>5.935860700000001</v>
      </c>
      <c r="AU57" s="581">
        <f t="shared" si="16"/>
        <v>6.5294467700000016</v>
      </c>
      <c r="AV57" s="581">
        <f t="shared" si="16"/>
        <v>7.1823914470000023</v>
      </c>
      <c r="AW57" s="430">
        <f t="shared" si="12"/>
        <v>29.949605917</v>
      </c>
      <c r="AX57" s="516">
        <f t="shared" si="13"/>
        <v>24.751740427272729</v>
      </c>
      <c r="AY57" s="606">
        <v>1.05</v>
      </c>
      <c r="AZ57" s="571">
        <v>48.120000000000005</v>
      </c>
      <c r="BA57" s="571">
        <v>0.57999999999999996</v>
      </c>
      <c r="BB57" s="571">
        <v>7.1800000000000006</v>
      </c>
      <c r="BC57" s="571">
        <v>18.34</v>
      </c>
      <c r="BE57" s="421">
        <v>2016</v>
      </c>
      <c r="BF57" s="421">
        <f t="shared" si="14"/>
        <v>1</v>
      </c>
      <c r="BG57" s="578">
        <v>0.61</v>
      </c>
      <c r="BH57" t="s">
        <v>3880</v>
      </c>
      <c r="BI57" t="s">
        <v>3877</v>
      </c>
    </row>
    <row r="58" spans="1:61" s="540" customFormat="1" ht="11.25" customHeight="1" x14ac:dyDescent="0.25">
      <c r="A58" s="426" t="s">
        <v>4110</v>
      </c>
      <c r="B58" s="546" t="s">
        <v>951</v>
      </c>
      <c r="C58" s="734" t="s">
        <v>152</v>
      </c>
      <c r="D58" s="734" t="s">
        <v>3662</v>
      </c>
      <c r="E58" s="524">
        <v>16</v>
      </c>
      <c r="F58" s="33">
        <v>242</v>
      </c>
      <c r="G58" s="720" t="s">
        <v>114</v>
      </c>
      <c r="H58" s="720" t="s">
        <v>114</v>
      </c>
      <c r="I58" s="525">
        <v>47.18</v>
      </c>
      <c r="J58" s="526">
        <f t="shared" si="0"/>
        <v>5.256464603645612</v>
      </c>
      <c r="K58" s="527">
        <v>0.62</v>
      </c>
      <c r="L58" s="528">
        <v>4</v>
      </c>
      <c r="M58" s="529">
        <f t="shared" si="1"/>
        <v>2.48</v>
      </c>
      <c r="N58" s="530" t="s">
        <v>138</v>
      </c>
      <c r="O58" s="531">
        <v>0.6</v>
      </c>
      <c r="P58" s="714">
        <v>45660</v>
      </c>
      <c r="Q58" s="714">
        <v>45691</v>
      </c>
      <c r="R58" s="529">
        <f t="shared" si="2"/>
        <v>3.3333333333333366</v>
      </c>
      <c r="S58" s="474">
        <f>IF(INDEX(Historical!$D$7:$D$1190,MATCH(B58,Historical!$B$7:$B$1192,0))=0,"n/a",(INDEX(Historical!$C$7:$C$1190,MATCH(B58,Historical!$B$7:$B$1192,0))/INDEX(Historical!$D$7:$D$1190,MATCH(B58,Historical!$B$7:$B$1192,0))-1)*100)</f>
        <v>5.2631578947368363</v>
      </c>
      <c r="T58" s="474">
        <f>IF(INDEX(Historical!$F$7:$F$1190,MATCH(B58,Historical!$B$7:$B$1192,0))=0,"n/a",((INDEX(Historical!$C$7:$C$1190,MATCH(B58,Historical!$B$7:$B$1192,0))/INDEX(Historical!$F$7:$F$1190,MATCH(B58,Historical!$B$7:$B$1192,0)))^(1/3)-1)*100)</f>
        <v>6.9838912459786684</v>
      </c>
      <c r="U58" s="474">
        <f>IF(INDEX(Historical!$H$7:$H$1190,MATCH(B58,Historical!$B$7:$B$1192,0))=0,"n/a",((INDEX(Historical!$C$7:$C$1190,MATCH(B58,Historical!$B$7:$B$1192,0))/INDEX(Historical!$H$7:$H$1190,MATCH(B58,Historical!$B$7:$B$1192,0)))^(1/5)-1)*100)</f>
        <v>7.9129285785831449</v>
      </c>
      <c r="V58" s="474">
        <f>IF(INDEX(Historical!$M$7:$M$1190,MATCH(B58,Historical!$B$7:$B$1192,0))=0,"n/a",((INDEX(Historical!$C$7:$C$1190,MATCH(B58,Historical!$B$7:$B$1192,0))/INDEX(Historical!$M$7:$M$1190,MATCH(B58,Historical!$B$7:$B$1192,0)))^(1/10)-1)*100)</f>
        <v>5.1681716931063937</v>
      </c>
      <c r="W58" s="475">
        <f t="shared" si="3"/>
        <v>1.5310885644797496</v>
      </c>
      <c r="X58" s="476" t="str">
        <f t="shared" si="4"/>
        <v>n/a</v>
      </c>
      <c r="Y58" s="532"/>
      <c r="Z58" s="526">
        <f t="shared" si="5"/>
        <v>100</v>
      </c>
      <c r="AA58" s="533">
        <f t="shared" si="6"/>
        <v>19.024193548387096</v>
      </c>
      <c r="AB58" s="528">
        <v>8</v>
      </c>
      <c r="AC58" s="534">
        <v>2.48</v>
      </c>
      <c r="AD58" s="534">
        <v>0.26</v>
      </c>
      <c r="AE58" s="534">
        <v>2.0099999999999998</v>
      </c>
      <c r="AF58" s="534">
        <v>5.51</v>
      </c>
      <c r="AG58" s="534">
        <v>29.310000000000002</v>
      </c>
      <c r="AH58" s="534">
        <v>466.04</v>
      </c>
      <c r="AI58" s="534">
        <v>-7.4899999999999993</v>
      </c>
      <c r="AJ58" s="534" t="s">
        <v>135</v>
      </c>
      <c r="AK58" s="534">
        <v>72.09</v>
      </c>
      <c r="AL58" s="535">
        <v>96030</v>
      </c>
      <c r="AM58" s="536">
        <v>0.06</v>
      </c>
      <c r="AN58" s="534">
        <v>2.92</v>
      </c>
      <c r="AO58" s="537">
        <f t="shared" si="7"/>
        <v>-5.8548003661583401</v>
      </c>
      <c r="AP58" s="538">
        <f t="shared" si="8"/>
        <v>13.169393182228756</v>
      </c>
      <c r="AQ58" s="582">
        <f t="shared" si="9"/>
        <v>115.84285070559281</v>
      </c>
      <c r="AR58" s="430">
        <f>INDEX(Historical!$C$7:$C$1190,MATCH(B58,Historical!$B$7:$B$1214,0))*IF(AH58="n/a",1.03,IF(AH58&lt;0,1.01,IF(AH58&gt;10,1.1,(1+AH58/100))))</f>
        <v>2.64</v>
      </c>
      <c r="AS58" s="533">
        <f t="shared" si="10"/>
        <v>2.6664000000000003</v>
      </c>
      <c r="AT58" s="533">
        <f t="shared" si="16"/>
        <v>2.9330400000000005</v>
      </c>
      <c r="AU58" s="533">
        <f t="shared" si="16"/>
        <v>3.226344000000001</v>
      </c>
      <c r="AV58" s="533">
        <f t="shared" si="16"/>
        <v>3.5489784000000015</v>
      </c>
      <c r="AW58" s="526">
        <f t="shared" si="12"/>
        <v>15.014762400000002</v>
      </c>
      <c r="AX58" s="539">
        <f t="shared" si="13"/>
        <v>31.824422212802041</v>
      </c>
      <c r="AY58" s="607">
        <v>0.36</v>
      </c>
      <c r="AZ58" s="536">
        <v>9.82</v>
      </c>
      <c r="BA58" s="536">
        <v>-25.5</v>
      </c>
      <c r="BB58" s="536">
        <v>0.3</v>
      </c>
      <c r="BC58" s="536">
        <v>-10.92</v>
      </c>
      <c r="BD58" s="592"/>
      <c r="BE58" s="421">
        <v>2010</v>
      </c>
      <c r="BF58" s="421">
        <f t="shared" si="14"/>
        <v>1</v>
      </c>
      <c r="BG58" s="559">
        <v>5.33</v>
      </c>
      <c r="BH58" t="s">
        <v>3876</v>
      </c>
      <c r="BI58" t="s">
        <v>3877</v>
      </c>
    </row>
    <row r="59" spans="1:61" ht="11.25" customHeight="1" x14ac:dyDescent="0.25">
      <c r="A59" s="8" t="s">
        <v>4838</v>
      </c>
      <c r="B59" s="405" t="s">
        <v>4839</v>
      </c>
      <c r="C59" s="734" t="s">
        <v>107</v>
      </c>
      <c r="D59" s="734" t="s">
        <v>3649</v>
      </c>
      <c r="E59" s="504">
        <v>14</v>
      </c>
      <c r="F59" s="33">
        <v>352</v>
      </c>
      <c r="G59" s="33" t="s">
        <v>105</v>
      </c>
      <c r="H59" s="33" t="s">
        <v>105</v>
      </c>
      <c r="I59" s="573">
        <v>65.72</v>
      </c>
      <c r="J59" s="430">
        <f t="shared" si="0"/>
        <v>0.54777845404747416</v>
      </c>
      <c r="K59" s="575">
        <v>0.09</v>
      </c>
      <c r="L59" s="406">
        <v>4</v>
      </c>
      <c r="M59" s="423">
        <f t="shared" si="1"/>
        <v>0.36</v>
      </c>
      <c r="N59" s="183" t="s">
        <v>150</v>
      </c>
      <c r="O59" s="508">
        <v>0.08</v>
      </c>
      <c r="P59" s="422">
        <v>45730</v>
      </c>
      <c r="Q59" s="422">
        <v>45747</v>
      </c>
      <c r="R59" s="423">
        <f t="shared" si="2"/>
        <v>12.499999999999993</v>
      </c>
      <c r="S59" s="474">
        <f>IF(INDEX(Historical!$D$7:$D$1190,MATCH(B59,Historical!$B$7:$B$1192,0))=0,"n/a",(INDEX(Historical!$C$7:$C$1190,MATCH(B59,Historical!$B$7:$B$1192,0))/INDEX(Historical!$D$7:$D$1190,MATCH(B59,Historical!$B$7:$B$1192,0))-1)*100)</f>
        <v>14.285714285714279</v>
      </c>
      <c r="T59" s="474">
        <f>IF(INDEX(Historical!$F$7:$F$1190,MATCH(B59,Historical!$B$7:$B$1192,0))=0,"n/a",((INDEX(Historical!$C$7:$C$1190,MATCH(B59,Historical!$B$7:$B$1192,0))/INDEX(Historical!$F$7:$F$1190,MATCH(B59,Historical!$B$7:$B$1192,0)))^(1/3)-1)*100)</f>
        <v>-14.941925943401968</v>
      </c>
      <c r="U59" s="474">
        <f>IF(INDEX(Historical!$H$7:$H$1190,MATCH(B59,Historical!$B$7:$B$1192,0))=0,"n/a",((INDEX(Historical!$C$7:$C$1190,MATCH(B59,Historical!$B$7:$B$1192,0))/INDEX(Historical!$H$7:$H$1190,MATCH(B59,Historical!$B$7:$B$1192,0)))^(1/5)-1)*100)</f>
        <v>-5.5912488705098013</v>
      </c>
      <c r="V59" s="474">
        <f>IF(INDEX(Historical!$M$7:$M$1190,MATCH(B59,Historical!$B$7:$B$1192,0))=0,"n/a",((INDEX(Historical!$C$7:$C$1190,MATCH(B59,Historical!$B$7:$B$1192,0))/INDEX(Historical!$M$7:$M$1190,MATCH(B59,Historical!$B$7:$B$1192,0)))^(1/10)-1)*100)</f>
        <v>1.1844778947339707</v>
      </c>
      <c r="W59" s="475" t="str">
        <f t="shared" si="3"/>
        <v>n/a</v>
      </c>
      <c r="X59" s="476" t="str">
        <f t="shared" si="4"/>
        <v>n/a</v>
      </c>
      <c r="Y59" s="452" t="s">
        <v>4840</v>
      </c>
      <c r="Z59" s="430">
        <f t="shared" si="5"/>
        <v>83.720930232558132</v>
      </c>
      <c r="AA59" s="581">
        <f t="shared" si="6"/>
        <v>152.83720930232559</v>
      </c>
      <c r="AB59" s="406">
        <v>12</v>
      </c>
      <c r="AC59" s="568">
        <v>0.43</v>
      </c>
      <c r="AD59" s="568">
        <v>17.37</v>
      </c>
      <c r="AE59" s="568">
        <v>1.4</v>
      </c>
      <c r="AF59" s="568">
        <v>2.31</v>
      </c>
      <c r="AG59" s="568">
        <v>1.83</v>
      </c>
      <c r="AH59" s="568">
        <v>-9.41</v>
      </c>
      <c r="AI59" s="568">
        <v>18.329999999999998</v>
      </c>
      <c r="AJ59" s="568">
        <v>-29.74</v>
      </c>
      <c r="AK59" s="568">
        <v>8.7800000000000011</v>
      </c>
      <c r="AL59" s="576">
        <v>108380</v>
      </c>
      <c r="AM59" s="571">
        <v>18.23</v>
      </c>
      <c r="AN59" s="568">
        <v>5.45</v>
      </c>
      <c r="AO59" s="510">
        <f t="shared" si="7"/>
        <v>-157.88067971878792</v>
      </c>
      <c r="AP59" s="511">
        <f t="shared" si="8"/>
        <v>-5.043470416462327</v>
      </c>
      <c r="AQ59" s="582">
        <f t="shared" si="9"/>
        <v>296.12228947265044</v>
      </c>
      <c r="AR59" s="430">
        <f>INDEX(Historical!$C$7:$C$1190,MATCH(B59,Historical!$B$7:$B$1214,0))*IF(AH59="n/a",1.03,IF(AH59&lt;0,1.01,IF(AH59&gt;10,1.1,(1+AH59/100))))</f>
        <v>0.32319999999999999</v>
      </c>
      <c r="AS59" s="581">
        <f t="shared" si="10"/>
        <v>0.35552</v>
      </c>
      <c r="AT59" s="581">
        <f t="shared" si="16"/>
        <v>0.38673465600000007</v>
      </c>
      <c r="AU59" s="581">
        <f t="shared" si="16"/>
        <v>0.4206899587968001</v>
      </c>
      <c r="AV59" s="581">
        <f t="shared" si="16"/>
        <v>0.45762653717915919</v>
      </c>
      <c r="AW59" s="430">
        <f t="shared" si="12"/>
        <v>1.9437711519759593</v>
      </c>
      <c r="AX59" s="516">
        <f t="shared" si="13"/>
        <v>2.9576554351429691</v>
      </c>
      <c r="AY59" s="606">
        <v>1.73</v>
      </c>
      <c r="AZ59" s="571">
        <v>50.7</v>
      </c>
      <c r="BA59" s="571">
        <v>-4.41</v>
      </c>
      <c r="BB59" s="571">
        <v>1.51</v>
      </c>
      <c r="BC59" s="571">
        <v>12.280000000000001</v>
      </c>
      <c r="BE59" s="421">
        <v>2012</v>
      </c>
      <c r="BF59" s="421">
        <f t="shared" si="14"/>
        <v>1</v>
      </c>
      <c r="BG59" s="578">
        <v>0.16999999999999998</v>
      </c>
      <c r="BH59" t="s">
        <v>3876</v>
      </c>
      <c r="BI59" t="s">
        <v>3877</v>
      </c>
    </row>
    <row r="60" spans="1:61" ht="11.25" customHeight="1" x14ac:dyDescent="0.25">
      <c r="A60" s="95" t="s">
        <v>4111</v>
      </c>
      <c r="B60" s="405" t="s">
        <v>445</v>
      </c>
      <c r="C60" s="734" t="s">
        <v>107</v>
      </c>
      <c r="D60" s="734" t="s">
        <v>3652</v>
      </c>
      <c r="E60" s="504">
        <v>20</v>
      </c>
      <c r="F60" s="33">
        <v>202</v>
      </c>
      <c r="G60" s="33" t="s">
        <v>36</v>
      </c>
      <c r="H60" s="33" t="s">
        <v>36</v>
      </c>
      <c r="I60" s="573">
        <v>111.41</v>
      </c>
      <c r="J60" s="430">
        <f t="shared" si="0"/>
        <v>2.0464949286419531</v>
      </c>
      <c r="K60" s="575">
        <v>0.56999999999999995</v>
      </c>
      <c r="L60" s="406">
        <v>4</v>
      </c>
      <c r="M60" s="423">
        <f t="shared" si="1"/>
        <v>2.2799999999999998</v>
      </c>
      <c r="N60" s="183" t="s">
        <v>446</v>
      </c>
      <c r="O60" s="505">
        <v>0.55000000000000004</v>
      </c>
      <c r="P60" s="422">
        <v>45611</v>
      </c>
      <c r="Q60" s="422">
        <v>45623</v>
      </c>
      <c r="R60" s="423">
        <f t="shared" si="2"/>
        <v>3.6363636363636189</v>
      </c>
      <c r="S60" s="474">
        <f>IF(INDEX(Historical!$D$7:$D$1190,MATCH(B60,Historical!$B$7:$B$1192,0))=0,"n/a",(INDEX(Historical!$C$7:$C$1190,MATCH(B60,Historical!$B$7:$B$1192,0))/INDEX(Historical!$D$7:$D$1190,MATCH(B60,Historical!$B$7:$B$1192,0))-1)*100)</f>
        <v>2.3041474654378113</v>
      </c>
      <c r="T60" s="474">
        <f>IF(INDEX(Historical!$F$7:$F$1190,MATCH(B60,Historical!$B$7:$B$1192,0))=0,"n/a",((INDEX(Historical!$C$7:$C$1190,MATCH(B60,Historical!$B$7:$B$1192,0))/INDEX(Historical!$F$7:$F$1190,MATCH(B60,Historical!$B$7:$B$1192,0)))^(1/3)-1)*100)</f>
        <v>2.0318033897289034</v>
      </c>
      <c r="U60" s="474">
        <f>IF(INDEX(Historical!$H$7:$H$1190,MATCH(B60,Historical!$B$7:$B$1192,0))=0,"n/a",((INDEX(Historical!$C$7:$C$1190,MATCH(B60,Historical!$B$7:$B$1192,0))/INDEX(Historical!$H$7:$H$1190,MATCH(B60,Historical!$B$7:$B$1192,0)))^(1/5)-1)*100)</f>
        <v>2.0073307449969047</v>
      </c>
      <c r="V60" s="474">
        <f>IF(INDEX(Historical!$M$7:$M$1190,MATCH(B60,Historical!$B$7:$B$1192,0))=0,"n/a",((INDEX(Historical!$C$7:$C$1190,MATCH(B60,Historical!$B$7:$B$1192,0))/INDEX(Historical!$M$7:$M$1190,MATCH(B60,Historical!$B$7:$B$1192,0)))^(1/10)-1)*100)</f>
        <v>3.2009739653925839</v>
      </c>
      <c r="W60" s="475">
        <f t="shared" si="3"/>
        <v>0.62709999103373382</v>
      </c>
      <c r="X60" s="476">
        <f t="shared" si="4"/>
        <v>0.67586893770939549</v>
      </c>
      <c r="Y60" s="574"/>
      <c r="Z60" s="430">
        <f t="shared" si="5"/>
        <v>27.27272727272727</v>
      </c>
      <c r="AA60" s="581">
        <f t="shared" si="6"/>
        <v>13.326555023923445</v>
      </c>
      <c r="AB60" s="406">
        <v>12</v>
      </c>
      <c r="AC60" s="568">
        <v>8.36</v>
      </c>
      <c r="AD60" s="568">
        <v>3.14</v>
      </c>
      <c r="AE60" s="568">
        <v>2.09</v>
      </c>
      <c r="AF60" s="568">
        <v>1.2</v>
      </c>
      <c r="AG60" s="568">
        <v>9.5399999999999991</v>
      </c>
      <c r="AH60" s="568">
        <v>3.17</v>
      </c>
      <c r="AI60" s="568">
        <v>6.7100000000000009</v>
      </c>
      <c r="AJ60" s="568">
        <v>2.97</v>
      </c>
      <c r="AK60" s="568">
        <v>4.24</v>
      </c>
      <c r="AL60" s="576">
        <v>7090</v>
      </c>
      <c r="AM60" s="571">
        <v>60.17</v>
      </c>
      <c r="AN60" s="568">
        <v>0.82</v>
      </c>
      <c r="AO60" s="510">
        <f t="shared" si="7"/>
        <v>-9.2727293502845871</v>
      </c>
      <c r="AP60" s="511">
        <f t="shared" si="8"/>
        <v>4.0538256736388583</v>
      </c>
      <c r="AQ60" s="582">
        <f t="shared" si="9"/>
        <v>-15.694033350188253</v>
      </c>
      <c r="AR60" s="430">
        <f>INDEX(Historical!$C$7:$C$1190,MATCH(B60,Historical!$B$7:$B$1214,0))*IF(AH60="n/a",1.03,IF(AH60&lt;0,1.01,IF(AH60&gt;10,1.1,(1+AH60/100))))</f>
        <v>2.2903740000000004</v>
      </c>
      <c r="AS60" s="581">
        <f t="shared" si="10"/>
        <v>2.4440580954000004</v>
      </c>
      <c r="AT60" s="581">
        <f t="shared" si="16"/>
        <v>2.5476861586449604</v>
      </c>
      <c r="AU60" s="581">
        <f t="shared" si="16"/>
        <v>2.6557080517715068</v>
      </c>
      <c r="AV60" s="581">
        <f t="shared" si="16"/>
        <v>2.7683100731666186</v>
      </c>
      <c r="AW60" s="430">
        <f t="shared" si="12"/>
        <v>12.706136378983087</v>
      </c>
      <c r="AX60" s="516">
        <f t="shared" si="13"/>
        <v>11.404843711500842</v>
      </c>
      <c r="AY60" s="606">
        <v>0.9</v>
      </c>
      <c r="AZ60" s="571">
        <v>30.959999999999997</v>
      </c>
      <c r="BA60" s="571">
        <v>-8.36</v>
      </c>
      <c r="BB60" s="571">
        <v>7.7799999999999994</v>
      </c>
      <c r="BC60" s="571">
        <v>7.1499999999999995</v>
      </c>
      <c r="BE60" s="421">
        <v>2005</v>
      </c>
      <c r="BF60" s="421">
        <f t="shared" si="14"/>
        <v>2</v>
      </c>
      <c r="BG60" s="578">
        <v>1.05</v>
      </c>
      <c r="BH60" t="s">
        <v>3876</v>
      </c>
      <c r="BI60" t="s">
        <v>3877</v>
      </c>
    </row>
    <row r="61" spans="1:61" ht="11.25" customHeight="1" x14ac:dyDescent="0.25">
      <c r="A61" s="88" t="s">
        <v>924</v>
      </c>
      <c r="B61" s="405" t="s">
        <v>925</v>
      </c>
      <c r="C61" s="734" t="s">
        <v>107</v>
      </c>
      <c r="D61" s="734" t="s">
        <v>3652</v>
      </c>
      <c r="E61" s="504">
        <v>13</v>
      </c>
      <c r="F61" s="33">
        <v>395</v>
      </c>
      <c r="G61" s="33" t="s">
        <v>105</v>
      </c>
      <c r="H61" s="33" t="s">
        <v>105</v>
      </c>
      <c r="I61" s="573">
        <v>37.049999999999997</v>
      </c>
      <c r="J61" s="430">
        <f t="shared" si="0"/>
        <v>2.4291497975708505</v>
      </c>
      <c r="K61" s="575">
        <v>0.22500000000000001</v>
      </c>
      <c r="L61" s="406">
        <v>4</v>
      </c>
      <c r="M61" s="423">
        <f t="shared" si="1"/>
        <v>0.9</v>
      </c>
      <c r="N61" s="183" t="s">
        <v>914</v>
      </c>
      <c r="O61" s="505">
        <v>0.2</v>
      </c>
      <c r="P61" s="422">
        <v>45699</v>
      </c>
      <c r="Q61" s="422">
        <v>45706</v>
      </c>
      <c r="R61" s="423">
        <f t="shared" si="2"/>
        <v>12.499999999999996</v>
      </c>
      <c r="S61" s="474">
        <f>IF(INDEX(Historical!$D$7:$D$1190,MATCH(B61,Historical!$B$7:$B$1192,0))=0,"n/a",(INDEX(Historical!$C$7:$C$1190,MATCH(B61,Historical!$B$7:$B$1192,0))/INDEX(Historical!$D$7:$D$1190,MATCH(B61,Historical!$B$7:$B$1192,0))-1)*100)</f>
        <v>3.8961038961039085</v>
      </c>
      <c r="T61" s="474">
        <f>IF(INDEX(Historical!$F$7:$F$1190,MATCH(B61,Historical!$B$7:$B$1192,0))=0,"n/a",((INDEX(Historical!$C$7:$C$1190,MATCH(B61,Historical!$B$7:$B$1192,0))/INDEX(Historical!$F$7:$F$1190,MATCH(B61,Historical!$B$7:$B$1192,0)))^(1/3)-1)*100)</f>
        <v>6.917810999860885</v>
      </c>
      <c r="U61" s="474">
        <f>IF(INDEX(Historical!$H$7:$H$1190,MATCH(B61,Historical!$B$7:$B$1192,0))=0,"n/a",((INDEX(Historical!$C$7:$C$1190,MATCH(B61,Historical!$B$7:$B$1192,0))/INDEX(Historical!$H$7:$H$1190,MATCH(B61,Historical!$B$7:$B$1192,0)))^(1/5)-1)*100)</f>
        <v>6.5762756635474151</v>
      </c>
      <c r="V61" s="474">
        <f>IF(INDEX(Historical!$M$7:$M$1190,MATCH(B61,Historical!$B$7:$B$1192,0))=0,"n/a",((INDEX(Historical!$C$7:$C$1190,MATCH(B61,Historical!$B$7:$B$1192,0))/INDEX(Historical!$M$7:$M$1190,MATCH(B61,Historical!$B$7:$B$1192,0)))^(1/10)-1)*100)</f>
        <v>15.969895987933814</v>
      </c>
      <c r="W61" s="475">
        <f t="shared" si="3"/>
        <v>0.41179201596029019</v>
      </c>
      <c r="X61" s="476" t="str">
        <f t="shared" si="4"/>
        <v>n/a</v>
      </c>
      <c r="Y61" s="574"/>
      <c r="Z61" s="430" t="str">
        <f t="shared" si="5"/>
        <v>n/a</v>
      </c>
      <c r="AA61" s="581" t="str">
        <f t="shared" si="6"/>
        <v>n/a</v>
      </c>
      <c r="AB61" s="406">
        <v>12</v>
      </c>
      <c r="AC61" s="568" t="s">
        <v>135</v>
      </c>
      <c r="AD61" s="568" t="s">
        <v>135</v>
      </c>
      <c r="AE61" s="568" t="s">
        <v>135</v>
      </c>
      <c r="AF61" s="568" t="s">
        <v>135</v>
      </c>
      <c r="AG61" s="568" t="s">
        <v>135</v>
      </c>
      <c r="AH61" s="568" t="s">
        <v>135</v>
      </c>
      <c r="AI61" s="568" t="s">
        <v>135</v>
      </c>
      <c r="AJ61" s="568" t="s">
        <v>135</v>
      </c>
      <c r="AK61" s="568" t="s">
        <v>135</v>
      </c>
      <c r="AL61" s="576" t="s">
        <v>135</v>
      </c>
      <c r="AM61" s="571" t="s">
        <v>135</v>
      </c>
      <c r="AN61" s="568" t="s">
        <v>135</v>
      </c>
      <c r="AO61" s="510" t="str">
        <f t="shared" si="7"/>
        <v>n/a</v>
      </c>
      <c r="AP61" s="511">
        <f t="shared" si="8"/>
        <v>9.005425461118266</v>
      </c>
      <c r="AQ61" s="582" t="str">
        <f t="shared" si="9"/>
        <v>n/a</v>
      </c>
      <c r="AR61" s="430">
        <f>INDEX(Historical!$C$7:$C$1190,MATCH(B61,Historical!$B$7:$B$1214,0))*IF(AH61="n/a",1.03,IF(AH61&lt;0,1.01,IF(AH61&gt;10,1.1,(1+AH61/100))))</f>
        <v>0.82400000000000007</v>
      </c>
      <c r="AS61" s="581">
        <f t="shared" si="10"/>
        <v>0.84872000000000014</v>
      </c>
      <c r="AT61" s="581">
        <f t="shared" si="16"/>
        <v>0.87418160000000011</v>
      </c>
      <c r="AU61" s="581">
        <f t="shared" si="16"/>
        <v>0.90040704800000015</v>
      </c>
      <c r="AV61" s="581">
        <f t="shared" si="16"/>
        <v>0.92741925944000014</v>
      </c>
      <c r="AW61" s="430">
        <f t="shared" si="12"/>
        <v>4.3747279074400005</v>
      </c>
      <c r="AX61" s="516">
        <f t="shared" si="13"/>
        <v>11.807632678650474</v>
      </c>
      <c r="AY61" s="606" t="s">
        <v>135</v>
      </c>
      <c r="AZ61" s="571" t="s">
        <v>135</v>
      </c>
      <c r="BA61" s="571" t="s">
        <v>135</v>
      </c>
      <c r="BB61" s="571" t="s">
        <v>135</v>
      </c>
      <c r="BC61" s="571" t="s">
        <v>135</v>
      </c>
      <c r="BD61" s="591" t="s">
        <v>3601</v>
      </c>
      <c r="BE61" s="421">
        <v>2013</v>
      </c>
      <c r="BF61" s="421">
        <f t="shared" si="14"/>
        <v>1</v>
      </c>
      <c r="BG61" s="578" t="s">
        <v>135</v>
      </c>
      <c r="BH61" t="s">
        <v>3876</v>
      </c>
      <c r="BI61" t="s">
        <v>3877</v>
      </c>
    </row>
    <row r="62" spans="1:61" ht="11.25" customHeight="1" x14ac:dyDescent="0.25">
      <c r="A62" s="577" t="s">
        <v>3802</v>
      </c>
      <c r="B62" s="405" t="s">
        <v>3779</v>
      </c>
      <c r="C62" s="734" t="s">
        <v>107</v>
      </c>
      <c r="D62" s="734" t="s">
        <v>3652</v>
      </c>
      <c r="E62" s="504">
        <v>10</v>
      </c>
      <c r="F62" s="33">
        <v>527</v>
      </c>
      <c r="G62" s="33" t="s">
        <v>105</v>
      </c>
      <c r="H62" s="33" t="s">
        <v>105</v>
      </c>
      <c r="I62" s="573">
        <v>125.64</v>
      </c>
      <c r="J62" s="430">
        <f t="shared" si="0"/>
        <v>2.3877745940783188</v>
      </c>
      <c r="K62" s="575">
        <v>0.75</v>
      </c>
      <c r="L62" s="406">
        <v>4</v>
      </c>
      <c r="M62" s="423">
        <f t="shared" si="1"/>
        <v>3</v>
      </c>
      <c r="N62" s="183" t="s">
        <v>3798</v>
      </c>
      <c r="O62" s="505">
        <v>0.7</v>
      </c>
      <c r="P62" s="422">
        <v>45912</v>
      </c>
      <c r="Q62" s="422">
        <v>45931</v>
      </c>
      <c r="R62" s="423">
        <f t="shared" si="2"/>
        <v>7.1428571428571495</v>
      </c>
      <c r="S62" s="474">
        <f>IF(INDEX(Historical!$D$7:$D$1190,MATCH(B62,Historical!$B$7:$B$1192,0))=0,"n/a",(INDEX(Historical!$C$7:$C$1190,MATCH(B62,Historical!$B$7:$B$1192,0))/INDEX(Historical!$D$7:$D$1190,MATCH(B62,Historical!$B$7:$B$1192,0))-1)*100)</f>
        <v>12.72727272727272</v>
      </c>
      <c r="T62" s="474">
        <f>IF(INDEX(Historical!$F$7:$F$1190,MATCH(B62,Historical!$B$7:$B$1192,0))=0,"n/a",((INDEX(Historical!$C$7:$C$1190,MATCH(B62,Historical!$B$7:$B$1192,0))/INDEX(Historical!$F$7:$F$1190,MATCH(B62,Historical!$B$7:$B$1192,0)))^(1/3)-1)*100)</f>
        <v>13.41423989687922</v>
      </c>
      <c r="U62" s="474">
        <f>IF(INDEX(Historical!$H$7:$H$1190,MATCH(B62,Historical!$B$7:$B$1192,0))=0,"n/a",((INDEX(Historical!$C$7:$C$1190,MATCH(B62,Historical!$B$7:$B$1192,0))/INDEX(Historical!$H$7:$H$1190,MATCH(B62,Historical!$B$7:$B$1192,0)))^(1/5)-1)*100)</f>
        <v>15.625623316640436</v>
      </c>
      <c r="V62" s="474" t="str">
        <f>IF(INDEX(Historical!$M$7:$M$1190,MATCH(B62,Historical!$B$7:$B$1192,0))=0,"n/a",((INDEX(Historical!$C$7:$C$1190,MATCH(B62,Historical!$B$7:$B$1192,0))/INDEX(Historical!$M$7:$M$1190,MATCH(B62,Historical!$B$7:$B$1192,0)))^(1/10)-1)*100)</f>
        <v>n/a</v>
      </c>
      <c r="W62" s="475" t="str">
        <f t="shared" si="3"/>
        <v>n/a</v>
      </c>
      <c r="X62" s="476">
        <f t="shared" si="4"/>
        <v>1.9981615494425109</v>
      </c>
      <c r="Y62" s="574"/>
      <c r="Z62" s="430">
        <f t="shared" si="5"/>
        <v>29.097963142580021</v>
      </c>
      <c r="AA62" s="581">
        <f t="shared" si="6"/>
        <v>12.186226964112512</v>
      </c>
      <c r="AB62" s="406">
        <v>12</v>
      </c>
      <c r="AC62" s="568">
        <v>10.31</v>
      </c>
      <c r="AD62" s="568">
        <v>0.66</v>
      </c>
      <c r="AE62" s="568">
        <v>1.94</v>
      </c>
      <c r="AF62" s="568">
        <v>1.44</v>
      </c>
      <c r="AG62" s="568">
        <v>12.73</v>
      </c>
      <c r="AH62" s="568">
        <v>26.96</v>
      </c>
      <c r="AI62" s="568">
        <v>14.360000000000001</v>
      </c>
      <c r="AJ62" s="568">
        <v>7.82</v>
      </c>
      <c r="AK62" s="568">
        <v>18.38</v>
      </c>
      <c r="AL62" s="576">
        <v>8490</v>
      </c>
      <c r="AM62" s="571">
        <v>2.29</v>
      </c>
      <c r="AN62" s="568">
        <v>0.26</v>
      </c>
      <c r="AO62" s="510">
        <f t="shared" si="7"/>
        <v>5.8271709466062429</v>
      </c>
      <c r="AP62" s="511">
        <f t="shared" si="8"/>
        <v>18.013397910718755</v>
      </c>
      <c r="AQ62" s="582">
        <f t="shared" si="9"/>
        <v>-11.687004030935476</v>
      </c>
      <c r="AR62" s="430">
        <f>INDEX(Historical!$C$7:$C$1190,MATCH(B62,Historical!$B$7:$B$1214,0))*IF(AH62="n/a",1.03,IF(AH62&lt;0,1.01,IF(AH62&gt;10,1.1,(1+AH62/100))))</f>
        <v>2.7280000000000002</v>
      </c>
      <c r="AS62" s="581">
        <f t="shared" si="10"/>
        <v>3.0008000000000004</v>
      </c>
      <c r="AT62" s="581">
        <f t="shared" si="16"/>
        <v>3.3008800000000007</v>
      </c>
      <c r="AU62" s="581">
        <f t="shared" si="16"/>
        <v>3.6309680000000011</v>
      </c>
      <c r="AV62" s="581">
        <f t="shared" si="16"/>
        <v>3.9940648000000016</v>
      </c>
      <c r="AW62" s="430">
        <f t="shared" si="12"/>
        <v>16.654712800000002</v>
      </c>
      <c r="AX62" s="516">
        <f t="shared" si="13"/>
        <v>13.255900031836996</v>
      </c>
      <c r="AY62" s="606">
        <v>0.71</v>
      </c>
      <c r="AZ62" s="571">
        <v>60.6</v>
      </c>
      <c r="BA62" s="571">
        <v>-0.28999999999999998</v>
      </c>
      <c r="BB62" s="571">
        <v>8.9499999999999993</v>
      </c>
      <c r="BC62" s="571">
        <v>23.47</v>
      </c>
      <c r="BE62" s="421">
        <v>2015</v>
      </c>
      <c r="BF62" s="421">
        <f t="shared" si="14"/>
        <v>1</v>
      </c>
      <c r="BG62" s="578">
        <v>0.97</v>
      </c>
      <c r="BH62" t="s">
        <v>3876</v>
      </c>
      <c r="BI62" t="s">
        <v>3877</v>
      </c>
    </row>
    <row r="63" spans="1:61" ht="11.25" customHeight="1" x14ac:dyDescent="0.25">
      <c r="A63" s="95" t="s">
        <v>4112</v>
      </c>
      <c r="B63" s="405" t="s">
        <v>450</v>
      </c>
      <c r="C63" s="734" t="s">
        <v>111</v>
      </c>
      <c r="D63" s="734" t="s">
        <v>3675</v>
      </c>
      <c r="E63" s="504">
        <v>19</v>
      </c>
      <c r="F63" s="33">
        <v>218</v>
      </c>
      <c r="G63" s="33" t="s">
        <v>105</v>
      </c>
      <c r="H63" s="33" t="s">
        <v>105</v>
      </c>
      <c r="I63" s="573">
        <v>255.62</v>
      </c>
      <c r="J63" s="430">
        <f t="shared" si="0"/>
        <v>1.5257022142242389</v>
      </c>
      <c r="K63" s="575">
        <v>0.97499999999999998</v>
      </c>
      <c r="L63" s="406">
        <v>4</v>
      </c>
      <c r="M63" s="423">
        <f t="shared" si="1"/>
        <v>3.9</v>
      </c>
      <c r="N63" s="183" t="s">
        <v>187</v>
      </c>
      <c r="O63" s="505">
        <v>0.88</v>
      </c>
      <c r="P63" s="422">
        <v>45911</v>
      </c>
      <c r="Q63" s="422">
        <v>45932</v>
      </c>
      <c r="R63" s="423">
        <f t="shared" si="2"/>
        <v>10.795454545454543</v>
      </c>
      <c r="S63" s="474">
        <f>IF(INDEX(Historical!$D$7:$D$1190,MATCH(B63,Historical!$B$7:$B$1192,0))=0,"n/a",(INDEX(Historical!$C$7:$C$1190,MATCH(B63,Historical!$B$7:$B$1192,0))/INDEX(Historical!$D$7:$D$1190,MATCH(B63,Historical!$B$7:$B$1192,0))-1)*100)</f>
        <v>10.252100840336119</v>
      </c>
      <c r="T63" s="474">
        <f>IF(INDEX(Historical!$F$7:$F$1190,MATCH(B63,Historical!$B$7:$B$1192,0))=0,"n/a",((INDEX(Historical!$C$7:$C$1190,MATCH(B63,Historical!$B$7:$B$1192,0))/INDEX(Historical!$F$7:$F$1190,MATCH(B63,Historical!$B$7:$B$1192,0)))^(1/3)-1)*100)</f>
        <v>11.518666131375156</v>
      </c>
      <c r="U63" s="474">
        <f>IF(INDEX(Historical!$H$7:$H$1190,MATCH(B63,Historical!$B$7:$B$1192,0))=0,"n/a",((INDEX(Historical!$C$7:$C$1190,MATCH(B63,Historical!$B$7:$B$1192,0))/INDEX(Historical!$H$7:$H$1190,MATCH(B63,Historical!$B$7:$B$1192,0)))^(1/5)-1)*100)</f>
        <v>10.455205690021408</v>
      </c>
      <c r="V63" s="474">
        <f>IF(INDEX(Historical!$M$7:$M$1190,MATCH(B63,Historical!$B$7:$B$1192,0))=0,"n/a",((INDEX(Historical!$C$7:$C$1190,MATCH(B63,Historical!$B$7:$B$1192,0))/INDEX(Historical!$M$7:$M$1190,MATCH(B63,Historical!$B$7:$B$1192,0)))^(1/10)-1)*100)</f>
        <v>13.805469143339376</v>
      </c>
      <c r="W63" s="475">
        <f t="shared" si="3"/>
        <v>0.75732346227912539</v>
      </c>
      <c r="X63" s="476">
        <f t="shared" si="4"/>
        <v>0.84248232796304656</v>
      </c>
      <c r="Y63" s="405"/>
      <c r="Z63" s="430">
        <f t="shared" si="5"/>
        <v>55.007052186177717</v>
      </c>
      <c r="AA63" s="581">
        <f t="shared" si="6"/>
        <v>36.053596614950635</v>
      </c>
      <c r="AB63" s="406">
        <v>12</v>
      </c>
      <c r="AC63" s="568">
        <v>7.09</v>
      </c>
      <c r="AD63" s="568">
        <v>3.81</v>
      </c>
      <c r="AE63" s="568">
        <v>4.3499999999999996</v>
      </c>
      <c r="AF63" s="568">
        <v>11.27</v>
      </c>
      <c r="AG63" s="568">
        <v>34.81</v>
      </c>
      <c r="AH63" s="568">
        <v>9.370000000000001</v>
      </c>
      <c r="AI63" s="568">
        <v>9.06</v>
      </c>
      <c r="AJ63" s="568">
        <v>12.41</v>
      </c>
      <c r="AK63" s="568">
        <v>9.4499999999999993</v>
      </c>
      <c r="AL63" s="576">
        <v>29940</v>
      </c>
      <c r="AM63" s="571">
        <v>0.57000000000000006</v>
      </c>
      <c r="AN63" s="568">
        <v>1.3</v>
      </c>
      <c r="AO63" s="510">
        <f t="shared" si="7"/>
        <v>-24.072688710704988</v>
      </c>
      <c r="AP63" s="511">
        <f t="shared" si="8"/>
        <v>11.980907904245647</v>
      </c>
      <c r="AQ63" s="582">
        <f t="shared" si="9"/>
        <v>324.95700898927214</v>
      </c>
      <c r="AR63" s="430">
        <f>INDEX(Historical!$C$7:$C$1190,MATCH(B63,Historical!$B$7:$B$1214,0))*IF(AH63="n/a",1.03,IF(AH63&lt;0,1.01,IF(AH63&gt;10,1.1,(1+AH63/100))))</f>
        <v>3.5873360000000001</v>
      </c>
      <c r="AS63" s="581">
        <f t="shared" si="10"/>
        <v>3.9123486416</v>
      </c>
      <c r="AT63" s="581">
        <f t="shared" si="16"/>
        <v>4.2820655882312</v>
      </c>
      <c r="AU63" s="581">
        <f t="shared" si="16"/>
        <v>4.6867207863190483</v>
      </c>
      <c r="AV63" s="581">
        <f t="shared" si="16"/>
        <v>5.1296159006261988</v>
      </c>
      <c r="AW63" s="430">
        <f t="shared" si="12"/>
        <v>21.598086916776445</v>
      </c>
      <c r="AX63" s="516">
        <f t="shared" si="13"/>
        <v>8.4492946235726638</v>
      </c>
      <c r="AY63" s="606">
        <v>0.97</v>
      </c>
      <c r="AZ63" s="571">
        <v>23.52</v>
      </c>
      <c r="BA63" s="571">
        <v>-5.99</v>
      </c>
      <c r="BB63" s="571">
        <v>2.56</v>
      </c>
      <c r="BC63" s="571">
        <v>7.1999999999999993</v>
      </c>
      <c r="BE63" s="421">
        <v>2007</v>
      </c>
      <c r="BF63" s="421">
        <f t="shared" si="14"/>
        <v>2</v>
      </c>
      <c r="BG63" s="578">
        <v>10</v>
      </c>
      <c r="BH63" t="s">
        <v>3876</v>
      </c>
      <c r="BI63" t="s">
        <v>3877</v>
      </c>
    </row>
    <row r="64" spans="1:61" ht="11.25" customHeight="1" x14ac:dyDescent="0.25">
      <c r="A64" s="577" t="s">
        <v>3855</v>
      </c>
      <c r="B64" s="405" t="s">
        <v>3447</v>
      </c>
      <c r="C64" s="734" t="s">
        <v>111</v>
      </c>
      <c r="D64" s="734" t="s">
        <v>3658</v>
      </c>
      <c r="E64" s="504">
        <v>10</v>
      </c>
      <c r="F64" s="33">
        <v>517</v>
      </c>
      <c r="G64" s="33" t="s">
        <v>105</v>
      </c>
      <c r="H64" s="33" t="s">
        <v>105</v>
      </c>
      <c r="I64" s="573">
        <v>162.04</v>
      </c>
      <c r="J64" s="430">
        <f t="shared" si="0"/>
        <v>0.61713157245124661</v>
      </c>
      <c r="K64" s="575">
        <v>0.25</v>
      </c>
      <c r="L64" s="406">
        <v>4</v>
      </c>
      <c r="M64" s="423">
        <f t="shared" si="1"/>
        <v>1</v>
      </c>
      <c r="N64" s="183" t="s">
        <v>288</v>
      </c>
      <c r="O64" s="505">
        <v>0.24</v>
      </c>
      <c r="P64" s="422">
        <v>45727</v>
      </c>
      <c r="Q64" s="422">
        <v>45744</v>
      </c>
      <c r="R64" s="423">
        <f t="shared" si="2"/>
        <v>4.1666666666666705</v>
      </c>
      <c r="S64" s="474">
        <f>IF(INDEX(Historical!$D$7:$D$1190,MATCH(B64,Historical!$B$7:$B$1192,0))=0,"n/a",(INDEX(Historical!$C$7:$C$1190,MATCH(B64,Historical!$B$7:$B$1192,0))/INDEX(Historical!$D$7:$D$1190,MATCH(B64,Historical!$B$7:$B$1192,0))-1)*100)</f>
        <v>4.3478260869565188</v>
      </c>
      <c r="T64" s="474">
        <f>IF(INDEX(Historical!$F$7:$F$1190,MATCH(B64,Historical!$B$7:$B$1192,0))=0,"n/a",((INDEX(Historical!$C$7:$C$1190,MATCH(B64,Historical!$B$7:$B$1192,0))/INDEX(Historical!$F$7:$F$1190,MATCH(B64,Historical!$B$7:$B$1192,0)))^(1/3)-1)*100)</f>
        <v>4.5515917149420382</v>
      </c>
      <c r="U64" s="474">
        <f>IF(INDEX(Historical!$H$7:$H$1190,MATCH(B64,Historical!$B$7:$B$1192,0))=0,"n/a",((INDEX(Historical!$C$7:$C$1190,MATCH(B64,Historical!$B$7:$B$1192,0))/INDEX(Historical!$H$7:$H$1190,MATCH(B64,Historical!$B$7:$B$1192,0)))^(1/5)-1)*100)</f>
        <v>7.1402027941006807</v>
      </c>
      <c r="V64" s="474">
        <f>IF(INDEX(Historical!$M$7:$M$1190,MATCH(B64,Historical!$B$7:$B$1192,0))=0,"n/a",((INDEX(Historical!$C$7:$C$1190,MATCH(B64,Historical!$B$7:$B$1192,0))/INDEX(Historical!$M$7:$M$1190,MATCH(B64,Historical!$B$7:$B$1192,0)))^(1/10)-1)*100)</f>
        <v>9.1493425617896982</v>
      </c>
      <c r="W64" s="475">
        <f t="shared" si="3"/>
        <v>0.78040610523429665</v>
      </c>
      <c r="X64" s="476">
        <f t="shared" si="4"/>
        <v>1.8839585208708918</v>
      </c>
      <c r="Y64" s="574"/>
      <c r="Z64" s="430">
        <f t="shared" si="5"/>
        <v>31.15264797507788</v>
      </c>
      <c r="AA64" s="581">
        <f t="shared" si="6"/>
        <v>50.479750778816197</v>
      </c>
      <c r="AB64" s="406">
        <v>12</v>
      </c>
      <c r="AC64" s="568">
        <v>3.21</v>
      </c>
      <c r="AD64" s="568">
        <v>4.18</v>
      </c>
      <c r="AE64" s="568">
        <v>5.17</v>
      </c>
      <c r="AF64" s="568">
        <v>12.51</v>
      </c>
      <c r="AG64" s="568">
        <v>26.97</v>
      </c>
      <c r="AH64" s="568">
        <v>11.98</v>
      </c>
      <c r="AI64" s="568">
        <v>8.18</v>
      </c>
      <c r="AJ64" s="568">
        <v>3.7900000000000005</v>
      </c>
      <c r="AK64" s="568">
        <v>12.1</v>
      </c>
      <c r="AL64" s="576">
        <v>14810</v>
      </c>
      <c r="AM64" s="571">
        <v>0.38</v>
      </c>
      <c r="AN64" s="568">
        <v>1.29</v>
      </c>
      <c r="AO64" s="510">
        <f t="shared" si="7"/>
        <v>-42.722416412264266</v>
      </c>
      <c r="AP64" s="511">
        <f t="shared" si="8"/>
        <v>7.7573343665519277</v>
      </c>
      <c r="AQ64" s="582">
        <f t="shared" si="9"/>
        <v>429.78053411787232</v>
      </c>
      <c r="AR64" s="430">
        <f>INDEX(Historical!$C$7:$C$1190,MATCH(B64,Historical!$B$7:$B$1214,0))*IF(AH64="n/a",1.03,IF(AH64&lt;0,1.01,IF(AH64&gt;10,1.1,(1+AH64/100))))</f>
        <v>1.056</v>
      </c>
      <c r="AS64" s="581">
        <f t="shared" si="10"/>
        <v>1.1423808000000002</v>
      </c>
      <c r="AT64" s="581">
        <f t="shared" si="16"/>
        <v>1.2566188800000002</v>
      </c>
      <c r="AU64" s="581">
        <f t="shared" si="16"/>
        <v>1.3822807680000004</v>
      </c>
      <c r="AV64" s="581">
        <f t="shared" si="16"/>
        <v>1.5205088448000006</v>
      </c>
      <c r="AW64" s="430">
        <f t="shared" si="12"/>
        <v>6.3577892928000015</v>
      </c>
      <c r="AX64" s="516">
        <f t="shared" si="13"/>
        <v>3.9235925035793642</v>
      </c>
      <c r="AY64" s="606">
        <v>0.75</v>
      </c>
      <c r="AZ64" s="571">
        <v>92.43</v>
      </c>
      <c r="BA64" s="571">
        <v>-14.38</v>
      </c>
      <c r="BB64" s="571">
        <v>5.3199999999999994</v>
      </c>
      <c r="BC64" s="571">
        <v>30.819999999999997</v>
      </c>
      <c r="BE64" s="421">
        <v>2016</v>
      </c>
      <c r="BF64" s="421">
        <f t="shared" si="14"/>
        <v>1</v>
      </c>
      <c r="BG64" s="578">
        <v>9</v>
      </c>
      <c r="BH64" t="s">
        <v>3876</v>
      </c>
      <c r="BI64" t="s">
        <v>3877</v>
      </c>
    </row>
    <row r="65" spans="1:61" ht="11.25" customHeight="1" x14ac:dyDescent="0.25">
      <c r="A65" s="577" t="s">
        <v>3800</v>
      </c>
      <c r="B65" s="405" t="s">
        <v>3777</v>
      </c>
      <c r="C65" s="734" t="s">
        <v>3656</v>
      </c>
      <c r="D65" s="734" t="s">
        <v>498</v>
      </c>
      <c r="E65" s="504">
        <v>10</v>
      </c>
      <c r="F65" s="33">
        <v>504</v>
      </c>
      <c r="G65" s="33" t="s">
        <v>105</v>
      </c>
      <c r="H65" s="33" t="s">
        <v>105</v>
      </c>
      <c r="I65" s="573">
        <v>161.47999999999999</v>
      </c>
      <c r="J65" s="430">
        <f t="shared" si="0"/>
        <v>7.3074064899677991</v>
      </c>
      <c r="K65" s="575">
        <v>2.95</v>
      </c>
      <c r="L65" s="406">
        <v>4</v>
      </c>
      <c r="M65" s="423">
        <f t="shared" si="1"/>
        <v>11.8</v>
      </c>
      <c r="N65" s="183" t="s">
        <v>3797</v>
      </c>
      <c r="O65" s="505">
        <v>2.85</v>
      </c>
      <c r="P65" s="609">
        <v>45166</v>
      </c>
      <c r="Q65" s="609">
        <v>45184</v>
      </c>
      <c r="R65" s="423">
        <f t="shared" si="2"/>
        <v>3.5087719298245648</v>
      </c>
      <c r="S65" s="474">
        <f>IF(INDEX(Historical!$D$7:$D$1190,MATCH(B65,Historical!$B$7:$B$1192,0))=0,"n/a",(INDEX(Historical!$C$7:$C$1190,MATCH(B65,Historical!$B$7:$B$1192,0))/INDEX(Historical!$D$7:$D$1190,MATCH(B65,Historical!$B$7:$B$1192,0))-1)*100)</f>
        <v>1.7241379310344973</v>
      </c>
      <c r="T65" s="474">
        <f>IF(INDEX(Historical!$F$7:$F$1190,MATCH(B65,Historical!$B$7:$B$1192,0))=0,"n/a",((INDEX(Historical!$C$7:$C$1190,MATCH(B65,Historical!$B$7:$B$1192,0))/INDEX(Historical!$F$7:$F$1190,MATCH(B65,Historical!$B$7:$B$1192,0)))^(1/3)-1)*100)</f>
        <v>3.9674924229596842</v>
      </c>
      <c r="U65" s="474">
        <f>IF(INDEX(Historical!$H$7:$H$1190,MATCH(B65,Historical!$B$7:$B$1192,0))=0,"n/a",((INDEX(Historical!$C$7:$C$1190,MATCH(B65,Historical!$B$7:$B$1192,0))/INDEX(Historical!$H$7:$H$1190,MATCH(B65,Historical!$B$7:$B$1192,0)))^(1/5)-1)*100)</f>
        <v>6.7806638011207454</v>
      </c>
      <c r="V65" s="474" t="str">
        <f>IF(INDEX(Historical!$M$7:$M$1190,MATCH(B65,Historical!$B$7:$B$1192,0))=0,"n/a",((INDEX(Historical!$C$7:$C$1190,MATCH(B65,Historical!$B$7:$B$1192,0))/INDEX(Historical!$M$7:$M$1190,MATCH(B65,Historical!$B$7:$B$1192,0)))^(1/10)-1)*100)</f>
        <v>n/a</v>
      </c>
      <c r="W65" s="475" t="str">
        <f t="shared" si="3"/>
        <v>n/a</v>
      </c>
      <c r="X65" s="476" t="str">
        <f t="shared" si="4"/>
        <v>n/a</v>
      </c>
      <c r="Y65" s="451" t="s">
        <v>4949</v>
      </c>
      <c r="Z65" s="430" t="str">
        <f t="shared" si="5"/>
        <v>n/a</v>
      </c>
      <c r="AA65" s="581" t="str">
        <f t="shared" si="6"/>
        <v>n/a</v>
      </c>
      <c r="AB65" s="406">
        <v>12</v>
      </c>
      <c r="AC65" s="568">
        <v>-88.37</v>
      </c>
      <c r="AD65" s="568" t="s">
        <v>135</v>
      </c>
      <c r="AE65" s="568">
        <v>0.59</v>
      </c>
      <c r="AF65" s="568">
        <v>0.68</v>
      </c>
      <c r="AG65" s="568">
        <v>-30.85</v>
      </c>
      <c r="AH65" s="568">
        <v>-1386.29</v>
      </c>
      <c r="AI65" s="568">
        <v>162.13</v>
      </c>
      <c r="AJ65" s="568">
        <v>-39.25</v>
      </c>
      <c r="AK65" s="568">
        <v>103.63</v>
      </c>
      <c r="AL65" s="576">
        <v>908.97</v>
      </c>
      <c r="AM65" s="571">
        <v>18.47</v>
      </c>
      <c r="AN65" s="568">
        <v>2.62</v>
      </c>
      <c r="AO65" s="510" t="str">
        <f t="shared" si="7"/>
        <v>n/a</v>
      </c>
      <c r="AP65" s="511">
        <f t="shared" si="8"/>
        <v>14.088070291088545</v>
      </c>
      <c r="AQ65" s="582" t="str">
        <f t="shared" si="9"/>
        <v>n/a</v>
      </c>
      <c r="AR65" s="430">
        <f>INDEX(Historical!$C$7:$C$1190,MATCH(B65,Historical!$B$7:$B$1214,0))*IF(AH65="n/a",1.03,IF(AH65&lt;0,1.01,IF(AH65&gt;10,1.1,(1+AH65/100))))</f>
        <v>11.918000000000001</v>
      </c>
      <c r="AS65" s="581">
        <f t="shared" si="10"/>
        <v>13.109800000000002</v>
      </c>
      <c r="AT65" s="581">
        <f t="shared" si="16"/>
        <v>14.420780000000002</v>
      </c>
      <c r="AU65" s="581">
        <f t="shared" si="16"/>
        <v>15.862858000000005</v>
      </c>
      <c r="AV65" s="581">
        <f t="shared" si="16"/>
        <v>17.449143800000005</v>
      </c>
      <c r="AW65" s="430">
        <f t="shared" si="12"/>
        <v>72.760581800000011</v>
      </c>
      <c r="AX65" s="516">
        <f t="shared" si="13"/>
        <v>45.058571835521441</v>
      </c>
      <c r="AY65" s="606">
        <v>0.83</v>
      </c>
      <c r="AZ65" s="571">
        <v>37.380000000000003</v>
      </c>
      <c r="BA65" s="571">
        <v>-63.05</v>
      </c>
      <c r="BB65" s="571">
        <v>14.680000000000001</v>
      </c>
      <c r="BC65" s="571">
        <v>-34.160000000000004</v>
      </c>
      <c r="BE65" s="421">
        <v>2015</v>
      </c>
      <c r="BF65" s="421">
        <f t="shared" si="14"/>
        <v>1</v>
      </c>
      <c r="BG65" s="578">
        <v>-7.95</v>
      </c>
      <c r="BH65" t="s">
        <v>3876</v>
      </c>
      <c r="BI65" t="s">
        <v>3877</v>
      </c>
    </row>
    <row r="66" spans="1:61" ht="11.25" customHeight="1" x14ac:dyDescent="0.25">
      <c r="A66" s="8" t="s">
        <v>4624</v>
      </c>
      <c r="B66" s="405" t="s">
        <v>4625</v>
      </c>
      <c r="C66" s="734" t="s">
        <v>107</v>
      </c>
      <c r="D66" s="734" t="s">
        <v>3652</v>
      </c>
      <c r="E66" s="504">
        <v>12</v>
      </c>
      <c r="F66" s="33">
        <v>451</v>
      </c>
      <c r="G66" s="33" t="s">
        <v>114</v>
      </c>
      <c r="H66" s="33" t="s">
        <v>114</v>
      </c>
      <c r="I66" s="573">
        <v>37.64</v>
      </c>
      <c r="J66" s="430">
        <f t="shared" si="0"/>
        <v>2.9224229543039324</v>
      </c>
      <c r="K66" s="575">
        <v>0.27500000000000002</v>
      </c>
      <c r="L66" s="406">
        <v>4</v>
      </c>
      <c r="M66" s="423">
        <f t="shared" si="1"/>
        <v>1.1000000000000001</v>
      </c>
      <c r="N66" s="183" t="s">
        <v>162</v>
      </c>
      <c r="O66" s="505">
        <v>0.25</v>
      </c>
      <c r="P66" s="422">
        <v>45730</v>
      </c>
      <c r="Q66" s="422">
        <v>45748</v>
      </c>
      <c r="R66" s="423">
        <f t="shared" si="2"/>
        <v>10.000000000000009</v>
      </c>
      <c r="S66" s="474">
        <f>IF(INDEX(Historical!$D$7:$D$1190,MATCH(B66,Historical!$B$7:$B$1192,0))=0,"n/a",(INDEX(Historical!$C$7:$C$1190,MATCH(B66,Historical!$B$7:$B$1192,0))/INDEX(Historical!$D$7:$D$1190,MATCH(B66,Historical!$B$7:$B$1192,0))-1)*100)</f>
        <v>6.4864864864864868</v>
      </c>
      <c r="T66" s="474">
        <f>IF(INDEX(Historical!$F$7:$F$1190,MATCH(B66,Historical!$B$7:$B$1192,0))=0,"n/a",((INDEX(Historical!$C$7:$C$1190,MATCH(B66,Historical!$B$7:$B$1192,0))/INDEX(Historical!$F$7:$F$1190,MATCH(B66,Historical!$B$7:$B$1192,0)))^(1/3)-1)*100)</f>
        <v>8.5546675808561456</v>
      </c>
      <c r="U66" s="474">
        <f>IF(INDEX(Historical!$H$7:$H$1190,MATCH(B66,Historical!$B$7:$B$1192,0))=0,"n/a",((INDEX(Historical!$C$7:$C$1190,MATCH(B66,Historical!$B$7:$B$1192,0))/INDEX(Historical!$H$7:$H$1190,MATCH(B66,Historical!$B$7:$B$1192,0)))^(1/5)-1)*100)</f>
        <v>7.223575493878398</v>
      </c>
      <c r="V66" s="474">
        <f>IF(INDEX(Historical!$M$7:$M$1190,MATCH(B66,Historical!$B$7:$B$1192,0))=0,"n/a",((INDEX(Historical!$C$7:$C$1190,MATCH(B66,Historical!$B$7:$B$1192,0))/INDEX(Historical!$M$7:$M$1190,MATCH(B66,Historical!$B$7:$B$1192,0)))^(1/10)-1)*100)</f>
        <v>15.911191790916135</v>
      </c>
      <c r="W66" s="475">
        <f t="shared" si="3"/>
        <v>0.45399336446955613</v>
      </c>
      <c r="X66" s="476">
        <f t="shared" si="4"/>
        <v>1.9109988079043381</v>
      </c>
      <c r="Y66" s="442"/>
      <c r="Z66" s="430">
        <f t="shared" si="5"/>
        <v>39.007092198581567</v>
      </c>
      <c r="AA66" s="581">
        <f t="shared" si="6"/>
        <v>13.347517730496454</v>
      </c>
      <c r="AB66" s="406">
        <v>12</v>
      </c>
      <c r="AC66" s="568">
        <v>2.82</v>
      </c>
      <c r="AD66" s="568">
        <v>1</v>
      </c>
      <c r="AE66" s="568">
        <v>2.34</v>
      </c>
      <c r="AF66" s="568">
        <v>1.22</v>
      </c>
      <c r="AG66" s="568">
        <v>9.59</v>
      </c>
      <c r="AH66" s="568">
        <v>5.8000000000000007</v>
      </c>
      <c r="AI66" s="568">
        <v>20.28</v>
      </c>
      <c r="AJ66" s="568">
        <v>3.7800000000000002</v>
      </c>
      <c r="AK66" s="568">
        <v>13.38</v>
      </c>
      <c r="AL66" s="576">
        <v>6880</v>
      </c>
      <c r="AM66" s="571">
        <v>0.91</v>
      </c>
      <c r="AN66" s="568">
        <v>0.51</v>
      </c>
      <c r="AO66" s="510">
        <f t="shared" si="7"/>
        <v>-3.2015192823141234</v>
      </c>
      <c r="AP66" s="511">
        <f t="shared" si="8"/>
        <v>10.145998448182331</v>
      </c>
      <c r="AQ66" s="582">
        <f t="shared" si="9"/>
        <v>-14.927556018530296</v>
      </c>
      <c r="AR66" s="430">
        <f>INDEX(Historical!$C$7:$C$1190,MATCH(B66,Historical!$B$7:$B$1214,0))*IF(AH66="n/a",1.03,IF(AH66&lt;0,1.01,IF(AH66&gt;10,1.1,(1+AH66/100))))</f>
        <v>1.04213</v>
      </c>
      <c r="AS66" s="581">
        <f t="shared" si="10"/>
        <v>1.1463430000000001</v>
      </c>
      <c r="AT66" s="581">
        <f t="shared" si="16"/>
        <v>1.2609773000000002</v>
      </c>
      <c r="AU66" s="581">
        <f t="shared" si="16"/>
        <v>1.3870750300000003</v>
      </c>
      <c r="AV66" s="581">
        <f t="shared" si="16"/>
        <v>1.5257825330000006</v>
      </c>
      <c r="AW66" s="430">
        <f t="shared" si="12"/>
        <v>6.3623078630000016</v>
      </c>
      <c r="AX66" s="516">
        <f t="shared" si="13"/>
        <v>16.903049582890546</v>
      </c>
      <c r="AY66" s="606">
        <v>0.95</v>
      </c>
      <c r="AZ66" s="571">
        <v>49.25</v>
      </c>
      <c r="BA66" s="571">
        <v>-6.370000000000001</v>
      </c>
      <c r="BB66" s="571">
        <v>8.09</v>
      </c>
      <c r="BC66" s="571">
        <v>13.089999999999998</v>
      </c>
      <c r="BE66" s="421">
        <v>2013</v>
      </c>
      <c r="BF66" s="421">
        <f t="shared" si="14"/>
        <v>1</v>
      </c>
      <c r="BG66" s="578">
        <v>1.0900000000000001</v>
      </c>
      <c r="BH66" t="s">
        <v>3876</v>
      </c>
      <c r="BI66" t="s">
        <v>3877</v>
      </c>
    </row>
    <row r="67" spans="1:61" ht="11.25" customHeight="1" x14ac:dyDescent="0.25">
      <c r="A67" s="95" t="s">
        <v>4119</v>
      </c>
      <c r="B67" s="405" t="s">
        <v>473</v>
      </c>
      <c r="C67" s="734" t="s">
        <v>3535</v>
      </c>
      <c r="D67" s="734" t="s">
        <v>3640</v>
      </c>
      <c r="E67" s="504">
        <v>23</v>
      </c>
      <c r="F67" s="33">
        <v>153</v>
      </c>
      <c r="G67" s="33" t="s">
        <v>114</v>
      </c>
      <c r="H67" s="33" t="s">
        <v>114</v>
      </c>
      <c r="I67" s="573">
        <v>43.12</v>
      </c>
      <c r="J67" s="430">
        <f t="shared" si="0"/>
        <v>2.8756957328385901</v>
      </c>
      <c r="K67" s="575">
        <v>0.31</v>
      </c>
      <c r="L67" s="406">
        <v>4</v>
      </c>
      <c r="M67" s="423">
        <f t="shared" si="1"/>
        <v>1.24</v>
      </c>
      <c r="N67" s="183" t="s">
        <v>147</v>
      </c>
      <c r="O67" s="507">
        <v>0.3</v>
      </c>
      <c r="P67" s="422">
        <v>45629</v>
      </c>
      <c r="Q67" s="422">
        <v>45639</v>
      </c>
      <c r="R67" s="423">
        <f t="shared" si="2"/>
        <v>3.3333333333333366</v>
      </c>
      <c r="S67" s="474">
        <f>IF(INDEX(Historical!$D$7:$D$1190,MATCH(B67,Historical!$B$7:$B$1192,0))=0,"n/a",(INDEX(Historical!$C$7:$C$1190,MATCH(B67,Historical!$B$7:$B$1192,0))/INDEX(Historical!$D$7:$D$1190,MATCH(B67,Historical!$B$7:$B$1192,0))-1)*100)</f>
        <v>3.4188034188034289</v>
      </c>
      <c r="T67" s="474">
        <f>IF(INDEX(Historical!$F$7:$F$1190,MATCH(B67,Historical!$B$7:$B$1192,0))=0,"n/a",((INDEX(Historical!$C$7:$C$1190,MATCH(B67,Historical!$B$7:$B$1192,0))/INDEX(Historical!$F$7:$F$1190,MATCH(B67,Historical!$B$7:$B$1192,0)))^(1/3)-1)*100)</f>
        <v>3.5427330403113633</v>
      </c>
      <c r="U67" s="474">
        <f>IF(INDEX(Historical!$H$7:$H$1190,MATCH(B67,Historical!$B$7:$B$1192,0))=0,"n/a",((INDEX(Historical!$C$7:$C$1190,MATCH(B67,Historical!$B$7:$B$1192,0))/INDEX(Historical!$H$7:$H$1190,MATCH(B67,Historical!$B$7:$B$1192,0)))^(1/5)-1)*100)</f>
        <v>2.8772186342699069</v>
      </c>
      <c r="V67" s="474">
        <f>IF(INDEX(Historical!$M$7:$M$1190,MATCH(B67,Historical!$B$7:$B$1192,0))=0,"n/a",((INDEX(Historical!$C$7:$C$1190,MATCH(B67,Historical!$B$7:$B$1192,0))/INDEX(Historical!$M$7:$M$1190,MATCH(B67,Historical!$B$7:$B$1192,0)))^(1/10)-1)*100)</f>
        <v>7.0255401254300187</v>
      </c>
      <c r="W67" s="475">
        <f t="shared" si="3"/>
        <v>0.40953700112755365</v>
      </c>
      <c r="X67" s="476" t="str">
        <f t="shared" si="4"/>
        <v>n/a</v>
      </c>
      <c r="Y67" s="451"/>
      <c r="Z67" s="430">
        <f t="shared" si="5"/>
        <v>66.666666666666657</v>
      </c>
      <c r="AA67" s="581">
        <f t="shared" si="6"/>
        <v>23.182795698924728</v>
      </c>
      <c r="AB67" s="406">
        <v>12</v>
      </c>
      <c r="AC67" s="568">
        <v>1.86</v>
      </c>
      <c r="AD67" s="568">
        <v>0.64</v>
      </c>
      <c r="AE67" s="568">
        <v>2.71</v>
      </c>
      <c r="AF67" s="568">
        <v>2.38</v>
      </c>
      <c r="AG67" s="568">
        <v>9.0300000000000011</v>
      </c>
      <c r="AH67" s="568">
        <v>58.989999999999995</v>
      </c>
      <c r="AI67" s="568">
        <v>38.01</v>
      </c>
      <c r="AJ67" s="568">
        <v>-7.6300000000000008</v>
      </c>
      <c r="AK67" s="568">
        <v>36.049999999999997</v>
      </c>
      <c r="AL67" s="576">
        <v>569.87</v>
      </c>
      <c r="AM67" s="571">
        <v>3.64</v>
      </c>
      <c r="AN67" s="568">
        <v>0.02</v>
      </c>
      <c r="AO67" s="510">
        <f t="shared" si="7"/>
        <v>-17.429881331816233</v>
      </c>
      <c r="AP67" s="511">
        <f t="shared" si="8"/>
        <v>5.752914367108497</v>
      </c>
      <c r="AQ67" s="582">
        <f t="shared" si="9"/>
        <v>56.595804915345106</v>
      </c>
      <c r="AR67" s="430">
        <f>INDEX(Historical!$C$7:$C$1190,MATCH(B67,Historical!$B$7:$B$1214,0))*IF(AH67="n/a",1.03,IF(AH67&lt;0,1.01,IF(AH67&gt;10,1.1,(1+AH67/100))))</f>
        <v>1.331</v>
      </c>
      <c r="AS67" s="581">
        <f t="shared" si="10"/>
        <v>1.4641000000000002</v>
      </c>
      <c r="AT67" s="581">
        <f t="shared" ref="AT67:AV86" si="17">IF($AK67="n/a",1.03*AS67,IF($AK67&lt;0,1.01*AS67,IF($AK67&gt;10,1.1*AS67,(1+$AK67/100)*AS67)))</f>
        <v>1.6105100000000003</v>
      </c>
      <c r="AU67" s="581">
        <f t="shared" si="17"/>
        <v>1.7715610000000006</v>
      </c>
      <c r="AV67" s="581">
        <f t="shared" si="17"/>
        <v>1.9487171000000008</v>
      </c>
      <c r="AW67" s="430">
        <f t="shared" si="12"/>
        <v>8.1258881000000027</v>
      </c>
      <c r="AX67" s="516">
        <f t="shared" si="13"/>
        <v>18.844823979591844</v>
      </c>
      <c r="AY67" s="606">
        <v>0.47</v>
      </c>
      <c r="AZ67" s="571">
        <v>13.44</v>
      </c>
      <c r="BA67" s="571">
        <v>-8.5299999999999994</v>
      </c>
      <c r="BB67" s="571">
        <v>0.47000000000000003</v>
      </c>
      <c r="BC67" s="571">
        <v>1.27</v>
      </c>
      <c r="BE67" s="421">
        <v>2002</v>
      </c>
      <c r="BF67" s="421">
        <f t="shared" si="14"/>
        <v>2</v>
      </c>
      <c r="BG67" s="578">
        <v>0.91999999999999993</v>
      </c>
      <c r="BH67" t="s">
        <v>3876</v>
      </c>
      <c r="BI67" t="s">
        <v>3877</v>
      </c>
    </row>
    <row r="68" spans="1:61" ht="11.25" customHeight="1" x14ac:dyDescent="0.25">
      <c r="A68" s="8" t="s">
        <v>4121</v>
      </c>
      <c r="B68" s="405" t="s">
        <v>977</v>
      </c>
      <c r="C68" s="734" t="s">
        <v>107</v>
      </c>
      <c r="D68" s="734" t="s">
        <v>3649</v>
      </c>
      <c r="E68" s="504">
        <v>16</v>
      </c>
      <c r="F68" s="33">
        <v>266</v>
      </c>
      <c r="G68" s="33" t="s">
        <v>105</v>
      </c>
      <c r="H68" s="33" t="s">
        <v>105</v>
      </c>
      <c r="I68" s="573">
        <v>235.95</v>
      </c>
      <c r="J68" s="430">
        <f t="shared" si="0"/>
        <v>1.2205975842339478</v>
      </c>
      <c r="K68" s="575">
        <v>0.72</v>
      </c>
      <c r="L68" s="406">
        <v>4</v>
      </c>
      <c r="M68" s="423">
        <f t="shared" si="1"/>
        <v>2.88</v>
      </c>
      <c r="N68" s="183" t="s">
        <v>147</v>
      </c>
      <c r="O68" s="505">
        <v>0.63</v>
      </c>
      <c r="P68" s="422">
        <v>45898</v>
      </c>
      <c r="Q68" s="422">
        <v>45915</v>
      </c>
      <c r="R68" s="423">
        <f t="shared" si="2"/>
        <v>14.285714285714279</v>
      </c>
      <c r="S68" s="474">
        <f>IF(INDEX(Historical!$D$7:$D$1190,MATCH(B68,Historical!$B$7:$B$1192,0))=0,"n/a",(INDEX(Historical!$C$7:$C$1190,MATCH(B68,Historical!$B$7:$B$1192,0))/INDEX(Historical!$D$7:$D$1190,MATCH(B68,Historical!$B$7:$B$1192,0))-1)*100)</f>
        <v>12.380952380952381</v>
      </c>
      <c r="T68" s="474">
        <f>IF(INDEX(Historical!$F$7:$F$1190,MATCH(B68,Historical!$B$7:$B$1192,0))=0,"n/a",((INDEX(Historical!$C$7:$C$1190,MATCH(B68,Historical!$B$7:$B$1192,0))/INDEX(Historical!$F$7:$F$1190,MATCH(B68,Historical!$B$7:$B$1192,0)))^(1/3)-1)*100)</f>
        <v>9.4493447683380296</v>
      </c>
      <c r="U68" s="474">
        <f>IF(INDEX(Historical!$H$7:$H$1190,MATCH(B68,Historical!$B$7:$B$1192,0))=0,"n/a",((INDEX(Historical!$C$7:$C$1190,MATCH(B68,Historical!$B$7:$B$1192,0))/INDEX(Historical!$H$7:$H$1190,MATCH(B68,Historical!$B$7:$B$1192,0)))^(1/5)-1)*100)</f>
        <v>11.985409109791423</v>
      </c>
      <c r="V68" s="474">
        <f>IF(INDEX(Historical!$M$7:$M$1190,MATCH(B68,Historical!$B$7:$B$1192,0))=0,"n/a",((INDEX(Historical!$C$7:$C$1190,MATCH(B68,Historical!$B$7:$B$1192,0))/INDEX(Historical!$M$7:$M$1190,MATCH(B68,Historical!$B$7:$B$1192,0)))^(1/10)-1)*100)</f>
        <v>11.707347615940478</v>
      </c>
      <c r="W68" s="475">
        <f t="shared" si="3"/>
        <v>1.0237510239699676</v>
      </c>
      <c r="X68" s="476">
        <f t="shared" si="4"/>
        <v>0.71811917973585526</v>
      </c>
      <c r="Y68" s="405"/>
      <c r="Z68" s="430">
        <f t="shared" si="5"/>
        <v>33.763188745603749</v>
      </c>
      <c r="AA68" s="581">
        <f t="shared" si="6"/>
        <v>27.661195779601407</v>
      </c>
      <c r="AB68" s="406">
        <v>12</v>
      </c>
      <c r="AC68" s="568">
        <v>8.5299999999999994</v>
      </c>
      <c r="AD68" s="568">
        <v>3.27</v>
      </c>
      <c r="AE68" s="568">
        <v>5.45</v>
      </c>
      <c r="AF68" s="568">
        <v>5.29</v>
      </c>
      <c r="AG68" s="569">
        <v>20.64</v>
      </c>
      <c r="AH68" s="568">
        <v>12.42</v>
      </c>
      <c r="AI68" s="568">
        <v>5.83</v>
      </c>
      <c r="AJ68" s="568">
        <v>16.689999999999998</v>
      </c>
      <c r="AK68" s="568">
        <v>8.4599999999999991</v>
      </c>
      <c r="AL68" s="576">
        <v>24680</v>
      </c>
      <c r="AM68" s="571">
        <v>0.27</v>
      </c>
      <c r="AN68" s="568">
        <v>0.34</v>
      </c>
      <c r="AO68" s="510">
        <f t="shared" si="7"/>
        <v>-14.455189085576036</v>
      </c>
      <c r="AP68" s="511">
        <f t="shared" si="8"/>
        <v>13.206006694025371</v>
      </c>
      <c r="AQ68" s="582">
        <f t="shared" si="9"/>
        <v>155.01871449766318</v>
      </c>
      <c r="AR68" s="430">
        <f>INDEX(Historical!$C$7:$C$1190,MATCH(B68,Historical!$B$7:$B$1214,0))*IF(AH68="n/a",1.03,IF(AH68&lt;0,1.01,IF(AH68&gt;10,1.1,(1+AH68/100))))</f>
        <v>2.5960000000000001</v>
      </c>
      <c r="AS68" s="581">
        <f t="shared" si="10"/>
        <v>2.7473468000000003</v>
      </c>
      <c r="AT68" s="581">
        <f t="shared" si="17"/>
        <v>2.9797723392800002</v>
      </c>
      <c r="AU68" s="581">
        <f t="shared" si="17"/>
        <v>3.2318610791830884</v>
      </c>
      <c r="AV68" s="581">
        <f t="shared" si="17"/>
        <v>3.5052765264819779</v>
      </c>
      <c r="AW68" s="430">
        <f t="shared" si="12"/>
        <v>15.060256744945068</v>
      </c>
      <c r="AX68" s="516">
        <f t="shared" si="13"/>
        <v>6.3828170141746421</v>
      </c>
      <c r="AY68" s="606">
        <v>0.45</v>
      </c>
      <c r="AZ68" s="571">
        <v>25.97</v>
      </c>
      <c r="BA68" s="571">
        <v>-7.57</v>
      </c>
      <c r="BB68" s="571">
        <v>-1.71</v>
      </c>
      <c r="BC68" s="571">
        <v>7.84</v>
      </c>
      <c r="BE68" s="421">
        <v>2010</v>
      </c>
      <c r="BF68" s="421">
        <f t="shared" si="14"/>
        <v>1</v>
      </c>
      <c r="BG68" s="578">
        <v>9.7900000000000009</v>
      </c>
      <c r="BH68" t="s">
        <v>3876</v>
      </c>
      <c r="BI68" t="s">
        <v>3877</v>
      </c>
    </row>
    <row r="69" spans="1:61" ht="11.25" customHeight="1" x14ac:dyDescent="0.25">
      <c r="A69" s="95" t="s">
        <v>4123</v>
      </c>
      <c r="B69" s="405" t="s">
        <v>966</v>
      </c>
      <c r="C69" s="734" t="s">
        <v>122</v>
      </c>
      <c r="D69" s="734" t="s">
        <v>3518</v>
      </c>
      <c r="E69" s="504">
        <v>14</v>
      </c>
      <c r="F69" s="33">
        <v>363</v>
      </c>
      <c r="G69" s="33" t="s">
        <v>105</v>
      </c>
      <c r="H69" s="33" t="s">
        <v>105</v>
      </c>
      <c r="I69" s="573">
        <v>81.56</v>
      </c>
      <c r="J69" s="430">
        <f t="shared" si="0"/>
        <v>2.2069641981363417</v>
      </c>
      <c r="K69" s="575">
        <v>0.45</v>
      </c>
      <c r="L69" s="406">
        <v>4</v>
      </c>
      <c r="M69" s="423">
        <f t="shared" si="1"/>
        <v>1.8</v>
      </c>
      <c r="N69" s="183" t="s">
        <v>224</v>
      </c>
      <c r="O69" s="505">
        <v>0.43</v>
      </c>
      <c r="P69" s="422">
        <v>45807</v>
      </c>
      <c r="Q69" s="422">
        <v>45821</v>
      </c>
      <c r="R69" s="423">
        <f t="shared" si="2"/>
        <v>4.6511627906976782</v>
      </c>
      <c r="S69" s="474">
        <f>IF(INDEX(Historical!$D$7:$D$1190,MATCH(B69,Historical!$B$7:$B$1192,0))=0,"n/a",(INDEX(Historical!$C$7:$C$1190,MATCH(B69,Historical!$B$7:$B$1192,0))/INDEX(Historical!$D$7:$D$1190,MATCH(B69,Historical!$B$7:$B$1192,0))-1)*100)</f>
        <v>7.6433121019108263</v>
      </c>
      <c r="T69" s="474">
        <f>IF(INDEX(Historical!$F$7:$F$1190,MATCH(B69,Historical!$B$7:$B$1192,0))=0,"n/a",((INDEX(Historical!$C$7:$C$1190,MATCH(B69,Historical!$B$7:$B$1192,0))/INDEX(Historical!$F$7:$F$1190,MATCH(B69,Historical!$B$7:$B$1192,0)))^(1/3)-1)*100)</f>
        <v>5.9740308125415531</v>
      </c>
      <c r="U69" s="474">
        <f>IF(INDEX(Historical!$H$7:$H$1190,MATCH(B69,Historical!$B$7:$B$1192,0))=0,"n/a",((INDEX(Historical!$C$7:$C$1190,MATCH(B69,Historical!$B$7:$B$1192,0))/INDEX(Historical!$H$7:$H$1190,MATCH(B69,Historical!$B$7:$B$1192,0)))^(1/5)-1)*100)</f>
        <v>4.1361514947788836</v>
      </c>
      <c r="V69" s="474">
        <f>IF(INDEX(Historical!$M$7:$M$1190,MATCH(B69,Historical!$B$7:$B$1192,0))=0,"n/a",((INDEX(Historical!$C$7:$C$1190,MATCH(B69,Historical!$B$7:$B$1192,0))/INDEX(Historical!$M$7:$M$1190,MATCH(B69,Historical!$B$7:$B$1192,0)))^(1/10)-1)*100)</f>
        <v>6.9889253662249295</v>
      </c>
      <c r="W69" s="475">
        <f t="shared" si="3"/>
        <v>0.59181509002335031</v>
      </c>
      <c r="X69" s="476">
        <f t="shared" si="4"/>
        <v>0.20117468359819471</v>
      </c>
      <c r="Y69" s="451"/>
      <c r="Z69" s="430">
        <f t="shared" si="5"/>
        <v>23.52941176470588</v>
      </c>
      <c r="AA69" s="581">
        <f t="shared" si="6"/>
        <v>10.661437908496731</v>
      </c>
      <c r="AB69" s="406">
        <v>9</v>
      </c>
      <c r="AC69" s="568">
        <v>7.65</v>
      </c>
      <c r="AD69" s="568">
        <v>1.69</v>
      </c>
      <c r="AE69" s="568">
        <v>1.1399999999999999</v>
      </c>
      <c r="AF69" s="568">
        <v>2.82</v>
      </c>
      <c r="AG69" s="568">
        <v>29.03</v>
      </c>
      <c r="AH69" s="568">
        <v>3.51</v>
      </c>
      <c r="AI69" s="568">
        <v>7.4399999999999995</v>
      </c>
      <c r="AJ69" s="568">
        <v>20.560000000000002</v>
      </c>
      <c r="AK69" s="568">
        <v>6.3</v>
      </c>
      <c r="AL69" s="576">
        <v>4340</v>
      </c>
      <c r="AM69" s="571">
        <v>1.4000000000000001</v>
      </c>
      <c r="AN69" s="568">
        <v>0.79</v>
      </c>
      <c r="AO69" s="510">
        <f t="shared" si="7"/>
        <v>-4.3183222155815066</v>
      </c>
      <c r="AP69" s="511">
        <f t="shared" si="8"/>
        <v>6.3431156929152248</v>
      </c>
      <c r="AQ69" s="582">
        <f t="shared" si="9"/>
        <v>15.595568738522903</v>
      </c>
      <c r="AR69" s="430">
        <f>INDEX(Historical!$C$7:$C$1190,MATCH(B69,Historical!$B$7:$B$1214,0))*IF(AH69="n/a",1.03,IF(AH69&lt;0,1.01,IF(AH69&gt;10,1.1,(1+AH69/100))))</f>
        <v>1.7493189999999998</v>
      </c>
      <c r="AS69" s="581">
        <f t="shared" si="10"/>
        <v>1.8794683335999998</v>
      </c>
      <c r="AT69" s="581">
        <f t="shared" si="17"/>
        <v>1.9978748386167997</v>
      </c>
      <c r="AU69" s="581">
        <f t="shared" si="17"/>
        <v>2.1237409534496581</v>
      </c>
      <c r="AV69" s="581">
        <f t="shared" si="17"/>
        <v>2.2575366335169864</v>
      </c>
      <c r="AW69" s="430">
        <f t="shared" si="12"/>
        <v>10.007939759183444</v>
      </c>
      <c r="AX69" s="516">
        <f t="shared" si="13"/>
        <v>12.270647080901721</v>
      </c>
      <c r="AY69" s="606">
        <v>0.89</v>
      </c>
      <c r="AZ69" s="571">
        <v>15.840000000000002</v>
      </c>
      <c r="BA69" s="571">
        <v>-30.56</v>
      </c>
      <c r="BB69" s="571">
        <v>5.36</v>
      </c>
      <c r="BC69" s="571">
        <v>-3.4799999999999995</v>
      </c>
      <c r="BE69" s="421">
        <v>2012</v>
      </c>
      <c r="BF69" s="421">
        <f t="shared" si="14"/>
        <v>1</v>
      </c>
      <c r="BG69" s="578">
        <v>11.3</v>
      </c>
      <c r="BH69" t="s">
        <v>3876</v>
      </c>
      <c r="BI69" t="s">
        <v>3877</v>
      </c>
    </row>
    <row r="70" spans="1:61" ht="11.25" customHeight="1" x14ac:dyDescent="0.25">
      <c r="A70" s="88" t="s">
        <v>4125</v>
      </c>
      <c r="B70" s="405" t="s">
        <v>3244</v>
      </c>
      <c r="C70" s="734" t="s">
        <v>107</v>
      </c>
      <c r="D70" s="734" t="s">
        <v>3652</v>
      </c>
      <c r="E70" s="504">
        <v>12</v>
      </c>
      <c r="F70" s="33">
        <v>473</v>
      </c>
      <c r="G70" s="33" t="s">
        <v>105</v>
      </c>
      <c r="H70" s="33" t="s">
        <v>105</v>
      </c>
      <c r="I70" s="573">
        <v>43.86</v>
      </c>
      <c r="J70" s="430">
        <f t="shared" si="0"/>
        <v>2.3711810305517558</v>
      </c>
      <c r="K70" s="575">
        <v>0.26</v>
      </c>
      <c r="L70" s="406">
        <v>4</v>
      </c>
      <c r="M70" s="423">
        <f t="shared" si="1"/>
        <v>1.04</v>
      </c>
      <c r="N70" s="183" t="s">
        <v>495</v>
      </c>
      <c r="O70" s="505">
        <v>0.24</v>
      </c>
      <c r="P70" s="422">
        <v>45908</v>
      </c>
      <c r="Q70" s="422">
        <v>45922</v>
      </c>
      <c r="R70" s="423">
        <f t="shared" si="2"/>
        <v>8.333333333333341</v>
      </c>
      <c r="S70" s="474">
        <f>IF(INDEX(Historical!$D$7:$D$1190,MATCH(B70,Historical!$B$7:$B$1192,0))=0,"n/a",(INDEX(Historical!$C$7:$C$1190,MATCH(B70,Historical!$B$7:$B$1192,0))/INDEX(Historical!$D$7:$D$1190,MATCH(B70,Historical!$B$7:$B$1192,0))-1)*100)</f>
        <v>15.789473684210531</v>
      </c>
      <c r="T70" s="474">
        <f>IF(INDEX(Historical!$F$7:$F$1190,MATCH(B70,Historical!$B$7:$B$1192,0))=0,"n/a",((INDEX(Historical!$C$7:$C$1190,MATCH(B70,Historical!$B$7:$B$1192,0))/INDEX(Historical!$F$7:$F$1190,MATCH(B70,Historical!$B$7:$B$1192,0)))^(1/3)-1)*100)</f>
        <v>12.382061455639448</v>
      </c>
      <c r="U70" s="474">
        <f>IF(INDEX(Historical!$H$7:$H$1190,MATCH(B70,Historical!$B$7:$B$1192,0))=0,"n/a",((INDEX(Historical!$C$7:$C$1190,MATCH(B70,Historical!$B$7:$B$1192,0))/INDEX(Historical!$H$7:$H$1190,MATCH(B70,Historical!$B$7:$B$1192,0)))^(1/5)-1)*100)</f>
        <v>12.888132073019754</v>
      </c>
      <c r="V70" s="474">
        <f>IF(INDEX(Historical!$M$7:$M$1190,MATCH(B70,Historical!$B$7:$B$1192,0))=0,"n/a",((INDEX(Historical!$C$7:$C$1190,MATCH(B70,Historical!$B$7:$B$1192,0))/INDEX(Historical!$M$7:$M$1190,MATCH(B70,Historical!$B$7:$B$1192,0)))^(1/10)-1)*100)</f>
        <v>25.609942345416204</v>
      </c>
      <c r="W70" s="475">
        <f t="shared" si="3"/>
        <v>0.50324721153956586</v>
      </c>
      <c r="X70" s="476">
        <f t="shared" si="4"/>
        <v>1.146630967350512</v>
      </c>
      <c r="Y70" s="439"/>
      <c r="Z70" s="430">
        <f t="shared" si="5"/>
        <v>30.498533724340177</v>
      </c>
      <c r="AA70" s="581">
        <f t="shared" si="6"/>
        <v>12.862170087976539</v>
      </c>
      <c r="AB70" s="406">
        <v>12</v>
      </c>
      <c r="AC70" s="568">
        <v>3.41</v>
      </c>
      <c r="AD70" s="568" t="s">
        <v>135</v>
      </c>
      <c r="AE70" s="568">
        <v>2.63</v>
      </c>
      <c r="AF70" s="568">
        <v>1.42</v>
      </c>
      <c r="AG70" s="568">
        <v>11.690000000000001</v>
      </c>
      <c r="AH70" s="568">
        <v>14.96</v>
      </c>
      <c r="AI70" s="568">
        <v>-3.7199999999999998</v>
      </c>
      <c r="AJ70" s="568">
        <v>11.24</v>
      </c>
      <c r="AK70" s="568" t="s">
        <v>135</v>
      </c>
      <c r="AL70" s="576">
        <v>748.53</v>
      </c>
      <c r="AM70" s="571">
        <v>19.88</v>
      </c>
      <c r="AN70" s="568">
        <v>0.2</v>
      </c>
      <c r="AO70" s="510">
        <f t="shared" si="7"/>
        <v>2.3971430155949722</v>
      </c>
      <c r="AP70" s="511">
        <f t="shared" si="8"/>
        <v>15.259313103571511</v>
      </c>
      <c r="AQ70" s="582">
        <f t="shared" si="9"/>
        <v>-9.9030607871556491</v>
      </c>
      <c r="AR70" s="430">
        <f>INDEX(Historical!$C$7:$C$1190,MATCH(B70,Historical!$B$7:$B$1214,0))*IF(AH70="n/a",1.03,IF(AH70&lt;0,1.01,IF(AH70&gt;10,1.1,(1+AH70/100))))</f>
        <v>0.96800000000000008</v>
      </c>
      <c r="AS70" s="581">
        <f t="shared" si="10"/>
        <v>0.9776800000000001</v>
      </c>
      <c r="AT70" s="581">
        <f t="shared" si="17"/>
        <v>1.0070104000000002</v>
      </c>
      <c r="AU70" s="581">
        <f t="shared" si="17"/>
        <v>1.0372207120000003</v>
      </c>
      <c r="AV70" s="581">
        <f t="shared" si="17"/>
        <v>1.0683373333600004</v>
      </c>
      <c r="AW70" s="430">
        <f t="shared" si="12"/>
        <v>5.0582484453600012</v>
      </c>
      <c r="AX70" s="516">
        <f t="shared" si="13"/>
        <v>11.532714193707253</v>
      </c>
      <c r="AY70" s="606">
        <v>0.41</v>
      </c>
      <c r="AZ70" s="571">
        <v>35.449999999999996</v>
      </c>
      <c r="BA70" s="571">
        <v>-0.36</v>
      </c>
      <c r="BB70" s="571">
        <v>8.19</v>
      </c>
      <c r="BC70" s="571">
        <v>16</v>
      </c>
      <c r="BE70" s="421">
        <v>2014</v>
      </c>
      <c r="BF70" s="421">
        <f t="shared" si="14"/>
        <v>1</v>
      </c>
      <c r="BG70" s="578">
        <v>1.35</v>
      </c>
      <c r="BH70" t="s">
        <v>3876</v>
      </c>
      <c r="BI70" t="s">
        <v>3877</v>
      </c>
    </row>
    <row r="71" spans="1:61" ht="11.25" customHeight="1" x14ac:dyDescent="0.25">
      <c r="A71" s="88" t="s">
        <v>4129</v>
      </c>
      <c r="B71" s="405" t="s">
        <v>1019</v>
      </c>
      <c r="C71" s="734" t="s">
        <v>3656</v>
      </c>
      <c r="D71" s="734" t="s">
        <v>3665</v>
      </c>
      <c r="E71" s="504">
        <v>14</v>
      </c>
      <c r="F71" s="33">
        <v>373</v>
      </c>
      <c r="G71" s="33" t="s">
        <v>105</v>
      </c>
      <c r="H71" s="33" t="s">
        <v>105</v>
      </c>
      <c r="I71" s="573">
        <v>38.229999999999997</v>
      </c>
      <c r="J71" s="430">
        <f t="shared" ref="J71:J134" si="18">(M71/I71)*100</f>
        <v>10.619931990583312</v>
      </c>
      <c r="K71" s="575">
        <v>1.0149999999999999</v>
      </c>
      <c r="L71" s="406">
        <v>4</v>
      </c>
      <c r="M71" s="423">
        <f t="shared" ref="M71:M134" si="19">K71*L71</f>
        <v>4.0599999999999996</v>
      </c>
      <c r="N71" s="183" t="s">
        <v>3351</v>
      </c>
      <c r="O71" s="505">
        <v>1.01</v>
      </c>
      <c r="P71" s="422">
        <v>45890</v>
      </c>
      <c r="Q71" s="422">
        <v>45905</v>
      </c>
      <c r="R71" s="423">
        <f t="shared" ref="R71:R134" si="20">(K71-O71)/O71*100</f>
        <v>0.4950495049504845</v>
      </c>
      <c r="S71" s="474">
        <f>IF(INDEX(Historical!$D$7:$D$1190,MATCH(B71,Historical!$B$7:$B$1192,0))=0,"n/a",(INDEX(Historical!$C$7:$C$1190,MATCH(B71,Historical!$B$7:$B$1192,0))/INDEX(Historical!$D$7:$D$1190,MATCH(B71,Historical!$B$7:$B$1192,0))-1)*100)</f>
        <v>4.2553191489361764</v>
      </c>
      <c r="T71" s="474">
        <f>IF(INDEX(Historical!$F$7:$F$1190,MATCH(B71,Historical!$B$7:$B$1192,0))=0,"n/a",((INDEX(Historical!$C$7:$C$1190,MATCH(B71,Historical!$B$7:$B$1192,0))/INDEX(Historical!$F$7:$F$1190,MATCH(B71,Historical!$B$7:$B$1192,0)))^(1/3)-1)*100)</f>
        <v>7.3352243217725821</v>
      </c>
      <c r="U71" s="474">
        <f>IF(INDEX(Historical!$H$7:$H$1190,MATCH(B71,Historical!$B$7:$B$1192,0))=0,"n/a",((INDEX(Historical!$C$7:$C$1190,MATCH(B71,Historical!$B$7:$B$1192,0))/INDEX(Historical!$H$7:$H$1190,MATCH(B71,Historical!$B$7:$B$1192,0)))^(1/5)-1)*100)</f>
        <v>9.945953022431997</v>
      </c>
      <c r="V71" s="474">
        <f>IF(INDEX(Historical!$M$7:$M$1190,MATCH(B71,Historical!$B$7:$B$1192,0))=0,"n/a",((INDEX(Historical!$C$7:$C$1190,MATCH(B71,Historical!$B$7:$B$1192,0))/INDEX(Historical!$M$7:$M$1190,MATCH(B71,Historical!$B$7:$B$1192,0)))^(1/10)-1)*100)</f>
        <v>12.852197574704638</v>
      </c>
      <c r="W71" s="475">
        <f t="shared" ref="W71:W134" si="21">IF(OR(U71&lt;=0,U71="n/a",V71&lt;=0,V71="n/a"),"n/a",U71/V71)</f>
        <v>0.77387178065231144</v>
      </c>
      <c r="X71" s="476" t="str">
        <f t="shared" ref="X71:X134" si="22">IF(OR(AJ71&lt;=0,AJ71="n/a",U71&lt;=0,U71="n/a"),"n/a",U71/AJ71)</f>
        <v>n/a</v>
      </c>
      <c r="Y71" s="574"/>
      <c r="Z71" s="430" t="str">
        <f t="shared" ref="Z71:Z134" si="23">IF(OR(AC71&lt;0.01,AC71="n/a"),"n/a",M71/AC71*100)</f>
        <v>n/a</v>
      </c>
      <c r="AA71" s="581" t="str">
        <f t="shared" ref="AA71:AA134" si="24">IF(OR(AC71&lt;0.01,AC71="n/a"),"n/a",I71/AC71)</f>
        <v>n/a</v>
      </c>
      <c r="AB71" s="406">
        <v>12</v>
      </c>
      <c r="AC71" s="568">
        <v>-4.55</v>
      </c>
      <c r="AD71" s="568" t="s">
        <v>135</v>
      </c>
      <c r="AE71" s="568">
        <v>1.88</v>
      </c>
      <c r="AF71" s="569">
        <v>40.340000000000003</v>
      </c>
      <c r="AG71" s="568">
        <v>-93.589999999999989</v>
      </c>
      <c r="AH71" s="568">
        <v>-2.34</v>
      </c>
      <c r="AI71" s="568">
        <v>25.14</v>
      </c>
      <c r="AJ71" s="568" t="s">
        <v>135</v>
      </c>
      <c r="AK71" s="568">
        <v>24.02</v>
      </c>
      <c r="AL71" s="576">
        <v>1880</v>
      </c>
      <c r="AM71" s="571">
        <v>4.63</v>
      </c>
      <c r="AN71" s="568">
        <v>57.12</v>
      </c>
      <c r="AO71" s="510" t="str">
        <f t="shared" ref="AO71:AO134" si="25">IF(U71="n/a","n/a",IF(AA71&lt;0,"n/a",IF(AA71="n/a","n/a",J71+U71-AA71)))</f>
        <v>n/a</v>
      </c>
      <c r="AP71" s="511">
        <f t="shared" ref="AP71:AP134" si="26">IF(U71="n/a","n/a",J71+U71)</f>
        <v>20.565885013015311</v>
      </c>
      <c r="AQ71" s="582" t="str">
        <f t="shared" ref="AQ71:AQ134" si="27">IF(OR(AC71&lt;0.01,AC71="n/a",AF71="n/a"),"n/a",(I71/SQRT(22.5*AC71*(I71/AF71))-1)*100)</f>
        <v>n/a</v>
      </c>
      <c r="AR71" s="430">
        <f>INDEX(Historical!$C$7:$C$1190,MATCH(B71,Historical!$B$7:$B$1214,0))*IF(AH71="n/a",1.03,IF(AH71&lt;0,1.01,IF(AH71&gt;10,1.1,(1+AH71/100))))</f>
        <v>3.9592000000000001</v>
      </c>
      <c r="AS71" s="581">
        <f t="shared" ref="AS71:AS134" si="28">IF($AI71="n/a",1.03*AR71,IF($AI71&lt;0,1.01*AR71,IF($AI71&gt;10,1.1*AR71,(1+$AI71/100)*AR71)))</f>
        <v>4.3551200000000003</v>
      </c>
      <c r="AT71" s="581">
        <f t="shared" si="17"/>
        <v>4.7906320000000004</v>
      </c>
      <c r="AU71" s="581">
        <f t="shared" si="17"/>
        <v>5.269695200000001</v>
      </c>
      <c r="AV71" s="581">
        <f t="shared" si="17"/>
        <v>5.7966647200000017</v>
      </c>
      <c r="AW71" s="430">
        <f t="shared" ref="AW71:AW134" si="29">SUM(AR71:AV71)</f>
        <v>24.171311920000004</v>
      </c>
      <c r="AX71" s="516">
        <f t="shared" ref="AX71:AX134" si="30">AW71/I71*100</f>
        <v>63.226031702851181</v>
      </c>
      <c r="AY71" s="606">
        <v>0.76</v>
      </c>
      <c r="AZ71" s="571">
        <v>29.09</v>
      </c>
      <c r="BA71" s="571">
        <v>-55.94</v>
      </c>
      <c r="BB71" s="571">
        <v>-13.86</v>
      </c>
      <c r="BC71" s="571">
        <v>-37.340000000000003</v>
      </c>
      <c r="BE71" s="421">
        <v>2012</v>
      </c>
      <c r="BF71" s="421">
        <f t="shared" ref="BF71:BF134" si="31">IF(BE71&gt;2020,0,IF(BE71&gt;2008,1,IF(BE71&gt;2001,2,IF(BE71&gt;1990,3,IF(BE71&gt;1980,4,IF(BE71&gt;1973,5,IF(BE71&gt;1970,6,IF(BE71&gt;1960,7,IF(BE71&gt;1958,8,IF(BE71&gt;1953,9,10))))))))))</f>
        <v>1</v>
      </c>
      <c r="BG71" s="578">
        <v>-6.54</v>
      </c>
      <c r="BH71" t="s">
        <v>3876</v>
      </c>
      <c r="BI71" t="s">
        <v>3877</v>
      </c>
    </row>
    <row r="72" spans="1:61" ht="11.25" customHeight="1" x14ac:dyDescent="0.25">
      <c r="A72" s="8" t="s">
        <v>4130</v>
      </c>
      <c r="B72" s="405" t="s">
        <v>981</v>
      </c>
      <c r="C72" s="734" t="s">
        <v>3535</v>
      </c>
      <c r="D72" s="734" t="s">
        <v>3651</v>
      </c>
      <c r="E72" s="504">
        <v>12</v>
      </c>
      <c r="F72" s="33">
        <v>434</v>
      </c>
      <c r="G72" s="33" t="s">
        <v>105</v>
      </c>
      <c r="H72" s="33" t="s">
        <v>105</v>
      </c>
      <c r="I72" s="573">
        <v>164.76</v>
      </c>
      <c r="J72" s="430">
        <f t="shared" si="18"/>
        <v>1.517358582180141</v>
      </c>
      <c r="K72" s="575">
        <v>0.625</v>
      </c>
      <c r="L72" s="406">
        <v>4</v>
      </c>
      <c r="M72" s="423">
        <f t="shared" si="19"/>
        <v>2.5</v>
      </c>
      <c r="N72" s="183" t="s">
        <v>141</v>
      </c>
      <c r="O72" s="505">
        <v>0.62</v>
      </c>
      <c r="P72" s="422">
        <v>45621</v>
      </c>
      <c r="Q72" s="422">
        <v>45636</v>
      </c>
      <c r="R72" s="423">
        <f t="shared" si="20"/>
        <v>0.80645161290322642</v>
      </c>
      <c r="S72" s="474">
        <f>IF(INDEX(Historical!$D$7:$D$1190,MATCH(B72,Historical!$B$7:$B$1192,0))=0,"n/a",(INDEX(Historical!$C$7:$C$1190,MATCH(B72,Historical!$B$7:$B$1192,0))/INDEX(Historical!$D$7:$D$1190,MATCH(B72,Historical!$B$7:$B$1192,0))-1)*100)</f>
        <v>3.9748953974895196</v>
      </c>
      <c r="T72" s="474">
        <f>IF(INDEX(Historical!$F$7:$F$1190,MATCH(B72,Historical!$B$7:$B$1192,0))=0,"n/a",((INDEX(Historical!$C$7:$C$1190,MATCH(B72,Historical!$B$7:$B$1192,0))/INDEX(Historical!$F$7:$F$1190,MATCH(B72,Historical!$B$7:$B$1192,0)))^(1/3)-1)*100)</f>
        <v>13.490407978805363</v>
      </c>
      <c r="U72" s="474">
        <f>IF(INDEX(Historical!$H$7:$H$1190,MATCH(B72,Historical!$B$7:$B$1192,0))=0,"n/a",((INDEX(Historical!$C$7:$C$1190,MATCH(B72,Historical!$B$7:$B$1192,0))/INDEX(Historical!$H$7:$H$1190,MATCH(B72,Historical!$B$7:$B$1192,0)))^(1/5)-1)*100)</f>
        <v>14.458268975099941</v>
      </c>
      <c r="V72" s="474">
        <f>IF(INDEX(Historical!$M$7:$M$1190,MATCH(B72,Historical!$B$7:$B$1192,0))=0,"n/a",((INDEX(Historical!$C$7:$C$1190,MATCH(B72,Historical!$B$7:$B$1192,0))/INDEX(Historical!$M$7:$M$1190,MATCH(B72,Historical!$B$7:$B$1192,0)))^(1/10)-1)*100)</f>
        <v>28.98202118435831</v>
      </c>
      <c r="W72" s="475">
        <f t="shared" si="21"/>
        <v>0.49887027834011505</v>
      </c>
      <c r="X72" s="476">
        <f t="shared" si="22"/>
        <v>1.4693362779573111</v>
      </c>
      <c r="Y72" s="434"/>
      <c r="Z72" s="430">
        <f t="shared" si="23"/>
        <v>31.094527363184081</v>
      </c>
      <c r="AA72" s="581">
        <f t="shared" si="24"/>
        <v>20.492537313432837</v>
      </c>
      <c r="AB72" s="406">
        <v>12</v>
      </c>
      <c r="AC72" s="568">
        <v>8.0399999999999991</v>
      </c>
      <c r="AD72" s="568">
        <v>3.57</v>
      </c>
      <c r="AE72" s="568">
        <v>0.99</v>
      </c>
      <c r="AF72" s="568">
        <v>8.75</v>
      </c>
      <c r="AG72" s="568">
        <v>46.39</v>
      </c>
      <c r="AH72" s="568">
        <v>2.36</v>
      </c>
      <c r="AI72" s="568">
        <v>6.419999999999999</v>
      </c>
      <c r="AJ72" s="568">
        <v>9.84</v>
      </c>
      <c r="AK72" s="568">
        <v>5.74</v>
      </c>
      <c r="AL72" s="576">
        <v>21590</v>
      </c>
      <c r="AM72" s="571">
        <v>0.43</v>
      </c>
      <c r="AN72" s="568">
        <v>2.5099999999999998</v>
      </c>
      <c r="AO72" s="510">
        <f t="shared" si="25"/>
        <v>-4.5169097561527565</v>
      </c>
      <c r="AP72" s="511">
        <f t="shared" si="26"/>
        <v>15.975627557280081</v>
      </c>
      <c r="AQ72" s="582">
        <f t="shared" si="27"/>
        <v>182.2998417699697</v>
      </c>
      <c r="AR72" s="430">
        <f>INDEX(Historical!$C$7:$C$1190,MATCH(B72,Historical!$B$7:$B$1214,0))*IF(AH72="n/a",1.03,IF(AH72&lt;0,1.01,IF(AH72&gt;10,1.1,(1+AH72/100))))</f>
        <v>2.5436459999999999</v>
      </c>
      <c r="AS72" s="581">
        <f t="shared" si="28"/>
        <v>2.7069480732</v>
      </c>
      <c r="AT72" s="581">
        <f t="shared" si="17"/>
        <v>2.8623268926016796</v>
      </c>
      <c r="AU72" s="581">
        <f t="shared" si="17"/>
        <v>3.0266244562370157</v>
      </c>
      <c r="AV72" s="581">
        <f t="shared" si="17"/>
        <v>3.2003527000250203</v>
      </c>
      <c r="AW72" s="430">
        <f t="shared" si="29"/>
        <v>14.339898122063715</v>
      </c>
      <c r="AX72" s="516">
        <f t="shared" si="30"/>
        <v>8.7035069932409055</v>
      </c>
      <c r="AY72" s="606">
        <v>0.97</v>
      </c>
      <c r="AZ72" s="571">
        <v>19.989999999999998</v>
      </c>
      <c r="BA72" s="571">
        <v>-28.63</v>
      </c>
      <c r="BB72" s="571">
        <v>-4.88</v>
      </c>
      <c r="BC72" s="571">
        <v>-6.1400000000000006</v>
      </c>
      <c r="BE72" s="421">
        <v>2014</v>
      </c>
      <c r="BF72" s="421">
        <f t="shared" si="31"/>
        <v>1</v>
      </c>
      <c r="BG72" s="578">
        <v>7.4499999999999993</v>
      </c>
      <c r="BH72" t="s">
        <v>3876</v>
      </c>
      <c r="BI72" t="s">
        <v>3877</v>
      </c>
    </row>
    <row r="73" spans="1:61" ht="11.25" customHeight="1" x14ac:dyDescent="0.25">
      <c r="A73" s="8" t="s">
        <v>4132</v>
      </c>
      <c r="B73" s="405" t="s">
        <v>964</v>
      </c>
      <c r="C73" s="734" t="s">
        <v>107</v>
      </c>
      <c r="D73" s="734" t="s">
        <v>3652</v>
      </c>
      <c r="E73" s="504">
        <v>14</v>
      </c>
      <c r="F73" s="33">
        <v>353</v>
      </c>
      <c r="G73" s="33" t="s">
        <v>36</v>
      </c>
      <c r="H73" s="33" t="s">
        <v>36</v>
      </c>
      <c r="I73" s="573">
        <v>71.98</v>
      </c>
      <c r="J73" s="430">
        <f t="shared" si="18"/>
        <v>2.5562656293414836</v>
      </c>
      <c r="K73" s="575">
        <v>0.46</v>
      </c>
      <c r="L73" s="406">
        <v>4</v>
      </c>
      <c r="M73" s="423">
        <f t="shared" si="19"/>
        <v>1.84</v>
      </c>
      <c r="N73" s="183" t="s">
        <v>144</v>
      </c>
      <c r="O73" s="505">
        <v>0.44</v>
      </c>
      <c r="P73" s="422">
        <v>45730</v>
      </c>
      <c r="Q73" s="422">
        <v>45748</v>
      </c>
      <c r="R73" s="423">
        <f t="shared" si="20"/>
        <v>4.5454545454545494</v>
      </c>
      <c r="S73" s="474">
        <f>IF(INDEX(Historical!$D$7:$D$1190,MATCH(B73,Historical!$B$7:$B$1192,0))=0,"n/a",(INDEX(Historical!$C$7:$C$1190,MATCH(B73,Historical!$B$7:$B$1192,0))/INDEX(Historical!$D$7:$D$1190,MATCH(B73,Historical!$B$7:$B$1192,0))-1)*100)</f>
        <v>1.1494252873563315</v>
      </c>
      <c r="T73" s="474">
        <f>IF(INDEX(Historical!$F$7:$F$1190,MATCH(B73,Historical!$B$7:$B$1192,0))=0,"n/a",((INDEX(Historical!$C$7:$C$1190,MATCH(B73,Historical!$B$7:$B$1192,0))/INDEX(Historical!$F$7:$F$1190,MATCH(B73,Historical!$B$7:$B$1192,0)))^(1/3)-1)*100)</f>
        <v>4.102866914963843</v>
      </c>
      <c r="U73" s="474">
        <f>IF(INDEX(Historical!$H$7:$H$1190,MATCH(B73,Historical!$B$7:$B$1192,0))=0,"n/a",((INDEX(Historical!$C$7:$C$1190,MATCH(B73,Historical!$B$7:$B$1192,0))/INDEX(Historical!$H$7:$H$1190,MATCH(B73,Historical!$B$7:$B$1192,0)))^(1/5)-1)*100)</f>
        <v>3.5261802757145411</v>
      </c>
      <c r="V73" s="474">
        <f>IF(INDEX(Historical!$M$7:$M$1190,MATCH(B73,Historical!$B$7:$B$1192,0))=0,"n/a",((INDEX(Historical!$C$7:$C$1190,MATCH(B73,Historical!$B$7:$B$1192,0))/INDEX(Historical!$M$7:$M$1190,MATCH(B73,Historical!$B$7:$B$1192,0)))^(1/10)-1)*100)</f>
        <v>4.0789892674883754</v>
      </c>
      <c r="W73" s="475">
        <f t="shared" si="21"/>
        <v>0.86447402640158832</v>
      </c>
      <c r="X73" s="476">
        <f t="shared" si="22"/>
        <v>1.8365522269346568</v>
      </c>
      <c r="Y73" s="451" t="s">
        <v>4943</v>
      </c>
      <c r="Z73" s="430">
        <f t="shared" si="23"/>
        <v>24.370860927152318</v>
      </c>
      <c r="AA73" s="581">
        <f t="shared" si="24"/>
        <v>9.5337748344370876</v>
      </c>
      <c r="AB73" s="406">
        <v>12</v>
      </c>
      <c r="AC73" s="568">
        <v>7.55</v>
      </c>
      <c r="AD73" s="568" t="s">
        <v>135</v>
      </c>
      <c r="AE73" s="568">
        <v>1.3</v>
      </c>
      <c r="AF73" s="568">
        <v>0.97</v>
      </c>
      <c r="AG73" s="568">
        <v>10.67</v>
      </c>
      <c r="AH73" s="568" t="s">
        <v>135</v>
      </c>
      <c r="AI73" s="568" t="s">
        <v>135</v>
      </c>
      <c r="AJ73" s="568">
        <v>1.92</v>
      </c>
      <c r="AK73" s="568" t="s">
        <v>135</v>
      </c>
      <c r="AL73" s="576">
        <v>233.1</v>
      </c>
      <c r="AM73" s="571">
        <v>6.83</v>
      </c>
      <c r="AN73" s="568">
        <v>0.61</v>
      </c>
      <c r="AO73" s="510">
        <f t="shared" si="25"/>
        <v>-3.4513289293810629</v>
      </c>
      <c r="AP73" s="511">
        <f t="shared" si="26"/>
        <v>6.0824459050560247</v>
      </c>
      <c r="AQ73" s="582">
        <f t="shared" si="27"/>
        <v>-35.889811558869035</v>
      </c>
      <c r="AR73" s="430">
        <f>INDEX(Historical!$C$7:$C$1190,MATCH(B73,Historical!$B$7:$B$1214,0))*IF(AH73="n/a",1.03,IF(AH73&lt;0,1.01,IF(AH73&gt;10,1.1,(1+AH73/100))))</f>
        <v>1.8128</v>
      </c>
      <c r="AS73" s="581">
        <f t="shared" si="28"/>
        <v>1.867184</v>
      </c>
      <c r="AT73" s="581">
        <f t="shared" si="17"/>
        <v>1.9231995200000001</v>
      </c>
      <c r="AU73" s="581">
        <f t="shared" si="17"/>
        <v>1.9808955056000002</v>
      </c>
      <c r="AV73" s="581">
        <f t="shared" si="17"/>
        <v>2.040322370768</v>
      </c>
      <c r="AW73" s="430">
        <f t="shared" si="29"/>
        <v>9.6244013963680004</v>
      </c>
      <c r="AX73" s="516">
        <f t="shared" si="30"/>
        <v>13.370938311153097</v>
      </c>
      <c r="AY73" s="606">
        <v>0.5</v>
      </c>
      <c r="AZ73" s="571">
        <v>35.47</v>
      </c>
      <c r="BA73" s="571">
        <v>-19.93</v>
      </c>
      <c r="BB73" s="571">
        <v>9.07</v>
      </c>
      <c r="BC73" s="571">
        <v>3.38</v>
      </c>
      <c r="BE73" s="421">
        <v>2012</v>
      </c>
      <c r="BF73" s="421">
        <f t="shared" si="31"/>
        <v>1</v>
      </c>
      <c r="BG73" s="578">
        <v>0.95</v>
      </c>
      <c r="BH73" t="s">
        <v>3876</v>
      </c>
      <c r="BI73" t="s">
        <v>3877</v>
      </c>
    </row>
    <row r="74" spans="1:61" ht="11.25" customHeight="1" x14ac:dyDescent="0.25">
      <c r="A74" s="577" t="s">
        <v>3799</v>
      </c>
      <c r="B74" s="405" t="s">
        <v>3776</v>
      </c>
      <c r="C74" s="734" t="s">
        <v>3535</v>
      </c>
      <c r="D74" s="734" t="s">
        <v>3651</v>
      </c>
      <c r="E74" s="504">
        <v>10</v>
      </c>
      <c r="F74" s="33">
        <v>508</v>
      </c>
      <c r="G74" s="33" t="s">
        <v>105</v>
      </c>
      <c r="H74" s="33" t="s">
        <v>105</v>
      </c>
      <c r="I74" s="573">
        <v>43.94</v>
      </c>
      <c r="J74" s="430">
        <f t="shared" si="18"/>
        <v>0.72826581702321347</v>
      </c>
      <c r="K74" s="575">
        <v>0.08</v>
      </c>
      <c r="L74" s="406">
        <v>4</v>
      </c>
      <c r="M74" s="423">
        <f t="shared" si="19"/>
        <v>0.32</v>
      </c>
      <c r="N74" s="183" t="s">
        <v>495</v>
      </c>
      <c r="O74" s="505">
        <v>7.4999999999999997E-2</v>
      </c>
      <c r="P74" s="422">
        <v>45610</v>
      </c>
      <c r="Q74" s="422">
        <v>45625</v>
      </c>
      <c r="R74" s="423">
        <f t="shared" si="20"/>
        <v>6.6666666666666732</v>
      </c>
      <c r="S74" s="474">
        <f>IF(INDEX(Historical!$D$7:$D$1190,MATCH(B74,Historical!$B$7:$B$1192,0))=0,"n/a",(INDEX(Historical!$C$7:$C$1190,MATCH(B74,Historical!$B$7:$B$1192,0))/INDEX(Historical!$D$7:$D$1190,MATCH(B74,Historical!$B$7:$B$1192,0))-1)*100)</f>
        <v>7.0175438596491224</v>
      </c>
      <c r="T74" s="474">
        <f>IF(INDEX(Historical!$F$7:$F$1190,MATCH(B74,Historical!$B$7:$B$1192,0))=0,"n/a",((INDEX(Historical!$C$7:$C$1190,MATCH(B74,Historical!$B$7:$B$1192,0))/INDEX(Historical!$F$7:$F$1190,MATCH(B74,Historical!$B$7:$B$1192,0)))^(1/3)-1)*100)</f>
        <v>7.5749744635974059</v>
      </c>
      <c r="U74" s="474">
        <f>IF(INDEX(Historical!$H$7:$H$1190,MATCH(B74,Historical!$B$7:$B$1192,0))=0,"n/a",((INDEX(Historical!$C$7:$C$1190,MATCH(B74,Historical!$B$7:$B$1192,0))/INDEX(Historical!$H$7:$H$1190,MATCH(B74,Historical!$B$7:$B$1192,0)))^(1/5)-1)*100)</f>
        <v>8.2702639798059696</v>
      </c>
      <c r="V74" s="474" t="str">
        <f>IF(INDEX(Historical!$M$7:$M$1190,MATCH(B74,Historical!$B$7:$B$1192,0))=0,"n/a",((INDEX(Historical!$C$7:$C$1190,MATCH(B74,Historical!$B$7:$B$1192,0))/INDEX(Historical!$M$7:$M$1190,MATCH(B74,Historical!$B$7:$B$1192,0)))^(1/10)-1)*100)</f>
        <v>n/a</v>
      </c>
      <c r="W74" s="475" t="str">
        <f t="shared" si="21"/>
        <v>n/a</v>
      </c>
      <c r="X74" s="476" t="str">
        <f t="shared" si="22"/>
        <v>n/a</v>
      </c>
      <c r="Y74" s="574"/>
      <c r="Z74" s="430">
        <f t="shared" si="23"/>
        <v>45.070422535211272</v>
      </c>
      <c r="AA74" s="581">
        <f t="shared" si="24"/>
        <v>61.887323943661968</v>
      </c>
      <c r="AB74" s="406">
        <v>12</v>
      </c>
      <c r="AC74" s="568">
        <v>0.71</v>
      </c>
      <c r="AD74" s="568">
        <v>1.92</v>
      </c>
      <c r="AE74" s="568">
        <v>7.94</v>
      </c>
      <c r="AF74" s="568">
        <v>4.9000000000000004</v>
      </c>
      <c r="AG74" s="568">
        <v>8.1</v>
      </c>
      <c r="AH74" s="568">
        <v>48.35</v>
      </c>
      <c r="AI74" s="568">
        <v>26.47</v>
      </c>
      <c r="AJ74" s="568">
        <v>-11.959999999999999</v>
      </c>
      <c r="AK74" s="568">
        <v>32</v>
      </c>
      <c r="AL74" s="576">
        <v>7380</v>
      </c>
      <c r="AM74" s="571">
        <v>0.27999999999999997</v>
      </c>
      <c r="AN74" s="568">
        <v>0.06</v>
      </c>
      <c r="AO74" s="510">
        <f t="shared" si="25"/>
        <v>-52.888794146832787</v>
      </c>
      <c r="AP74" s="511">
        <f t="shared" si="26"/>
        <v>8.9985297968291835</v>
      </c>
      <c r="AQ74" s="582">
        <f t="shared" si="27"/>
        <v>267.11965189927059</v>
      </c>
      <c r="AR74" s="430">
        <f>INDEX(Historical!$C$7:$C$1190,MATCH(B74,Historical!$B$7:$B$1214,0))*IF(AH74="n/a",1.03,IF(AH74&lt;0,1.01,IF(AH74&gt;10,1.1,(1+AH74/100))))</f>
        <v>0.33550000000000002</v>
      </c>
      <c r="AS74" s="581">
        <f t="shared" si="28"/>
        <v>0.36905000000000004</v>
      </c>
      <c r="AT74" s="581">
        <f t="shared" si="17"/>
        <v>0.40595500000000007</v>
      </c>
      <c r="AU74" s="581">
        <f t="shared" si="17"/>
        <v>0.44655050000000013</v>
      </c>
      <c r="AV74" s="581">
        <f t="shared" si="17"/>
        <v>0.49120555000000016</v>
      </c>
      <c r="AW74" s="430">
        <f t="shared" si="29"/>
        <v>2.0482610500000002</v>
      </c>
      <c r="AX74" s="516">
        <f t="shared" si="30"/>
        <v>4.6614953345471104</v>
      </c>
      <c r="AY74" s="606">
        <v>1.5</v>
      </c>
      <c r="AZ74" s="571">
        <v>93.820000000000007</v>
      </c>
      <c r="BA74" s="571">
        <v>-2.42</v>
      </c>
      <c r="BB74" s="571">
        <v>18.14</v>
      </c>
      <c r="BC74" s="571">
        <v>27.74</v>
      </c>
      <c r="BE74" s="421">
        <v>2015</v>
      </c>
      <c r="BF74" s="421">
        <f t="shared" si="31"/>
        <v>1</v>
      </c>
      <c r="BG74" s="578">
        <v>6.09</v>
      </c>
      <c r="BH74" t="s">
        <v>3876</v>
      </c>
      <c r="BI74" t="s">
        <v>3877</v>
      </c>
    </row>
    <row r="75" spans="1:61" s="540" customFormat="1" ht="11.25" customHeight="1" x14ac:dyDescent="0.25">
      <c r="A75" s="523" t="s">
        <v>4135</v>
      </c>
      <c r="B75" s="546" t="s">
        <v>1007</v>
      </c>
      <c r="C75" s="734" t="s">
        <v>107</v>
      </c>
      <c r="D75" s="734" t="s">
        <v>3652</v>
      </c>
      <c r="E75" s="524">
        <v>12</v>
      </c>
      <c r="F75" s="33">
        <v>431</v>
      </c>
      <c r="G75" s="720" t="s">
        <v>36</v>
      </c>
      <c r="H75" s="720" t="s">
        <v>36</v>
      </c>
      <c r="I75" s="525">
        <v>128.47999999999999</v>
      </c>
      <c r="J75" s="526">
        <f t="shared" si="18"/>
        <v>2.4595267745952683</v>
      </c>
      <c r="K75" s="527">
        <v>0.79</v>
      </c>
      <c r="L75" s="528">
        <v>4</v>
      </c>
      <c r="M75" s="529">
        <f t="shared" si="19"/>
        <v>3.16</v>
      </c>
      <c r="N75" s="530" t="s">
        <v>159</v>
      </c>
      <c r="O75" s="531">
        <v>0.71499999999999997</v>
      </c>
      <c r="P75" s="714">
        <v>45580</v>
      </c>
      <c r="Q75" s="714">
        <v>45596</v>
      </c>
      <c r="R75" s="529">
        <f t="shared" si="20"/>
        <v>10.489510489510499</v>
      </c>
      <c r="S75" s="474">
        <f>IF(INDEX(Historical!$D$7:$D$1190,MATCH(B75,Historical!$B$7:$B$1192,0))=0,"n/a",(INDEX(Historical!$C$7:$C$1190,MATCH(B75,Historical!$B$7:$B$1192,0))/INDEX(Historical!$D$7:$D$1190,MATCH(B75,Historical!$B$7:$B$1192,0))-1)*100)</f>
        <v>10.131332082551591</v>
      </c>
      <c r="T75" s="474">
        <f>IF(INDEX(Historical!$F$7:$F$1190,MATCH(B75,Historical!$B$7:$B$1192,0))=0,"n/a",((INDEX(Historical!$C$7:$C$1190,MATCH(B75,Historical!$B$7:$B$1192,0))/INDEX(Historical!$F$7:$F$1190,MATCH(B75,Historical!$B$7:$B$1192,0)))^(1/3)-1)*100)</f>
        <v>8.1533659820783875</v>
      </c>
      <c r="U75" s="474">
        <f>IF(INDEX(Historical!$H$7:$H$1190,MATCH(B75,Historical!$B$7:$B$1192,0))=0,"n/a",((INDEX(Historical!$C$7:$C$1190,MATCH(B75,Historical!$B$7:$B$1192,0))/INDEX(Historical!$H$7:$H$1190,MATCH(B75,Historical!$B$7:$B$1192,0)))^(1/5)-1)*100)</f>
        <v>6.323893286398774</v>
      </c>
      <c r="V75" s="474">
        <f>IF(INDEX(Historical!$M$7:$M$1190,MATCH(B75,Historical!$B$7:$B$1192,0))=0,"n/a",((INDEX(Historical!$C$7:$C$1190,MATCH(B75,Historical!$B$7:$B$1192,0))/INDEX(Historical!$M$7:$M$1190,MATCH(B75,Historical!$B$7:$B$1192,0)))^(1/10)-1)*100)</f>
        <v>6.4561719413373186</v>
      </c>
      <c r="W75" s="475">
        <f t="shared" si="21"/>
        <v>0.97951128685226052</v>
      </c>
      <c r="X75" s="476">
        <f t="shared" si="22"/>
        <v>0.80971745024312081</v>
      </c>
      <c r="Y75" s="605"/>
      <c r="Z75" s="526">
        <f t="shared" si="23"/>
        <v>38.072289156626503</v>
      </c>
      <c r="AA75" s="533">
        <f t="shared" si="24"/>
        <v>15.479518072289155</v>
      </c>
      <c r="AB75" s="528">
        <v>12</v>
      </c>
      <c r="AC75" s="534">
        <v>8.3000000000000007</v>
      </c>
      <c r="AD75" s="534" t="s">
        <v>135</v>
      </c>
      <c r="AE75" s="534">
        <v>4.79</v>
      </c>
      <c r="AF75" s="534">
        <v>2.44</v>
      </c>
      <c r="AG75" s="534">
        <v>16.7</v>
      </c>
      <c r="AH75" s="534">
        <v>9.91</v>
      </c>
      <c r="AI75" s="534">
        <v>-3.2300000000000004</v>
      </c>
      <c r="AJ75" s="534">
        <v>7.8100000000000005</v>
      </c>
      <c r="AK75" s="534" t="s">
        <v>135</v>
      </c>
      <c r="AL75" s="535">
        <v>1860</v>
      </c>
      <c r="AM75" s="536">
        <v>2.36</v>
      </c>
      <c r="AN75" s="534">
        <v>0.64</v>
      </c>
      <c r="AO75" s="537">
        <f t="shared" si="25"/>
        <v>-6.6960980112951116</v>
      </c>
      <c r="AP75" s="538">
        <f t="shared" si="26"/>
        <v>8.7834200609940432</v>
      </c>
      <c r="AQ75" s="582">
        <f t="shared" si="27"/>
        <v>29.56341063807848</v>
      </c>
      <c r="AR75" s="430">
        <f>INDEX(Historical!$C$7:$C$1190,MATCH(B75,Historical!$B$7:$B$1214,0))*IF(AH75="n/a",1.03,IF(AH75&lt;0,1.01,IF(AH75&gt;10,1.1,(1+AH75/100))))</f>
        <v>3.2258584999999997</v>
      </c>
      <c r="AS75" s="533">
        <f t="shared" si="28"/>
        <v>3.2581170849999999</v>
      </c>
      <c r="AT75" s="533">
        <f t="shared" si="17"/>
        <v>3.35586059755</v>
      </c>
      <c r="AU75" s="533">
        <f t="shared" si="17"/>
        <v>3.4565364154765001</v>
      </c>
      <c r="AV75" s="533">
        <f t="shared" si="17"/>
        <v>3.5602325079407953</v>
      </c>
      <c r="AW75" s="526">
        <f t="shared" si="29"/>
        <v>16.856605105967297</v>
      </c>
      <c r="AX75" s="539">
        <f t="shared" si="30"/>
        <v>13.120022654084137</v>
      </c>
      <c r="AY75" s="607">
        <v>0.57999999999999996</v>
      </c>
      <c r="AZ75" s="536">
        <v>25.69</v>
      </c>
      <c r="BA75" s="536">
        <v>-6.41</v>
      </c>
      <c r="BB75" s="536">
        <v>3.16</v>
      </c>
      <c r="BC75" s="536">
        <v>6.1</v>
      </c>
      <c r="BD75" s="592"/>
      <c r="BE75" s="421">
        <v>2012</v>
      </c>
      <c r="BF75" s="421">
        <f t="shared" si="31"/>
        <v>1</v>
      </c>
      <c r="BG75" s="559">
        <v>1.87</v>
      </c>
      <c r="BH75" t="s">
        <v>3876</v>
      </c>
      <c r="BI75" t="s">
        <v>3877</v>
      </c>
    </row>
    <row r="76" spans="1:61" ht="11.25" customHeight="1" x14ac:dyDescent="0.25">
      <c r="A76" s="95" t="s">
        <v>4136</v>
      </c>
      <c r="B76" s="405" t="s">
        <v>3413</v>
      </c>
      <c r="C76" s="734" t="s">
        <v>3636</v>
      </c>
      <c r="D76" s="734" t="s">
        <v>4814</v>
      </c>
      <c r="E76" s="504">
        <v>11</v>
      </c>
      <c r="F76" s="33">
        <v>500</v>
      </c>
      <c r="G76" s="33" t="s">
        <v>105</v>
      </c>
      <c r="H76" s="33" t="s">
        <v>105</v>
      </c>
      <c r="I76" s="573">
        <v>15.41</v>
      </c>
      <c r="J76" s="430">
        <f t="shared" si="18"/>
        <v>12.264763140817649</v>
      </c>
      <c r="K76" s="575">
        <v>0.47249999999999998</v>
      </c>
      <c r="L76" s="406">
        <v>4</v>
      </c>
      <c r="M76" s="423">
        <f t="shared" si="19"/>
        <v>1.89</v>
      </c>
      <c r="N76" s="183" t="s">
        <v>3623</v>
      </c>
      <c r="O76" s="505">
        <v>0.47</v>
      </c>
      <c r="P76" s="422">
        <v>45877</v>
      </c>
      <c r="Q76" s="422">
        <v>45891</v>
      </c>
      <c r="R76" s="423">
        <f t="shared" si="20"/>
        <v>0.53191489361702182</v>
      </c>
      <c r="S76" s="474">
        <f>IF(INDEX(Historical!$D$7:$D$1190,MATCH(B76,Historical!$B$7:$B$1192,0))=0,"n/a",(INDEX(Historical!$C$7:$C$1190,MATCH(B76,Historical!$B$7:$B$1192,0))/INDEX(Historical!$D$7:$D$1190,MATCH(B76,Historical!$B$7:$B$1192,0))-1)*100)</f>
        <v>2.2160664819944609</v>
      </c>
      <c r="T76" s="474">
        <f>IF(INDEX(Historical!$F$7:$F$1190,MATCH(B76,Historical!$B$7:$B$1192,0))=0,"n/a",((INDEX(Historical!$C$7:$C$1190,MATCH(B76,Historical!$B$7:$B$1192,0))/INDEX(Historical!$F$7:$F$1190,MATCH(B76,Historical!$B$7:$B$1192,0)))^(1/3)-1)*100)</f>
        <v>2.2670567294694077</v>
      </c>
      <c r="U76" s="474">
        <f>IF(INDEX(Historical!$H$7:$H$1190,MATCH(B76,Historical!$B$7:$B$1192,0))=0,"n/a",((INDEX(Historical!$C$7:$C$1190,MATCH(B76,Historical!$B$7:$B$1192,0))/INDEX(Historical!$H$7:$H$1190,MATCH(B76,Historical!$B$7:$B$1192,0)))^(1/5)-1)*100)</f>
        <v>2.3213104587495481</v>
      </c>
      <c r="V76" s="474" t="str">
        <f>IF(INDEX(Historical!$M$7:$M$1190,MATCH(B76,Historical!$B$7:$B$1192,0))=0,"n/a",((INDEX(Historical!$C$7:$C$1190,MATCH(B76,Historical!$B$7:$B$1192,0))/INDEX(Historical!$M$7:$M$1190,MATCH(B76,Historical!$B$7:$B$1192,0)))^(1/10)-1)*100)</f>
        <v>n/a</v>
      </c>
      <c r="W76" s="475" t="str">
        <f t="shared" si="21"/>
        <v>n/a</v>
      </c>
      <c r="X76" s="476" t="str">
        <f t="shared" si="22"/>
        <v>n/a</v>
      </c>
      <c r="Y76" s="574"/>
      <c r="Z76" s="430" t="str">
        <f t="shared" si="23"/>
        <v>n/a</v>
      </c>
      <c r="AA76" s="581" t="str">
        <f t="shared" si="24"/>
        <v>n/a</v>
      </c>
      <c r="AB76" s="406">
        <v>12</v>
      </c>
      <c r="AC76" s="568">
        <v>-0.39</v>
      </c>
      <c r="AD76" s="568" t="s">
        <v>135</v>
      </c>
      <c r="AE76" s="568">
        <v>3.7</v>
      </c>
      <c r="AF76" s="568">
        <v>1</v>
      </c>
      <c r="AG76" s="568">
        <v>-2.2200000000000002</v>
      </c>
      <c r="AH76" s="568">
        <v>-4.3499999999999996</v>
      </c>
      <c r="AI76" s="568">
        <v>287.5</v>
      </c>
      <c r="AJ76" s="568" t="s">
        <v>135</v>
      </c>
      <c r="AK76" s="568" t="s">
        <v>135</v>
      </c>
      <c r="AL76" s="576">
        <v>437.13</v>
      </c>
      <c r="AM76" s="571">
        <v>5.9700000000000006</v>
      </c>
      <c r="AN76" s="568">
        <v>1.1599999999999999</v>
      </c>
      <c r="AO76" s="510" t="str">
        <f t="shared" si="25"/>
        <v>n/a</v>
      </c>
      <c r="AP76" s="511">
        <f t="shared" si="26"/>
        <v>14.586073599567197</v>
      </c>
      <c r="AQ76" s="582" t="str">
        <f t="shared" si="27"/>
        <v>n/a</v>
      </c>
      <c r="AR76" s="430">
        <f>INDEX(Historical!$C$7:$C$1190,MATCH(B76,Historical!$B$7:$B$1214,0))*IF(AH76="n/a",1.03,IF(AH76&lt;0,1.01,IF(AH76&gt;10,1.1,(1+AH76/100))))</f>
        <v>1.8634500000000001</v>
      </c>
      <c r="AS76" s="581">
        <f t="shared" si="28"/>
        <v>2.049795</v>
      </c>
      <c r="AT76" s="581">
        <f t="shared" si="17"/>
        <v>2.1112888500000002</v>
      </c>
      <c r="AU76" s="581">
        <f t="shared" si="17"/>
        <v>2.1746275155000001</v>
      </c>
      <c r="AV76" s="581">
        <f t="shared" si="17"/>
        <v>2.2398663409650004</v>
      </c>
      <c r="AW76" s="430">
        <f t="shared" si="29"/>
        <v>10.439027706465001</v>
      </c>
      <c r="AX76" s="516">
        <f t="shared" si="30"/>
        <v>67.741905947209617</v>
      </c>
      <c r="AY76" s="606">
        <v>0.66</v>
      </c>
      <c r="AZ76" s="571">
        <v>8.52</v>
      </c>
      <c r="BA76" s="571">
        <v>-26.16</v>
      </c>
      <c r="BB76" s="571">
        <v>-3.39</v>
      </c>
      <c r="BC76" s="571">
        <v>-11.87</v>
      </c>
      <c r="BE76" s="421">
        <v>2015</v>
      </c>
      <c r="BF76" s="421">
        <f t="shared" si="31"/>
        <v>1</v>
      </c>
      <c r="BG76" s="578">
        <v>-1.0699999999999998</v>
      </c>
      <c r="BH76" t="s">
        <v>3876</v>
      </c>
      <c r="BI76" t="s">
        <v>3878</v>
      </c>
    </row>
    <row r="77" spans="1:61" ht="11.25" customHeight="1" x14ac:dyDescent="0.25">
      <c r="A77" s="95" t="s">
        <v>4138</v>
      </c>
      <c r="B77" s="405" t="s">
        <v>1001</v>
      </c>
      <c r="C77" s="734" t="s">
        <v>243</v>
      </c>
      <c r="D77" s="734" t="s">
        <v>3666</v>
      </c>
      <c r="E77" s="504">
        <v>14</v>
      </c>
      <c r="F77" s="33">
        <v>338</v>
      </c>
      <c r="G77" s="33" t="s">
        <v>105</v>
      </c>
      <c r="H77" s="33" t="s">
        <v>105</v>
      </c>
      <c r="I77" s="573">
        <v>103.73</v>
      </c>
      <c r="J77" s="430">
        <f t="shared" si="18"/>
        <v>0.39429287573508143</v>
      </c>
      <c r="K77" s="580">
        <v>0.40899999999999997</v>
      </c>
      <c r="L77" s="406">
        <v>1</v>
      </c>
      <c r="M77" s="423">
        <f t="shared" si="19"/>
        <v>0.40899999999999997</v>
      </c>
      <c r="N77" s="183" t="s">
        <v>921</v>
      </c>
      <c r="O77" s="508">
        <v>0.38200000000000001</v>
      </c>
      <c r="P77" s="422">
        <v>45632</v>
      </c>
      <c r="Q77" s="422">
        <v>45660</v>
      </c>
      <c r="R77" s="423">
        <f t="shared" si="20"/>
        <v>7.0680628272251234</v>
      </c>
      <c r="S77" s="474">
        <f>IF(INDEX(Historical!$D$7:$D$1190,MATCH(B77,Historical!$B$7:$B$1192,0))=0,"n/a",(INDEX(Historical!$C$7:$C$1190,MATCH(B77,Historical!$B$7:$B$1192,0))/INDEX(Historical!$D$7:$D$1190,MATCH(B77,Historical!$B$7:$B$1192,0))-1)*100)</f>
        <v>7.0680628272251189</v>
      </c>
      <c r="T77" s="474">
        <f>IF(INDEX(Historical!$F$7:$F$1190,MATCH(B77,Historical!$B$7:$B$1192,0))=0,"n/a",((INDEX(Historical!$C$7:$C$1190,MATCH(B77,Historical!$B$7:$B$1192,0))/INDEX(Historical!$F$7:$F$1190,MATCH(B77,Historical!$B$7:$B$1192,0)))^(1/3)-1)*100)</f>
        <v>7.0391101270743883</v>
      </c>
      <c r="U77" s="474">
        <f>IF(INDEX(Historical!$H$7:$H$1190,MATCH(B77,Historical!$B$7:$B$1192,0))=0,"n/a",((INDEX(Historical!$C$7:$C$1190,MATCH(B77,Historical!$B$7:$B$1192,0))/INDEX(Historical!$H$7:$H$1190,MATCH(B77,Historical!$B$7:$B$1192,0)))^(1/5)-1)*100)</f>
        <v>7.0817436284722701</v>
      </c>
      <c r="V77" s="474">
        <f>IF(INDEX(Historical!$M$7:$M$1190,MATCH(B77,Historical!$B$7:$B$1192,0))=0,"n/a",((INDEX(Historical!$C$7:$C$1190,MATCH(B77,Historical!$B$7:$B$1192,0))/INDEX(Historical!$M$7:$M$1190,MATCH(B77,Historical!$B$7:$B$1192,0)))^(1/10)-1)*100)</f>
        <v>9.3924768895043762</v>
      </c>
      <c r="W77" s="475">
        <f t="shared" si="21"/>
        <v>0.75398041557980988</v>
      </c>
      <c r="X77" s="476">
        <f t="shared" si="22"/>
        <v>0.25855215876130966</v>
      </c>
      <c r="Y77" s="452" t="s">
        <v>3697</v>
      </c>
      <c r="Z77" s="430">
        <f t="shared" si="23"/>
        <v>7.0274914089347069</v>
      </c>
      <c r="AA77" s="581">
        <f t="shared" si="24"/>
        <v>17.823024054982817</v>
      </c>
      <c r="AB77" s="406">
        <v>12</v>
      </c>
      <c r="AC77" s="568">
        <v>5.82</v>
      </c>
      <c r="AD77" s="568">
        <v>2.0499999999999998</v>
      </c>
      <c r="AE77" s="568">
        <v>2.57</v>
      </c>
      <c r="AF77" s="568">
        <v>6.99</v>
      </c>
      <c r="AG77" s="568">
        <v>41.199999999999996</v>
      </c>
      <c r="AH77" s="568">
        <v>2.68</v>
      </c>
      <c r="AI77" s="568">
        <v>12.55</v>
      </c>
      <c r="AJ77" s="568">
        <v>27.389999999999997</v>
      </c>
      <c r="AK77" s="568">
        <v>8.68</v>
      </c>
      <c r="AL77" s="576">
        <v>7270</v>
      </c>
      <c r="AM77" s="571">
        <v>5.64</v>
      </c>
      <c r="AN77" s="568">
        <v>4.8099999999999996</v>
      </c>
      <c r="AO77" s="510">
        <f t="shared" si="25"/>
        <v>-10.346987550775465</v>
      </c>
      <c r="AP77" s="511">
        <f t="shared" si="26"/>
        <v>7.476036504207352</v>
      </c>
      <c r="AQ77" s="582">
        <f t="shared" si="27"/>
        <v>135.30872217326174</v>
      </c>
      <c r="AR77" s="430">
        <f>INDEX(Historical!$C$7:$C$1190,MATCH(B77,Historical!$B$7:$B$1214,0))*IF(AH77="n/a",1.03,IF(AH77&lt;0,1.01,IF(AH77&gt;10,1.1,(1+AH77/100))))</f>
        <v>0.41996119999999992</v>
      </c>
      <c r="AS77" s="581">
        <f t="shared" si="28"/>
        <v>0.46195731999999995</v>
      </c>
      <c r="AT77" s="581">
        <f t="shared" si="17"/>
        <v>0.50205521537599995</v>
      </c>
      <c r="AU77" s="581">
        <f t="shared" si="17"/>
        <v>0.54563360807063677</v>
      </c>
      <c r="AV77" s="581">
        <f t="shared" si="17"/>
        <v>0.59299460525116798</v>
      </c>
      <c r="AW77" s="430">
        <f t="shared" si="29"/>
        <v>2.5226019486978046</v>
      </c>
      <c r="AX77" s="516">
        <f t="shared" si="30"/>
        <v>2.4318923635378429</v>
      </c>
      <c r="AY77" s="606">
        <v>0.85</v>
      </c>
      <c r="AZ77" s="571">
        <v>21.21</v>
      </c>
      <c r="BA77" s="571">
        <v>-30.94</v>
      </c>
      <c r="BB77" s="571">
        <v>-0.75</v>
      </c>
      <c r="BC77" s="571">
        <v>-8.15</v>
      </c>
      <c r="BE77" s="421">
        <v>2012</v>
      </c>
      <c r="BF77" s="421">
        <f t="shared" si="31"/>
        <v>1</v>
      </c>
      <c r="BG77" s="578">
        <v>5.87</v>
      </c>
      <c r="BH77" t="s">
        <v>3876</v>
      </c>
      <c r="BI77" t="s">
        <v>3877</v>
      </c>
    </row>
    <row r="78" spans="1:61" ht="11.25" customHeight="1" x14ac:dyDescent="0.25">
      <c r="A78" s="8" t="s">
        <v>4139</v>
      </c>
      <c r="B78" s="405" t="s">
        <v>995</v>
      </c>
      <c r="C78" s="734" t="s">
        <v>152</v>
      </c>
      <c r="D78" s="734" t="s">
        <v>3637</v>
      </c>
      <c r="E78" s="504">
        <v>17</v>
      </c>
      <c r="F78" s="33">
        <v>236</v>
      </c>
      <c r="G78" s="33" t="s">
        <v>36</v>
      </c>
      <c r="H78" s="33" t="s">
        <v>36</v>
      </c>
      <c r="I78" s="573">
        <v>457.95</v>
      </c>
      <c r="J78" s="430">
        <f t="shared" si="18"/>
        <v>0.52407468064199147</v>
      </c>
      <c r="K78" s="575">
        <v>0.6</v>
      </c>
      <c r="L78" s="406">
        <v>4</v>
      </c>
      <c r="M78" s="423">
        <f t="shared" si="19"/>
        <v>2.4</v>
      </c>
      <c r="N78" s="183" t="s">
        <v>118</v>
      </c>
      <c r="O78" s="505">
        <v>0.5</v>
      </c>
      <c r="P78" s="422">
        <v>45880</v>
      </c>
      <c r="Q78" s="422">
        <v>45898</v>
      </c>
      <c r="R78" s="423">
        <f t="shared" si="20"/>
        <v>19.999999999999996</v>
      </c>
      <c r="S78" s="474">
        <f>IF(INDEX(Historical!$D$7:$D$1190,MATCH(B78,Historical!$B$7:$B$1192,0))=0,"n/a",(INDEX(Historical!$C$7:$C$1190,MATCH(B78,Historical!$B$7:$B$1192,0))/INDEX(Historical!$D$7:$D$1190,MATCH(B78,Historical!$B$7:$B$1192,0))-1)*100)</f>
        <v>15.384615384615374</v>
      </c>
      <c r="T78" s="474">
        <f>IF(INDEX(Historical!$F$7:$F$1190,MATCH(B78,Historical!$B$7:$B$1192,0))=0,"n/a",((INDEX(Historical!$C$7:$C$1190,MATCH(B78,Historical!$B$7:$B$1192,0))/INDEX(Historical!$F$7:$F$1190,MATCH(B78,Historical!$B$7:$B$1192,0)))^(1/3)-1)*100)</f>
        <v>8.7380373002892142</v>
      </c>
      <c r="U78" s="474">
        <f>IF(INDEX(Historical!$H$7:$H$1190,MATCH(B78,Historical!$B$7:$B$1192,0))=0,"n/a",((INDEX(Historical!$C$7:$C$1190,MATCH(B78,Historical!$B$7:$B$1192,0))/INDEX(Historical!$H$7:$H$1190,MATCH(B78,Historical!$B$7:$B$1192,0)))^(1/5)-1)*100)</f>
        <v>7.7383112741443938</v>
      </c>
      <c r="V78" s="474">
        <f>IF(INDEX(Historical!$M$7:$M$1190,MATCH(B78,Historical!$B$7:$B$1192,0))=0,"n/a",((INDEX(Historical!$C$7:$C$1190,MATCH(B78,Historical!$B$7:$B$1192,0))/INDEX(Historical!$M$7:$M$1190,MATCH(B78,Historical!$B$7:$B$1192,0)))^(1/10)-1)*100)</f>
        <v>7.9193502472868271</v>
      </c>
      <c r="W78" s="475">
        <f t="shared" si="21"/>
        <v>0.97713966834533461</v>
      </c>
      <c r="X78" s="476">
        <f t="shared" si="22"/>
        <v>0.92452942343421673</v>
      </c>
      <c r="Y78" s="446"/>
      <c r="Z78" s="430">
        <f t="shared" si="23"/>
        <v>12.339331619537274</v>
      </c>
      <c r="AA78" s="581">
        <f t="shared" si="24"/>
        <v>23.544987146529564</v>
      </c>
      <c r="AB78" s="406">
        <v>12</v>
      </c>
      <c r="AC78" s="568">
        <v>19.45</v>
      </c>
      <c r="AD78" s="568">
        <v>4.46</v>
      </c>
      <c r="AE78" s="568">
        <v>2.66</v>
      </c>
      <c r="AF78" s="568">
        <v>5.55</v>
      </c>
      <c r="AG78" s="568">
        <v>24.14</v>
      </c>
      <c r="AH78" s="568">
        <v>-4.3999999999999995</v>
      </c>
      <c r="AI78" s="568">
        <v>13.850000000000001</v>
      </c>
      <c r="AJ78" s="568">
        <v>8.3699999999999992</v>
      </c>
      <c r="AK78" s="568">
        <v>5.28</v>
      </c>
      <c r="AL78" s="576">
        <v>6670</v>
      </c>
      <c r="AM78" s="571">
        <v>1.9300000000000002</v>
      </c>
      <c r="AN78" s="568">
        <v>0.12</v>
      </c>
      <c r="AO78" s="510">
        <f t="shared" si="25"/>
        <v>-15.282601191743179</v>
      </c>
      <c r="AP78" s="511">
        <f t="shared" si="26"/>
        <v>8.2623859547863852</v>
      </c>
      <c r="AQ78" s="582">
        <f t="shared" si="27"/>
        <v>140.99301849107491</v>
      </c>
      <c r="AR78" s="430">
        <f>INDEX(Historical!$C$7:$C$1190,MATCH(B78,Historical!$B$7:$B$1214,0))*IF(AH78="n/a",1.03,IF(AH78&lt;0,1.01,IF(AH78&gt;10,1.1,(1+AH78/100))))</f>
        <v>1.8180000000000001</v>
      </c>
      <c r="AS78" s="581">
        <f t="shared" si="28"/>
        <v>1.9998000000000002</v>
      </c>
      <c r="AT78" s="581">
        <f t="shared" si="17"/>
        <v>2.1053894400000002</v>
      </c>
      <c r="AU78" s="581">
        <f t="shared" si="17"/>
        <v>2.2165540024320003</v>
      </c>
      <c r="AV78" s="581">
        <f t="shared" si="17"/>
        <v>2.3335880537604097</v>
      </c>
      <c r="AW78" s="430">
        <f t="shared" si="29"/>
        <v>10.47333149619241</v>
      </c>
      <c r="AX78" s="516">
        <f t="shared" si="30"/>
        <v>2.2870032746353117</v>
      </c>
      <c r="AY78" s="606">
        <v>0.46</v>
      </c>
      <c r="AZ78" s="571">
        <v>12.13</v>
      </c>
      <c r="BA78" s="571">
        <v>-26.56</v>
      </c>
      <c r="BB78" s="571">
        <v>-1.43</v>
      </c>
      <c r="BC78" s="571">
        <v>-15.24</v>
      </c>
      <c r="BE78" s="421">
        <v>2009</v>
      </c>
      <c r="BF78" s="421">
        <f t="shared" si="31"/>
        <v>1</v>
      </c>
      <c r="BG78" s="578">
        <v>16.82</v>
      </c>
      <c r="BH78" t="s">
        <v>3876</v>
      </c>
      <c r="BI78" t="s">
        <v>3877</v>
      </c>
    </row>
    <row r="79" spans="1:61" ht="11.25" customHeight="1" x14ac:dyDescent="0.25">
      <c r="A79" s="577" t="s">
        <v>4142</v>
      </c>
      <c r="B79" s="405" t="s">
        <v>1009</v>
      </c>
      <c r="C79" s="734" t="s">
        <v>107</v>
      </c>
      <c r="D79" s="734" t="s">
        <v>3652</v>
      </c>
      <c r="E79" s="504">
        <v>15</v>
      </c>
      <c r="F79" s="33">
        <v>290</v>
      </c>
      <c r="G79" s="33" t="s">
        <v>105</v>
      </c>
      <c r="H79" s="33" t="s">
        <v>105</v>
      </c>
      <c r="I79" s="573">
        <v>21.19</v>
      </c>
      <c r="J79" s="430">
        <f t="shared" si="18"/>
        <v>3.2090608777725342</v>
      </c>
      <c r="K79" s="575">
        <v>0.17</v>
      </c>
      <c r="L79" s="406">
        <v>4</v>
      </c>
      <c r="M79" s="423">
        <f t="shared" si="19"/>
        <v>0.68</v>
      </c>
      <c r="N79" s="183" t="s">
        <v>138</v>
      </c>
      <c r="O79" s="505">
        <v>0.16</v>
      </c>
      <c r="P79" s="422">
        <v>45692</v>
      </c>
      <c r="Q79" s="422">
        <v>45706</v>
      </c>
      <c r="R79" s="423">
        <f t="shared" si="20"/>
        <v>6.2500000000000053</v>
      </c>
      <c r="S79" s="474">
        <f>IF(INDEX(Historical!$D$7:$D$1190,MATCH(B79,Historical!$B$7:$B$1192,0))=0,"n/a",(INDEX(Historical!$C$7:$C$1190,MATCH(B79,Historical!$B$7:$B$1192,0))/INDEX(Historical!$D$7:$D$1190,MATCH(B79,Historical!$B$7:$B$1192,0))-1)*100)</f>
        <v>4.9180327868852514</v>
      </c>
      <c r="T79" s="474">
        <f>IF(INDEX(Historical!$F$7:$F$1190,MATCH(B79,Historical!$B$7:$B$1192,0))=0,"n/a",((INDEX(Historical!$C$7:$C$1190,MATCH(B79,Historical!$B$7:$B$1192,0))/INDEX(Historical!$F$7:$F$1190,MATCH(B79,Historical!$B$7:$B$1192,0)))^(1/3)-1)*100)</f>
        <v>7.1664579674248774</v>
      </c>
      <c r="U79" s="474">
        <f>IF(INDEX(Historical!$H$7:$H$1190,MATCH(B79,Historical!$B$7:$B$1192,0))=0,"n/a",((INDEX(Historical!$C$7:$C$1190,MATCH(B79,Historical!$B$7:$B$1192,0))/INDEX(Historical!$H$7:$H$1190,MATCH(B79,Historical!$B$7:$B$1192,0)))^(1/5)-1)*100)</f>
        <v>8.7892885777757002</v>
      </c>
      <c r="V79" s="474">
        <f>IF(INDEX(Historical!$M$7:$M$1190,MATCH(B79,Historical!$B$7:$B$1192,0))=0,"n/a",((INDEX(Historical!$C$7:$C$1190,MATCH(B79,Historical!$B$7:$B$1192,0))/INDEX(Historical!$M$7:$M$1190,MATCH(B79,Historical!$B$7:$B$1192,0)))^(1/10)-1)*100)</f>
        <v>12.912659650648006</v>
      </c>
      <c r="W79" s="475">
        <f t="shared" si="21"/>
        <v>0.68067220972052955</v>
      </c>
      <c r="X79" s="476">
        <f t="shared" si="22"/>
        <v>219.7322144443925</v>
      </c>
      <c r="Y79" s="451" t="s">
        <v>4945</v>
      </c>
      <c r="Z79" s="430">
        <f t="shared" si="23"/>
        <v>26.87747035573123</v>
      </c>
      <c r="AA79" s="581">
        <f t="shared" si="24"/>
        <v>8.375494071146246</v>
      </c>
      <c r="AB79" s="406">
        <v>12</v>
      </c>
      <c r="AC79" s="568">
        <v>2.5299999999999998</v>
      </c>
      <c r="AD79" s="568" t="s">
        <v>135</v>
      </c>
      <c r="AE79" s="568">
        <v>1.64</v>
      </c>
      <c r="AF79" s="568">
        <v>0.81</v>
      </c>
      <c r="AG79" s="568">
        <v>10.02</v>
      </c>
      <c r="AH79" s="568">
        <v>29.020000000000003</v>
      </c>
      <c r="AI79" s="568">
        <v>1.8599999999999999</v>
      </c>
      <c r="AJ79" s="568">
        <v>0.04</v>
      </c>
      <c r="AK79" s="568" t="s">
        <v>135</v>
      </c>
      <c r="AL79" s="576">
        <v>409.24</v>
      </c>
      <c r="AM79" s="571">
        <v>3.5999999999999996</v>
      </c>
      <c r="AN79" s="568">
        <v>1.35</v>
      </c>
      <c r="AO79" s="510">
        <f t="shared" si="25"/>
        <v>3.6228553844019888</v>
      </c>
      <c r="AP79" s="511">
        <f t="shared" si="26"/>
        <v>11.998349455548235</v>
      </c>
      <c r="AQ79" s="582">
        <f t="shared" si="27"/>
        <v>-45.089364731295923</v>
      </c>
      <c r="AR79" s="430">
        <f>INDEX(Historical!$C$7:$C$1190,MATCH(B79,Historical!$B$7:$B$1214,0))*IF(AH79="n/a",1.03,IF(AH79&lt;0,1.01,IF(AH79&gt;10,1.1,(1+AH79/100))))</f>
        <v>0.70400000000000007</v>
      </c>
      <c r="AS79" s="581">
        <f t="shared" si="28"/>
        <v>0.71709440000000002</v>
      </c>
      <c r="AT79" s="581">
        <f t="shared" si="17"/>
        <v>0.738607232</v>
      </c>
      <c r="AU79" s="581">
        <f t="shared" si="17"/>
        <v>0.76076544895999998</v>
      </c>
      <c r="AV79" s="581">
        <f t="shared" si="17"/>
        <v>0.78358841242879995</v>
      </c>
      <c r="AW79" s="430">
        <f t="shared" si="29"/>
        <v>3.7040554933887999</v>
      </c>
      <c r="AX79" s="516">
        <f t="shared" si="30"/>
        <v>17.480205254312409</v>
      </c>
      <c r="AY79" s="606">
        <v>0.75</v>
      </c>
      <c r="AZ79" s="571">
        <v>30.48</v>
      </c>
      <c r="BA79" s="571">
        <v>-17.190000000000001</v>
      </c>
      <c r="BB79" s="571">
        <v>-0.77</v>
      </c>
      <c r="BC79" s="571">
        <v>-0.62</v>
      </c>
      <c r="BE79" s="421">
        <v>2011</v>
      </c>
      <c r="BF79" s="421">
        <f t="shared" si="31"/>
        <v>1</v>
      </c>
      <c r="BG79" s="578">
        <v>0.95</v>
      </c>
      <c r="BH79" t="s">
        <v>3876</v>
      </c>
      <c r="BI79" t="s">
        <v>3877</v>
      </c>
    </row>
    <row r="80" spans="1:61" s="540" customFormat="1" ht="11.25" customHeight="1" x14ac:dyDescent="0.25">
      <c r="A80" s="602" t="s">
        <v>4682</v>
      </c>
      <c r="B80" s="546" t="s">
        <v>4675</v>
      </c>
      <c r="C80" s="734" t="s">
        <v>107</v>
      </c>
      <c r="D80" s="734" t="s">
        <v>3652</v>
      </c>
      <c r="E80" s="524">
        <v>10</v>
      </c>
      <c r="F80" s="33">
        <v>512</v>
      </c>
      <c r="G80" s="720" t="s">
        <v>105</v>
      </c>
      <c r="H80" s="720" t="s">
        <v>105</v>
      </c>
      <c r="I80" s="525">
        <v>77.290000000000006</v>
      </c>
      <c r="J80" s="526">
        <f t="shared" si="18"/>
        <v>3.4840212187863888</v>
      </c>
      <c r="K80" s="527">
        <v>0.67320000000000002</v>
      </c>
      <c r="L80" s="528">
        <v>4</v>
      </c>
      <c r="M80" s="529">
        <f t="shared" si="19"/>
        <v>2.6928000000000001</v>
      </c>
      <c r="N80" s="530" t="s">
        <v>274</v>
      </c>
      <c r="O80" s="531">
        <v>0.66649999999999998</v>
      </c>
      <c r="P80" s="714">
        <v>45653</v>
      </c>
      <c r="Q80" s="714">
        <v>45685</v>
      </c>
      <c r="R80" s="529">
        <f t="shared" si="20"/>
        <v>1.005251312828213</v>
      </c>
      <c r="S80" s="474">
        <f>IF(INDEX(Historical!$D$7:$D$1190,MATCH(B80,Historical!$B$7:$B$1192,0))=0,"n/a",(INDEX(Historical!$C$7:$C$1190,MATCH(B80,Historical!$B$7:$B$1192,0))/INDEX(Historical!$D$7:$D$1190,MATCH(B80,Historical!$B$7:$B$1192,0))-1)*100)</f>
        <v>3.0633136323251264</v>
      </c>
      <c r="T80" s="474">
        <f>IF(INDEX(Historical!$F$7:$F$1190,MATCH(B80,Historical!$B$7:$B$1192,0))=0,"n/a",((INDEX(Historical!$C$7:$C$1190,MATCH(B80,Historical!$B$7:$B$1192,0))/INDEX(Historical!$F$7:$F$1190,MATCH(B80,Historical!$B$7:$B$1192,0)))^(1/3)-1)*100)</f>
        <v>4.7877783422404452</v>
      </c>
      <c r="U80" s="474">
        <f>IF(INDEX(Historical!$H$7:$H$1190,MATCH(B80,Historical!$B$7:$B$1192,0))=0,"n/a",((INDEX(Historical!$C$7:$C$1190,MATCH(B80,Historical!$B$7:$B$1192,0))/INDEX(Historical!$H$7:$H$1190,MATCH(B80,Historical!$B$7:$B$1192,0)))^(1/5)-1)*100)</f>
        <v>4.9463159964546088</v>
      </c>
      <c r="V80" s="474">
        <f>IF(INDEX(Historical!$M$7:$M$1190,MATCH(B80,Historical!$B$7:$B$1192,0))=0,"n/a",((INDEX(Historical!$C$7:$C$1190,MATCH(B80,Historical!$B$7:$B$1192,0))/INDEX(Historical!$M$7:$M$1190,MATCH(B80,Historical!$B$7:$B$1192,0)))^(1/10)-1)*100)</f>
        <v>3.9825989868299772</v>
      </c>
      <c r="W80" s="475">
        <f t="shared" si="21"/>
        <v>1.2419819351161236</v>
      </c>
      <c r="X80" s="476">
        <f t="shared" si="22"/>
        <v>1.0135893435357806</v>
      </c>
      <c r="Y80" s="605" t="s">
        <v>4685</v>
      </c>
      <c r="Z80" s="526">
        <f t="shared" si="23"/>
        <v>45.409780775716698</v>
      </c>
      <c r="AA80" s="533">
        <f t="shared" si="24"/>
        <v>13.033726812816191</v>
      </c>
      <c r="AB80" s="528">
        <v>10</v>
      </c>
      <c r="AC80" s="534">
        <v>5.93</v>
      </c>
      <c r="AD80" s="534">
        <v>1.32</v>
      </c>
      <c r="AE80" s="534">
        <v>1.62</v>
      </c>
      <c r="AF80" s="534">
        <v>1.78</v>
      </c>
      <c r="AG80" s="534">
        <v>13.4</v>
      </c>
      <c r="AH80" s="534">
        <v>14.08</v>
      </c>
      <c r="AI80" s="534">
        <v>6.93</v>
      </c>
      <c r="AJ80" s="534">
        <v>4.88</v>
      </c>
      <c r="AK80" s="534">
        <v>9.8699999999999992</v>
      </c>
      <c r="AL80" s="535">
        <v>72200</v>
      </c>
      <c r="AM80" s="536">
        <v>5.2200000000000006</v>
      </c>
      <c r="AN80" s="534">
        <v>2.88</v>
      </c>
      <c r="AO80" s="537">
        <f t="shared" si="25"/>
        <v>-4.6033895975751928</v>
      </c>
      <c r="AP80" s="538">
        <f t="shared" si="26"/>
        <v>8.4303372152409981</v>
      </c>
      <c r="AQ80" s="582">
        <f t="shared" si="27"/>
        <v>1.5437152206166704</v>
      </c>
      <c r="AR80" s="430">
        <f>INDEX(Historical!$C$7:$C$1190,MATCH(B80,Historical!$B$7:$B$1214,0))*IF(AH80="n/a",1.03,IF(AH80&lt;0,1.01,IF(AH80&gt;10,1.1,(1+AH80/100))))</f>
        <v>2.9348000000000005</v>
      </c>
      <c r="AS80" s="533">
        <f t="shared" si="28"/>
        <v>3.1381816400000004</v>
      </c>
      <c r="AT80" s="533">
        <f t="shared" si="17"/>
        <v>3.4479201678680007</v>
      </c>
      <c r="AU80" s="533">
        <f t="shared" si="17"/>
        <v>3.7882298884365726</v>
      </c>
      <c r="AV80" s="533">
        <f t="shared" si="17"/>
        <v>4.1621281784252622</v>
      </c>
      <c r="AW80" s="526">
        <f t="shared" si="29"/>
        <v>17.471259874729839</v>
      </c>
      <c r="AX80" s="539">
        <f t="shared" si="30"/>
        <v>22.604812879712561</v>
      </c>
      <c r="AY80" s="607">
        <v>1.06</v>
      </c>
      <c r="AZ80" s="536">
        <v>44.14</v>
      </c>
      <c r="BA80" s="536">
        <v>-0.57000000000000006</v>
      </c>
      <c r="BB80" s="536">
        <v>6.36</v>
      </c>
      <c r="BC80" s="536">
        <v>18.72</v>
      </c>
      <c r="BD80" s="592"/>
      <c r="BE80" s="421">
        <v>2016</v>
      </c>
      <c r="BF80" s="421">
        <f t="shared" si="31"/>
        <v>1</v>
      </c>
      <c r="BG80" s="559">
        <v>0.76</v>
      </c>
      <c r="BH80" t="s">
        <v>3880</v>
      </c>
      <c r="BI80" t="s">
        <v>3877</v>
      </c>
    </row>
    <row r="81" spans="1:61" ht="11.25" customHeight="1" x14ac:dyDescent="0.25">
      <c r="A81" s="95" t="s">
        <v>4146</v>
      </c>
      <c r="B81" s="405" t="s">
        <v>497</v>
      </c>
      <c r="C81" s="734" t="s">
        <v>3656</v>
      </c>
      <c r="D81" s="734" t="s">
        <v>498</v>
      </c>
      <c r="E81" s="504">
        <v>18</v>
      </c>
      <c r="F81" s="33">
        <v>224</v>
      </c>
      <c r="G81" s="33" t="s">
        <v>105</v>
      </c>
      <c r="H81" s="33" t="s">
        <v>105</v>
      </c>
      <c r="I81" s="573">
        <v>33.99</v>
      </c>
      <c r="J81" s="430">
        <f t="shared" si="18"/>
        <v>3.8834951456310676</v>
      </c>
      <c r="K81" s="575">
        <v>0.33</v>
      </c>
      <c r="L81" s="406">
        <v>4</v>
      </c>
      <c r="M81" s="423">
        <f t="shared" si="19"/>
        <v>1.32</v>
      </c>
      <c r="N81" s="183" t="s">
        <v>395</v>
      </c>
      <c r="O81" s="505">
        <v>0.31</v>
      </c>
      <c r="P81" s="422">
        <v>45749</v>
      </c>
      <c r="Q81" s="422">
        <v>45770</v>
      </c>
      <c r="R81" s="423">
        <f t="shared" si="20"/>
        <v>6.4516129032258114</v>
      </c>
      <c r="S81" s="474">
        <f>IF(INDEX(Historical!$D$7:$D$1190,MATCH(B81,Historical!$B$7:$B$1192,0))=0,"n/a",(INDEX(Historical!$C$7:$C$1190,MATCH(B81,Historical!$B$7:$B$1192,0))/INDEX(Historical!$D$7:$D$1190,MATCH(B81,Historical!$B$7:$B$1192,0))-1)*100)</f>
        <v>7.0175438596491224</v>
      </c>
      <c r="T81" s="474">
        <f>IF(INDEX(Historical!$F$7:$F$1190,MATCH(B81,Historical!$B$7:$B$1192,0))=0,"n/a",((INDEX(Historical!$C$7:$C$1190,MATCH(B81,Historical!$B$7:$B$1192,0))/INDEX(Historical!$F$7:$F$1190,MATCH(B81,Historical!$B$7:$B$1192,0)))^(1/3)-1)*100)</f>
        <v>7.5749744635974059</v>
      </c>
      <c r="U81" s="474">
        <f>IF(INDEX(Historical!$H$7:$H$1190,MATCH(B81,Historical!$B$7:$B$1192,0))=0,"n/a",((INDEX(Historical!$C$7:$C$1190,MATCH(B81,Historical!$B$7:$B$1192,0))/INDEX(Historical!$H$7:$H$1190,MATCH(B81,Historical!$B$7:$B$1192,0)))^(1/5)-1)*100)</f>
        <v>8.2702639798059696</v>
      </c>
      <c r="V81" s="474">
        <f>IF(INDEX(Historical!$M$7:$M$1190,MATCH(B81,Historical!$B$7:$B$1192,0))=0,"n/a",((INDEX(Historical!$C$7:$C$1190,MATCH(B81,Historical!$B$7:$B$1192,0))/INDEX(Historical!$M$7:$M$1190,MATCH(B81,Historical!$B$7:$B$1192,0)))^(1/10)-1)*100)</f>
        <v>10.863109961541406</v>
      </c>
      <c r="W81" s="475">
        <f t="shared" si="21"/>
        <v>0.76131641943100348</v>
      </c>
      <c r="X81" s="476">
        <f t="shared" si="22"/>
        <v>1.0468688582032872</v>
      </c>
      <c r="Y81" s="439"/>
      <c r="Z81" s="430">
        <f t="shared" si="23"/>
        <v>21.782178217821784</v>
      </c>
      <c r="AA81" s="581">
        <f t="shared" si="24"/>
        <v>5.6089108910891099</v>
      </c>
      <c r="AB81" s="406">
        <v>12</v>
      </c>
      <c r="AC81" s="568">
        <v>6.06</v>
      </c>
      <c r="AD81" s="568">
        <v>1.23</v>
      </c>
      <c r="AE81" s="568">
        <v>1.01</v>
      </c>
      <c r="AF81" s="568">
        <v>1.3</v>
      </c>
      <c r="AG81" s="568">
        <v>25.44</v>
      </c>
      <c r="AH81" s="568">
        <v>-0.55999999999999994</v>
      </c>
      <c r="AI81" s="568">
        <v>5.07</v>
      </c>
      <c r="AJ81" s="568">
        <v>7.9</v>
      </c>
      <c r="AK81" s="568">
        <v>4.58</v>
      </c>
      <c r="AL81" s="576">
        <v>125500</v>
      </c>
      <c r="AM81" s="571">
        <v>0.97</v>
      </c>
      <c r="AN81" s="568">
        <v>1.05</v>
      </c>
      <c r="AO81" s="510">
        <f t="shared" si="25"/>
        <v>6.5448482343479277</v>
      </c>
      <c r="AP81" s="511">
        <f t="shared" si="26"/>
        <v>12.153759125437038</v>
      </c>
      <c r="AQ81" s="582">
        <f t="shared" si="27"/>
        <v>-43.072817824812013</v>
      </c>
      <c r="AR81" s="430">
        <f>INDEX(Historical!$C$7:$C$1190,MATCH(B81,Historical!$B$7:$B$1214,0))*IF(AH81="n/a",1.03,IF(AH81&lt;0,1.01,IF(AH81&gt;10,1.1,(1+AH81/100))))</f>
        <v>1.2322</v>
      </c>
      <c r="AS81" s="581">
        <f t="shared" si="28"/>
        <v>1.2946725399999999</v>
      </c>
      <c r="AT81" s="581">
        <f t="shared" si="17"/>
        <v>1.353968542332</v>
      </c>
      <c r="AU81" s="581">
        <f t="shared" si="17"/>
        <v>1.4159803015708057</v>
      </c>
      <c r="AV81" s="581">
        <f t="shared" si="17"/>
        <v>1.4808321993827487</v>
      </c>
      <c r="AW81" s="430">
        <f t="shared" si="29"/>
        <v>6.7776535832855549</v>
      </c>
      <c r="AX81" s="516">
        <f t="shared" si="30"/>
        <v>19.940139992013989</v>
      </c>
      <c r="AY81" s="606">
        <v>0.92</v>
      </c>
      <c r="AZ81" s="571">
        <v>9.5399999999999991</v>
      </c>
      <c r="BA81" s="571">
        <v>-24.98</v>
      </c>
      <c r="BB81" s="571">
        <v>-0.35000000000000003</v>
      </c>
      <c r="BC81" s="571">
        <v>-5.67</v>
      </c>
      <c r="BE81" s="421">
        <v>2008</v>
      </c>
      <c r="BF81" s="421">
        <f t="shared" si="31"/>
        <v>2</v>
      </c>
      <c r="BG81" s="578">
        <v>8.5400000000000009</v>
      </c>
      <c r="BH81" t="s">
        <v>3876</v>
      </c>
      <c r="BI81" t="s">
        <v>3877</v>
      </c>
    </row>
    <row r="82" spans="1:61" ht="11.25" customHeight="1" x14ac:dyDescent="0.25">
      <c r="A82" s="8" t="s">
        <v>1010</v>
      </c>
      <c r="B82" s="405" t="s">
        <v>1011</v>
      </c>
      <c r="C82" s="734" t="s">
        <v>107</v>
      </c>
      <c r="D82" s="734" t="s">
        <v>3649</v>
      </c>
      <c r="E82" s="504">
        <v>15</v>
      </c>
      <c r="F82" s="33">
        <v>298</v>
      </c>
      <c r="G82" s="33" t="s">
        <v>105</v>
      </c>
      <c r="H82" s="33" t="s">
        <v>105</v>
      </c>
      <c r="I82" s="573">
        <v>266.51</v>
      </c>
      <c r="J82" s="430">
        <f t="shared" si="18"/>
        <v>1.8761022100484037</v>
      </c>
      <c r="K82" s="575">
        <v>1.25</v>
      </c>
      <c r="L82" s="406">
        <v>4</v>
      </c>
      <c r="M82" s="423">
        <f t="shared" si="19"/>
        <v>5</v>
      </c>
      <c r="N82" s="183" t="s">
        <v>3351</v>
      </c>
      <c r="O82" s="505">
        <v>1.1499999999999999</v>
      </c>
      <c r="P82" s="422">
        <v>45723</v>
      </c>
      <c r="Q82" s="422">
        <v>45742</v>
      </c>
      <c r="R82" s="423">
        <f t="shared" si="20"/>
        <v>8.6956521739130519</v>
      </c>
      <c r="S82" s="474">
        <f>IF(INDEX(Historical!$D$7:$D$1190,MATCH(B82,Historical!$B$7:$B$1192,0))=0,"n/a",(INDEX(Historical!$C$7:$C$1190,MATCH(B82,Historical!$B$7:$B$1192,0))/INDEX(Historical!$D$7:$D$1190,MATCH(B82,Historical!$B$7:$B$1192,0))-1)*100)</f>
        <v>4.5454545454545192</v>
      </c>
      <c r="T82" s="474">
        <f>IF(INDEX(Historical!$F$7:$F$1190,MATCH(B82,Historical!$B$7:$B$1192,0))=0,"n/a",((INDEX(Historical!$C$7:$C$1190,MATCH(B82,Historical!$B$7:$B$1192,0))/INDEX(Historical!$F$7:$F$1190,MATCH(B82,Historical!$B$7:$B$1192,0)))^(1/3)-1)*100)</f>
        <v>8.5138345254405436</v>
      </c>
      <c r="U82" s="474">
        <f>IF(INDEX(Historical!$H$7:$H$1190,MATCH(B82,Historical!$B$7:$B$1192,0))=0,"n/a",((INDEX(Historical!$C$7:$C$1190,MATCH(B82,Historical!$B$7:$B$1192,0))/INDEX(Historical!$H$7:$H$1190,MATCH(B82,Historical!$B$7:$B$1192,0)))^(1/5)-1)*100)</f>
        <v>8.9249364912943783</v>
      </c>
      <c r="V82" s="474">
        <f>IF(INDEX(Historical!$M$7:$M$1190,MATCH(B82,Historical!$B$7:$B$1192,0))=0,"n/a",((INDEX(Historical!$C$7:$C$1190,MATCH(B82,Historical!$B$7:$B$1192,0))/INDEX(Historical!$M$7:$M$1190,MATCH(B82,Historical!$B$7:$B$1192,0)))^(1/10)-1)*100)</f>
        <v>9.3603768812060792</v>
      </c>
      <c r="W82" s="475">
        <f t="shared" si="21"/>
        <v>0.95348046393452535</v>
      </c>
      <c r="X82" s="476">
        <f t="shared" si="22"/>
        <v>0.86148035630254616</v>
      </c>
      <c r="Y82" s="443"/>
      <c r="Z82" s="430">
        <f t="shared" si="23"/>
        <v>48.402710551790904</v>
      </c>
      <c r="AA82" s="581">
        <f t="shared" si="24"/>
        <v>25.799612778315584</v>
      </c>
      <c r="AB82" s="406">
        <v>12</v>
      </c>
      <c r="AC82" s="568">
        <v>10.33</v>
      </c>
      <c r="AD82" s="568">
        <v>4.13</v>
      </c>
      <c r="AE82" s="568">
        <v>14.9</v>
      </c>
      <c r="AF82" s="568">
        <v>3.46</v>
      </c>
      <c r="AG82" s="568">
        <v>13.62</v>
      </c>
      <c r="AH82" s="568">
        <v>8.6300000000000008</v>
      </c>
      <c r="AI82" s="568">
        <v>4.05</v>
      </c>
      <c r="AJ82" s="568">
        <v>10.36</v>
      </c>
      <c r="AK82" s="568">
        <v>6.25</v>
      </c>
      <c r="AL82" s="576">
        <v>96040</v>
      </c>
      <c r="AM82" s="571">
        <v>0.43</v>
      </c>
      <c r="AN82" s="568">
        <v>0.14000000000000001</v>
      </c>
      <c r="AO82" s="510">
        <f t="shared" si="25"/>
        <v>-14.998574076972803</v>
      </c>
      <c r="AP82" s="511">
        <f t="shared" si="26"/>
        <v>10.801038701342781</v>
      </c>
      <c r="AQ82" s="582">
        <f t="shared" si="27"/>
        <v>99.183511380247793</v>
      </c>
      <c r="AR82" s="430">
        <f>INDEX(Historical!$C$7:$C$1190,MATCH(B82,Historical!$B$7:$B$1214,0))*IF(AH82="n/a",1.03,IF(AH82&lt;0,1.01,IF(AH82&gt;10,1.1,(1+AH82/100))))</f>
        <v>4.9969799999999998</v>
      </c>
      <c r="AS82" s="581">
        <f t="shared" si="28"/>
        <v>5.1993576899999994</v>
      </c>
      <c r="AT82" s="581">
        <f t="shared" si="17"/>
        <v>5.5243175456249993</v>
      </c>
      <c r="AU82" s="581">
        <f t="shared" si="17"/>
        <v>5.8695873922265616</v>
      </c>
      <c r="AV82" s="581">
        <f t="shared" si="17"/>
        <v>6.2364366042407218</v>
      </c>
      <c r="AW82" s="430">
        <f t="shared" si="29"/>
        <v>27.826679232092282</v>
      </c>
      <c r="AX82" s="516">
        <f t="shared" si="30"/>
        <v>10.441138881127268</v>
      </c>
      <c r="AY82" s="606">
        <v>0.43</v>
      </c>
      <c r="AZ82" s="571">
        <v>31.47</v>
      </c>
      <c r="BA82" s="571">
        <v>-8.35</v>
      </c>
      <c r="BB82" s="571">
        <v>-3.32</v>
      </c>
      <c r="BC82" s="571">
        <v>3.4099999999999997</v>
      </c>
      <c r="BE82" s="421">
        <v>2011</v>
      </c>
      <c r="BF82" s="421">
        <f t="shared" si="31"/>
        <v>1</v>
      </c>
      <c r="BG82" s="578">
        <v>2.4899999999999998</v>
      </c>
      <c r="BH82" t="s">
        <v>3876</v>
      </c>
      <c r="BI82" t="s">
        <v>3877</v>
      </c>
    </row>
    <row r="83" spans="1:61" ht="11.25" customHeight="1" x14ac:dyDescent="0.25">
      <c r="A83" s="95" t="s">
        <v>510</v>
      </c>
      <c r="B83" s="405" t="s">
        <v>511</v>
      </c>
      <c r="C83" s="734" t="s">
        <v>111</v>
      </c>
      <c r="D83" s="734" t="s">
        <v>209</v>
      </c>
      <c r="E83" s="504">
        <v>20</v>
      </c>
      <c r="F83" s="33">
        <v>211</v>
      </c>
      <c r="G83" s="33" t="s">
        <v>36</v>
      </c>
      <c r="H83" s="33" t="s">
        <v>36</v>
      </c>
      <c r="I83" s="573">
        <v>398.44</v>
      </c>
      <c r="J83" s="430">
        <f t="shared" si="18"/>
        <v>2.0078305391024998</v>
      </c>
      <c r="K83" s="575">
        <v>2</v>
      </c>
      <c r="L83" s="406">
        <v>4</v>
      </c>
      <c r="M83" s="423">
        <f t="shared" si="19"/>
        <v>8</v>
      </c>
      <c r="N83" s="183" t="s">
        <v>118</v>
      </c>
      <c r="O83" s="505">
        <v>1.82</v>
      </c>
      <c r="P83" s="422">
        <v>45891</v>
      </c>
      <c r="Q83" s="422">
        <v>45904</v>
      </c>
      <c r="R83" s="423">
        <f t="shared" si="20"/>
        <v>9.8901098901098869</v>
      </c>
      <c r="S83" s="474">
        <f>IF(INDEX(Historical!$D$7:$D$1190,MATCH(B83,Historical!$B$7:$B$1192,0))=0,"n/a",(INDEX(Historical!$C$7:$C$1190,MATCH(B83,Historical!$B$7:$B$1192,0))/INDEX(Historical!$D$7:$D$1190,MATCH(B83,Historical!$B$7:$B$1192,0))-1)*100)</f>
        <v>7.6923076923076872</v>
      </c>
      <c r="T83" s="474">
        <f>IF(INDEX(Historical!$F$7:$F$1190,MATCH(B83,Historical!$B$7:$B$1192,0))=0,"n/a",((INDEX(Historical!$C$7:$C$1190,MATCH(B83,Historical!$B$7:$B$1192,0))/INDEX(Historical!$F$7:$F$1190,MATCH(B83,Historical!$B$7:$B$1192,0)))^(1/3)-1)*100)</f>
        <v>7.7217345015941907</v>
      </c>
      <c r="U83" s="474">
        <f>IF(INDEX(Historical!$H$7:$H$1190,MATCH(B83,Historical!$B$7:$B$1192,0))=0,"n/a",((INDEX(Historical!$C$7:$C$1190,MATCH(B83,Historical!$B$7:$B$1192,0))/INDEX(Historical!$H$7:$H$1190,MATCH(B83,Historical!$B$7:$B$1192,0)))^(1/5)-1)*100)</f>
        <v>7.3853276602388052</v>
      </c>
      <c r="V83" s="474">
        <f>IF(INDEX(Historical!$M$7:$M$1190,MATCH(B83,Historical!$B$7:$B$1192,0))=0,"n/a",((INDEX(Historical!$C$7:$C$1190,MATCH(B83,Historical!$B$7:$B$1192,0))/INDEX(Historical!$M$7:$M$1190,MATCH(B83,Historical!$B$7:$B$1192,0)))^(1/10)-1)*100)</f>
        <v>9.5567579664366455</v>
      </c>
      <c r="W83" s="475">
        <f t="shared" si="21"/>
        <v>0.77278588472953813</v>
      </c>
      <c r="X83" s="476">
        <f t="shared" si="22"/>
        <v>0.51286997640547261</v>
      </c>
      <c r="Y83" s="405"/>
      <c r="Z83" s="430">
        <f t="shared" si="23"/>
        <v>37.629350893697087</v>
      </c>
      <c r="AA83" s="581">
        <f t="shared" si="24"/>
        <v>18.74129821260583</v>
      </c>
      <c r="AB83" s="406">
        <v>12</v>
      </c>
      <c r="AC83" s="568">
        <v>21.26</v>
      </c>
      <c r="AD83" s="568">
        <v>1.79</v>
      </c>
      <c r="AE83" s="568">
        <v>1.63</v>
      </c>
      <c r="AF83" s="568">
        <v>4.66</v>
      </c>
      <c r="AG83" s="568">
        <v>27.560000000000002</v>
      </c>
      <c r="AH83" s="568">
        <v>3.11</v>
      </c>
      <c r="AI83" s="568">
        <v>13.03</v>
      </c>
      <c r="AJ83" s="568">
        <v>14.399999999999999</v>
      </c>
      <c r="AK83" s="568">
        <v>10.489999999999998</v>
      </c>
      <c r="AL83" s="576">
        <v>54900</v>
      </c>
      <c r="AM83" s="571">
        <v>1.1400000000000001</v>
      </c>
      <c r="AN83" s="568">
        <v>0.74</v>
      </c>
      <c r="AO83" s="510">
        <f t="shared" si="25"/>
        <v>-9.3481400132645263</v>
      </c>
      <c r="AP83" s="511">
        <f t="shared" si="26"/>
        <v>9.393158199341304</v>
      </c>
      <c r="AQ83" s="582">
        <f t="shared" si="27"/>
        <v>97.016017025963521</v>
      </c>
      <c r="AR83" s="430">
        <f>INDEX(Historical!$C$7:$C$1190,MATCH(B83,Historical!$B$7:$B$1214,0))*IF(AH83="n/a",1.03,IF(AH83&lt;0,1.01,IF(AH83&gt;10,1.1,(1+AH83/100))))</f>
        <v>7.2176999999999989</v>
      </c>
      <c r="AS83" s="581">
        <f t="shared" si="28"/>
        <v>7.9394699999999991</v>
      </c>
      <c r="AT83" s="581">
        <f t="shared" si="17"/>
        <v>8.7334169999999993</v>
      </c>
      <c r="AU83" s="581">
        <f t="shared" si="17"/>
        <v>9.6067587000000003</v>
      </c>
      <c r="AV83" s="581">
        <f t="shared" si="17"/>
        <v>10.567434570000001</v>
      </c>
      <c r="AW83" s="430">
        <f t="shared" si="29"/>
        <v>44.06478027</v>
      </c>
      <c r="AX83" s="516">
        <f t="shared" si="30"/>
        <v>11.059326440618413</v>
      </c>
      <c r="AY83" s="606">
        <v>1.01</v>
      </c>
      <c r="AZ83" s="571">
        <v>53.239999999999995</v>
      </c>
      <c r="BA83" s="571">
        <v>-2.4299999999999997</v>
      </c>
      <c r="BB83" s="571">
        <v>9.77</v>
      </c>
      <c r="BC83" s="571">
        <v>15.479999999999999</v>
      </c>
      <c r="BE83" s="421">
        <v>2006</v>
      </c>
      <c r="BF83" s="421">
        <f t="shared" si="31"/>
        <v>2</v>
      </c>
      <c r="BG83" s="578">
        <v>8.9700000000000006</v>
      </c>
      <c r="BH83" t="s">
        <v>3876</v>
      </c>
      <c r="BI83" t="s">
        <v>3877</v>
      </c>
    </row>
    <row r="84" spans="1:61" ht="11.25" customHeight="1" x14ac:dyDescent="0.25">
      <c r="A84" s="95" t="s">
        <v>4147</v>
      </c>
      <c r="B84" s="405" t="s">
        <v>491</v>
      </c>
      <c r="C84" s="734" t="s">
        <v>130</v>
      </c>
      <c r="D84" s="734" t="s">
        <v>3643</v>
      </c>
      <c r="E84" s="504">
        <v>19</v>
      </c>
      <c r="F84" s="33">
        <v>215</v>
      </c>
      <c r="G84" s="33" t="s">
        <v>36</v>
      </c>
      <c r="H84" s="33" t="s">
        <v>36</v>
      </c>
      <c r="I84" s="573">
        <v>71.569999999999993</v>
      </c>
      <c r="J84" s="430">
        <f t="shared" si="18"/>
        <v>3.0319966466396537</v>
      </c>
      <c r="K84" s="575">
        <v>0.54249999999999998</v>
      </c>
      <c r="L84" s="406">
        <v>4</v>
      </c>
      <c r="M84" s="423">
        <f t="shared" si="19"/>
        <v>2.17</v>
      </c>
      <c r="N84" s="183" t="s">
        <v>492</v>
      </c>
      <c r="O84" s="505">
        <v>0.51500000000000001</v>
      </c>
      <c r="P84" s="422">
        <v>45705</v>
      </c>
      <c r="Q84" s="422">
        <v>45716</v>
      </c>
      <c r="R84" s="423">
        <f t="shared" si="20"/>
        <v>5.3398058252427125</v>
      </c>
      <c r="S84" s="474">
        <f>IF(INDEX(Historical!$D$7:$D$1190,MATCH(B84,Historical!$B$7:$B$1192,0))=0,"n/a",(INDEX(Historical!$C$7:$C$1190,MATCH(B84,Historical!$B$7:$B$1192,0))/INDEX(Historical!$D$7:$D$1190,MATCH(B84,Historical!$B$7:$B$1192,0))-1)*100)</f>
        <v>5.6410256410256432</v>
      </c>
      <c r="T84" s="474">
        <f>IF(INDEX(Historical!$F$7:$F$1190,MATCH(B84,Historical!$B$7:$B$1192,0))=0,"n/a",((INDEX(Historical!$C$7:$C$1190,MATCH(B84,Historical!$B$7:$B$1192,0))/INDEX(Historical!$F$7:$F$1190,MATCH(B84,Historical!$B$7:$B$1192,0)))^(1/3)-1)*100)</f>
        <v>5.7887106584948889</v>
      </c>
      <c r="U84" s="474">
        <f>IF(INDEX(Historical!$H$7:$H$1190,MATCH(B84,Historical!$B$7:$B$1192,0))=0,"n/a",((INDEX(Historical!$C$7:$C$1190,MATCH(B84,Historical!$B$7:$B$1192,0))/INDEX(Historical!$H$7:$H$1190,MATCH(B84,Historical!$B$7:$B$1192,0)))^(1/5)-1)*100)</f>
        <v>6.1292653381846529</v>
      </c>
      <c r="V84" s="474">
        <f>IF(INDEX(Historical!$M$7:$M$1190,MATCH(B84,Historical!$B$7:$B$1192,0))=0,"n/a",((INDEX(Historical!$C$7:$C$1190,MATCH(B84,Historical!$B$7:$B$1192,0))/INDEX(Historical!$M$7:$M$1190,MATCH(B84,Historical!$B$7:$B$1192,0)))^(1/10)-1)*100)</f>
        <v>6.6705038587735688</v>
      </c>
      <c r="W84" s="475">
        <f t="shared" si="21"/>
        <v>0.91886092384505014</v>
      </c>
      <c r="X84" s="476">
        <f t="shared" si="22"/>
        <v>0.89609142371120654</v>
      </c>
      <c r="Y84" s="405"/>
      <c r="Z84" s="430">
        <f t="shared" si="23"/>
        <v>64.011799410029496</v>
      </c>
      <c r="AA84" s="581">
        <f t="shared" si="24"/>
        <v>21.112094395280234</v>
      </c>
      <c r="AB84" s="406">
        <v>12</v>
      </c>
      <c r="AC84" s="568">
        <v>3.39</v>
      </c>
      <c r="AD84" s="568">
        <v>2.79</v>
      </c>
      <c r="AE84" s="568">
        <v>2.67</v>
      </c>
      <c r="AF84" s="568">
        <v>2.62</v>
      </c>
      <c r="AG84" s="568">
        <v>12.479999999999999</v>
      </c>
      <c r="AH84" s="568">
        <v>7.39</v>
      </c>
      <c r="AI84" s="568">
        <v>7.3999999999999995</v>
      </c>
      <c r="AJ84" s="568">
        <v>6.84</v>
      </c>
      <c r="AK84" s="568">
        <v>7.5600000000000005</v>
      </c>
      <c r="AL84" s="576">
        <v>21420</v>
      </c>
      <c r="AM84" s="571">
        <v>0.67999999999999994</v>
      </c>
      <c r="AN84" s="568">
        <v>2.15</v>
      </c>
      <c r="AO84" s="510">
        <f t="shared" si="25"/>
        <v>-11.950832410455927</v>
      </c>
      <c r="AP84" s="511">
        <f t="shared" si="26"/>
        <v>9.1612619848243071</v>
      </c>
      <c r="AQ84" s="582">
        <f t="shared" si="27"/>
        <v>56.792413812565435</v>
      </c>
      <c r="AR84" s="430">
        <f>INDEX(Historical!$C$7:$C$1190,MATCH(B84,Historical!$B$7:$B$1214,0))*IF(AH84="n/a",1.03,IF(AH84&lt;0,1.01,IF(AH84&gt;10,1.1,(1+AH84/100))))</f>
        <v>2.212234</v>
      </c>
      <c r="AS84" s="581">
        <f t="shared" si="28"/>
        <v>2.3759393160000002</v>
      </c>
      <c r="AT84" s="581">
        <f t="shared" si="17"/>
        <v>2.5555603282896007</v>
      </c>
      <c r="AU84" s="581">
        <f t="shared" si="17"/>
        <v>2.7487606891082947</v>
      </c>
      <c r="AV84" s="581">
        <f t="shared" si="17"/>
        <v>2.9565669972048823</v>
      </c>
      <c r="AW84" s="430">
        <f t="shared" si="29"/>
        <v>12.849061330602778</v>
      </c>
      <c r="AX84" s="516">
        <f t="shared" si="30"/>
        <v>17.953138648320216</v>
      </c>
      <c r="AY84" s="606">
        <v>0.38</v>
      </c>
      <c r="AZ84" s="571">
        <v>11.88</v>
      </c>
      <c r="BA84" s="571">
        <v>-6.38</v>
      </c>
      <c r="BB84" s="571">
        <v>-0.19</v>
      </c>
      <c r="BC84" s="571">
        <v>1.66</v>
      </c>
      <c r="BE84" s="421">
        <v>2007</v>
      </c>
      <c r="BF84" s="421">
        <f t="shared" si="31"/>
        <v>2</v>
      </c>
      <c r="BG84" s="578">
        <v>2.8400000000000003</v>
      </c>
      <c r="BH84" t="s">
        <v>3876</v>
      </c>
      <c r="BI84" t="s">
        <v>3877</v>
      </c>
    </row>
    <row r="85" spans="1:61" ht="11.25" customHeight="1" x14ac:dyDescent="0.25">
      <c r="A85" s="95" t="s">
        <v>4149</v>
      </c>
      <c r="B85" s="405" t="s">
        <v>1013</v>
      </c>
      <c r="C85" s="734" t="s">
        <v>107</v>
      </c>
      <c r="D85" s="734" t="s">
        <v>117</v>
      </c>
      <c r="E85" s="504">
        <v>14</v>
      </c>
      <c r="F85" s="33">
        <v>366</v>
      </c>
      <c r="G85" s="33" t="s">
        <v>105</v>
      </c>
      <c r="H85" s="33" t="s">
        <v>105</v>
      </c>
      <c r="I85" s="573">
        <v>39.47</v>
      </c>
      <c r="J85" s="430">
        <f t="shared" si="18"/>
        <v>1.7228274638966306</v>
      </c>
      <c r="K85" s="575">
        <v>0.17</v>
      </c>
      <c r="L85" s="406">
        <v>4</v>
      </c>
      <c r="M85" s="423">
        <f t="shared" si="19"/>
        <v>0.68</v>
      </c>
      <c r="N85" s="183" t="s">
        <v>570</v>
      </c>
      <c r="O85" s="505">
        <v>0.16</v>
      </c>
      <c r="P85" s="422">
        <v>45818</v>
      </c>
      <c r="Q85" s="422">
        <v>45832</v>
      </c>
      <c r="R85" s="423">
        <f t="shared" si="20"/>
        <v>6.2500000000000053</v>
      </c>
      <c r="S85" s="474">
        <f>IF(INDEX(Historical!$D$7:$D$1190,MATCH(B85,Historical!$B$7:$B$1192,0))=0,"n/a",(INDEX(Historical!$C$7:$C$1190,MATCH(B85,Historical!$B$7:$B$1192,0))/INDEX(Historical!$D$7:$D$1190,MATCH(B85,Historical!$B$7:$B$1192,0))-1)*100)</f>
        <v>6.7796610169491567</v>
      </c>
      <c r="T85" s="474">
        <f>IF(INDEX(Historical!$F$7:$F$1190,MATCH(B85,Historical!$B$7:$B$1192,0))=0,"n/a",((INDEX(Historical!$C$7:$C$1190,MATCH(B85,Historical!$B$7:$B$1192,0))/INDEX(Historical!$F$7:$F$1190,MATCH(B85,Historical!$B$7:$B$1192,0)))^(1/3)-1)*100)</f>
        <v>7.2976287935406559</v>
      </c>
      <c r="U85" s="474">
        <f>IF(INDEX(Historical!$H$7:$H$1190,MATCH(B85,Historical!$B$7:$B$1192,0))=0,"n/a",((INDEX(Historical!$C$7:$C$1190,MATCH(B85,Historical!$B$7:$B$1192,0))/INDEX(Historical!$H$7:$H$1190,MATCH(B85,Historical!$B$7:$B$1192,0)))^(1/5)-1)*100)</f>
        <v>7.9380129440501213</v>
      </c>
      <c r="V85" s="474">
        <f>IF(INDEX(Historical!$M$7:$M$1190,MATCH(B85,Historical!$B$7:$B$1192,0))=0,"n/a",((INDEX(Historical!$C$7:$C$1190,MATCH(B85,Historical!$B$7:$B$1192,0))/INDEX(Historical!$M$7:$M$1190,MATCH(B85,Historical!$B$7:$B$1192,0)))^(1/10)-1)*100)</f>
        <v>10.131849033861794</v>
      </c>
      <c r="W85" s="475">
        <f t="shared" si="21"/>
        <v>0.78347130099554163</v>
      </c>
      <c r="X85" s="476">
        <f t="shared" si="22"/>
        <v>1.0612316770120482</v>
      </c>
      <c r="Y85" s="442"/>
      <c r="Z85" s="430">
        <f t="shared" si="23"/>
        <v>25.09225092250923</v>
      </c>
      <c r="AA85" s="581">
        <f t="shared" si="24"/>
        <v>14.564575645756458</v>
      </c>
      <c r="AB85" s="406">
        <v>12</v>
      </c>
      <c r="AC85" s="568">
        <v>2.71</v>
      </c>
      <c r="AD85" s="568">
        <v>2.37</v>
      </c>
      <c r="AE85" s="568">
        <v>0.87</v>
      </c>
      <c r="AF85" s="568">
        <v>1.52</v>
      </c>
      <c r="AG85" s="568">
        <v>11.35</v>
      </c>
      <c r="AH85" s="568">
        <v>-5.01</v>
      </c>
      <c r="AI85" s="568">
        <v>12.959999999999999</v>
      </c>
      <c r="AJ85" s="568">
        <v>7.48</v>
      </c>
      <c r="AK85" s="568">
        <v>6.13</v>
      </c>
      <c r="AL85" s="576">
        <v>3830</v>
      </c>
      <c r="AM85" s="571">
        <v>2.88</v>
      </c>
      <c r="AN85" s="568">
        <v>1.64</v>
      </c>
      <c r="AO85" s="510">
        <f t="shared" si="25"/>
        <v>-4.9037352378097054</v>
      </c>
      <c r="AP85" s="511">
        <f t="shared" si="26"/>
        <v>9.6608404079467523</v>
      </c>
      <c r="AQ85" s="582">
        <f t="shared" si="27"/>
        <v>-0.80735918527062855</v>
      </c>
      <c r="AR85" s="430">
        <f>INDEX(Historical!$C$7:$C$1190,MATCH(B85,Historical!$B$7:$B$1214,0))*IF(AH85="n/a",1.03,IF(AH85&lt;0,1.01,IF(AH85&gt;10,1.1,(1+AH85/100))))</f>
        <v>0.63629999999999998</v>
      </c>
      <c r="AS85" s="581">
        <f t="shared" si="28"/>
        <v>0.69993000000000005</v>
      </c>
      <c r="AT85" s="581">
        <f t="shared" si="17"/>
        <v>0.74283570899999996</v>
      </c>
      <c r="AU85" s="581">
        <f t="shared" si="17"/>
        <v>0.7883715379616999</v>
      </c>
      <c r="AV85" s="581">
        <f t="shared" si="17"/>
        <v>0.836698713238752</v>
      </c>
      <c r="AW85" s="430">
        <f t="shared" si="29"/>
        <v>3.7041359602004515</v>
      </c>
      <c r="AX85" s="516">
        <f t="shared" si="30"/>
        <v>9.3846870032947844</v>
      </c>
      <c r="AY85" s="606">
        <v>0.92</v>
      </c>
      <c r="AZ85" s="571">
        <v>25.72</v>
      </c>
      <c r="BA85" s="571">
        <v>-8.6300000000000008</v>
      </c>
      <c r="BB85" s="571">
        <v>4.9000000000000004</v>
      </c>
      <c r="BC85" s="571">
        <v>2.23</v>
      </c>
      <c r="BE85" s="421">
        <v>2012</v>
      </c>
      <c r="BF85" s="421">
        <f t="shared" si="31"/>
        <v>1</v>
      </c>
      <c r="BG85" s="578">
        <v>0.85000000000000009</v>
      </c>
      <c r="BH85" t="s">
        <v>3876</v>
      </c>
      <c r="BI85" t="s">
        <v>3877</v>
      </c>
    </row>
    <row r="86" spans="1:61" s="540" customFormat="1" ht="11.25" customHeight="1" x14ac:dyDescent="0.25">
      <c r="A86" s="426" t="s">
        <v>4150</v>
      </c>
      <c r="B86" s="546" t="s">
        <v>1021</v>
      </c>
      <c r="C86" s="734" t="s">
        <v>107</v>
      </c>
      <c r="D86" s="734" t="s">
        <v>3649</v>
      </c>
      <c r="E86" s="524">
        <v>16</v>
      </c>
      <c r="F86" s="33">
        <v>252</v>
      </c>
      <c r="G86" s="720" t="s">
        <v>105</v>
      </c>
      <c r="H86" s="720" t="s">
        <v>105</v>
      </c>
      <c r="I86" s="525">
        <v>73.86</v>
      </c>
      <c r="J86" s="526">
        <f t="shared" si="18"/>
        <v>3.3577037638776064</v>
      </c>
      <c r="K86" s="527">
        <v>0.62</v>
      </c>
      <c r="L86" s="528">
        <v>4</v>
      </c>
      <c r="M86" s="529">
        <f t="shared" si="19"/>
        <v>2.48</v>
      </c>
      <c r="N86" s="530" t="s">
        <v>580</v>
      </c>
      <c r="O86" s="531">
        <v>0.59</v>
      </c>
      <c r="P86" s="714">
        <v>45719</v>
      </c>
      <c r="Q86" s="714">
        <v>45729</v>
      </c>
      <c r="R86" s="529">
        <f t="shared" si="20"/>
        <v>5.0847457627118686</v>
      </c>
      <c r="S86" s="474">
        <f>IF(INDEX(Historical!$D$7:$D$1190,MATCH(B86,Historical!$B$7:$B$1192,0))=0,"n/a",(INDEX(Historical!$C$7:$C$1190,MATCH(B86,Historical!$B$7:$B$1192,0))/INDEX(Historical!$D$7:$D$1190,MATCH(B86,Historical!$B$7:$B$1192,0))-1)*100)</f>
        <v>3.5087719298245723</v>
      </c>
      <c r="T86" s="474">
        <f>IF(INDEX(Historical!$F$7:$F$1190,MATCH(B86,Historical!$B$7:$B$1192,0))=0,"n/a",((INDEX(Historical!$C$7:$C$1190,MATCH(B86,Historical!$B$7:$B$1192,0))/INDEX(Historical!$F$7:$F$1190,MATCH(B86,Historical!$B$7:$B$1192,0)))^(1/3)-1)*100)</f>
        <v>9.4493447683380296</v>
      </c>
      <c r="U86" s="474">
        <f>IF(INDEX(Historical!$H$7:$H$1190,MATCH(B86,Historical!$B$7:$B$1192,0))=0,"n/a",((INDEX(Historical!$C$7:$C$1190,MATCH(B86,Historical!$B$7:$B$1192,0))/INDEX(Historical!$H$7:$H$1190,MATCH(B86,Historical!$B$7:$B$1192,0)))^(1/5)-1)*100)</f>
        <v>10.384959381787073</v>
      </c>
      <c r="V86" s="474">
        <f>IF(INDEX(Historical!$M$7:$M$1190,MATCH(B86,Historical!$B$7:$B$1192,0))=0,"n/a",((INDEX(Historical!$C$7:$C$1190,MATCH(B86,Historical!$B$7:$B$1192,0))/INDEX(Historical!$M$7:$M$1190,MATCH(B86,Historical!$B$7:$B$1192,0)))^(1/10)-1)*100)</f>
        <v>10.621961564281367</v>
      </c>
      <c r="W86" s="475">
        <f t="shared" si="21"/>
        <v>0.97768753152983867</v>
      </c>
      <c r="X86" s="476">
        <f t="shared" si="22"/>
        <v>8.1771333714858851</v>
      </c>
      <c r="Y86" s="543"/>
      <c r="Z86" s="526">
        <f t="shared" si="23"/>
        <v>78.730158730158735</v>
      </c>
      <c r="AA86" s="533">
        <f t="shared" si="24"/>
        <v>23.44761904761905</v>
      </c>
      <c r="AB86" s="528">
        <v>12</v>
      </c>
      <c r="AC86" s="534">
        <v>3.15</v>
      </c>
      <c r="AD86" s="534" t="s">
        <v>135</v>
      </c>
      <c r="AE86" s="534">
        <v>6.92</v>
      </c>
      <c r="AF86" s="534">
        <v>7.13</v>
      </c>
      <c r="AG86" s="534">
        <v>32.700000000000003</v>
      </c>
      <c r="AH86" s="534">
        <v>4.2700000000000005</v>
      </c>
      <c r="AI86" s="534">
        <v>11.29</v>
      </c>
      <c r="AJ86" s="534">
        <v>1.27</v>
      </c>
      <c r="AK86" s="534" t="s">
        <v>135</v>
      </c>
      <c r="AL86" s="535">
        <v>3770</v>
      </c>
      <c r="AM86" s="536">
        <v>46.14</v>
      </c>
      <c r="AN86" s="534">
        <v>0.27</v>
      </c>
      <c r="AO86" s="537">
        <f t="shared" si="25"/>
        <v>-9.7049559019543707</v>
      </c>
      <c r="AP86" s="538">
        <f t="shared" si="26"/>
        <v>13.742663145664679</v>
      </c>
      <c r="AQ86" s="582">
        <f t="shared" si="27"/>
        <v>172.58558192043</v>
      </c>
      <c r="AR86" s="430">
        <f>INDEX(Historical!$C$7:$C$1190,MATCH(B86,Historical!$B$7:$B$1214,0))*IF(AH86="n/a",1.03,IF(AH86&lt;0,1.01,IF(AH86&gt;10,1.1,(1+AH86/100))))</f>
        <v>2.460772</v>
      </c>
      <c r="AS86" s="533">
        <f t="shared" si="28"/>
        <v>2.7068492000000002</v>
      </c>
      <c r="AT86" s="533">
        <f t="shared" si="17"/>
        <v>2.7880546760000002</v>
      </c>
      <c r="AU86" s="533">
        <f t="shared" si="17"/>
        <v>2.8716963162800004</v>
      </c>
      <c r="AV86" s="533">
        <f t="shared" si="17"/>
        <v>2.9578472057684007</v>
      </c>
      <c r="AW86" s="526">
        <f t="shared" si="29"/>
        <v>13.785219398048403</v>
      </c>
      <c r="AX86" s="539">
        <f t="shared" si="30"/>
        <v>18.663985104316819</v>
      </c>
      <c r="AY86" s="607">
        <v>1.4</v>
      </c>
      <c r="AZ86" s="536">
        <v>7.06</v>
      </c>
      <c r="BA86" s="536">
        <v>-33.26</v>
      </c>
      <c r="BB86" s="536">
        <v>-1.9300000000000002</v>
      </c>
      <c r="BC86" s="536">
        <v>-10.95</v>
      </c>
      <c r="BD86" s="592"/>
      <c r="BE86" s="421">
        <v>2010</v>
      </c>
      <c r="BF86" s="421">
        <f t="shared" si="31"/>
        <v>1</v>
      </c>
      <c r="BG86" s="559">
        <v>21.12</v>
      </c>
      <c r="BH86" t="s">
        <v>3876</v>
      </c>
      <c r="BI86" t="s">
        <v>3877</v>
      </c>
    </row>
    <row r="87" spans="1:61" ht="11.25" customHeight="1" x14ac:dyDescent="0.25">
      <c r="A87" s="577" t="s">
        <v>4151</v>
      </c>
      <c r="B87" s="405" t="s">
        <v>3991</v>
      </c>
      <c r="C87" s="734" t="s">
        <v>107</v>
      </c>
      <c r="D87" s="734" t="s">
        <v>3652</v>
      </c>
      <c r="E87" s="504">
        <v>13</v>
      </c>
      <c r="F87" s="33">
        <v>387</v>
      </c>
      <c r="G87" s="33" t="s">
        <v>105</v>
      </c>
      <c r="H87" s="33" t="s">
        <v>105</v>
      </c>
      <c r="I87" s="573">
        <v>30.86</v>
      </c>
      <c r="J87" s="430">
        <f t="shared" si="18"/>
        <v>3.629293583927415</v>
      </c>
      <c r="K87" s="575">
        <v>0.28000000000000003</v>
      </c>
      <c r="L87" s="406">
        <v>4</v>
      </c>
      <c r="M87" s="423">
        <f t="shared" si="19"/>
        <v>1.1200000000000001</v>
      </c>
      <c r="N87" s="183" t="s">
        <v>311</v>
      </c>
      <c r="O87" s="505">
        <v>0.27</v>
      </c>
      <c r="P87" s="422">
        <v>45639</v>
      </c>
      <c r="Q87" s="422">
        <v>45657</v>
      </c>
      <c r="R87" s="423">
        <f t="shared" si="20"/>
        <v>3.7037037037037068</v>
      </c>
      <c r="S87" s="474">
        <f>IF(INDEX(Historical!$D$7:$D$1190,MATCH(B87,Historical!$B$7:$B$1192,0))=0,"n/a",(INDEX(Historical!$C$7:$C$1190,MATCH(B87,Historical!$B$7:$B$1192,0))/INDEX(Historical!$D$7:$D$1190,MATCH(B87,Historical!$B$7:$B$1192,0))-1)*100)</f>
        <v>3.8095238095238182</v>
      </c>
      <c r="T87" s="474">
        <f>IF(INDEX(Historical!$F$7:$F$1190,MATCH(B87,Historical!$B$7:$B$1192,0))=0,"n/a",((INDEX(Historical!$C$7:$C$1190,MATCH(B87,Historical!$B$7:$B$1192,0))/INDEX(Historical!$F$7:$F$1190,MATCH(B87,Historical!$B$7:$B$1192,0)))^(1/3)-1)*100)</f>
        <v>5.0589077790132775</v>
      </c>
      <c r="U87" s="474">
        <f>IF(INDEX(Historical!$H$7:$H$1190,MATCH(B87,Historical!$B$7:$B$1192,0))=0,"n/a",((INDEX(Historical!$C$7:$C$1190,MATCH(B87,Historical!$B$7:$B$1192,0))/INDEX(Historical!$H$7:$H$1190,MATCH(B87,Historical!$B$7:$B$1192,0)))^(1/5)-1)*100)</f>
        <v>6.3817921122524268</v>
      </c>
      <c r="V87" s="474">
        <f>IF(INDEX(Historical!$M$7:$M$1190,MATCH(B87,Historical!$B$7:$B$1192,0))=0,"n/a",((INDEX(Historical!$C$7:$C$1190,MATCH(B87,Historical!$B$7:$B$1192,0))/INDEX(Historical!$M$7:$M$1190,MATCH(B87,Historical!$B$7:$B$1192,0)))^(1/10)-1)*100)</f>
        <v>7.3730546349433768</v>
      </c>
      <c r="W87" s="475">
        <f t="shared" si="21"/>
        <v>0.8655560589510588</v>
      </c>
      <c r="X87" s="476">
        <f t="shared" si="22"/>
        <v>0.41093316885076803</v>
      </c>
      <c r="Y87" s="451"/>
      <c r="Z87" s="430">
        <f t="shared" si="23"/>
        <v>90.322580645161295</v>
      </c>
      <c r="AA87" s="581">
        <f t="shared" si="24"/>
        <v>24.887096774193548</v>
      </c>
      <c r="AB87" s="406">
        <v>12</v>
      </c>
      <c r="AC87" s="568">
        <v>1.24</v>
      </c>
      <c r="AD87" s="568">
        <v>10.91</v>
      </c>
      <c r="AE87" s="568">
        <v>2.61</v>
      </c>
      <c r="AF87" s="568">
        <v>1.07</v>
      </c>
      <c r="AG87" s="568">
        <v>4.37</v>
      </c>
      <c r="AH87" s="568">
        <v>3.26</v>
      </c>
      <c r="AI87" s="568">
        <v>0.48</v>
      </c>
      <c r="AJ87" s="568">
        <v>15.53</v>
      </c>
      <c r="AK87" s="568">
        <v>2.2800000000000002</v>
      </c>
      <c r="AL87" s="576">
        <v>463.36</v>
      </c>
      <c r="AM87" s="571">
        <v>12.57</v>
      </c>
      <c r="AN87" s="568">
        <v>0.56999999999999995</v>
      </c>
      <c r="AO87" s="510">
        <f t="shared" si="25"/>
        <v>-14.876011078013706</v>
      </c>
      <c r="AP87" s="511">
        <f t="shared" si="26"/>
        <v>10.011085696179842</v>
      </c>
      <c r="AQ87" s="582">
        <f t="shared" si="27"/>
        <v>8.7896922167559399</v>
      </c>
      <c r="AR87" s="430">
        <f>INDEX(Historical!$C$7:$C$1190,MATCH(B87,Historical!$B$7:$B$1214,0))*IF(AH87="n/a",1.03,IF(AH87&lt;0,1.01,IF(AH87&gt;10,1.1,(1+AH87/100))))</f>
        <v>1.125534</v>
      </c>
      <c r="AS87" s="581">
        <f t="shared" si="28"/>
        <v>1.1309365631999999</v>
      </c>
      <c r="AT87" s="581">
        <f t="shared" ref="AT87:AV106" si="32">IF($AK87="n/a",1.03*AS87,IF($AK87&lt;0,1.01*AS87,IF($AK87&gt;10,1.1*AS87,(1+$AK87/100)*AS87)))</f>
        <v>1.1567219168409599</v>
      </c>
      <c r="AU87" s="581">
        <f t="shared" si="32"/>
        <v>1.1830951765449338</v>
      </c>
      <c r="AV87" s="581">
        <f t="shared" si="32"/>
        <v>1.2100697465701582</v>
      </c>
      <c r="AW87" s="430">
        <f t="shared" si="29"/>
        <v>5.8063574031560519</v>
      </c>
      <c r="AX87" s="516">
        <f t="shared" si="30"/>
        <v>18.815156847556878</v>
      </c>
      <c r="AY87" s="606">
        <v>0.61</v>
      </c>
      <c r="AZ87" s="571">
        <v>23.990000000000002</v>
      </c>
      <c r="BA87" s="571">
        <v>-19.11</v>
      </c>
      <c r="BB87" s="571">
        <v>4.2</v>
      </c>
      <c r="BC87" s="571">
        <v>-0.95</v>
      </c>
      <c r="BE87" s="421">
        <v>2012</v>
      </c>
      <c r="BF87" s="421">
        <f t="shared" si="31"/>
        <v>1</v>
      </c>
      <c r="BG87" s="578">
        <v>0.41000000000000003</v>
      </c>
      <c r="BH87" t="s">
        <v>3876</v>
      </c>
      <c r="BI87" t="s">
        <v>3877</v>
      </c>
    </row>
    <row r="88" spans="1:61" ht="11.25" customHeight="1" x14ac:dyDescent="0.25">
      <c r="A88" s="95" t="s">
        <v>4783</v>
      </c>
      <c r="B88" s="405" t="s">
        <v>1032</v>
      </c>
      <c r="C88" s="734" t="s">
        <v>152</v>
      </c>
      <c r="D88" s="734" t="s">
        <v>3637</v>
      </c>
      <c r="E88" s="504">
        <v>20</v>
      </c>
      <c r="F88" s="33">
        <v>201</v>
      </c>
      <c r="G88" s="33" t="s">
        <v>105</v>
      </c>
      <c r="H88" s="33" t="s">
        <v>105</v>
      </c>
      <c r="I88" s="573">
        <v>291.61</v>
      </c>
      <c r="J88" s="430">
        <f t="shared" si="18"/>
        <v>0.75443228970199927</v>
      </c>
      <c r="K88" s="575">
        <v>0.55000000000000004</v>
      </c>
      <c r="L88" s="406">
        <v>4</v>
      </c>
      <c r="M88" s="423">
        <f t="shared" si="19"/>
        <v>2.2000000000000002</v>
      </c>
      <c r="N88" s="183" t="s">
        <v>404</v>
      </c>
      <c r="O88" s="505">
        <v>0.51</v>
      </c>
      <c r="P88" s="422">
        <v>45607</v>
      </c>
      <c r="Q88" s="422">
        <v>45625</v>
      </c>
      <c r="R88" s="423">
        <f t="shared" si="20"/>
        <v>7.8431372549019676</v>
      </c>
      <c r="S88" s="474">
        <f>IF(INDEX(Historical!$D$7:$D$1190,MATCH(B88,Historical!$B$7:$B$1192,0))=0,"n/a",(INDEX(Historical!$C$7:$C$1190,MATCH(B88,Historical!$B$7:$B$1192,0))/INDEX(Historical!$D$7:$D$1190,MATCH(B88,Historical!$B$7:$B$1192,0))-1)*100)</f>
        <v>5.8524173027989734</v>
      </c>
      <c r="T88" s="474">
        <f>IF(INDEX(Historical!$F$7:$F$1190,MATCH(B88,Historical!$B$7:$B$1192,0))=0,"n/a",((INDEX(Historical!$C$7:$C$1190,MATCH(B88,Historical!$B$7:$B$1192,0))/INDEX(Historical!$F$7:$F$1190,MATCH(B88,Historical!$B$7:$B$1192,0)))^(1/3)-1)*100)</f>
        <v>5.3289555117553178</v>
      </c>
      <c r="U88" s="474">
        <f>IF(INDEX(Historical!$H$7:$H$1190,MATCH(B88,Historical!$B$7:$B$1192,0))=0,"n/a",((INDEX(Historical!$C$7:$C$1190,MATCH(B88,Historical!$B$7:$B$1192,0))/INDEX(Historical!$H$7:$H$1190,MATCH(B88,Historical!$B$7:$B$1192,0)))^(1/5)-1)*100)</f>
        <v>5.387395206178347</v>
      </c>
      <c r="V88" s="474">
        <f>IF(INDEX(Historical!$M$7:$M$1190,MATCH(B88,Historical!$B$7:$B$1192,0))=0,"n/a",((INDEX(Historical!$C$7:$C$1190,MATCH(B88,Historical!$B$7:$B$1192,0))/INDEX(Historical!$M$7:$M$1190,MATCH(B88,Historical!$B$7:$B$1192,0)))^(1/10)-1)*100)</f>
        <v>7.652476595472657</v>
      </c>
      <c r="W88" s="475">
        <f t="shared" si="21"/>
        <v>0.70400675375676769</v>
      </c>
      <c r="X88" s="476">
        <f t="shared" si="22"/>
        <v>0.40537209978768601</v>
      </c>
      <c r="Y88" s="451"/>
      <c r="Z88" s="430">
        <f t="shared" si="23"/>
        <v>22.633744855967077</v>
      </c>
      <c r="AA88" s="581">
        <f t="shared" si="24"/>
        <v>30.001028806584362</v>
      </c>
      <c r="AB88" s="406">
        <v>9</v>
      </c>
      <c r="AC88" s="568">
        <v>9.7200000000000006</v>
      </c>
      <c r="AD88" s="568">
        <v>2.57</v>
      </c>
      <c r="AE88" s="568">
        <v>0.18</v>
      </c>
      <c r="AF88" s="568">
        <v>28.55</v>
      </c>
      <c r="AG88" s="569">
        <v>130.6</v>
      </c>
      <c r="AH88" s="569">
        <v>15.78</v>
      </c>
      <c r="AI88" s="569">
        <v>9.43</v>
      </c>
      <c r="AJ88" s="568">
        <v>13.29</v>
      </c>
      <c r="AK88" s="568">
        <v>11.66</v>
      </c>
      <c r="AL88" s="576">
        <v>56540</v>
      </c>
      <c r="AM88" s="571">
        <v>4.22</v>
      </c>
      <c r="AN88" s="568">
        <v>4.16</v>
      </c>
      <c r="AO88" s="510">
        <f t="shared" si="25"/>
        <v>-23.859201310704016</v>
      </c>
      <c r="AP88" s="511">
        <f t="shared" si="26"/>
        <v>6.1418274958803458</v>
      </c>
      <c r="AQ88" s="582">
        <f t="shared" si="27"/>
        <v>516.9924805693372</v>
      </c>
      <c r="AR88" s="430">
        <f>INDEX(Historical!$C$7:$C$1190,MATCH(B88,Historical!$B$7:$B$1214,0))*IF(AH88="n/a",1.03,IF(AH88&lt;0,1.01,IF(AH88&gt;10,1.1,(1+AH88/100))))</f>
        <v>2.2880000000000003</v>
      </c>
      <c r="AS88" s="581">
        <f t="shared" si="28"/>
        <v>2.5037584000000006</v>
      </c>
      <c r="AT88" s="581">
        <f t="shared" si="32"/>
        <v>2.7541342400000008</v>
      </c>
      <c r="AU88" s="581">
        <f t="shared" si="32"/>
        <v>3.0295476640000012</v>
      </c>
      <c r="AV88" s="581">
        <f t="shared" si="32"/>
        <v>3.3325024304000017</v>
      </c>
      <c r="AW88" s="430">
        <f t="shared" si="29"/>
        <v>13.907942734400004</v>
      </c>
      <c r="AX88" s="516">
        <f t="shared" si="30"/>
        <v>4.7693641282534909</v>
      </c>
      <c r="AY88" s="606">
        <v>0.62</v>
      </c>
      <c r="AZ88" s="571">
        <v>33.369999999999997</v>
      </c>
      <c r="BA88" s="571">
        <v>-5.7299999999999995</v>
      </c>
      <c r="BB88" s="571">
        <v>-0.48</v>
      </c>
      <c r="BC88" s="571">
        <v>8.27</v>
      </c>
      <c r="BE88" s="421">
        <v>2006</v>
      </c>
      <c r="BF88" s="421">
        <f t="shared" si="31"/>
        <v>2</v>
      </c>
      <c r="BG88" s="578">
        <v>2.7</v>
      </c>
      <c r="BH88" t="s">
        <v>3876</v>
      </c>
      <c r="BI88" t="s">
        <v>3877</v>
      </c>
    </row>
    <row r="89" spans="1:61" ht="11.25" customHeight="1" x14ac:dyDescent="0.25">
      <c r="A89" s="95" t="s">
        <v>4154</v>
      </c>
      <c r="B89" s="405" t="s">
        <v>502</v>
      </c>
      <c r="C89" s="734" t="s">
        <v>127</v>
      </c>
      <c r="D89" s="734" t="s">
        <v>4774</v>
      </c>
      <c r="E89" s="504">
        <v>22</v>
      </c>
      <c r="F89" s="33">
        <v>177</v>
      </c>
      <c r="G89" s="33" t="s">
        <v>114</v>
      </c>
      <c r="H89" s="33" t="s">
        <v>114</v>
      </c>
      <c r="I89" s="573">
        <v>943.32</v>
      </c>
      <c r="J89" s="430">
        <f t="shared" si="18"/>
        <v>0.55124454055887717</v>
      </c>
      <c r="K89" s="575">
        <v>1.3</v>
      </c>
      <c r="L89" s="406">
        <v>4</v>
      </c>
      <c r="M89" s="423">
        <f t="shared" si="19"/>
        <v>5.2</v>
      </c>
      <c r="N89" s="183" t="s">
        <v>503</v>
      </c>
      <c r="O89" s="505">
        <v>1.1599999999999999</v>
      </c>
      <c r="P89" s="422">
        <v>45779</v>
      </c>
      <c r="Q89" s="422">
        <v>45793</v>
      </c>
      <c r="R89" s="423">
        <f t="shared" si="20"/>
        <v>12.068965517241391</v>
      </c>
      <c r="S89" s="474">
        <f>IF(INDEX(Historical!$D$7:$D$1190,MATCH(B89,Historical!$B$7:$B$1192,0))=0,"n/a",(INDEX(Historical!$C$7:$C$1190,MATCH(B89,Historical!$B$7:$B$1192,0))/INDEX(Historical!$D$7:$D$1190,MATCH(B89,Historical!$B$7:$B$1192,0))-1)*100)</f>
        <v>13.636363636363647</v>
      </c>
      <c r="T89" s="474">
        <f>IF(INDEX(Historical!$F$7:$F$1190,MATCH(B89,Historical!$B$7:$B$1192,0))=0,"n/a",((INDEX(Historical!$C$7:$C$1190,MATCH(B89,Historical!$B$7:$B$1192,0))/INDEX(Historical!$F$7:$F$1190,MATCH(B89,Historical!$B$7:$B$1192,0)))^(1/3)-1)*100)</f>
        <v>13.594694029998401</v>
      </c>
      <c r="U89" s="474">
        <f>IF(INDEX(Historical!$H$7:$H$1190,MATCH(B89,Historical!$B$7:$B$1192,0))=0,"n/a",((INDEX(Historical!$C$7:$C$1190,MATCH(B89,Historical!$B$7:$B$1192,0))/INDEX(Historical!$H$7:$H$1190,MATCH(B89,Historical!$B$7:$B$1192,0)))^(1/5)-1)*100)</f>
        <v>12.295510705682112</v>
      </c>
      <c r="V89" s="474">
        <f>IF(INDEX(Historical!$M$7:$M$1190,MATCH(B89,Historical!$B$7:$B$1192,0))=0,"n/a",((INDEX(Historical!$C$7:$C$1190,MATCH(B89,Historical!$B$7:$B$1192,0))/INDEX(Historical!$M$7:$M$1190,MATCH(B89,Historical!$B$7:$B$1192,0)))^(1/10)-1)*100)</f>
        <v>12.587708899995608</v>
      </c>
      <c r="W89" s="475">
        <f t="shared" si="21"/>
        <v>0.97678702322758693</v>
      </c>
      <c r="X89" s="476">
        <f t="shared" si="22"/>
        <v>0.82354391866591514</v>
      </c>
      <c r="Y89" s="439"/>
      <c r="Z89" s="430">
        <f t="shared" si="23"/>
        <v>29.495178672716964</v>
      </c>
      <c r="AA89" s="581">
        <f t="shared" si="24"/>
        <v>53.506522972206469</v>
      </c>
      <c r="AB89" s="406">
        <v>8</v>
      </c>
      <c r="AC89" s="568">
        <v>17.63</v>
      </c>
      <c r="AD89" s="568">
        <v>5.21</v>
      </c>
      <c r="AE89" s="568">
        <v>1.56</v>
      </c>
      <c r="AF89" s="568">
        <v>15.42</v>
      </c>
      <c r="AG89" s="568">
        <v>32.08</v>
      </c>
      <c r="AH89" s="568">
        <v>9.2100000000000009</v>
      </c>
      <c r="AI89" s="568">
        <v>10.99</v>
      </c>
      <c r="AJ89" s="568">
        <v>14.93</v>
      </c>
      <c r="AK89" s="568">
        <v>10.280000000000001</v>
      </c>
      <c r="AL89" s="576">
        <v>418340</v>
      </c>
      <c r="AM89" s="571">
        <v>0.19</v>
      </c>
      <c r="AN89" s="568">
        <v>0.31</v>
      </c>
      <c r="AO89" s="510">
        <f t="shared" si="25"/>
        <v>-40.65976772596548</v>
      </c>
      <c r="AP89" s="511">
        <f t="shared" si="26"/>
        <v>12.846755246240988</v>
      </c>
      <c r="AQ89" s="582">
        <f t="shared" si="27"/>
        <v>505.55597382586228</v>
      </c>
      <c r="AR89" s="430">
        <f>INDEX(Historical!$C$7:$C$1190,MATCH(B89,Historical!$B$7:$B$1214,0))*IF(AH89="n/a",1.03,IF(AH89&lt;0,1.01,IF(AH89&gt;10,1.1,(1+AH89/100))))</f>
        <v>4.9144500000000004</v>
      </c>
      <c r="AS89" s="581">
        <f t="shared" si="28"/>
        <v>5.405895000000001</v>
      </c>
      <c r="AT89" s="581">
        <f t="shared" si="32"/>
        <v>5.9464845000000013</v>
      </c>
      <c r="AU89" s="581">
        <f t="shared" si="32"/>
        <v>6.5411329500000015</v>
      </c>
      <c r="AV89" s="581">
        <f t="shared" si="32"/>
        <v>7.1952462450000025</v>
      </c>
      <c r="AW89" s="430">
        <f t="shared" si="29"/>
        <v>30.003208695000009</v>
      </c>
      <c r="AX89" s="516">
        <f t="shared" si="30"/>
        <v>3.1805971139168054</v>
      </c>
      <c r="AY89" s="606">
        <v>0.96</v>
      </c>
      <c r="AZ89" s="571">
        <v>8.7800000000000011</v>
      </c>
      <c r="BA89" s="571">
        <v>-12.509999999999998</v>
      </c>
      <c r="BB89" s="571">
        <v>-2.3800000000000003</v>
      </c>
      <c r="BC89" s="571">
        <v>-3.2800000000000002</v>
      </c>
      <c r="BE89" s="421">
        <v>2004</v>
      </c>
      <c r="BF89" s="421">
        <f t="shared" si="31"/>
        <v>2</v>
      </c>
      <c r="BG89" s="578">
        <v>10.94</v>
      </c>
      <c r="BH89" t="s">
        <v>3876</v>
      </c>
      <c r="BI89" t="s">
        <v>3877</v>
      </c>
    </row>
    <row r="90" spans="1:61" ht="11.25" customHeight="1" x14ac:dyDescent="0.25">
      <c r="A90" s="95" t="s">
        <v>4155</v>
      </c>
      <c r="B90" s="405" t="s">
        <v>480</v>
      </c>
      <c r="C90" s="734" t="s">
        <v>130</v>
      </c>
      <c r="D90" s="734" t="s">
        <v>3653</v>
      </c>
      <c r="E90" s="504">
        <v>22</v>
      </c>
      <c r="F90" s="33">
        <v>180</v>
      </c>
      <c r="G90" s="33" t="s">
        <v>36</v>
      </c>
      <c r="H90" s="33" t="s">
        <v>36</v>
      </c>
      <c r="I90" s="573">
        <v>123.58</v>
      </c>
      <c r="J90" s="430">
        <f t="shared" si="18"/>
        <v>2.217187247127367</v>
      </c>
      <c r="K90" s="575">
        <v>0.68500000000000005</v>
      </c>
      <c r="L90" s="406">
        <v>4</v>
      </c>
      <c r="M90" s="423">
        <f t="shared" si="19"/>
        <v>2.74</v>
      </c>
      <c r="N90" s="183" t="s">
        <v>481</v>
      </c>
      <c r="O90" s="505">
        <v>0.64</v>
      </c>
      <c r="P90" s="422">
        <v>45824</v>
      </c>
      <c r="Q90" s="422">
        <v>45845</v>
      </c>
      <c r="R90" s="423">
        <f t="shared" si="20"/>
        <v>7.0312500000000053</v>
      </c>
      <c r="S90" s="474">
        <f>IF(INDEX(Historical!$D$7:$D$1190,MATCH(B90,Historical!$B$7:$B$1192,0))=0,"n/a",(INDEX(Historical!$C$7:$C$1190,MATCH(B90,Historical!$B$7:$B$1192,0))/INDEX(Historical!$D$7:$D$1190,MATCH(B90,Historical!$B$7:$B$1192,0))-1)*100)</f>
        <v>9.3333333333333268</v>
      </c>
      <c r="T90" s="474">
        <f>IF(INDEX(Historical!$F$7:$F$1190,MATCH(B90,Historical!$B$7:$B$1192,0))=0,"n/a",((INDEX(Historical!$C$7:$C$1190,MATCH(B90,Historical!$B$7:$B$1192,0))/INDEX(Historical!$F$7:$F$1190,MATCH(B90,Historical!$B$7:$B$1192,0)))^(1/3)-1)*100)</f>
        <v>10.163847332713738</v>
      </c>
      <c r="U90" s="474">
        <f>IF(INDEX(Historical!$H$7:$H$1190,MATCH(B90,Historical!$B$7:$B$1192,0))=0,"n/a",((INDEX(Historical!$C$7:$C$1190,MATCH(B90,Historical!$B$7:$B$1192,0))/INDEX(Historical!$H$7:$H$1190,MATCH(B90,Historical!$B$7:$B$1192,0)))^(1/5)-1)*100)</f>
        <v>9.6782927932671505</v>
      </c>
      <c r="V90" s="474">
        <f>IF(INDEX(Historical!$M$7:$M$1190,MATCH(B90,Historical!$B$7:$B$1192,0))=0,"n/a",((INDEX(Historical!$C$7:$C$1190,MATCH(B90,Historical!$B$7:$B$1192,0))/INDEX(Historical!$M$7:$M$1190,MATCH(B90,Historical!$B$7:$B$1192,0)))^(1/10)-1)*100)</f>
        <v>8.8521290624793192</v>
      </c>
      <c r="W90" s="475">
        <f t="shared" si="21"/>
        <v>1.0933293815484022</v>
      </c>
      <c r="X90" s="476">
        <f t="shared" si="22"/>
        <v>1.2569211419827468</v>
      </c>
      <c r="Y90" s="442"/>
      <c r="Z90" s="430">
        <f t="shared" si="23"/>
        <v>48.841354723707667</v>
      </c>
      <c r="AA90" s="581">
        <f t="shared" si="24"/>
        <v>22.028520499108733</v>
      </c>
      <c r="AB90" s="406">
        <v>12</v>
      </c>
      <c r="AC90" s="568">
        <v>5.61</v>
      </c>
      <c r="AD90" s="568">
        <v>2.13</v>
      </c>
      <c r="AE90" s="568">
        <v>3.36</v>
      </c>
      <c r="AF90" s="568">
        <v>1.93</v>
      </c>
      <c r="AG90" s="568">
        <v>9.25</v>
      </c>
      <c r="AH90" s="568">
        <v>15.840000000000002</v>
      </c>
      <c r="AI90" s="568">
        <v>8.15</v>
      </c>
      <c r="AJ90" s="568">
        <v>7.7</v>
      </c>
      <c r="AK90" s="568">
        <v>10.36</v>
      </c>
      <c r="AL90" s="576">
        <v>2910</v>
      </c>
      <c r="AM90" s="571">
        <v>1.71</v>
      </c>
      <c r="AN90" s="568">
        <v>1.02</v>
      </c>
      <c r="AO90" s="510">
        <f t="shared" si="25"/>
        <v>-10.133040458714216</v>
      </c>
      <c r="AP90" s="511">
        <f t="shared" si="26"/>
        <v>11.895480040394517</v>
      </c>
      <c r="AQ90" s="582">
        <f t="shared" si="27"/>
        <v>37.461177651938193</v>
      </c>
      <c r="AR90" s="430">
        <f>INDEX(Historical!$C$7:$C$1190,MATCH(B90,Historical!$B$7:$B$1214,0))*IF(AH90="n/a",1.03,IF(AH90&lt;0,1.01,IF(AH90&gt;10,1.1,(1+AH90/100))))</f>
        <v>2.706</v>
      </c>
      <c r="AS90" s="581">
        <f t="shared" si="28"/>
        <v>2.9265389999999996</v>
      </c>
      <c r="AT90" s="581">
        <f t="shared" si="32"/>
        <v>3.2191928999999999</v>
      </c>
      <c r="AU90" s="581">
        <f t="shared" si="32"/>
        <v>3.5411121900000002</v>
      </c>
      <c r="AV90" s="581">
        <f t="shared" si="32"/>
        <v>3.8952234090000006</v>
      </c>
      <c r="AW90" s="430">
        <f t="shared" si="29"/>
        <v>16.288067499</v>
      </c>
      <c r="AX90" s="516">
        <f t="shared" si="30"/>
        <v>13.180180853698008</v>
      </c>
      <c r="AY90" s="606">
        <v>0.71</v>
      </c>
      <c r="AZ90" s="571">
        <v>7.35</v>
      </c>
      <c r="BA90" s="571">
        <v>-9.6199999999999992</v>
      </c>
      <c r="BB90" s="571">
        <v>0.85000000000000009</v>
      </c>
      <c r="BC90" s="571">
        <v>-0.96</v>
      </c>
      <c r="BE90" s="421">
        <v>2004</v>
      </c>
      <c r="BF90" s="421">
        <f t="shared" si="31"/>
        <v>2</v>
      </c>
      <c r="BG90" s="578">
        <v>3.62</v>
      </c>
      <c r="BH90" t="s">
        <v>3876</v>
      </c>
      <c r="BI90" t="s">
        <v>3877</v>
      </c>
    </row>
    <row r="91" spans="1:61" ht="11.25" customHeight="1" x14ac:dyDescent="0.25">
      <c r="A91" s="8" t="s">
        <v>968</v>
      </c>
      <c r="B91" s="405" t="s">
        <v>969</v>
      </c>
      <c r="C91" s="734" t="s">
        <v>3636</v>
      </c>
      <c r="D91" s="734" t="s">
        <v>4809</v>
      </c>
      <c r="E91" s="504">
        <v>15</v>
      </c>
      <c r="F91" s="33">
        <v>306</v>
      </c>
      <c r="G91" s="33" t="s">
        <v>36</v>
      </c>
      <c r="H91" s="33" t="s">
        <v>36</v>
      </c>
      <c r="I91" s="573">
        <v>111.98</v>
      </c>
      <c r="J91" s="430">
        <f t="shared" si="18"/>
        <v>3.7506697624575822</v>
      </c>
      <c r="K91" s="575">
        <v>1.05</v>
      </c>
      <c r="L91" s="406">
        <v>4</v>
      </c>
      <c r="M91" s="423">
        <f t="shared" si="19"/>
        <v>4.2</v>
      </c>
      <c r="N91" s="183" t="s">
        <v>545</v>
      </c>
      <c r="O91" s="505">
        <v>1.03</v>
      </c>
      <c r="P91" s="422">
        <v>45747</v>
      </c>
      <c r="Q91" s="422">
        <v>45764</v>
      </c>
      <c r="R91" s="423">
        <f t="shared" si="20"/>
        <v>1.9417475728155356</v>
      </c>
      <c r="S91" s="474">
        <f>IF(INDEX(Historical!$D$7:$D$1190,MATCH(B91,Historical!$B$7:$B$1192,0))=0,"n/a",(INDEX(Historical!$C$7:$C$1190,MATCH(B91,Historical!$B$7:$B$1192,0))/INDEX(Historical!$D$7:$D$1190,MATCH(B91,Historical!$B$7:$B$1192,0))-1)*100)</f>
        <v>3.8071065989847774</v>
      </c>
      <c r="T91" s="474">
        <f>IF(INDEX(Historical!$F$7:$F$1190,MATCH(B91,Historical!$B$7:$B$1192,0))=0,"n/a",((INDEX(Historical!$C$7:$C$1190,MATCH(B91,Historical!$B$7:$B$1192,0))/INDEX(Historical!$F$7:$F$1190,MATCH(B91,Historical!$B$7:$B$1192,0)))^(1/3)-1)*100)</f>
        <v>7.2000714374063746</v>
      </c>
      <c r="U91" s="474">
        <f>IF(INDEX(Historical!$H$7:$H$1190,MATCH(B91,Historical!$B$7:$B$1192,0))=0,"n/a",((INDEX(Historical!$C$7:$C$1190,MATCH(B91,Historical!$B$7:$B$1192,0))/INDEX(Historical!$H$7:$H$1190,MATCH(B91,Historical!$B$7:$B$1192,0)))^(1/5)-1)*100)</f>
        <v>5.2283617572259855</v>
      </c>
      <c r="V91" s="474">
        <f>IF(INDEX(Historical!$M$7:$M$1190,MATCH(B91,Historical!$B$7:$B$1192,0))=0,"n/a",((INDEX(Historical!$C$7:$C$1190,MATCH(B91,Historical!$B$7:$B$1192,0))/INDEX(Historical!$M$7:$M$1190,MATCH(B91,Historical!$B$7:$B$1192,0)))^(1/10)-1)*100)</f>
        <v>4.5943631772703775</v>
      </c>
      <c r="W91" s="475">
        <f t="shared" si="21"/>
        <v>1.1379948766549801</v>
      </c>
      <c r="X91" s="476" t="str">
        <f t="shared" si="22"/>
        <v>n/a</v>
      </c>
      <c r="Y91" s="451"/>
      <c r="Z91" s="430">
        <f t="shared" si="23"/>
        <v>293.70629370629376</v>
      </c>
      <c r="AA91" s="581">
        <f t="shared" si="24"/>
        <v>78.307692307692321</v>
      </c>
      <c r="AB91" s="406">
        <v>12</v>
      </c>
      <c r="AC91" s="568">
        <v>1.43</v>
      </c>
      <c r="AD91" s="568">
        <v>8.93</v>
      </c>
      <c r="AE91" s="568">
        <v>10.1</v>
      </c>
      <c r="AF91" s="568">
        <v>2.61</v>
      </c>
      <c r="AG91" s="568">
        <v>3.3000000000000003</v>
      </c>
      <c r="AH91" s="568">
        <v>15.110000000000001</v>
      </c>
      <c r="AI91" s="568">
        <v>-8.91</v>
      </c>
      <c r="AJ91" s="568">
        <v>-7.5200000000000005</v>
      </c>
      <c r="AK91" s="568">
        <v>8.75</v>
      </c>
      <c r="AL91" s="568">
        <v>15850</v>
      </c>
      <c r="AM91" s="571">
        <v>1.81</v>
      </c>
      <c r="AN91" s="568">
        <v>0.83</v>
      </c>
      <c r="AO91" s="510">
        <f t="shared" si="25"/>
        <v>-69.328660788008747</v>
      </c>
      <c r="AP91" s="511">
        <f t="shared" si="26"/>
        <v>8.9790315196835682</v>
      </c>
      <c r="AQ91" s="582">
        <f t="shared" si="27"/>
        <v>201.39164400647056</v>
      </c>
      <c r="AR91" s="430">
        <f>INDEX(Historical!$C$7:$C$1190,MATCH(B91,Historical!$B$7:$B$1214,0))*IF(AH91="n/a",1.03,IF(AH91&lt;0,1.01,IF(AH91&gt;10,1.1,(1+AH91/100))))</f>
        <v>4.4990000000000006</v>
      </c>
      <c r="AS91" s="581">
        <f t="shared" si="28"/>
        <v>4.5439900000000009</v>
      </c>
      <c r="AT91" s="581">
        <f t="shared" si="32"/>
        <v>4.9415891250000001</v>
      </c>
      <c r="AU91" s="581">
        <f t="shared" si="32"/>
        <v>5.3739781734375001</v>
      </c>
      <c r="AV91" s="581">
        <f t="shared" si="32"/>
        <v>5.8442012636132805</v>
      </c>
      <c r="AW91" s="430">
        <f t="shared" si="29"/>
        <v>25.202758562050782</v>
      </c>
      <c r="AX91" s="516">
        <f t="shared" si="30"/>
        <v>22.506482016476852</v>
      </c>
      <c r="AY91" s="606">
        <v>0.8</v>
      </c>
      <c r="AZ91" s="571">
        <v>9.41</v>
      </c>
      <c r="BA91" s="571">
        <v>-12.120000000000001</v>
      </c>
      <c r="BB91" s="571">
        <v>0.77</v>
      </c>
      <c r="BC91" s="571">
        <v>-3.32</v>
      </c>
      <c r="BE91" s="421">
        <v>2011</v>
      </c>
      <c r="BF91" s="421">
        <f t="shared" si="31"/>
        <v>1</v>
      </c>
      <c r="BG91" s="578">
        <v>1.71</v>
      </c>
      <c r="BH91" t="s">
        <v>3876</v>
      </c>
      <c r="BI91" t="s">
        <v>3878</v>
      </c>
    </row>
    <row r="92" spans="1:61" ht="11.25" customHeight="1" x14ac:dyDescent="0.25">
      <c r="A92" s="8" t="s">
        <v>4157</v>
      </c>
      <c r="B92" s="405" t="s">
        <v>1003</v>
      </c>
      <c r="C92" s="734" t="s">
        <v>3535</v>
      </c>
      <c r="D92" s="734" t="s">
        <v>3673</v>
      </c>
      <c r="E92" s="504">
        <v>15</v>
      </c>
      <c r="F92" s="33">
        <v>309</v>
      </c>
      <c r="G92" s="33" t="s">
        <v>114</v>
      </c>
      <c r="H92" s="33" t="s">
        <v>114</v>
      </c>
      <c r="I92" s="573">
        <v>69.13</v>
      </c>
      <c r="J92" s="430">
        <f t="shared" si="18"/>
        <v>2.3723419644148707</v>
      </c>
      <c r="K92" s="575">
        <v>0.41</v>
      </c>
      <c r="L92" s="406">
        <v>4</v>
      </c>
      <c r="M92" s="423">
        <f t="shared" si="19"/>
        <v>1.64</v>
      </c>
      <c r="N92" s="183" t="s">
        <v>395</v>
      </c>
      <c r="O92" s="505">
        <v>0.4</v>
      </c>
      <c r="P92" s="422">
        <v>45750</v>
      </c>
      <c r="Q92" s="422">
        <v>45770</v>
      </c>
      <c r="R92" s="423">
        <f t="shared" si="20"/>
        <v>2.4999999999999885</v>
      </c>
      <c r="S92" s="474">
        <f>IF(INDEX(Historical!$D$7:$D$1190,MATCH(B92,Historical!$B$7:$B$1192,0))=0,"n/a",(INDEX(Historical!$C$7:$C$1190,MATCH(B92,Historical!$B$7:$B$1192,0))/INDEX(Historical!$D$7:$D$1190,MATCH(B92,Historical!$B$7:$B$1192,0))-1)*100)</f>
        <v>2.5806451612903292</v>
      </c>
      <c r="T92" s="474">
        <f>IF(INDEX(Historical!$F$7:$F$1190,MATCH(B92,Historical!$B$7:$B$1192,0))=0,"n/a",((INDEX(Historical!$C$7:$C$1190,MATCH(B92,Historical!$B$7:$B$1192,0))/INDEX(Historical!$F$7:$F$1190,MATCH(B92,Historical!$B$7:$B$1192,0)))^(1/3)-1)*100)</f>
        <v>2.6502307236170086</v>
      </c>
      <c r="U92" s="474">
        <f>IF(INDEX(Historical!$H$7:$H$1190,MATCH(B92,Historical!$B$7:$B$1192,0))=0,"n/a",((INDEX(Historical!$C$7:$C$1190,MATCH(B92,Historical!$B$7:$B$1192,0))/INDEX(Historical!$H$7:$H$1190,MATCH(B92,Historical!$B$7:$B$1192,0)))^(1/5)-1)*100)</f>
        <v>2.8735217383772715</v>
      </c>
      <c r="V92" s="474">
        <f>IF(INDEX(Historical!$M$7:$M$1190,MATCH(B92,Historical!$B$7:$B$1192,0))=0,"n/a",((INDEX(Historical!$C$7:$C$1190,MATCH(B92,Historical!$B$7:$B$1192,0))/INDEX(Historical!$M$7:$M$1190,MATCH(B92,Historical!$B$7:$B$1192,0)))^(1/10)-1)*100)</f>
        <v>7.948482225992759</v>
      </c>
      <c r="W92" s="475">
        <f t="shared" si="21"/>
        <v>0.36151829452174072</v>
      </c>
      <c r="X92" s="476" t="str">
        <f t="shared" si="22"/>
        <v>n/a</v>
      </c>
      <c r="Y92" s="439"/>
      <c r="Z92" s="430">
        <f t="shared" si="23"/>
        <v>62.835249042145591</v>
      </c>
      <c r="AA92" s="581">
        <f t="shared" si="24"/>
        <v>26.486590038314176</v>
      </c>
      <c r="AB92" s="406">
        <v>7</v>
      </c>
      <c r="AC92" s="568">
        <v>2.61</v>
      </c>
      <c r="AD92" s="568">
        <v>4.71</v>
      </c>
      <c r="AE92" s="568">
        <v>4.83</v>
      </c>
      <c r="AF92" s="568">
        <v>5.96</v>
      </c>
      <c r="AG92" s="568">
        <v>22.58</v>
      </c>
      <c r="AH92" s="568">
        <v>6.2</v>
      </c>
      <c r="AI92" s="568">
        <v>7.39</v>
      </c>
      <c r="AJ92" s="568">
        <v>-0.2</v>
      </c>
      <c r="AK92" s="568">
        <v>5.62</v>
      </c>
      <c r="AL92" s="576">
        <v>273750</v>
      </c>
      <c r="AM92" s="571">
        <v>0.24</v>
      </c>
      <c r="AN92" s="568">
        <v>0.6</v>
      </c>
      <c r="AO92" s="510">
        <f t="shared" si="25"/>
        <v>-21.240726335522034</v>
      </c>
      <c r="AP92" s="511">
        <f t="shared" si="26"/>
        <v>5.2458637027921426</v>
      </c>
      <c r="AQ92" s="582">
        <f t="shared" si="27"/>
        <v>164.87739438662095</v>
      </c>
      <c r="AR92" s="430">
        <f>INDEX(Historical!$C$7:$C$1190,MATCH(B92,Historical!$B$7:$B$1214,0))*IF(AH92="n/a",1.03,IF(AH92&lt;0,1.01,IF(AH92&gt;10,1.1,(1+AH92/100))))</f>
        <v>1.6885800000000002</v>
      </c>
      <c r="AS92" s="581">
        <f t="shared" si="28"/>
        <v>1.8133660620000003</v>
      </c>
      <c r="AT92" s="581">
        <f t="shared" si="32"/>
        <v>1.9152772346844003</v>
      </c>
      <c r="AU92" s="581">
        <f t="shared" si="32"/>
        <v>2.0229158152736635</v>
      </c>
      <c r="AV92" s="581">
        <f t="shared" si="32"/>
        <v>2.1366036840920435</v>
      </c>
      <c r="AW92" s="430">
        <f t="shared" si="29"/>
        <v>9.5767427960501088</v>
      </c>
      <c r="AX92" s="516">
        <f t="shared" si="30"/>
        <v>13.853237083827729</v>
      </c>
      <c r="AY92" s="606">
        <v>0.99</v>
      </c>
      <c r="AZ92" s="571">
        <v>44.47</v>
      </c>
      <c r="BA92" s="571">
        <v>-4.71</v>
      </c>
      <c r="BB92" s="571">
        <v>1.0699999999999998</v>
      </c>
      <c r="BC92" s="571">
        <v>10.58</v>
      </c>
      <c r="BE92" s="421">
        <v>2011</v>
      </c>
      <c r="BF92" s="421">
        <f t="shared" si="31"/>
        <v>1</v>
      </c>
      <c r="BG92" s="578">
        <v>8.4599999999999991</v>
      </c>
      <c r="BH92" t="s">
        <v>3876</v>
      </c>
      <c r="BI92" t="s">
        <v>3877</v>
      </c>
    </row>
    <row r="93" spans="1:61" ht="11.25" customHeight="1" x14ac:dyDescent="0.25">
      <c r="A93" s="95" t="s">
        <v>4158</v>
      </c>
      <c r="B93" s="405" t="s">
        <v>1037</v>
      </c>
      <c r="C93" s="734" t="s">
        <v>3535</v>
      </c>
      <c r="D93" s="734" t="s">
        <v>3640</v>
      </c>
      <c r="E93" s="504">
        <v>13</v>
      </c>
      <c r="F93" s="33">
        <v>407</v>
      </c>
      <c r="G93" s="33" t="s">
        <v>105</v>
      </c>
      <c r="H93" s="33" t="s">
        <v>105</v>
      </c>
      <c r="I93" s="573">
        <v>64.16</v>
      </c>
      <c r="J93" s="430">
        <f t="shared" si="18"/>
        <v>1.9950124688279305</v>
      </c>
      <c r="K93" s="575">
        <v>0.32</v>
      </c>
      <c r="L93" s="406">
        <v>4</v>
      </c>
      <c r="M93" s="423">
        <f t="shared" si="19"/>
        <v>1.28</v>
      </c>
      <c r="N93" s="183" t="s">
        <v>150</v>
      </c>
      <c r="O93" s="505">
        <v>0.3</v>
      </c>
      <c r="P93" s="422">
        <v>45735</v>
      </c>
      <c r="Q93" s="422">
        <v>45749</v>
      </c>
      <c r="R93" s="423">
        <f t="shared" si="20"/>
        <v>6.6666666666666732</v>
      </c>
      <c r="S93" s="474">
        <f>IF(INDEX(Historical!$D$7:$D$1190,MATCH(B93,Historical!$B$7:$B$1192,0))=0,"n/a",(INDEX(Historical!$C$7:$C$1190,MATCH(B93,Historical!$B$7:$B$1192,0))/INDEX(Historical!$D$7:$D$1190,MATCH(B93,Historical!$B$7:$B$1192,0))-1)*100)</f>
        <v>5.3571428571428381</v>
      </c>
      <c r="T93" s="474">
        <f>IF(INDEX(Historical!$F$7:$F$1190,MATCH(B93,Historical!$B$7:$B$1192,0))=0,"n/a",((INDEX(Historical!$C$7:$C$1190,MATCH(B93,Historical!$B$7:$B$1192,0))/INDEX(Historical!$F$7:$F$1190,MATCH(B93,Historical!$B$7:$B$1192,0)))^(1/3)-1)*100)</f>
        <v>5.6721805258720837</v>
      </c>
      <c r="U93" s="474">
        <f>IF(INDEX(Historical!$H$7:$H$1190,MATCH(B93,Historical!$B$7:$B$1192,0))=0,"n/a",((INDEX(Historical!$C$7:$C$1190,MATCH(B93,Historical!$B$7:$B$1192,0))/INDEX(Historical!$H$7:$H$1190,MATCH(B93,Historical!$B$7:$B$1192,0)))^(1/5)-1)*100)</f>
        <v>5.8031018380900523</v>
      </c>
      <c r="V93" s="474">
        <f>IF(INDEX(Historical!$M$7:$M$1190,MATCH(B93,Historical!$B$7:$B$1192,0))=0,"n/a",((INDEX(Historical!$C$7:$C$1190,MATCH(B93,Historical!$B$7:$B$1192,0))/INDEX(Historical!$M$7:$M$1190,MATCH(B93,Historical!$B$7:$B$1192,0)))^(1/10)-1)*100)</f>
        <v>6.6041876680067446</v>
      </c>
      <c r="W93" s="475">
        <f t="shared" si="21"/>
        <v>0.8787003231604904</v>
      </c>
      <c r="X93" s="476">
        <f t="shared" si="22"/>
        <v>1.6533053669772231</v>
      </c>
      <c r="Y93" s="442"/>
      <c r="Z93" s="430">
        <f t="shared" si="23"/>
        <v>44.29065743944637</v>
      </c>
      <c r="AA93" s="581">
        <f t="shared" si="24"/>
        <v>22.20069204152249</v>
      </c>
      <c r="AB93" s="406">
        <v>12</v>
      </c>
      <c r="AC93" s="568">
        <v>2.89</v>
      </c>
      <c r="AD93" s="568">
        <v>4.25</v>
      </c>
      <c r="AE93" s="568">
        <v>1.53</v>
      </c>
      <c r="AF93" s="568">
        <v>6.37</v>
      </c>
      <c r="AG93" s="568">
        <v>29.060000000000002</v>
      </c>
      <c r="AH93" s="568">
        <v>0.91999999999999993</v>
      </c>
      <c r="AI93" s="568">
        <v>7.4700000000000006</v>
      </c>
      <c r="AJ93" s="568">
        <v>3.51</v>
      </c>
      <c r="AK93" s="568">
        <v>5.2299999999999995</v>
      </c>
      <c r="AL93" s="576">
        <v>1850</v>
      </c>
      <c r="AM93" s="571">
        <v>4.63</v>
      </c>
      <c r="AN93" s="568">
        <v>1.94</v>
      </c>
      <c r="AO93" s="510">
        <f t="shared" si="25"/>
        <v>-14.402577734604508</v>
      </c>
      <c r="AP93" s="511">
        <f t="shared" si="26"/>
        <v>7.7981143069179826</v>
      </c>
      <c r="AQ93" s="582">
        <f t="shared" si="27"/>
        <v>150.70425986231334</v>
      </c>
      <c r="AR93" s="430">
        <f>INDEX(Historical!$C$7:$C$1190,MATCH(B93,Historical!$B$7:$B$1214,0))*IF(AH93="n/a",1.03,IF(AH93&lt;0,1.01,IF(AH93&gt;10,1.1,(1+AH93/100))))</f>
        <v>1.1908560000000001</v>
      </c>
      <c r="AS93" s="581">
        <f t="shared" si="28"/>
        <v>1.2798129432000001</v>
      </c>
      <c r="AT93" s="581">
        <f t="shared" si="32"/>
        <v>1.3467471601293601</v>
      </c>
      <c r="AU93" s="581">
        <f t="shared" si="32"/>
        <v>1.4171820366041257</v>
      </c>
      <c r="AV93" s="581">
        <f t="shared" si="32"/>
        <v>1.4913006571185214</v>
      </c>
      <c r="AW93" s="430">
        <f t="shared" si="29"/>
        <v>6.7258987970520074</v>
      </c>
      <c r="AX93" s="516">
        <f t="shared" si="30"/>
        <v>10.483009347026197</v>
      </c>
      <c r="AY93" s="606">
        <v>0.93</v>
      </c>
      <c r="AZ93" s="571">
        <v>43.95</v>
      </c>
      <c r="BA93" s="571">
        <v>-5.09</v>
      </c>
      <c r="BB93" s="571">
        <v>1.66</v>
      </c>
      <c r="BC93" s="571">
        <v>6.7100000000000009</v>
      </c>
      <c r="BE93" s="421">
        <v>2013</v>
      </c>
      <c r="BF93" s="421">
        <f t="shared" si="31"/>
        <v>1</v>
      </c>
      <c r="BG93" s="578">
        <v>5.91</v>
      </c>
      <c r="BH93" t="s">
        <v>3876</v>
      </c>
      <c r="BI93" t="s">
        <v>3877</v>
      </c>
    </row>
    <row r="94" spans="1:61" ht="11.25" customHeight="1" x14ac:dyDescent="0.25">
      <c r="A94" s="577" t="s">
        <v>4161</v>
      </c>
      <c r="B94" s="405" t="s">
        <v>3924</v>
      </c>
      <c r="C94" s="734" t="s">
        <v>107</v>
      </c>
      <c r="D94" s="734" t="s">
        <v>3649</v>
      </c>
      <c r="E94" s="504">
        <v>10</v>
      </c>
      <c r="F94" s="33">
        <v>520</v>
      </c>
      <c r="G94" s="33" t="s">
        <v>105</v>
      </c>
      <c r="H94" s="33" t="s">
        <v>105</v>
      </c>
      <c r="I94" s="573">
        <v>22.96</v>
      </c>
      <c r="J94" s="430">
        <f t="shared" si="18"/>
        <v>10.108013937282228</v>
      </c>
      <c r="K94" s="575">
        <v>0.19339999999999999</v>
      </c>
      <c r="L94" s="406">
        <v>12</v>
      </c>
      <c r="M94" s="423">
        <f t="shared" si="19"/>
        <v>2.3207999999999998</v>
      </c>
      <c r="N94" s="183" t="s">
        <v>311</v>
      </c>
      <c r="O94" s="505">
        <v>0.19333333333333333</v>
      </c>
      <c r="P94" s="422">
        <v>45853</v>
      </c>
      <c r="Q94" s="422">
        <v>45869</v>
      </c>
      <c r="R94" s="423">
        <f t="shared" si="20"/>
        <v>3.4482758620685859E-2</v>
      </c>
      <c r="S94" s="474">
        <f>IF(INDEX(Historical!$D$7:$D$1190,MATCH(B94,Historical!$B$7:$B$1192,0))=0,"n/a",(INDEX(Historical!$C$7:$C$1190,MATCH(B94,Historical!$B$7:$B$1192,0))/INDEX(Historical!$D$7:$D$1190,MATCH(B94,Historical!$B$7:$B$1192,0))-1)*100)</f>
        <v>4.5454545454545192</v>
      </c>
      <c r="T94" s="474">
        <f>IF(INDEX(Historical!$F$7:$F$1190,MATCH(B94,Historical!$B$7:$B$1192,0))=0,"n/a",((INDEX(Historical!$C$7:$C$1190,MATCH(B94,Historical!$B$7:$B$1192,0))/INDEX(Historical!$F$7:$F$1190,MATCH(B94,Historical!$B$7:$B$1192,0)))^(1/3)-1)*100)</f>
        <v>9.3297586546608144</v>
      </c>
      <c r="U94" s="474">
        <f>IF(INDEX(Historical!$H$7:$H$1190,MATCH(B94,Historical!$B$7:$B$1192,0))=0,"n/a",((INDEX(Historical!$C$7:$C$1190,MATCH(B94,Historical!$B$7:$B$1192,0))/INDEX(Historical!$H$7:$H$1190,MATCH(B94,Historical!$B$7:$B$1192,0)))^(1/5)-1)*100)</f>
        <v>7.9358303057262214</v>
      </c>
      <c r="V94" s="474">
        <f>IF(INDEX(Historical!$M$7:$M$1190,MATCH(B94,Historical!$B$7:$B$1192,0))=0,"n/a",((INDEX(Historical!$C$7:$C$1190,MATCH(B94,Historical!$B$7:$B$1192,0))/INDEX(Historical!$M$7:$M$1190,MATCH(B94,Historical!$B$7:$B$1192,0)))^(1/10)-1)*100)</f>
        <v>27.664392817509189</v>
      </c>
      <c r="W94" s="475">
        <f t="shared" si="21"/>
        <v>0.28686081628740906</v>
      </c>
      <c r="X94" s="476" t="str">
        <f t="shared" si="22"/>
        <v>n/a</v>
      </c>
      <c r="Y94" s="451"/>
      <c r="Z94" s="430">
        <f t="shared" si="23"/>
        <v>145.96226415094338</v>
      </c>
      <c r="AA94" s="581">
        <f t="shared" si="24"/>
        <v>14.440251572327044</v>
      </c>
      <c r="AB94" s="406">
        <v>3</v>
      </c>
      <c r="AC94" s="568">
        <v>1.59</v>
      </c>
      <c r="AD94" s="568" t="s">
        <v>135</v>
      </c>
      <c r="AE94" s="568">
        <v>6.96</v>
      </c>
      <c r="AF94" s="568">
        <v>1.38</v>
      </c>
      <c r="AG94" s="568">
        <v>9.74</v>
      </c>
      <c r="AH94" s="568">
        <v>-4.26</v>
      </c>
      <c r="AI94" s="568">
        <v>-0.38999999999999996</v>
      </c>
      <c r="AJ94" s="568" t="s">
        <v>135</v>
      </c>
      <c r="AK94" s="568">
        <v>-3.04</v>
      </c>
      <c r="AL94" s="576">
        <v>1280</v>
      </c>
      <c r="AM94" s="571">
        <v>4.2700000000000005</v>
      </c>
      <c r="AN94" s="568">
        <v>1.02</v>
      </c>
      <c r="AO94" s="510">
        <f t="shared" si="25"/>
        <v>3.6035926706814063</v>
      </c>
      <c r="AP94" s="511">
        <f t="shared" si="26"/>
        <v>18.043844243008451</v>
      </c>
      <c r="AQ94" s="582">
        <f t="shared" si="27"/>
        <v>-5.8900237433498592</v>
      </c>
      <c r="AR94" s="430">
        <f>INDEX(Historical!$C$7:$C$1190,MATCH(B94,Historical!$B$7:$B$1214,0))*IF(AH94="n/a",1.03,IF(AH94&lt;0,1.01,IF(AH94&gt;10,1.1,(1+AH94/100))))</f>
        <v>2.323</v>
      </c>
      <c r="AS94" s="581">
        <f t="shared" si="28"/>
        <v>2.3462299999999998</v>
      </c>
      <c r="AT94" s="581">
        <f t="shared" si="32"/>
        <v>2.3696922999999996</v>
      </c>
      <c r="AU94" s="581">
        <f t="shared" si="32"/>
        <v>2.3933892229999998</v>
      </c>
      <c r="AV94" s="581">
        <f t="shared" si="32"/>
        <v>2.4173231152299999</v>
      </c>
      <c r="AW94" s="430">
        <f t="shared" si="29"/>
        <v>11.849634638229999</v>
      </c>
      <c r="AX94" s="516">
        <f t="shared" si="30"/>
        <v>51.609906960932051</v>
      </c>
      <c r="AY94" s="606">
        <v>1.01</v>
      </c>
      <c r="AZ94" s="571">
        <v>31.5</v>
      </c>
      <c r="BA94" s="571">
        <v>-10.91</v>
      </c>
      <c r="BB94" s="571">
        <v>1.47</v>
      </c>
      <c r="BC94" s="571">
        <v>4.55</v>
      </c>
      <c r="BE94" s="421">
        <v>2016</v>
      </c>
      <c r="BF94" s="421">
        <f t="shared" si="31"/>
        <v>1</v>
      </c>
      <c r="BG94" s="578">
        <v>4.8099999999999996</v>
      </c>
      <c r="BH94" t="s">
        <v>3876</v>
      </c>
      <c r="BI94" t="s">
        <v>3938</v>
      </c>
    </row>
    <row r="95" spans="1:61" ht="11.25" customHeight="1" x14ac:dyDescent="0.25">
      <c r="A95" s="95" t="s">
        <v>4162</v>
      </c>
      <c r="B95" s="405" t="s">
        <v>507</v>
      </c>
      <c r="C95" s="734" t="s">
        <v>111</v>
      </c>
      <c r="D95" s="734" t="s">
        <v>3670</v>
      </c>
      <c r="E95" s="504">
        <v>21</v>
      </c>
      <c r="F95" s="33">
        <v>188</v>
      </c>
      <c r="G95" s="33" t="s">
        <v>36</v>
      </c>
      <c r="H95" s="33" t="s">
        <v>36</v>
      </c>
      <c r="I95" s="573">
        <v>32.51</v>
      </c>
      <c r="J95" s="430">
        <f t="shared" si="18"/>
        <v>1.5995078437403876</v>
      </c>
      <c r="K95" s="575">
        <v>0.13</v>
      </c>
      <c r="L95" s="406">
        <v>4</v>
      </c>
      <c r="M95" s="423">
        <f t="shared" si="19"/>
        <v>0.52</v>
      </c>
      <c r="N95" s="183" t="s">
        <v>147</v>
      </c>
      <c r="O95" s="505">
        <v>0.12</v>
      </c>
      <c r="P95" s="422">
        <v>45716</v>
      </c>
      <c r="Q95" s="422">
        <v>45730</v>
      </c>
      <c r="R95" s="423">
        <f t="shared" si="20"/>
        <v>8.333333333333341</v>
      </c>
      <c r="S95" s="474">
        <f>IF(INDEX(Historical!$D$7:$D$1190,MATCH(B95,Historical!$B$7:$B$1192,0))=0,"n/a",(INDEX(Historical!$C$7:$C$1190,MATCH(B95,Historical!$B$7:$B$1192,0))/INDEX(Historical!$D$7:$D$1190,MATCH(B95,Historical!$B$7:$B$1192,0))-1)*100)</f>
        <v>9.0909090909090828</v>
      </c>
      <c r="T95" s="474">
        <f>IF(INDEX(Historical!$F$7:$F$1190,MATCH(B95,Historical!$B$7:$B$1192,0))=0,"n/a",((INDEX(Historical!$C$7:$C$1190,MATCH(B95,Historical!$B$7:$B$1192,0))/INDEX(Historical!$F$7:$F$1190,MATCH(B95,Historical!$B$7:$B$1192,0)))^(1/3)-1)*100)</f>
        <v>8.7509853877300472</v>
      </c>
      <c r="U95" s="474">
        <f>IF(INDEX(Historical!$H$7:$H$1190,MATCH(B95,Historical!$B$7:$B$1192,0))=0,"n/a",((INDEX(Historical!$C$7:$C$1190,MATCH(B95,Historical!$B$7:$B$1192,0))/INDEX(Historical!$H$7:$H$1190,MATCH(B95,Historical!$B$7:$B$1192,0)))^(1/5)-1)*100)</f>
        <v>8.4471771197698544</v>
      </c>
      <c r="V95" s="474">
        <f>IF(INDEX(Historical!$M$7:$M$1190,MATCH(B95,Historical!$B$7:$B$1192,0))=0,"n/a",((INDEX(Historical!$C$7:$C$1190,MATCH(B95,Historical!$B$7:$B$1192,0))/INDEX(Historical!$M$7:$M$1190,MATCH(B95,Historical!$B$7:$B$1192,0)))^(1/10)-1)*100)</f>
        <v>8.6180981564665249</v>
      </c>
      <c r="W95" s="475">
        <f t="shared" si="21"/>
        <v>0.98016719772814132</v>
      </c>
      <c r="X95" s="476">
        <f t="shared" si="22"/>
        <v>1.6498392812050497</v>
      </c>
      <c r="Y95" s="442"/>
      <c r="Z95" s="430">
        <f t="shared" si="23"/>
        <v>31.90184049079755</v>
      </c>
      <c r="AA95" s="581">
        <f t="shared" si="24"/>
        <v>19.94478527607362</v>
      </c>
      <c r="AB95" s="406">
        <v>12</v>
      </c>
      <c r="AC95" s="568">
        <v>1.63</v>
      </c>
      <c r="AD95" s="568">
        <v>3.84</v>
      </c>
      <c r="AE95" s="568">
        <v>4.28</v>
      </c>
      <c r="AF95" s="568">
        <v>4.9000000000000004</v>
      </c>
      <c r="AG95" s="568">
        <v>24.83</v>
      </c>
      <c r="AH95" s="568">
        <v>-8.77</v>
      </c>
      <c r="AI95" s="568">
        <v>16.04</v>
      </c>
      <c r="AJ95" s="568">
        <v>5.12</v>
      </c>
      <c r="AK95" s="568">
        <v>5.2</v>
      </c>
      <c r="AL95" s="576">
        <v>60610</v>
      </c>
      <c r="AM95" s="571">
        <v>0.19</v>
      </c>
      <c r="AN95" s="568">
        <v>1.59</v>
      </c>
      <c r="AO95" s="510">
        <f t="shared" si="25"/>
        <v>-9.8981003125633791</v>
      </c>
      <c r="AP95" s="511">
        <f t="shared" si="26"/>
        <v>10.046684963510241</v>
      </c>
      <c r="AQ95" s="582">
        <f t="shared" si="27"/>
        <v>108.41139641771646</v>
      </c>
      <c r="AR95" s="430">
        <f>INDEX(Historical!$C$7:$C$1190,MATCH(B95,Historical!$B$7:$B$1214,0))*IF(AH95="n/a",1.03,IF(AH95&lt;0,1.01,IF(AH95&gt;10,1.1,(1+AH95/100))))</f>
        <v>0.48480000000000001</v>
      </c>
      <c r="AS95" s="581">
        <f t="shared" si="28"/>
        <v>0.53328000000000009</v>
      </c>
      <c r="AT95" s="581">
        <f t="shared" si="32"/>
        <v>0.56101056000000016</v>
      </c>
      <c r="AU95" s="581">
        <f t="shared" si="32"/>
        <v>0.59018310912000016</v>
      </c>
      <c r="AV95" s="581">
        <f t="shared" si="32"/>
        <v>0.62087263079424015</v>
      </c>
      <c r="AW95" s="430">
        <f t="shared" si="29"/>
        <v>2.7901462999142406</v>
      </c>
      <c r="AX95" s="516">
        <f t="shared" si="30"/>
        <v>8.5824247921077852</v>
      </c>
      <c r="AY95" s="606">
        <v>1.24</v>
      </c>
      <c r="AZ95" s="571">
        <v>24</v>
      </c>
      <c r="BA95" s="571">
        <v>-12.72</v>
      </c>
      <c r="BB95" s="571">
        <v>-5.33</v>
      </c>
      <c r="BC95" s="571">
        <v>0.6</v>
      </c>
      <c r="BE95" s="421">
        <v>2005</v>
      </c>
      <c r="BF95" s="421">
        <f t="shared" si="31"/>
        <v>2</v>
      </c>
      <c r="BG95" s="578">
        <v>7.2700000000000005</v>
      </c>
      <c r="BH95" t="s">
        <v>3876</v>
      </c>
      <c r="BI95" t="s">
        <v>3877</v>
      </c>
    </row>
    <row r="96" spans="1:61" ht="11.25" customHeight="1" x14ac:dyDescent="0.25">
      <c r="A96" s="477" t="s">
        <v>4165</v>
      </c>
      <c r="B96" s="405" t="s">
        <v>3466</v>
      </c>
      <c r="C96" s="734" t="s">
        <v>3636</v>
      </c>
      <c r="D96" s="734" t="s">
        <v>4814</v>
      </c>
      <c r="E96" s="504">
        <v>12</v>
      </c>
      <c r="F96" s="33">
        <v>456</v>
      </c>
      <c r="G96" s="33" t="s">
        <v>105</v>
      </c>
      <c r="H96" s="33" t="s">
        <v>105</v>
      </c>
      <c r="I96" s="395">
        <v>34.409999999999997</v>
      </c>
      <c r="J96" s="430">
        <f t="shared" si="18"/>
        <v>3.8942167974426045</v>
      </c>
      <c r="K96" s="8">
        <v>0.33500000000000002</v>
      </c>
      <c r="L96" s="33">
        <v>4</v>
      </c>
      <c r="M96" s="423">
        <f t="shared" si="19"/>
        <v>1.34</v>
      </c>
      <c r="N96" s="33" t="s">
        <v>469</v>
      </c>
      <c r="O96" s="409">
        <v>0.28999999999999998</v>
      </c>
      <c r="P96" s="422">
        <v>45747</v>
      </c>
      <c r="Q96" s="422">
        <v>45762</v>
      </c>
      <c r="R96" s="423">
        <f t="shared" si="20"/>
        <v>15.517241379310359</v>
      </c>
      <c r="S96" s="474">
        <f>IF(INDEX(Historical!$D$7:$D$1190,MATCH(B96,Historical!$B$7:$B$1192,0))=0,"n/a",(INDEX(Historical!$C$7:$C$1190,MATCH(B96,Historical!$B$7:$B$1192,0))/INDEX(Historical!$D$7:$D$1190,MATCH(B96,Historical!$B$7:$B$1192,0))-1)*100)</f>
        <v>3.1390134529147851</v>
      </c>
      <c r="T96" s="474">
        <f>IF(INDEX(Historical!$F$7:$F$1190,MATCH(B96,Historical!$B$7:$B$1192,0))=0,"n/a",((INDEX(Historical!$C$7:$C$1190,MATCH(B96,Historical!$B$7:$B$1192,0))/INDEX(Historical!$F$7:$F$1190,MATCH(B96,Historical!$B$7:$B$1192,0)))^(1/3)-1)*100)</f>
        <v>3.2429764648874926</v>
      </c>
      <c r="U96" s="474">
        <f>IF(INDEX(Historical!$H$7:$H$1190,MATCH(B96,Historical!$B$7:$B$1192,0))=0,"n/a",((INDEX(Historical!$C$7:$C$1190,MATCH(B96,Historical!$B$7:$B$1192,0))/INDEX(Historical!$H$7:$H$1190,MATCH(B96,Historical!$B$7:$B$1192,0)))^(1/5)-1)*100)</f>
        <v>5.4977102369160535</v>
      </c>
      <c r="V96" s="474">
        <f>IF(INDEX(Historical!$M$7:$M$1190,MATCH(B96,Historical!$B$7:$B$1192,0))=0,"n/a",((INDEX(Historical!$C$7:$C$1190,MATCH(B96,Historical!$B$7:$B$1192,0))/INDEX(Historical!$M$7:$M$1190,MATCH(B96,Historical!$B$7:$B$1192,0)))^(1/10)-1)*100)</f>
        <v>24.847193112378708</v>
      </c>
      <c r="W96" s="475">
        <f t="shared" si="21"/>
        <v>0.22126081654579852</v>
      </c>
      <c r="X96" s="476">
        <f t="shared" si="22"/>
        <v>0.5405811442395333</v>
      </c>
      <c r="Y96" s="431"/>
      <c r="Z96" s="430">
        <f t="shared" si="23"/>
        <v>111.66666666666667</v>
      </c>
      <c r="AA96" s="581">
        <f t="shared" si="24"/>
        <v>28.674999999999997</v>
      </c>
      <c r="AB96" s="406">
        <v>12</v>
      </c>
      <c r="AC96" s="578">
        <v>1.2</v>
      </c>
      <c r="AD96" s="578">
        <v>1.1100000000000001</v>
      </c>
      <c r="AE96" s="568">
        <v>20.58</v>
      </c>
      <c r="AF96" s="568">
        <v>2.08</v>
      </c>
      <c r="AG96" s="568">
        <v>8.36</v>
      </c>
      <c r="AH96" s="568">
        <v>76.8</v>
      </c>
      <c r="AI96" s="568">
        <v>8.1</v>
      </c>
      <c r="AJ96" s="457">
        <v>10.17</v>
      </c>
      <c r="AK96" s="457">
        <v>25.900000000000002</v>
      </c>
      <c r="AL96" s="578">
        <v>7680</v>
      </c>
      <c r="AM96" s="578">
        <v>0.55999999999999994</v>
      </c>
      <c r="AN96" s="578">
        <v>0.35</v>
      </c>
      <c r="AO96" s="510">
        <f t="shared" si="25"/>
        <v>-19.283072965641338</v>
      </c>
      <c r="AP96" s="511">
        <f t="shared" si="26"/>
        <v>9.3919270343586589</v>
      </c>
      <c r="AQ96" s="582">
        <f t="shared" si="27"/>
        <v>62.814140800006804</v>
      </c>
      <c r="AR96" s="430">
        <f>INDEX(Historical!$C$7:$C$1190,MATCH(B96,Historical!$B$7:$B$1214,0))*IF(AH96="n/a",1.03,IF(AH96&lt;0,1.01,IF(AH96&gt;10,1.1,(1+AH96/100))))</f>
        <v>1.2649999999999999</v>
      </c>
      <c r="AS96" s="581">
        <f t="shared" si="28"/>
        <v>1.3674649999999999</v>
      </c>
      <c r="AT96" s="581">
        <f t="shared" si="32"/>
        <v>1.5042115</v>
      </c>
      <c r="AU96" s="581">
        <f t="shared" si="32"/>
        <v>1.6546326500000001</v>
      </c>
      <c r="AV96" s="581">
        <f t="shared" si="32"/>
        <v>1.8200959150000002</v>
      </c>
      <c r="AW96" s="430">
        <f t="shared" si="29"/>
        <v>7.6114050650000005</v>
      </c>
      <c r="AX96" s="516">
        <f t="shared" si="30"/>
        <v>22.119747355419939</v>
      </c>
      <c r="AY96" s="500">
        <v>0.86</v>
      </c>
      <c r="AZ96" s="568">
        <v>38.81</v>
      </c>
      <c r="BA96" s="568">
        <v>-1.46</v>
      </c>
      <c r="BB96" s="568">
        <v>7.6300000000000008</v>
      </c>
      <c r="BC96" s="568">
        <v>18.63</v>
      </c>
      <c r="BE96" s="421">
        <v>2014</v>
      </c>
      <c r="BF96" s="421">
        <f t="shared" si="31"/>
        <v>1</v>
      </c>
      <c r="BG96" s="578">
        <v>5.96</v>
      </c>
      <c r="BH96" t="s">
        <v>3876</v>
      </c>
      <c r="BI96" t="s">
        <v>3878</v>
      </c>
    </row>
    <row r="97" spans="1:61" ht="11.25" customHeight="1" x14ac:dyDescent="0.25">
      <c r="A97" s="8" t="s">
        <v>1038</v>
      </c>
      <c r="B97" s="405" t="s">
        <v>1039</v>
      </c>
      <c r="C97" s="734" t="s">
        <v>3636</v>
      </c>
      <c r="D97" s="734" t="s">
        <v>4812</v>
      </c>
      <c r="E97" s="504">
        <v>15</v>
      </c>
      <c r="F97" s="33">
        <v>284</v>
      </c>
      <c r="G97" s="33" t="s">
        <v>105</v>
      </c>
      <c r="H97" s="33" t="s">
        <v>105</v>
      </c>
      <c r="I97" s="573">
        <v>40.92</v>
      </c>
      <c r="J97" s="430">
        <f t="shared" si="18"/>
        <v>5.0830889540566959</v>
      </c>
      <c r="K97" s="575">
        <v>0.52</v>
      </c>
      <c r="L97" s="406">
        <v>4</v>
      </c>
      <c r="M97" s="423">
        <f t="shared" si="19"/>
        <v>2.08</v>
      </c>
      <c r="N97" s="183" t="s">
        <v>216</v>
      </c>
      <c r="O97" s="505">
        <v>0.51</v>
      </c>
      <c r="P97" s="422">
        <v>45659</v>
      </c>
      <c r="Q97" s="422">
        <v>45673</v>
      </c>
      <c r="R97" s="423">
        <f t="shared" si="20"/>
        <v>1.9607843137254919</v>
      </c>
      <c r="S97" s="474">
        <f>IF(INDEX(Historical!$D$7:$D$1190,MATCH(B97,Historical!$B$7:$B$1192,0))=0,"n/a",(INDEX(Historical!$C$7:$C$1190,MATCH(B97,Historical!$B$7:$B$1192,0))/INDEX(Historical!$D$7:$D$1190,MATCH(B97,Historical!$B$7:$B$1192,0))-1)*100)</f>
        <v>4.081632653061229</v>
      </c>
      <c r="T97" s="474">
        <f>IF(INDEX(Historical!$F$7:$F$1190,MATCH(B97,Historical!$B$7:$B$1192,0))=0,"n/a",((INDEX(Historical!$C$7:$C$1190,MATCH(B97,Historical!$B$7:$B$1192,0))/INDEX(Historical!$F$7:$F$1190,MATCH(B97,Historical!$B$7:$B$1192,0)))^(1/3)-1)*100)</f>
        <v>14.471424255333186</v>
      </c>
      <c r="U97" s="474">
        <f>IF(INDEX(Historical!$H$7:$H$1190,MATCH(B97,Historical!$B$7:$B$1192,0))=0,"n/a",((INDEX(Historical!$C$7:$C$1190,MATCH(B97,Historical!$B$7:$B$1192,0))/INDEX(Historical!$H$7:$H$1190,MATCH(B97,Historical!$B$7:$B$1192,0)))^(1/5)-1)*100)</f>
        <v>9.7700948713745017</v>
      </c>
      <c r="V97" s="474">
        <f>IF(INDEX(Historical!$M$7:$M$1190,MATCH(B97,Historical!$B$7:$B$1192,0))=0,"n/a",((INDEX(Historical!$C$7:$C$1190,MATCH(B97,Historical!$B$7:$B$1192,0))/INDEX(Historical!$M$7:$M$1190,MATCH(B97,Historical!$B$7:$B$1192,0)))^(1/10)-1)*100)</f>
        <v>14.646996692066061</v>
      </c>
      <c r="W97" s="475">
        <f t="shared" si="21"/>
        <v>0.6670374191227022</v>
      </c>
      <c r="X97" s="476">
        <f t="shared" si="22"/>
        <v>0.68322341757863658</v>
      </c>
      <c r="Y97" s="439"/>
      <c r="Z97" s="430">
        <f t="shared" si="23"/>
        <v>126.82926829268293</v>
      </c>
      <c r="AA97" s="581">
        <f t="shared" si="24"/>
        <v>24.951219512195124</v>
      </c>
      <c r="AB97" s="406">
        <v>12</v>
      </c>
      <c r="AC97" s="568">
        <v>1.64</v>
      </c>
      <c r="AD97" s="568" t="s">
        <v>135</v>
      </c>
      <c r="AE97" s="568">
        <v>8.57</v>
      </c>
      <c r="AF97" s="568">
        <v>3.32</v>
      </c>
      <c r="AG97" s="568">
        <v>13.43</v>
      </c>
      <c r="AH97" s="568">
        <v>-11.55</v>
      </c>
      <c r="AI97" s="568">
        <v>1.5599999999999998</v>
      </c>
      <c r="AJ97" s="568">
        <v>14.299999999999999</v>
      </c>
      <c r="AK97" s="568">
        <v>-1.59</v>
      </c>
      <c r="AL97" s="576">
        <v>9380</v>
      </c>
      <c r="AM97" s="571">
        <v>0.89999999999999991</v>
      </c>
      <c r="AN97" s="568">
        <v>1.22</v>
      </c>
      <c r="AO97" s="510">
        <f t="shared" si="25"/>
        <v>-10.098035686763925</v>
      </c>
      <c r="AP97" s="511">
        <f t="shared" si="26"/>
        <v>14.853183825431199</v>
      </c>
      <c r="AQ97" s="582">
        <f t="shared" si="27"/>
        <v>91.877332087731745</v>
      </c>
      <c r="AR97" s="430">
        <f>INDEX(Historical!$C$7:$C$1190,MATCH(B97,Historical!$B$7:$B$1214,0))*IF(AH97="n/a",1.03,IF(AH97&lt;0,1.01,IF(AH97&gt;10,1.1,(1+AH97/100))))</f>
        <v>2.0604</v>
      </c>
      <c r="AS97" s="581">
        <f t="shared" si="28"/>
        <v>2.0925422400000002</v>
      </c>
      <c r="AT97" s="581">
        <f t="shared" si="32"/>
        <v>2.1134676624000002</v>
      </c>
      <c r="AU97" s="581">
        <f t="shared" si="32"/>
        <v>2.1346023390240001</v>
      </c>
      <c r="AV97" s="581">
        <f t="shared" si="32"/>
        <v>2.1559483624142399</v>
      </c>
      <c r="AW97" s="430">
        <f t="shared" si="29"/>
        <v>10.556960603838238</v>
      </c>
      <c r="AX97" s="516">
        <f t="shared" si="30"/>
        <v>25.799023958548968</v>
      </c>
      <c r="AY97" s="606">
        <v>0.96</v>
      </c>
      <c r="AZ97" s="571">
        <v>19.509999999999998</v>
      </c>
      <c r="BA97" s="571">
        <v>-25.790000000000003</v>
      </c>
      <c r="BB97" s="571">
        <v>-0.25</v>
      </c>
      <c r="BC97" s="571">
        <v>-3.3300000000000005</v>
      </c>
      <c r="BE97" s="421">
        <v>2011</v>
      </c>
      <c r="BF97" s="421">
        <f t="shared" si="31"/>
        <v>1</v>
      </c>
      <c r="BG97" s="578">
        <v>5.81</v>
      </c>
      <c r="BH97" t="s">
        <v>3876</v>
      </c>
      <c r="BI97" t="s">
        <v>3878</v>
      </c>
    </row>
    <row r="98" spans="1:61" ht="11.25" customHeight="1" x14ac:dyDescent="0.25">
      <c r="A98" s="8" t="s">
        <v>4172</v>
      </c>
      <c r="B98" s="405" t="s">
        <v>1051</v>
      </c>
      <c r="C98" s="734" t="s">
        <v>243</v>
      </c>
      <c r="D98" s="734" t="s">
        <v>3661</v>
      </c>
      <c r="E98" s="504">
        <v>15</v>
      </c>
      <c r="F98" s="33">
        <v>327</v>
      </c>
      <c r="G98" s="33" t="s">
        <v>105</v>
      </c>
      <c r="H98" s="33" t="s">
        <v>105</v>
      </c>
      <c r="I98" s="573">
        <v>532.88</v>
      </c>
      <c r="J98" s="430">
        <f t="shared" si="18"/>
        <v>0.22519141270079565</v>
      </c>
      <c r="K98" s="575">
        <v>0.3</v>
      </c>
      <c r="L98" s="406">
        <v>4</v>
      </c>
      <c r="M98" s="423">
        <f t="shared" si="19"/>
        <v>1.2</v>
      </c>
      <c r="N98" s="183" t="s">
        <v>684</v>
      </c>
      <c r="O98" s="505">
        <v>0.25</v>
      </c>
      <c r="P98" s="422">
        <v>45930</v>
      </c>
      <c r="Q98" s="422">
        <v>45964</v>
      </c>
      <c r="R98" s="423">
        <f t="shared" si="20"/>
        <v>19.999999999999996</v>
      </c>
      <c r="S98" s="474">
        <f>IF(INDEX(Historical!$D$7:$D$1190,MATCH(B98,Historical!$B$7:$B$1192,0))=0,"n/a",(INDEX(Historical!$C$7:$C$1190,MATCH(B98,Historical!$B$7:$B$1192,0))/INDEX(Historical!$D$7:$D$1190,MATCH(B98,Historical!$B$7:$B$1192,0))-1)*100)</f>
        <v>17.647058823529417</v>
      </c>
      <c r="T98" s="474">
        <f>IF(INDEX(Historical!$F$7:$F$1190,MATCH(B98,Historical!$B$7:$B$1192,0))=0,"n/a",((INDEX(Historical!$C$7:$C$1190,MATCH(B98,Historical!$B$7:$B$1192,0))/INDEX(Historical!$F$7:$F$1190,MATCH(B98,Historical!$B$7:$B$1192,0)))^(1/3)-1)*100)</f>
        <v>15.441567326431937</v>
      </c>
      <c r="U98" s="474">
        <f>IF(INDEX(Historical!$H$7:$H$1190,MATCH(B98,Historical!$B$7:$B$1192,0))=0,"n/a",((INDEX(Historical!$C$7:$C$1190,MATCH(B98,Historical!$B$7:$B$1192,0))/INDEX(Historical!$H$7:$H$1190,MATCH(B98,Historical!$B$7:$B$1192,0)))^(1/5)-1)*100)</f>
        <v>17.316067631184097</v>
      </c>
      <c r="V98" s="474">
        <f>IF(INDEX(Historical!$M$7:$M$1190,MATCH(B98,Historical!$B$7:$B$1192,0))=0,"n/a",((INDEX(Historical!$C$7:$C$1190,MATCH(B98,Historical!$B$7:$B$1192,0))/INDEX(Historical!$M$7:$M$1190,MATCH(B98,Historical!$B$7:$B$1192,0)))^(1/10)-1)*100)</f>
        <v>15.339715498651451</v>
      </c>
      <c r="W98" s="475">
        <f t="shared" si="21"/>
        <v>1.1288389040009505</v>
      </c>
      <c r="X98" s="476">
        <f t="shared" si="22"/>
        <v>0.32622584082863781</v>
      </c>
      <c r="Y98" s="451" t="s">
        <v>4945</v>
      </c>
      <c r="Z98" s="430">
        <f t="shared" si="23"/>
        <v>3.3085194375516949</v>
      </c>
      <c r="AA98" s="581">
        <f t="shared" si="24"/>
        <v>14.692031982354562</v>
      </c>
      <c r="AB98" s="406">
        <v>1</v>
      </c>
      <c r="AC98" s="568">
        <v>36.270000000000003</v>
      </c>
      <c r="AD98" s="568" t="s">
        <v>135</v>
      </c>
      <c r="AE98" s="568">
        <v>1.26</v>
      </c>
      <c r="AF98" s="568">
        <v>4.33</v>
      </c>
      <c r="AG98" s="568">
        <v>29.759999999999998</v>
      </c>
      <c r="AH98" s="568">
        <v>-16.309999999999999</v>
      </c>
      <c r="AI98" s="568">
        <v>-14.42</v>
      </c>
      <c r="AJ98" s="568">
        <v>53.080000000000005</v>
      </c>
      <c r="AK98" s="568">
        <v>-11.23</v>
      </c>
      <c r="AL98" s="576">
        <v>8320</v>
      </c>
      <c r="AM98" s="571">
        <v>50.8</v>
      </c>
      <c r="AN98" s="568">
        <v>0.28999999999999998</v>
      </c>
      <c r="AO98" s="510">
        <f t="shared" si="25"/>
        <v>2.8492270615303301</v>
      </c>
      <c r="AP98" s="511">
        <f t="shared" si="26"/>
        <v>17.541259043884892</v>
      </c>
      <c r="AQ98" s="582">
        <f t="shared" si="27"/>
        <v>68.148741672491653</v>
      </c>
      <c r="AR98" s="430">
        <f>INDEX(Historical!$C$7:$C$1190,MATCH(B98,Historical!$B$7:$B$1214,0))*IF(AH98="n/a",1.03,IF(AH98&lt;0,1.01,IF(AH98&gt;10,1.1,(1+AH98/100))))</f>
        <v>1.01</v>
      </c>
      <c r="AS98" s="581">
        <f t="shared" si="28"/>
        <v>1.0201</v>
      </c>
      <c r="AT98" s="581">
        <f t="shared" si="32"/>
        <v>1.0303009999999999</v>
      </c>
      <c r="AU98" s="581">
        <f t="shared" si="32"/>
        <v>1.04060401</v>
      </c>
      <c r="AV98" s="581">
        <f t="shared" si="32"/>
        <v>1.0510100500999999</v>
      </c>
      <c r="AW98" s="430">
        <f t="shared" si="29"/>
        <v>5.1520150601000001</v>
      </c>
      <c r="AX98" s="516">
        <f t="shared" si="30"/>
        <v>0.96682462469974484</v>
      </c>
      <c r="AY98" s="606">
        <v>1.01</v>
      </c>
      <c r="AZ98" s="571">
        <v>88.8</v>
      </c>
      <c r="BA98" s="571">
        <v>-3.6700000000000004</v>
      </c>
      <c r="BB98" s="571">
        <v>13.03</v>
      </c>
      <c r="BC98" s="571">
        <v>26.279999999999998</v>
      </c>
      <c r="BE98" s="421">
        <v>2012</v>
      </c>
      <c r="BF98" s="421">
        <f t="shared" si="31"/>
        <v>1</v>
      </c>
      <c r="BG98" s="578">
        <v>15.67</v>
      </c>
      <c r="BH98" t="s">
        <v>3876</v>
      </c>
      <c r="BI98" t="s">
        <v>3877</v>
      </c>
    </row>
    <row r="99" spans="1:61" ht="11.25" customHeight="1" x14ac:dyDescent="0.25">
      <c r="A99" s="95" t="s">
        <v>4174</v>
      </c>
      <c r="B99" s="405" t="s">
        <v>3462</v>
      </c>
      <c r="C99" s="734" t="s">
        <v>127</v>
      </c>
      <c r="D99" s="734" t="s">
        <v>4774</v>
      </c>
      <c r="E99" s="504">
        <v>10</v>
      </c>
      <c r="F99" s="33">
        <v>503</v>
      </c>
      <c r="G99" s="33" t="s">
        <v>105</v>
      </c>
      <c r="H99" s="33" t="s">
        <v>105</v>
      </c>
      <c r="I99" s="573">
        <v>108.76</v>
      </c>
      <c r="J99" s="430">
        <f t="shared" si="18"/>
        <v>2.169915410077234</v>
      </c>
      <c r="K99" s="575">
        <v>0.59</v>
      </c>
      <c r="L99" s="406">
        <v>4</v>
      </c>
      <c r="M99" s="423">
        <f t="shared" si="19"/>
        <v>2.36</v>
      </c>
      <c r="N99" s="183" t="s">
        <v>221</v>
      </c>
      <c r="O99" s="505">
        <v>0.55000000000000004</v>
      </c>
      <c r="P99" s="609">
        <v>45026</v>
      </c>
      <c r="Q99" s="609">
        <v>45041</v>
      </c>
      <c r="R99" s="423">
        <f t="shared" si="20"/>
        <v>7.2727272727272583</v>
      </c>
      <c r="S99" s="474">
        <f>IF(INDEX(Historical!$D$7:$D$1190,MATCH(B99,Historical!$B$7:$B$1192,0))=0,"n/a",(INDEX(Historical!$C$7:$C$1190,MATCH(B99,Historical!$B$7:$B$1192,0))/INDEX(Historical!$D$7:$D$1190,MATCH(B99,Historical!$B$7:$B$1192,0))-1)*100)</f>
        <v>1.7241379310344751</v>
      </c>
      <c r="T99" s="474">
        <f>IF(INDEX(Historical!$F$7:$F$1190,MATCH(B99,Historical!$B$7:$B$1192,0))=0,"n/a",((INDEX(Historical!$C$7:$C$1190,MATCH(B99,Historical!$B$7:$B$1192,0))/INDEX(Historical!$F$7:$F$1190,MATCH(B99,Historical!$B$7:$B$1192,0)))^(1/3)-1)*100)</f>
        <v>13.361520606510279</v>
      </c>
      <c r="U99" s="474">
        <f>IF(INDEX(Historical!$H$7:$H$1190,MATCH(B99,Historical!$B$7:$B$1192,0))=0,"n/a",((INDEX(Historical!$C$7:$C$1190,MATCH(B99,Historical!$B$7:$B$1192,0))/INDEX(Historical!$H$7:$H$1190,MATCH(B99,Historical!$B$7:$B$1192,0)))^(1/5)-1)*100)</f>
        <v>13.553466845836471</v>
      </c>
      <c r="V99" s="474" t="str">
        <f>IF(INDEX(Historical!$M$7:$M$1190,MATCH(B99,Historical!$B$7:$B$1192,0))=0,"n/a",((INDEX(Historical!$C$7:$C$1190,MATCH(B99,Historical!$B$7:$B$1192,0))/INDEX(Historical!$M$7:$M$1190,MATCH(B99,Historical!$B$7:$B$1192,0)))^(1/10)-1)*100)</f>
        <v>n/a</v>
      </c>
      <c r="W99" s="475" t="str">
        <f t="shared" si="21"/>
        <v>n/a</v>
      </c>
      <c r="X99" s="476" t="str">
        <f t="shared" si="22"/>
        <v>n/a</v>
      </c>
      <c r="Y99" s="451" t="s">
        <v>4949</v>
      </c>
      <c r="Z99" s="430">
        <f t="shared" si="23"/>
        <v>43.622920517560068</v>
      </c>
      <c r="AA99" s="581">
        <f t="shared" si="24"/>
        <v>20.10351201478743</v>
      </c>
      <c r="AB99" s="406">
        <v>1</v>
      </c>
      <c r="AC99" s="568">
        <v>5.41</v>
      </c>
      <c r="AD99" s="568">
        <v>2.63</v>
      </c>
      <c r="AE99" s="568">
        <v>0.56999999999999995</v>
      </c>
      <c r="AF99" s="568">
        <v>2.99</v>
      </c>
      <c r="AG99" s="568">
        <v>15.6</v>
      </c>
      <c r="AH99" s="568">
        <v>2.5100000000000002</v>
      </c>
      <c r="AI99" s="568">
        <v>9</v>
      </c>
      <c r="AJ99" s="568">
        <v>-5.08</v>
      </c>
      <c r="AK99" s="568">
        <v>7.66</v>
      </c>
      <c r="AL99" s="576">
        <v>23930</v>
      </c>
      <c r="AM99" s="571">
        <v>0.35000000000000003</v>
      </c>
      <c r="AN99" s="568">
        <v>2.13</v>
      </c>
      <c r="AO99" s="510">
        <f t="shared" si="25"/>
        <v>-4.3801297588737249</v>
      </c>
      <c r="AP99" s="511">
        <f t="shared" si="26"/>
        <v>15.723382255913705</v>
      </c>
      <c r="AQ99" s="582">
        <f t="shared" si="27"/>
        <v>63.448260143983482</v>
      </c>
      <c r="AR99" s="430">
        <f>INDEX(Historical!$C$7:$C$1190,MATCH(B99,Historical!$B$7:$B$1214,0))*IF(AH99="n/a",1.03,IF(AH99&lt;0,1.01,IF(AH99&gt;10,1.1,(1+AH99/100))))</f>
        <v>2.4192359999999997</v>
      </c>
      <c r="AS99" s="581">
        <f t="shared" si="28"/>
        <v>2.6369672399999997</v>
      </c>
      <c r="AT99" s="581">
        <f t="shared" si="32"/>
        <v>2.8389589305839995</v>
      </c>
      <c r="AU99" s="581">
        <f t="shared" si="32"/>
        <v>3.056423184666734</v>
      </c>
      <c r="AV99" s="581">
        <f t="shared" si="32"/>
        <v>3.2905452006122058</v>
      </c>
      <c r="AW99" s="430">
        <f t="shared" si="29"/>
        <v>14.242130555862939</v>
      </c>
      <c r="AX99" s="516">
        <f t="shared" si="30"/>
        <v>13.095007866736797</v>
      </c>
      <c r="AY99" s="606">
        <v>0.3</v>
      </c>
      <c r="AZ99" s="571">
        <v>63.72</v>
      </c>
      <c r="BA99" s="571">
        <v>-7.79</v>
      </c>
      <c r="BB99" s="571">
        <v>-2.86</v>
      </c>
      <c r="BC99" s="571">
        <v>19.59</v>
      </c>
      <c r="BE99" s="421">
        <v>2015</v>
      </c>
      <c r="BF99" s="421">
        <f t="shared" si="31"/>
        <v>1</v>
      </c>
      <c r="BG99" s="578">
        <v>3.75</v>
      </c>
      <c r="BH99" t="s">
        <v>3876</v>
      </c>
      <c r="BI99" t="s">
        <v>3877</v>
      </c>
    </row>
    <row r="100" spans="1:61" ht="11.25" customHeight="1" x14ac:dyDescent="0.25">
      <c r="A100" s="95" t="s">
        <v>517</v>
      </c>
      <c r="B100" s="405" t="s">
        <v>518</v>
      </c>
      <c r="C100" s="734" t="s">
        <v>107</v>
      </c>
      <c r="D100" s="734" t="s">
        <v>117</v>
      </c>
      <c r="E100" s="504">
        <v>23</v>
      </c>
      <c r="F100" s="33">
        <v>157</v>
      </c>
      <c r="G100" s="33" t="s">
        <v>36</v>
      </c>
      <c r="H100" s="33" t="s">
        <v>36</v>
      </c>
      <c r="I100" s="573">
        <v>17.89</v>
      </c>
      <c r="J100" s="430">
        <f t="shared" si="18"/>
        <v>4.0804918949133597</v>
      </c>
      <c r="K100" s="575">
        <v>0.1825</v>
      </c>
      <c r="L100" s="406">
        <v>4</v>
      </c>
      <c r="M100" s="423">
        <f t="shared" si="19"/>
        <v>0.73</v>
      </c>
      <c r="N100" s="183" t="s">
        <v>106</v>
      </c>
      <c r="O100" s="505">
        <v>0.17249999999999999</v>
      </c>
      <c r="P100" s="422">
        <v>45778</v>
      </c>
      <c r="Q100" s="422">
        <v>45792</v>
      </c>
      <c r="R100" s="423">
        <f t="shared" si="20"/>
        <v>5.7971014492753676</v>
      </c>
      <c r="S100" s="474">
        <f>IF(INDEX(Historical!$D$7:$D$1190,MATCH(B100,Historical!$B$7:$B$1192,0))=0,"n/a",(INDEX(Historical!$C$7:$C$1190,MATCH(B100,Historical!$B$7:$B$1192,0))/INDEX(Historical!$D$7:$D$1190,MATCH(B100,Historical!$B$7:$B$1192,0))-1)*100)</f>
        <v>1.8518518518518379</v>
      </c>
      <c r="T100" s="474">
        <f>IF(INDEX(Historical!$F$7:$F$1190,MATCH(B100,Historical!$B$7:$B$1192,0))=0,"n/a",((INDEX(Historical!$C$7:$C$1190,MATCH(B100,Historical!$B$7:$B$1192,0))/INDEX(Historical!$F$7:$F$1190,MATCH(B100,Historical!$B$7:$B$1192,0)))^(1/3)-1)*100)</f>
        <v>2.9541959053406508</v>
      </c>
      <c r="U100" s="474">
        <f>IF(INDEX(Historical!$H$7:$H$1190,MATCH(B100,Historical!$B$7:$B$1192,0))=0,"n/a",((INDEX(Historical!$C$7:$C$1190,MATCH(B100,Historical!$B$7:$B$1192,0))/INDEX(Historical!$H$7:$H$1190,MATCH(B100,Historical!$B$7:$B$1192,0)))^(1/5)-1)*100)</f>
        <v>3.5485788455905221</v>
      </c>
      <c r="V100" s="474">
        <f>IF(INDEX(Historical!$M$7:$M$1190,MATCH(B100,Historical!$B$7:$B$1192,0))=0,"n/a",((INDEX(Historical!$C$7:$C$1190,MATCH(B100,Historical!$B$7:$B$1192,0))/INDEX(Historical!$M$7:$M$1190,MATCH(B100,Historical!$B$7:$B$1192,0)))^(1/10)-1)*100)</f>
        <v>2.7922139281288949</v>
      </c>
      <c r="W100" s="475">
        <f t="shared" si="21"/>
        <v>1.2708835844710791</v>
      </c>
      <c r="X100" s="476" t="str">
        <f t="shared" si="22"/>
        <v>n/a</v>
      </c>
      <c r="Y100" s="405"/>
      <c r="Z100" s="430">
        <f t="shared" si="23"/>
        <v>30.672268907563026</v>
      </c>
      <c r="AA100" s="581">
        <f t="shared" si="24"/>
        <v>7.5168067226890765</v>
      </c>
      <c r="AB100" s="406">
        <v>12</v>
      </c>
      <c r="AC100" s="568">
        <v>2.38</v>
      </c>
      <c r="AD100" s="568">
        <v>0.54</v>
      </c>
      <c r="AE100" s="568">
        <v>0.64</v>
      </c>
      <c r="AF100" s="568">
        <v>1.06</v>
      </c>
      <c r="AG100" s="568">
        <v>15.2</v>
      </c>
      <c r="AH100" s="568">
        <v>34.65</v>
      </c>
      <c r="AI100" s="568">
        <v>5.3900000000000006</v>
      </c>
      <c r="AJ100" s="568">
        <v>-1.76</v>
      </c>
      <c r="AK100" s="568">
        <v>13.780000000000001</v>
      </c>
      <c r="AL100" s="576">
        <v>635.66999999999996</v>
      </c>
      <c r="AM100" s="571">
        <v>56.279999999999994</v>
      </c>
      <c r="AN100" s="568">
        <v>0.06</v>
      </c>
      <c r="AO100" s="510">
        <f t="shared" si="25"/>
        <v>0.11226401781480533</v>
      </c>
      <c r="AP100" s="511">
        <f t="shared" si="26"/>
        <v>7.6290707405038818</v>
      </c>
      <c r="AQ100" s="582">
        <f t="shared" si="27"/>
        <v>-40.491587425528486</v>
      </c>
      <c r="AR100" s="430">
        <f>INDEX(Historical!$C$7:$C$1190,MATCH(B100,Historical!$B$7:$B$1214,0))*IF(AH100="n/a",1.03,IF(AH100&lt;0,1.01,IF(AH100&gt;10,1.1,(1+AH100/100))))</f>
        <v>0.75625000000000009</v>
      </c>
      <c r="AS100" s="581">
        <f t="shared" si="28"/>
        <v>0.79701187500000015</v>
      </c>
      <c r="AT100" s="581">
        <f t="shared" si="32"/>
        <v>0.87671306250000025</v>
      </c>
      <c r="AU100" s="581">
        <f t="shared" si="32"/>
        <v>0.96438436875000033</v>
      </c>
      <c r="AV100" s="581">
        <f t="shared" si="32"/>
        <v>1.0608228056250004</v>
      </c>
      <c r="AW100" s="430">
        <f t="shared" si="29"/>
        <v>4.4551821118750006</v>
      </c>
      <c r="AX100" s="516">
        <f t="shared" si="30"/>
        <v>24.903197942286194</v>
      </c>
      <c r="AY100" s="606">
        <v>-0.02</v>
      </c>
      <c r="AZ100" s="571">
        <v>27.24</v>
      </c>
      <c r="BA100" s="571">
        <v>-15.290000000000001</v>
      </c>
      <c r="BB100" s="571">
        <v>-1.08</v>
      </c>
      <c r="BC100" s="571">
        <v>2.0500000000000003</v>
      </c>
      <c r="BE100" s="421">
        <v>2003</v>
      </c>
      <c r="BF100" s="421">
        <f t="shared" si="31"/>
        <v>2</v>
      </c>
      <c r="BG100" s="578">
        <v>4.7</v>
      </c>
      <c r="BH100" t="s">
        <v>3876</v>
      </c>
      <c r="BI100" t="s">
        <v>3877</v>
      </c>
    </row>
    <row r="101" spans="1:61" s="540" customFormat="1" ht="11.25" customHeight="1" x14ac:dyDescent="0.25">
      <c r="A101" s="523" t="s">
        <v>519</v>
      </c>
      <c r="B101" s="541" t="s">
        <v>520</v>
      </c>
      <c r="C101" s="734" t="s">
        <v>107</v>
      </c>
      <c r="D101" s="734" t="s">
        <v>117</v>
      </c>
      <c r="E101" s="524">
        <v>23</v>
      </c>
      <c r="F101" s="33">
        <v>158</v>
      </c>
      <c r="G101" s="720" t="s">
        <v>105</v>
      </c>
      <c r="H101" s="720" t="s">
        <v>105</v>
      </c>
      <c r="I101" s="525">
        <v>14.25</v>
      </c>
      <c r="J101" s="526">
        <f t="shared" si="18"/>
        <v>4.6315789473684212</v>
      </c>
      <c r="K101" s="527">
        <v>0.16500000000000001</v>
      </c>
      <c r="L101" s="528">
        <v>4</v>
      </c>
      <c r="M101" s="529">
        <f t="shared" si="19"/>
        <v>0.66</v>
      </c>
      <c r="N101" s="530" t="s">
        <v>106</v>
      </c>
      <c r="O101" s="531">
        <v>0.155</v>
      </c>
      <c r="P101" s="714">
        <v>45778</v>
      </c>
      <c r="Q101" s="714">
        <v>45792</v>
      </c>
      <c r="R101" s="529">
        <f t="shared" si="20"/>
        <v>6.4516129032258114</v>
      </c>
      <c r="S101" s="474">
        <f>IF(INDEX(Historical!$D$7:$D$1190,MATCH(B101,Historical!$B$7:$B$1192,0))=0,"n/a",(INDEX(Historical!$C$7:$C$1190,MATCH(B101,Historical!$B$7:$B$1192,0))/INDEX(Historical!$D$7:$D$1190,MATCH(B101,Historical!$B$7:$B$1192,0))-1)*100)</f>
        <v>2.0661157024793431</v>
      </c>
      <c r="T101" s="474">
        <f>IF(INDEX(Historical!$F$7:$F$1190,MATCH(B101,Historical!$B$7:$B$1192,0))=0,"n/a",((INDEX(Historical!$C$7:$C$1190,MATCH(B101,Historical!$B$7:$B$1192,0))/INDEX(Historical!$F$7:$F$1190,MATCH(B101,Historical!$B$7:$B$1192,0)))^(1/3)-1)*100)</f>
        <v>3.3117325973756939</v>
      </c>
      <c r="U101" s="474">
        <f>IF(INDEX(Historical!$H$7:$H$1190,MATCH(B101,Historical!$B$7:$B$1192,0))=0,"n/a",((INDEX(Historical!$C$7:$C$1190,MATCH(B101,Historical!$B$7:$B$1192,0))/INDEX(Historical!$H$7:$H$1190,MATCH(B101,Historical!$B$7:$B$1192,0)))^(1/5)-1)*100)</f>
        <v>4.0016388827645244</v>
      </c>
      <c r="V101" s="474">
        <f>IF(INDEX(Historical!$M$7:$M$1190,MATCH(B101,Historical!$B$7:$B$1192,0))=0,"n/a",((INDEX(Historical!$C$7:$C$1190,MATCH(B101,Historical!$B$7:$B$1192,0))/INDEX(Historical!$M$7:$M$1190,MATCH(B101,Historical!$B$7:$B$1192,0)))^(1/10)-1)*100)</f>
        <v>2.9213791389011146</v>
      </c>
      <c r="W101" s="475">
        <f t="shared" si="21"/>
        <v>1.369777318348947</v>
      </c>
      <c r="X101" s="476" t="str">
        <f t="shared" si="22"/>
        <v>n/a</v>
      </c>
      <c r="Y101" s="546"/>
      <c r="Z101" s="526" t="str">
        <f t="shared" si="23"/>
        <v>n/a</v>
      </c>
      <c r="AA101" s="533" t="str">
        <f t="shared" si="24"/>
        <v>n/a</v>
      </c>
      <c r="AB101" s="528">
        <v>12</v>
      </c>
      <c r="AC101" s="534" t="s">
        <v>135</v>
      </c>
      <c r="AD101" s="534" t="s">
        <v>135</v>
      </c>
      <c r="AE101" s="534" t="s">
        <v>135</v>
      </c>
      <c r="AF101" s="534" t="s">
        <v>135</v>
      </c>
      <c r="AG101" s="534" t="s">
        <v>135</v>
      </c>
      <c r="AH101" s="534" t="s">
        <v>135</v>
      </c>
      <c r="AI101" s="534" t="s">
        <v>135</v>
      </c>
      <c r="AJ101" s="534" t="s">
        <v>135</v>
      </c>
      <c r="AK101" s="534" t="s">
        <v>135</v>
      </c>
      <c r="AL101" s="535" t="s">
        <v>135</v>
      </c>
      <c r="AM101" s="536" t="s">
        <v>135</v>
      </c>
      <c r="AN101" s="534" t="s">
        <v>135</v>
      </c>
      <c r="AO101" s="537" t="str">
        <f t="shared" si="25"/>
        <v>n/a</v>
      </c>
      <c r="AP101" s="538">
        <f t="shared" si="26"/>
        <v>8.6332178301329456</v>
      </c>
      <c r="AQ101" s="582" t="str">
        <f t="shared" si="27"/>
        <v>n/a</v>
      </c>
      <c r="AR101" s="430">
        <f>INDEX(Historical!$C$7:$C$1190,MATCH(B101,Historical!$B$7:$B$1214,0))*IF(AH101="n/a",1.03,IF(AH101&lt;0,1.01,IF(AH101&gt;10,1.1,(1+AH101/100))))</f>
        <v>0.63602500000000006</v>
      </c>
      <c r="AS101" s="533">
        <f t="shared" si="28"/>
        <v>0.65510575000000004</v>
      </c>
      <c r="AT101" s="533">
        <f t="shared" si="32"/>
        <v>0.67475892250000002</v>
      </c>
      <c r="AU101" s="533">
        <f t="shared" si="32"/>
        <v>0.69500169017500002</v>
      </c>
      <c r="AV101" s="533">
        <f t="shared" si="32"/>
        <v>0.71585174088025005</v>
      </c>
      <c r="AW101" s="526">
        <f t="shared" si="29"/>
        <v>3.3767431035552509</v>
      </c>
      <c r="AX101" s="539">
        <f t="shared" si="30"/>
        <v>23.696442831966671</v>
      </c>
      <c r="AY101" s="607" t="s">
        <v>135</v>
      </c>
      <c r="AZ101" s="536" t="s">
        <v>135</v>
      </c>
      <c r="BA101" s="536" t="s">
        <v>135</v>
      </c>
      <c r="BB101" s="536" t="s">
        <v>135</v>
      </c>
      <c r="BC101" s="536" t="s">
        <v>135</v>
      </c>
      <c r="BD101" s="592"/>
      <c r="BE101" s="421">
        <v>2003</v>
      </c>
      <c r="BF101" s="421">
        <f t="shared" si="31"/>
        <v>2</v>
      </c>
      <c r="BG101" s="559" t="s">
        <v>135</v>
      </c>
      <c r="BH101" t="s">
        <v>3876</v>
      </c>
      <c r="BI101" t="s">
        <v>3877</v>
      </c>
    </row>
    <row r="102" spans="1:61" ht="11.25" customHeight="1" x14ac:dyDescent="0.25">
      <c r="A102" s="95" t="s">
        <v>4175</v>
      </c>
      <c r="B102" s="405" t="s">
        <v>1483</v>
      </c>
      <c r="C102" s="734" t="s">
        <v>152</v>
      </c>
      <c r="D102" s="734" t="s">
        <v>3637</v>
      </c>
      <c r="E102" s="504">
        <v>14</v>
      </c>
      <c r="F102" s="33">
        <v>357</v>
      </c>
      <c r="G102" s="33" t="s">
        <v>105</v>
      </c>
      <c r="H102" s="33" t="s">
        <v>105</v>
      </c>
      <c r="I102" s="573">
        <v>181.64</v>
      </c>
      <c r="J102" s="430">
        <f t="shared" si="18"/>
        <v>1.7617264919621229</v>
      </c>
      <c r="K102" s="575">
        <v>0.8</v>
      </c>
      <c r="L102" s="406">
        <v>4</v>
      </c>
      <c r="M102" s="423">
        <f t="shared" si="19"/>
        <v>3.2</v>
      </c>
      <c r="N102" s="183" t="s">
        <v>593</v>
      </c>
      <c r="O102" s="505">
        <v>0.75</v>
      </c>
      <c r="P102" s="422">
        <v>45754</v>
      </c>
      <c r="Q102" s="422">
        <v>45768</v>
      </c>
      <c r="R102" s="423">
        <f t="shared" si="20"/>
        <v>6.6666666666666723</v>
      </c>
      <c r="S102" s="474">
        <f>IF(INDEX(Historical!$D$7:$D$1190,MATCH(B102,Historical!$B$7:$B$1192,0))=0,"n/a",(INDEX(Historical!$C$7:$C$1190,MATCH(B102,Historical!$B$7:$B$1192,0))/INDEX(Historical!$D$7:$D$1190,MATCH(B102,Historical!$B$7:$B$1192,0))-1)*100)</f>
        <v>6.0931899641577081</v>
      </c>
      <c r="T102" s="474">
        <f>IF(INDEX(Historical!$F$7:$F$1190,MATCH(B102,Historical!$B$7:$B$1192,0))=0,"n/a",((INDEX(Historical!$C$7:$C$1190,MATCH(B102,Historical!$B$7:$B$1192,0))/INDEX(Historical!$F$7:$F$1190,MATCH(B102,Historical!$B$7:$B$1192,0)))^(1/3)-1)*100)</f>
        <v>6.9445806081402051</v>
      </c>
      <c r="U102" s="474">
        <f>IF(INDEX(Historical!$H$7:$H$1190,MATCH(B102,Historical!$B$7:$B$1192,0))=0,"n/a",((INDEX(Historical!$C$7:$C$1190,MATCH(B102,Historical!$B$7:$B$1192,0))/INDEX(Historical!$H$7:$H$1190,MATCH(B102,Historical!$B$7:$B$1192,0)))^(1/5)-1)*100)</f>
        <v>6.903314366952773</v>
      </c>
      <c r="V102" s="474">
        <f>IF(INDEX(Historical!$M$7:$M$1190,MATCH(B102,Historical!$B$7:$B$1192,0))=0,"n/a",((INDEX(Historical!$C$7:$C$1190,MATCH(B102,Historical!$B$7:$B$1192,0))/INDEX(Historical!$M$7:$M$1190,MATCH(B102,Historical!$B$7:$B$1192,0)))^(1/10)-1)*100)</f>
        <v>8.6601249439629981</v>
      </c>
      <c r="W102" s="475">
        <f t="shared" si="21"/>
        <v>0.79713796413123306</v>
      </c>
      <c r="X102" s="476">
        <f t="shared" si="22"/>
        <v>1.7087411799388053</v>
      </c>
      <c r="Y102" s="439"/>
      <c r="Z102" s="430">
        <f t="shared" si="23"/>
        <v>38.277511961722496</v>
      </c>
      <c r="AA102" s="581">
        <f t="shared" si="24"/>
        <v>21.727272727272727</v>
      </c>
      <c r="AB102" s="406">
        <v>12</v>
      </c>
      <c r="AC102" s="568">
        <v>8.36</v>
      </c>
      <c r="AD102" s="568">
        <v>2.77</v>
      </c>
      <c r="AE102" s="568">
        <v>1.93</v>
      </c>
      <c r="AF102" s="568">
        <v>2.81</v>
      </c>
      <c r="AG102" s="568">
        <v>13.65</v>
      </c>
      <c r="AH102" s="568">
        <v>9.15</v>
      </c>
      <c r="AI102" s="568">
        <v>6.18</v>
      </c>
      <c r="AJ102" s="568">
        <v>4.04</v>
      </c>
      <c r="AK102" s="568">
        <v>7.8299999999999992</v>
      </c>
      <c r="AL102" s="576">
        <v>20310</v>
      </c>
      <c r="AM102" s="571">
        <v>0.49</v>
      </c>
      <c r="AN102" s="568">
        <v>0.88</v>
      </c>
      <c r="AO102" s="510">
        <f t="shared" si="25"/>
        <v>-13.062231868357831</v>
      </c>
      <c r="AP102" s="511">
        <f t="shared" si="26"/>
        <v>8.6650408589148959</v>
      </c>
      <c r="AQ102" s="582">
        <f t="shared" si="27"/>
        <v>64.726893660232349</v>
      </c>
      <c r="AR102" s="430">
        <f>INDEX(Historical!$C$7:$C$1190,MATCH(B102,Historical!$B$7:$B$1214,0))*IF(AH102="n/a",1.03,IF(AH102&lt;0,1.01,IF(AH102&gt;10,1.1,(1+AH102/100))))</f>
        <v>3.2308399999999997</v>
      </c>
      <c r="AS102" s="581">
        <f t="shared" si="28"/>
        <v>3.4305059120000001</v>
      </c>
      <c r="AT102" s="581">
        <f t="shared" si="32"/>
        <v>3.6991145249096</v>
      </c>
      <c r="AU102" s="581">
        <f t="shared" si="32"/>
        <v>3.9887551922100219</v>
      </c>
      <c r="AV102" s="581">
        <f t="shared" si="32"/>
        <v>4.3010747237600668</v>
      </c>
      <c r="AW102" s="430">
        <f t="shared" si="29"/>
        <v>18.650290352879686</v>
      </c>
      <c r="AX102" s="516">
        <f t="shared" si="30"/>
        <v>10.267722061704298</v>
      </c>
      <c r="AY102" s="606">
        <v>0.54</v>
      </c>
      <c r="AZ102" s="571">
        <v>24.27</v>
      </c>
      <c r="BA102" s="571">
        <v>-2.1399999999999997</v>
      </c>
      <c r="BB102" s="571">
        <v>3.75</v>
      </c>
      <c r="BC102" s="571">
        <v>7.9600000000000009</v>
      </c>
      <c r="BE102" s="421">
        <v>2012</v>
      </c>
      <c r="BF102" s="421">
        <f t="shared" si="31"/>
        <v>1</v>
      </c>
      <c r="BG102" s="578">
        <v>6.3299999999999992</v>
      </c>
      <c r="BH102" t="s">
        <v>3876</v>
      </c>
      <c r="BI102" t="s">
        <v>3877</v>
      </c>
    </row>
    <row r="103" spans="1:61" ht="11.25" customHeight="1" x14ac:dyDescent="0.25">
      <c r="A103" s="577" t="s">
        <v>4176</v>
      </c>
      <c r="B103" s="405" t="s">
        <v>3250</v>
      </c>
      <c r="C103" s="734" t="s">
        <v>243</v>
      </c>
      <c r="D103" s="734" t="s">
        <v>3664</v>
      </c>
      <c r="E103" s="504">
        <v>11</v>
      </c>
      <c r="F103" s="33">
        <v>479</v>
      </c>
      <c r="G103" s="33" t="s">
        <v>105</v>
      </c>
      <c r="H103" s="33" t="s">
        <v>105</v>
      </c>
      <c r="I103" s="573">
        <v>169.48</v>
      </c>
      <c r="J103" s="430">
        <f t="shared" si="18"/>
        <v>0.94406419636535299</v>
      </c>
      <c r="K103" s="575">
        <v>0.4</v>
      </c>
      <c r="L103" s="406">
        <v>4</v>
      </c>
      <c r="M103" s="423">
        <f t="shared" si="19"/>
        <v>1.6</v>
      </c>
      <c r="N103" s="183" t="s">
        <v>147</v>
      </c>
      <c r="O103" s="505">
        <v>0.3</v>
      </c>
      <c r="P103" s="422">
        <v>45608</v>
      </c>
      <c r="Q103" s="422">
        <v>45615</v>
      </c>
      <c r="R103" s="423">
        <f t="shared" si="20"/>
        <v>33.33333333333335</v>
      </c>
      <c r="S103" s="474">
        <f>IF(INDEX(Historical!$D$7:$D$1190,MATCH(B103,Historical!$B$7:$B$1192,0))=0,"n/a",(INDEX(Historical!$C$7:$C$1190,MATCH(B103,Historical!$B$7:$B$1192,0))/INDEX(Historical!$D$7:$D$1190,MATCH(B103,Historical!$B$7:$B$1192,0))-1)*100)</f>
        <v>23.809523809523814</v>
      </c>
      <c r="T103" s="474">
        <f>IF(INDEX(Historical!$F$7:$F$1190,MATCH(B103,Historical!$B$7:$B$1192,0))=0,"n/a",((INDEX(Historical!$C$7:$C$1190,MATCH(B103,Historical!$B$7:$B$1192,0))/INDEX(Historical!$F$7:$F$1190,MATCH(B103,Historical!$B$7:$B$1192,0)))^(1/3)-1)*100)</f>
        <v>16.366990117985878</v>
      </c>
      <c r="U103" s="474">
        <f>IF(INDEX(Historical!$H$7:$H$1190,MATCH(B103,Historical!$B$7:$B$1192,0))=0,"n/a",((INDEX(Historical!$C$7:$C$1190,MATCH(B103,Historical!$B$7:$B$1192,0))/INDEX(Historical!$H$7:$H$1190,MATCH(B103,Historical!$B$7:$B$1192,0)))^(1/5)-1)*100)</f>
        <v>15.774434135315829</v>
      </c>
      <c r="V103" s="474">
        <f>IF(INDEX(Historical!$M$7:$M$1190,MATCH(B103,Historical!$B$7:$B$1192,0))=0,"n/a",((INDEX(Historical!$C$7:$C$1190,MATCH(B103,Historical!$B$7:$B$1192,0))/INDEX(Historical!$M$7:$M$1190,MATCH(B103,Historical!$B$7:$B$1192,0)))^(1/10)-1)*100)</f>
        <v>20.58445799940376</v>
      </c>
      <c r="W103" s="475">
        <f t="shared" si="21"/>
        <v>0.76632739787332482</v>
      </c>
      <c r="X103" s="476">
        <f t="shared" si="22"/>
        <v>0.57760652271387136</v>
      </c>
      <c r="Y103" s="574"/>
      <c r="Z103" s="430">
        <f t="shared" si="23"/>
        <v>12.820512820512823</v>
      </c>
      <c r="AA103" s="581">
        <f t="shared" si="24"/>
        <v>13.580128205128204</v>
      </c>
      <c r="AB103" s="406">
        <v>9</v>
      </c>
      <c r="AC103" s="568">
        <v>12.48</v>
      </c>
      <c r="AD103" s="568" t="s">
        <v>135</v>
      </c>
      <c r="AE103" s="568">
        <v>1.46</v>
      </c>
      <c r="AF103" s="568">
        <v>2.11</v>
      </c>
      <c r="AG103" s="568">
        <v>16.27</v>
      </c>
      <c r="AH103" s="568">
        <v>-17.93</v>
      </c>
      <c r="AI103" s="568">
        <v>3.52</v>
      </c>
      <c r="AJ103" s="568">
        <v>27.310000000000002</v>
      </c>
      <c r="AK103" s="568">
        <v>-1.38</v>
      </c>
      <c r="AL103" s="576">
        <v>50530</v>
      </c>
      <c r="AM103" s="571">
        <v>11.74</v>
      </c>
      <c r="AN103" s="568">
        <v>0.3</v>
      </c>
      <c r="AO103" s="510">
        <f t="shared" si="25"/>
        <v>3.138370126552978</v>
      </c>
      <c r="AP103" s="511">
        <f t="shared" si="26"/>
        <v>16.718498331681182</v>
      </c>
      <c r="AQ103" s="582">
        <f t="shared" si="27"/>
        <v>12.85008839226689</v>
      </c>
      <c r="AR103" s="430">
        <f>INDEX(Historical!$C$7:$C$1190,MATCH(B103,Historical!$B$7:$B$1214,0))*IF(AH103="n/a",1.03,IF(AH103&lt;0,1.01,IF(AH103&gt;10,1.1,(1+AH103/100))))</f>
        <v>1.3130000000000002</v>
      </c>
      <c r="AS103" s="581">
        <f t="shared" si="28"/>
        <v>1.3592176</v>
      </c>
      <c r="AT103" s="581">
        <f t="shared" si="32"/>
        <v>1.372809776</v>
      </c>
      <c r="AU103" s="581">
        <f t="shared" si="32"/>
        <v>1.38653787376</v>
      </c>
      <c r="AV103" s="581">
        <f t="shared" si="32"/>
        <v>1.4004032524976</v>
      </c>
      <c r="AW103" s="430">
        <f t="shared" si="29"/>
        <v>6.8319685022576007</v>
      </c>
      <c r="AX103" s="516">
        <f t="shared" si="30"/>
        <v>4.0311355335482659</v>
      </c>
      <c r="AY103" s="606">
        <v>1.37</v>
      </c>
      <c r="AZ103" s="571">
        <v>53.459999999999994</v>
      </c>
      <c r="BA103" s="571">
        <v>-15.2</v>
      </c>
      <c r="BB103" s="571">
        <v>15.45</v>
      </c>
      <c r="BC103" s="571">
        <v>22.91</v>
      </c>
      <c r="BE103" s="421">
        <v>2014</v>
      </c>
      <c r="BF103" s="421">
        <f t="shared" si="31"/>
        <v>1</v>
      </c>
      <c r="BG103" s="578">
        <v>11.08</v>
      </c>
      <c r="BH103" t="s">
        <v>3876</v>
      </c>
      <c r="BI103" t="s">
        <v>3877</v>
      </c>
    </row>
    <row r="104" spans="1:61" ht="11.25" customHeight="1" x14ac:dyDescent="0.25">
      <c r="A104" s="95" t="s">
        <v>4178</v>
      </c>
      <c r="B104" s="405" t="s">
        <v>2035</v>
      </c>
      <c r="C104" s="734" t="s">
        <v>152</v>
      </c>
      <c r="D104" s="734" t="s">
        <v>3639</v>
      </c>
      <c r="E104" s="504">
        <v>12</v>
      </c>
      <c r="F104" s="33">
        <v>455</v>
      </c>
      <c r="G104" s="33" t="s">
        <v>105</v>
      </c>
      <c r="H104" s="33" t="s">
        <v>105</v>
      </c>
      <c r="I104" s="573">
        <v>205.82</v>
      </c>
      <c r="J104" s="430">
        <f t="shared" si="18"/>
        <v>0.62190263336896323</v>
      </c>
      <c r="K104" s="575">
        <v>0.32</v>
      </c>
      <c r="L104" s="406">
        <v>4</v>
      </c>
      <c r="M104" s="423">
        <f t="shared" si="19"/>
        <v>1.28</v>
      </c>
      <c r="N104" s="183" t="s">
        <v>3425</v>
      </c>
      <c r="O104" s="508">
        <v>0.27</v>
      </c>
      <c r="P104" s="422">
        <v>45744</v>
      </c>
      <c r="Q104" s="422">
        <v>45772</v>
      </c>
      <c r="R104" s="423">
        <f t="shared" si="20"/>
        <v>18.518518518518512</v>
      </c>
      <c r="S104" s="474">
        <f>IF(INDEX(Historical!$D$7:$D$1190,MATCH(B104,Historical!$B$7:$B$1192,0))=0,"n/a",(INDEX(Historical!$C$7:$C$1190,MATCH(B104,Historical!$B$7:$B$1192,0))/INDEX(Historical!$D$7:$D$1190,MATCH(B104,Historical!$B$7:$B$1192,0))-1)*100)</f>
        <v>12.13108871811739</v>
      </c>
      <c r="T104" s="474">
        <f>IF(INDEX(Historical!$F$7:$F$1190,MATCH(B104,Historical!$B$7:$B$1192,0))=0,"n/a",((INDEX(Historical!$C$7:$C$1190,MATCH(B104,Historical!$B$7:$B$1192,0))/INDEX(Historical!$F$7:$F$1190,MATCH(B104,Historical!$B$7:$B$1192,0)))^(1/3)-1)*100)</f>
        <v>13.635918969625349</v>
      </c>
      <c r="U104" s="474">
        <f>IF(INDEX(Historical!$H$7:$H$1190,MATCH(B104,Historical!$B$7:$B$1192,0))=0,"n/a",((INDEX(Historical!$C$7:$C$1190,MATCH(B104,Historical!$B$7:$B$1192,0))/INDEX(Historical!$H$7:$H$1190,MATCH(B104,Historical!$B$7:$B$1192,0)))^(1/5)-1)*100)</f>
        <v>12.147970904009298</v>
      </c>
      <c r="V104" s="474">
        <f>IF(INDEX(Historical!$M$7:$M$1190,MATCH(B104,Historical!$B$7:$B$1192,0))=0,"n/a",((INDEX(Historical!$C$7:$C$1190,MATCH(B104,Historical!$B$7:$B$1192,0))/INDEX(Historical!$M$7:$M$1190,MATCH(B104,Historical!$B$7:$B$1192,0)))^(1/10)-1)*100)</f>
        <v>20.326653149843786</v>
      </c>
      <c r="W104" s="475">
        <f t="shared" si="21"/>
        <v>0.59763753602017156</v>
      </c>
      <c r="X104" s="476">
        <f t="shared" si="22"/>
        <v>1.3452902440763341</v>
      </c>
      <c r="Y104" s="760" t="s">
        <v>3737</v>
      </c>
      <c r="Z104" s="430">
        <f t="shared" si="23"/>
        <v>27.176220806794056</v>
      </c>
      <c r="AA104" s="581">
        <f t="shared" si="24"/>
        <v>43.698513800424628</v>
      </c>
      <c r="AB104" s="406">
        <v>12</v>
      </c>
      <c r="AC104" s="568">
        <v>4.71</v>
      </c>
      <c r="AD104" s="568">
        <v>5.34</v>
      </c>
      <c r="AE104" s="568">
        <v>6.14</v>
      </c>
      <c r="AF104" s="568">
        <v>2.82</v>
      </c>
      <c r="AG104" s="568">
        <v>6.68</v>
      </c>
      <c r="AH104" s="568">
        <v>3.9800000000000004</v>
      </c>
      <c r="AI104" s="568">
        <v>10.43</v>
      </c>
      <c r="AJ104" s="568">
        <v>9.0300000000000011</v>
      </c>
      <c r="AK104" s="568">
        <v>8.19</v>
      </c>
      <c r="AL104" s="576">
        <v>147380</v>
      </c>
      <c r="AM104" s="571">
        <v>8.9</v>
      </c>
      <c r="AN104" s="568">
        <v>0.35</v>
      </c>
      <c r="AO104" s="510">
        <f t="shared" si="25"/>
        <v>-30.928640263046368</v>
      </c>
      <c r="AP104" s="511">
        <f t="shared" si="26"/>
        <v>12.769873537378261</v>
      </c>
      <c r="AQ104" s="582">
        <f t="shared" si="27"/>
        <v>134.02735729653247</v>
      </c>
      <c r="AR104" s="430">
        <f>INDEX(Historical!$C$7:$C$1190,MATCH(B104,Historical!$B$7:$B$1214,0))*IF(AH104="n/a",1.03,IF(AH104&lt;0,1.01,IF(AH104&gt;10,1.1,(1+AH104/100))))</f>
        <v>1.09179</v>
      </c>
      <c r="AS104" s="581">
        <f t="shared" si="28"/>
        <v>1.2009690000000002</v>
      </c>
      <c r="AT104" s="581">
        <f t="shared" si="32"/>
        <v>1.2993283611000004</v>
      </c>
      <c r="AU104" s="581">
        <f t="shared" si="32"/>
        <v>1.4057433538740904</v>
      </c>
      <c r="AV104" s="581">
        <f t="shared" si="32"/>
        <v>1.5208737345563785</v>
      </c>
      <c r="AW104" s="430">
        <f t="shared" si="29"/>
        <v>6.5187044495304693</v>
      </c>
      <c r="AX104" s="516">
        <f t="shared" si="30"/>
        <v>3.1671870807163884</v>
      </c>
      <c r="AY104" s="606">
        <v>0.75</v>
      </c>
      <c r="AZ104" s="571">
        <v>20.36</v>
      </c>
      <c r="BA104" s="571">
        <v>-26.47</v>
      </c>
      <c r="BB104" s="571">
        <v>2.16</v>
      </c>
      <c r="BC104" s="571">
        <v>-2</v>
      </c>
      <c r="BE104" s="421">
        <v>2014</v>
      </c>
      <c r="BF104" s="421">
        <f t="shared" si="31"/>
        <v>1</v>
      </c>
      <c r="BG104" s="578">
        <v>4.26</v>
      </c>
      <c r="BH104" t="s">
        <v>3876</v>
      </c>
      <c r="BI104" t="s">
        <v>3877</v>
      </c>
    </row>
    <row r="105" spans="1:61" ht="11.25" customHeight="1" x14ac:dyDescent="0.25">
      <c r="A105" s="95" t="s">
        <v>4179</v>
      </c>
      <c r="B105" s="405" t="s">
        <v>1045</v>
      </c>
      <c r="C105" s="734" t="s">
        <v>177</v>
      </c>
      <c r="D105" s="734" t="s">
        <v>3650</v>
      </c>
      <c r="E105" s="504">
        <v>13</v>
      </c>
      <c r="F105" s="33">
        <v>418</v>
      </c>
      <c r="G105" s="33" t="s">
        <v>105</v>
      </c>
      <c r="H105" s="33" t="s">
        <v>105</v>
      </c>
      <c r="I105" s="573">
        <v>43.82</v>
      </c>
      <c r="J105" s="430">
        <f t="shared" si="18"/>
        <v>10.178000912825194</v>
      </c>
      <c r="K105" s="575">
        <v>1.115</v>
      </c>
      <c r="L105" s="406">
        <v>4</v>
      </c>
      <c r="M105" s="423">
        <f t="shared" si="19"/>
        <v>4.46</v>
      </c>
      <c r="N105" s="183" t="s">
        <v>106</v>
      </c>
      <c r="O105" s="505">
        <v>1.1100000000000001</v>
      </c>
      <c r="P105" s="422">
        <v>45877</v>
      </c>
      <c r="Q105" s="422">
        <v>45883</v>
      </c>
      <c r="R105" s="423">
        <f t="shared" si="20"/>
        <v>0.4504504504504408</v>
      </c>
      <c r="S105" s="474">
        <f>IF(INDEX(Historical!$D$7:$D$1190,MATCH(B105,Historical!$B$7:$B$1192,0))=0,"n/a",(INDEX(Historical!$C$7:$C$1190,MATCH(B105,Historical!$B$7:$B$1192,0))/INDEX(Historical!$D$7:$D$1190,MATCH(B105,Historical!$B$7:$B$1192,0))-1)*100)</f>
        <v>4.6060606060606135</v>
      </c>
      <c r="T105" s="474">
        <f>IF(INDEX(Historical!$F$7:$F$1190,MATCH(B105,Historical!$B$7:$B$1192,0))=0,"n/a",((INDEX(Historical!$C$7:$C$1190,MATCH(B105,Historical!$B$7:$B$1192,0))/INDEX(Historical!$F$7:$F$1190,MATCH(B105,Historical!$B$7:$B$1192,0)))^(1/3)-1)*100)</f>
        <v>5.070134143394478</v>
      </c>
      <c r="U105" s="474">
        <f>IF(INDEX(Historical!$H$7:$H$1190,MATCH(B105,Historical!$B$7:$B$1192,0))=0,"n/a",((INDEX(Historical!$C$7:$C$1190,MATCH(B105,Historical!$B$7:$B$1192,0))/INDEX(Historical!$H$7:$H$1190,MATCH(B105,Historical!$B$7:$B$1192,0)))^(1/5)-1)*100)</f>
        <v>5.1303970254990894</v>
      </c>
      <c r="V105" s="474">
        <f>IF(INDEX(Historical!$M$7:$M$1190,MATCH(B105,Historical!$B$7:$B$1192,0))=0,"n/a",((INDEX(Historical!$C$7:$C$1190,MATCH(B105,Historical!$B$7:$B$1192,0))/INDEX(Historical!$M$7:$M$1190,MATCH(B105,Historical!$B$7:$B$1192,0)))^(1/10)-1)*100)</f>
        <v>9.106433426547822</v>
      </c>
      <c r="W105" s="475">
        <f t="shared" si="21"/>
        <v>0.56338159905090124</v>
      </c>
      <c r="X105" s="476">
        <f t="shared" si="22"/>
        <v>1.8521288900718733</v>
      </c>
      <c r="Y105" s="574"/>
      <c r="Z105" s="430">
        <f t="shared" si="23"/>
        <v>151.18644067796609</v>
      </c>
      <c r="AA105" s="581">
        <f t="shared" si="24"/>
        <v>14.854237288135593</v>
      </c>
      <c r="AB105" s="406">
        <v>12</v>
      </c>
      <c r="AC105" s="568">
        <v>2.95</v>
      </c>
      <c r="AD105" s="568">
        <v>0.88</v>
      </c>
      <c r="AE105" s="568">
        <v>2.5499999999999998</v>
      </c>
      <c r="AF105" s="568">
        <v>73.23</v>
      </c>
      <c r="AG105" s="568">
        <v>542.39</v>
      </c>
      <c r="AH105" s="568">
        <v>19.079999999999998</v>
      </c>
      <c r="AI105" s="568">
        <v>21.17</v>
      </c>
      <c r="AJ105" s="568">
        <v>2.77</v>
      </c>
      <c r="AK105" s="568">
        <v>16.830000000000002</v>
      </c>
      <c r="AL105" s="576">
        <v>2340</v>
      </c>
      <c r="AM105" s="571">
        <v>64.819999999999993</v>
      </c>
      <c r="AN105" s="568">
        <v>69.41</v>
      </c>
      <c r="AO105" s="510">
        <f t="shared" si="25"/>
        <v>0.45416065018869034</v>
      </c>
      <c r="AP105" s="511">
        <f t="shared" si="26"/>
        <v>15.308397938324283</v>
      </c>
      <c r="AQ105" s="582">
        <f t="shared" si="27"/>
        <v>595.30993780077665</v>
      </c>
      <c r="AR105" s="430">
        <f>INDEX(Historical!$C$7:$C$1190,MATCH(B105,Historical!$B$7:$B$1214,0))*IF(AH105="n/a",1.03,IF(AH105&lt;0,1.01,IF(AH105&gt;10,1.1,(1+AH105/100))))</f>
        <v>4.7465000000000011</v>
      </c>
      <c r="AS105" s="581">
        <f t="shared" si="28"/>
        <v>5.2211500000000015</v>
      </c>
      <c r="AT105" s="581">
        <f t="shared" si="32"/>
        <v>5.7432650000000018</v>
      </c>
      <c r="AU105" s="581">
        <f t="shared" si="32"/>
        <v>6.3175915000000025</v>
      </c>
      <c r="AV105" s="581">
        <f t="shared" si="32"/>
        <v>6.9493506500000031</v>
      </c>
      <c r="AW105" s="430">
        <f t="shared" si="29"/>
        <v>28.977857150000009</v>
      </c>
      <c r="AX105" s="516">
        <f t="shared" si="30"/>
        <v>66.129295184847123</v>
      </c>
      <c r="AY105" s="606">
        <v>0.57999999999999996</v>
      </c>
      <c r="AZ105" s="571">
        <v>26.68</v>
      </c>
      <c r="BA105" s="571">
        <v>-8.7099999999999991</v>
      </c>
      <c r="BB105" s="571">
        <v>6.9999999999999993E-2</v>
      </c>
      <c r="BC105" s="571">
        <v>4.97</v>
      </c>
      <c r="BE105" s="421">
        <v>2013</v>
      </c>
      <c r="BF105" s="421">
        <f t="shared" si="31"/>
        <v>1</v>
      </c>
      <c r="BG105" s="578">
        <v>6.97</v>
      </c>
      <c r="BH105" t="s">
        <v>3876</v>
      </c>
      <c r="BI105" t="s">
        <v>3879</v>
      </c>
    </row>
    <row r="106" spans="1:61" ht="11.25" customHeight="1" x14ac:dyDescent="0.25">
      <c r="A106" s="577" t="s">
        <v>4180</v>
      </c>
      <c r="B106" s="405" t="s">
        <v>3432</v>
      </c>
      <c r="C106" s="734" t="s">
        <v>243</v>
      </c>
      <c r="D106" s="734" t="s">
        <v>3634</v>
      </c>
      <c r="E106" s="504">
        <v>11</v>
      </c>
      <c r="F106" s="33">
        <v>494</v>
      </c>
      <c r="G106" s="33" t="s">
        <v>105</v>
      </c>
      <c r="H106" s="33" t="s">
        <v>105</v>
      </c>
      <c r="I106" s="573">
        <v>212.8</v>
      </c>
      <c r="J106" s="430">
        <f t="shared" si="18"/>
        <v>2.2791353383458643</v>
      </c>
      <c r="K106" s="575">
        <v>1.2124999999999999</v>
      </c>
      <c r="L106" s="406">
        <v>4</v>
      </c>
      <c r="M106" s="423">
        <f t="shared" si="19"/>
        <v>4.8499999999999996</v>
      </c>
      <c r="N106" s="183" t="s">
        <v>311</v>
      </c>
      <c r="O106" s="505">
        <v>1.1000000000000001</v>
      </c>
      <c r="P106" s="422">
        <v>45744</v>
      </c>
      <c r="Q106" s="422">
        <v>45758</v>
      </c>
      <c r="R106" s="423">
        <f t="shared" si="20"/>
        <v>10.227272727272711</v>
      </c>
      <c r="S106" s="474">
        <f>IF(INDEX(Historical!$D$7:$D$1190,MATCH(B106,Historical!$B$7:$B$1192,0))=0,"n/a",(INDEX(Historical!$C$7:$C$1190,MATCH(B106,Historical!$B$7:$B$1192,0))/INDEX(Historical!$D$7:$D$1190,MATCH(B106,Historical!$B$7:$B$1192,0))-1)*100)</f>
        <v>10.000000000000009</v>
      </c>
      <c r="T106" s="474">
        <f>IF(INDEX(Historical!$F$7:$F$1190,MATCH(B106,Historical!$B$7:$B$1192,0))=0,"n/a",((INDEX(Historical!$C$7:$C$1190,MATCH(B106,Historical!$B$7:$B$1192,0))/INDEX(Historical!$F$7:$F$1190,MATCH(B106,Historical!$B$7:$B$1192,0)))^(1/3)-1)*100)</f>
        <v>40.10196653276936</v>
      </c>
      <c r="U106" s="474">
        <f>IF(INDEX(Historical!$H$7:$H$1190,MATCH(B106,Historical!$B$7:$B$1192,0))=0,"n/a",((INDEX(Historical!$C$7:$C$1190,MATCH(B106,Historical!$B$7:$B$1192,0))/INDEX(Historical!$H$7:$H$1190,MATCH(B106,Historical!$B$7:$B$1192,0)))^(1/5)-1)*100)</f>
        <v>31.95079107728942</v>
      </c>
      <c r="V106" s="474">
        <f>IF(INDEX(Historical!$M$7:$M$1190,MATCH(B106,Historical!$B$7:$B$1192,0))=0,"n/a",((INDEX(Historical!$C$7:$C$1190,MATCH(B106,Historical!$B$7:$B$1192,0))/INDEX(Historical!$M$7:$M$1190,MATCH(B106,Historical!$B$7:$B$1192,0)))^(1/10)-1)*100)</f>
        <v>24.293456972961593</v>
      </c>
      <c r="W106" s="475">
        <f t="shared" si="21"/>
        <v>1.3152015010811502</v>
      </c>
      <c r="X106" s="476">
        <f t="shared" si="22"/>
        <v>0.95977143518442232</v>
      </c>
      <c r="Y106" s="574"/>
      <c r="Z106" s="430">
        <f t="shared" si="23"/>
        <v>33.845080251221212</v>
      </c>
      <c r="AA106" s="581">
        <f t="shared" si="24"/>
        <v>14.849965108164691</v>
      </c>
      <c r="AB106" s="406">
        <v>1</v>
      </c>
      <c r="AC106" s="568">
        <v>14.33</v>
      </c>
      <c r="AD106" s="568">
        <v>2.68</v>
      </c>
      <c r="AE106" s="568">
        <v>1.24</v>
      </c>
      <c r="AF106" s="568">
        <v>5.0199999999999996</v>
      </c>
      <c r="AG106" s="568">
        <v>37.369999999999997</v>
      </c>
      <c r="AH106" s="568">
        <v>2.5</v>
      </c>
      <c r="AI106" s="568">
        <v>6.45</v>
      </c>
      <c r="AJ106" s="568">
        <v>33.29</v>
      </c>
      <c r="AK106" s="568">
        <v>5.55</v>
      </c>
      <c r="AL106" s="576">
        <v>17040</v>
      </c>
      <c r="AM106" s="571">
        <v>32.01</v>
      </c>
      <c r="AN106" s="568">
        <v>1.37</v>
      </c>
      <c r="AO106" s="510">
        <f t="shared" si="25"/>
        <v>19.379961307470595</v>
      </c>
      <c r="AP106" s="511">
        <f t="shared" si="26"/>
        <v>34.229926415635283</v>
      </c>
      <c r="AQ106" s="582">
        <f t="shared" si="27"/>
        <v>82.021762853892156</v>
      </c>
      <c r="AR106" s="430">
        <f>INDEX(Historical!$C$7:$C$1190,MATCH(B106,Historical!$B$7:$B$1214,0))*IF(AH106="n/a",1.03,IF(AH106&lt;0,1.01,IF(AH106&gt;10,1.1,(1+AH106/100))))</f>
        <v>4.51</v>
      </c>
      <c r="AS106" s="581">
        <f t="shared" si="28"/>
        <v>4.8008949999999997</v>
      </c>
      <c r="AT106" s="581">
        <f t="shared" si="32"/>
        <v>5.0673446725</v>
      </c>
      <c r="AU106" s="581">
        <f t="shared" si="32"/>
        <v>5.3485823018237504</v>
      </c>
      <c r="AV106" s="581">
        <f t="shared" si="32"/>
        <v>5.645428619574969</v>
      </c>
      <c r="AW106" s="430">
        <f t="shared" si="29"/>
        <v>25.372250593898716</v>
      </c>
      <c r="AX106" s="516">
        <f t="shared" si="30"/>
        <v>11.923050091117817</v>
      </c>
      <c r="AY106" s="606">
        <v>1.03</v>
      </c>
      <c r="AZ106" s="571">
        <v>27.91</v>
      </c>
      <c r="BA106" s="571">
        <v>-16.420000000000002</v>
      </c>
      <c r="BB106" s="571">
        <v>0.76</v>
      </c>
      <c r="BC106" s="571">
        <v>2.27</v>
      </c>
      <c r="BE106" s="421">
        <v>2015</v>
      </c>
      <c r="BF106" s="421">
        <f t="shared" si="31"/>
        <v>1</v>
      </c>
      <c r="BG106" s="578">
        <v>11.379999999999999</v>
      </c>
      <c r="BH106" t="s">
        <v>3876</v>
      </c>
      <c r="BI106" t="s">
        <v>3877</v>
      </c>
    </row>
    <row r="107" spans="1:61" ht="11.25" customHeight="1" x14ac:dyDescent="0.25">
      <c r="A107" s="88" t="s">
        <v>4181</v>
      </c>
      <c r="B107" s="405" t="s">
        <v>3252</v>
      </c>
      <c r="C107" s="734" t="s">
        <v>3535</v>
      </c>
      <c r="D107" s="734" t="s">
        <v>3651</v>
      </c>
      <c r="E107" s="504">
        <v>11</v>
      </c>
      <c r="F107" s="33">
        <v>482</v>
      </c>
      <c r="G107" s="33" t="s">
        <v>105</v>
      </c>
      <c r="H107" s="33" t="s">
        <v>105</v>
      </c>
      <c r="I107" s="573">
        <v>71.680000000000007</v>
      </c>
      <c r="J107" s="430">
        <f t="shared" si="18"/>
        <v>1.8415178571428572</v>
      </c>
      <c r="K107" s="575">
        <v>0.33</v>
      </c>
      <c r="L107" s="406">
        <v>4</v>
      </c>
      <c r="M107" s="423">
        <f t="shared" si="19"/>
        <v>1.32</v>
      </c>
      <c r="N107" s="183" t="s">
        <v>106</v>
      </c>
      <c r="O107" s="505">
        <v>0.3</v>
      </c>
      <c r="P107" s="422">
        <v>45629</v>
      </c>
      <c r="Q107" s="422">
        <v>45636</v>
      </c>
      <c r="R107" s="423">
        <f t="shared" si="20"/>
        <v>10.000000000000009</v>
      </c>
      <c r="S107" s="474">
        <f>IF(INDEX(Historical!$D$7:$D$1190,MATCH(B107,Historical!$B$7:$B$1192,0))=0,"n/a",(INDEX(Historical!$C$7:$C$1190,MATCH(B107,Historical!$B$7:$B$1192,0))/INDEX(Historical!$D$7:$D$1190,MATCH(B107,Historical!$B$7:$B$1192,0))-1)*100)</f>
        <v>10.810810810810789</v>
      </c>
      <c r="T107" s="474">
        <f>IF(INDEX(Historical!$F$7:$F$1190,MATCH(B107,Historical!$B$7:$B$1192,0))=0,"n/a",((INDEX(Historical!$C$7:$C$1190,MATCH(B107,Historical!$B$7:$B$1192,0))/INDEX(Historical!$F$7:$F$1190,MATCH(B107,Historical!$B$7:$B$1192,0)))^(1/3)-1)*100)</f>
        <v>10.565908733480089</v>
      </c>
      <c r="U107" s="474">
        <f>IF(INDEX(Historical!$H$7:$H$1190,MATCH(B107,Historical!$B$7:$B$1192,0))=0,"n/a",((INDEX(Historical!$C$7:$C$1190,MATCH(B107,Historical!$B$7:$B$1192,0))/INDEX(Historical!$H$7:$H$1190,MATCH(B107,Historical!$B$7:$B$1192,0)))^(1/5)-1)*100)</f>
        <v>9.2585931337684002</v>
      </c>
      <c r="V107" s="474">
        <f>IF(INDEX(Historical!$M$7:$M$1190,MATCH(B107,Historical!$B$7:$B$1192,0))=0,"n/a",((INDEX(Historical!$C$7:$C$1190,MATCH(B107,Historical!$B$7:$B$1192,0))/INDEX(Historical!$M$7:$M$1190,MATCH(B107,Historical!$B$7:$B$1192,0)))^(1/10)-1)*100)</f>
        <v>28.525857815260046</v>
      </c>
      <c r="W107" s="475">
        <f t="shared" si="21"/>
        <v>0.32456843870319901</v>
      </c>
      <c r="X107" s="476">
        <f t="shared" si="22"/>
        <v>4.6997934689179699</v>
      </c>
      <c r="Y107" s="451"/>
      <c r="Z107" s="430">
        <f t="shared" si="23"/>
        <v>48.529411764705884</v>
      </c>
      <c r="AA107" s="581">
        <f t="shared" si="24"/>
        <v>26.352941176470591</v>
      </c>
      <c r="AB107" s="406">
        <v>12</v>
      </c>
      <c r="AC107" s="568">
        <v>2.72</v>
      </c>
      <c r="AD107" s="568">
        <v>3.95</v>
      </c>
      <c r="AE107" s="568">
        <v>5.0999999999999996</v>
      </c>
      <c r="AF107" s="568">
        <v>2.64</v>
      </c>
      <c r="AG107" s="568">
        <v>10.489999999999998</v>
      </c>
      <c r="AH107" s="568">
        <v>4.62</v>
      </c>
      <c r="AI107" s="568">
        <v>7.3999999999999995</v>
      </c>
      <c r="AJ107" s="568">
        <v>1.97</v>
      </c>
      <c r="AK107" s="568">
        <v>6.67</v>
      </c>
      <c r="AL107" s="576">
        <v>6870</v>
      </c>
      <c r="AM107" s="571">
        <v>37</v>
      </c>
      <c r="AN107" s="568">
        <v>0.02</v>
      </c>
      <c r="AO107" s="510">
        <f t="shared" si="25"/>
        <v>-15.252830185559333</v>
      </c>
      <c r="AP107" s="511">
        <f t="shared" si="26"/>
        <v>11.100110990911258</v>
      </c>
      <c r="AQ107" s="582">
        <f t="shared" si="27"/>
        <v>75.843067289346095</v>
      </c>
      <c r="AR107" s="430">
        <f>INDEX(Historical!$C$7:$C$1190,MATCH(B107,Historical!$B$7:$B$1214,0))*IF(AH107="n/a",1.03,IF(AH107&lt;0,1.01,IF(AH107&gt;10,1.1,(1+AH107/100))))</f>
        <v>1.286826</v>
      </c>
      <c r="AS107" s="581">
        <f t="shared" si="28"/>
        <v>1.3820511240000002</v>
      </c>
      <c r="AT107" s="581">
        <f t="shared" ref="AT107:AV126" si="33">IF($AK107="n/a",1.03*AS107,IF($AK107&lt;0,1.01*AS107,IF($AK107&gt;10,1.1*AS107,(1+$AK107/100)*AS107)))</f>
        <v>1.4742339339708002</v>
      </c>
      <c r="AU107" s="581">
        <f t="shared" si="33"/>
        <v>1.5725653373666526</v>
      </c>
      <c r="AV107" s="581">
        <f t="shared" si="33"/>
        <v>1.6774554453690083</v>
      </c>
      <c r="AW107" s="430">
        <f t="shared" si="29"/>
        <v>7.3931318407064621</v>
      </c>
      <c r="AX107" s="516">
        <f t="shared" si="30"/>
        <v>10.314079018842721</v>
      </c>
      <c r="AY107" s="606">
        <v>0.92</v>
      </c>
      <c r="AZ107" s="571">
        <v>5.04</v>
      </c>
      <c r="BA107" s="571">
        <v>-20.05</v>
      </c>
      <c r="BB107" s="571">
        <v>-3.37</v>
      </c>
      <c r="BC107" s="571">
        <v>-7.23</v>
      </c>
      <c r="BE107" s="421">
        <v>2014</v>
      </c>
      <c r="BF107" s="421">
        <f t="shared" si="31"/>
        <v>1</v>
      </c>
      <c r="BG107" s="578">
        <v>8.57</v>
      </c>
      <c r="BH107" t="s">
        <v>3876</v>
      </c>
      <c r="BI107" t="s">
        <v>3877</v>
      </c>
    </row>
    <row r="108" spans="1:61" ht="11.25" customHeight="1" x14ac:dyDescent="0.25">
      <c r="A108" s="88" t="s">
        <v>850</v>
      </c>
      <c r="B108" s="405" t="s">
        <v>851</v>
      </c>
      <c r="C108" s="734" t="s">
        <v>3535</v>
      </c>
      <c r="D108" s="734" t="s">
        <v>3640</v>
      </c>
      <c r="E108" s="504">
        <v>14</v>
      </c>
      <c r="F108" s="33">
        <v>355</v>
      </c>
      <c r="G108" s="33" t="s">
        <v>105</v>
      </c>
      <c r="H108" s="33" t="s">
        <v>105</v>
      </c>
      <c r="I108" s="573">
        <v>85.57</v>
      </c>
      <c r="J108" s="430">
        <f t="shared" si="18"/>
        <v>2.4634801916559543</v>
      </c>
      <c r="K108" s="575">
        <v>0.52700000000000002</v>
      </c>
      <c r="L108" s="406">
        <v>4</v>
      </c>
      <c r="M108" s="423">
        <f t="shared" si="19"/>
        <v>2.1080000000000001</v>
      </c>
      <c r="N108" s="183" t="s">
        <v>436</v>
      </c>
      <c r="O108" s="505">
        <v>0.47899999999999998</v>
      </c>
      <c r="P108" s="422">
        <v>45747</v>
      </c>
      <c r="Q108" s="422">
        <v>45772</v>
      </c>
      <c r="R108" s="423">
        <f t="shared" si="20"/>
        <v>10.020876826722347</v>
      </c>
      <c r="S108" s="474">
        <f>IF(INDEX(Historical!$D$7:$D$1190,MATCH(B108,Historical!$B$7:$B$1192,0))=0,"n/a",(INDEX(Historical!$C$7:$C$1190,MATCH(B108,Historical!$B$7:$B$1192,0))/INDEX(Historical!$D$7:$D$1190,MATCH(B108,Historical!$B$7:$B$1192,0))-1)*100)</f>
        <v>10.117647058823543</v>
      </c>
      <c r="T108" s="474">
        <f>IF(INDEX(Historical!$F$7:$F$1190,MATCH(B108,Historical!$B$7:$B$1192,0))=0,"n/a",((INDEX(Historical!$C$7:$C$1190,MATCH(B108,Historical!$B$7:$B$1192,0))/INDEX(Historical!$F$7:$F$1190,MATCH(B108,Historical!$B$7:$B$1192,0)))^(1/3)-1)*100)</f>
        <v>9.9729344426864976</v>
      </c>
      <c r="U108" s="474">
        <f>IF(INDEX(Historical!$H$7:$H$1190,MATCH(B108,Historical!$B$7:$B$1192,0))=0,"n/a",((INDEX(Historical!$C$7:$C$1190,MATCH(B108,Historical!$B$7:$B$1192,0))/INDEX(Historical!$H$7:$H$1190,MATCH(B108,Historical!$B$7:$B$1192,0)))^(1/5)-1)*100)</f>
        <v>11.11909950485237</v>
      </c>
      <c r="V108" s="474">
        <f>IF(INDEX(Historical!$M$7:$M$1190,MATCH(B108,Historical!$B$7:$B$1192,0))=0,"n/a",((INDEX(Historical!$C$7:$C$1190,MATCH(B108,Historical!$B$7:$B$1192,0))/INDEX(Historical!$M$7:$M$1190,MATCH(B108,Historical!$B$7:$B$1192,0)))^(1/10)-1)*100)</f>
        <v>12.144734700288339</v>
      </c>
      <c r="W108" s="475">
        <f t="shared" si="21"/>
        <v>0.91554898309869059</v>
      </c>
      <c r="X108" s="476">
        <f t="shared" si="22"/>
        <v>2.7053770084798958</v>
      </c>
      <c r="Y108" s="441" t="s">
        <v>852</v>
      </c>
      <c r="Z108" s="430">
        <f t="shared" si="23"/>
        <v>42.585858585858588</v>
      </c>
      <c r="AA108" s="581">
        <f t="shared" si="24"/>
        <v>17.286868686868686</v>
      </c>
      <c r="AB108" s="406">
        <v>9</v>
      </c>
      <c r="AC108" s="568">
        <v>4.95</v>
      </c>
      <c r="AD108" s="568">
        <v>1.95</v>
      </c>
      <c r="AE108" s="568">
        <v>2.0499999999999998</v>
      </c>
      <c r="AF108" s="568">
        <v>2.69</v>
      </c>
      <c r="AG108" s="568">
        <v>15.75</v>
      </c>
      <c r="AH108" s="568">
        <v>8.7200000000000006</v>
      </c>
      <c r="AI108" s="568">
        <v>9.34</v>
      </c>
      <c r="AJ108" s="568">
        <v>4.1099999999999994</v>
      </c>
      <c r="AK108" s="568">
        <v>8.870000000000001</v>
      </c>
      <c r="AL108" s="576">
        <v>9520</v>
      </c>
      <c r="AM108" s="571">
        <v>0.52</v>
      </c>
      <c r="AN108" s="568">
        <v>0.24</v>
      </c>
      <c r="AO108" s="510">
        <f t="shared" si="25"/>
        <v>-3.7042889903603626</v>
      </c>
      <c r="AP108" s="511">
        <f t="shared" si="26"/>
        <v>13.582579696508324</v>
      </c>
      <c r="AQ108" s="582">
        <f t="shared" si="27"/>
        <v>43.761649603589433</v>
      </c>
      <c r="AR108" s="430">
        <f>INDEX(Historical!$C$7:$C$1190,MATCH(B108,Historical!$B$7:$B$1214,0))*IF(AH108="n/a",1.03,IF(AH108&lt;0,1.01,IF(AH108&gt;10,1.1,(1+AH108/100))))</f>
        <v>2.0352383999999999</v>
      </c>
      <c r="AS108" s="581">
        <f t="shared" si="28"/>
        <v>2.2253296665599995</v>
      </c>
      <c r="AT108" s="581">
        <f t="shared" si="33"/>
        <v>2.4227164079838714</v>
      </c>
      <c r="AU108" s="581">
        <f t="shared" si="33"/>
        <v>2.6376113533720407</v>
      </c>
      <c r="AV108" s="581">
        <f t="shared" si="33"/>
        <v>2.8715674804161408</v>
      </c>
      <c r="AW108" s="430">
        <f t="shared" si="29"/>
        <v>12.192463308332053</v>
      </c>
      <c r="AX108" s="516">
        <f t="shared" si="30"/>
        <v>14.248525544387114</v>
      </c>
      <c r="AY108" s="606">
        <v>0.54</v>
      </c>
      <c r="AZ108" s="571">
        <v>8.85</v>
      </c>
      <c r="BA108" s="571">
        <v>-10.31</v>
      </c>
      <c r="BB108" s="571">
        <v>-3.3000000000000003</v>
      </c>
      <c r="BC108" s="571">
        <v>-2.75</v>
      </c>
      <c r="BE108" s="421">
        <v>2012</v>
      </c>
      <c r="BF108" s="421">
        <f t="shared" si="31"/>
        <v>1</v>
      </c>
      <c r="BG108" s="578">
        <v>8.67</v>
      </c>
      <c r="BH108" t="s">
        <v>3876</v>
      </c>
      <c r="BI108" t="s">
        <v>3877</v>
      </c>
    </row>
    <row r="109" spans="1:61" ht="11.25" customHeight="1" x14ac:dyDescent="0.25">
      <c r="A109" s="95" t="s">
        <v>4184</v>
      </c>
      <c r="B109" s="405" t="s">
        <v>1055</v>
      </c>
      <c r="C109" s="734" t="s">
        <v>243</v>
      </c>
      <c r="D109" s="734" t="s">
        <v>3666</v>
      </c>
      <c r="E109" s="504">
        <v>13</v>
      </c>
      <c r="F109" s="33">
        <v>405</v>
      </c>
      <c r="G109" s="33" t="s">
        <v>114</v>
      </c>
      <c r="H109" s="33" t="s">
        <v>114</v>
      </c>
      <c r="I109" s="573">
        <v>458.31</v>
      </c>
      <c r="J109" s="430">
        <f t="shared" si="18"/>
        <v>1.5186227662499183</v>
      </c>
      <c r="K109" s="575">
        <v>1.74</v>
      </c>
      <c r="L109" s="406">
        <v>4</v>
      </c>
      <c r="M109" s="423">
        <f t="shared" si="19"/>
        <v>6.96</v>
      </c>
      <c r="N109" s="183" t="s">
        <v>311</v>
      </c>
      <c r="O109" s="505">
        <v>1.51</v>
      </c>
      <c r="P109" s="422">
        <v>45730</v>
      </c>
      <c r="Q109" s="422">
        <v>45744</v>
      </c>
      <c r="R109" s="423">
        <f t="shared" si="20"/>
        <v>15.231788079470199</v>
      </c>
      <c r="S109" s="474">
        <f>IF(INDEX(Historical!$D$7:$D$1190,MATCH(B109,Historical!$B$7:$B$1192,0))=0,"n/a",(INDEX(Historical!$C$7:$C$1190,MATCH(B109,Historical!$B$7:$B$1192,0))/INDEX(Historical!$D$7:$D$1190,MATCH(B109,Historical!$B$7:$B$1192,0))-1)*100)</f>
        <v>24.793388429752071</v>
      </c>
      <c r="T109" s="474">
        <f>IF(INDEX(Historical!$F$7:$F$1190,MATCH(B109,Historical!$B$7:$B$1192,0))=0,"n/a",((INDEX(Historical!$C$7:$C$1190,MATCH(B109,Historical!$B$7:$B$1192,0))/INDEX(Historical!$F$7:$F$1190,MATCH(B109,Historical!$B$7:$B$1192,0)))^(1/3)-1)*100)</f>
        <v>17.116036018495141</v>
      </c>
      <c r="U109" s="474">
        <f>IF(INDEX(Historical!$H$7:$H$1190,MATCH(B109,Historical!$B$7:$B$1192,0))=0,"n/a",((INDEX(Historical!$C$7:$C$1190,MATCH(B109,Historical!$B$7:$B$1192,0))/INDEX(Historical!$H$7:$H$1190,MATCH(B109,Historical!$B$7:$B$1192,0)))^(1/5)-1)*100)</f>
        <v>18.36211532987766</v>
      </c>
      <c r="V109" s="474">
        <f>IF(INDEX(Historical!$M$7:$M$1190,MATCH(B109,Historical!$B$7:$B$1192,0))=0,"n/a",((INDEX(Historical!$C$7:$C$1190,MATCH(B109,Historical!$B$7:$B$1192,0))/INDEX(Historical!$M$7:$M$1190,MATCH(B109,Historical!$B$7:$B$1192,0)))^(1/10)-1)*100)</f>
        <v>19.702630390775511</v>
      </c>
      <c r="W109" s="475">
        <f t="shared" si="21"/>
        <v>0.93196263471879059</v>
      </c>
      <c r="X109" s="476">
        <f t="shared" si="22"/>
        <v>1.5561114686337001</v>
      </c>
      <c r="Y109" s="439"/>
      <c r="Z109" s="430">
        <f t="shared" si="23"/>
        <v>40.418118466898953</v>
      </c>
      <c r="AA109" s="581">
        <f t="shared" si="24"/>
        <v>26.614982578397214</v>
      </c>
      <c r="AB109" s="406">
        <v>12</v>
      </c>
      <c r="AC109" s="568">
        <v>17.22</v>
      </c>
      <c r="AD109" s="568">
        <v>3.16</v>
      </c>
      <c r="AE109" s="568">
        <v>3.25</v>
      </c>
      <c r="AF109" s="568" t="s">
        <v>135</v>
      </c>
      <c r="AG109" s="568" t="s">
        <v>135</v>
      </c>
      <c r="AH109" s="568">
        <v>5.6000000000000005</v>
      </c>
      <c r="AI109" s="568">
        <v>10.440000000000001</v>
      </c>
      <c r="AJ109" s="568">
        <v>11.799999999999999</v>
      </c>
      <c r="AK109" s="568">
        <v>8.43</v>
      </c>
      <c r="AL109" s="576">
        <v>15560</v>
      </c>
      <c r="AM109" s="571">
        <v>0.59</v>
      </c>
      <c r="AN109" s="568" t="s">
        <v>135</v>
      </c>
      <c r="AO109" s="510">
        <f t="shared" si="25"/>
        <v>-6.7342444822696343</v>
      </c>
      <c r="AP109" s="511">
        <f t="shared" si="26"/>
        <v>19.88073809612758</v>
      </c>
      <c r="AQ109" s="582" t="str">
        <f t="shared" si="27"/>
        <v>n/a</v>
      </c>
      <c r="AR109" s="430">
        <f>INDEX(Historical!$C$7:$C$1190,MATCH(B109,Historical!$B$7:$B$1214,0))*IF(AH109="n/a",1.03,IF(AH109&lt;0,1.01,IF(AH109&gt;10,1.1,(1+AH109/100))))</f>
        <v>6.3782399999999999</v>
      </c>
      <c r="AS109" s="581">
        <f t="shared" si="28"/>
        <v>7.0160640000000001</v>
      </c>
      <c r="AT109" s="581">
        <f t="shared" si="33"/>
        <v>7.6075181951999999</v>
      </c>
      <c r="AU109" s="581">
        <f t="shared" si="33"/>
        <v>8.2488319790553604</v>
      </c>
      <c r="AV109" s="581">
        <f t="shared" si="33"/>
        <v>8.944208514889727</v>
      </c>
      <c r="AW109" s="430">
        <f t="shared" si="29"/>
        <v>38.194862689145083</v>
      </c>
      <c r="AX109" s="516">
        <f t="shared" si="30"/>
        <v>8.3338488553915653</v>
      </c>
      <c r="AY109" s="606">
        <v>1.1000000000000001</v>
      </c>
      <c r="AZ109" s="571">
        <v>15.72</v>
      </c>
      <c r="BA109" s="571">
        <v>-8.44</v>
      </c>
      <c r="BB109" s="571">
        <v>0.08</v>
      </c>
      <c r="BC109" s="571">
        <v>0.04</v>
      </c>
      <c r="BE109" s="421">
        <v>2013</v>
      </c>
      <c r="BF109" s="421">
        <f t="shared" si="31"/>
        <v>1</v>
      </c>
      <c r="BG109" s="578">
        <v>32.56</v>
      </c>
      <c r="BH109" t="s">
        <v>3876</v>
      </c>
      <c r="BI109" t="s">
        <v>3877</v>
      </c>
    </row>
    <row r="110" spans="1:61" ht="11.25" customHeight="1" x14ac:dyDescent="0.25">
      <c r="A110" s="8" t="s">
        <v>1060</v>
      </c>
      <c r="B110" s="405" t="s">
        <v>1061</v>
      </c>
      <c r="C110" s="734" t="s">
        <v>130</v>
      </c>
      <c r="D110" s="734" t="s">
        <v>3643</v>
      </c>
      <c r="E110" s="504">
        <v>16</v>
      </c>
      <c r="F110" s="33">
        <v>239</v>
      </c>
      <c r="G110" s="33" t="s">
        <v>114</v>
      </c>
      <c r="H110" s="33" t="s">
        <v>114</v>
      </c>
      <c r="I110" s="573">
        <v>136.65</v>
      </c>
      <c r="J110" s="430">
        <f t="shared" si="18"/>
        <v>3.1906330040248814</v>
      </c>
      <c r="K110" s="575">
        <v>1.0900000000000001</v>
      </c>
      <c r="L110" s="406">
        <v>4</v>
      </c>
      <c r="M110" s="423">
        <f t="shared" si="19"/>
        <v>4.3600000000000003</v>
      </c>
      <c r="N110" s="183" t="s">
        <v>469</v>
      </c>
      <c r="O110" s="505">
        <v>1.02</v>
      </c>
      <c r="P110" s="422">
        <v>45642</v>
      </c>
      <c r="Q110" s="422">
        <v>45672</v>
      </c>
      <c r="R110" s="423">
        <f t="shared" si="20"/>
        <v>6.8627450980392215</v>
      </c>
      <c r="S110" s="474">
        <f>IF(INDEX(Historical!$D$7:$D$1190,MATCH(B110,Historical!$B$7:$B$1192,0))=0,"n/a",(INDEX(Historical!$C$7:$C$1190,MATCH(B110,Historical!$B$7:$B$1192,0))/INDEX(Historical!$D$7:$D$1190,MATCH(B110,Historical!$B$7:$B$1192,0))-1)*100)</f>
        <v>7.0866141732283561</v>
      </c>
      <c r="T110" s="474">
        <f>IF(INDEX(Historical!$F$7:$F$1190,MATCH(B110,Historical!$B$7:$B$1192,0))=0,"n/a",((INDEX(Historical!$C$7:$C$1190,MATCH(B110,Historical!$B$7:$B$1192,0))/INDEX(Historical!$F$7:$F$1190,MATCH(B110,Historical!$B$7:$B$1192,0)))^(1/3)-1)*100)</f>
        <v>7.3285859876396575</v>
      </c>
      <c r="U110" s="474">
        <f>IF(INDEX(Historical!$H$7:$H$1190,MATCH(B110,Historical!$B$7:$B$1192,0))=0,"n/a",((INDEX(Historical!$C$7:$C$1190,MATCH(B110,Historical!$B$7:$B$1192,0))/INDEX(Historical!$H$7:$H$1190,MATCH(B110,Historical!$B$7:$B$1192,0)))^(1/5)-1)*100)</f>
        <v>7.2577866181560591</v>
      </c>
      <c r="V110" s="474">
        <f>IF(INDEX(Historical!$M$7:$M$1190,MATCH(B110,Historical!$B$7:$B$1192,0))=0,"n/a",((INDEX(Historical!$C$7:$C$1190,MATCH(B110,Historical!$B$7:$B$1192,0))/INDEX(Historical!$M$7:$M$1190,MATCH(B110,Historical!$B$7:$B$1192,0)))^(1/10)-1)*100)</f>
        <v>7.289480575566909</v>
      </c>
      <c r="W110" s="475">
        <f t="shared" si="21"/>
        <v>0.99565209659559517</v>
      </c>
      <c r="X110" s="476">
        <f t="shared" si="22"/>
        <v>5.1111173367296185</v>
      </c>
      <c r="Y110" s="439"/>
      <c r="Z110" s="430">
        <f t="shared" si="23"/>
        <v>62.733812949640289</v>
      </c>
      <c r="AA110" s="581">
        <f t="shared" si="24"/>
        <v>19.661870503597122</v>
      </c>
      <c r="AB110" s="406">
        <v>12</v>
      </c>
      <c r="AC110" s="568">
        <v>6.95</v>
      </c>
      <c r="AD110" s="568">
        <v>2.83</v>
      </c>
      <c r="AE110" s="568">
        <v>2.04</v>
      </c>
      <c r="AF110" s="568">
        <v>2.42</v>
      </c>
      <c r="AG110" s="568">
        <v>12.61</v>
      </c>
      <c r="AH110" s="568">
        <v>5.74</v>
      </c>
      <c r="AI110" s="568">
        <v>7.2700000000000005</v>
      </c>
      <c r="AJ110" s="568">
        <v>1.4200000000000002</v>
      </c>
      <c r="AK110" s="568">
        <v>6.9500000000000011</v>
      </c>
      <c r="AL110" s="576">
        <v>28370</v>
      </c>
      <c r="AM110" s="571">
        <v>0.38</v>
      </c>
      <c r="AN110" s="568">
        <v>2.0499999999999998</v>
      </c>
      <c r="AO110" s="510">
        <f t="shared" si="25"/>
        <v>-9.2134508814161808</v>
      </c>
      <c r="AP110" s="511">
        <f t="shared" si="26"/>
        <v>10.448419622180941</v>
      </c>
      <c r="AQ110" s="582">
        <f t="shared" si="27"/>
        <v>45.421573546560822</v>
      </c>
      <c r="AR110" s="430">
        <f>INDEX(Historical!$C$7:$C$1190,MATCH(B110,Historical!$B$7:$B$1214,0))*IF(AH110="n/a",1.03,IF(AH110&lt;0,1.01,IF(AH110&gt;10,1.1,(1+AH110/100))))</f>
        <v>4.3141919999999994</v>
      </c>
      <c r="AS110" s="581">
        <f t="shared" si="28"/>
        <v>4.6278337583999996</v>
      </c>
      <c r="AT110" s="581">
        <f t="shared" si="33"/>
        <v>4.9494682046087997</v>
      </c>
      <c r="AU110" s="581">
        <f t="shared" si="33"/>
        <v>5.2934562448291116</v>
      </c>
      <c r="AV110" s="581">
        <f t="shared" si="33"/>
        <v>5.6613514538447358</v>
      </c>
      <c r="AW110" s="430">
        <f t="shared" si="29"/>
        <v>24.846301661682645</v>
      </c>
      <c r="AX110" s="516">
        <f t="shared" si="30"/>
        <v>18.182438098560297</v>
      </c>
      <c r="AY110" s="606">
        <v>0.44</v>
      </c>
      <c r="AZ110" s="571">
        <v>18.22</v>
      </c>
      <c r="BA110" s="571">
        <v>-3.8</v>
      </c>
      <c r="BB110" s="571">
        <v>0.15</v>
      </c>
      <c r="BC110" s="571">
        <v>4.54</v>
      </c>
      <c r="BE110" s="421">
        <v>2010</v>
      </c>
      <c r="BF110" s="421">
        <f t="shared" si="31"/>
        <v>1</v>
      </c>
      <c r="BG110" s="578">
        <v>2.93</v>
      </c>
      <c r="BH110" t="s">
        <v>3876</v>
      </c>
      <c r="BI110" t="s">
        <v>3877</v>
      </c>
    </row>
    <row r="111" spans="1:61" s="540" customFormat="1" ht="11.25" customHeight="1" x14ac:dyDescent="0.25">
      <c r="A111" s="523" t="s">
        <v>4185</v>
      </c>
      <c r="B111" s="546" t="s">
        <v>522</v>
      </c>
      <c r="C111" s="734" t="s">
        <v>130</v>
      </c>
      <c r="D111" s="734" t="s">
        <v>3644</v>
      </c>
      <c r="E111" s="524">
        <v>21</v>
      </c>
      <c r="F111" s="33">
        <v>194</v>
      </c>
      <c r="G111" s="720" t="s">
        <v>36</v>
      </c>
      <c r="H111" s="720" t="s">
        <v>36</v>
      </c>
      <c r="I111" s="525">
        <v>122.49</v>
      </c>
      <c r="J111" s="526">
        <f t="shared" si="18"/>
        <v>3.4778349253000247</v>
      </c>
      <c r="K111" s="527">
        <v>1.0649999999999999</v>
      </c>
      <c r="L111" s="528">
        <v>4</v>
      </c>
      <c r="M111" s="529">
        <f t="shared" si="19"/>
        <v>4.26</v>
      </c>
      <c r="N111" s="530" t="s">
        <v>366</v>
      </c>
      <c r="O111" s="531">
        <v>1.0449999999999999</v>
      </c>
      <c r="P111" s="714">
        <v>45884</v>
      </c>
      <c r="Q111" s="714">
        <v>45916</v>
      </c>
      <c r="R111" s="529">
        <f t="shared" si="20"/>
        <v>1.913875598086126</v>
      </c>
      <c r="S111" s="474">
        <f>IF(INDEX(Historical!$D$7:$D$1190,MATCH(B111,Historical!$B$7:$B$1192,0))=0,"n/a",(INDEX(Historical!$C$7:$C$1190,MATCH(B111,Historical!$B$7:$B$1192,0))/INDEX(Historical!$D$7:$D$1190,MATCH(B111,Historical!$B$7:$B$1192,0))-1)*100)</f>
        <v>1.9704433497536922</v>
      </c>
      <c r="T111" s="474">
        <f>IF(INDEX(Historical!$F$7:$F$1190,MATCH(B111,Historical!$B$7:$B$1192,0))=0,"n/a",((INDEX(Historical!$C$7:$C$1190,MATCH(B111,Historical!$B$7:$B$1192,0))/INDEX(Historical!$F$7:$F$1190,MATCH(B111,Historical!$B$7:$B$1192,0)))^(1/3)-1)*100)</f>
        <v>2.0105865449937532</v>
      </c>
      <c r="U111" s="474">
        <f>IF(INDEX(Historical!$H$7:$H$1190,MATCH(B111,Historical!$B$7:$B$1192,0))=0,"n/a",((INDEX(Historical!$C$7:$C$1190,MATCH(B111,Historical!$B$7:$B$1192,0))/INDEX(Historical!$H$7:$H$1190,MATCH(B111,Historical!$B$7:$B$1192,0)))^(1/5)-1)*100)</f>
        <v>2.0257283457941977</v>
      </c>
      <c r="V111" s="474">
        <f>IF(INDEX(Historical!$M$7:$M$1190,MATCH(B111,Historical!$B$7:$B$1192,0))=0,"n/a",((INDEX(Historical!$C$7:$C$1190,MATCH(B111,Historical!$B$7:$B$1192,0))/INDEX(Historical!$M$7:$M$1190,MATCH(B111,Historical!$B$7:$B$1192,0)))^(1/10)-1)*100)</f>
        <v>2.7706205118285476</v>
      </c>
      <c r="W111" s="475">
        <f t="shared" si="21"/>
        <v>0.73114608700318262</v>
      </c>
      <c r="X111" s="476">
        <f t="shared" si="22"/>
        <v>0.90032370924186567</v>
      </c>
      <c r="Y111" s="721"/>
      <c r="Z111" s="526">
        <f t="shared" si="23"/>
        <v>69.607843137254903</v>
      </c>
      <c r="AA111" s="533">
        <f t="shared" si="24"/>
        <v>20.014705882352938</v>
      </c>
      <c r="AB111" s="528">
        <v>12</v>
      </c>
      <c r="AC111" s="534">
        <v>6.12</v>
      </c>
      <c r="AD111" s="534">
        <v>2.98</v>
      </c>
      <c r="AE111" s="534">
        <v>3.05</v>
      </c>
      <c r="AF111" s="534">
        <v>1.91</v>
      </c>
      <c r="AG111" s="534">
        <v>9.6</v>
      </c>
      <c r="AH111" s="534">
        <v>7.32</v>
      </c>
      <c r="AI111" s="534">
        <v>6.05</v>
      </c>
      <c r="AJ111" s="534">
        <v>2.25</v>
      </c>
      <c r="AK111" s="534">
        <v>6.7299999999999995</v>
      </c>
      <c r="AL111" s="535">
        <v>95250</v>
      </c>
      <c r="AM111" s="536">
        <v>0.16</v>
      </c>
      <c r="AN111" s="534">
        <v>1.74</v>
      </c>
      <c r="AO111" s="537">
        <f t="shared" si="25"/>
        <v>-14.511142611258716</v>
      </c>
      <c r="AP111" s="538">
        <f t="shared" si="26"/>
        <v>5.5035632710942224</v>
      </c>
      <c r="AQ111" s="582">
        <f t="shared" si="27"/>
        <v>30.346697073261119</v>
      </c>
      <c r="AR111" s="430">
        <f>INDEX(Historical!$C$7:$C$1190,MATCH(B111,Historical!$B$7:$B$1214,0))*IF(AH111="n/a",1.03,IF(AH111&lt;0,1.01,IF(AH111&gt;10,1.1,(1+AH111/100))))</f>
        <v>4.4430479999999992</v>
      </c>
      <c r="AS111" s="533">
        <f t="shared" si="28"/>
        <v>4.7118524039999992</v>
      </c>
      <c r="AT111" s="533">
        <f t="shared" si="33"/>
        <v>5.028960070789199</v>
      </c>
      <c r="AU111" s="533">
        <f t="shared" si="33"/>
        <v>5.3674090835533121</v>
      </c>
      <c r="AV111" s="533">
        <f t="shared" si="33"/>
        <v>5.7286357148764493</v>
      </c>
      <c r="AW111" s="526">
        <f t="shared" si="29"/>
        <v>25.279905273218962</v>
      </c>
      <c r="AX111" s="539">
        <f t="shared" si="30"/>
        <v>20.638342128515767</v>
      </c>
      <c r="AY111" s="607">
        <v>0.38</v>
      </c>
      <c r="AZ111" s="536">
        <v>16.439999999999998</v>
      </c>
      <c r="BA111" s="536">
        <v>-4.1900000000000004</v>
      </c>
      <c r="BB111" s="536">
        <v>1.6199999999999999</v>
      </c>
      <c r="BC111" s="536">
        <v>5.3</v>
      </c>
      <c r="BD111" s="592"/>
      <c r="BE111" s="421">
        <v>2005</v>
      </c>
      <c r="BF111" s="421">
        <f t="shared" si="31"/>
        <v>2</v>
      </c>
      <c r="BG111" s="559">
        <v>2.6</v>
      </c>
      <c r="BH111" t="s">
        <v>3876</v>
      </c>
      <c r="BI111" t="s">
        <v>3877</v>
      </c>
    </row>
    <row r="112" spans="1:61" ht="11.25" customHeight="1" x14ac:dyDescent="0.25">
      <c r="A112" s="577" t="s">
        <v>3730</v>
      </c>
      <c r="B112" s="405" t="s">
        <v>3727</v>
      </c>
      <c r="C112" s="734" t="s">
        <v>107</v>
      </c>
      <c r="D112" s="734" t="s">
        <v>3652</v>
      </c>
      <c r="E112" s="504">
        <v>11</v>
      </c>
      <c r="F112" s="33">
        <v>502</v>
      </c>
      <c r="G112" s="33" t="s">
        <v>105</v>
      </c>
      <c r="H112" s="33" t="s">
        <v>105</v>
      </c>
      <c r="I112" s="573">
        <v>61.24</v>
      </c>
      <c r="J112" s="430">
        <f t="shared" si="18"/>
        <v>2.0248203788373611</v>
      </c>
      <c r="K112" s="575">
        <v>0.31</v>
      </c>
      <c r="L112" s="406">
        <v>4</v>
      </c>
      <c r="M112" s="423">
        <f t="shared" si="19"/>
        <v>1.24</v>
      </c>
      <c r="N112" s="183" t="s">
        <v>311</v>
      </c>
      <c r="O112" s="505">
        <v>0.3</v>
      </c>
      <c r="P112" s="422">
        <v>45915</v>
      </c>
      <c r="Q112" s="422">
        <v>45930</v>
      </c>
      <c r="R112" s="423">
        <f t="shared" si="20"/>
        <v>3.3333333333333366</v>
      </c>
      <c r="S112" s="474">
        <f>IF(INDEX(Historical!$D$7:$D$1190,MATCH(B112,Historical!$B$7:$B$1192,0))=0,"n/a",(INDEX(Historical!$C$7:$C$1190,MATCH(B112,Historical!$B$7:$B$1192,0))/INDEX(Historical!$D$7:$D$1190,MATCH(B112,Historical!$B$7:$B$1192,0))-1)*100)</f>
        <v>6.0000000000000053</v>
      </c>
      <c r="T112" s="474">
        <f>IF(INDEX(Historical!$F$7:$F$1190,MATCH(B112,Historical!$B$7:$B$1192,0))=0,"n/a",((INDEX(Historical!$C$7:$C$1190,MATCH(B112,Historical!$B$7:$B$1192,0))/INDEX(Historical!$F$7:$F$1190,MATCH(B112,Historical!$B$7:$B$1192,0)))^(1/3)-1)*100)</f>
        <v>12.22291205594248</v>
      </c>
      <c r="U112" s="474">
        <f>IF(INDEX(Historical!$H$7:$H$1190,MATCH(B112,Historical!$B$7:$B$1192,0))=0,"n/a",((INDEX(Historical!$C$7:$C$1190,MATCH(B112,Historical!$B$7:$B$1192,0))/INDEX(Historical!$H$7:$H$1190,MATCH(B112,Historical!$B$7:$B$1192,0)))^(1/5)-1)*100)</f>
        <v>11.322470345537216</v>
      </c>
      <c r="V112" s="474">
        <f>IF(INDEX(Historical!$M$7:$M$1190,MATCH(B112,Historical!$B$7:$B$1192,0))=0,"n/a",((INDEX(Historical!$C$7:$C$1190,MATCH(B112,Historical!$B$7:$B$1192,0))/INDEX(Historical!$M$7:$M$1190,MATCH(B112,Historical!$B$7:$B$1192,0)))^(1/10)-1)*100)</f>
        <v>17.573286215286643</v>
      </c>
      <c r="W112" s="475">
        <f t="shared" si="21"/>
        <v>0.64430011591616998</v>
      </c>
      <c r="X112" s="476">
        <f t="shared" si="22"/>
        <v>1.7719045924158399</v>
      </c>
      <c r="Y112" s="574"/>
      <c r="Z112" s="430">
        <f t="shared" si="23"/>
        <v>23.484848484848484</v>
      </c>
      <c r="AA112" s="581">
        <f t="shared" si="24"/>
        <v>11.598484848484848</v>
      </c>
      <c r="AB112" s="406">
        <v>12</v>
      </c>
      <c r="AC112" s="568">
        <v>5.28</v>
      </c>
      <c r="AD112" s="568">
        <v>2.4700000000000002</v>
      </c>
      <c r="AE112" s="568">
        <v>2.4</v>
      </c>
      <c r="AF112" s="568">
        <v>1.22</v>
      </c>
      <c r="AG112" s="568">
        <v>10.92</v>
      </c>
      <c r="AH112" s="568">
        <v>10.66</v>
      </c>
      <c r="AI112" s="568">
        <v>1.92</v>
      </c>
      <c r="AJ112" s="568">
        <v>6.39</v>
      </c>
      <c r="AK112" s="568">
        <v>4.7</v>
      </c>
      <c r="AL112" s="576">
        <v>2270</v>
      </c>
      <c r="AM112" s="571">
        <v>1.95</v>
      </c>
      <c r="AN112" s="568">
        <v>0.34</v>
      </c>
      <c r="AO112" s="510">
        <f t="shared" si="25"/>
        <v>1.7488058758897296</v>
      </c>
      <c r="AP112" s="511">
        <f t="shared" si="26"/>
        <v>13.347290724374577</v>
      </c>
      <c r="AQ112" s="582">
        <f t="shared" si="27"/>
        <v>-20.697060401544832</v>
      </c>
      <c r="AR112" s="430">
        <f>INDEX(Historical!$C$7:$C$1190,MATCH(B112,Historical!$B$7:$B$1214,0))*IF(AH112="n/a",1.03,IF(AH112&lt;0,1.01,IF(AH112&gt;10,1.1,(1+AH112/100))))</f>
        <v>1.1660000000000001</v>
      </c>
      <c r="AS112" s="581">
        <f t="shared" si="28"/>
        <v>1.1883872000000002</v>
      </c>
      <c r="AT112" s="581">
        <f t="shared" si="33"/>
        <v>1.2442413984</v>
      </c>
      <c r="AU112" s="581">
        <f t="shared" si="33"/>
        <v>1.3027207441247999</v>
      </c>
      <c r="AV112" s="581">
        <f t="shared" si="33"/>
        <v>1.3639486190986654</v>
      </c>
      <c r="AW112" s="430">
        <f t="shared" si="29"/>
        <v>6.2652979616234656</v>
      </c>
      <c r="AX112" s="516">
        <f t="shared" si="30"/>
        <v>10.230728219502721</v>
      </c>
      <c r="AY112" s="606">
        <v>0.94</v>
      </c>
      <c r="AZ112" s="571">
        <v>35.43</v>
      </c>
      <c r="BA112" s="571">
        <v>-2.9899999999999998</v>
      </c>
      <c r="BB112" s="571">
        <v>7.6300000000000008</v>
      </c>
      <c r="BC112" s="571">
        <v>9.25</v>
      </c>
      <c r="BE112" s="421">
        <v>2015</v>
      </c>
      <c r="BF112" s="421">
        <f t="shared" si="31"/>
        <v>1</v>
      </c>
      <c r="BG112" s="578">
        <v>1.31</v>
      </c>
      <c r="BH112" t="s">
        <v>3876</v>
      </c>
      <c r="BI112" t="s">
        <v>3877</v>
      </c>
    </row>
    <row r="113" spans="1:61" ht="11.25" customHeight="1" x14ac:dyDescent="0.25">
      <c r="A113" s="95" t="s">
        <v>4190</v>
      </c>
      <c r="B113" s="405" t="s">
        <v>1065</v>
      </c>
      <c r="C113" s="734" t="s">
        <v>3636</v>
      </c>
      <c r="D113" s="734" t="s">
        <v>4815</v>
      </c>
      <c r="E113" s="504">
        <v>14</v>
      </c>
      <c r="F113" s="33">
        <v>376</v>
      </c>
      <c r="G113" s="33" t="s">
        <v>105</v>
      </c>
      <c r="H113" s="33" t="s">
        <v>105</v>
      </c>
      <c r="I113" s="573">
        <v>169.56</v>
      </c>
      <c r="J113" s="430">
        <f t="shared" si="18"/>
        <v>3.6565227648030199</v>
      </c>
      <c r="K113" s="575">
        <v>1.55</v>
      </c>
      <c r="L113" s="406">
        <v>4</v>
      </c>
      <c r="M113" s="423">
        <f t="shared" si="19"/>
        <v>6.2</v>
      </c>
      <c r="N113" s="183" t="s">
        <v>150</v>
      </c>
      <c r="O113" s="505">
        <v>1.4</v>
      </c>
      <c r="P113" s="422">
        <v>45930</v>
      </c>
      <c r="Q113" s="422">
        <v>45945</v>
      </c>
      <c r="R113" s="423">
        <f t="shared" si="20"/>
        <v>10.714285714285724</v>
      </c>
      <c r="S113" s="474">
        <f>IF(INDEX(Historical!$D$7:$D$1190,MATCH(B113,Historical!$B$7:$B$1192,0))=0,"n/a",(INDEX(Historical!$C$7:$C$1190,MATCH(B113,Historical!$B$7:$B$1192,0))/INDEX(Historical!$D$7:$D$1190,MATCH(B113,Historical!$B$7:$B$1192,0))-1)*100)</f>
        <v>3.7848605577689431</v>
      </c>
      <c r="T113" s="474">
        <f>IF(INDEX(Historical!$F$7:$F$1190,MATCH(B113,Historical!$B$7:$B$1192,0))=0,"n/a",((INDEX(Historical!$C$7:$C$1190,MATCH(B113,Historical!$B$7:$B$1192,0))/INDEX(Historical!$F$7:$F$1190,MATCH(B113,Historical!$B$7:$B$1192,0)))^(1/3)-1)*100)</f>
        <v>16.796543457853353</v>
      </c>
      <c r="U113" s="474">
        <f>IF(INDEX(Historical!$H$7:$H$1190,MATCH(B113,Historical!$B$7:$B$1192,0))=0,"n/a",((INDEX(Historical!$C$7:$C$1190,MATCH(B113,Historical!$B$7:$B$1192,0))/INDEX(Historical!$H$7:$H$1190,MATCH(B113,Historical!$B$7:$B$1192,0)))^(1/5)-1)*100)</f>
        <v>12.354105599399446</v>
      </c>
      <c r="V113" s="474">
        <f>IF(INDEX(Historical!$M$7:$M$1190,MATCH(B113,Historical!$B$7:$B$1192,0))=0,"n/a",((INDEX(Historical!$C$7:$C$1190,MATCH(B113,Historical!$B$7:$B$1192,0))/INDEX(Historical!$M$7:$M$1190,MATCH(B113,Historical!$B$7:$B$1192,0)))^(1/10)-1)*100)</f>
        <v>8.9051643823121687</v>
      </c>
      <c r="W113" s="475">
        <f t="shared" si="21"/>
        <v>1.3872967492815425</v>
      </c>
      <c r="X113" s="476">
        <f t="shared" si="22"/>
        <v>1.6450207189613111</v>
      </c>
      <c r="Y113" s="443"/>
      <c r="Z113" s="430">
        <f t="shared" si="23"/>
        <v>133.62068965517241</v>
      </c>
      <c r="AA113" s="581">
        <f t="shared" si="24"/>
        <v>36.543103448275865</v>
      </c>
      <c r="AB113" s="406">
        <v>12</v>
      </c>
      <c r="AC113" s="568">
        <v>4.6399999999999997</v>
      </c>
      <c r="AD113" s="568">
        <v>5.0199999999999996</v>
      </c>
      <c r="AE113" s="568">
        <v>13.3</v>
      </c>
      <c r="AF113" s="568">
        <v>2.62</v>
      </c>
      <c r="AG113" s="568">
        <v>7.66</v>
      </c>
      <c r="AH113" s="568">
        <v>7.59</v>
      </c>
      <c r="AI113" s="568">
        <v>8.15</v>
      </c>
      <c r="AJ113" s="568">
        <v>7.51</v>
      </c>
      <c r="AK113" s="568">
        <v>7.2900000000000009</v>
      </c>
      <c r="AL113" s="576">
        <v>9040</v>
      </c>
      <c r="AM113" s="571">
        <v>0.98</v>
      </c>
      <c r="AN113" s="568">
        <v>0.44</v>
      </c>
      <c r="AO113" s="510">
        <f t="shared" si="25"/>
        <v>-20.532475084073397</v>
      </c>
      <c r="AP113" s="511">
        <f t="shared" si="26"/>
        <v>16.010628364202468</v>
      </c>
      <c r="AQ113" s="582">
        <f t="shared" si="27"/>
        <v>106.28236423190293</v>
      </c>
      <c r="AR113" s="430">
        <f>INDEX(Historical!$C$7:$C$1190,MATCH(B113,Historical!$B$7:$B$1214,0))*IF(AH113="n/a",1.03,IF(AH113&lt;0,1.01,IF(AH113&gt;10,1.1,(1+AH113/100))))</f>
        <v>5.6054390000000005</v>
      </c>
      <c r="AS113" s="581">
        <f t="shared" si="28"/>
        <v>6.0622822784999997</v>
      </c>
      <c r="AT113" s="581">
        <f t="shared" si="33"/>
        <v>6.5042226566026491</v>
      </c>
      <c r="AU113" s="581">
        <f t="shared" si="33"/>
        <v>6.9783804882689822</v>
      </c>
      <c r="AV113" s="581">
        <f t="shared" si="33"/>
        <v>7.4871044258637909</v>
      </c>
      <c r="AW113" s="430">
        <f t="shared" si="29"/>
        <v>32.63742884923542</v>
      </c>
      <c r="AX113" s="516">
        <f t="shared" si="30"/>
        <v>19.248306705140021</v>
      </c>
      <c r="AY113" s="606">
        <v>1.03</v>
      </c>
      <c r="AZ113" s="571">
        <v>23.16</v>
      </c>
      <c r="BA113" s="571">
        <v>-11.78</v>
      </c>
      <c r="BB113" s="571">
        <v>2.11</v>
      </c>
      <c r="BC113" s="571">
        <v>0.41000000000000003</v>
      </c>
      <c r="BE113" s="421">
        <v>2012</v>
      </c>
      <c r="BF113" s="421">
        <f t="shared" si="31"/>
        <v>1</v>
      </c>
      <c r="BG113" s="578">
        <v>4.78</v>
      </c>
      <c r="BH113" t="s">
        <v>3876</v>
      </c>
      <c r="BI113" t="s">
        <v>3878</v>
      </c>
    </row>
    <row r="114" spans="1:61" ht="11.25" customHeight="1" x14ac:dyDescent="0.25">
      <c r="A114" s="95" t="s">
        <v>527</v>
      </c>
      <c r="B114" s="405" t="s">
        <v>528</v>
      </c>
      <c r="C114" s="734" t="s">
        <v>130</v>
      </c>
      <c r="D114" s="734" t="s">
        <v>3644</v>
      </c>
      <c r="E114" s="504">
        <v>22</v>
      </c>
      <c r="F114" s="33">
        <v>167</v>
      </c>
      <c r="G114" s="33" t="s">
        <v>36</v>
      </c>
      <c r="H114" s="33" t="s">
        <v>36</v>
      </c>
      <c r="I114" s="573">
        <v>56.13</v>
      </c>
      <c r="J114" s="430">
        <f t="shared" si="18"/>
        <v>5.897024763940852</v>
      </c>
      <c r="K114" s="575">
        <v>0.82750000000000001</v>
      </c>
      <c r="L114" s="406">
        <v>4</v>
      </c>
      <c r="M114" s="423">
        <f t="shared" si="19"/>
        <v>3.31</v>
      </c>
      <c r="N114" s="183" t="s">
        <v>159</v>
      </c>
      <c r="O114" s="505">
        <v>0.78</v>
      </c>
      <c r="P114" s="422">
        <v>45664</v>
      </c>
      <c r="Q114" s="422">
        <v>45688</v>
      </c>
      <c r="R114" s="423">
        <f t="shared" si="20"/>
        <v>6.0897435897435876</v>
      </c>
      <c r="S114" s="474">
        <f>IF(INDEX(Historical!$D$7:$D$1190,MATCH(B114,Historical!$B$7:$B$1192,0))=0,"n/a",(INDEX(Historical!$C$7:$C$1190,MATCH(B114,Historical!$B$7:$B$1192,0))/INDEX(Historical!$D$7:$D$1190,MATCH(B114,Historical!$B$7:$B$1192,0))-1)*100)</f>
        <v>5.7627118644067776</v>
      </c>
      <c r="T114" s="474">
        <f>IF(INDEX(Historical!$F$7:$F$1190,MATCH(B114,Historical!$B$7:$B$1192,0))=0,"n/a",((INDEX(Historical!$C$7:$C$1190,MATCH(B114,Historical!$B$7:$B$1192,0))/INDEX(Historical!$F$7:$F$1190,MATCH(B114,Historical!$B$7:$B$1192,0)))^(1/3)-1)*100)</f>
        <v>5.5932701846333588</v>
      </c>
      <c r="U114" s="474">
        <f>IF(INDEX(Historical!$H$7:$H$1190,MATCH(B114,Historical!$B$7:$B$1192,0))=0,"n/a",((INDEX(Historical!$C$7:$C$1190,MATCH(B114,Historical!$B$7:$B$1192,0))/INDEX(Historical!$H$7:$H$1190,MATCH(B114,Historical!$B$7:$B$1192,0)))^(1/5)-1)*100)</f>
        <v>4.953687501333448</v>
      </c>
      <c r="V114" s="474">
        <f>IF(INDEX(Historical!$M$7:$M$1190,MATCH(B114,Historical!$B$7:$B$1192,0))=0,"n/a",((INDEX(Historical!$C$7:$C$1190,MATCH(B114,Historical!$B$7:$B$1192,0))/INDEX(Historical!$M$7:$M$1190,MATCH(B114,Historical!$B$7:$B$1192,0)))^(1/10)-1)*100)</f>
        <v>8.1898764805679036</v>
      </c>
      <c r="W114" s="475">
        <f t="shared" si="21"/>
        <v>0.60485497102270691</v>
      </c>
      <c r="X114" s="476" t="str">
        <f t="shared" si="22"/>
        <v>n/a</v>
      </c>
      <c r="Y114" s="437"/>
      <c r="Z114" s="430">
        <f t="shared" si="23"/>
        <v>48.604992657856101</v>
      </c>
      <c r="AA114" s="581">
        <f t="shared" si="24"/>
        <v>8.2422907488986787</v>
      </c>
      <c r="AB114" s="406">
        <v>12</v>
      </c>
      <c r="AC114" s="568">
        <v>6.81</v>
      </c>
      <c r="AD114" s="568">
        <v>0.86</v>
      </c>
      <c r="AE114" s="568">
        <v>1.23</v>
      </c>
      <c r="AF114" s="568">
        <v>1.44</v>
      </c>
      <c r="AG114" s="568">
        <v>17.37</v>
      </c>
      <c r="AH114" s="569">
        <v>23.07</v>
      </c>
      <c r="AI114" s="569">
        <v>1.24</v>
      </c>
      <c r="AJ114" s="568">
        <v>-2.5299999999999998</v>
      </c>
      <c r="AK114" s="568">
        <v>9.629999999999999</v>
      </c>
      <c r="AL114" s="576">
        <v>21600</v>
      </c>
      <c r="AM114" s="571">
        <v>0.19</v>
      </c>
      <c r="AN114" s="568">
        <v>2.37</v>
      </c>
      <c r="AO114" s="510">
        <f t="shared" si="25"/>
        <v>2.6084215163756213</v>
      </c>
      <c r="AP114" s="511">
        <f t="shared" si="26"/>
        <v>10.8507122652743</v>
      </c>
      <c r="AQ114" s="582">
        <f t="shared" si="27"/>
        <v>-27.370349861126599</v>
      </c>
      <c r="AR114" s="430">
        <f>INDEX(Historical!$C$7:$C$1190,MATCH(B114,Historical!$B$7:$B$1214,0))*IF(AH114="n/a",1.03,IF(AH114&lt;0,1.01,IF(AH114&gt;10,1.1,(1+AH114/100))))</f>
        <v>3.4320000000000004</v>
      </c>
      <c r="AS114" s="581">
        <f t="shared" si="28"/>
        <v>3.4745568000000002</v>
      </c>
      <c r="AT114" s="581">
        <f t="shared" si="33"/>
        <v>3.8091566198400004</v>
      </c>
      <c r="AU114" s="581">
        <f t="shared" si="33"/>
        <v>4.1759784023305926</v>
      </c>
      <c r="AV114" s="581">
        <f t="shared" si="33"/>
        <v>4.5781251224750292</v>
      </c>
      <c r="AW114" s="430">
        <f t="shared" si="29"/>
        <v>19.469816944645622</v>
      </c>
      <c r="AX114" s="516">
        <f t="shared" si="30"/>
        <v>34.687006849537894</v>
      </c>
      <c r="AY114" s="606">
        <v>0.81</v>
      </c>
      <c r="AZ114" s="571">
        <v>17.599999999999998</v>
      </c>
      <c r="BA114" s="571">
        <v>-36.770000000000003</v>
      </c>
      <c r="BB114" s="571">
        <v>5.93</v>
      </c>
      <c r="BC114" s="571">
        <v>-6.8199999999999994</v>
      </c>
      <c r="BE114" s="421">
        <v>2004</v>
      </c>
      <c r="BF114" s="421">
        <f t="shared" si="31"/>
        <v>2</v>
      </c>
      <c r="BG114" s="578">
        <v>3.2099999999999995</v>
      </c>
      <c r="BH114" t="s">
        <v>3876</v>
      </c>
      <c r="BI114" t="s">
        <v>3877</v>
      </c>
    </row>
    <row r="115" spans="1:61" ht="11.25" customHeight="1" x14ac:dyDescent="0.25">
      <c r="A115" s="95" t="s">
        <v>4192</v>
      </c>
      <c r="B115" s="405" t="s">
        <v>542</v>
      </c>
      <c r="C115" s="734" t="s">
        <v>3636</v>
      </c>
      <c r="D115" s="734" t="s">
        <v>4809</v>
      </c>
      <c r="E115" s="504">
        <v>21</v>
      </c>
      <c r="F115" s="33">
        <v>190</v>
      </c>
      <c r="G115" s="33" t="s">
        <v>36</v>
      </c>
      <c r="H115" s="33" t="s">
        <v>36</v>
      </c>
      <c r="I115" s="573">
        <v>60.29</v>
      </c>
      <c r="J115" s="430">
        <f t="shared" si="18"/>
        <v>3.4168187095704101</v>
      </c>
      <c r="K115" s="575">
        <v>0.51500000000000001</v>
      </c>
      <c r="L115" s="406">
        <v>4</v>
      </c>
      <c r="M115" s="423">
        <f t="shared" si="19"/>
        <v>2.06</v>
      </c>
      <c r="N115" s="183" t="s">
        <v>237</v>
      </c>
      <c r="O115" s="508">
        <v>0.47749999999999998</v>
      </c>
      <c r="P115" s="422">
        <v>45744</v>
      </c>
      <c r="Q115" s="422">
        <v>45758</v>
      </c>
      <c r="R115" s="423">
        <f t="shared" si="20"/>
        <v>7.8534031413612633</v>
      </c>
      <c r="S115" s="474">
        <f>IF(INDEX(Historical!$D$7:$D$1190,MATCH(B115,Historical!$B$7:$B$1192,0))=0,"n/a",(INDEX(Historical!$C$7:$C$1190,MATCH(B115,Historical!$B$7:$B$1192,0))/INDEX(Historical!$D$7:$D$1190,MATCH(B115,Historical!$B$7:$B$1192,0))-1)*100)</f>
        <v>7.2753209700427979</v>
      </c>
      <c r="T115" s="474">
        <f>IF(INDEX(Historical!$F$7:$F$1190,MATCH(B115,Historical!$B$7:$B$1192,0))=0,"n/a",((INDEX(Historical!$C$7:$C$1190,MATCH(B115,Historical!$B$7:$B$1192,0))/INDEX(Historical!$F$7:$F$1190,MATCH(B115,Historical!$B$7:$B$1192,0)))^(1/3)-1)*100)</f>
        <v>9.5487106920882034</v>
      </c>
      <c r="U115" s="474">
        <f>IF(INDEX(Historical!$H$7:$H$1190,MATCH(B115,Historical!$B$7:$B$1192,0))=0,"n/a",((INDEX(Historical!$C$7:$C$1190,MATCH(B115,Historical!$B$7:$B$1192,0))/INDEX(Historical!$H$7:$H$1190,MATCH(B115,Historical!$B$7:$B$1192,0)))^(1/5)-1)*100)</f>
        <v>9.5087679653582668</v>
      </c>
      <c r="V115" s="474">
        <f>IF(INDEX(Historical!$M$7:$M$1190,MATCH(B115,Historical!$B$7:$B$1192,0))=0,"n/a",((INDEX(Historical!$C$7:$C$1190,MATCH(B115,Historical!$B$7:$B$1192,0))/INDEX(Historical!$M$7:$M$1190,MATCH(B115,Historical!$B$7:$B$1192,0)))^(1/10)-1)*100)</f>
        <v>11.867820174970035</v>
      </c>
      <c r="W115" s="475">
        <f t="shared" si="21"/>
        <v>0.80122278777132516</v>
      </c>
      <c r="X115" s="476">
        <f t="shared" si="22"/>
        <v>1.9445333262491344</v>
      </c>
      <c r="Y115" s="452" t="s">
        <v>3697</v>
      </c>
      <c r="Z115" s="430">
        <f t="shared" si="23"/>
        <v>111.35135135135134</v>
      </c>
      <c r="AA115" s="581">
        <f t="shared" si="24"/>
        <v>32.589189189189185</v>
      </c>
      <c r="AB115" s="406">
        <v>12</v>
      </c>
      <c r="AC115" s="568">
        <v>1.85</v>
      </c>
      <c r="AD115" s="568">
        <v>6.88</v>
      </c>
      <c r="AE115" s="568">
        <v>7.98</v>
      </c>
      <c r="AF115" s="568">
        <v>6.66</v>
      </c>
      <c r="AG115" s="568">
        <v>23.16</v>
      </c>
      <c r="AH115" s="568">
        <v>-0.08</v>
      </c>
      <c r="AI115" s="568">
        <v>5.8000000000000007</v>
      </c>
      <c r="AJ115" s="568">
        <v>4.8899999999999997</v>
      </c>
      <c r="AK115" s="568">
        <v>4.74</v>
      </c>
      <c r="AL115" s="576">
        <v>12230</v>
      </c>
      <c r="AM115" s="571">
        <v>2.52</v>
      </c>
      <c r="AN115" s="568">
        <v>1.89</v>
      </c>
      <c r="AO115" s="510">
        <f t="shared" si="25"/>
        <v>-19.663602514260507</v>
      </c>
      <c r="AP115" s="511">
        <f t="shared" si="26"/>
        <v>12.925586674928677</v>
      </c>
      <c r="AQ115" s="582">
        <f t="shared" si="27"/>
        <v>210.58654188486665</v>
      </c>
      <c r="AR115" s="430">
        <f>INDEX(Historical!$C$7:$C$1190,MATCH(B115,Historical!$B$7:$B$1214,0))*IF(AH115="n/a",1.03,IF(AH115&lt;0,1.01,IF(AH115&gt;10,1.1,(1+AH115/100))))</f>
        <v>1.8987999999999998</v>
      </c>
      <c r="AS115" s="581">
        <f t="shared" si="28"/>
        <v>2.0089304000000001</v>
      </c>
      <c r="AT115" s="581">
        <f t="shared" si="33"/>
        <v>2.1041537009600004</v>
      </c>
      <c r="AU115" s="581">
        <f t="shared" si="33"/>
        <v>2.2038905863855045</v>
      </c>
      <c r="AV115" s="581">
        <f t="shared" si="33"/>
        <v>2.3083550001801778</v>
      </c>
      <c r="AW115" s="430">
        <f t="shared" si="29"/>
        <v>10.524129687525683</v>
      </c>
      <c r="AX115" s="516">
        <f t="shared" si="30"/>
        <v>17.455846222467546</v>
      </c>
      <c r="AY115" s="606">
        <v>0.74</v>
      </c>
      <c r="AZ115" s="571">
        <v>3.6799999999999997</v>
      </c>
      <c r="BA115" s="571">
        <v>-21.23</v>
      </c>
      <c r="BB115" s="571">
        <v>-1.21</v>
      </c>
      <c r="BC115" s="571">
        <v>-7.28</v>
      </c>
      <c r="BE115" s="421">
        <v>2005</v>
      </c>
      <c r="BF115" s="421">
        <f t="shared" si="31"/>
        <v>2</v>
      </c>
      <c r="BG115" s="578">
        <v>6.4600000000000009</v>
      </c>
      <c r="BH115" t="s">
        <v>3876</v>
      </c>
      <c r="BI115" t="s">
        <v>3878</v>
      </c>
    </row>
    <row r="116" spans="1:61" ht="11.25" customHeight="1" x14ac:dyDescent="0.25">
      <c r="A116" s="8" t="s">
        <v>4708</v>
      </c>
      <c r="B116" s="405" t="s">
        <v>4709</v>
      </c>
      <c r="C116" s="734" t="s">
        <v>152</v>
      </c>
      <c r="D116" s="734" t="s">
        <v>3637</v>
      </c>
      <c r="E116" s="504">
        <v>15</v>
      </c>
      <c r="F116" s="33">
        <v>301</v>
      </c>
      <c r="G116" s="33" t="s">
        <v>105</v>
      </c>
      <c r="H116" s="33" t="s">
        <v>105</v>
      </c>
      <c r="I116" s="573">
        <v>318.64999999999998</v>
      </c>
      <c r="J116" s="430">
        <f t="shared" si="18"/>
        <v>2.1465557822061823</v>
      </c>
      <c r="K116" s="575">
        <v>1.71</v>
      </c>
      <c r="L116" s="406">
        <v>4</v>
      </c>
      <c r="M116" s="423">
        <f t="shared" si="19"/>
        <v>6.84</v>
      </c>
      <c r="N116" s="183" t="s">
        <v>570</v>
      </c>
      <c r="O116" s="505">
        <v>1.63</v>
      </c>
      <c r="P116" s="422">
        <v>45726</v>
      </c>
      <c r="Q116" s="422">
        <v>45741</v>
      </c>
      <c r="R116" s="423">
        <f t="shared" si="20"/>
        <v>4.9079754601227048</v>
      </c>
      <c r="S116" s="474">
        <f>IF(INDEX(Historical!$D$7:$D$1190,MATCH(B116,Historical!$B$7:$B$1192,0))=0,"n/a",(INDEX(Historical!$C$7:$C$1190,MATCH(B116,Historical!$B$7:$B$1192,0))/INDEX(Historical!$D$7:$D$1190,MATCH(B116,Historical!$B$7:$B$1192,0))-1)*100)</f>
        <v>10.135135135135132</v>
      </c>
      <c r="T116" s="474">
        <f>IF(INDEX(Historical!$F$7:$F$1190,MATCH(B116,Historical!$B$7:$B$1192,0))=0,"n/a",((INDEX(Historical!$C$7:$C$1190,MATCH(B116,Historical!$B$7:$B$1192,0))/INDEX(Historical!$F$7:$F$1190,MATCH(B116,Historical!$B$7:$B$1192,0)))^(1/3)-1)*100)</f>
        <v>12.989057757541179</v>
      </c>
      <c r="U116" s="474">
        <f>IF(INDEX(Historical!$H$7:$H$1190,MATCH(B116,Historical!$B$7:$B$1192,0))=0,"n/a",((INDEX(Historical!$C$7:$C$1190,MATCH(B116,Historical!$B$7:$B$1192,0))/INDEX(Historical!$H$7:$H$1190,MATCH(B116,Historical!$B$7:$B$1192,0)))^(1/5)-1)*100)</f>
        <v>15.297402543900063</v>
      </c>
      <c r="V116" s="474">
        <f>IF(INDEX(Historical!$M$7:$M$1190,MATCH(B116,Historical!$B$7:$B$1192,0))=0,"n/a",((INDEX(Historical!$C$7:$C$1190,MATCH(B116,Historical!$B$7:$B$1192,0))/INDEX(Historical!$M$7:$M$1190,MATCH(B116,Historical!$B$7:$B$1192,0)))^(1/10)-1)*100)</f>
        <v>14.056740104570675</v>
      </c>
      <c r="W116" s="475">
        <f t="shared" si="21"/>
        <v>1.0882610356384106</v>
      </c>
      <c r="X116" s="476">
        <f t="shared" si="22"/>
        <v>2.2463146173127848</v>
      </c>
      <c r="Y116" s="436"/>
      <c r="Z116" s="430">
        <f t="shared" si="23"/>
        <v>29.118773946360154</v>
      </c>
      <c r="AA116" s="581">
        <f t="shared" si="24"/>
        <v>13.565346956151554</v>
      </c>
      <c r="AB116" s="406">
        <v>12</v>
      </c>
      <c r="AC116" s="568">
        <v>23.49</v>
      </c>
      <c r="AD116" s="568">
        <v>3.36</v>
      </c>
      <c r="AE116" s="568">
        <v>0.38</v>
      </c>
      <c r="AF116" s="568">
        <v>1.64</v>
      </c>
      <c r="AG116" s="568">
        <v>12.479999999999999</v>
      </c>
      <c r="AH116" s="568">
        <v>-8.86</v>
      </c>
      <c r="AI116" s="568">
        <v>5.86</v>
      </c>
      <c r="AJ116" s="568">
        <v>6.81</v>
      </c>
      <c r="AK116" s="568">
        <v>4.04</v>
      </c>
      <c r="AL116" s="576">
        <v>71750</v>
      </c>
      <c r="AM116" s="571">
        <v>0.21</v>
      </c>
      <c r="AN116" s="568">
        <v>0.69</v>
      </c>
      <c r="AO116" s="510">
        <f t="shared" si="25"/>
        <v>3.8786113699546902</v>
      </c>
      <c r="AP116" s="511">
        <f t="shared" si="26"/>
        <v>17.443958326106245</v>
      </c>
      <c r="AQ116" s="582">
        <f t="shared" si="27"/>
        <v>-0.56343393770289518</v>
      </c>
      <c r="AR116" s="430">
        <f>INDEX(Historical!$C$7:$C$1190,MATCH(B116,Historical!$B$7:$B$1214,0))*IF(AH116="n/a",1.03,IF(AH116&lt;0,1.01,IF(AH116&gt;10,1.1,(1+AH116/100))))</f>
        <v>6.5851999999999995</v>
      </c>
      <c r="AS116" s="581">
        <f t="shared" si="28"/>
        <v>6.9710927199999997</v>
      </c>
      <c r="AT116" s="581">
        <f t="shared" si="33"/>
        <v>7.2527248658879993</v>
      </c>
      <c r="AU116" s="581">
        <f t="shared" si="33"/>
        <v>7.5457349504698747</v>
      </c>
      <c r="AV116" s="581">
        <f t="shared" si="33"/>
        <v>7.8505826424688578</v>
      </c>
      <c r="AW116" s="430">
        <f t="shared" si="29"/>
        <v>36.205335178826729</v>
      </c>
      <c r="AX116" s="516">
        <f t="shared" si="30"/>
        <v>11.362101107430325</v>
      </c>
      <c r="AY116" s="606">
        <v>0.6</v>
      </c>
      <c r="AZ116" s="571">
        <v>16.420000000000002</v>
      </c>
      <c r="BA116" s="571">
        <v>-43.830000000000005</v>
      </c>
      <c r="BB116" s="571">
        <v>0.06</v>
      </c>
      <c r="BC116" s="571">
        <v>-16.11</v>
      </c>
      <c r="BE116" s="421">
        <v>2011</v>
      </c>
      <c r="BF116" s="421">
        <f t="shared" si="31"/>
        <v>1</v>
      </c>
      <c r="BG116" s="578">
        <v>4.5600000000000005</v>
      </c>
      <c r="BH116" t="s">
        <v>3876</v>
      </c>
      <c r="BI116" t="s">
        <v>3877</v>
      </c>
    </row>
    <row r="117" spans="1:61" ht="11.25" customHeight="1" x14ac:dyDescent="0.25">
      <c r="A117" s="8" t="s">
        <v>4194</v>
      </c>
      <c r="B117" s="405" t="s">
        <v>1067</v>
      </c>
      <c r="C117" s="734" t="s">
        <v>122</v>
      </c>
      <c r="D117" s="734" t="s">
        <v>3518</v>
      </c>
      <c r="E117" s="504">
        <v>15</v>
      </c>
      <c r="F117" s="33">
        <v>281</v>
      </c>
      <c r="G117" s="33" t="s">
        <v>114</v>
      </c>
      <c r="H117" s="33" t="s">
        <v>114</v>
      </c>
      <c r="I117" s="573">
        <v>70.34</v>
      </c>
      <c r="J117" s="430">
        <f t="shared" si="18"/>
        <v>4.7199317600227459</v>
      </c>
      <c r="K117" s="575">
        <v>0.83</v>
      </c>
      <c r="L117" s="406">
        <v>4</v>
      </c>
      <c r="M117" s="423">
        <f t="shared" si="19"/>
        <v>3.32</v>
      </c>
      <c r="N117" s="183" t="s">
        <v>481</v>
      </c>
      <c r="O117" s="505">
        <v>0.81</v>
      </c>
      <c r="P117" s="422">
        <v>45642</v>
      </c>
      <c r="Q117" s="422">
        <v>45665</v>
      </c>
      <c r="R117" s="423">
        <f t="shared" si="20"/>
        <v>2.4691358024691241</v>
      </c>
      <c r="S117" s="474">
        <f>IF(INDEX(Historical!$D$7:$D$1190,MATCH(B117,Historical!$B$7:$B$1192,0))=0,"n/a",(INDEX(Historical!$C$7:$C$1190,MATCH(B117,Historical!$B$7:$B$1192,0))/INDEX(Historical!$D$7:$D$1190,MATCH(B117,Historical!$B$7:$B$1192,0))-1)*100)</f>
        <v>2.5316455696202445</v>
      </c>
      <c r="T117" s="474">
        <f>IF(INDEX(Historical!$F$7:$F$1190,MATCH(B117,Historical!$B$7:$B$1192,0))=0,"n/a",((INDEX(Historical!$C$7:$C$1190,MATCH(B117,Historical!$B$7:$B$1192,0))/INDEX(Historical!$F$7:$F$1190,MATCH(B117,Historical!$B$7:$B$1192,0)))^(1/3)-1)*100)</f>
        <v>5.4901660750877879</v>
      </c>
      <c r="U117" s="474">
        <f>IF(INDEX(Historical!$H$7:$H$1190,MATCH(B117,Historical!$B$7:$B$1192,0))=0,"n/a",((INDEX(Historical!$C$7:$C$1190,MATCH(B117,Historical!$B$7:$B$1192,0))/INDEX(Historical!$H$7:$H$1190,MATCH(B117,Historical!$B$7:$B$1192,0)))^(1/5)-1)*100)</f>
        <v>5.1547496797280434</v>
      </c>
      <c r="V117" s="474">
        <f>IF(INDEX(Historical!$M$7:$M$1190,MATCH(B117,Historical!$B$7:$B$1192,0))=0,"n/a",((INDEX(Historical!$C$7:$C$1190,MATCH(B117,Historical!$B$7:$B$1192,0))/INDEX(Historical!$M$7:$M$1190,MATCH(B117,Historical!$B$7:$B$1192,0)))^(1/10)-1)*100)</f>
        <v>8.7531130500198895</v>
      </c>
      <c r="W117" s="475">
        <f t="shared" si="21"/>
        <v>0.58890473026808787</v>
      </c>
      <c r="X117" s="476">
        <f t="shared" si="22"/>
        <v>0.73956236437992018</v>
      </c>
      <c r="Y117" s="439"/>
      <c r="Z117" s="430">
        <f t="shared" si="23"/>
        <v>46.629213483146067</v>
      </c>
      <c r="AA117" s="581">
        <f t="shared" si="24"/>
        <v>9.8792134831460672</v>
      </c>
      <c r="AB117" s="406">
        <v>12</v>
      </c>
      <c r="AC117" s="568">
        <v>7.12</v>
      </c>
      <c r="AD117" s="568">
        <v>6.18</v>
      </c>
      <c r="AE117" s="568">
        <v>0.87</v>
      </c>
      <c r="AF117" s="568">
        <v>1.38</v>
      </c>
      <c r="AG117" s="568">
        <v>14.52</v>
      </c>
      <c r="AH117" s="569">
        <v>-23.31</v>
      </c>
      <c r="AI117" s="569">
        <v>19.939999999999998</v>
      </c>
      <c r="AJ117" s="568">
        <v>6.97</v>
      </c>
      <c r="AK117" s="568">
        <v>1.6</v>
      </c>
      <c r="AL117" s="576">
        <v>8080</v>
      </c>
      <c r="AM117" s="571">
        <v>0.74</v>
      </c>
      <c r="AN117" s="568">
        <v>0.88</v>
      </c>
      <c r="AO117" s="510">
        <f t="shared" si="25"/>
        <v>-4.5320433952777961E-3</v>
      </c>
      <c r="AP117" s="511">
        <f t="shared" si="26"/>
        <v>9.8746814397507894</v>
      </c>
      <c r="AQ117" s="582">
        <f t="shared" si="27"/>
        <v>-22.158809513666945</v>
      </c>
      <c r="AR117" s="430">
        <f>INDEX(Historical!$C$7:$C$1190,MATCH(B117,Historical!$B$7:$B$1214,0))*IF(AH117="n/a",1.03,IF(AH117&lt;0,1.01,IF(AH117&gt;10,1.1,(1+AH117/100))))</f>
        <v>3.2724000000000002</v>
      </c>
      <c r="AS117" s="581">
        <f t="shared" si="28"/>
        <v>3.5996400000000004</v>
      </c>
      <c r="AT117" s="581">
        <f t="shared" si="33"/>
        <v>3.6572342400000006</v>
      </c>
      <c r="AU117" s="581">
        <f t="shared" si="33"/>
        <v>3.7157499878400007</v>
      </c>
      <c r="AV117" s="581">
        <f t="shared" si="33"/>
        <v>3.7752019876454406</v>
      </c>
      <c r="AW117" s="430">
        <f t="shared" si="29"/>
        <v>18.020226215485444</v>
      </c>
      <c r="AX117" s="516">
        <f t="shared" si="30"/>
        <v>25.61874639676634</v>
      </c>
      <c r="AY117" s="606">
        <v>1.26</v>
      </c>
      <c r="AZ117" s="571">
        <v>23.880000000000003</v>
      </c>
      <c r="BA117" s="571">
        <v>-38.57</v>
      </c>
      <c r="BB117" s="571">
        <v>-2.67</v>
      </c>
      <c r="BC117" s="571">
        <v>-17.66</v>
      </c>
      <c r="BE117" s="421">
        <v>2011</v>
      </c>
      <c r="BF117" s="421">
        <f t="shared" si="31"/>
        <v>1</v>
      </c>
      <c r="BG117" s="578">
        <v>5.52</v>
      </c>
      <c r="BH117" t="s">
        <v>3876</v>
      </c>
      <c r="BI117" t="s">
        <v>3877</v>
      </c>
    </row>
    <row r="118" spans="1:61" s="540" customFormat="1" ht="11.25" customHeight="1" x14ac:dyDescent="0.25">
      <c r="A118" s="523" t="s">
        <v>4196</v>
      </c>
      <c r="B118" s="546" t="s">
        <v>535</v>
      </c>
      <c r="C118" s="734" t="s">
        <v>152</v>
      </c>
      <c r="D118" s="734" t="s">
        <v>3637</v>
      </c>
      <c r="E118" s="524">
        <v>18</v>
      </c>
      <c r="F118" s="33">
        <v>221</v>
      </c>
      <c r="G118" s="720" t="s">
        <v>105</v>
      </c>
      <c r="H118" s="720" t="s">
        <v>105</v>
      </c>
      <c r="I118" s="525">
        <v>171.78</v>
      </c>
      <c r="J118" s="526">
        <f t="shared" si="18"/>
        <v>0.14553498661078124</v>
      </c>
      <c r="K118" s="527">
        <v>6.25E-2</v>
      </c>
      <c r="L118" s="528">
        <v>4</v>
      </c>
      <c r="M118" s="529">
        <f t="shared" si="19"/>
        <v>0.25</v>
      </c>
      <c r="N118" s="530" t="s">
        <v>159</v>
      </c>
      <c r="O118" s="531">
        <v>0.06</v>
      </c>
      <c r="P118" s="714">
        <v>45657</v>
      </c>
      <c r="Q118" s="714">
        <v>45688</v>
      </c>
      <c r="R118" s="529">
        <f t="shared" si="20"/>
        <v>4.1666666666666705</v>
      </c>
      <c r="S118" s="474">
        <f>IF(INDEX(Historical!$D$7:$D$1190,MATCH(B118,Historical!$B$7:$B$1192,0))=0,"n/a",(INDEX(Historical!$C$7:$C$1190,MATCH(B118,Historical!$B$7:$B$1192,0))/INDEX(Historical!$D$7:$D$1190,MATCH(B118,Historical!$B$7:$B$1192,0))-1)*100)</f>
        <v>4.3478260869565188</v>
      </c>
      <c r="T118" s="474">
        <f>IF(INDEX(Historical!$F$7:$F$1190,MATCH(B118,Historical!$B$7:$B$1192,0))=0,"n/a",((INDEX(Historical!$C$7:$C$1190,MATCH(B118,Historical!$B$7:$B$1192,0))/INDEX(Historical!$F$7:$F$1190,MATCH(B118,Historical!$B$7:$B$1192,0)))^(1/3)-1)*100)</f>
        <v>4.5515917149420382</v>
      </c>
      <c r="U118" s="474">
        <f>IF(INDEX(Historical!$H$7:$H$1190,MATCH(B118,Historical!$B$7:$B$1192,0))=0,"n/a",((INDEX(Historical!$C$7:$C$1190,MATCH(B118,Historical!$B$7:$B$1192,0))/INDEX(Historical!$H$7:$H$1190,MATCH(B118,Historical!$B$7:$B$1192,0)))^(1/5)-1)*100)</f>
        <v>4.7831688302757414</v>
      </c>
      <c r="V118" s="474">
        <f>IF(INDEX(Historical!$M$7:$M$1190,MATCH(B118,Historical!$B$7:$B$1192,0))=0,"n/a",((INDEX(Historical!$C$7:$C$1190,MATCH(B118,Historical!$B$7:$B$1192,0))/INDEX(Historical!$M$7:$M$1190,MATCH(B118,Historical!$B$7:$B$1192,0)))^(1/10)-1)*100)</f>
        <v>8.2935054703161537</v>
      </c>
      <c r="W118" s="475">
        <f t="shared" si="21"/>
        <v>0.5767366823830411</v>
      </c>
      <c r="X118" s="476">
        <f t="shared" si="22"/>
        <v>0.22798707484631756</v>
      </c>
      <c r="Y118" s="790"/>
      <c r="Z118" s="526">
        <f t="shared" si="23"/>
        <v>4.512635379061372</v>
      </c>
      <c r="AA118" s="533">
        <f t="shared" si="24"/>
        <v>31.007220216606498</v>
      </c>
      <c r="AB118" s="528">
        <v>12</v>
      </c>
      <c r="AC118" s="534">
        <v>5.54</v>
      </c>
      <c r="AD118" s="534">
        <v>2.39</v>
      </c>
      <c r="AE118" s="534">
        <v>2.15</v>
      </c>
      <c r="AF118" s="534">
        <v>5.21</v>
      </c>
      <c r="AG118" s="534">
        <v>17.57</v>
      </c>
      <c r="AH118" s="534">
        <v>16.63</v>
      </c>
      <c r="AI118" s="534">
        <v>12</v>
      </c>
      <c r="AJ118" s="534">
        <v>20.979999999999997</v>
      </c>
      <c r="AK118" s="534">
        <v>12.97</v>
      </c>
      <c r="AL118" s="535">
        <v>9910</v>
      </c>
      <c r="AM118" s="536">
        <v>3.52</v>
      </c>
      <c r="AN118" s="534">
        <v>1.01</v>
      </c>
      <c r="AO118" s="537">
        <f t="shared" si="25"/>
        <v>-26.078516399719977</v>
      </c>
      <c r="AP118" s="538">
        <f t="shared" si="26"/>
        <v>4.9287038168865225</v>
      </c>
      <c r="AQ118" s="582">
        <f t="shared" si="27"/>
        <v>167.95324412086848</v>
      </c>
      <c r="AR118" s="430">
        <f>INDEX(Historical!$C$7:$C$1190,MATCH(B118,Historical!$B$7:$B$1214,0))*IF(AH118="n/a",1.03,IF(AH118&lt;0,1.01,IF(AH118&gt;10,1.1,(1+AH118/100))))</f>
        <v>0.26400000000000001</v>
      </c>
      <c r="AS118" s="533">
        <f t="shared" si="28"/>
        <v>0.29040000000000005</v>
      </c>
      <c r="AT118" s="533">
        <f t="shared" si="33"/>
        <v>0.31944000000000006</v>
      </c>
      <c r="AU118" s="533">
        <f t="shared" si="33"/>
        <v>0.35138400000000009</v>
      </c>
      <c r="AV118" s="533">
        <f t="shared" si="33"/>
        <v>0.3865224000000001</v>
      </c>
      <c r="AW118" s="526">
        <f t="shared" si="29"/>
        <v>1.6117464000000001</v>
      </c>
      <c r="AX118" s="539">
        <f t="shared" si="30"/>
        <v>0.93826196297589948</v>
      </c>
      <c r="AY118" s="607">
        <v>0.94</v>
      </c>
      <c r="AZ118" s="536">
        <v>44.68</v>
      </c>
      <c r="BA118" s="536">
        <v>-1.06</v>
      </c>
      <c r="BB118" s="536">
        <v>11.25</v>
      </c>
      <c r="BC118" s="536">
        <v>21.54</v>
      </c>
      <c r="BD118" s="592"/>
      <c r="BE118" s="421">
        <v>2008</v>
      </c>
      <c r="BF118" s="421">
        <f t="shared" si="31"/>
        <v>2</v>
      </c>
      <c r="BG118" s="559">
        <v>6.8900000000000006</v>
      </c>
      <c r="BH118" t="s">
        <v>3876</v>
      </c>
      <c r="BI118" t="s">
        <v>3877</v>
      </c>
    </row>
    <row r="119" spans="1:61" ht="11.25" customHeight="1" x14ac:dyDescent="0.25">
      <c r="A119" s="8" t="s">
        <v>4816</v>
      </c>
      <c r="B119" s="405" t="s">
        <v>3430</v>
      </c>
      <c r="C119" s="734" t="s">
        <v>3636</v>
      </c>
      <c r="D119" s="734" t="s">
        <v>4812</v>
      </c>
      <c r="E119" s="504">
        <v>11</v>
      </c>
      <c r="F119" s="33">
        <v>490</v>
      </c>
      <c r="G119" s="33" t="s">
        <v>105</v>
      </c>
      <c r="H119" s="33" t="s">
        <v>105</v>
      </c>
      <c r="I119" s="573">
        <v>786.19</v>
      </c>
      <c r="J119" s="430">
        <f t="shared" si="18"/>
        <v>2.3861916330657982</v>
      </c>
      <c r="K119" s="575">
        <v>4.6900000000000004</v>
      </c>
      <c r="L119" s="406">
        <v>4</v>
      </c>
      <c r="M119" s="423">
        <f t="shared" si="19"/>
        <v>18.760000000000002</v>
      </c>
      <c r="N119" s="183" t="s">
        <v>318</v>
      </c>
      <c r="O119" s="505">
        <v>4.26</v>
      </c>
      <c r="P119" s="422">
        <v>45714</v>
      </c>
      <c r="Q119" s="422">
        <v>45735</v>
      </c>
      <c r="R119" s="423">
        <f t="shared" si="20"/>
        <v>10.093896713615038</v>
      </c>
      <c r="S119" s="474">
        <f>IF(INDEX(Historical!$D$7:$D$1190,MATCH(B119,Historical!$B$7:$B$1192,0))=0,"n/a",(INDEX(Historical!$C$7:$C$1190,MATCH(B119,Historical!$B$7:$B$1192,0))/INDEX(Historical!$D$7:$D$1190,MATCH(B119,Historical!$B$7:$B$1192,0))-1)*100)</f>
        <v>17.5983436853002</v>
      </c>
      <c r="T119" s="474">
        <f>IF(INDEX(Historical!$F$7:$F$1190,MATCH(B119,Historical!$B$7:$B$1192,0))=0,"n/a",((INDEX(Historical!$C$7:$C$1190,MATCH(B119,Historical!$B$7:$B$1192,0))/INDEX(Historical!$F$7:$F$1190,MATCH(B119,Historical!$B$7:$B$1192,0)))^(1/3)-1)*100)</f>
        <v>14.071171252232961</v>
      </c>
      <c r="U119" s="474">
        <f>IF(INDEX(Historical!$H$7:$H$1190,MATCH(B119,Historical!$B$7:$B$1192,0))=0,"n/a",((INDEX(Historical!$C$7:$C$1190,MATCH(B119,Historical!$B$7:$B$1192,0))/INDEX(Historical!$H$7:$H$1190,MATCH(B119,Historical!$B$7:$B$1192,0)))^(1/5)-1)*100)</f>
        <v>11.607890187791693</v>
      </c>
      <c r="V119" s="474" t="str">
        <f>IF(INDEX(Historical!$M$7:$M$1190,MATCH(B119,Historical!$B$7:$B$1192,0))=0,"n/a",((INDEX(Historical!$C$7:$C$1190,MATCH(B119,Historical!$B$7:$B$1192,0))/INDEX(Historical!$M$7:$M$1190,MATCH(B119,Historical!$B$7:$B$1192,0)))^(1/10)-1)*100)</f>
        <v>n/a</v>
      </c>
      <c r="W119" s="475" t="str">
        <f t="shared" si="21"/>
        <v>n/a</v>
      </c>
      <c r="X119" s="476">
        <f t="shared" si="22"/>
        <v>1.6010883017643716</v>
      </c>
      <c r="Y119" s="451" t="s">
        <v>4949</v>
      </c>
      <c r="Z119" s="430">
        <f t="shared" si="23"/>
        <v>183.56164383561645</v>
      </c>
      <c r="AA119" s="581">
        <f t="shared" si="24"/>
        <v>76.926614481409004</v>
      </c>
      <c r="AB119" s="406">
        <v>12</v>
      </c>
      <c r="AC119" s="568">
        <v>10.220000000000001</v>
      </c>
      <c r="AD119" s="568">
        <v>3.39</v>
      </c>
      <c r="AE119" s="568">
        <v>8.6</v>
      </c>
      <c r="AF119" s="568">
        <v>5.46</v>
      </c>
      <c r="AG119" s="568">
        <v>7.5399999999999991</v>
      </c>
      <c r="AH119" s="568">
        <v>71.28</v>
      </c>
      <c r="AI119" s="568">
        <v>2.63</v>
      </c>
      <c r="AJ119" s="568">
        <v>7.2499999999999991</v>
      </c>
      <c r="AK119" s="568">
        <v>22.720000000000002</v>
      </c>
      <c r="AL119" s="576">
        <v>76940</v>
      </c>
      <c r="AM119" s="571">
        <v>0.52</v>
      </c>
      <c r="AN119" s="568">
        <v>1.55</v>
      </c>
      <c r="AO119" s="510">
        <f t="shared" si="25"/>
        <v>-62.932532660551516</v>
      </c>
      <c r="AP119" s="511">
        <f t="shared" si="26"/>
        <v>13.994081820857492</v>
      </c>
      <c r="AQ119" s="582">
        <f t="shared" si="27"/>
        <v>332.05931437888535</v>
      </c>
      <c r="AR119" s="430">
        <f>INDEX(Historical!$C$7:$C$1190,MATCH(B119,Historical!$B$7:$B$1214,0))*IF(AH119="n/a",1.03,IF(AH119&lt;0,1.01,IF(AH119&gt;10,1.1,(1+AH119/100))))</f>
        <v>18.744</v>
      </c>
      <c r="AS119" s="581">
        <f t="shared" si="28"/>
        <v>19.236967199999999</v>
      </c>
      <c r="AT119" s="581">
        <f t="shared" si="33"/>
        <v>21.160663920000001</v>
      </c>
      <c r="AU119" s="581">
        <f t="shared" si="33"/>
        <v>23.276730312000002</v>
      </c>
      <c r="AV119" s="581">
        <f t="shared" si="33"/>
        <v>25.604403343200005</v>
      </c>
      <c r="AW119" s="430">
        <f t="shared" si="29"/>
        <v>108.0227647752</v>
      </c>
      <c r="AX119" s="516">
        <f t="shared" si="30"/>
        <v>13.740032915096858</v>
      </c>
      <c r="AY119" s="606">
        <v>0.91</v>
      </c>
      <c r="AZ119" s="571">
        <v>12.09</v>
      </c>
      <c r="BA119" s="571">
        <v>-20.91</v>
      </c>
      <c r="BB119" s="571">
        <v>-0.24</v>
      </c>
      <c r="BC119" s="571">
        <v>-9.2100000000000009</v>
      </c>
      <c r="BE119" s="421">
        <v>2015</v>
      </c>
      <c r="BF119" s="421">
        <f t="shared" si="31"/>
        <v>1</v>
      </c>
      <c r="BG119" s="578">
        <v>2.77</v>
      </c>
      <c r="BH119" t="s">
        <v>3876</v>
      </c>
      <c r="BI119" t="s">
        <v>3878</v>
      </c>
    </row>
    <row r="120" spans="1:61" ht="11.25" customHeight="1" x14ac:dyDescent="0.25">
      <c r="A120" s="8" t="s">
        <v>4199</v>
      </c>
      <c r="B120" s="405" t="s">
        <v>1069</v>
      </c>
      <c r="C120" s="734" t="s">
        <v>111</v>
      </c>
      <c r="D120" s="734" t="s">
        <v>3676</v>
      </c>
      <c r="E120" s="504">
        <v>16</v>
      </c>
      <c r="F120" s="33">
        <v>255</v>
      </c>
      <c r="G120" s="33" t="s">
        <v>114</v>
      </c>
      <c r="H120" s="33" t="s">
        <v>114</v>
      </c>
      <c r="I120" s="573">
        <v>349.14</v>
      </c>
      <c r="J120" s="430">
        <f t="shared" si="18"/>
        <v>1.191499112104027</v>
      </c>
      <c r="K120" s="575">
        <v>1.04</v>
      </c>
      <c r="L120" s="406">
        <v>4</v>
      </c>
      <c r="M120" s="423">
        <f t="shared" si="19"/>
        <v>4.16</v>
      </c>
      <c r="N120" s="183" t="s">
        <v>570</v>
      </c>
      <c r="O120" s="505">
        <v>0.94</v>
      </c>
      <c r="P120" s="422">
        <v>45726</v>
      </c>
      <c r="Q120" s="422">
        <v>45744</v>
      </c>
      <c r="R120" s="423">
        <f t="shared" si="20"/>
        <v>10.638297872340436</v>
      </c>
      <c r="S120" s="474">
        <f>IF(INDEX(Historical!$D$7:$D$1190,MATCH(B120,Historical!$B$7:$B$1192,0))=0,"n/a",(INDEX(Historical!$C$7:$C$1190,MATCH(B120,Historical!$B$7:$B$1192,0))/INDEX(Historical!$D$7:$D$1190,MATCH(B120,Historical!$B$7:$B$1192,0))-1)*100)</f>
        <v>9.302325581395344</v>
      </c>
      <c r="T120" s="474">
        <f>IF(INDEX(Historical!$F$7:$F$1190,MATCH(B120,Historical!$B$7:$B$1192,0))=0,"n/a",((INDEX(Historical!$C$7:$C$1190,MATCH(B120,Historical!$B$7:$B$1192,0))/INDEX(Historical!$F$7:$F$1190,MATCH(B120,Historical!$B$7:$B$1192,0)))^(1/3)-1)*100)</f>
        <v>7.3424294788273059</v>
      </c>
      <c r="U120" s="474">
        <f>IF(INDEX(Historical!$H$7:$H$1190,MATCH(B120,Historical!$B$7:$B$1192,0))=0,"n/a",((INDEX(Historical!$C$7:$C$1190,MATCH(B120,Historical!$B$7:$B$1192,0))/INDEX(Historical!$H$7:$H$1190,MATCH(B120,Historical!$B$7:$B$1192,0)))^(1/5)-1)*100)</f>
        <v>5.7727756203787006</v>
      </c>
      <c r="V120" s="474">
        <f>IF(INDEX(Historical!$M$7:$M$1190,MATCH(B120,Historical!$B$7:$B$1192,0))=0,"n/a",((INDEX(Historical!$C$7:$C$1190,MATCH(B120,Historical!$B$7:$B$1192,0))/INDEX(Historical!$M$7:$M$1190,MATCH(B120,Historical!$B$7:$B$1192,0)))^(1/10)-1)*100)</f>
        <v>6.7316386893032876</v>
      </c>
      <c r="W120" s="475">
        <f t="shared" si="21"/>
        <v>0.85755874413636601</v>
      </c>
      <c r="X120" s="476">
        <f t="shared" si="22"/>
        <v>0.4592502482401512</v>
      </c>
      <c r="Y120" s="441" t="s">
        <v>279</v>
      </c>
      <c r="Z120" s="430">
        <f t="shared" si="23"/>
        <v>41.851106639839038</v>
      </c>
      <c r="AA120" s="581">
        <f t="shared" si="24"/>
        <v>35.124748490945677</v>
      </c>
      <c r="AB120" s="406">
        <v>12</v>
      </c>
      <c r="AC120" s="568">
        <v>9.94</v>
      </c>
      <c r="AD120" s="568">
        <v>2.89</v>
      </c>
      <c r="AE120" s="568">
        <v>5.23</v>
      </c>
      <c r="AF120" s="568">
        <v>7.31</v>
      </c>
      <c r="AG120" s="568">
        <v>20.76</v>
      </c>
      <c r="AH120" s="568">
        <v>12.01</v>
      </c>
      <c r="AI120" s="568">
        <v>13.59</v>
      </c>
      <c r="AJ120" s="568">
        <v>12.57</v>
      </c>
      <c r="AK120" s="568">
        <v>12.16</v>
      </c>
      <c r="AL120" s="576">
        <v>135920</v>
      </c>
      <c r="AM120" s="571">
        <v>0.21</v>
      </c>
      <c r="AN120" s="568">
        <v>0.62</v>
      </c>
      <c r="AO120" s="510">
        <f t="shared" si="25"/>
        <v>-28.160473758462949</v>
      </c>
      <c r="AP120" s="511">
        <f t="shared" si="26"/>
        <v>6.9642747324827274</v>
      </c>
      <c r="AQ120" s="582">
        <f t="shared" si="27"/>
        <v>237.81119741247502</v>
      </c>
      <c r="AR120" s="430">
        <f>INDEX(Historical!$C$7:$C$1190,MATCH(B120,Historical!$B$7:$B$1214,0))*IF(AH120="n/a",1.03,IF(AH120&lt;0,1.01,IF(AH120&gt;10,1.1,(1+AH120/100))))</f>
        <v>4.1360000000000001</v>
      </c>
      <c r="AS120" s="581">
        <f t="shared" si="28"/>
        <v>4.5496000000000008</v>
      </c>
      <c r="AT120" s="581">
        <f t="shared" si="33"/>
        <v>5.0045600000000015</v>
      </c>
      <c r="AU120" s="581">
        <f t="shared" si="33"/>
        <v>5.5050160000000021</v>
      </c>
      <c r="AV120" s="581">
        <f t="shared" si="33"/>
        <v>6.0555176000000026</v>
      </c>
      <c r="AW120" s="430">
        <f t="shared" si="29"/>
        <v>25.250693600000005</v>
      </c>
      <c r="AX120" s="516">
        <f t="shared" si="30"/>
        <v>7.232254568367992</v>
      </c>
      <c r="AY120" s="606">
        <v>1.1499999999999999</v>
      </c>
      <c r="AZ120" s="571">
        <v>50.59</v>
      </c>
      <c r="BA120" s="571">
        <v>-12.620000000000001</v>
      </c>
      <c r="BB120" s="571">
        <v>-3.39</v>
      </c>
      <c r="BC120" s="571">
        <v>5.81</v>
      </c>
      <c r="BE120" s="421">
        <v>2010</v>
      </c>
      <c r="BF120" s="421">
        <f t="shared" si="31"/>
        <v>1</v>
      </c>
      <c r="BG120" s="578">
        <v>9.83</v>
      </c>
      <c r="BH120" t="s">
        <v>3876</v>
      </c>
      <c r="BI120" t="s">
        <v>3877</v>
      </c>
    </row>
    <row r="121" spans="1:61" ht="11.25" customHeight="1" x14ac:dyDescent="0.25">
      <c r="A121" s="577" t="s">
        <v>3760</v>
      </c>
      <c r="B121" s="405" t="s">
        <v>3758</v>
      </c>
      <c r="C121" s="734" t="s">
        <v>130</v>
      </c>
      <c r="D121" s="734" t="s">
        <v>3644</v>
      </c>
      <c r="E121" s="504">
        <v>10</v>
      </c>
      <c r="F121" s="33">
        <v>507</v>
      </c>
      <c r="G121" s="33" t="s">
        <v>105</v>
      </c>
      <c r="H121" s="33" t="s">
        <v>105</v>
      </c>
      <c r="I121" s="573">
        <v>88.09</v>
      </c>
      <c r="J121" s="430">
        <f t="shared" si="18"/>
        <v>2.7244863208082637</v>
      </c>
      <c r="K121" s="575">
        <v>0.6</v>
      </c>
      <c r="L121" s="406">
        <v>4</v>
      </c>
      <c r="M121" s="423">
        <f t="shared" si="19"/>
        <v>2.4</v>
      </c>
      <c r="N121" s="183" t="s">
        <v>3623</v>
      </c>
      <c r="O121" s="505">
        <v>0.56499999999999995</v>
      </c>
      <c r="P121" s="422">
        <v>45609</v>
      </c>
      <c r="Q121" s="422">
        <v>45628</v>
      </c>
      <c r="R121" s="423">
        <f t="shared" si="20"/>
        <v>6.1946902654867317</v>
      </c>
      <c r="S121" s="474">
        <f>IF(INDEX(Historical!$D$7:$D$1190,MATCH(B121,Historical!$B$7:$B$1192,0))=0,"n/a",(INDEX(Historical!$C$7:$C$1190,MATCH(B121,Historical!$B$7:$B$1192,0))/INDEX(Historical!$D$7:$D$1190,MATCH(B121,Historical!$B$7:$B$1192,0))-1)*100)</f>
        <v>5.7603686635944618</v>
      </c>
      <c r="T121" s="474">
        <f>IF(INDEX(Historical!$F$7:$F$1190,MATCH(B121,Historical!$B$7:$B$1192,0))=0,"n/a",((INDEX(Historical!$C$7:$C$1190,MATCH(B121,Historical!$B$7:$B$1192,0))/INDEX(Historical!$F$7:$F$1190,MATCH(B121,Historical!$B$7:$B$1192,0)))^(1/3)-1)*100)</f>
        <v>5.9436977311103423</v>
      </c>
      <c r="U121" s="474">
        <f>IF(INDEX(Historical!$H$7:$H$1190,MATCH(B121,Historical!$B$7:$B$1192,0))=0,"n/a",((INDEX(Historical!$C$7:$C$1190,MATCH(B121,Historical!$B$7:$B$1192,0))/INDEX(Historical!$H$7:$H$1190,MATCH(B121,Historical!$B$7:$B$1192,0)))^(1/5)-1)*100)</f>
        <v>4.6324320403439811</v>
      </c>
      <c r="V121" s="474">
        <f>IF(INDEX(Historical!$M$7:$M$1190,MATCH(B121,Historical!$B$7:$B$1192,0))=0,"n/a",((INDEX(Historical!$C$7:$C$1190,MATCH(B121,Historical!$B$7:$B$1192,0))/INDEX(Historical!$M$7:$M$1190,MATCH(B121,Historical!$B$7:$B$1192,0)))^(1/10)-1)*100)</f>
        <v>3.2921839955209142</v>
      </c>
      <c r="W121" s="475">
        <f t="shared" si="21"/>
        <v>1.4070999818498913</v>
      </c>
      <c r="X121" s="476" t="str">
        <f t="shared" si="22"/>
        <v>n/a</v>
      </c>
      <c r="Y121" s="574"/>
      <c r="Z121" s="430">
        <f t="shared" si="23"/>
        <v>59.701492537313442</v>
      </c>
      <c r="AA121" s="581">
        <f t="shared" si="24"/>
        <v>21.912935323383088</v>
      </c>
      <c r="AB121" s="406">
        <v>12</v>
      </c>
      <c r="AC121" s="568">
        <v>4.0199999999999996</v>
      </c>
      <c r="AD121" s="568">
        <v>2.1800000000000002</v>
      </c>
      <c r="AE121" s="568">
        <v>3.21</v>
      </c>
      <c r="AF121" s="568">
        <v>2.4300000000000002</v>
      </c>
      <c r="AG121" s="568">
        <v>11.32</v>
      </c>
      <c r="AH121" s="568">
        <v>6.34</v>
      </c>
      <c r="AI121" s="568">
        <v>12.49</v>
      </c>
      <c r="AJ121" s="568">
        <v>-4.9399999999999995</v>
      </c>
      <c r="AK121" s="568">
        <v>10.07</v>
      </c>
      <c r="AL121" s="576">
        <v>39320</v>
      </c>
      <c r="AM121" s="571">
        <v>0.27</v>
      </c>
      <c r="AN121" s="568">
        <v>1.85</v>
      </c>
      <c r="AO121" s="510">
        <f t="shared" si="25"/>
        <v>-14.556016962230844</v>
      </c>
      <c r="AP121" s="511">
        <f t="shared" si="26"/>
        <v>7.3569183611522444</v>
      </c>
      <c r="AQ121" s="582">
        <f t="shared" si="27"/>
        <v>53.837479663616897</v>
      </c>
      <c r="AR121" s="430">
        <f>INDEX(Historical!$C$7:$C$1190,MATCH(B121,Historical!$B$7:$B$1214,0))*IF(AH121="n/a",1.03,IF(AH121&lt;0,1.01,IF(AH121&gt;10,1.1,(1+AH121/100))))</f>
        <v>2.4405029999999996</v>
      </c>
      <c r="AS121" s="581">
        <f t="shared" si="28"/>
        <v>2.6845532999999997</v>
      </c>
      <c r="AT121" s="581">
        <f t="shared" si="33"/>
        <v>2.9530086299999998</v>
      </c>
      <c r="AU121" s="581">
        <f t="shared" si="33"/>
        <v>3.2483094929999998</v>
      </c>
      <c r="AV121" s="581">
        <f t="shared" si="33"/>
        <v>3.5731404423000002</v>
      </c>
      <c r="AW121" s="430">
        <f t="shared" si="29"/>
        <v>14.899514865299997</v>
      </c>
      <c r="AX121" s="516">
        <f t="shared" si="30"/>
        <v>16.913968515495512</v>
      </c>
      <c r="AY121" s="606">
        <v>0.59</v>
      </c>
      <c r="AZ121" s="571">
        <v>49.18</v>
      </c>
      <c r="BA121" s="571">
        <v>-4.66</v>
      </c>
      <c r="BB121" s="571">
        <v>1.77</v>
      </c>
      <c r="BC121" s="571">
        <v>7.0900000000000007</v>
      </c>
      <c r="BE121" s="421">
        <v>2015</v>
      </c>
      <c r="BF121" s="421">
        <f t="shared" si="31"/>
        <v>1</v>
      </c>
      <c r="BG121" s="578">
        <v>2.7</v>
      </c>
      <c r="BH121" t="s">
        <v>3876</v>
      </c>
      <c r="BI121" t="s">
        <v>3877</v>
      </c>
    </row>
    <row r="122" spans="1:61" ht="11.25" customHeight="1" x14ac:dyDescent="0.25">
      <c r="A122" s="95" t="s">
        <v>4631</v>
      </c>
      <c r="B122" s="405" t="s">
        <v>547</v>
      </c>
      <c r="C122" s="734" t="s">
        <v>107</v>
      </c>
      <c r="D122" s="734" t="s">
        <v>3649</v>
      </c>
      <c r="E122" s="504">
        <v>19</v>
      </c>
      <c r="F122" s="33">
        <v>216</v>
      </c>
      <c r="G122" s="33" t="s">
        <v>105</v>
      </c>
      <c r="H122" s="33" t="s">
        <v>105</v>
      </c>
      <c r="I122" s="573">
        <v>321.55</v>
      </c>
      <c r="J122" s="430">
        <f t="shared" si="18"/>
        <v>1.0449385787591354</v>
      </c>
      <c r="K122" s="575">
        <v>0.84</v>
      </c>
      <c r="L122" s="406">
        <v>4</v>
      </c>
      <c r="M122" s="423">
        <f t="shared" si="19"/>
        <v>3.36</v>
      </c>
      <c r="N122" s="183" t="s">
        <v>246</v>
      </c>
      <c r="O122" s="505">
        <v>0.8</v>
      </c>
      <c r="P122" s="422">
        <v>45807</v>
      </c>
      <c r="Q122" s="422">
        <v>45821</v>
      </c>
      <c r="R122" s="423">
        <f t="shared" si="20"/>
        <v>4.9999999999999902</v>
      </c>
      <c r="S122" s="474">
        <f>IF(INDEX(Historical!$D$7:$D$1190,MATCH(B122,Historical!$B$7:$B$1192,0))=0,"n/a",(INDEX(Historical!$C$7:$C$1190,MATCH(B122,Historical!$B$7:$B$1192,0))/INDEX(Historical!$D$7:$D$1190,MATCH(B122,Historical!$B$7:$B$1192,0))-1)*100)</f>
        <v>5.3333333333333455</v>
      </c>
      <c r="T122" s="474">
        <f>IF(INDEX(Historical!$F$7:$F$1190,MATCH(B122,Historical!$B$7:$B$1192,0))=0,"n/a",((INDEX(Historical!$C$7:$C$1190,MATCH(B122,Historical!$B$7:$B$1192,0))/INDEX(Historical!$F$7:$F$1190,MATCH(B122,Historical!$B$7:$B$1192,0)))^(1/3)-1)*100)</f>
        <v>6.0426086621256481</v>
      </c>
      <c r="U122" s="474">
        <f>IF(INDEX(Historical!$H$7:$H$1190,MATCH(B122,Historical!$B$7:$B$1192,0))=0,"n/a",((INDEX(Historical!$C$7:$C$1190,MATCH(B122,Historical!$B$7:$B$1192,0))/INDEX(Historical!$H$7:$H$1190,MATCH(B122,Historical!$B$7:$B$1192,0)))^(1/5)-1)*100)</f>
        <v>7.1242545643384947</v>
      </c>
      <c r="V122" s="474">
        <f>IF(INDEX(Historical!$M$7:$M$1190,MATCH(B122,Historical!$B$7:$B$1192,0))=0,"n/a",((INDEX(Historical!$C$7:$C$1190,MATCH(B122,Historical!$B$7:$B$1192,0))/INDEX(Historical!$M$7:$M$1190,MATCH(B122,Historical!$B$7:$B$1192,0)))^(1/10)-1)*100)</f>
        <v>11.862619694599342</v>
      </c>
      <c r="W122" s="475">
        <f t="shared" si="21"/>
        <v>0.60056334500733699</v>
      </c>
      <c r="X122" s="476">
        <f t="shared" si="22"/>
        <v>1.2520658285304913</v>
      </c>
      <c r="Y122" s="405"/>
      <c r="Z122" s="430">
        <f t="shared" si="23"/>
        <v>30.573248407643312</v>
      </c>
      <c r="AA122" s="581">
        <f t="shared" si="24"/>
        <v>29.258416742493175</v>
      </c>
      <c r="AB122" s="406">
        <v>12</v>
      </c>
      <c r="AC122" s="568">
        <v>10.99</v>
      </c>
      <c r="AD122" s="568">
        <v>0.81</v>
      </c>
      <c r="AE122" s="568">
        <v>3.82</v>
      </c>
      <c r="AF122" s="568">
        <v>7.5</v>
      </c>
      <c r="AG122" s="568">
        <v>29.160000000000004</v>
      </c>
      <c r="AH122" s="568">
        <v>34.25</v>
      </c>
      <c r="AI122" s="568">
        <v>45.7</v>
      </c>
      <c r="AJ122" s="568">
        <v>5.6899999999999995</v>
      </c>
      <c r="AK122" s="568">
        <v>35.9</v>
      </c>
      <c r="AL122" s="576">
        <v>12430</v>
      </c>
      <c r="AM122" s="571">
        <v>6.72</v>
      </c>
      <c r="AN122" s="568">
        <v>0.56000000000000005</v>
      </c>
      <c r="AO122" s="510">
        <f t="shared" si="25"/>
        <v>-21.089223599395545</v>
      </c>
      <c r="AP122" s="511">
        <f t="shared" si="26"/>
        <v>8.1691931430976297</v>
      </c>
      <c r="AQ122" s="582">
        <f t="shared" si="27"/>
        <v>212.29482193643651</v>
      </c>
      <c r="AR122" s="430">
        <f>INDEX(Historical!$C$7:$C$1190,MATCH(B122,Historical!$B$7:$B$1214,0))*IF(AH122="n/a",1.03,IF(AH122&lt;0,1.01,IF(AH122&gt;10,1.1,(1+AH122/100))))</f>
        <v>3.4760000000000004</v>
      </c>
      <c r="AS122" s="581">
        <f t="shared" si="28"/>
        <v>3.8236000000000008</v>
      </c>
      <c r="AT122" s="581">
        <f t="shared" si="33"/>
        <v>4.205960000000001</v>
      </c>
      <c r="AU122" s="581">
        <f t="shared" si="33"/>
        <v>4.6265560000000017</v>
      </c>
      <c r="AV122" s="581">
        <f t="shared" si="33"/>
        <v>5.0892116000000023</v>
      </c>
      <c r="AW122" s="430">
        <f t="shared" si="29"/>
        <v>21.221327600000006</v>
      </c>
      <c r="AX122" s="516">
        <f t="shared" si="30"/>
        <v>6.599697589799411</v>
      </c>
      <c r="AY122" s="606">
        <v>1.48</v>
      </c>
      <c r="AZ122" s="571">
        <v>116.34</v>
      </c>
      <c r="BA122" s="571">
        <v>-1.82</v>
      </c>
      <c r="BB122" s="571">
        <v>8.64</v>
      </c>
      <c r="BC122" s="571">
        <v>23.95</v>
      </c>
      <c r="BE122" s="421">
        <v>2007</v>
      </c>
      <c r="BF122" s="421">
        <f t="shared" si="31"/>
        <v>2</v>
      </c>
      <c r="BG122" s="578">
        <v>13.200000000000001</v>
      </c>
      <c r="BH122" t="s">
        <v>3876</v>
      </c>
      <c r="BI122" t="s">
        <v>3877</v>
      </c>
    </row>
    <row r="123" spans="1:61" ht="11.25" customHeight="1" x14ac:dyDescent="0.25">
      <c r="A123" s="88" t="s">
        <v>4201</v>
      </c>
      <c r="B123" s="405" t="s">
        <v>3598</v>
      </c>
      <c r="C123" s="734" t="s">
        <v>130</v>
      </c>
      <c r="D123" s="734" t="s">
        <v>3644</v>
      </c>
      <c r="E123" s="504">
        <v>20</v>
      </c>
      <c r="F123" s="33">
        <v>204</v>
      </c>
      <c r="G123" s="33" t="s">
        <v>105</v>
      </c>
      <c r="H123" s="33" t="s">
        <v>105</v>
      </c>
      <c r="I123" s="573">
        <v>71.260000000000005</v>
      </c>
      <c r="J123" s="430">
        <f t="shared" si="18"/>
        <v>3.7468425484142571</v>
      </c>
      <c r="K123" s="575">
        <v>0.66749999999999998</v>
      </c>
      <c r="L123" s="406">
        <v>4</v>
      </c>
      <c r="M123" s="423">
        <f t="shared" si="19"/>
        <v>2.67</v>
      </c>
      <c r="N123" s="8" t="s">
        <v>110</v>
      </c>
      <c r="O123" s="505">
        <v>0.64249999999999996</v>
      </c>
      <c r="P123" s="422">
        <v>45617</v>
      </c>
      <c r="Q123" s="422">
        <v>45646</v>
      </c>
      <c r="R123" s="423">
        <f t="shared" si="20"/>
        <v>3.891050583657591</v>
      </c>
      <c r="S123" s="474">
        <f>IF(INDEX(Historical!$D$7:$D$1190,MATCH(B123,Historical!$B$7:$B$1192,0))=0,"n/a",(INDEX(Historical!$C$7:$C$1190,MATCH(B123,Historical!$B$7:$B$1192,0))/INDEX(Historical!$D$7:$D$1190,MATCH(B123,Historical!$B$7:$B$1192,0))-1)*100)</f>
        <v>4.6370967741935498</v>
      </c>
      <c r="T123" s="474">
        <f>IF(INDEX(Historical!$F$7:$F$1190,MATCH(B123,Historical!$B$7:$B$1192,0))=0,"n/a",((INDEX(Historical!$C$7:$C$1190,MATCH(B123,Historical!$B$7:$B$1192,0))/INDEX(Historical!$F$7:$F$1190,MATCH(B123,Historical!$B$7:$B$1192,0)))^(1/3)-1)*100)</f>
        <v>6.0212856119205016</v>
      </c>
      <c r="U123" s="474">
        <f>IF(INDEX(Historical!$H$7:$H$1190,MATCH(B123,Historical!$B$7:$B$1192,0))=0,"n/a",((INDEX(Historical!$C$7:$C$1190,MATCH(B123,Historical!$B$7:$B$1192,0))/INDEX(Historical!$H$7:$H$1190,MATCH(B123,Historical!$B$7:$B$1192,0)))^(1/5)-1)*100)</f>
        <v>6.1001531139080578</v>
      </c>
      <c r="V123" s="474">
        <f>IF(INDEX(Historical!$M$7:$M$1190,MATCH(B123,Historical!$B$7:$B$1192,0))=0,"n/a",((INDEX(Historical!$C$7:$C$1190,MATCH(B123,Historical!$B$7:$B$1192,0))/INDEX(Historical!$M$7:$M$1190,MATCH(B123,Historical!$B$7:$B$1192,0)))^(1/10)-1)*100)</f>
        <v>6.4418112863842136</v>
      </c>
      <c r="W123" s="475">
        <f t="shared" si="21"/>
        <v>0.94696240586893554</v>
      </c>
      <c r="X123" s="476">
        <f t="shared" si="22"/>
        <v>0.96981766516821266</v>
      </c>
      <c r="Y123" s="574" t="s">
        <v>3600</v>
      </c>
      <c r="Z123" s="430">
        <f t="shared" si="23"/>
        <v>73.553719008264466</v>
      </c>
      <c r="AA123" s="581">
        <f t="shared" si="24"/>
        <v>19.630853994490359</v>
      </c>
      <c r="AB123" s="406">
        <v>12</v>
      </c>
      <c r="AC123" s="568">
        <v>3.63</v>
      </c>
      <c r="AD123" s="568">
        <v>3.28</v>
      </c>
      <c r="AE123" s="568">
        <v>2.81</v>
      </c>
      <c r="AF123" s="568">
        <v>1.65</v>
      </c>
      <c r="AG123" s="568">
        <v>8.5500000000000007</v>
      </c>
      <c r="AH123" s="568">
        <v>5.4399999999999995</v>
      </c>
      <c r="AI123" s="568">
        <v>6.419999999999999</v>
      </c>
      <c r="AJ123" s="568">
        <v>6.29</v>
      </c>
      <c r="AK123" s="568">
        <v>5.9700000000000006</v>
      </c>
      <c r="AL123" s="576">
        <v>16400</v>
      </c>
      <c r="AM123" s="571">
        <v>1.4000000000000001</v>
      </c>
      <c r="AN123" s="568">
        <v>1.49</v>
      </c>
      <c r="AO123" s="510">
        <f t="shared" si="25"/>
        <v>-9.7838583321680446</v>
      </c>
      <c r="AP123" s="511">
        <f t="shared" si="26"/>
        <v>9.846995662322314</v>
      </c>
      <c r="AQ123" s="582">
        <f t="shared" si="27"/>
        <v>19.98316380209182</v>
      </c>
      <c r="AR123" s="430">
        <f>INDEX(Historical!$C$7:$C$1190,MATCH(B123,Historical!$B$7:$B$1214,0))*IF(AH123="n/a",1.03,IF(AH123&lt;0,1.01,IF(AH123&gt;10,1.1,(1+AH123/100))))</f>
        <v>2.7361680000000002</v>
      </c>
      <c r="AS123" s="581">
        <f t="shared" si="28"/>
        <v>2.9118299856000003</v>
      </c>
      <c r="AT123" s="581">
        <f t="shared" si="33"/>
        <v>3.0856662357403204</v>
      </c>
      <c r="AU123" s="581">
        <f t="shared" si="33"/>
        <v>3.2698805100140178</v>
      </c>
      <c r="AV123" s="581">
        <f t="shared" si="33"/>
        <v>3.4650923764618549</v>
      </c>
      <c r="AW123" s="430">
        <f t="shared" si="29"/>
        <v>15.468637107816193</v>
      </c>
      <c r="AX123" s="516">
        <f t="shared" si="30"/>
        <v>21.70732122904321</v>
      </c>
      <c r="AY123" s="606">
        <v>0.55000000000000004</v>
      </c>
      <c r="AZ123" s="571">
        <v>22.33</v>
      </c>
      <c r="BA123" s="571">
        <v>-3.66</v>
      </c>
      <c r="BB123" s="571">
        <v>1.26</v>
      </c>
      <c r="BC123" s="571">
        <v>6.8900000000000006</v>
      </c>
      <c r="BE123" s="421">
        <v>2005</v>
      </c>
      <c r="BF123" s="421">
        <f t="shared" si="31"/>
        <v>2</v>
      </c>
      <c r="BG123" s="578">
        <v>2.6</v>
      </c>
      <c r="BH123" t="s">
        <v>3876</v>
      </c>
      <c r="BI123" t="s">
        <v>3877</v>
      </c>
    </row>
    <row r="124" spans="1:61" ht="11.25" customHeight="1" x14ac:dyDescent="0.25">
      <c r="A124" s="95" t="s">
        <v>4203</v>
      </c>
      <c r="B124" s="405" t="s">
        <v>1097</v>
      </c>
      <c r="C124" s="734" t="s">
        <v>111</v>
      </c>
      <c r="D124" s="734" t="s">
        <v>3675</v>
      </c>
      <c r="E124" s="504">
        <v>13</v>
      </c>
      <c r="F124" s="33">
        <v>403</v>
      </c>
      <c r="G124" s="33" t="s">
        <v>105</v>
      </c>
      <c r="H124" s="33" t="s">
        <v>105</v>
      </c>
      <c r="I124" s="573">
        <v>71.38</v>
      </c>
      <c r="J124" s="430">
        <f t="shared" si="18"/>
        <v>1.6811431773606051</v>
      </c>
      <c r="K124" s="580">
        <v>0.3</v>
      </c>
      <c r="L124" s="406">
        <v>4</v>
      </c>
      <c r="M124" s="423">
        <f t="shared" si="19"/>
        <v>1.2</v>
      </c>
      <c r="N124" s="183" t="s">
        <v>570</v>
      </c>
      <c r="O124" s="508">
        <v>0.28000000000000003</v>
      </c>
      <c r="P124" s="422">
        <v>45723</v>
      </c>
      <c r="Q124" s="422">
        <v>45737</v>
      </c>
      <c r="R124" s="423">
        <f t="shared" si="20"/>
        <v>7.1428571428571281</v>
      </c>
      <c r="S124" s="474">
        <f>IF(INDEX(Historical!$D$7:$D$1190,MATCH(B124,Historical!$B$7:$B$1192,0))=0,"n/a",(INDEX(Historical!$C$7:$C$1190,MATCH(B124,Historical!$B$7:$B$1192,0))/INDEX(Historical!$D$7:$D$1190,MATCH(B124,Historical!$B$7:$B$1192,0))-1)*100)</f>
        <v>7.6923076923077094</v>
      </c>
      <c r="T124" s="474">
        <f>IF(INDEX(Historical!$F$7:$F$1190,MATCH(B124,Historical!$B$7:$B$1192,0))=0,"n/a",((INDEX(Historical!$C$7:$C$1190,MATCH(B124,Historical!$B$7:$B$1192,0))/INDEX(Historical!$F$7:$F$1190,MATCH(B124,Historical!$B$7:$B$1192,0)))^(1/3)-1)*100)</f>
        <v>11.868894208139679</v>
      </c>
      <c r="U124" s="474">
        <f>IF(INDEX(Historical!$H$7:$H$1190,MATCH(B124,Historical!$B$7:$B$1192,0))=0,"n/a",((INDEX(Historical!$C$7:$C$1190,MATCH(B124,Historical!$B$7:$B$1192,0))/INDEX(Historical!$H$7:$H$1190,MATCH(B124,Historical!$B$7:$B$1192,0)))^(1/5)-1)*100)</f>
        <v>11.842691472014465</v>
      </c>
      <c r="V124" s="474">
        <f>IF(INDEX(Historical!$M$7:$M$1190,MATCH(B124,Historical!$B$7:$B$1192,0))=0,"n/a",((INDEX(Historical!$C$7:$C$1190,MATCH(B124,Historical!$B$7:$B$1192,0))/INDEX(Historical!$M$7:$M$1190,MATCH(B124,Historical!$B$7:$B$1192,0)))^(1/10)-1)*100)</f>
        <v>16.179044779680574</v>
      </c>
      <c r="W124" s="475">
        <f t="shared" si="21"/>
        <v>0.73197717376292948</v>
      </c>
      <c r="X124" s="476">
        <f t="shared" si="22"/>
        <v>1.7755159628207595</v>
      </c>
      <c r="Y124" s="452" t="s">
        <v>3523</v>
      </c>
      <c r="Z124" s="430">
        <f t="shared" si="23"/>
        <v>60.301507537688437</v>
      </c>
      <c r="AA124" s="581">
        <f t="shared" si="24"/>
        <v>35.869346733668337</v>
      </c>
      <c r="AB124" s="406">
        <v>12</v>
      </c>
      <c r="AC124" s="568">
        <v>1.99</v>
      </c>
      <c r="AD124" s="568">
        <v>12.31</v>
      </c>
      <c r="AE124" s="568">
        <v>6.43</v>
      </c>
      <c r="AF124" s="568">
        <v>8.43</v>
      </c>
      <c r="AG124" s="568">
        <v>25.05</v>
      </c>
      <c r="AH124" s="568">
        <v>-6.1899999999999995</v>
      </c>
      <c r="AI124" s="568">
        <v>8.7800000000000011</v>
      </c>
      <c r="AJ124" s="568">
        <v>6.67</v>
      </c>
      <c r="AK124" s="568">
        <v>2.91</v>
      </c>
      <c r="AL124" s="576">
        <v>3600</v>
      </c>
      <c r="AM124" s="571">
        <v>1.08</v>
      </c>
      <c r="AN124" s="568">
        <v>0.19</v>
      </c>
      <c r="AO124" s="510">
        <f t="shared" si="25"/>
        <v>-22.345512084293269</v>
      </c>
      <c r="AP124" s="511">
        <f t="shared" si="26"/>
        <v>13.52383464937507</v>
      </c>
      <c r="AQ124" s="582">
        <f t="shared" si="27"/>
        <v>266.59307926111211</v>
      </c>
      <c r="AR124" s="430">
        <f>INDEX(Historical!$C$7:$C$1190,MATCH(B124,Historical!$B$7:$B$1214,0))*IF(AH124="n/a",1.03,IF(AH124&lt;0,1.01,IF(AH124&gt;10,1.1,(1+AH124/100))))</f>
        <v>1.1312000000000002</v>
      </c>
      <c r="AS124" s="581">
        <f t="shared" si="28"/>
        <v>1.2305193600000004</v>
      </c>
      <c r="AT124" s="581">
        <f t="shared" si="33"/>
        <v>1.2663274733760004</v>
      </c>
      <c r="AU124" s="581">
        <f t="shared" si="33"/>
        <v>1.3031776028512418</v>
      </c>
      <c r="AV124" s="581">
        <f t="shared" si="33"/>
        <v>1.3411000710942129</v>
      </c>
      <c r="AW124" s="430">
        <f t="shared" si="29"/>
        <v>6.2723245073214553</v>
      </c>
      <c r="AX124" s="516">
        <f t="shared" si="30"/>
        <v>8.7872296263959875</v>
      </c>
      <c r="AY124" s="606">
        <v>0.95</v>
      </c>
      <c r="AZ124" s="571">
        <v>11.87</v>
      </c>
      <c r="BA124" s="571">
        <v>-38.33</v>
      </c>
      <c r="BB124" s="571">
        <v>-1.5</v>
      </c>
      <c r="BC124" s="571">
        <v>-13.350000000000001</v>
      </c>
      <c r="BE124" s="421">
        <v>2013</v>
      </c>
      <c r="BF124" s="421">
        <f t="shared" si="31"/>
        <v>1</v>
      </c>
      <c r="BG124" s="578">
        <v>14.000000000000002</v>
      </c>
      <c r="BH124" t="s">
        <v>3876</v>
      </c>
      <c r="BI124" t="s">
        <v>3877</v>
      </c>
    </row>
    <row r="125" spans="1:61" ht="11.25" customHeight="1" x14ac:dyDescent="0.25">
      <c r="A125" s="8" t="s">
        <v>4205</v>
      </c>
      <c r="B125" s="405" t="s">
        <v>1112</v>
      </c>
      <c r="C125" s="734" t="s">
        <v>107</v>
      </c>
      <c r="D125" s="734" t="s">
        <v>117</v>
      </c>
      <c r="E125" s="504">
        <v>15</v>
      </c>
      <c r="F125" s="33">
        <v>269</v>
      </c>
      <c r="G125" s="33" t="s">
        <v>36</v>
      </c>
      <c r="H125" s="33" t="s">
        <v>36</v>
      </c>
      <c r="I125" s="573">
        <v>66</v>
      </c>
      <c r="J125" s="430">
        <f t="shared" si="18"/>
        <v>3.2727272727272729</v>
      </c>
      <c r="K125" s="575">
        <v>0.54</v>
      </c>
      <c r="L125" s="406">
        <v>4</v>
      </c>
      <c r="M125" s="423">
        <f t="shared" si="19"/>
        <v>2.16</v>
      </c>
      <c r="N125" s="183" t="s">
        <v>147</v>
      </c>
      <c r="O125" s="505">
        <v>0.53</v>
      </c>
      <c r="P125" s="683">
        <v>45555</v>
      </c>
      <c r="Q125" s="683">
        <v>45562</v>
      </c>
      <c r="R125" s="423">
        <f t="shared" si="20"/>
        <v>1.8867924528301903</v>
      </c>
      <c r="S125" s="474">
        <f>IF(INDEX(Historical!$D$7:$D$1190,MATCH(B125,Historical!$B$7:$B$1192,0))=0,"n/a",(INDEX(Historical!$C$7:$C$1190,MATCH(B125,Historical!$B$7:$B$1192,0))/INDEX(Historical!$D$7:$D$1190,MATCH(B125,Historical!$B$7:$B$1192,0))-1)*100)</f>
        <v>1.904761904761898</v>
      </c>
      <c r="T125" s="474">
        <f>IF(INDEX(Historical!$F$7:$F$1190,MATCH(B125,Historical!$B$7:$B$1192,0))=0,"n/a",((INDEX(Historical!$C$7:$C$1190,MATCH(B125,Historical!$B$7:$B$1192,0))/INDEX(Historical!$F$7:$F$1190,MATCH(B125,Historical!$B$7:$B$1192,0)))^(1/3)-1)*100)</f>
        <v>3.3246670436251957</v>
      </c>
      <c r="U125" s="474">
        <f>IF(INDEX(Historical!$H$7:$H$1190,MATCH(B125,Historical!$B$7:$B$1192,0))=0,"n/a",((INDEX(Historical!$C$7:$C$1190,MATCH(B125,Historical!$B$7:$B$1192,0))/INDEX(Historical!$H$7:$H$1190,MATCH(B125,Historical!$B$7:$B$1192,0)))^(1/5)-1)*100)</f>
        <v>4.9592934028450442</v>
      </c>
      <c r="V125" s="474">
        <f>IF(INDEX(Historical!$M$7:$M$1190,MATCH(B125,Historical!$B$7:$B$1192,0))=0,"n/a",((INDEX(Historical!$C$7:$C$1190,MATCH(B125,Historical!$B$7:$B$1192,0))/INDEX(Historical!$M$7:$M$1190,MATCH(B125,Historical!$B$7:$B$1192,0)))^(1/10)-1)*100)</f>
        <v>9.8028085585697866</v>
      </c>
      <c r="W125" s="475">
        <f t="shared" si="21"/>
        <v>0.50590536102120887</v>
      </c>
      <c r="X125" s="476" t="str">
        <f t="shared" si="22"/>
        <v>n/a</v>
      </c>
      <c r="Y125" s="451"/>
      <c r="Z125" s="430">
        <f t="shared" si="23"/>
        <v>119.33701657458565</v>
      </c>
      <c r="AA125" s="581">
        <f t="shared" si="24"/>
        <v>36.464088397790057</v>
      </c>
      <c r="AB125" s="406">
        <v>12</v>
      </c>
      <c r="AC125" s="568">
        <v>1.81</v>
      </c>
      <c r="AD125" s="568">
        <v>0.48</v>
      </c>
      <c r="AE125" s="568">
        <v>1.03</v>
      </c>
      <c r="AF125" s="568">
        <v>1.32</v>
      </c>
      <c r="AG125" s="568">
        <v>3.8</v>
      </c>
      <c r="AH125" s="568">
        <v>283.53000000000003</v>
      </c>
      <c r="AI125" s="568">
        <v>23.44</v>
      </c>
      <c r="AJ125" s="568">
        <v>-27.38</v>
      </c>
      <c r="AK125" s="568">
        <v>75.41</v>
      </c>
      <c r="AL125" s="576">
        <v>6720</v>
      </c>
      <c r="AM125" s="571">
        <v>4.6500000000000004</v>
      </c>
      <c r="AN125" s="568">
        <v>0.35</v>
      </c>
      <c r="AO125" s="510">
        <f t="shared" si="25"/>
        <v>-28.232067722217742</v>
      </c>
      <c r="AP125" s="511">
        <f t="shared" si="26"/>
        <v>8.2320206755723166</v>
      </c>
      <c r="AQ125" s="582">
        <f t="shared" si="27"/>
        <v>46.260948969197393</v>
      </c>
      <c r="AR125" s="430">
        <f>INDEX(Historical!$C$7:$C$1190,MATCH(B125,Historical!$B$7:$B$1214,0))*IF(AH125="n/a",1.03,IF(AH125&lt;0,1.01,IF(AH125&gt;10,1.1,(1+AH125/100))))</f>
        <v>2.3540000000000005</v>
      </c>
      <c r="AS125" s="581">
        <f t="shared" si="28"/>
        <v>2.5894000000000008</v>
      </c>
      <c r="AT125" s="581">
        <f t="shared" si="33"/>
        <v>2.8483400000000012</v>
      </c>
      <c r="AU125" s="581">
        <f t="shared" si="33"/>
        <v>3.1331740000000017</v>
      </c>
      <c r="AV125" s="581">
        <f t="shared" si="33"/>
        <v>3.446491400000002</v>
      </c>
      <c r="AW125" s="430">
        <f t="shared" si="29"/>
        <v>14.371405400000008</v>
      </c>
      <c r="AX125" s="516">
        <f t="shared" si="30"/>
        <v>21.774856666666679</v>
      </c>
      <c r="AY125" s="606">
        <v>1.29</v>
      </c>
      <c r="AZ125" s="571">
        <v>24.32</v>
      </c>
      <c r="BA125" s="571">
        <v>-6.94</v>
      </c>
      <c r="BB125" s="571">
        <v>7.35</v>
      </c>
      <c r="BC125" s="571">
        <v>6.16</v>
      </c>
      <c r="BE125" s="421">
        <v>2010</v>
      </c>
      <c r="BF125" s="421">
        <f t="shared" si="31"/>
        <v>1</v>
      </c>
      <c r="BG125" s="578">
        <v>1.2</v>
      </c>
      <c r="BH125" t="s">
        <v>3876</v>
      </c>
      <c r="BI125" t="s">
        <v>3877</v>
      </c>
    </row>
    <row r="126" spans="1:61" ht="11.25" customHeight="1" x14ac:dyDescent="0.25">
      <c r="A126" s="95" t="s">
        <v>4207</v>
      </c>
      <c r="B126" s="405" t="s">
        <v>1116</v>
      </c>
      <c r="C126" s="734" t="s">
        <v>107</v>
      </c>
      <c r="D126" s="734" t="s">
        <v>3652</v>
      </c>
      <c r="E126" s="504">
        <v>13</v>
      </c>
      <c r="F126" s="33">
        <v>397</v>
      </c>
      <c r="G126" s="33" t="s">
        <v>105</v>
      </c>
      <c r="H126" s="33" t="s">
        <v>105</v>
      </c>
      <c r="I126" s="573">
        <v>52.32</v>
      </c>
      <c r="J126" s="430">
        <f t="shared" si="18"/>
        <v>2.217125382262997</v>
      </c>
      <c r="K126" s="575">
        <v>0.28999999999999998</v>
      </c>
      <c r="L126" s="406">
        <v>4</v>
      </c>
      <c r="M126" s="423">
        <f t="shared" si="19"/>
        <v>1.1599999999999999</v>
      </c>
      <c r="N126" s="183" t="s">
        <v>106</v>
      </c>
      <c r="O126" s="505">
        <v>0.25</v>
      </c>
      <c r="P126" s="422">
        <v>45702</v>
      </c>
      <c r="Q126" s="422">
        <v>45716</v>
      </c>
      <c r="R126" s="423">
        <f t="shared" si="20"/>
        <v>15.999999999999993</v>
      </c>
      <c r="S126" s="474">
        <f>IF(INDEX(Historical!$D$7:$D$1190,MATCH(B126,Historical!$B$7:$B$1192,0))=0,"n/a",(INDEX(Historical!$C$7:$C$1190,MATCH(B126,Historical!$B$7:$B$1192,0))/INDEX(Historical!$D$7:$D$1190,MATCH(B126,Historical!$B$7:$B$1192,0))-1)*100)</f>
        <v>9.8901098901098763</v>
      </c>
      <c r="T126" s="474">
        <f>IF(INDEX(Historical!$F$7:$F$1190,MATCH(B126,Historical!$B$7:$B$1192,0))=0,"n/a",((INDEX(Historical!$C$7:$C$1190,MATCH(B126,Historical!$B$7:$B$1192,0))/INDEX(Historical!$F$7:$F$1190,MATCH(B126,Historical!$B$7:$B$1192,0)))^(1/3)-1)*100)</f>
        <v>11.57215834702825</v>
      </c>
      <c r="U126" s="474">
        <f>IF(INDEX(Historical!$H$7:$H$1190,MATCH(B126,Historical!$B$7:$B$1192,0))=0,"n/a",((INDEX(Historical!$C$7:$C$1190,MATCH(B126,Historical!$B$7:$B$1192,0))/INDEX(Historical!$H$7:$H$1190,MATCH(B126,Historical!$B$7:$B$1192,0)))^(1/5)-1)*100)</f>
        <v>10.756634324829006</v>
      </c>
      <c r="V126" s="474">
        <f>IF(INDEX(Historical!$M$7:$M$1190,MATCH(B126,Historical!$B$7:$B$1192,0))=0,"n/a",((INDEX(Historical!$C$7:$C$1190,MATCH(B126,Historical!$B$7:$B$1192,0))/INDEX(Historical!$M$7:$M$1190,MATCH(B126,Historical!$B$7:$B$1192,0)))^(1/10)-1)*100)</f>
        <v>9.0624051551269513</v>
      </c>
      <c r="W126" s="475">
        <f t="shared" si="21"/>
        <v>1.1869513821883768</v>
      </c>
      <c r="X126" s="476">
        <f t="shared" si="22"/>
        <v>0.7596493167252123</v>
      </c>
      <c r="Y126" s="442"/>
      <c r="Z126" s="430">
        <f t="shared" si="23"/>
        <v>20.640569395017792</v>
      </c>
      <c r="AA126" s="581">
        <f t="shared" si="24"/>
        <v>9.3096085409252662</v>
      </c>
      <c r="AB126" s="406">
        <v>12</v>
      </c>
      <c r="AC126" s="568">
        <v>5.62</v>
      </c>
      <c r="AD126" s="568">
        <v>1.1299999999999999</v>
      </c>
      <c r="AE126" s="568">
        <v>1.61</v>
      </c>
      <c r="AF126" s="568">
        <v>1.31</v>
      </c>
      <c r="AG126" s="568">
        <v>14.31</v>
      </c>
      <c r="AH126" s="568">
        <v>5.46</v>
      </c>
      <c r="AI126" s="568">
        <v>8.86</v>
      </c>
      <c r="AJ126" s="568">
        <v>14.16</v>
      </c>
      <c r="AK126" s="568">
        <v>8.23</v>
      </c>
      <c r="AL126" s="576">
        <v>435.48</v>
      </c>
      <c r="AM126" s="571">
        <v>9.16</v>
      </c>
      <c r="AN126" s="568">
        <v>0.82</v>
      </c>
      <c r="AO126" s="510">
        <f t="shared" si="25"/>
        <v>3.6641511661667376</v>
      </c>
      <c r="AP126" s="511">
        <f t="shared" si="26"/>
        <v>12.973759707092004</v>
      </c>
      <c r="AQ126" s="582">
        <f t="shared" si="27"/>
        <v>-26.377578328905194</v>
      </c>
      <c r="AR126" s="430">
        <f>INDEX(Historical!$C$7:$C$1190,MATCH(B126,Historical!$B$7:$B$1214,0))*IF(AH126="n/a",1.03,IF(AH126&lt;0,1.01,IF(AH126&gt;10,1.1,(1+AH126/100))))</f>
        <v>1.0546</v>
      </c>
      <c r="AS126" s="581">
        <f t="shared" si="28"/>
        <v>1.1480375599999999</v>
      </c>
      <c r="AT126" s="581">
        <f t="shared" si="33"/>
        <v>1.242521051188</v>
      </c>
      <c r="AU126" s="581">
        <f t="shared" si="33"/>
        <v>1.3447805337007726</v>
      </c>
      <c r="AV126" s="581">
        <f t="shared" si="33"/>
        <v>1.4554559716243463</v>
      </c>
      <c r="AW126" s="430">
        <f t="shared" si="29"/>
        <v>6.2453951165131185</v>
      </c>
      <c r="AX126" s="516">
        <f t="shared" si="30"/>
        <v>11.936917271622933</v>
      </c>
      <c r="AY126" s="606">
        <v>0.72</v>
      </c>
      <c r="AZ126" s="571">
        <v>26.650000000000002</v>
      </c>
      <c r="BA126" s="571">
        <v>-7.33</v>
      </c>
      <c r="BB126" s="571">
        <v>3.2300000000000004</v>
      </c>
      <c r="BC126" s="571">
        <v>6.39</v>
      </c>
      <c r="BE126" s="421">
        <v>2013</v>
      </c>
      <c r="BF126" s="421">
        <f t="shared" si="31"/>
        <v>1</v>
      </c>
      <c r="BG126" s="578">
        <v>1.22</v>
      </c>
      <c r="BH126" t="s">
        <v>3876</v>
      </c>
      <c r="BI126" t="s">
        <v>3877</v>
      </c>
    </row>
    <row r="127" spans="1:61" ht="11.25" customHeight="1" x14ac:dyDescent="0.25">
      <c r="A127" s="95" t="s">
        <v>4209</v>
      </c>
      <c r="B127" s="405" t="s">
        <v>1118</v>
      </c>
      <c r="C127" s="734" t="s">
        <v>107</v>
      </c>
      <c r="D127" s="734" t="s">
        <v>3652</v>
      </c>
      <c r="E127" s="504">
        <v>13</v>
      </c>
      <c r="F127" s="33">
        <v>380</v>
      </c>
      <c r="G127" s="33" t="s">
        <v>36</v>
      </c>
      <c r="H127" s="33" t="s">
        <v>36</v>
      </c>
      <c r="I127" s="573">
        <v>37.979999999999997</v>
      </c>
      <c r="J127" s="430">
        <f t="shared" si="18"/>
        <v>3.2648762506582414</v>
      </c>
      <c r="K127" s="575">
        <v>0.31</v>
      </c>
      <c r="L127" s="406">
        <v>4</v>
      </c>
      <c r="M127" s="423">
        <f t="shared" si="19"/>
        <v>1.24</v>
      </c>
      <c r="N127" s="183" t="s">
        <v>234</v>
      </c>
      <c r="O127" s="505">
        <v>0.28999999999999998</v>
      </c>
      <c r="P127" s="609">
        <v>45512</v>
      </c>
      <c r="Q127" s="609">
        <v>45527</v>
      </c>
      <c r="R127" s="423">
        <f t="shared" si="20"/>
        <v>6.8965517241379377</v>
      </c>
      <c r="S127" s="474">
        <f>IF(INDEX(Historical!$D$7:$D$1190,MATCH(B127,Historical!$B$7:$B$1192,0))=0,"n/a",(INDEX(Historical!$C$7:$C$1190,MATCH(B127,Historical!$B$7:$B$1192,0))/INDEX(Historical!$D$7:$D$1190,MATCH(B127,Historical!$B$7:$B$1192,0))-1)*100)</f>
        <v>3.4482758620689724</v>
      </c>
      <c r="T127" s="474">
        <f>IF(INDEX(Historical!$F$7:$F$1190,MATCH(B127,Historical!$B$7:$B$1192,0))=0,"n/a",((INDEX(Historical!$C$7:$C$1190,MATCH(B127,Historical!$B$7:$B$1192,0))/INDEX(Historical!$F$7:$F$1190,MATCH(B127,Historical!$B$7:$B$1192,0)))^(1/3)-1)*100)</f>
        <v>4.8856246288386806</v>
      </c>
      <c r="U127" s="474">
        <f>IF(INDEX(Historical!$H$7:$H$1190,MATCH(B127,Historical!$B$7:$B$1192,0))=0,"n/a",((INDEX(Historical!$C$7:$C$1190,MATCH(B127,Historical!$B$7:$B$1192,0))/INDEX(Historical!$H$7:$H$1190,MATCH(B127,Historical!$B$7:$B$1192,0)))^(1/5)-1)*100)</f>
        <v>4.5639552591273169</v>
      </c>
      <c r="V127" s="474">
        <f>IF(INDEX(Historical!$M$7:$M$1190,MATCH(B127,Historical!$B$7:$B$1192,0))=0,"n/a",((INDEX(Historical!$C$7:$C$1190,MATCH(B127,Historical!$B$7:$B$1192,0))/INDEX(Historical!$M$7:$M$1190,MATCH(B127,Historical!$B$7:$B$1192,0)))^(1/10)-1)*100)</f>
        <v>9.1493425617896982</v>
      </c>
      <c r="W127" s="475">
        <f t="shared" si="21"/>
        <v>0.4988287659255119</v>
      </c>
      <c r="X127" s="476">
        <f t="shared" si="22"/>
        <v>1.7553674073566603</v>
      </c>
      <c r="Y127" s="449"/>
      <c r="Z127" s="430">
        <f t="shared" si="23"/>
        <v>45.588235294117645</v>
      </c>
      <c r="AA127" s="581">
        <f t="shared" si="24"/>
        <v>13.963235294117645</v>
      </c>
      <c r="AB127" s="406">
        <v>12</v>
      </c>
      <c r="AC127" s="568">
        <v>2.72</v>
      </c>
      <c r="AD127" s="568" t="s">
        <v>135</v>
      </c>
      <c r="AE127" s="568">
        <v>3.76</v>
      </c>
      <c r="AF127" s="568">
        <v>1.38</v>
      </c>
      <c r="AG127" s="568">
        <v>9.91</v>
      </c>
      <c r="AH127" s="568">
        <v>-9.86</v>
      </c>
      <c r="AI127" s="568">
        <v>10.94</v>
      </c>
      <c r="AJ127" s="568">
        <v>2.6</v>
      </c>
      <c r="AK127" s="568" t="s">
        <v>135</v>
      </c>
      <c r="AL127" s="576">
        <v>695.6</v>
      </c>
      <c r="AM127" s="571">
        <v>16</v>
      </c>
      <c r="AN127" s="568">
        <v>0</v>
      </c>
      <c r="AO127" s="510">
        <f t="shared" si="25"/>
        <v>-6.1344037843320862</v>
      </c>
      <c r="AP127" s="511">
        <f t="shared" si="26"/>
        <v>7.8288315097855588</v>
      </c>
      <c r="AQ127" s="582">
        <f t="shared" si="27"/>
        <v>-7.4574819498690044</v>
      </c>
      <c r="AR127" s="430">
        <f>INDEX(Historical!$C$7:$C$1190,MATCH(B127,Historical!$B$7:$B$1214,0))*IF(AH127="n/a",1.03,IF(AH127&lt;0,1.01,IF(AH127&gt;10,1.1,(1+AH127/100))))</f>
        <v>1.212</v>
      </c>
      <c r="AS127" s="581">
        <f t="shared" si="28"/>
        <v>1.3332000000000002</v>
      </c>
      <c r="AT127" s="581">
        <f t="shared" ref="AT127:AV146" si="34">IF($AK127="n/a",1.03*AS127,IF($AK127&lt;0,1.01*AS127,IF($AK127&gt;10,1.1*AS127,(1+$AK127/100)*AS127)))</f>
        <v>1.3731960000000003</v>
      </c>
      <c r="AU127" s="581">
        <f t="shared" si="34"/>
        <v>1.4143918800000004</v>
      </c>
      <c r="AV127" s="581">
        <f t="shared" si="34"/>
        <v>1.4568236364000005</v>
      </c>
      <c r="AW127" s="430">
        <f t="shared" si="29"/>
        <v>6.7896115164000008</v>
      </c>
      <c r="AX127" s="516">
        <f t="shared" si="30"/>
        <v>17.876807573459718</v>
      </c>
      <c r="AY127" s="606">
        <v>0.66</v>
      </c>
      <c r="AZ127" s="571">
        <v>15.76</v>
      </c>
      <c r="BA127" s="571">
        <v>-18.7</v>
      </c>
      <c r="BB127" s="571">
        <v>-1.23</v>
      </c>
      <c r="BC127" s="571">
        <v>-3.92</v>
      </c>
      <c r="BE127" s="421">
        <v>2012</v>
      </c>
      <c r="BF127" s="421">
        <f t="shared" si="31"/>
        <v>1</v>
      </c>
      <c r="BG127" s="578">
        <v>1.5599999999999998</v>
      </c>
      <c r="BH127" t="s">
        <v>3876</v>
      </c>
      <c r="BI127" t="s">
        <v>3877</v>
      </c>
    </row>
    <row r="128" spans="1:61" ht="11.25" customHeight="1" x14ac:dyDescent="0.25">
      <c r="A128" s="577" t="s">
        <v>4211</v>
      </c>
      <c r="B128" s="405" t="s">
        <v>3993</v>
      </c>
      <c r="C128" s="734" t="s">
        <v>107</v>
      </c>
      <c r="D128" s="734" t="s">
        <v>3657</v>
      </c>
      <c r="E128" s="504">
        <v>10</v>
      </c>
      <c r="F128" s="33">
        <v>523</v>
      </c>
      <c r="G128" s="33" t="s">
        <v>105</v>
      </c>
      <c r="H128" s="33" t="s">
        <v>105</v>
      </c>
      <c r="I128" s="573">
        <v>147.16</v>
      </c>
      <c r="J128" s="430">
        <f t="shared" si="18"/>
        <v>1.1416145691764068</v>
      </c>
      <c r="K128" s="575">
        <v>0.42</v>
      </c>
      <c r="L128" s="406">
        <v>4</v>
      </c>
      <c r="M128" s="423">
        <f t="shared" si="19"/>
        <v>1.68</v>
      </c>
      <c r="N128" s="183" t="s">
        <v>495</v>
      </c>
      <c r="O128" s="505">
        <v>0.38</v>
      </c>
      <c r="P128" s="422">
        <v>45884</v>
      </c>
      <c r="Q128" s="422">
        <v>45898</v>
      </c>
      <c r="R128" s="423">
        <f t="shared" si="20"/>
        <v>10.52631578947368</v>
      </c>
      <c r="S128" s="474">
        <f>IF(INDEX(Historical!$D$7:$D$1190,MATCH(B128,Historical!$B$7:$B$1192,0))=0,"n/a",(INDEX(Historical!$C$7:$C$1190,MATCH(B128,Historical!$B$7:$B$1192,0))/INDEX(Historical!$D$7:$D$1190,MATCH(B128,Historical!$B$7:$B$1192,0))-1)*100)</f>
        <v>7.3529411764705843</v>
      </c>
      <c r="T128" s="474">
        <f>IF(INDEX(Historical!$F$7:$F$1190,MATCH(B128,Historical!$B$7:$B$1192,0))=0,"n/a",((INDEX(Historical!$C$7:$C$1190,MATCH(B128,Historical!$B$7:$B$1192,0))/INDEX(Historical!$F$7:$F$1190,MATCH(B128,Historical!$B$7:$B$1192,0)))^(1/3)-1)*100)</f>
        <v>7.6603195883381714</v>
      </c>
      <c r="U128" s="474">
        <f>IF(INDEX(Historical!$H$7:$H$1190,MATCH(B128,Historical!$B$7:$B$1192,0))=0,"n/a",((INDEX(Historical!$C$7:$C$1190,MATCH(B128,Historical!$B$7:$B$1192,0))/INDEX(Historical!$H$7:$H$1190,MATCH(B128,Historical!$B$7:$B$1192,0)))^(1/5)-1)*100)</f>
        <v>7.4361747160983205</v>
      </c>
      <c r="V128" s="474" t="str">
        <f>IF(INDEX(Historical!$M$7:$M$1190,MATCH(B128,Historical!$B$7:$B$1192,0))=0,"n/a",((INDEX(Historical!$C$7:$C$1190,MATCH(B128,Historical!$B$7:$B$1192,0))/INDEX(Historical!$M$7:$M$1190,MATCH(B128,Historical!$B$7:$B$1192,0)))^(1/10)-1)*100)</f>
        <v>n/a</v>
      </c>
      <c r="W128" s="475" t="str">
        <f t="shared" si="21"/>
        <v>n/a</v>
      </c>
      <c r="X128" s="476">
        <f t="shared" si="22"/>
        <v>0.87484408424686122</v>
      </c>
      <c r="Y128" s="451"/>
      <c r="Z128" s="430">
        <f t="shared" si="23"/>
        <v>25.806451612903224</v>
      </c>
      <c r="AA128" s="581">
        <f t="shared" si="24"/>
        <v>22.605222734254994</v>
      </c>
      <c r="AB128" s="406">
        <v>12</v>
      </c>
      <c r="AC128" s="568">
        <v>6.51</v>
      </c>
      <c r="AD128" s="568">
        <v>0.97</v>
      </c>
      <c r="AE128" s="568">
        <v>1.93</v>
      </c>
      <c r="AF128" s="568">
        <v>3.05</v>
      </c>
      <c r="AG128" s="568">
        <v>14.17</v>
      </c>
      <c r="AH128" s="568">
        <v>20.89</v>
      </c>
      <c r="AI128" s="568">
        <v>21.279999999999998</v>
      </c>
      <c r="AJ128" s="568">
        <v>8.5</v>
      </c>
      <c r="AK128" s="568">
        <v>23.24</v>
      </c>
      <c r="AL128" s="576">
        <v>6530</v>
      </c>
      <c r="AM128" s="571">
        <v>11.73</v>
      </c>
      <c r="AN128" s="568">
        <v>0.95</v>
      </c>
      <c r="AO128" s="510">
        <f t="shared" si="25"/>
        <v>-14.027433448980267</v>
      </c>
      <c r="AP128" s="511">
        <f t="shared" si="26"/>
        <v>8.5777892852747275</v>
      </c>
      <c r="AQ128" s="582">
        <f t="shared" si="27"/>
        <v>75.050379211214775</v>
      </c>
      <c r="AR128" s="430">
        <f>INDEX(Historical!$C$7:$C$1190,MATCH(B128,Historical!$B$7:$B$1214,0))*IF(AH128="n/a",1.03,IF(AH128&lt;0,1.01,IF(AH128&gt;10,1.1,(1+AH128/100))))</f>
        <v>1.6060000000000001</v>
      </c>
      <c r="AS128" s="581">
        <f t="shared" si="28"/>
        <v>1.7666000000000002</v>
      </c>
      <c r="AT128" s="581">
        <f t="shared" si="34"/>
        <v>1.9432600000000004</v>
      </c>
      <c r="AU128" s="581">
        <f t="shared" si="34"/>
        <v>2.1375860000000007</v>
      </c>
      <c r="AV128" s="581">
        <f t="shared" si="34"/>
        <v>2.3513446000000009</v>
      </c>
      <c r="AW128" s="430">
        <f t="shared" si="29"/>
        <v>9.8047906000000022</v>
      </c>
      <c r="AX128" s="516">
        <f t="shared" si="30"/>
        <v>6.6626736885023119</v>
      </c>
      <c r="AY128" s="606">
        <v>0.7</v>
      </c>
      <c r="AZ128" s="571">
        <v>46.81</v>
      </c>
      <c r="BA128" s="571">
        <v>-1.2</v>
      </c>
      <c r="BB128" s="571">
        <v>9.0499999999999989</v>
      </c>
      <c r="BC128" s="571">
        <v>21.349999999999998</v>
      </c>
      <c r="BE128" s="421">
        <v>2016</v>
      </c>
      <c r="BF128" s="421">
        <f t="shared" si="31"/>
        <v>1</v>
      </c>
      <c r="BG128" s="578">
        <v>6.6000000000000005</v>
      </c>
      <c r="BH128" t="s">
        <v>3876</v>
      </c>
      <c r="BI128" t="s">
        <v>3877</v>
      </c>
    </row>
    <row r="129" spans="1:61" ht="11.25" customHeight="1" x14ac:dyDescent="0.25">
      <c r="A129" s="577" t="s">
        <v>3935</v>
      </c>
      <c r="B129" s="405" t="s">
        <v>3925</v>
      </c>
      <c r="C129" s="734" t="s">
        <v>3636</v>
      </c>
      <c r="D129" s="734" t="s">
        <v>4812</v>
      </c>
      <c r="E129" s="504">
        <v>10</v>
      </c>
      <c r="F129" s="33">
        <v>513</v>
      </c>
      <c r="G129" s="33" t="s">
        <v>105</v>
      </c>
      <c r="H129" s="33" t="s">
        <v>105</v>
      </c>
      <c r="I129" s="573">
        <v>25.89</v>
      </c>
      <c r="J129" s="430">
        <f t="shared" si="18"/>
        <v>5.4847431440710697</v>
      </c>
      <c r="K129" s="575">
        <v>0.35499999999999998</v>
      </c>
      <c r="L129" s="406">
        <v>4</v>
      </c>
      <c r="M129" s="423">
        <f t="shared" si="19"/>
        <v>1.42</v>
      </c>
      <c r="N129" s="183" t="s">
        <v>311</v>
      </c>
      <c r="O129" s="505">
        <v>0.34499999999999997</v>
      </c>
      <c r="P129" s="422">
        <v>45657</v>
      </c>
      <c r="Q129" s="422">
        <v>45672</v>
      </c>
      <c r="R129" s="423">
        <f t="shared" si="20"/>
        <v>2.8985507246376838</v>
      </c>
      <c r="S129" s="474">
        <f>IF(INDEX(Historical!$D$7:$D$1190,MATCH(B129,Historical!$B$7:$B$1192,0))=0,"n/a",(INDEX(Historical!$C$7:$C$1190,MATCH(B129,Historical!$B$7:$B$1192,0))/INDEX(Historical!$D$7:$D$1190,MATCH(B129,Historical!$B$7:$B$1192,0))-1)*100)</f>
        <v>1.4705882352941124</v>
      </c>
      <c r="T129" s="474">
        <f>IF(INDEX(Historical!$F$7:$F$1190,MATCH(B129,Historical!$B$7:$B$1192,0))=0,"n/a",((INDEX(Historical!$C$7:$C$1190,MATCH(B129,Historical!$B$7:$B$1192,0))/INDEX(Historical!$F$7:$F$1190,MATCH(B129,Historical!$B$7:$B$1192,0)))^(1/3)-1)*100)</f>
        <v>2.8075765569391509</v>
      </c>
      <c r="U129" s="474">
        <f>IF(INDEX(Historical!$H$7:$H$1190,MATCH(B129,Historical!$B$7:$B$1192,0))=0,"n/a",((INDEX(Historical!$C$7:$C$1190,MATCH(B129,Historical!$B$7:$B$1192,0))/INDEX(Historical!$H$7:$H$1190,MATCH(B129,Historical!$B$7:$B$1192,0)))^(1/5)-1)*100)</f>
        <v>3.7137289336648172</v>
      </c>
      <c r="V129" s="474" t="str">
        <f>IF(INDEX(Historical!$M$7:$M$1190,MATCH(B129,Historical!$B$7:$B$1192,0))=0,"n/a",((INDEX(Historical!$C$7:$C$1190,MATCH(B129,Historical!$B$7:$B$1192,0))/INDEX(Historical!$M$7:$M$1190,MATCH(B129,Historical!$B$7:$B$1192,0)))^(1/10)-1)*100)</f>
        <v>n/a</v>
      </c>
      <c r="W129" s="475" t="str">
        <f t="shared" si="21"/>
        <v>n/a</v>
      </c>
      <c r="X129" s="476">
        <f t="shared" si="22"/>
        <v>19.545941756130617</v>
      </c>
      <c r="Y129" s="451"/>
      <c r="Z129" s="430">
        <f t="shared" si="23"/>
        <v>131.48148148148147</v>
      </c>
      <c r="AA129" s="581">
        <f t="shared" si="24"/>
        <v>23.972222222222221</v>
      </c>
      <c r="AB129" s="406">
        <v>12</v>
      </c>
      <c r="AC129" s="568">
        <v>1.08</v>
      </c>
      <c r="AD129" s="568">
        <v>5.98</v>
      </c>
      <c r="AE129" s="568">
        <v>9.68</v>
      </c>
      <c r="AF129" s="568">
        <v>1.79</v>
      </c>
      <c r="AG129" s="568">
        <v>7.7299999999999995</v>
      </c>
      <c r="AH129" s="568">
        <v>3.9899999999999998</v>
      </c>
      <c r="AI129" s="568">
        <v>5.48</v>
      </c>
      <c r="AJ129" s="568">
        <v>0.19</v>
      </c>
      <c r="AK129" s="568">
        <v>4.0199999999999996</v>
      </c>
      <c r="AL129" s="576">
        <v>2700</v>
      </c>
      <c r="AM129" s="571">
        <v>1.43</v>
      </c>
      <c r="AN129" s="568">
        <v>0.82</v>
      </c>
      <c r="AO129" s="510">
        <f t="shared" si="25"/>
        <v>-14.773750144486336</v>
      </c>
      <c r="AP129" s="511">
        <f t="shared" si="26"/>
        <v>9.1984720777358859</v>
      </c>
      <c r="AQ129" s="582">
        <f t="shared" si="27"/>
        <v>38.098640717065834</v>
      </c>
      <c r="AR129" s="430">
        <f>INDEX(Historical!$C$7:$C$1190,MATCH(B129,Historical!$B$7:$B$1214,0))*IF(AH129="n/a",1.03,IF(AH129&lt;0,1.01,IF(AH129&gt;10,1.1,(1+AH129/100))))</f>
        <v>1.4350620000000001</v>
      </c>
      <c r="AS129" s="581">
        <f t="shared" si="28"/>
        <v>1.5137033976000001</v>
      </c>
      <c r="AT129" s="581">
        <f t="shared" si="34"/>
        <v>1.5745542741835201</v>
      </c>
      <c r="AU129" s="581">
        <f t="shared" si="34"/>
        <v>1.6378513560056978</v>
      </c>
      <c r="AV129" s="581">
        <f t="shared" si="34"/>
        <v>1.7036929805171268</v>
      </c>
      <c r="AW129" s="430">
        <f t="shared" si="29"/>
        <v>7.8648640083063448</v>
      </c>
      <c r="AX129" s="516">
        <f t="shared" si="30"/>
        <v>30.377999259584183</v>
      </c>
      <c r="AY129" s="606">
        <v>0.87</v>
      </c>
      <c r="AZ129" s="571">
        <v>3.54</v>
      </c>
      <c r="BA129" s="571">
        <v>-16.220000000000002</v>
      </c>
      <c r="BB129" s="571">
        <v>-1.4000000000000001</v>
      </c>
      <c r="BC129" s="571">
        <v>-5.88</v>
      </c>
      <c r="BE129" s="421">
        <v>2016</v>
      </c>
      <c r="BF129" s="421">
        <f t="shared" si="31"/>
        <v>1</v>
      </c>
      <c r="BG129" s="578">
        <v>4.03</v>
      </c>
      <c r="BH129" t="s">
        <v>3876</v>
      </c>
      <c r="BI129" t="s">
        <v>3878</v>
      </c>
    </row>
    <row r="130" spans="1:61" ht="11.25" customHeight="1" x14ac:dyDescent="0.25">
      <c r="A130" s="577" t="s">
        <v>3816</v>
      </c>
      <c r="B130" s="405" t="s">
        <v>3789</v>
      </c>
      <c r="C130" s="734" t="s">
        <v>107</v>
      </c>
      <c r="D130" s="734" t="s">
        <v>3652</v>
      </c>
      <c r="E130" s="504">
        <v>10</v>
      </c>
      <c r="F130" s="33">
        <v>509</v>
      </c>
      <c r="G130" s="33" t="s">
        <v>105</v>
      </c>
      <c r="H130" s="33" t="s">
        <v>105</v>
      </c>
      <c r="I130" s="573">
        <v>43.65</v>
      </c>
      <c r="J130" s="430">
        <f t="shared" si="18"/>
        <v>3.6655211912943875</v>
      </c>
      <c r="K130" s="575">
        <v>0.4</v>
      </c>
      <c r="L130" s="406">
        <v>4</v>
      </c>
      <c r="M130" s="423">
        <f t="shared" si="19"/>
        <v>1.6</v>
      </c>
      <c r="N130" s="183" t="s">
        <v>288</v>
      </c>
      <c r="O130" s="505">
        <v>0.38</v>
      </c>
      <c r="P130" s="422">
        <v>45611</v>
      </c>
      <c r="Q130" s="422">
        <v>45636</v>
      </c>
      <c r="R130" s="423">
        <f t="shared" si="20"/>
        <v>5.2631578947368469</v>
      </c>
      <c r="S130" s="474">
        <f>IF(INDEX(Historical!$D$7:$D$1190,MATCH(B130,Historical!$B$7:$B$1192,0))=0,"n/a",(INDEX(Historical!$C$7:$C$1190,MATCH(B130,Historical!$B$7:$B$1192,0))/INDEX(Historical!$D$7:$D$1190,MATCH(B130,Historical!$B$7:$B$1192,0))-1)*100)</f>
        <v>5.4794520547945202</v>
      </c>
      <c r="T130" s="474">
        <f>IF(INDEX(Historical!$F$7:$F$1190,MATCH(B130,Historical!$B$7:$B$1192,0))=0,"n/a",((INDEX(Historical!$C$7:$C$1190,MATCH(B130,Historical!$B$7:$B$1192,0))/INDEX(Historical!$F$7:$F$1190,MATCH(B130,Historical!$B$7:$B$1192,0)))^(1/3)-1)*100)</f>
        <v>7.780088648706851</v>
      </c>
      <c r="U130" s="474">
        <f>IF(INDEX(Historical!$H$7:$H$1190,MATCH(B130,Historical!$B$7:$B$1192,0))=0,"n/a",((INDEX(Historical!$C$7:$C$1190,MATCH(B130,Historical!$B$7:$B$1192,0))/INDEX(Historical!$H$7:$H$1190,MATCH(B130,Historical!$B$7:$B$1192,0)))^(1/5)-1)*100)</f>
        <v>7.7563745346575175</v>
      </c>
      <c r="V130" s="474">
        <f>IF(INDEX(Historical!$M$7:$M$1190,MATCH(B130,Historical!$B$7:$B$1192,0))=0,"n/a",((INDEX(Historical!$C$7:$C$1190,MATCH(B130,Historical!$B$7:$B$1192,0))/INDEX(Historical!$M$7:$M$1190,MATCH(B130,Historical!$B$7:$B$1192,0)))^(1/10)-1)*100)</f>
        <v>8.7329567820423328</v>
      </c>
      <c r="W130" s="475">
        <f t="shared" si="21"/>
        <v>0.88817278365639329</v>
      </c>
      <c r="X130" s="476">
        <f t="shared" si="22"/>
        <v>2.1972732392797503</v>
      </c>
      <c r="Y130" s="574"/>
      <c r="Z130" s="430">
        <f t="shared" si="23"/>
        <v>39.024390243902445</v>
      </c>
      <c r="AA130" s="581">
        <f t="shared" si="24"/>
        <v>10.646341463414634</v>
      </c>
      <c r="AB130" s="406">
        <v>12</v>
      </c>
      <c r="AC130" s="568">
        <v>4.0999999999999996</v>
      </c>
      <c r="AD130" s="568" t="s">
        <v>135</v>
      </c>
      <c r="AE130" s="568">
        <v>1.89</v>
      </c>
      <c r="AF130" s="568">
        <v>1.1599999999999999</v>
      </c>
      <c r="AG130" s="568">
        <v>11.469999999999999</v>
      </c>
      <c r="AH130" s="568" t="s">
        <v>135</v>
      </c>
      <c r="AI130" s="568" t="s">
        <v>135</v>
      </c>
      <c r="AJ130" s="568">
        <v>3.53</v>
      </c>
      <c r="AK130" s="568" t="s">
        <v>135</v>
      </c>
      <c r="AL130" s="576">
        <v>251.74</v>
      </c>
      <c r="AM130" s="571">
        <v>18.579999999999998</v>
      </c>
      <c r="AN130" s="568">
        <v>0.08</v>
      </c>
      <c r="AO130" s="510">
        <f t="shared" si="25"/>
        <v>0.77555426253727155</v>
      </c>
      <c r="AP130" s="511">
        <f t="shared" si="26"/>
        <v>11.421895725951906</v>
      </c>
      <c r="AQ130" s="582">
        <f t="shared" si="27"/>
        <v>-25.913695679937721</v>
      </c>
      <c r="AR130" s="430">
        <f>INDEX(Historical!$C$7:$C$1190,MATCH(B130,Historical!$B$7:$B$1214,0))*IF(AH130="n/a",1.03,IF(AH130&lt;0,1.01,IF(AH130&gt;10,1.1,(1+AH130/100))))</f>
        <v>1.5862000000000001</v>
      </c>
      <c r="AS130" s="581">
        <f t="shared" si="28"/>
        <v>1.6337860000000002</v>
      </c>
      <c r="AT130" s="581">
        <f t="shared" si="34"/>
        <v>1.6827995800000002</v>
      </c>
      <c r="AU130" s="581">
        <f t="shared" si="34"/>
        <v>1.7332835674000002</v>
      </c>
      <c r="AV130" s="581">
        <f t="shared" si="34"/>
        <v>1.7852820744220004</v>
      </c>
      <c r="AW130" s="430">
        <f t="shared" si="29"/>
        <v>8.4213512218220004</v>
      </c>
      <c r="AX130" s="516">
        <f t="shared" si="30"/>
        <v>19.292900851825891</v>
      </c>
      <c r="AY130" s="606">
        <v>1.02</v>
      </c>
      <c r="AZ130" s="571">
        <v>17.97</v>
      </c>
      <c r="BA130" s="571">
        <v>-28.689999999999998</v>
      </c>
      <c r="BB130" s="571">
        <v>0.37</v>
      </c>
      <c r="BC130" s="571">
        <v>-2.2200000000000002</v>
      </c>
      <c r="BE130" s="421">
        <v>2015</v>
      </c>
      <c r="BF130" s="421">
        <f t="shared" si="31"/>
        <v>1</v>
      </c>
      <c r="BG130" s="578">
        <v>0.91</v>
      </c>
      <c r="BH130" t="s">
        <v>3876</v>
      </c>
      <c r="BI130" t="s">
        <v>3877</v>
      </c>
    </row>
    <row r="131" spans="1:61" ht="11.25" customHeight="1" x14ac:dyDescent="0.25">
      <c r="A131" s="8" t="s">
        <v>4214</v>
      </c>
      <c r="B131" s="405" t="s">
        <v>1125</v>
      </c>
      <c r="C131" s="734" t="s">
        <v>107</v>
      </c>
      <c r="D131" s="734" t="s">
        <v>3652</v>
      </c>
      <c r="E131" s="504">
        <v>15</v>
      </c>
      <c r="F131" s="33">
        <v>319</v>
      </c>
      <c r="G131" s="33" t="s">
        <v>105</v>
      </c>
      <c r="H131" s="33" t="s">
        <v>105</v>
      </c>
      <c r="I131" s="573">
        <v>37.17</v>
      </c>
      <c r="J131" s="430">
        <f t="shared" si="18"/>
        <v>2.0446596717783159</v>
      </c>
      <c r="K131" s="575">
        <v>0.19</v>
      </c>
      <c r="L131" s="406">
        <v>4</v>
      </c>
      <c r="M131" s="423">
        <f t="shared" si="19"/>
        <v>0.76</v>
      </c>
      <c r="N131" s="183" t="s">
        <v>162</v>
      </c>
      <c r="O131" s="508">
        <v>0.18</v>
      </c>
      <c r="P131" s="422">
        <v>45824</v>
      </c>
      <c r="Q131" s="422">
        <v>45839</v>
      </c>
      <c r="R131" s="423">
        <f t="shared" si="20"/>
        <v>5.5555555555555607</v>
      </c>
      <c r="S131" s="474">
        <f>IF(INDEX(Historical!$D$7:$D$1190,MATCH(B131,Historical!$B$7:$B$1192,0))=0,"n/a",(INDEX(Historical!$C$7:$C$1190,MATCH(B131,Historical!$B$7:$B$1192,0))/INDEX(Historical!$D$7:$D$1190,MATCH(B131,Historical!$B$7:$B$1192,0))-1)*100)</f>
        <v>2.8571428571428692</v>
      </c>
      <c r="T131" s="474">
        <f>IF(INDEX(Historical!$F$7:$F$1190,MATCH(B131,Historical!$B$7:$B$1192,0))=0,"n/a",((INDEX(Historical!$C$7:$C$1190,MATCH(B131,Historical!$B$7:$B$1192,0))/INDEX(Historical!$F$7:$F$1190,MATCH(B131,Historical!$B$7:$B$1192,0)))^(1/3)-1)*100)</f>
        <v>8.7380373002892142</v>
      </c>
      <c r="U131" s="474">
        <f>IF(INDEX(Historical!$H$7:$H$1190,MATCH(B131,Historical!$B$7:$B$1192,0))=0,"n/a",((INDEX(Historical!$C$7:$C$1190,MATCH(B131,Historical!$B$7:$B$1192,0))/INDEX(Historical!$H$7:$H$1190,MATCH(B131,Historical!$B$7:$B$1192,0)))^(1/5)-1)*100)</f>
        <v>9.8560543306117623</v>
      </c>
      <c r="V131" s="474">
        <f>IF(INDEX(Historical!$M$7:$M$1190,MATCH(B131,Historical!$B$7:$B$1192,0))=0,"n/a",((INDEX(Historical!$C$7:$C$1190,MATCH(B131,Historical!$B$7:$B$1192,0))/INDEX(Historical!$M$7:$M$1190,MATCH(B131,Historical!$B$7:$B$1192,0)))^(1/10)-1)*100)</f>
        <v>10.30542524220699</v>
      </c>
      <c r="W131" s="475">
        <f t="shared" si="21"/>
        <v>0.95639472403770587</v>
      </c>
      <c r="X131" s="476">
        <f t="shared" si="22"/>
        <v>1.8809263989717102</v>
      </c>
      <c r="Y131" s="451" t="s">
        <v>4945</v>
      </c>
      <c r="Z131" s="430">
        <f t="shared" si="23"/>
        <v>44.44444444444445</v>
      </c>
      <c r="AA131" s="581">
        <f t="shared" si="24"/>
        <v>21.736842105263161</v>
      </c>
      <c r="AB131" s="406">
        <v>12</v>
      </c>
      <c r="AC131" s="568">
        <v>1.71</v>
      </c>
      <c r="AD131" s="568" t="s">
        <v>135</v>
      </c>
      <c r="AE131" s="568">
        <v>6.73</v>
      </c>
      <c r="AF131" s="568">
        <v>3.04</v>
      </c>
      <c r="AG131" s="568">
        <v>15.09</v>
      </c>
      <c r="AH131" s="568">
        <v>17.510000000000002</v>
      </c>
      <c r="AI131" s="568">
        <v>4.1500000000000004</v>
      </c>
      <c r="AJ131" s="568">
        <v>5.24</v>
      </c>
      <c r="AK131" s="568" t="s">
        <v>135</v>
      </c>
      <c r="AL131" s="576">
        <v>5320</v>
      </c>
      <c r="AM131" s="571">
        <v>3.58</v>
      </c>
      <c r="AN131" s="568">
        <v>0.04</v>
      </c>
      <c r="AO131" s="510">
        <f t="shared" si="25"/>
        <v>-9.8361281028730829</v>
      </c>
      <c r="AP131" s="511">
        <f t="shared" si="26"/>
        <v>11.900714002390078</v>
      </c>
      <c r="AQ131" s="582">
        <f t="shared" si="27"/>
        <v>71.373536139302701</v>
      </c>
      <c r="AR131" s="430">
        <f>INDEX(Historical!$C$7:$C$1190,MATCH(B131,Historical!$B$7:$B$1214,0))*IF(AH131="n/a",1.03,IF(AH131&lt;0,1.01,IF(AH131&gt;10,1.1,(1+AH131/100))))</f>
        <v>0.79200000000000004</v>
      </c>
      <c r="AS131" s="581">
        <f t="shared" si="28"/>
        <v>0.82486800000000016</v>
      </c>
      <c r="AT131" s="581">
        <f t="shared" si="34"/>
        <v>0.84961404000000018</v>
      </c>
      <c r="AU131" s="581">
        <f t="shared" si="34"/>
        <v>0.87510246120000024</v>
      </c>
      <c r="AV131" s="581">
        <f t="shared" si="34"/>
        <v>0.9013555350360003</v>
      </c>
      <c r="AW131" s="430">
        <f t="shared" si="29"/>
        <v>4.2429400362360008</v>
      </c>
      <c r="AX131" s="516">
        <f t="shared" si="30"/>
        <v>11.414958397191285</v>
      </c>
      <c r="AY131" s="606">
        <v>0.91</v>
      </c>
      <c r="AZ131" s="571">
        <v>21.55</v>
      </c>
      <c r="BA131" s="571">
        <v>-16.77</v>
      </c>
      <c r="BB131" s="571">
        <v>2.77</v>
      </c>
      <c r="BC131" s="571">
        <v>1.68</v>
      </c>
      <c r="BE131" s="421">
        <v>2011</v>
      </c>
      <c r="BF131" s="421">
        <f t="shared" si="31"/>
        <v>1</v>
      </c>
      <c r="BG131" s="578">
        <v>1.78</v>
      </c>
      <c r="BH131" t="s">
        <v>3876</v>
      </c>
      <c r="BI131" t="s">
        <v>3877</v>
      </c>
    </row>
    <row r="132" spans="1:61" ht="11.25" customHeight="1" x14ac:dyDescent="0.25">
      <c r="A132" s="477" t="s">
        <v>4218</v>
      </c>
      <c r="B132" s="405" t="s">
        <v>2141</v>
      </c>
      <c r="C132" s="734" t="s">
        <v>107</v>
      </c>
      <c r="D132" s="734" t="s">
        <v>3652</v>
      </c>
      <c r="E132" s="504">
        <v>15</v>
      </c>
      <c r="F132" s="33">
        <v>303</v>
      </c>
      <c r="G132" s="33" t="s">
        <v>105</v>
      </c>
      <c r="H132" s="33" t="s">
        <v>105</v>
      </c>
      <c r="I132" s="395">
        <v>27.67</v>
      </c>
      <c r="J132" s="430">
        <f t="shared" si="18"/>
        <v>4.481387784604264</v>
      </c>
      <c r="K132" s="8">
        <v>0.31</v>
      </c>
      <c r="L132" s="33">
        <v>4</v>
      </c>
      <c r="M132" s="423">
        <f t="shared" si="19"/>
        <v>1.24</v>
      </c>
      <c r="N132" s="33" t="s">
        <v>3516</v>
      </c>
      <c r="O132" s="409">
        <v>0.3</v>
      </c>
      <c r="P132" s="422">
        <v>45730</v>
      </c>
      <c r="Q132" s="422">
        <v>45749</v>
      </c>
      <c r="R132" s="423">
        <f t="shared" si="20"/>
        <v>3.3333333333333366</v>
      </c>
      <c r="S132" s="474">
        <f>IF(INDEX(Historical!$D$7:$D$1190,MATCH(B132,Historical!$B$7:$B$1192,0))=0,"n/a",(INDEX(Historical!$C$7:$C$1190,MATCH(B132,Historical!$B$7:$B$1192,0))/INDEX(Historical!$D$7:$D$1190,MATCH(B132,Historical!$B$7:$B$1192,0))-1)*100)</f>
        <v>0.84033613445377853</v>
      </c>
      <c r="T132" s="474">
        <f>IF(INDEX(Historical!$F$7:$F$1190,MATCH(B132,Historical!$B$7:$B$1192,0))=0,"n/a",((INDEX(Historical!$C$7:$C$1190,MATCH(B132,Historical!$B$7:$B$1192,0))/INDEX(Historical!$F$7:$F$1190,MATCH(B132,Historical!$B$7:$B$1192,0)))^(1/3)-1)*100)</f>
        <v>3.8960786098575007</v>
      </c>
      <c r="U132" s="474">
        <f>IF(INDEX(Historical!$H$7:$H$1190,MATCH(B132,Historical!$B$7:$B$1192,0))=0,"n/a",((INDEX(Historical!$C$7:$C$1190,MATCH(B132,Historical!$B$7:$B$1192,0))/INDEX(Historical!$H$7:$H$1190,MATCH(B132,Historical!$B$7:$B$1192,0)))^(1/5)-1)*100)</f>
        <v>3.9224101567206349</v>
      </c>
      <c r="V132" s="474">
        <f>IF(INDEX(Historical!$M$7:$M$1190,MATCH(B132,Historical!$B$7:$B$1192,0))=0,"n/a",((INDEX(Historical!$C$7:$C$1190,MATCH(B132,Historical!$B$7:$B$1192,0))/INDEX(Historical!$M$7:$M$1190,MATCH(B132,Historical!$B$7:$B$1192,0)))^(1/10)-1)*100)</f>
        <v>4.5367639930755876</v>
      </c>
      <c r="W132" s="475">
        <f t="shared" si="21"/>
        <v>0.86458324980258305</v>
      </c>
      <c r="X132" s="476" t="str">
        <f t="shared" si="22"/>
        <v>n/a</v>
      </c>
      <c r="Y132" s="451" t="s">
        <v>4945</v>
      </c>
      <c r="Z132" s="430" t="str">
        <f t="shared" si="23"/>
        <v>n/a</v>
      </c>
      <c r="AA132" s="581" t="str">
        <f t="shared" si="24"/>
        <v>n/a</v>
      </c>
      <c r="AB132" s="406">
        <v>12</v>
      </c>
      <c r="AC132" s="578">
        <v>-2.57</v>
      </c>
      <c r="AD132" s="578" t="s">
        <v>135</v>
      </c>
      <c r="AE132" s="568">
        <v>2.17</v>
      </c>
      <c r="AF132" s="568">
        <v>0.95</v>
      </c>
      <c r="AG132" s="568">
        <v>-6.5299999999999994</v>
      </c>
      <c r="AH132" s="568">
        <v>-0.57000000000000006</v>
      </c>
      <c r="AI132" s="568">
        <v>11.82</v>
      </c>
      <c r="AJ132" s="457" t="s">
        <v>135</v>
      </c>
      <c r="AK132" s="457" t="s">
        <v>135</v>
      </c>
      <c r="AL132" s="578">
        <v>556.99</v>
      </c>
      <c r="AM132" s="578">
        <v>3.2099999999999995</v>
      </c>
      <c r="AN132" s="578">
        <v>0.41</v>
      </c>
      <c r="AO132" s="510" t="str">
        <f t="shared" si="25"/>
        <v>n/a</v>
      </c>
      <c r="AP132" s="511">
        <f t="shared" si="26"/>
        <v>8.4037979413248998</v>
      </c>
      <c r="AQ132" s="582" t="str">
        <f t="shared" si="27"/>
        <v>n/a</v>
      </c>
      <c r="AR132" s="430">
        <f>INDEX(Historical!$C$7:$C$1190,MATCH(B132,Historical!$B$7:$B$1214,0))*IF(AH132="n/a",1.03,IF(AH132&lt;0,1.01,IF(AH132&gt;10,1.1,(1+AH132/100))))</f>
        <v>1.212</v>
      </c>
      <c r="AS132" s="581">
        <f t="shared" si="28"/>
        <v>1.3332000000000002</v>
      </c>
      <c r="AT132" s="581">
        <f t="shared" si="34"/>
        <v>1.3731960000000003</v>
      </c>
      <c r="AU132" s="581">
        <f t="shared" si="34"/>
        <v>1.4143918800000004</v>
      </c>
      <c r="AV132" s="581">
        <f t="shared" si="34"/>
        <v>1.4568236364000005</v>
      </c>
      <c r="AW132" s="430">
        <f t="shared" si="29"/>
        <v>6.7896115164000008</v>
      </c>
      <c r="AX132" s="516">
        <f t="shared" si="30"/>
        <v>24.53780815468016</v>
      </c>
      <c r="AY132" s="500">
        <v>0.77</v>
      </c>
      <c r="AZ132" s="568">
        <v>31.95</v>
      </c>
      <c r="BA132" s="568">
        <v>-7.1</v>
      </c>
      <c r="BB132" s="568">
        <v>5.18</v>
      </c>
      <c r="BC132" s="568">
        <v>5.2299999999999995</v>
      </c>
      <c r="BE132" s="421">
        <v>2011</v>
      </c>
      <c r="BF132" s="421">
        <f t="shared" si="31"/>
        <v>1</v>
      </c>
      <c r="BG132" s="578">
        <v>-0.57000000000000006</v>
      </c>
      <c r="BH132" t="s">
        <v>3876</v>
      </c>
      <c r="BI132" t="s">
        <v>3877</v>
      </c>
    </row>
    <row r="133" spans="1:61" ht="11.25" customHeight="1" x14ac:dyDescent="0.25">
      <c r="A133" s="477" t="s">
        <v>2137</v>
      </c>
      <c r="B133" s="405" t="s">
        <v>2138</v>
      </c>
      <c r="C133" s="734" t="s">
        <v>107</v>
      </c>
      <c r="D133" s="734" t="s">
        <v>3652</v>
      </c>
      <c r="E133" s="504">
        <v>14</v>
      </c>
      <c r="F133" s="33">
        <v>333</v>
      </c>
      <c r="G133" s="33" t="s">
        <v>105</v>
      </c>
      <c r="H133" s="33" t="s">
        <v>105</v>
      </c>
      <c r="I133" s="395">
        <v>45.77</v>
      </c>
      <c r="J133" s="430">
        <f t="shared" si="18"/>
        <v>3.2335590998470609</v>
      </c>
      <c r="K133" s="8">
        <v>0.37</v>
      </c>
      <c r="L133" s="33">
        <v>4</v>
      </c>
      <c r="M133" s="423">
        <f t="shared" si="19"/>
        <v>1.48</v>
      </c>
      <c r="N133" s="33" t="s">
        <v>469</v>
      </c>
      <c r="O133" s="409">
        <v>0.35</v>
      </c>
      <c r="P133" s="683">
        <v>45565</v>
      </c>
      <c r="Q133" s="683">
        <v>45580</v>
      </c>
      <c r="R133" s="423">
        <f t="shared" si="20"/>
        <v>5.7142857142857197</v>
      </c>
      <c r="S133" s="474">
        <f>IF(INDEX(Historical!$D$7:$D$1190,MATCH(B133,Historical!$B$7:$B$1192,0))=0,"n/a",(INDEX(Historical!$C$7:$C$1190,MATCH(B133,Historical!$B$7:$B$1192,0))/INDEX(Historical!$D$7:$D$1190,MATCH(B133,Historical!$B$7:$B$1192,0))-1)*100)</f>
        <v>5.9701492537313383</v>
      </c>
      <c r="T133" s="474">
        <f>IF(INDEX(Historical!$F$7:$F$1190,MATCH(B133,Historical!$B$7:$B$1192,0))=0,"n/a",((INDEX(Historical!$C$7:$C$1190,MATCH(B133,Historical!$B$7:$B$1192,0))/INDEX(Historical!$F$7:$F$1190,MATCH(B133,Historical!$B$7:$B$1192,0)))^(1/3)-1)*100)</f>
        <v>8.5563223271687185</v>
      </c>
      <c r="U133" s="474">
        <f>IF(INDEX(Historical!$H$7:$H$1190,MATCH(B133,Historical!$B$7:$B$1192,0))=0,"n/a",((INDEX(Historical!$C$7:$C$1190,MATCH(B133,Historical!$B$7:$B$1192,0))/INDEX(Historical!$H$7:$H$1190,MATCH(B133,Historical!$B$7:$B$1192,0)))^(1/5)-1)*100)</f>
        <v>9.0686916213479574</v>
      </c>
      <c r="V133" s="474">
        <f>IF(INDEX(Historical!$M$7:$M$1190,MATCH(B133,Historical!$B$7:$B$1192,0))=0,"n/a",((INDEX(Historical!$C$7:$C$1190,MATCH(B133,Historical!$B$7:$B$1192,0))/INDEX(Historical!$M$7:$M$1190,MATCH(B133,Historical!$B$7:$B$1192,0)))^(1/10)-1)*100)</f>
        <v>10.782667157077164</v>
      </c>
      <c r="W133" s="475">
        <f t="shared" si="21"/>
        <v>0.84104345327915975</v>
      </c>
      <c r="X133" s="476" t="str">
        <f t="shared" si="22"/>
        <v>n/a</v>
      </c>
      <c r="Y133" s="431"/>
      <c r="Z133" s="430">
        <f t="shared" si="23"/>
        <v>46.105919003115261</v>
      </c>
      <c r="AA133" s="581">
        <f t="shared" si="24"/>
        <v>14.258566978193148</v>
      </c>
      <c r="AB133" s="406">
        <v>12</v>
      </c>
      <c r="AC133" s="578">
        <v>3.21</v>
      </c>
      <c r="AD133" s="578">
        <v>1.1299999999999999</v>
      </c>
      <c r="AE133" s="568">
        <v>2.2400000000000002</v>
      </c>
      <c r="AF133" s="568">
        <v>1.61</v>
      </c>
      <c r="AG133" s="568">
        <v>11.58</v>
      </c>
      <c r="AH133" s="568">
        <v>12.27</v>
      </c>
      <c r="AI133" s="568">
        <v>14.069999999999999</v>
      </c>
      <c r="AJ133" s="457">
        <v>-1.2</v>
      </c>
      <c r="AK133" s="457">
        <v>12.620000000000001</v>
      </c>
      <c r="AL133" s="578">
        <v>30290</v>
      </c>
      <c r="AM133" s="578">
        <v>0.57000000000000006</v>
      </c>
      <c r="AN133" s="578">
        <v>0.86</v>
      </c>
      <c r="AO133" s="510">
        <f t="shared" si="25"/>
        <v>-1.9563162569981287</v>
      </c>
      <c r="AP133" s="511">
        <f t="shared" si="26"/>
        <v>12.302250721195019</v>
      </c>
      <c r="AQ133" s="582">
        <f t="shared" si="27"/>
        <v>1.0088947346079014</v>
      </c>
      <c r="AR133" s="430">
        <f>INDEX(Historical!$C$7:$C$1190,MATCH(B133,Historical!$B$7:$B$1214,0))*IF(AH133="n/a",1.03,IF(AH133&lt;0,1.01,IF(AH133&gt;10,1.1,(1+AH133/100))))</f>
        <v>1.5620000000000001</v>
      </c>
      <c r="AS133" s="581">
        <f t="shared" si="28"/>
        <v>1.7182000000000002</v>
      </c>
      <c r="AT133" s="581">
        <f t="shared" si="34"/>
        <v>1.8900200000000003</v>
      </c>
      <c r="AU133" s="581">
        <f t="shared" si="34"/>
        <v>2.0790220000000006</v>
      </c>
      <c r="AV133" s="581">
        <f t="shared" si="34"/>
        <v>2.286924200000001</v>
      </c>
      <c r="AW133" s="430">
        <f t="shared" si="29"/>
        <v>9.536166200000002</v>
      </c>
      <c r="AX133" s="516">
        <f t="shared" si="30"/>
        <v>20.834970941664849</v>
      </c>
      <c r="AY133" s="500">
        <v>0.96</v>
      </c>
      <c r="AZ133" s="568">
        <v>41.92</v>
      </c>
      <c r="BA133" s="568">
        <v>-6.7299999999999995</v>
      </c>
      <c r="BB133" s="568">
        <v>7.3400000000000007</v>
      </c>
      <c r="BC133" s="568">
        <v>10.18</v>
      </c>
      <c r="BE133" s="421">
        <v>2011</v>
      </c>
      <c r="BF133" s="421">
        <f t="shared" si="31"/>
        <v>1</v>
      </c>
      <c r="BG133" s="578">
        <v>1.0999999999999999</v>
      </c>
      <c r="BH133" t="s">
        <v>3876</v>
      </c>
      <c r="BI133" t="s">
        <v>3877</v>
      </c>
    </row>
    <row r="134" spans="1:61" ht="11.25" customHeight="1" x14ac:dyDescent="0.25">
      <c r="A134" s="95" t="s">
        <v>4219</v>
      </c>
      <c r="B134" s="405" t="s">
        <v>1027</v>
      </c>
      <c r="C134" s="734" t="s">
        <v>111</v>
      </c>
      <c r="D134" s="734" t="s">
        <v>3677</v>
      </c>
      <c r="E134" s="504">
        <v>13</v>
      </c>
      <c r="F134" s="33">
        <v>419</v>
      </c>
      <c r="G134" s="33" t="s">
        <v>105</v>
      </c>
      <c r="H134" s="33" t="s">
        <v>105</v>
      </c>
      <c r="I134" s="573">
        <v>703.38</v>
      </c>
      <c r="J134" s="430">
        <f t="shared" si="18"/>
        <v>0.28434132332451872</v>
      </c>
      <c r="K134" s="575">
        <v>0.5</v>
      </c>
      <c r="L134" s="406">
        <v>4</v>
      </c>
      <c r="M134" s="423">
        <f t="shared" si="19"/>
        <v>2</v>
      </c>
      <c r="N134" s="183" t="s">
        <v>934</v>
      </c>
      <c r="O134" s="505">
        <v>0.45</v>
      </c>
      <c r="P134" s="422">
        <v>45883</v>
      </c>
      <c r="Q134" s="422">
        <v>45894</v>
      </c>
      <c r="R134" s="423">
        <f t="shared" si="20"/>
        <v>11.111111111111107</v>
      </c>
      <c r="S134" s="474">
        <f>IF(INDEX(Historical!$D$7:$D$1190,MATCH(B134,Historical!$B$7:$B$1192,0))=0,"n/a",(INDEX(Historical!$C$7:$C$1190,MATCH(B134,Historical!$B$7:$B$1192,0))/INDEX(Historical!$D$7:$D$1190,MATCH(B134,Historical!$B$7:$B$1192,0))-1)*100)</f>
        <v>41.176470588235304</v>
      </c>
      <c r="T134" s="474">
        <f>IF(INDEX(Historical!$F$7:$F$1190,MATCH(B134,Historical!$B$7:$B$1192,0))=0,"n/a",((INDEX(Historical!$C$7:$C$1190,MATCH(B134,Historical!$B$7:$B$1192,0))/INDEX(Historical!$F$7:$F$1190,MATCH(B134,Historical!$B$7:$B$1192,0)))^(1/3)-1)*100)</f>
        <v>35.72088082974534</v>
      </c>
      <c r="U134" s="474">
        <f>IF(INDEX(Historical!$H$7:$H$1190,MATCH(B134,Historical!$B$7:$B$1192,0))=0,"n/a",((INDEX(Historical!$C$7:$C$1190,MATCH(B134,Historical!$B$7:$B$1192,0))/INDEX(Historical!$H$7:$H$1190,MATCH(B134,Historical!$B$7:$B$1192,0)))^(1/5)-1)*100)</f>
        <v>24.886884069350714</v>
      </c>
      <c r="V134" s="474">
        <f>IF(INDEX(Historical!$M$7:$M$1190,MATCH(B134,Historical!$B$7:$B$1192,0))=0,"n/a",((INDEX(Historical!$C$7:$C$1190,MATCH(B134,Historical!$B$7:$B$1192,0))/INDEX(Historical!$M$7:$M$1190,MATCH(B134,Historical!$B$7:$B$1192,0)))^(1/10)-1)*100)</f>
        <v>18.222427548378416</v>
      </c>
      <c r="W134" s="475">
        <f t="shared" si="21"/>
        <v>1.3657282490644533</v>
      </c>
      <c r="X134" s="476">
        <f t="shared" si="22"/>
        <v>0.68145903804355723</v>
      </c>
      <c r="Y134" s="574"/>
      <c r="Z134" s="430">
        <f t="shared" si="23"/>
        <v>10.277492291880781</v>
      </c>
      <c r="AA134" s="581">
        <f t="shared" si="24"/>
        <v>36.144912641315514</v>
      </c>
      <c r="AB134" s="406">
        <v>12</v>
      </c>
      <c r="AC134" s="568">
        <v>19.46</v>
      </c>
      <c r="AD134" s="568">
        <v>1.54</v>
      </c>
      <c r="AE134" s="568">
        <v>3.23</v>
      </c>
      <c r="AF134" s="568">
        <v>12.59</v>
      </c>
      <c r="AG134" s="568">
        <v>40.089999999999996</v>
      </c>
      <c r="AH134" s="568">
        <v>58.75</v>
      </c>
      <c r="AI134" s="568">
        <v>12.29</v>
      </c>
      <c r="AJ134" s="568">
        <v>36.520000000000003</v>
      </c>
      <c r="AK134" s="568">
        <v>23.49</v>
      </c>
      <c r="AL134" s="576">
        <v>24820</v>
      </c>
      <c r="AM134" s="571">
        <v>1.41</v>
      </c>
      <c r="AN134" s="568">
        <v>0.16</v>
      </c>
      <c r="AO134" s="510">
        <f t="shared" si="25"/>
        <v>-10.973687248640282</v>
      </c>
      <c r="AP134" s="511">
        <f t="shared" si="26"/>
        <v>25.171225392675233</v>
      </c>
      <c r="AQ134" s="582">
        <f t="shared" si="27"/>
        <v>349.72310006845692</v>
      </c>
      <c r="AR134" s="430">
        <f>INDEX(Historical!$C$7:$C$1190,MATCH(B134,Historical!$B$7:$B$1214,0))*IF(AH134="n/a",1.03,IF(AH134&lt;0,1.01,IF(AH134&gt;10,1.1,(1+AH134/100))))</f>
        <v>1.32</v>
      </c>
      <c r="AS134" s="581">
        <f t="shared" si="28"/>
        <v>1.4520000000000002</v>
      </c>
      <c r="AT134" s="581">
        <f t="shared" si="34"/>
        <v>1.5972000000000004</v>
      </c>
      <c r="AU134" s="581">
        <f t="shared" si="34"/>
        <v>1.7569200000000005</v>
      </c>
      <c r="AV134" s="581">
        <f t="shared" si="34"/>
        <v>1.9326120000000007</v>
      </c>
      <c r="AW134" s="430">
        <f t="shared" si="29"/>
        <v>8.0587320000000027</v>
      </c>
      <c r="AX134" s="516">
        <f t="shared" si="30"/>
        <v>1.1457152605988232</v>
      </c>
      <c r="AY134" s="606">
        <v>1.54</v>
      </c>
      <c r="AZ134" s="571">
        <v>154.44</v>
      </c>
      <c r="BA134" s="571">
        <v>-4.07</v>
      </c>
      <c r="BB134" s="571">
        <v>13.77</v>
      </c>
      <c r="BC134" s="571">
        <v>48.46</v>
      </c>
      <c r="BE134" s="421">
        <v>2013</v>
      </c>
      <c r="BF134" s="421">
        <f t="shared" si="31"/>
        <v>1</v>
      </c>
      <c r="BG134" s="578">
        <v>14.92</v>
      </c>
      <c r="BH134" t="s">
        <v>3876</v>
      </c>
      <c r="BI134" t="s">
        <v>3877</v>
      </c>
    </row>
    <row r="135" spans="1:61" ht="11.25" customHeight="1" x14ac:dyDescent="0.25">
      <c r="A135" s="95" t="s">
        <v>4221</v>
      </c>
      <c r="B135" s="405" t="s">
        <v>569</v>
      </c>
      <c r="C135" s="734" t="s">
        <v>127</v>
      </c>
      <c r="D135" s="734" t="s">
        <v>3642</v>
      </c>
      <c r="E135" s="504">
        <v>24</v>
      </c>
      <c r="F135" s="33">
        <v>149</v>
      </c>
      <c r="G135" s="33" t="s">
        <v>36</v>
      </c>
      <c r="H135" s="33" t="s">
        <v>114</v>
      </c>
      <c r="I135" s="573">
        <v>15.04</v>
      </c>
      <c r="J135" s="430">
        <f t="shared" ref="J135:J198" si="35">(M135/I135)*100</f>
        <v>6.5824468085106389</v>
      </c>
      <c r="K135" s="575">
        <v>0.2475</v>
      </c>
      <c r="L135" s="406">
        <v>4</v>
      </c>
      <c r="M135" s="423">
        <f t="shared" ref="M135:M198" si="36">K135*L135</f>
        <v>0.99</v>
      </c>
      <c r="N135" s="183" t="s">
        <v>570</v>
      </c>
      <c r="O135" s="505">
        <v>0.24</v>
      </c>
      <c r="P135" s="422">
        <v>45813</v>
      </c>
      <c r="Q135" s="422">
        <v>45827</v>
      </c>
      <c r="R135" s="423">
        <f t="shared" ref="R135:R198" si="37">(K135-O135)/O135*100</f>
        <v>3.1250000000000027</v>
      </c>
      <c r="S135" s="474">
        <f>IF(INDEX(Historical!$D$7:$D$1190,MATCH(B135,Historical!$B$7:$B$1192,0))=0,"n/a",(INDEX(Historical!$C$7:$C$1190,MATCH(B135,Historical!$B$7:$B$1192,0))/INDEX(Historical!$D$7:$D$1190,MATCH(B135,Historical!$B$7:$B$1192,0))-1)*100)</f>
        <v>4.39560439560438</v>
      </c>
      <c r="T135" s="474">
        <f>IF(INDEX(Historical!$F$7:$F$1190,MATCH(B135,Historical!$B$7:$B$1192,0))=0,"n/a",((INDEX(Historical!$C$7:$C$1190,MATCH(B135,Historical!$B$7:$B$1192,0))/INDEX(Historical!$F$7:$F$1190,MATCH(B135,Historical!$B$7:$B$1192,0)))^(1/3)-1)*100)</f>
        <v>4.604051127515274</v>
      </c>
      <c r="U135" s="474">
        <f>IF(INDEX(Historical!$H$7:$H$1190,MATCH(B135,Historical!$B$7:$B$1192,0))=0,"n/a",((INDEX(Historical!$C$7:$C$1190,MATCH(B135,Historical!$B$7:$B$1192,0))/INDEX(Historical!$H$7:$H$1190,MATCH(B135,Historical!$B$7:$B$1192,0)))^(1/5)-1)*100)</f>
        <v>4.8413171284721557</v>
      </c>
      <c r="V135" s="474">
        <f>IF(INDEX(Historical!$M$7:$M$1190,MATCH(B135,Historical!$B$7:$B$1192,0))=0,"n/a",((INDEX(Historical!$C$7:$C$1190,MATCH(B135,Historical!$B$7:$B$1192,0))/INDEX(Historical!$M$7:$M$1190,MATCH(B135,Historical!$B$7:$B$1192,0)))^(1/10)-1)*100)</f>
        <v>6.9542844841424145</v>
      </c>
      <c r="W135" s="475">
        <f t="shared" ref="W135:W198" si="38">IF(OR(U135&lt;=0,U135="n/a",V135&lt;=0,V135="n/a"),"n/a",U135/V135)</f>
        <v>0.69616322707413303</v>
      </c>
      <c r="X135" s="476">
        <f t="shared" ref="X135:X198" si="39">IF(OR(AJ135&lt;=0,AJ135="n/a",U135&lt;=0,U135="n/a"),"n/a",U135/AJ135)</f>
        <v>0.56623592145873158</v>
      </c>
      <c r="Y135" s="574"/>
      <c r="Z135" s="430">
        <f t="shared" ref="Z135:Z198" si="40">IF(OR(AC135&lt;0.01,AC135="n/a"),"n/a",M135/AC135*100)</f>
        <v>96.116504854368941</v>
      </c>
      <c r="AA135" s="581">
        <f t="shared" ref="AA135:AA198" si="41">IF(OR(AC135&lt;0.01,AC135="n/a"),"n/a",I135/AC135)</f>
        <v>14.601941747572814</v>
      </c>
      <c r="AB135" s="406">
        <v>12</v>
      </c>
      <c r="AC135" s="568">
        <v>1.03</v>
      </c>
      <c r="AD135" s="568" t="s">
        <v>135</v>
      </c>
      <c r="AE135" s="568">
        <v>0.62</v>
      </c>
      <c r="AF135" s="568">
        <v>2.2200000000000002</v>
      </c>
      <c r="AG135" s="569">
        <v>15.61</v>
      </c>
      <c r="AH135" s="568">
        <v>-16.850000000000001</v>
      </c>
      <c r="AI135" s="568">
        <v>0.4</v>
      </c>
      <c r="AJ135" s="568">
        <v>8.5500000000000007</v>
      </c>
      <c r="AK135" s="568">
        <v>-5.36</v>
      </c>
      <c r="AL135" s="576">
        <v>3180</v>
      </c>
      <c r="AM135" s="571">
        <v>6.7100000000000009</v>
      </c>
      <c r="AN135" s="568">
        <v>1.46</v>
      </c>
      <c r="AO135" s="510">
        <f t="shared" ref="AO135:AO198" si="42">IF(U135="n/a","n/a",IF(AA135&lt;0,"n/a",IF(AA135="n/a","n/a",J135+U135-AA135)))</f>
        <v>-3.1781778105900198</v>
      </c>
      <c r="AP135" s="511">
        <f t="shared" ref="AP135:AP198" si="43">IF(U135="n/a","n/a",J135+U135)</f>
        <v>11.423763936982795</v>
      </c>
      <c r="AQ135" s="582">
        <f t="shared" ref="AQ135:AQ198" si="44">IF(OR(AC135&lt;0.01,AC135="n/a",AF135="n/a"),"n/a",(I135/SQRT(22.5*AC135*(I135/AF135))-1)*100)</f>
        <v>20.030201161784731</v>
      </c>
      <c r="AR135" s="430">
        <f>INDEX(Historical!$C$7:$C$1190,MATCH(B135,Historical!$B$7:$B$1214,0))*IF(AH135="n/a",1.03,IF(AH135&lt;0,1.01,IF(AH135&gt;10,1.1,(1+AH135/100))))</f>
        <v>0.95949999999999991</v>
      </c>
      <c r="AS135" s="581">
        <f t="shared" ref="AS135:AS198" si="45">IF($AI135="n/a",1.03*AR135,IF($AI135&lt;0,1.01*AR135,IF($AI135&gt;10,1.1*AR135,(1+$AI135/100)*AR135)))</f>
        <v>0.96333799999999992</v>
      </c>
      <c r="AT135" s="581">
        <f t="shared" si="34"/>
        <v>0.97297137999999994</v>
      </c>
      <c r="AU135" s="581">
        <f t="shared" si="34"/>
        <v>0.98270109379999993</v>
      </c>
      <c r="AV135" s="581">
        <f t="shared" si="34"/>
        <v>0.99252810473799991</v>
      </c>
      <c r="AW135" s="430">
        <f t="shared" ref="AW135:AW198" si="46">SUM(AR135:AV135)</f>
        <v>4.8710385785379993</v>
      </c>
      <c r="AX135" s="516">
        <f t="shared" ref="AX135:AX198" si="47">AW135/I135*100</f>
        <v>32.387224591343085</v>
      </c>
      <c r="AY135" s="606">
        <v>0.27</v>
      </c>
      <c r="AZ135" s="571">
        <v>2.04</v>
      </c>
      <c r="BA135" s="571">
        <v>-36.99</v>
      </c>
      <c r="BB135" s="571">
        <v>-5.26</v>
      </c>
      <c r="BC135" s="571">
        <v>-17.66</v>
      </c>
      <c r="BE135" s="421">
        <v>2002</v>
      </c>
      <c r="BF135" s="421">
        <f t="shared" ref="BF135:BF198" si="48">IF(BE135&gt;2020,0,IF(BE135&gt;2008,1,IF(BE135&gt;2001,2,IF(BE135&gt;1990,3,IF(BE135&gt;1980,4,IF(BE135&gt;1973,5,IF(BE135&gt;1970,6,IF(BE135&gt;1960,7,IF(BE135&gt;1958,8,IF(BE135&gt;1953,9,10))))))))))</f>
        <v>2</v>
      </c>
      <c r="BG135" s="578">
        <v>5.65</v>
      </c>
      <c r="BH135" t="s">
        <v>3876</v>
      </c>
      <c r="BI135" t="s">
        <v>3877</v>
      </c>
    </row>
    <row r="136" spans="1:61" ht="11.25" customHeight="1" x14ac:dyDescent="0.25">
      <c r="A136" s="95" t="s">
        <v>4222</v>
      </c>
      <c r="B136" s="405" t="s">
        <v>556</v>
      </c>
      <c r="C136" s="734" t="s">
        <v>107</v>
      </c>
      <c r="D136" s="734" t="s">
        <v>3652</v>
      </c>
      <c r="E136" s="504">
        <v>19</v>
      </c>
      <c r="F136" s="33">
        <v>212</v>
      </c>
      <c r="G136" s="33" t="s">
        <v>105</v>
      </c>
      <c r="H136" s="33" t="s">
        <v>105</v>
      </c>
      <c r="I136" s="573">
        <v>26.46</v>
      </c>
      <c r="J136" s="430">
        <f t="shared" si="35"/>
        <v>3.3446712018140587</v>
      </c>
      <c r="K136" s="575">
        <v>0.22125</v>
      </c>
      <c r="L136" s="406">
        <v>4</v>
      </c>
      <c r="M136" s="423">
        <f t="shared" si="36"/>
        <v>0.88500000000000001</v>
      </c>
      <c r="N136" s="183" t="s">
        <v>436</v>
      </c>
      <c r="O136" s="505">
        <v>0.22</v>
      </c>
      <c r="P136" s="422">
        <v>45569</v>
      </c>
      <c r="Q136" s="422">
        <v>45585</v>
      </c>
      <c r="R136" s="423">
        <f t="shared" si="37"/>
        <v>0.56818181818181868</v>
      </c>
      <c r="S136" s="474">
        <f>IF(INDEX(Historical!$D$7:$D$1190,MATCH(B136,Historical!$B$7:$B$1192,0))=0,"n/a",(INDEX(Historical!$C$7:$C$1190,MATCH(B136,Historical!$B$7:$B$1192,0))/INDEX(Historical!$D$7:$D$1190,MATCH(B136,Historical!$B$7:$B$1192,0))-1)*100)</f>
        <v>4.9107142857142794</v>
      </c>
      <c r="T136" s="474">
        <f>IF(INDEX(Historical!$F$7:$F$1190,MATCH(B136,Historical!$B$7:$B$1192,0))=0,"n/a",((INDEX(Historical!$C$7:$C$1190,MATCH(B136,Historical!$B$7:$B$1192,0))/INDEX(Historical!$F$7:$F$1190,MATCH(B136,Historical!$B$7:$B$1192,0)))^(1/3)-1)*100)</f>
        <v>8.4967376550574727</v>
      </c>
      <c r="U136" s="474">
        <f>IF(INDEX(Historical!$H$7:$H$1190,MATCH(B136,Historical!$B$7:$B$1192,0))=0,"n/a",((INDEX(Historical!$C$7:$C$1190,MATCH(B136,Historical!$B$7:$B$1192,0))/INDEX(Historical!$H$7:$H$1190,MATCH(B136,Historical!$B$7:$B$1192,0)))^(1/5)-1)*100)</f>
        <v>7.9915005882233103</v>
      </c>
      <c r="V136" s="474">
        <f>IF(INDEX(Historical!$M$7:$M$1190,MATCH(B136,Historical!$B$7:$B$1192,0))=0,"n/a",((INDEX(Historical!$C$7:$C$1190,MATCH(B136,Historical!$B$7:$B$1192,0))/INDEX(Historical!$M$7:$M$1190,MATCH(B136,Historical!$B$7:$B$1192,0)))^(1/10)-1)*100)</f>
        <v>7.6923822295379862</v>
      </c>
      <c r="W136" s="475">
        <f t="shared" si="38"/>
        <v>1.0388850098395708</v>
      </c>
      <c r="X136" s="476">
        <f t="shared" si="39"/>
        <v>2.9166060540960985</v>
      </c>
      <c r="Y136" s="574"/>
      <c r="Z136" s="430">
        <f t="shared" si="40"/>
        <v>41.355140186915882</v>
      </c>
      <c r="AA136" s="581">
        <f t="shared" si="41"/>
        <v>12.364485981308411</v>
      </c>
      <c r="AB136" s="406">
        <v>12</v>
      </c>
      <c r="AC136" s="568">
        <v>2.14</v>
      </c>
      <c r="AD136" s="568" t="s">
        <v>135</v>
      </c>
      <c r="AE136" s="568">
        <v>1.98</v>
      </c>
      <c r="AF136" s="568">
        <v>1.04</v>
      </c>
      <c r="AG136" s="568">
        <v>8.64</v>
      </c>
      <c r="AH136" s="568">
        <v>19.470000000000002</v>
      </c>
      <c r="AI136" s="568">
        <v>7.3400000000000007</v>
      </c>
      <c r="AJ136" s="568">
        <v>2.74</v>
      </c>
      <c r="AK136" s="568" t="s">
        <v>135</v>
      </c>
      <c r="AL136" s="576">
        <v>363.14</v>
      </c>
      <c r="AM136" s="571">
        <v>8.76</v>
      </c>
      <c r="AN136" s="568">
        <v>0.72</v>
      </c>
      <c r="AO136" s="510">
        <f t="shared" si="42"/>
        <v>-1.0283141912710416</v>
      </c>
      <c r="AP136" s="511">
        <f t="shared" si="43"/>
        <v>11.336171790037369</v>
      </c>
      <c r="AQ136" s="582">
        <f t="shared" si="44"/>
        <v>-24.401453804217333</v>
      </c>
      <c r="AR136" s="430">
        <f>INDEX(Historical!$C$7:$C$1190,MATCH(B136,Historical!$B$7:$B$1214,0))*IF(AH136="n/a",1.03,IF(AH136&lt;0,1.01,IF(AH136&gt;10,1.1,(1+AH136/100))))</f>
        <v>0.9693750000000001</v>
      </c>
      <c r="AS136" s="581">
        <f t="shared" si="45"/>
        <v>1.0405271250000001</v>
      </c>
      <c r="AT136" s="581">
        <f t="shared" si="34"/>
        <v>1.0717429387500002</v>
      </c>
      <c r="AU136" s="581">
        <f t="shared" si="34"/>
        <v>1.1038952269125002</v>
      </c>
      <c r="AV136" s="581">
        <f t="shared" si="34"/>
        <v>1.1370120837198752</v>
      </c>
      <c r="AW136" s="430">
        <f t="shared" si="46"/>
        <v>5.3225523743823748</v>
      </c>
      <c r="AX136" s="516">
        <f t="shared" si="47"/>
        <v>20.115466267507085</v>
      </c>
      <c r="AY136" s="606">
        <v>0.92</v>
      </c>
      <c r="AZ136" s="571">
        <v>26.72</v>
      </c>
      <c r="BA136" s="571">
        <v>-22.52</v>
      </c>
      <c r="BB136" s="571">
        <v>3.52</v>
      </c>
      <c r="BC136" s="571">
        <v>0.86999999999999988</v>
      </c>
      <c r="BE136" s="421">
        <v>2005</v>
      </c>
      <c r="BF136" s="421">
        <f t="shared" si="48"/>
        <v>2</v>
      </c>
      <c r="BG136" s="578">
        <v>0.86999999999999988</v>
      </c>
      <c r="BH136" t="s">
        <v>3876</v>
      </c>
      <c r="BI136" t="s">
        <v>3877</v>
      </c>
    </row>
    <row r="137" spans="1:61" ht="11.25" customHeight="1" x14ac:dyDescent="0.25">
      <c r="A137" s="95" t="s">
        <v>4223</v>
      </c>
      <c r="B137" s="405" t="s">
        <v>1133</v>
      </c>
      <c r="C137" s="734" t="s">
        <v>107</v>
      </c>
      <c r="D137" s="734" t="s">
        <v>3652</v>
      </c>
      <c r="E137" s="504">
        <v>15</v>
      </c>
      <c r="F137" s="33">
        <v>323</v>
      </c>
      <c r="G137" s="33" t="s">
        <v>105</v>
      </c>
      <c r="H137" s="33" t="s">
        <v>105</v>
      </c>
      <c r="I137" s="573">
        <v>40.44</v>
      </c>
      <c r="J137" s="430">
        <f t="shared" si="35"/>
        <v>2.4727992087042532</v>
      </c>
      <c r="K137" s="575">
        <v>0.25</v>
      </c>
      <c r="L137" s="406">
        <v>4</v>
      </c>
      <c r="M137" s="423">
        <f t="shared" si="36"/>
        <v>1</v>
      </c>
      <c r="N137" s="183" t="s">
        <v>246</v>
      </c>
      <c r="O137" s="505">
        <v>0.24</v>
      </c>
      <c r="P137" s="422">
        <v>45884</v>
      </c>
      <c r="Q137" s="422">
        <v>45898</v>
      </c>
      <c r="R137" s="423">
        <f t="shared" si="37"/>
        <v>4.1666666666666705</v>
      </c>
      <c r="S137" s="474">
        <f>IF(INDEX(Historical!$D$7:$D$1190,MATCH(B137,Historical!$B$7:$B$1192,0))=0,"n/a",(INDEX(Historical!$C$7:$C$1190,MATCH(B137,Historical!$B$7:$B$1192,0))/INDEX(Historical!$D$7:$D$1190,MATCH(B137,Historical!$B$7:$B$1192,0))-1)*100)</f>
        <v>2.1739130434782483</v>
      </c>
      <c r="T137" s="474">
        <f>IF(INDEX(Historical!$F$7:$F$1190,MATCH(B137,Historical!$B$7:$B$1192,0))=0,"n/a",((INDEX(Historical!$C$7:$C$1190,MATCH(B137,Historical!$B$7:$B$1192,0))/INDEX(Historical!$F$7:$F$1190,MATCH(B137,Historical!$B$7:$B$1192,0)))^(1/3)-1)*100)</f>
        <v>3.4116916688413434</v>
      </c>
      <c r="U137" s="474">
        <f>IF(INDEX(Historical!$H$7:$H$1190,MATCH(B137,Historical!$B$7:$B$1192,0))=0,"n/a",((INDEX(Historical!$C$7:$C$1190,MATCH(B137,Historical!$B$7:$B$1192,0))/INDEX(Historical!$H$7:$H$1190,MATCH(B137,Historical!$B$7:$B$1192,0)))^(1/5)-1)*100)</f>
        <v>4.3428878362918644</v>
      </c>
      <c r="V137" s="474">
        <f>IF(INDEX(Historical!$M$7:$M$1190,MATCH(B137,Historical!$B$7:$B$1192,0))=0,"n/a",((INDEX(Historical!$C$7:$C$1190,MATCH(B137,Historical!$B$7:$B$1192,0))/INDEX(Historical!$M$7:$M$1190,MATCH(B137,Historical!$B$7:$B$1192,0)))^(1/10)-1)*100)</f>
        <v>5.6996159590350093</v>
      </c>
      <c r="W137" s="475">
        <f t="shared" si="38"/>
        <v>0.76196148433606925</v>
      </c>
      <c r="X137" s="476">
        <f t="shared" si="39"/>
        <v>1.5238202934357419</v>
      </c>
      <c r="Y137" s="449"/>
      <c r="Z137" s="430">
        <f t="shared" si="40"/>
        <v>28.40909090909091</v>
      </c>
      <c r="AA137" s="581">
        <f t="shared" si="41"/>
        <v>11.488636363636363</v>
      </c>
      <c r="AB137" s="406">
        <v>12</v>
      </c>
      <c r="AC137" s="568">
        <v>3.52</v>
      </c>
      <c r="AD137" s="568">
        <v>1.91</v>
      </c>
      <c r="AE137" s="568">
        <v>2.11</v>
      </c>
      <c r="AF137" s="568">
        <v>1.08</v>
      </c>
      <c r="AG137" s="568">
        <v>9.8699999999999992</v>
      </c>
      <c r="AH137" s="568">
        <v>17.190000000000001</v>
      </c>
      <c r="AI137" s="568">
        <v>-4.8</v>
      </c>
      <c r="AJ137" s="568">
        <v>2.85</v>
      </c>
      <c r="AK137" s="568">
        <v>6.03</v>
      </c>
      <c r="AL137" s="576">
        <v>970.45</v>
      </c>
      <c r="AM137" s="571">
        <v>10.56</v>
      </c>
      <c r="AN137" s="568">
        <v>0.62</v>
      </c>
      <c r="AO137" s="510">
        <f t="shared" si="42"/>
        <v>-4.6729493186402458</v>
      </c>
      <c r="AP137" s="511">
        <f t="shared" si="43"/>
        <v>6.8156870449961175</v>
      </c>
      <c r="AQ137" s="582">
        <f t="shared" si="44"/>
        <v>-25.740014445561233</v>
      </c>
      <c r="AR137" s="430">
        <f>INDEX(Historical!$C$7:$C$1190,MATCH(B137,Historical!$B$7:$B$1214,0))*IF(AH137="n/a",1.03,IF(AH137&lt;0,1.01,IF(AH137&gt;10,1.1,(1+AH137/100))))</f>
        <v>1.034</v>
      </c>
      <c r="AS137" s="581">
        <f t="shared" si="45"/>
        <v>1.04434</v>
      </c>
      <c r="AT137" s="581">
        <f t="shared" si="34"/>
        <v>1.1073137020000001</v>
      </c>
      <c r="AU137" s="581">
        <f t="shared" si="34"/>
        <v>1.1740847182306002</v>
      </c>
      <c r="AV137" s="581">
        <f t="shared" si="34"/>
        <v>1.2448820267399054</v>
      </c>
      <c r="AW137" s="430">
        <f t="shared" si="46"/>
        <v>5.6046204469705057</v>
      </c>
      <c r="AX137" s="516">
        <f t="shared" si="47"/>
        <v>13.859101006356344</v>
      </c>
      <c r="AY137" s="606">
        <v>0.9</v>
      </c>
      <c r="AZ137" s="571">
        <v>46.63</v>
      </c>
      <c r="BA137" s="571">
        <v>-7.79</v>
      </c>
      <c r="BB137" s="571">
        <v>4.93</v>
      </c>
      <c r="BC137" s="571">
        <v>8.19</v>
      </c>
      <c r="BE137" s="421">
        <v>2012</v>
      </c>
      <c r="BF137" s="421">
        <f t="shared" si="48"/>
        <v>1</v>
      </c>
      <c r="BG137" s="578">
        <v>1.0999999999999999</v>
      </c>
      <c r="BH137" t="s">
        <v>3876</v>
      </c>
      <c r="BI137" t="s">
        <v>3877</v>
      </c>
    </row>
    <row r="138" spans="1:61" ht="11.25" customHeight="1" x14ac:dyDescent="0.25">
      <c r="A138" s="95" t="s">
        <v>4227</v>
      </c>
      <c r="B138" s="405" t="s">
        <v>1110</v>
      </c>
      <c r="C138" s="734" t="s">
        <v>107</v>
      </c>
      <c r="D138" s="734" t="s">
        <v>117</v>
      </c>
      <c r="E138" s="504">
        <v>13</v>
      </c>
      <c r="F138" s="33">
        <v>388</v>
      </c>
      <c r="G138" s="33" t="s">
        <v>105</v>
      </c>
      <c r="H138" s="33" t="s">
        <v>105</v>
      </c>
      <c r="I138" s="573">
        <v>59.87</v>
      </c>
      <c r="J138" s="430">
        <f t="shared" si="35"/>
        <v>3.3405712376816434</v>
      </c>
      <c r="K138" s="575">
        <v>0.5</v>
      </c>
      <c r="L138" s="406">
        <v>4</v>
      </c>
      <c r="M138" s="423">
        <f t="shared" si="36"/>
        <v>2</v>
      </c>
      <c r="N138" s="183" t="s">
        <v>311</v>
      </c>
      <c r="O138" s="509">
        <v>0.48</v>
      </c>
      <c r="P138" s="422">
        <v>45643</v>
      </c>
      <c r="Q138" s="422">
        <v>45657</v>
      </c>
      <c r="R138" s="423">
        <f t="shared" si="37"/>
        <v>4.1666666666666705</v>
      </c>
      <c r="S138" s="474">
        <f>IF(INDEX(Historical!$D$7:$D$1190,MATCH(B138,Historical!$B$7:$B$1192,0))=0,"n/a",(INDEX(Historical!$C$7:$C$1190,MATCH(B138,Historical!$B$7:$B$1192,0))/INDEX(Historical!$D$7:$D$1190,MATCH(B138,Historical!$B$7:$B$1192,0))-1)*100)</f>
        <v>6.0109289617486183</v>
      </c>
      <c r="T138" s="474">
        <f>IF(INDEX(Historical!$F$7:$F$1190,MATCH(B138,Historical!$B$7:$B$1192,0))=0,"n/a",((INDEX(Historical!$C$7:$C$1190,MATCH(B138,Historical!$B$7:$B$1192,0))/INDEX(Historical!$F$7:$F$1190,MATCH(B138,Historical!$B$7:$B$1192,0)))^(1/3)-1)*100)</f>
        <v>7.5372791158957231</v>
      </c>
      <c r="U138" s="474">
        <f>IF(INDEX(Historical!$H$7:$H$1190,MATCH(B138,Historical!$B$7:$B$1192,0))=0,"n/a",((INDEX(Historical!$C$7:$C$1190,MATCH(B138,Historical!$B$7:$B$1192,0))/INDEX(Historical!$H$7:$H$1190,MATCH(B138,Historical!$B$7:$B$1192,0)))^(1/5)-1)*100)</f>
        <v>9.0149944370137458</v>
      </c>
      <c r="V138" s="474">
        <f>IF(INDEX(Historical!$M$7:$M$1190,MATCH(B138,Historical!$B$7:$B$1192,0))=0,"n/a",((INDEX(Historical!$C$7:$C$1190,MATCH(B138,Historical!$B$7:$B$1192,0))/INDEX(Historical!$M$7:$M$1190,MATCH(B138,Historical!$B$7:$B$1192,0)))^(1/10)-1)*100)</f>
        <v>13.986506509253193</v>
      </c>
      <c r="W138" s="475">
        <f t="shared" si="38"/>
        <v>0.64454940417391615</v>
      </c>
      <c r="X138" s="476">
        <f t="shared" si="39"/>
        <v>2.2880696540644023</v>
      </c>
      <c r="Y138" s="438" t="s">
        <v>898</v>
      </c>
      <c r="Z138" s="430">
        <f t="shared" si="40"/>
        <v>50.632911392405056</v>
      </c>
      <c r="AA138" s="581">
        <f t="shared" si="41"/>
        <v>15.156962025316455</v>
      </c>
      <c r="AB138" s="406">
        <v>12</v>
      </c>
      <c r="AC138" s="568">
        <v>3.95</v>
      </c>
      <c r="AD138" s="568">
        <v>0.94</v>
      </c>
      <c r="AE138" s="568">
        <v>1.19</v>
      </c>
      <c r="AF138" s="568">
        <v>2.06</v>
      </c>
      <c r="AG138" s="568">
        <v>14.2</v>
      </c>
      <c r="AH138" s="568">
        <v>5.5100000000000007</v>
      </c>
      <c r="AI138" s="568">
        <v>32.619999999999997</v>
      </c>
      <c r="AJ138" s="568">
        <v>3.94</v>
      </c>
      <c r="AK138" s="568">
        <v>16.09</v>
      </c>
      <c r="AL138" s="576">
        <v>16270</v>
      </c>
      <c r="AM138" s="571">
        <v>5.56</v>
      </c>
      <c r="AN138" s="568">
        <v>0.6</v>
      </c>
      <c r="AO138" s="510">
        <f t="shared" si="42"/>
        <v>-2.8013963506210651</v>
      </c>
      <c r="AP138" s="511">
        <f t="shared" si="43"/>
        <v>12.35556567469539</v>
      </c>
      <c r="AQ138" s="582">
        <f t="shared" si="44"/>
        <v>17.800852236403909</v>
      </c>
      <c r="AR138" s="430">
        <f>INDEX(Historical!$C$7:$C$1190,MATCH(B138,Historical!$B$7:$B$1214,0))*IF(AH138="n/a",1.03,IF(AH138&lt;0,1.01,IF(AH138&gt;10,1.1,(1+AH138/100))))</f>
        <v>2.046894</v>
      </c>
      <c r="AS138" s="581">
        <f t="shared" si="45"/>
        <v>2.2515834000000003</v>
      </c>
      <c r="AT138" s="581">
        <f t="shared" si="34"/>
        <v>2.4767417400000005</v>
      </c>
      <c r="AU138" s="581">
        <f t="shared" si="34"/>
        <v>2.7244159140000006</v>
      </c>
      <c r="AV138" s="581">
        <f t="shared" si="34"/>
        <v>2.9968575054000008</v>
      </c>
      <c r="AW138" s="430">
        <f t="shared" si="46"/>
        <v>12.496492559400004</v>
      </c>
      <c r="AX138" s="516">
        <f t="shared" si="47"/>
        <v>20.87271180791716</v>
      </c>
      <c r="AY138" s="606">
        <v>1.07</v>
      </c>
      <c r="AZ138" s="571">
        <v>18.310000000000002</v>
      </c>
      <c r="BA138" s="571">
        <v>-10.27</v>
      </c>
      <c r="BB138" s="571">
        <v>4.84</v>
      </c>
      <c r="BC138" s="571">
        <v>1.52</v>
      </c>
      <c r="BE138" s="421">
        <v>2012</v>
      </c>
      <c r="BF138" s="421">
        <f t="shared" si="48"/>
        <v>1</v>
      </c>
      <c r="BG138" s="578">
        <v>1.31</v>
      </c>
      <c r="BH138" t="s">
        <v>3876</v>
      </c>
      <c r="BI138" t="s">
        <v>3877</v>
      </c>
    </row>
    <row r="139" spans="1:61" ht="11.25" customHeight="1" x14ac:dyDescent="0.25">
      <c r="A139" s="8" t="s">
        <v>4228</v>
      </c>
      <c r="B139" s="405" t="s">
        <v>3256</v>
      </c>
      <c r="C139" s="734" t="s">
        <v>107</v>
      </c>
      <c r="D139" s="734" t="s">
        <v>3652</v>
      </c>
      <c r="E139" s="504">
        <v>12</v>
      </c>
      <c r="F139" s="33">
        <v>466</v>
      </c>
      <c r="G139" s="33" t="s">
        <v>105</v>
      </c>
      <c r="H139" s="33" t="s">
        <v>105</v>
      </c>
      <c r="I139" s="395">
        <v>27.18</v>
      </c>
      <c r="J139" s="430">
        <f t="shared" si="35"/>
        <v>5.4451802796173654</v>
      </c>
      <c r="K139" s="579">
        <v>0.37</v>
      </c>
      <c r="L139" s="33">
        <v>4</v>
      </c>
      <c r="M139" s="423">
        <f t="shared" si="36"/>
        <v>1.48</v>
      </c>
      <c r="N139" s="33" t="s">
        <v>684</v>
      </c>
      <c r="O139" s="506">
        <v>0.36</v>
      </c>
      <c r="P139" s="422">
        <v>45846</v>
      </c>
      <c r="Q139" s="422">
        <v>45856</v>
      </c>
      <c r="R139" s="423">
        <f t="shared" si="37"/>
        <v>2.7777777777777803</v>
      </c>
      <c r="S139" s="474">
        <f>IF(INDEX(Historical!$D$7:$D$1190,MATCH(B139,Historical!$B$7:$B$1192,0))=0,"n/a",(INDEX(Historical!$C$7:$C$1190,MATCH(B139,Historical!$B$7:$B$1192,0))/INDEX(Historical!$D$7:$D$1190,MATCH(B139,Historical!$B$7:$B$1192,0))-1)*100)</f>
        <v>2.898550724637694</v>
      </c>
      <c r="T139" s="474">
        <f>IF(INDEX(Historical!$F$7:$F$1190,MATCH(B139,Historical!$B$7:$B$1192,0))=0,"n/a",((INDEX(Historical!$C$7:$C$1190,MATCH(B139,Historical!$B$7:$B$1192,0))/INDEX(Historical!$F$7:$F$1190,MATCH(B139,Historical!$B$7:$B$1192,0)))^(1/3)-1)*100)</f>
        <v>4.0652982119847358</v>
      </c>
      <c r="U139" s="474">
        <f>IF(INDEX(Historical!$H$7:$H$1190,MATCH(B139,Historical!$B$7:$B$1192,0))=0,"n/a",((INDEX(Historical!$C$7:$C$1190,MATCH(B139,Historical!$B$7:$B$1192,0))/INDEX(Historical!$H$7:$H$1190,MATCH(B139,Historical!$B$7:$B$1192,0)))^(1/5)-1)*100)</f>
        <v>3.7722581633347518</v>
      </c>
      <c r="V139" s="474">
        <f>IF(INDEX(Historical!$M$7:$M$1190,MATCH(B139,Historical!$B$7:$B$1192,0))=0,"n/a",((INDEX(Historical!$C$7:$C$1190,MATCH(B139,Historical!$B$7:$B$1192,0))/INDEX(Historical!$M$7:$M$1190,MATCH(B139,Historical!$B$7:$B$1192,0)))^(1/10)-1)*100)</f>
        <v>5.6833639903491662</v>
      </c>
      <c r="W139" s="475">
        <f t="shared" si="38"/>
        <v>0.66373685896950574</v>
      </c>
      <c r="X139" s="476">
        <f t="shared" si="39"/>
        <v>5.3130396666686641</v>
      </c>
      <c r="Y139" s="405"/>
      <c r="Z139" s="430">
        <f t="shared" si="40"/>
        <v>57.142857142857153</v>
      </c>
      <c r="AA139" s="581">
        <f t="shared" si="41"/>
        <v>10.494208494208495</v>
      </c>
      <c r="AB139" s="33">
        <v>12</v>
      </c>
      <c r="AC139" s="395">
        <v>2.59</v>
      </c>
      <c r="AD139" s="395" t="s">
        <v>135</v>
      </c>
      <c r="AE139" s="395">
        <v>1.76</v>
      </c>
      <c r="AF139" s="395">
        <v>1.1499999999999999</v>
      </c>
      <c r="AG139" s="395">
        <v>11.76</v>
      </c>
      <c r="AH139" s="395" t="s">
        <v>135</v>
      </c>
      <c r="AI139" s="395" t="s">
        <v>135</v>
      </c>
      <c r="AJ139" s="395">
        <v>0.71000000000000008</v>
      </c>
      <c r="AK139" s="395" t="s">
        <v>135</v>
      </c>
      <c r="AL139" s="395">
        <v>304.7</v>
      </c>
      <c r="AM139" s="395">
        <v>13.020000000000001</v>
      </c>
      <c r="AN139" s="395">
        <v>0.74</v>
      </c>
      <c r="AO139" s="510">
        <f t="shared" si="42"/>
        <v>-1.2767700512563778</v>
      </c>
      <c r="AP139" s="511">
        <f t="shared" si="43"/>
        <v>9.2174384429521172</v>
      </c>
      <c r="AQ139" s="582">
        <f t="shared" si="44"/>
        <v>-26.76266960281415</v>
      </c>
      <c r="AR139" s="430">
        <f>INDEX(Historical!$C$7:$C$1190,MATCH(B139,Historical!$B$7:$B$1214,0))*IF(AH139="n/a",1.03,IF(AH139&lt;0,1.01,IF(AH139&gt;10,1.1,(1+AH139/100))))</f>
        <v>1.4625999999999999</v>
      </c>
      <c r="AS139" s="581">
        <f t="shared" si="45"/>
        <v>1.506478</v>
      </c>
      <c r="AT139" s="581">
        <f t="shared" si="34"/>
        <v>1.5516723400000001</v>
      </c>
      <c r="AU139" s="581">
        <f t="shared" si="34"/>
        <v>1.5982225102000001</v>
      </c>
      <c r="AV139" s="581">
        <f t="shared" si="34"/>
        <v>1.6461691855060001</v>
      </c>
      <c r="AW139" s="430">
        <f t="shared" si="46"/>
        <v>7.7651420357059999</v>
      </c>
      <c r="AX139" s="516">
        <f t="shared" si="47"/>
        <v>28.569323163009564</v>
      </c>
      <c r="AY139" s="500">
        <v>0.56999999999999995</v>
      </c>
      <c r="AZ139" s="578">
        <v>22.93</v>
      </c>
      <c r="BA139" s="578">
        <v>-12.46</v>
      </c>
      <c r="BB139" s="578">
        <v>4.93</v>
      </c>
      <c r="BC139" s="578">
        <v>5.58</v>
      </c>
      <c r="BE139" s="421">
        <v>2014</v>
      </c>
      <c r="BF139" s="421">
        <f t="shared" si="48"/>
        <v>1</v>
      </c>
      <c r="BG139" s="578">
        <v>0.95</v>
      </c>
      <c r="BH139" t="s">
        <v>3876</v>
      </c>
      <c r="BI139" t="s">
        <v>3877</v>
      </c>
    </row>
    <row r="140" spans="1:61" s="540" customFormat="1" ht="11.25" customHeight="1" x14ac:dyDescent="0.25">
      <c r="A140" s="523" t="s">
        <v>4229</v>
      </c>
      <c r="B140" s="546" t="s">
        <v>1148</v>
      </c>
      <c r="C140" s="734" t="s">
        <v>122</v>
      </c>
      <c r="D140" s="734" t="s">
        <v>3669</v>
      </c>
      <c r="E140" s="524">
        <v>18</v>
      </c>
      <c r="F140" s="33">
        <v>223</v>
      </c>
      <c r="G140" s="720" t="s">
        <v>105</v>
      </c>
      <c r="H140" s="720" t="s">
        <v>105</v>
      </c>
      <c r="I140" s="525">
        <v>188.35</v>
      </c>
      <c r="J140" s="526">
        <f t="shared" si="35"/>
        <v>0.80700822936023364</v>
      </c>
      <c r="K140" s="527">
        <v>0.38</v>
      </c>
      <c r="L140" s="528">
        <v>4</v>
      </c>
      <c r="M140" s="529">
        <f t="shared" si="36"/>
        <v>1.52</v>
      </c>
      <c r="N140" s="530" t="s">
        <v>150</v>
      </c>
      <c r="O140" s="531">
        <v>0.36</v>
      </c>
      <c r="P140" s="714">
        <v>45729</v>
      </c>
      <c r="Q140" s="714">
        <v>45743</v>
      </c>
      <c r="R140" s="529">
        <f t="shared" si="37"/>
        <v>5.5555555555555607</v>
      </c>
      <c r="S140" s="474">
        <f>IF(INDEX(Historical!$D$7:$D$1190,MATCH(B140,Historical!$B$7:$B$1192,0))=0,"n/a",(INDEX(Historical!$C$7:$C$1190,MATCH(B140,Historical!$B$7:$B$1192,0))/INDEX(Historical!$D$7:$D$1190,MATCH(B140,Historical!$B$7:$B$1192,0))-1)*100)</f>
        <v>5.8823529411764497</v>
      </c>
      <c r="T140" s="474">
        <f>IF(INDEX(Historical!$F$7:$F$1190,MATCH(B140,Historical!$B$7:$B$1192,0))=0,"n/a",((INDEX(Historical!$C$7:$C$1190,MATCH(B140,Historical!$B$7:$B$1192,0))/INDEX(Historical!$F$7:$F$1190,MATCH(B140,Historical!$B$7:$B$1192,0)))^(1/3)-1)*100)</f>
        <v>7.4735268605483851</v>
      </c>
      <c r="U140" s="474">
        <f>IF(INDEX(Historical!$H$7:$H$1190,MATCH(B140,Historical!$B$7:$B$1192,0))=0,"n/a",((INDEX(Historical!$C$7:$C$1190,MATCH(B140,Historical!$B$7:$B$1192,0))/INDEX(Historical!$H$7:$H$1190,MATCH(B140,Historical!$B$7:$B$1192,0)))^(1/5)-1)*100)</f>
        <v>7.7818067712725814</v>
      </c>
      <c r="V140" s="474">
        <f>IF(INDEX(Historical!$M$7:$M$1190,MATCH(B140,Historical!$B$7:$B$1192,0))=0,"n/a",((INDEX(Historical!$C$7:$C$1190,MATCH(B140,Historical!$B$7:$B$1192,0))/INDEX(Historical!$M$7:$M$1190,MATCH(B140,Historical!$B$7:$B$1192,0)))^(1/10)-1)*100)</f>
        <v>6.3228939498285008</v>
      </c>
      <c r="W140" s="475">
        <f t="shared" si="38"/>
        <v>1.2307349819592739</v>
      </c>
      <c r="X140" s="476">
        <f t="shared" si="39"/>
        <v>0.82961692657490216</v>
      </c>
      <c r="Y140" s="546" t="s">
        <v>1149</v>
      </c>
      <c r="Z140" s="526">
        <f t="shared" si="40"/>
        <v>37.346437346437341</v>
      </c>
      <c r="AA140" s="533">
        <f t="shared" si="41"/>
        <v>46.277641277641273</v>
      </c>
      <c r="AB140" s="528">
        <v>12</v>
      </c>
      <c r="AC140" s="534">
        <v>4.07</v>
      </c>
      <c r="AD140" s="534">
        <v>2.13</v>
      </c>
      <c r="AE140" s="534">
        <v>27.21</v>
      </c>
      <c r="AF140" s="534">
        <v>5.5</v>
      </c>
      <c r="AG140" s="534">
        <v>12.61</v>
      </c>
      <c r="AH140" s="534">
        <v>54.679999999999993</v>
      </c>
      <c r="AI140" s="534">
        <v>13.420000000000002</v>
      </c>
      <c r="AJ140" s="534">
        <v>9.379999999999999</v>
      </c>
      <c r="AK140" s="534">
        <v>21.75</v>
      </c>
      <c r="AL140" s="535">
        <v>36300</v>
      </c>
      <c r="AM140" s="536">
        <v>0.73</v>
      </c>
      <c r="AN140" s="534">
        <v>0</v>
      </c>
      <c r="AO140" s="537">
        <f t="shared" si="42"/>
        <v>-37.688826277008459</v>
      </c>
      <c r="AP140" s="538">
        <f t="shared" si="43"/>
        <v>8.588815000632815</v>
      </c>
      <c r="AQ140" s="582">
        <f t="shared" si="44"/>
        <v>236.33781102207814</v>
      </c>
      <c r="AR140" s="430">
        <f>INDEX(Historical!$C$7:$C$1190,MATCH(B140,Historical!$B$7:$B$1214,0))*IF(AH140="n/a",1.03,IF(AH140&lt;0,1.01,IF(AH140&gt;10,1.1,(1+AH140/100))))</f>
        <v>1.5840000000000001</v>
      </c>
      <c r="AS140" s="533">
        <f t="shared" si="45"/>
        <v>1.7424000000000002</v>
      </c>
      <c r="AT140" s="533">
        <f t="shared" si="34"/>
        <v>1.9166400000000003</v>
      </c>
      <c r="AU140" s="533">
        <f t="shared" si="34"/>
        <v>2.1083040000000004</v>
      </c>
      <c r="AV140" s="533">
        <f t="shared" si="34"/>
        <v>2.3191344000000007</v>
      </c>
      <c r="AW140" s="526">
        <f t="shared" si="46"/>
        <v>9.6704784000000021</v>
      </c>
      <c r="AX140" s="539">
        <f t="shared" si="47"/>
        <v>5.1343129280594653</v>
      </c>
      <c r="AY140" s="607">
        <v>0.43</v>
      </c>
      <c r="AZ140" s="536">
        <v>67.13</v>
      </c>
      <c r="BA140" s="536">
        <v>1.04</v>
      </c>
      <c r="BB140" s="536">
        <v>12.2</v>
      </c>
      <c r="BC140" s="536">
        <v>25.21</v>
      </c>
      <c r="BD140" s="592"/>
      <c r="BE140" s="421">
        <v>2008</v>
      </c>
      <c r="BF140" s="421">
        <f t="shared" si="48"/>
        <v>2</v>
      </c>
      <c r="BG140" s="559">
        <v>11.93</v>
      </c>
      <c r="BH140" t="s">
        <v>3876</v>
      </c>
      <c r="BI140" t="s">
        <v>3877</v>
      </c>
    </row>
    <row r="141" spans="1:61" ht="11.25" customHeight="1" x14ac:dyDescent="0.25">
      <c r="A141" s="95" t="s">
        <v>4230</v>
      </c>
      <c r="B141" s="405" t="s">
        <v>1128</v>
      </c>
      <c r="C141" s="734" t="s">
        <v>3636</v>
      </c>
      <c r="D141" s="734" t="s">
        <v>4815</v>
      </c>
      <c r="E141" s="504">
        <v>13</v>
      </c>
      <c r="F141" s="33">
        <v>408</v>
      </c>
      <c r="G141" s="33" t="s">
        <v>36</v>
      </c>
      <c r="H141" s="33" t="s">
        <v>36</v>
      </c>
      <c r="I141" s="573">
        <v>52.6</v>
      </c>
      <c r="J141" s="430">
        <f t="shared" si="35"/>
        <v>3.3840304182509504</v>
      </c>
      <c r="K141" s="575">
        <v>0.44500000000000001</v>
      </c>
      <c r="L141" s="406">
        <v>4</v>
      </c>
      <c r="M141" s="423">
        <f t="shared" si="36"/>
        <v>1.78</v>
      </c>
      <c r="N141" s="183" t="s">
        <v>216</v>
      </c>
      <c r="O141" s="505">
        <v>0.37</v>
      </c>
      <c r="P141" s="422">
        <v>45747</v>
      </c>
      <c r="Q141" s="422">
        <v>45768</v>
      </c>
      <c r="R141" s="423">
        <f t="shared" si="37"/>
        <v>20.270270270270274</v>
      </c>
      <c r="S141" s="474">
        <f>IF(INDEX(Historical!$D$7:$D$1190,MATCH(B141,Historical!$B$7:$B$1192,0))=0,"n/a",(INDEX(Historical!$C$7:$C$1190,MATCH(B141,Historical!$B$7:$B$1192,0))/INDEX(Historical!$D$7:$D$1190,MATCH(B141,Historical!$B$7:$B$1192,0))-1)*100)</f>
        <v>13.94422310756973</v>
      </c>
      <c r="T141" s="474">
        <f>IF(INDEX(Historical!$F$7:$F$1190,MATCH(B141,Historical!$B$7:$B$1192,0))=0,"n/a",((INDEX(Historical!$C$7:$C$1190,MATCH(B141,Historical!$B$7:$B$1192,0))/INDEX(Historical!$F$7:$F$1190,MATCH(B141,Historical!$B$7:$B$1192,0)))^(1/3)-1)*100)</f>
        <v>10.495194505120399</v>
      </c>
      <c r="U141" s="474">
        <f>IF(INDEX(Historical!$H$7:$H$1190,MATCH(B141,Historical!$B$7:$B$1192,0))=0,"n/a",((INDEX(Historical!$C$7:$C$1190,MATCH(B141,Historical!$B$7:$B$1192,0))/INDEX(Historical!$H$7:$H$1190,MATCH(B141,Historical!$B$7:$B$1192,0)))^(1/5)-1)*100)</f>
        <v>9.5211210996487985</v>
      </c>
      <c r="V141" s="474">
        <f>IF(INDEX(Historical!$M$7:$M$1190,MATCH(B141,Historical!$B$7:$B$1192,0))=0,"n/a",((INDEX(Historical!$C$7:$C$1190,MATCH(B141,Historical!$B$7:$B$1192,0))/INDEX(Historical!$M$7:$M$1190,MATCH(B141,Historical!$B$7:$B$1192,0)))^(1/10)-1)*100)</f>
        <v>13.845515514645147</v>
      </c>
      <c r="W141" s="475">
        <f t="shared" si="38"/>
        <v>0.68766822655160775</v>
      </c>
      <c r="X141" s="476">
        <f t="shared" si="39"/>
        <v>3.2831452067754472</v>
      </c>
      <c r="Y141" s="574"/>
      <c r="Z141" s="430">
        <f t="shared" si="40"/>
        <v>86.82926829268294</v>
      </c>
      <c r="AA141" s="581">
        <f t="shared" si="41"/>
        <v>25.658536585365855</v>
      </c>
      <c r="AB141" s="406">
        <v>12</v>
      </c>
      <c r="AC141" s="568">
        <v>2.0499999999999998</v>
      </c>
      <c r="AD141" s="568" t="s">
        <v>135</v>
      </c>
      <c r="AE141" s="568">
        <v>10.25</v>
      </c>
      <c r="AF141" s="568">
        <v>2.63</v>
      </c>
      <c r="AG141" s="568">
        <v>10.33</v>
      </c>
      <c r="AH141" s="568">
        <v>-28.139999999999997</v>
      </c>
      <c r="AI141" s="568">
        <v>7.16</v>
      </c>
      <c r="AJ141" s="568">
        <v>2.9000000000000004</v>
      </c>
      <c r="AK141" s="568">
        <v>-5.3199999999999994</v>
      </c>
      <c r="AL141" s="576">
        <v>7180</v>
      </c>
      <c r="AM141" s="571">
        <v>0.86</v>
      </c>
      <c r="AN141" s="568">
        <v>0.91</v>
      </c>
      <c r="AO141" s="510">
        <f t="shared" si="42"/>
        <v>-12.753385067466105</v>
      </c>
      <c r="AP141" s="511">
        <f t="shared" si="43"/>
        <v>12.90515151789975</v>
      </c>
      <c r="AQ141" s="582">
        <f t="shared" si="44"/>
        <v>73.18192261256138</v>
      </c>
      <c r="AR141" s="430">
        <f>INDEX(Historical!$C$7:$C$1190,MATCH(B141,Historical!$B$7:$B$1214,0))*IF(AH141="n/a",1.03,IF(AH141&lt;0,1.01,IF(AH141&gt;10,1.1,(1+AH141/100))))</f>
        <v>1.4442999999999999</v>
      </c>
      <c r="AS141" s="581">
        <f t="shared" si="45"/>
        <v>1.54771188</v>
      </c>
      <c r="AT141" s="581">
        <f t="shared" si="34"/>
        <v>1.5631889988000001</v>
      </c>
      <c r="AU141" s="581">
        <f t="shared" si="34"/>
        <v>1.578820888788</v>
      </c>
      <c r="AV141" s="581">
        <f t="shared" si="34"/>
        <v>1.59460909767588</v>
      </c>
      <c r="AW141" s="430">
        <f t="shared" si="46"/>
        <v>7.72863086526388</v>
      </c>
      <c r="AX141" s="516">
        <f t="shared" si="47"/>
        <v>14.693214572745021</v>
      </c>
      <c r="AY141" s="606">
        <v>1.1000000000000001</v>
      </c>
      <c r="AZ141" s="571">
        <v>30.490000000000002</v>
      </c>
      <c r="BA141" s="571">
        <v>-9.5699999999999985</v>
      </c>
      <c r="BB141" s="571">
        <v>6.36</v>
      </c>
      <c r="BC141" s="571">
        <v>2.98</v>
      </c>
      <c r="BE141" s="421">
        <v>2013</v>
      </c>
      <c r="BF141" s="421">
        <f t="shared" si="48"/>
        <v>1</v>
      </c>
      <c r="BG141" s="578">
        <v>5.08</v>
      </c>
      <c r="BH141" t="s">
        <v>3876</v>
      </c>
      <c r="BI141" t="s">
        <v>3878</v>
      </c>
    </row>
    <row r="142" spans="1:61" ht="11.25" customHeight="1" x14ac:dyDescent="0.25">
      <c r="A142" s="95" t="s">
        <v>4232</v>
      </c>
      <c r="B142" s="405" t="s">
        <v>1131</v>
      </c>
      <c r="C142" s="734" t="s">
        <v>107</v>
      </c>
      <c r="D142" s="734" t="s">
        <v>3652</v>
      </c>
      <c r="E142" s="504">
        <v>14</v>
      </c>
      <c r="F142" s="33">
        <v>365</v>
      </c>
      <c r="G142" s="33" t="s">
        <v>105</v>
      </c>
      <c r="H142" s="33" t="s">
        <v>105</v>
      </c>
      <c r="I142" s="573">
        <v>41.52</v>
      </c>
      <c r="J142" s="430">
        <f t="shared" si="35"/>
        <v>3.4682080924855487</v>
      </c>
      <c r="K142" s="575">
        <v>0.36</v>
      </c>
      <c r="L142" s="406">
        <v>4</v>
      </c>
      <c r="M142" s="423">
        <f t="shared" si="36"/>
        <v>1.44</v>
      </c>
      <c r="N142" s="183" t="s">
        <v>567</v>
      </c>
      <c r="O142" s="505">
        <v>0.35</v>
      </c>
      <c r="P142" s="422">
        <v>45813</v>
      </c>
      <c r="Q142" s="422">
        <v>45828</v>
      </c>
      <c r="R142" s="423">
        <f t="shared" si="37"/>
        <v>2.8571428571428599</v>
      </c>
      <c r="S142" s="474">
        <f>IF(INDEX(Historical!$D$7:$D$1190,MATCH(B142,Historical!$B$7:$B$1192,0))=0,"n/a",(INDEX(Historical!$C$7:$C$1190,MATCH(B142,Historical!$B$7:$B$1192,0))/INDEX(Historical!$D$7:$D$1190,MATCH(B142,Historical!$B$7:$B$1192,0))-1)*100)</f>
        <v>3.731343283582067</v>
      </c>
      <c r="T142" s="474">
        <f>IF(INDEX(Historical!$F$7:$F$1190,MATCH(B142,Historical!$B$7:$B$1192,0))=0,"n/a",((INDEX(Historical!$C$7:$C$1190,MATCH(B142,Historical!$B$7:$B$1192,0))/INDEX(Historical!$F$7:$F$1190,MATCH(B142,Historical!$B$7:$B$1192,0)))^(1/3)-1)*100)</f>
        <v>7.1466964958414314</v>
      </c>
      <c r="U142" s="474">
        <f>IF(INDEX(Historical!$H$7:$H$1190,MATCH(B142,Historical!$B$7:$B$1192,0))=0,"n/a",((INDEX(Historical!$C$7:$C$1190,MATCH(B142,Historical!$B$7:$B$1192,0))/INDEX(Historical!$H$7:$H$1190,MATCH(B142,Historical!$B$7:$B$1192,0)))^(1/5)-1)*100)</f>
        <v>6.8077976341520685</v>
      </c>
      <c r="V142" s="474">
        <f>IF(INDEX(Historical!$M$7:$M$1190,MATCH(B142,Historical!$B$7:$B$1192,0))=0,"n/a",((INDEX(Historical!$C$7:$C$1190,MATCH(B142,Historical!$B$7:$B$1192,0))/INDEX(Historical!$M$7:$M$1190,MATCH(B142,Historical!$B$7:$B$1192,0)))^(1/10)-1)*100)</f>
        <v>16.966549978608867</v>
      </c>
      <c r="W142" s="475">
        <f t="shared" si="38"/>
        <v>0.40124819970678904</v>
      </c>
      <c r="X142" s="476">
        <f t="shared" si="39"/>
        <v>5.0804459956358716</v>
      </c>
      <c r="Y142" s="451"/>
      <c r="Z142" s="430">
        <f t="shared" si="40"/>
        <v>37.402597402597401</v>
      </c>
      <c r="AA142" s="581">
        <f t="shared" si="41"/>
        <v>10.784415584415585</v>
      </c>
      <c r="AB142" s="406">
        <v>12</v>
      </c>
      <c r="AC142" s="568">
        <v>3.85</v>
      </c>
      <c r="AD142" s="568" t="s">
        <v>135</v>
      </c>
      <c r="AE142" s="568">
        <v>2.3199999999999998</v>
      </c>
      <c r="AF142" s="568">
        <v>1.02</v>
      </c>
      <c r="AG142" s="568">
        <v>9.9</v>
      </c>
      <c r="AH142" s="568">
        <v>12.76</v>
      </c>
      <c r="AI142" s="568">
        <v>2.34</v>
      </c>
      <c r="AJ142" s="568">
        <v>1.34</v>
      </c>
      <c r="AK142" s="568" t="s">
        <v>135</v>
      </c>
      <c r="AL142" s="576">
        <v>2400</v>
      </c>
      <c r="AM142" s="571">
        <v>1.67</v>
      </c>
      <c r="AN142" s="568">
        <v>0.49</v>
      </c>
      <c r="AO142" s="510">
        <f t="shared" si="42"/>
        <v>-0.5084098577779681</v>
      </c>
      <c r="AP142" s="511">
        <f t="shared" si="43"/>
        <v>10.276005726637617</v>
      </c>
      <c r="AQ142" s="582">
        <f t="shared" si="44"/>
        <v>-30.079079919275486</v>
      </c>
      <c r="AR142" s="430">
        <f>INDEX(Historical!$C$7:$C$1190,MATCH(B142,Historical!$B$7:$B$1214,0))*IF(AH142="n/a",1.03,IF(AH142&lt;0,1.01,IF(AH142&gt;10,1.1,(1+AH142/100))))</f>
        <v>1.5289999999999999</v>
      </c>
      <c r="AS142" s="581">
        <f t="shared" si="45"/>
        <v>1.5647786000000001</v>
      </c>
      <c r="AT142" s="581">
        <f t="shared" si="34"/>
        <v>1.6117219580000002</v>
      </c>
      <c r="AU142" s="581">
        <f t="shared" si="34"/>
        <v>1.6600736167400003</v>
      </c>
      <c r="AV142" s="581">
        <f t="shared" si="34"/>
        <v>1.7098758252422004</v>
      </c>
      <c r="AW142" s="430">
        <f t="shared" si="46"/>
        <v>8.0754499999822009</v>
      </c>
      <c r="AX142" s="516">
        <f t="shared" si="47"/>
        <v>19.449542389167149</v>
      </c>
      <c r="AY142" s="606">
        <v>1.1100000000000001</v>
      </c>
      <c r="AZ142" s="571">
        <v>25.319999999999997</v>
      </c>
      <c r="BA142" s="571">
        <v>-9.99</v>
      </c>
      <c r="BB142" s="571">
        <v>5.0299999999999994</v>
      </c>
      <c r="BC142" s="571">
        <v>3.74</v>
      </c>
      <c r="BE142" s="421">
        <v>2012</v>
      </c>
      <c r="BF142" s="421">
        <f t="shared" si="48"/>
        <v>1</v>
      </c>
      <c r="BG142" s="578">
        <v>1.22</v>
      </c>
      <c r="BH142" t="s">
        <v>3876</v>
      </c>
      <c r="BI142" t="s">
        <v>3877</v>
      </c>
    </row>
    <row r="143" spans="1:61" ht="11.25" customHeight="1" x14ac:dyDescent="0.25">
      <c r="A143" s="95" t="s">
        <v>4234</v>
      </c>
      <c r="B143" s="405" t="s">
        <v>1151</v>
      </c>
      <c r="C143" s="734" t="s">
        <v>107</v>
      </c>
      <c r="D143" s="734" t="s">
        <v>3646</v>
      </c>
      <c r="E143" s="504">
        <v>13</v>
      </c>
      <c r="F143" s="33">
        <v>393</v>
      </c>
      <c r="G143" s="33" t="s">
        <v>105</v>
      </c>
      <c r="H143" s="33" t="s">
        <v>105</v>
      </c>
      <c r="I143" s="573">
        <v>42.71</v>
      </c>
      <c r="J143" s="430">
        <f t="shared" si="35"/>
        <v>2.6223366892999302</v>
      </c>
      <c r="K143" s="575">
        <v>0.28000000000000003</v>
      </c>
      <c r="L143" s="406">
        <v>4</v>
      </c>
      <c r="M143" s="423">
        <f t="shared" si="36"/>
        <v>1.1200000000000001</v>
      </c>
      <c r="N143" s="183" t="s">
        <v>533</v>
      </c>
      <c r="O143" s="505">
        <v>0.27</v>
      </c>
      <c r="P143" s="422">
        <v>45694</v>
      </c>
      <c r="Q143" s="422">
        <v>45708</v>
      </c>
      <c r="R143" s="423">
        <f t="shared" si="37"/>
        <v>3.7037037037037068</v>
      </c>
      <c r="S143" s="474">
        <f>IF(INDEX(Historical!$D$7:$D$1190,MATCH(B143,Historical!$B$7:$B$1192,0))=0,"n/a",(INDEX(Historical!$C$7:$C$1190,MATCH(B143,Historical!$B$7:$B$1192,0))/INDEX(Historical!$D$7:$D$1190,MATCH(B143,Historical!$B$7:$B$1192,0))-1)*100)</f>
        <v>6.0000000000000053</v>
      </c>
      <c r="T143" s="474">
        <f>IF(INDEX(Historical!$F$7:$F$1190,MATCH(B143,Historical!$B$7:$B$1192,0))=0,"n/a",((INDEX(Historical!$C$7:$C$1190,MATCH(B143,Historical!$B$7:$B$1192,0))/INDEX(Historical!$F$7:$F$1190,MATCH(B143,Historical!$B$7:$B$1192,0)))^(1/3)-1)*100)</f>
        <v>24.071193722898943</v>
      </c>
      <c r="U143" s="474">
        <f>IF(INDEX(Historical!$H$7:$H$1190,MATCH(B143,Historical!$B$7:$B$1192,0))=0,"n/a",((INDEX(Historical!$C$7:$C$1190,MATCH(B143,Historical!$B$7:$B$1192,0))/INDEX(Historical!$H$7:$H$1190,MATCH(B143,Historical!$B$7:$B$1192,0)))^(1/5)-1)*100)</f>
        <v>26.673129731079715</v>
      </c>
      <c r="V143" s="474">
        <f>IF(INDEX(Historical!$M$7:$M$1190,MATCH(B143,Historical!$B$7:$B$1192,0))=0,"n/a",((INDEX(Historical!$C$7:$C$1190,MATCH(B143,Historical!$B$7:$B$1192,0))/INDEX(Historical!$M$7:$M$1190,MATCH(B143,Historical!$B$7:$B$1192,0)))^(1/10)-1)*100)</f>
        <v>24.870773663866608</v>
      </c>
      <c r="W143" s="475">
        <f t="shared" si="38"/>
        <v>1.0724688379851912</v>
      </c>
      <c r="X143" s="476">
        <f t="shared" si="39"/>
        <v>2.2681232764523567</v>
      </c>
      <c r="Y143" s="574"/>
      <c r="Z143" s="430">
        <f t="shared" si="40"/>
        <v>26.666666666666668</v>
      </c>
      <c r="AA143" s="581">
        <f t="shared" si="41"/>
        <v>10.169047619047619</v>
      </c>
      <c r="AB143" s="406">
        <v>12</v>
      </c>
      <c r="AC143" s="568">
        <v>4.2</v>
      </c>
      <c r="AD143" s="568">
        <v>1.98</v>
      </c>
      <c r="AE143" s="568">
        <v>1.54</v>
      </c>
      <c r="AF143" s="568">
        <v>1.0900000000000001</v>
      </c>
      <c r="AG143" s="568">
        <v>11.31</v>
      </c>
      <c r="AH143" s="568">
        <v>-4.43</v>
      </c>
      <c r="AI143" s="568">
        <v>8.32</v>
      </c>
      <c r="AJ143" s="568">
        <v>11.76</v>
      </c>
      <c r="AK143" s="568">
        <v>5.1400000000000006</v>
      </c>
      <c r="AL143" s="576">
        <v>324.44</v>
      </c>
      <c r="AM143" s="571">
        <v>15.590000000000002</v>
      </c>
      <c r="AN143" s="568">
        <v>0.98</v>
      </c>
      <c r="AO143" s="510">
        <f t="shared" si="42"/>
        <v>19.126418801332029</v>
      </c>
      <c r="AP143" s="511">
        <f t="shared" si="43"/>
        <v>29.295466420379647</v>
      </c>
      <c r="AQ143" s="582">
        <f t="shared" si="44"/>
        <v>-29.812119106368339</v>
      </c>
      <c r="AR143" s="430">
        <f>INDEX(Historical!$C$7:$C$1190,MATCH(B143,Historical!$B$7:$B$1214,0))*IF(AH143="n/a",1.03,IF(AH143&lt;0,1.01,IF(AH143&gt;10,1.1,(1+AH143/100))))</f>
        <v>1.0706</v>
      </c>
      <c r="AS143" s="581">
        <f t="shared" si="45"/>
        <v>1.1596739199999999</v>
      </c>
      <c r="AT143" s="581">
        <f t="shared" si="34"/>
        <v>1.219281159488</v>
      </c>
      <c r="AU143" s="581">
        <f t="shared" si="34"/>
        <v>1.2819522110856834</v>
      </c>
      <c r="AV143" s="581">
        <f t="shared" si="34"/>
        <v>1.3478445547354876</v>
      </c>
      <c r="AW143" s="430">
        <f t="shared" si="46"/>
        <v>6.0793518453091711</v>
      </c>
      <c r="AX143" s="516">
        <f t="shared" si="47"/>
        <v>14.234024456354884</v>
      </c>
      <c r="AY143" s="606">
        <v>0.73</v>
      </c>
      <c r="AZ143" s="571">
        <v>24.099999999999998</v>
      </c>
      <c r="BA143" s="571">
        <v>-12.61</v>
      </c>
      <c r="BB143" s="571">
        <v>5.4399999999999995</v>
      </c>
      <c r="BC143" s="571">
        <v>6.15</v>
      </c>
      <c r="BE143" s="421">
        <v>2013</v>
      </c>
      <c r="BF143" s="421">
        <f t="shared" si="48"/>
        <v>1</v>
      </c>
      <c r="BG143" s="578">
        <v>1.0699999999999998</v>
      </c>
      <c r="BH143" t="s">
        <v>3876</v>
      </c>
      <c r="BI143" t="s">
        <v>3877</v>
      </c>
    </row>
    <row r="144" spans="1:61" ht="11.25" customHeight="1" x14ac:dyDescent="0.25">
      <c r="A144" s="95" t="s">
        <v>4235</v>
      </c>
      <c r="B144" s="405" t="s">
        <v>3263</v>
      </c>
      <c r="C144" s="734" t="s">
        <v>107</v>
      </c>
      <c r="D144" s="734" t="s">
        <v>3652</v>
      </c>
      <c r="E144" s="504">
        <v>12</v>
      </c>
      <c r="F144" s="33">
        <v>452</v>
      </c>
      <c r="G144" s="33" t="s">
        <v>105</v>
      </c>
      <c r="H144" s="33" t="s">
        <v>105</v>
      </c>
      <c r="I144" s="573">
        <v>27.42</v>
      </c>
      <c r="J144" s="430">
        <f t="shared" si="35"/>
        <v>2.3340627279358133</v>
      </c>
      <c r="K144" s="575">
        <v>0.16</v>
      </c>
      <c r="L144" s="406">
        <v>4</v>
      </c>
      <c r="M144" s="423">
        <f t="shared" si="36"/>
        <v>0.64</v>
      </c>
      <c r="N144" s="183" t="s">
        <v>311</v>
      </c>
      <c r="O144" s="505">
        <v>0.15</v>
      </c>
      <c r="P144" s="422">
        <v>45730</v>
      </c>
      <c r="Q144" s="422">
        <v>45747</v>
      </c>
      <c r="R144" s="423">
        <f t="shared" si="37"/>
        <v>6.6666666666666732</v>
      </c>
      <c r="S144" s="474">
        <f>IF(INDEX(Historical!$D$7:$D$1190,MATCH(B144,Historical!$B$7:$B$1192,0))=0,"n/a",(INDEX(Historical!$C$7:$C$1190,MATCH(B144,Historical!$B$7:$B$1192,0))/INDEX(Historical!$D$7:$D$1190,MATCH(B144,Historical!$B$7:$B$1192,0))-1)*100)</f>
        <v>7.1428571428571397</v>
      </c>
      <c r="T144" s="474">
        <f>IF(INDEX(Historical!$F$7:$F$1190,MATCH(B144,Historical!$B$7:$B$1192,0))=0,"n/a",((INDEX(Historical!$C$7:$C$1190,MATCH(B144,Historical!$B$7:$B$1192,0))/INDEX(Historical!$F$7:$F$1190,MATCH(B144,Historical!$B$7:$B$1192,0)))^(1/3)-1)*100)</f>
        <v>12.624788044360603</v>
      </c>
      <c r="U144" s="474">
        <f>IF(INDEX(Historical!$H$7:$H$1190,MATCH(B144,Historical!$B$7:$B$1192,0))=0,"n/a",((INDEX(Historical!$C$7:$C$1190,MATCH(B144,Historical!$B$7:$B$1192,0))/INDEX(Historical!$H$7:$H$1190,MATCH(B144,Historical!$B$7:$B$1192,0)))^(1/5)-1)*100)</f>
        <v>22.975474292468157</v>
      </c>
      <c r="V144" s="474">
        <f>IF(INDEX(Historical!$M$7:$M$1190,MATCH(B144,Historical!$B$7:$B$1192,0))=0,"n/a",((INDEX(Historical!$C$7:$C$1190,MATCH(B144,Historical!$B$7:$B$1192,0))/INDEX(Historical!$M$7:$M$1190,MATCH(B144,Historical!$B$7:$B$1192,0)))^(1/10)-1)*100)</f>
        <v>15.128271105738422</v>
      </c>
      <c r="W144" s="475">
        <f t="shared" si="38"/>
        <v>1.5187111687701809</v>
      </c>
      <c r="X144" s="476" t="str">
        <f t="shared" si="39"/>
        <v>n/a</v>
      </c>
      <c r="Y144" s="442"/>
      <c r="Z144" s="430">
        <f t="shared" si="40"/>
        <v>20.64516129032258</v>
      </c>
      <c r="AA144" s="581">
        <f t="shared" si="41"/>
        <v>8.8451612903225811</v>
      </c>
      <c r="AB144" s="406">
        <v>12</v>
      </c>
      <c r="AC144" s="568">
        <v>3.1</v>
      </c>
      <c r="AD144" s="568" t="s">
        <v>135</v>
      </c>
      <c r="AE144" s="568">
        <v>1.33</v>
      </c>
      <c r="AF144" s="568">
        <v>1.04</v>
      </c>
      <c r="AG144" s="568">
        <v>12.26</v>
      </c>
      <c r="AH144" s="568">
        <v>62.460000000000008</v>
      </c>
      <c r="AI144" s="568">
        <v>8.2900000000000009</v>
      </c>
      <c r="AJ144" s="568">
        <v>-2.7</v>
      </c>
      <c r="AK144" s="568" t="s">
        <v>135</v>
      </c>
      <c r="AL144" s="576">
        <v>191.3</v>
      </c>
      <c r="AM144" s="571">
        <v>22.869999999999997</v>
      </c>
      <c r="AN144" s="568">
        <v>2.52</v>
      </c>
      <c r="AO144" s="510">
        <f t="shared" si="42"/>
        <v>16.464375730081386</v>
      </c>
      <c r="AP144" s="511">
        <f t="shared" si="43"/>
        <v>25.309537020403969</v>
      </c>
      <c r="AQ144" s="582">
        <f t="shared" si="44"/>
        <v>-36.059167134554137</v>
      </c>
      <c r="AR144" s="430">
        <f>INDEX(Historical!$C$7:$C$1190,MATCH(B144,Historical!$B$7:$B$1214,0))*IF(AH144="n/a",1.03,IF(AH144&lt;0,1.01,IF(AH144&gt;10,1.1,(1+AH144/100))))</f>
        <v>0.66</v>
      </c>
      <c r="AS144" s="581">
        <f t="shared" si="45"/>
        <v>0.71471400000000007</v>
      </c>
      <c r="AT144" s="581">
        <f t="shared" si="34"/>
        <v>0.73615542000000012</v>
      </c>
      <c r="AU144" s="581">
        <f t="shared" si="34"/>
        <v>0.75824008260000009</v>
      </c>
      <c r="AV144" s="581">
        <f t="shared" si="34"/>
        <v>0.78098728507800008</v>
      </c>
      <c r="AW144" s="430">
        <f t="shared" si="46"/>
        <v>3.6500967876780002</v>
      </c>
      <c r="AX144" s="516">
        <f t="shared" si="47"/>
        <v>13.311804477308534</v>
      </c>
      <c r="AY144" s="606">
        <v>0.42</v>
      </c>
      <c r="AZ144" s="571">
        <v>26.77</v>
      </c>
      <c r="BA144" s="571">
        <v>-11.37</v>
      </c>
      <c r="BB144" s="571">
        <v>5.58</v>
      </c>
      <c r="BC144" s="571">
        <v>5.0599999999999996</v>
      </c>
      <c r="BE144" s="421">
        <v>2014</v>
      </c>
      <c r="BF144" s="421">
        <f t="shared" si="48"/>
        <v>1</v>
      </c>
      <c r="BG144" s="578">
        <v>0.89999999999999991</v>
      </c>
      <c r="BH144" t="s">
        <v>3876</v>
      </c>
      <c r="BI144" t="s">
        <v>3877</v>
      </c>
    </row>
    <row r="145" spans="1:61" ht="11.25" customHeight="1" x14ac:dyDescent="0.25">
      <c r="A145" s="577" t="s">
        <v>4236</v>
      </c>
      <c r="B145" s="405" t="s">
        <v>3417</v>
      </c>
      <c r="C145" s="734" t="s">
        <v>3636</v>
      </c>
      <c r="D145" s="734" t="s">
        <v>3663</v>
      </c>
      <c r="E145" s="504">
        <v>11</v>
      </c>
      <c r="F145" s="33">
        <v>495</v>
      </c>
      <c r="G145" s="33" t="s">
        <v>105</v>
      </c>
      <c r="H145" s="33" t="s">
        <v>105</v>
      </c>
      <c r="I145" s="573">
        <v>201.2</v>
      </c>
      <c r="J145" s="430">
        <f t="shared" si="35"/>
        <v>0.54671968190854869</v>
      </c>
      <c r="K145" s="575">
        <v>0.27500000000000002</v>
      </c>
      <c r="L145" s="406">
        <v>4</v>
      </c>
      <c r="M145" s="423">
        <f t="shared" si="36"/>
        <v>1.1000000000000001</v>
      </c>
      <c r="N145" s="183" t="s">
        <v>3712</v>
      </c>
      <c r="O145" s="505">
        <v>0.25</v>
      </c>
      <c r="P145" s="422">
        <v>45747</v>
      </c>
      <c r="Q145" s="422">
        <v>45754</v>
      </c>
      <c r="R145" s="423">
        <f t="shared" si="37"/>
        <v>10.000000000000009</v>
      </c>
      <c r="S145" s="474">
        <f>IF(INDEX(Historical!$D$7:$D$1190,MATCH(B145,Historical!$B$7:$B$1192,0))=0,"n/a",(INDEX(Historical!$C$7:$C$1190,MATCH(B145,Historical!$B$7:$B$1192,0))/INDEX(Historical!$D$7:$D$1190,MATCH(B145,Historical!$B$7:$B$1192,0))-1)*100)</f>
        <v>11.111111111111116</v>
      </c>
      <c r="T145" s="474">
        <f>IF(INDEX(Historical!$F$7:$F$1190,MATCH(B145,Historical!$B$7:$B$1192,0))=0,"n/a",((INDEX(Historical!$C$7:$C$1190,MATCH(B145,Historical!$B$7:$B$1192,0))/INDEX(Historical!$F$7:$F$1190,MATCH(B145,Historical!$B$7:$B$1192,0)))^(1/3)-1)*100)</f>
        <v>11.021370033491195</v>
      </c>
      <c r="U145" s="474">
        <f>IF(INDEX(Historical!$H$7:$H$1190,MATCH(B145,Historical!$B$7:$B$1192,0))=0,"n/a",((INDEX(Historical!$C$7:$C$1190,MATCH(B145,Historical!$B$7:$B$1192,0))/INDEX(Historical!$H$7:$H$1190,MATCH(B145,Historical!$B$7:$B$1192,0)))^(1/5)-1)*100)</f>
        <v>10.756634324829006</v>
      </c>
      <c r="V145" s="474" t="str">
        <f>IF(INDEX(Historical!$M$7:$M$1190,MATCH(B145,Historical!$B$7:$B$1192,0))=0,"n/a",((INDEX(Historical!$C$7:$C$1190,MATCH(B145,Historical!$B$7:$B$1192,0))/INDEX(Historical!$M$7:$M$1190,MATCH(B145,Historical!$B$7:$B$1192,0)))^(1/10)-1)*100)</f>
        <v>n/a</v>
      </c>
      <c r="W145" s="475" t="str">
        <f t="shared" si="38"/>
        <v>n/a</v>
      </c>
      <c r="X145" s="476" t="str">
        <f t="shared" si="39"/>
        <v>n/a</v>
      </c>
      <c r="Y145" s="405" t="s">
        <v>1149</v>
      </c>
      <c r="Z145" s="430">
        <f t="shared" si="40"/>
        <v>35.256410256410255</v>
      </c>
      <c r="AA145" s="581">
        <f t="shared" si="41"/>
        <v>64.487179487179475</v>
      </c>
      <c r="AB145" s="406">
        <v>12</v>
      </c>
      <c r="AC145" s="568">
        <v>3.12</v>
      </c>
      <c r="AD145" s="568">
        <v>5.46</v>
      </c>
      <c r="AE145" s="568">
        <v>1.69</v>
      </c>
      <c r="AF145" s="568">
        <v>7.31</v>
      </c>
      <c r="AG145" s="568">
        <v>12.16</v>
      </c>
      <c r="AH145" s="568">
        <v>17.52</v>
      </c>
      <c r="AI145" s="568">
        <v>8.84</v>
      </c>
      <c r="AJ145" s="568" t="s">
        <v>135</v>
      </c>
      <c r="AK145" s="568">
        <v>11.82</v>
      </c>
      <c r="AL145" s="576">
        <v>9160</v>
      </c>
      <c r="AM145" s="571">
        <v>10.32</v>
      </c>
      <c r="AN145" s="568">
        <v>1.24</v>
      </c>
      <c r="AO145" s="510">
        <f t="shared" si="42"/>
        <v>-53.183825480441918</v>
      </c>
      <c r="AP145" s="511">
        <f t="shared" si="43"/>
        <v>11.303354006737555</v>
      </c>
      <c r="AQ145" s="582">
        <f t="shared" si="44"/>
        <v>357.7244595951596</v>
      </c>
      <c r="AR145" s="430">
        <f>INDEX(Historical!$C$7:$C$1190,MATCH(B145,Historical!$B$7:$B$1214,0))*IF(AH145="n/a",1.03,IF(AH145&lt;0,1.01,IF(AH145&gt;10,1.1,(1+AH145/100))))</f>
        <v>1.0725</v>
      </c>
      <c r="AS145" s="581">
        <f t="shared" si="45"/>
        <v>1.1673090000000002</v>
      </c>
      <c r="AT145" s="581">
        <f t="shared" si="34"/>
        <v>1.2840399000000002</v>
      </c>
      <c r="AU145" s="581">
        <f t="shared" si="34"/>
        <v>1.4124438900000005</v>
      </c>
      <c r="AV145" s="581">
        <f t="shared" si="34"/>
        <v>1.5536882790000006</v>
      </c>
      <c r="AW145" s="430">
        <f t="shared" si="46"/>
        <v>6.4899810690000024</v>
      </c>
      <c r="AX145" s="516">
        <f t="shared" si="47"/>
        <v>3.2256367142147129</v>
      </c>
      <c r="AY145" s="606">
        <v>0.97</v>
      </c>
      <c r="AZ145" s="571">
        <v>31.39</v>
      </c>
      <c r="BA145" s="571">
        <v>-0.67</v>
      </c>
      <c r="BB145" s="571">
        <v>6.88</v>
      </c>
      <c r="BC145" s="571">
        <v>11.66</v>
      </c>
      <c r="BE145" s="421">
        <v>2015</v>
      </c>
      <c r="BF145" s="421">
        <f t="shared" si="48"/>
        <v>1</v>
      </c>
      <c r="BG145" s="578">
        <v>3.37</v>
      </c>
      <c r="BH145" t="s">
        <v>3876</v>
      </c>
      <c r="BI145" t="s">
        <v>3877</v>
      </c>
    </row>
    <row r="146" spans="1:61" ht="11.25" customHeight="1" x14ac:dyDescent="0.25">
      <c r="A146" s="577" t="s">
        <v>4237</v>
      </c>
      <c r="B146" s="405" t="s">
        <v>2164</v>
      </c>
      <c r="C146" s="734" t="s">
        <v>107</v>
      </c>
      <c r="D146" s="734" t="s">
        <v>3652</v>
      </c>
      <c r="E146" s="504">
        <v>11</v>
      </c>
      <c r="F146" s="33">
        <v>485</v>
      </c>
      <c r="G146" s="33" t="s">
        <v>105</v>
      </c>
      <c r="H146" s="33" t="s">
        <v>105</v>
      </c>
      <c r="I146" s="573">
        <v>19.66</v>
      </c>
      <c r="J146" s="430">
        <f t="shared" si="35"/>
        <v>3.6622583926754833</v>
      </c>
      <c r="K146" s="575">
        <v>0.18</v>
      </c>
      <c r="L146" s="406">
        <v>4</v>
      </c>
      <c r="M146" s="423">
        <f t="shared" si="36"/>
        <v>0.72</v>
      </c>
      <c r="N146" s="183" t="s">
        <v>469</v>
      </c>
      <c r="O146" s="505">
        <v>0.17</v>
      </c>
      <c r="P146" s="422">
        <v>45657</v>
      </c>
      <c r="Q146" s="422">
        <v>45672</v>
      </c>
      <c r="R146" s="423">
        <f t="shared" si="37"/>
        <v>5.8823529411764595</v>
      </c>
      <c r="S146" s="474">
        <f>IF(INDEX(Historical!$D$7:$D$1190,MATCH(B146,Historical!$B$7:$B$1192,0))=0,"n/a",(INDEX(Historical!$C$7:$C$1190,MATCH(B146,Historical!$B$7:$B$1192,0))/INDEX(Historical!$D$7:$D$1190,MATCH(B146,Historical!$B$7:$B$1192,0))-1)*100)</f>
        <v>9.6774193548387224</v>
      </c>
      <c r="T146" s="474">
        <f>IF(INDEX(Historical!$F$7:$F$1190,MATCH(B146,Historical!$B$7:$B$1192,0))=0,"n/a",((INDEX(Historical!$C$7:$C$1190,MATCH(B146,Historical!$B$7:$B$1192,0))/INDEX(Historical!$F$7:$F$1190,MATCH(B146,Historical!$B$7:$B$1192,0)))^(1/3)-1)*100)</f>
        <v>7.3285859876396353</v>
      </c>
      <c r="U146" s="474">
        <f>IF(INDEX(Historical!$H$7:$H$1190,MATCH(B146,Historical!$B$7:$B$1192,0))=0,"n/a",((INDEX(Historical!$C$7:$C$1190,MATCH(B146,Historical!$B$7:$B$1192,0))/INDEX(Historical!$H$7:$H$1190,MATCH(B146,Historical!$B$7:$B$1192,0)))^(1/5)-1)*100)</f>
        <v>5.9223841048812176</v>
      </c>
      <c r="V146" s="474">
        <f>IF(INDEX(Historical!$M$7:$M$1190,MATCH(B146,Historical!$B$7:$B$1192,0))=0,"n/a",((INDEX(Historical!$C$7:$C$1190,MATCH(B146,Historical!$B$7:$B$1192,0))/INDEX(Historical!$M$7:$M$1190,MATCH(B146,Historical!$B$7:$B$1192,0)))^(1/10)-1)*100)</f>
        <v>7.8290784167006633</v>
      </c>
      <c r="W146" s="475">
        <f t="shared" si="38"/>
        <v>0.75645992921054861</v>
      </c>
      <c r="X146" s="476">
        <f t="shared" si="39"/>
        <v>1.9104464854455541</v>
      </c>
      <c r="Y146" s="451"/>
      <c r="Z146" s="430">
        <f t="shared" si="40"/>
        <v>42.105263157894733</v>
      </c>
      <c r="AA146" s="581">
        <f t="shared" si="41"/>
        <v>11.497076023391813</v>
      </c>
      <c r="AB146" s="406">
        <v>12</v>
      </c>
      <c r="AC146" s="568">
        <v>1.71</v>
      </c>
      <c r="AD146" s="568">
        <v>0.8</v>
      </c>
      <c r="AE146" s="568">
        <v>1.87</v>
      </c>
      <c r="AF146" s="568">
        <v>1.1399999999999999</v>
      </c>
      <c r="AG146" s="568">
        <v>10.08</v>
      </c>
      <c r="AH146" s="568">
        <v>27.12</v>
      </c>
      <c r="AI146" s="568">
        <v>4.41</v>
      </c>
      <c r="AJ146" s="568">
        <v>3.1</v>
      </c>
      <c r="AK146" s="568">
        <v>14.34</v>
      </c>
      <c r="AL146" s="576">
        <v>3580</v>
      </c>
      <c r="AM146" s="571">
        <v>1.21</v>
      </c>
      <c r="AN146" s="568">
        <v>0.53</v>
      </c>
      <c r="AO146" s="510">
        <f t="shared" si="42"/>
        <v>-1.9124335258351124</v>
      </c>
      <c r="AP146" s="511">
        <f t="shared" si="43"/>
        <v>9.5846424975567004</v>
      </c>
      <c r="AQ146" s="582">
        <f t="shared" si="44"/>
        <v>-23.677099208788022</v>
      </c>
      <c r="AR146" s="430">
        <f>INDEX(Historical!$C$7:$C$1190,MATCH(B146,Historical!$B$7:$B$1214,0))*IF(AH146="n/a",1.03,IF(AH146&lt;0,1.01,IF(AH146&gt;10,1.1,(1+AH146/100))))</f>
        <v>0.74800000000000011</v>
      </c>
      <c r="AS146" s="581">
        <f t="shared" si="45"/>
        <v>0.78098680000000009</v>
      </c>
      <c r="AT146" s="581">
        <f t="shared" si="34"/>
        <v>0.85908548000000018</v>
      </c>
      <c r="AU146" s="581">
        <f t="shared" si="34"/>
        <v>0.94499402800000032</v>
      </c>
      <c r="AV146" s="581">
        <f t="shared" si="34"/>
        <v>1.0394934308000003</v>
      </c>
      <c r="AW146" s="430">
        <f t="shared" si="46"/>
        <v>4.3725597388000015</v>
      </c>
      <c r="AX146" s="516">
        <f t="shared" si="47"/>
        <v>22.240893890132256</v>
      </c>
      <c r="AY146" s="606">
        <v>0.87</v>
      </c>
      <c r="AZ146" s="571">
        <v>37.24</v>
      </c>
      <c r="BA146" s="571">
        <v>-12.58</v>
      </c>
      <c r="BB146" s="571">
        <v>5.28</v>
      </c>
      <c r="BC146" s="571">
        <v>4.46</v>
      </c>
      <c r="BE146" s="421">
        <v>2015</v>
      </c>
      <c r="BF146" s="421">
        <f t="shared" si="48"/>
        <v>1</v>
      </c>
      <c r="BG146" s="578">
        <v>1.02</v>
      </c>
      <c r="BH146" t="s">
        <v>3876</v>
      </c>
      <c r="BI146" t="s">
        <v>3877</v>
      </c>
    </row>
    <row r="147" spans="1:61" s="540" customFormat="1" ht="11.25" customHeight="1" x14ac:dyDescent="0.25">
      <c r="A147" s="523" t="s">
        <v>4239</v>
      </c>
      <c r="B147" s="546" t="s">
        <v>3261</v>
      </c>
      <c r="C147" s="734" t="s">
        <v>107</v>
      </c>
      <c r="D147" s="734" t="s">
        <v>3652</v>
      </c>
      <c r="E147" s="524">
        <v>11</v>
      </c>
      <c r="F147" s="33">
        <v>481</v>
      </c>
      <c r="G147" s="720" t="s">
        <v>105</v>
      </c>
      <c r="H147" s="720" t="s">
        <v>105</v>
      </c>
      <c r="I147" s="525">
        <v>23.36</v>
      </c>
      <c r="J147" s="526">
        <f t="shared" si="35"/>
        <v>2.654109589041096</v>
      </c>
      <c r="K147" s="527">
        <v>0.155</v>
      </c>
      <c r="L147" s="528">
        <v>4</v>
      </c>
      <c r="M147" s="529">
        <f t="shared" si="36"/>
        <v>0.62</v>
      </c>
      <c r="N147" s="530" t="s">
        <v>567</v>
      </c>
      <c r="O147" s="531">
        <v>0.15</v>
      </c>
      <c r="P147" s="714">
        <v>45625</v>
      </c>
      <c r="Q147" s="714">
        <v>45639</v>
      </c>
      <c r="R147" s="529">
        <f t="shared" si="37"/>
        <v>3.3333333333333366</v>
      </c>
      <c r="S147" s="474">
        <f>IF(INDEX(Historical!$D$7:$D$1190,MATCH(B147,Historical!$B$7:$B$1192,0))=0,"n/a",(INDEX(Historical!$C$7:$C$1190,MATCH(B147,Historical!$B$7:$B$1192,0))/INDEX(Historical!$D$7:$D$1190,MATCH(B147,Historical!$B$7:$B$1192,0))-1)*100)</f>
        <v>0.83333333333333037</v>
      </c>
      <c r="T147" s="474">
        <f>IF(INDEX(Historical!$F$7:$F$1190,MATCH(B147,Historical!$B$7:$B$1192,0))=0,"n/a",((INDEX(Historical!$C$7:$C$1190,MATCH(B147,Historical!$B$7:$B$1192,0))/INDEX(Historical!$F$7:$F$1190,MATCH(B147,Historical!$B$7:$B$1192,0)))^(1/3)-1)*100)</f>
        <v>8.0201341824893024</v>
      </c>
      <c r="U147" s="474">
        <f>IF(INDEX(Historical!$H$7:$H$1190,MATCH(B147,Historical!$B$7:$B$1192,0))=0,"n/a",((INDEX(Historical!$C$7:$C$1190,MATCH(B147,Historical!$B$7:$B$1192,0))/INDEX(Historical!$H$7:$H$1190,MATCH(B147,Historical!$B$7:$B$1192,0)))^(1/5)-1)*100)</f>
        <v>10.94061645947464</v>
      </c>
      <c r="V147" s="474">
        <f>IF(INDEX(Historical!$M$7:$M$1190,MATCH(B147,Historical!$B$7:$B$1192,0))=0,"n/a",((INDEX(Historical!$C$7:$C$1190,MATCH(B147,Historical!$B$7:$B$1192,0))/INDEX(Historical!$M$7:$M$1190,MATCH(B147,Historical!$B$7:$B$1192,0)))^(1/10)-1)*100)</f>
        <v>23.216653987985914</v>
      </c>
      <c r="W147" s="475">
        <f t="shared" si="38"/>
        <v>0.47124001870106508</v>
      </c>
      <c r="X147" s="476" t="str">
        <f t="shared" si="39"/>
        <v>n/a</v>
      </c>
      <c r="Y147" s="541"/>
      <c r="Z147" s="526">
        <f t="shared" si="40"/>
        <v>62.62626262626263</v>
      </c>
      <c r="AA147" s="533">
        <f t="shared" si="41"/>
        <v>23.595959595959595</v>
      </c>
      <c r="AB147" s="528">
        <v>12</v>
      </c>
      <c r="AC147" s="534">
        <v>0.99</v>
      </c>
      <c r="AD147" s="534" t="s">
        <v>135</v>
      </c>
      <c r="AE147" s="534">
        <v>1.92</v>
      </c>
      <c r="AF147" s="534">
        <v>1.21</v>
      </c>
      <c r="AG147" s="534">
        <v>5.43</v>
      </c>
      <c r="AH147" s="534">
        <v>-5.29</v>
      </c>
      <c r="AI147" s="534">
        <v>19.5</v>
      </c>
      <c r="AJ147" s="534">
        <v>-12.280000000000001</v>
      </c>
      <c r="AK147" s="534" t="s">
        <v>135</v>
      </c>
      <c r="AL147" s="535">
        <v>209.99</v>
      </c>
      <c r="AM147" s="536">
        <v>15.28</v>
      </c>
      <c r="AN147" s="534">
        <v>0.32</v>
      </c>
      <c r="AO147" s="537">
        <f t="shared" si="42"/>
        <v>-10.00123354744386</v>
      </c>
      <c r="AP147" s="538">
        <f t="shared" si="43"/>
        <v>13.594726048515735</v>
      </c>
      <c r="AQ147" s="582">
        <f t="shared" si="44"/>
        <v>12.647160266246305</v>
      </c>
      <c r="AR147" s="430">
        <f>INDEX(Historical!$C$7:$C$1190,MATCH(B147,Historical!$B$7:$B$1214,0))*IF(AH147="n/a",1.03,IF(AH147&lt;0,1.01,IF(AH147&gt;10,1.1,(1+AH147/100))))</f>
        <v>0.61104999999999998</v>
      </c>
      <c r="AS147" s="533">
        <f t="shared" si="45"/>
        <v>0.67215500000000006</v>
      </c>
      <c r="AT147" s="533">
        <f t="shared" ref="AT147:AV166" si="49">IF($AK147="n/a",1.03*AS147,IF($AK147&lt;0,1.01*AS147,IF($AK147&gt;10,1.1*AS147,(1+$AK147/100)*AS147)))</f>
        <v>0.69231965000000006</v>
      </c>
      <c r="AU147" s="533">
        <f t="shared" si="49"/>
        <v>0.71308923950000014</v>
      </c>
      <c r="AV147" s="533">
        <f t="shared" si="49"/>
        <v>0.73448191668500018</v>
      </c>
      <c r="AW147" s="526">
        <f t="shared" si="46"/>
        <v>3.4230958061850001</v>
      </c>
      <c r="AX147" s="539">
        <f t="shared" si="47"/>
        <v>14.653663553874145</v>
      </c>
      <c r="AY147" s="607">
        <v>0.55000000000000004</v>
      </c>
      <c r="AZ147" s="536">
        <v>44.019999999999996</v>
      </c>
      <c r="BA147" s="536">
        <v>-13.389999999999999</v>
      </c>
      <c r="BB147" s="536">
        <v>9.85</v>
      </c>
      <c r="BC147" s="536">
        <v>5.18</v>
      </c>
      <c r="BD147" s="592" t="s">
        <v>3601</v>
      </c>
      <c r="BE147" s="421">
        <v>2014</v>
      </c>
      <c r="BF147" s="421">
        <f t="shared" si="48"/>
        <v>1</v>
      </c>
      <c r="BG147" s="559">
        <v>0.45999999999999996</v>
      </c>
      <c r="BH147" t="s">
        <v>3876</v>
      </c>
      <c r="BI147" t="s">
        <v>3877</v>
      </c>
    </row>
    <row r="148" spans="1:61" ht="11.25" customHeight="1" x14ac:dyDescent="0.25">
      <c r="A148" s="95" t="s">
        <v>4240</v>
      </c>
      <c r="B148" s="405" t="s">
        <v>1163</v>
      </c>
      <c r="C148" s="734" t="s">
        <v>107</v>
      </c>
      <c r="D148" s="734" t="s">
        <v>3652</v>
      </c>
      <c r="E148" s="504">
        <v>13</v>
      </c>
      <c r="F148" s="33">
        <v>394</v>
      </c>
      <c r="G148" s="33" t="s">
        <v>105</v>
      </c>
      <c r="H148" s="33" t="s">
        <v>105</v>
      </c>
      <c r="I148" s="573">
        <v>41.78</v>
      </c>
      <c r="J148" s="430">
        <f t="shared" si="35"/>
        <v>2.776448061273336</v>
      </c>
      <c r="K148" s="575">
        <v>0.28999999999999998</v>
      </c>
      <c r="L148" s="406">
        <v>4</v>
      </c>
      <c r="M148" s="423">
        <f t="shared" si="36"/>
        <v>1.1599999999999999</v>
      </c>
      <c r="N148" s="183" t="s">
        <v>1164</v>
      </c>
      <c r="O148" s="505">
        <v>0.27</v>
      </c>
      <c r="P148" s="422">
        <v>45698</v>
      </c>
      <c r="Q148" s="422">
        <v>45708</v>
      </c>
      <c r="R148" s="423">
        <f t="shared" si="37"/>
        <v>7.4074074074073932</v>
      </c>
      <c r="S148" s="474">
        <f>IF(INDEX(Historical!$D$7:$D$1190,MATCH(B148,Historical!$B$7:$B$1192,0))=0,"n/a",(INDEX(Historical!$C$7:$C$1190,MATCH(B148,Historical!$B$7:$B$1192,0))/INDEX(Historical!$D$7:$D$1190,MATCH(B148,Historical!$B$7:$B$1192,0))-1)*100)</f>
        <v>8.0000000000000071</v>
      </c>
      <c r="T148" s="474">
        <f>IF(INDEX(Historical!$F$7:$F$1190,MATCH(B148,Historical!$B$7:$B$1192,0))=0,"n/a",((INDEX(Historical!$C$7:$C$1190,MATCH(B148,Historical!$B$7:$B$1192,0))/INDEX(Historical!$F$7:$F$1190,MATCH(B148,Historical!$B$7:$B$1192,0)))^(1/3)-1)*100)</f>
        <v>8.7380373002892142</v>
      </c>
      <c r="U148" s="474">
        <f>IF(INDEX(Historical!$H$7:$H$1190,MATCH(B148,Historical!$B$7:$B$1192,0))=0,"n/a",((INDEX(Historical!$C$7:$C$1190,MATCH(B148,Historical!$B$7:$B$1192,0))/INDEX(Historical!$H$7:$H$1190,MATCH(B148,Historical!$B$7:$B$1192,0)))^(1/5)-1)*100)</f>
        <v>9.6940240464664651</v>
      </c>
      <c r="V148" s="474">
        <f>IF(INDEX(Historical!$M$7:$M$1190,MATCH(B148,Historical!$B$7:$B$1192,0))=0,"n/a",((INDEX(Historical!$C$7:$C$1190,MATCH(B148,Historical!$B$7:$B$1192,0))/INDEX(Historical!$M$7:$M$1190,MATCH(B148,Historical!$B$7:$B$1192,0)))^(1/10)-1)*100)</f>
        <v>9.7320528669880613</v>
      </c>
      <c r="W148" s="475">
        <f t="shared" si="38"/>
        <v>0.9960924153370978</v>
      </c>
      <c r="X148" s="476">
        <f t="shared" si="39"/>
        <v>2.2702632427321929</v>
      </c>
      <c r="Y148" s="574"/>
      <c r="Z148" s="430">
        <f t="shared" si="40"/>
        <v>44.106463878326998</v>
      </c>
      <c r="AA148" s="581">
        <f t="shared" si="41"/>
        <v>15.885931558935363</v>
      </c>
      <c r="AB148" s="406">
        <v>12</v>
      </c>
      <c r="AC148" s="568">
        <v>2.63</v>
      </c>
      <c r="AD148" s="568" t="s">
        <v>135</v>
      </c>
      <c r="AE148" s="568">
        <v>3.79</v>
      </c>
      <c r="AF148" s="568">
        <v>1.46</v>
      </c>
      <c r="AG148" s="568">
        <v>9.8000000000000007</v>
      </c>
      <c r="AH148" s="568">
        <v>2.83</v>
      </c>
      <c r="AI148" s="568">
        <v>24.68</v>
      </c>
      <c r="AJ148" s="568">
        <v>4.2700000000000005</v>
      </c>
      <c r="AK148" s="568" t="s">
        <v>135</v>
      </c>
      <c r="AL148" s="576">
        <v>1570</v>
      </c>
      <c r="AM148" s="571">
        <v>4.38</v>
      </c>
      <c r="AN148" s="568">
        <v>0.19</v>
      </c>
      <c r="AO148" s="510">
        <f t="shared" si="42"/>
        <v>-3.4154594511955612</v>
      </c>
      <c r="AP148" s="511">
        <f t="shared" si="43"/>
        <v>12.470472107739802</v>
      </c>
      <c r="AQ148" s="582">
        <f t="shared" si="44"/>
        <v>1.5293281679855442</v>
      </c>
      <c r="AR148" s="430">
        <f>INDEX(Historical!$C$7:$C$1190,MATCH(B148,Historical!$B$7:$B$1214,0))*IF(AH148="n/a",1.03,IF(AH148&lt;0,1.01,IF(AH148&gt;10,1.1,(1+AH148/100))))</f>
        <v>1.1105640000000001</v>
      </c>
      <c r="AS148" s="581">
        <f t="shared" si="45"/>
        <v>1.2216204000000002</v>
      </c>
      <c r="AT148" s="581">
        <f t="shared" si="49"/>
        <v>1.2582690120000002</v>
      </c>
      <c r="AU148" s="581">
        <f t="shared" si="49"/>
        <v>1.2960170823600001</v>
      </c>
      <c r="AV148" s="581">
        <f t="shared" si="49"/>
        <v>1.3348975948308002</v>
      </c>
      <c r="AW148" s="430">
        <f t="shared" si="46"/>
        <v>6.2213680891908014</v>
      </c>
      <c r="AX148" s="516">
        <f t="shared" si="47"/>
        <v>14.890780491122072</v>
      </c>
      <c r="AY148" s="606">
        <v>0.64</v>
      </c>
      <c r="AZ148" s="571">
        <v>27.57</v>
      </c>
      <c r="BA148" s="571">
        <v>-11.26</v>
      </c>
      <c r="BB148" s="571">
        <v>4.84</v>
      </c>
      <c r="BC148" s="571">
        <v>4.97</v>
      </c>
      <c r="BE148" s="421">
        <v>2013</v>
      </c>
      <c r="BF148" s="421">
        <f t="shared" si="48"/>
        <v>1</v>
      </c>
      <c r="BG148" s="578">
        <v>1.1900000000000002</v>
      </c>
      <c r="BH148" t="s">
        <v>3876</v>
      </c>
      <c r="BI148" t="s">
        <v>3877</v>
      </c>
    </row>
    <row r="149" spans="1:61" ht="11.25" customHeight="1" x14ac:dyDescent="0.25">
      <c r="A149" s="95" t="s">
        <v>4242</v>
      </c>
      <c r="B149" s="405" t="s">
        <v>1155</v>
      </c>
      <c r="C149" s="734" t="s">
        <v>111</v>
      </c>
      <c r="D149" s="734" t="s">
        <v>3647</v>
      </c>
      <c r="E149" s="504">
        <v>15</v>
      </c>
      <c r="F149" s="33">
        <v>296</v>
      </c>
      <c r="G149" s="33" t="s">
        <v>36</v>
      </c>
      <c r="H149" s="33" t="s">
        <v>36</v>
      </c>
      <c r="I149" s="573">
        <v>168.31</v>
      </c>
      <c r="J149" s="430">
        <f t="shared" si="35"/>
        <v>1.4497058998276988</v>
      </c>
      <c r="K149" s="575">
        <v>0.61</v>
      </c>
      <c r="L149" s="406">
        <v>4</v>
      </c>
      <c r="M149" s="423">
        <f t="shared" si="36"/>
        <v>2.44</v>
      </c>
      <c r="N149" s="183" t="s">
        <v>345</v>
      </c>
      <c r="O149" s="505">
        <v>0.57999999999999996</v>
      </c>
      <c r="P149" s="422">
        <v>45716</v>
      </c>
      <c r="Q149" s="422">
        <v>45747</v>
      </c>
      <c r="R149" s="423">
        <f t="shared" si="37"/>
        <v>5.1724137931034528</v>
      </c>
      <c r="S149" s="474">
        <f>IF(INDEX(Historical!$D$7:$D$1190,MATCH(B149,Historical!$B$7:$B$1192,0))=0,"n/a",(INDEX(Historical!$C$7:$C$1190,MATCH(B149,Historical!$B$7:$B$1192,0))/INDEX(Historical!$D$7:$D$1190,MATCH(B149,Historical!$B$7:$B$1192,0))-1)*100)</f>
        <v>5.4545454545454453</v>
      </c>
      <c r="T149" s="474">
        <f>IF(INDEX(Historical!$F$7:$F$1190,MATCH(B149,Historical!$B$7:$B$1192,0))=0,"n/a",((INDEX(Historical!$C$7:$C$1190,MATCH(B149,Historical!$B$7:$B$1192,0))/INDEX(Historical!$F$7:$F$1190,MATCH(B149,Historical!$B$7:$B$1192,0)))^(1/3)-1)*100)</f>
        <v>5.0717574498580165</v>
      </c>
      <c r="U149" s="474">
        <f>IF(INDEX(Historical!$H$7:$H$1190,MATCH(B149,Historical!$B$7:$B$1192,0))=0,"n/a",((INDEX(Historical!$C$7:$C$1190,MATCH(B149,Historical!$B$7:$B$1192,0))/INDEX(Historical!$H$7:$H$1190,MATCH(B149,Historical!$B$7:$B$1192,0)))^(1/5)-1)*100)</f>
        <v>4.7451763732829999</v>
      </c>
      <c r="V149" s="474">
        <f>IF(INDEX(Historical!$M$7:$M$1190,MATCH(B149,Historical!$B$7:$B$1192,0))=0,"n/a",((INDEX(Historical!$C$7:$C$1190,MATCH(B149,Historical!$B$7:$B$1192,0))/INDEX(Historical!$M$7:$M$1190,MATCH(B149,Historical!$B$7:$B$1192,0)))^(1/10)-1)*100)</f>
        <v>5.8013977829589392</v>
      </c>
      <c r="W149" s="475">
        <f t="shared" si="38"/>
        <v>0.81793673711213355</v>
      </c>
      <c r="X149" s="476">
        <f t="shared" si="39"/>
        <v>0.78562522736473506</v>
      </c>
      <c r="Y149" s="442"/>
      <c r="Z149" s="430">
        <f t="shared" si="40"/>
        <v>27.885714285714286</v>
      </c>
      <c r="AA149" s="581">
        <f t="shared" si="41"/>
        <v>19.235428571428571</v>
      </c>
      <c r="AB149" s="406">
        <v>12</v>
      </c>
      <c r="AC149" s="568">
        <v>8.75</v>
      </c>
      <c r="AD149" s="568">
        <v>2.2000000000000002</v>
      </c>
      <c r="AE149" s="568">
        <v>3.59</v>
      </c>
      <c r="AF149" s="568">
        <v>2.25</v>
      </c>
      <c r="AG149" s="568">
        <v>12.540000000000001</v>
      </c>
      <c r="AH149" s="568">
        <v>11.07</v>
      </c>
      <c r="AI149" s="568">
        <v>10.73</v>
      </c>
      <c r="AJ149" s="568">
        <v>6.04</v>
      </c>
      <c r="AK149" s="568">
        <v>8.76</v>
      </c>
      <c r="AL149" s="576">
        <v>5990</v>
      </c>
      <c r="AM149" s="571">
        <v>1.1499999999999999</v>
      </c>
      <c r="AN149" s="568">
        <v>3.38</v>
      </c>
      <c r="AO149" s="510">
        <f t="shared" si="42"/>
        <v>-13.040546298317873</v>
      </c>
      <c r="AP149" s="511">
        <f t="shared" si="43"/>
        <v>6.1948822731106983</v>
      </c>
      <c r="AQ149" s="582">
        <f t="shared" si="44"/>
        <v>38.691847530518444</v>
      </c>
      <c r="AR149" s="430">
        <f>INDEX(Historical!$C$7:$C$1190,MATCH(B149,Historical!$B$7:$B$1214,0))*IF(AH149="n/a",1.03,IF(AH149&lt;0,1.01,IF(AH149&gt;10,1.1,(1+AH149/100))))</f>
        <v>2.552</v>
      </c>
      <c r="AS149" s="581">
        <f t="shared" si="45"/>
        <v>2.8072000000000004</v>
      </c>
      <c r="AT149" s="581">
        <f t="shared" si="49"/>
        <v>3.0531107200000003</v>
      </c>
      <c r="AU149" s="581">
        <f t="shared" si="49"/>
        <v>3.320563219072</v>
      </c>
      <c r="AV149" s="581">
        <f t="shared" si="49"/>
        <v>3.6114445570627067</v>
      </c>
      <c r="AW149" s="430">
        <f t="shared" si="46"/>
        <v>15.344318496134708</v>
      </c>
      <c r="AX149" s="516">
        <f t="shared" si="47"/>
        <v>9.1167004314269544</v>
      </c>
      <c r="AY149" s="606">
        <v>1.2</v>
      </c>
      <c r="AZ149" s="571">
        <v>31.81</v>
      </c>
      <c r="BA149" s="571">
        <v>-1.9300000000000002</v>
      </c>
      <c r="BB149" s="571">
        <v>7.3999999999999995</v>
      </c>
      <c r="BC149" s="571">
        <v>8.0500000000000007</v>
      </c>
      <c r="BE149" s="421">
        <v>2011</v>
      </c>
      <c r="BF149" s="421">
        <f t="shared" si="48"/>
        <v>1</v>
      </c>
      <c r="BG149" s="578">
        <v>2.4699999999999998</v>
      </c>
      <c r="BH149" t="s">
        <v>3876</v>
      </c>
      <c r="BI149" t="s">
        <v>3877</v>
      </c>
    </row>
    <row r="150" spans="1:61" ht="11.25" customHeight="1" x14ac:dyDescent="0.25">
      <c r="A150" s="577" t="s">
        <v>3794</v>
      </c>
      <c r="B150" s="405" t="s">
        <v>3774</v>
      </c>
      <c r="C150" s="734" t="s">
        <v>107</v>
      </c>
      <c r="D150" s="734" t="s">
        <v>3646</v>
      </c>
      <c r="E150" s="504">
        <v>12</v>
      </c>
      <c r="F150" s="33">
        <v>470</v>
      </c>
      <c r="G150" s="33" t="s">
        <v>105</v>
      </c>
      <c r="H150" s="33" t="s">
        <v>105</v>
      </c>
      <c r="I150" s="573">
        <v>23.99</v>
      </c>
      <c r="J150" s="430">
        <f t="shared" si="35"/>
        <v>1.6673614005835766</v>
      </c>
      <c r="K150" s="575">
        <v>0.1</v>
      </c>
      <c r="L150" s="406">
        <v>4</v>
      </c>
      <c r="M150" s="423">
        <f t="shared" si="36"/>
        <v>0.4</v>
      </c>
      <c r="N150" s="183" t="s">
        <v>495</v>
      </c>
      <c r="O150" s="505">
        <v>0.09</v>
      </c>
      <c r="P150" s="422">
        <v>45884</v>
      </c>
      <c r="Q150" s="422">
        <v>45898</v>
      </c>
      <c r="R150" s="423">
        <f t="shared" si="37"/>
        <v>11.111111111111121</v>
      </c>
      <c r="S150" s="474">
        <f>IF(INDEX(Historical!$D$7:$D$1190,MATCH(B150,Historical!$B$7:$B$1192,0))=0,"n/a",(INDEX(Historical!$C$7:$C$1190,MATCH(B150,Historical!$B$7:$B$1192,0))/INDEX(Historical!$D$7:$D$1190,MATCH(B150,Historical!$B$7:$B$1192,0))-1)*100)</f>
        <v>13.333333333333353</v>
      </c>
      <c r="T150" s="474">
        <f>IF(INDEX(Historical!$F$7:$F$1190,MATCH(B150,Historical!$B$7:$B$1192,0))=0,"n/a",((INDEX(Historical!$C$7:$C$1190,MATCH(B150,Historical!$B$7:$B$1192,0))/INDEX(Historical!$F$7:$F$1190,MATCH(B150,Historical!$B$7:$B$1192,0)))^(1/3)-1)*100)</f>
        <v>10.793165135089279</v>
      </c>
      <c r="U150" s="474">
        <f>IF(INDEX(Historical!$H$7:$H$1190,MATCH(B150,Historical!$B$7:$B$1192,0))=0,"n/a",((INDEX(Historical!$C$7:$C$1190,MATCH(B150,Historical!$B$7:$B$1192,0))/INDEX(Historical!$H$7:$H$1190,MATCH(B150,Historical!$B$7:$B$1192,0)))^(1/5)-1)*100)</f>
        <v>10.116379654429863</v>
      </c>
      <c r="V150" s="474">
        <f>IF(INDEX(Historical!$M$7:$M$1190,MATCH(B150,Historical!$B$7:$B$1192,0))=0,"n/a",((INDEX(Historical!$C$7:$C$1190,MATCH(B150,Historical!$B$7:$B$1192,0))/INDEX(Historical!$M$7:$M$1190,MATCH(B150,Historical!$B$7:$B$1192,0)))^(1/10)-1)*100)</f>
        <v>6.7156357417830881</v>
      </c>
      <c r="W150" s="475">
        <f t="shared" si="38"/>
        <v>1.506391955044279</v>
      </c>
      <c r="X150" s="476">
        <f t="shared" si="39"/>
        <v>0.94105857250510361</v>
      </c>
      <c r="Y150" s="574"/>
      <c r="Z150" s="430">
        <f t="shared" si="40"/>
        <v>21.857923497267759</v>
      </c>
      <c r="AA150" s="581">
        <f t="shared" si="41"/>
        <v>13.109289617486338</v>
      </c>
      <c r="AB150" s="406">
        <v>6</v>
      </c>
      <c r="AC150" s="568">
        <v>1.83</v>
      </c>
      <c r="AD150" s="568" t="s">
        <v>135</v>
      </c>
      <c r="AE150" s="568">
        <v>3.07</v>
      </c>
      <c r="AF150" s="568">
        <v>1.71</v>
      </c>
      <c r="AG150" s="568">
        <v>14.000000000000002</v>
      </c>
      <c r="AH150" s="568" t="s">
        <v>135</v>
      </c>
      <c r="AI150" s="568" t="s">
        <v>135</v>
      </c>
      <c r="AJ150" s="568">
        <v>10.75</v>
      </c>
      <c r="AK150" s="568" t="s">
        <v>135</v>
      </c>
      <c r="AL150" s="576">
        <v>408.48</v>
      </c>
      <c r="AM150" s="571">
        <v>59.36</v>
      </c>
      <c r="AN150" s="568">
        <v>0.54</v>
      </c>
      <c r="AO150" s="510">
        <f t="shared" si="42"/>
        <v>-1.325548562472898</v>
      </c>
      <c r="AP150" s="511">
        <f t="shared" si="43"/>
        <v>11.78374105501344</v>
      </c>
      <c r="AQ150" s="582">
        <f t="shared" si="44"/>
        <v>-0.18487033876269932</v>
      </c>
      <c r="AR150" s="430">
        <f>INDEX(Historical!$C$7:$C$1190,MATCH(B150,Historical!$B$7:$B$1214,0))*IF(AH150="n/a",1.03,IF(AH150&lt;0,1.01,IF(AH150&gt;10,1.1,(1+AH150/100))))</f>
        <v>0.35020000000000001</v>
      </c>
      <c r="AS150" s="581">
        <f t="shared" si="45"/>
        <v>0.36070600000000003</v>
      </c>
      <c r="AT150" s="581">
        <f t="shared" si="49"/>
        <v>0.37152718000000001</v>
      </c>
      <c r="AU150" s="581">
        <f t="shared" si="49"/>
        <v>0.38267299540000005</v>
      </c>
      <c r="AV150" s="581">
        <f t="shared" si="49"/>
        <v>0.39415318526200005</v>
      </c>
      <c r="AW150" s="430">
        <f t="shared" si="46"/>
        <v>1.859259360662</v>
      </c>
      <c r="AX150" s="516">
        <f t="shared" si="47"/>
        <v>7.7501432291037942</v>
      </c>
      <c r="AY150" s="606">
        <v>0.48</v>
      </c>
      <c r="AZ150" s="571">
        <v>19.950000000000003</v>
      </c>
      <c r="BA150" s="571">
        <v>-32.119999999999997</v>
      </c>
      <c r="BB150" s="571">
        <v>-0.1</v>
      </c>
      <c r="BC150" s="571">
        <v>-5</v>
      </c>
      <c r="BE150" s="421">
        <v>2014</v>
      </c>
      <c r="BF150" s="421">
        <f t="shared" si="48"/>
        <v>1</v>
      </c>
      <c r="BG150" s="578">
        <v>1.06</v>
      </c>
      <c r="BH150" t="s">
        <v>3876</v>
      </c>
      <c r="BI150" t="s">
        <v>3877</v>
      </c>
    </row>
    <row r="151" spans="1:61" ht="11.25" customHeight="1" x14ac:dyDescent="0.25">
      <c r="A151" s="95" t="s">
        <v>4247</v>
      </c>
      <c r="B151" s="405" t="s">
        <v>1176</v>
      </c>
      <c r="C151" s="734" t="s">
        <v>111</v>
      </c>
      <c r="D151" s="734" t="s">
        <v>1146</v>
      </c>
      <c r="E151" s="504">
        <v>14</v>
      </c>
      <c r="F151" s="33">
        <v>337</v>
      </c>
      <c r="G151" s="33" t="s">
        <v>105</v>
      </c>
      <c r="H151" s="33" t="s">
        <v>105</v>
      </c>
      <c r="I151" s="568">
        <v>76.16</v>
      </c>
      <c r="J151" s="430">
        <f t="shared" si="35"/>
        <v>0.94537815126050417</v>
      </c>
      <c r="K151" s="575">
        <v>0.18</v>
      </c>
      <c r="L151" s="406">
        <v>4</v>
      </c>
      <c r="M151" s="423">
        <f t="shared" si="36"/>
        <v>0.72</v>
      </c>
      <c r="N151" s="183" t="s">
        <v>674</v>
      </c>
      <c r="O151" s="505">
        <v>0.15</v>
      </c>
      <c r="P151" s="422">
        <v>45621</v>
      </c>
      <c r="Q151" s="422">
        <v>45644</v>
      </c>
      <c r="R151" s="423">
        <f t="shared" si="37"/>
        <v>20</v>
      </c>
      <c r="S151" s="474">
        <f>IF(INDEX(Historical!$D$7:$D$1190,MATCH(B151,Historical!$B$7:$B$1192,0))=0,"n/a",(INDEX(Historical!$C$7:$C$1190,MATCH(B151,Historical!$B$7:$B$1192,0))/INDEX(Historical!$D$7:$D$1190,MATCH(B151,Historical!$B$7:$B$1192,0))-1)*100)</f>
        <v>26</v>
      </c>
      <c r="T151" s="474">
        <f>IF(INDEX(Historical!$F$7:$F$1190,MATCH(B151,Historical!$B$7:$B$1192,0))=0,"n/a",((INDEX(Historical!$C$7:$C$1190,MATCH(B151,Historical!$B$7:$B$1192,0))/INDEX(Historical!$F$7:$F$1190,MATCH(B151,Historical!$B$7:$B$1192,0)))^(1/3)-1)*100)</f>
        <v>24.053456597035684</v>
      </c>
      <c r="U151" s="474">
        <f>IF(INDEX(Historical!$H$7:$H$1190,MATCH(B151,Historical!$B$7:$B$1192,0))=0,"n/a",((INDEX(Historical!$C$7:$C$1190,MATCH(B151,Historical!$B$7:$B$1192,0))/INDEX(Historical!$H$7:$H$1190,MATCH(B151,Historical!$B$7:$B$1192,0)))^(1/5)-1)*100)</f>
        <v>16.585069464845926</v>
      </c>
      <c r="V151" s="474">
        <f>IF(INDEX(Historical!$M$7:$M$1190,MATCH(B151,Historical!$B$7:$B$1192,0))=0,"n/a",((INDEX(Historical!$C$7:$C$1190,MATCH(B151,Historical!$B$7:$B$1192,0))/INDEX(Historical!$M$7:$M$1190,MATCH(B151,Historical!$B$7:$B$1192,0)))^(1/10)-1)*100)</f>
        <v>17.095369053258104</v>
      </c>
      <c r="W151" s="475">
        <f t="shared" si="38"/>
        <v>0.97014983491596973</v>
      </c>
      <c r="X151" s="476">
        <f t="shared" si="39"/>
        <v>0.44583520066790122</v>
      </c>
      <c r="Y151" s="440"/>
      <c r="Z151" s="430">
        <f t="shared" si="40"/>
        <v>53.731343283582092</v>
      </c>
      <c r="AA151" s="581">
        <f t="shared" si="41"/>
        <v>56.835820895522382</v>
      </c>
      <c r="AB151" s="406">
        <v>9</v>
      </c>
      <c r="AC151" s="568">
        <v>1.34</v>
      </c>
      <c r="AD151" s="568">
        <v>4.63</v>
      </c>
      <c r="AE151" s="568">
        <v>1.41</v>
      </c>
      <c r="AF151" s="568">
        <v>55.59</v>
      </c>
      <c r="AG151" s="568">
        <v>48.69</v>
      </c>
      <c r="AH151" s="569">
        <v>9.82</v>
      </c>
      <c r="AI151" s="569">
        <v>11.08</v>
      </c>
      <c r="AJ151" s="568">
        <v>37.200000000000003</v>
      </c>
      <c r="AK151" s="568">
        <v>12.280000000000001</v>
      </c>
      <c r="AL151" s="576">
        <v>3550</v>
      </c>
      <c r="AM151" s="571">
        <v>16.64</v>
      </c>
      <c r="AN151" s="568">
        <v>25.43</v>
      </c>
      <c r="AO151" s="510">
        <f t="shared" si="42"/>
        <v>-39.305373279415953</v>
      </c>
      <c r="AP151" s="511">
        <f t="shared" si="43"/>
        <v>17.530447616106429</v>
      </c>
      <c r="AQ151" s="582">
        <f t="shared" si="44"/>
        <v>1084.9994437095909</v>
      </c>
      <c r="AR151" s="430">
        <f>INDEX(Historical!$C$7:$C$1190,MATCH(B151,Historical!$B$7:$B$1214,0))*IF(AH151="n/a",1.03,IF(AH151&lt;0,1.01,IF(AH151&gt;10,1.1,(1+AH151/100))))</f>
        <v>0.69186600000000009</v>
      </c>
      <c r="AS151" s="581">
        <f t="shared" si="45"/>
        <v>0.76105260000000019</v>
      </c>
      <c r="AT151" s="581">
        <f t="shared" si="49"/>
        <v>0.83715786000000025</v>
      </c>
      <c r="AU151" s="581">
        <f t="shared" si="49"/>
        <v>0.92087364600000032</v>
      </c>
      <c r="AV151" s="581">
        <f t="shared" si="49"/>
        <v>1.0129610106000004</v>
      </c>
      <c r="AW151" s="430">
        <f t="shared" si="46"/>
        <v>4.2239111166000018</v>
      </c>
      <c r="AX151" s="516">
        <f t="shared" si="47"/>
        <v>5.5461017812500026</v>
      </c>
      <c r="AY151" s="606">
        <v>1.1499999999999999</v>
      </c>
      <c r="AZ151" s="571">
        <v>24.91</v>
      </c>
      <c r="BA151" s="571">
        <v>-12.19</v>
      </c>
      <c r="BB151" s="571">
        <v>-0.04</v>
      </c>
      <c r="BC151" s="571">
        <v>3.15</v>
      </c>
      <c r="BE151" s="421">
        <v>2012</v>
      </c>
      <c r="BF151" s="421">
        <f t="shared" si="48"/>
        <v>1</v>
      </c>
      <c r="BG151" s="578">
        <v>3.1300000000000003</v>
      </c>
      <c r="BH151" t="s">
        <v>3876</v>
      </c>
      <c r="BI151" t="s">
        <v>3877</v>
      </c>
    </row>
    <row r="152" spans="1:61" ht="11.25" customHeight="1" x14ac:dyDescent="0.25">
      <c r="A152" s="577" t="s">
        <v>4025</v>
      </c>
      <c r="B152" s="405" t="s">
        <v>4024</v>
      </c>
      <c r="C152" s="734" t="s">
        <v>111</v>
      </c>
      <c r="D152" s="734" t="s">
        <v>3647</v>
      </c>
      <c r="E152" s="504">
        <v>10</v>
      </c>
      <c r="F152" s="33">
        <v>516</v>
      </c>
      <c r="G152" s="33" t="s">
        <v>105</v>
      </c>
      <c r="H152" s="33" t="s">
        <v>105</v>
      </c>
      <c r="I152" s="573">
        <v>37.33</v>
      </c>
      <c r="J152" s="430">
        <f t="shared" si="35"/>
        <v>2.7859630324136084</v>
      </c>
      <c r="K152" s="575">
        <v>0.26</v>
      </c>
      <c r="L152" s="406">
        <v>4</v>
      </c>
      <c r="M152" s="423">
        <f t="shared" si="36"/>
        <v>1.04</v>
      </c>
      <c r="N152" s="183" t="s">
        <v>1164</v>
      </c>
      <c r="O152" s="505">
        <v>0.25</v>
      </c>
      <c r="P152" s="422">
        <v>45726</v>
      </c>
      <c r="Q152" s="422">
        <v>45733</v>
      </c>
      <c r="R152" s="423">
        <f t="shared" si="37"/>
        <v>4.0000000000000036</v>
      </c>
      <c r="S152" s="474">
        <f>IF(INDEX(Historical!$D$7:$D$1190,MATCH(B152,Historical!$B$7:$B$1192,0))=0,"n/a",(INDEX(Historical!$C$7:$C$1190,MATCH(B152,Historical!$B$7:$B$1192,0))/INDEX(Historical!$D$7:$D$1190,MATCH(B152,Historical!$B$7:$B$1192,0))-1)*100)</f>
        <v>25</v>
      </c>
      <c r="T152" s="474">
        <f>IF(INDEX(Historical!$F$7:$F$1190,MATCH(B152,Historical!$B$7:$B$1192,0))=0,"n/a",((INDEX(Historical!$C$7:$C$1190,MATCH(B152,Historical!$B$7:$B$1192,0))/INDEX(Historical!$F$7:$F$1190,MATCH(B152,Historical!$B$7:$B$1192,0)))^(1/3)-1)*100)</f>
        <v>16.039720840319482</v>
      </c>
      <c r="U152" s="474">
        <f>IF(INDEX(Historical!$H$7:$H$1190,MATCH(B152,Historical!$B$7:$B$1192,0))=0,"n/a",((INDEX(Historical!$C$7:$C$1190,MATCH(B152,Historical!$B$7:$B$1192,0))/INDEX(Historical!$H$7:$H$1190,MATCH(B152,Historical!$B$7:$B$1192,0)))^(1/5)-1)*100)</f>
        <v>15.811517561929445</v>
      </c>
      <c r="V152" s="474" t="str">
        <f>IF(INDEX(Historical!$M$7:$M$1190,MATCH(B152,Historical!$B$7:$B$1192,0))=0,"n/a",((INDEX(Historical!$C$7:$C$1190,MATCH(B152,Historical!$B$7:$B$1192,0))/INDEX(Historical!$M$7:$M$1190,MATCH(B152,Historical!$B$7:$B$1192,0)))^(1/10)-1)*100)</f>
        <v>n/a</v>
      </c>
      <c r="W152" s="475" t="str">
        <f t="shared" si="38"/>
        <v>n/a</v>
      </c>
      <c r="X152" s="476">
        <f t="shared" si="39"/>
        <v>3.7917308301989077</v>
      </c>
      <c r="Y152" s="574"/>
      <c r="Z152" s="430">
        <f t="shared" si="40"/>
        <v>60.818713450292407</v>
      </c>
      <c r="AA152" s="581">
        <f t="shared" si="41"/>
        <v>21.830409356725145</v>
      </c>
      <c r="AB152" s="406">
        <v>12</v>
      </c>
      <c r="AC152" s="568">
        <v>1.71</v>
      </c>
      <c r="AD152" s="568">
        <v>1.92</v>
      </c>
      <c r="AE152" s="568">
        <v>1.08</v>
      </c>
      <c r="AF152" s="568">
        <v>4.6900000000000004</v>
      </c>
      <c r="AG152" s="568">
        <v>22.720000000000002</v>
      </c>
      <c r="AH152" s="568">
        <v>24.84</v>
      </c>
      <c r="AI152" s="568">
        <v>6.38</v>
      </c>
      <c r="AJ152" s="568">
        <v>4.17</v>
      </c>
      <c r="AK152" s="568">
        <v>11.39</v>
      </c>
      <c r="AL152" s="576">
        <v>1430</v>
      </c>
      <c r="AM152" s="571">
        <v>79.67</v>
      </c>
      <c r="AN152" s="568">
        <v>0.35</v>
      </c>
      <c r="AO152" s="510">
        <f t="shared" si="42"/>
        <v>-3.232928762382091</v>
      </c>
      <c r="AP152" s="511">
        <f t="shared" si="43"/>
        <v>18.597480594343054</v>
      </c>
      <c r="AQ152" s="582">
        <f t="shared" si="44"/>
        <v>113.3173117765498</v>
      </c>
      <c r="AR152" s="430">
        <f>INDEX(Historical!$C$7:$C$1190,MATCH(B152,Historical!$B$7:$B$1214,0))*IF(AH152="n/a",1.03,IF(AH152&lt;0,1.01,IF(AH152&gt;10,1.1,(1+AH152/100))))</f>
        <v>1.1000000000000001</v>
      </c>
      <c r="AS152" s="581">
        <f t="shared" si="45"/>
        <v>1.1701800000000002</v>
      </c>
      <c r="AT152" s="581">
        <f t="shared" si="49"/>
        <v>1.2871980000000003</v>
      </c>
      <c r="AU152" s="581">
        <f t="shared" si="49"/>
        <v>1.4159178000000003</v>
      </c>
      <c r="AV152" s="581">
        <f t="shared" si="49"/>
        <v>1.5575095800000005</v>
      </c>
      <c r="AW152" s="430">
        <f t="shared" si="46"/>
        <v>6.5308053800000012</v>
      </c>
      <c r="AX152" s="516">
        <f t="shared" si="47"/>
        <v>17.494790731315298</v>
      </c>
      <c r="AY152" s="606">
        <v>0.84</v>
      </c>
      <c r="AZ152" s="571">
        <v>79.56</v>
      </c>
      <c r="BA152" s="571">
        <v>-1.5</v>
      </c>
      <c r="BB152" s="571">
        <v>19.759999999999998</v>
      </c>
      <c r="BC152" s="571">
        <v>40.72</v>
      </c>
      <c r="BE152" s="421">
        <v>2016</v>
      </c>
      <c r="BF152" s="421">
        <f t="shared" si="48"/>
        <v>1</v>
      </c>
      <c r="BG152" s="578">
        <v>11.59</v>
      </c>
      <c r="BH152" t="s">
        <v>3876</v>
      </c>
      <c r="BI152" t="s">
        <v>3877</v>
      </c>
    </row>
    <row r="153" spans="1:61" ht="11.25" customHeight="1" x14ac:dyDescent="0.25">
      <c r="A153" s="577" t="s">
        <v>4248</v>
      </c>
      <c r="B153" s="405" t="s">
        <v>3419</v>
      </c>
      <c r="C153" s="734" t="s">
        <v>152</v>
      </c>
      <c r="D153" s="734" t="s">
        <v>867</v>
      </c>
      <c r="E153" s="504">
        <v>11</v>
      </c>
      <c r="F153" s="33">
        <v>492</v>
      </c>
      <c r="G153" s="33" t="s">
        <v>105</v>
      </c>
      <c r="H153" s="33" t="s">
        <v>105</v>
      </c>
      <c r="I153" s="573">
        <v>112.97</v>
      </c>
      <c r="J153" s="430">
        <f t="shared" si="35"/>
        <v>2.7972027972027971</v>
      </c>
      <c r="K153" s="575">
        <v>0.79</v>
      </c>
      <c r="L153" s="406">
        <v>4</v>
      </c>
      <c r="M153" s="423">
        <f t="shared" si="36"/>
        <v>3.16</v>
      </c>
      <c r="N153" s="183" t="s">
        <v>281</v>
      </c>
      <c r="O153" s="505">
        <v>0.77</v>
      </c>
      <c r="P153" s="422">
        <v>45730</v>
      </c>
      <c r="Q153" s="422">
        <v>45744</v>
      </c>
      <c r="R153" s="423">
        <f t="shared" si="37"/>
        <v>2.5974025974025996</v>
      </c>
      <c r="S153" s="474">
        <f>IF(INDEX(Historical!$D$7:$D$1190,MATCH(B153,Historical!$B$7:$B$1192,0))=0,"n/a",(INDEX(Historical!$C$7:$C$1190,MATCH(B153,Historical!$B$7:$B$1192,0))/INDEX(Historical!$D$7:$D$1190,MATCH(B153,Historical!$B$7:$B$1192,0))-1)*100)</f>
        <v>2.6666666666666616</v>
      </c>
      <c r="T153" s="474">
        <f>IF(INDEX(Historical!$F$7:$F$1190,MATCH(B153,Historical!$B$7:$B$1192,0))=0,"n/a",((INDEX(Historical!$C$7:$C$1190,MATCH(B153,Historical!$B$7:$B$1192,0))/INDEX(Historical!$F$7:$F$1190,MATCH(B153,Historical!$B$7:$B$1192,0)))^(1/3)-1)*100)</f>
        <v>2.7410797229115547</v>
      </c>
      <c r="U153" s="474">
        <f>IF(INDEX(Historical!$H$7:$H$1190,MATCH(B153,Historical!$B$7:$B$1192,0))=0,"n/a",((INDEX(Historical!$C$7:$C$1190,MATCH(B153,Historical!$B$7:$B$1192,0))/INDEX(Historical!$H$7:$H$1190,MATCH(B153,Historical!$B$7:$B$1192,0)))^(1/5)-1)*100)</f>
        <v>4.0950396969256841</v>
      </c>
      <c r="V153" s="474" t="str">
        <f>IF(INDEX(Historical!$M$7:$M$1190,MATCH(B153,Historical!$B$7:$B$1192,0))=0,"n/a",((INDEX(Historical!$C$7:$C$1190,MATCH(B153,Historical!$B$7:$B$1192,0))/INDEX(Historical!$M$7:$M$1190,MATCH(B153,Historical!$B$7:$B$1192,0)))^(1/10)-1)*100)</f>
        <v>n/a</v>
      </c>
      <c r="W153" s="475" t="str">
        <f t="shared" si="38"/>
        <v>n/a</v>
      </c>
      <c r="X153" s="476" t="str">
        <f t="shared" si="39"/>
        <v>n/a</v>
      </c>
      <c r="Y153" s="574"/>
      <c r="Z153" s="430">
        <f t="shared" si="40"/>
        <v>62.823061630218689</v>
      </c>
      <c r="AA153" s="581">
        <f t="shared" si="41"/>
        <v>22.459244532803179</v>
      </c>
      <c r="AB153" s="406">
        <v>12</v>
      </c>
      <c r="AC153" s="568">
        <v>5.03</v>
      </c>
      <c r="AD153" s="568">
        <v>0.84</v>
      </c>
      <c r="AE153" s="568">
        <v>4.87</v>
      </c>
      <c r="AF153" s="568">
        <v>7.13</v>
      </c>
      <c r="AG153" s="568">
        <v>33.26</v>
      </c>
      <c r="AH153" s="568">
        <v>75.48</v>
      </c>
      <c r="AI153" s="568">
        <v>6.2799999999999994</v>
      </c>
      <c r="AJ153" s="568">
        <v>-38.129999999999995</v>
      </c>
      <c r="AK153" s="568">
        <v>26.63</v>
      </c>
      <c r="AL153" s="576">
        <v>140170</v>
      </c>
      <c r="AM153" s="571">
        <v>0.2</v>
      </c>
      <c r="AN153" s="568">
        <v>1.27</v>
      </c>
      <c r="AO153" s="510">
        <f t="shared" si="42"/>
        <v>-15.567002038674698</v>
      </c>
      <c r="AP153" s="511">
        <f t="shared" si="43"/>
        <v>6.8922424941284817</v>
      </c>
      <c r="AQ153" s="582">
        <f t="shared" si="44"/>
        <v>166.77865441754989</v>
      </c>
      <c r="AR153" s="430">
        <f>INDEX(Historical!$C$7:$C$1190,MATCH(B153,Historical!$B$7:$B$1214,0))*IF(AH153="n/a",1.03,IF(AH153&lt;0,1.01,IF(AH153&gt;10,1.1,(1+AH153/100))))</f>
        <v>3.3880000000000003</v>
      </c>
      <c r="AS153" s="581">
        <f t="shared" si="45"/>
        <v>3.6007664000000004</v>
      </c>
      <c r="AT153" s="581">
        <f t="shared" si="49"/>
        <v>3.9608430400000008</v>
      </c>
      <c r="AU153" s="581">
        <f t="shared" si="49"/>
        <v>4.3569273440000016</v>
      </c>
      <c r="AV153" s="581">
        <f t="shared" si="49"/>
        <v>4.7926200784000024</v>
      </c>
      <c r="AW153" s="430">
        <f t="shared" si="46"/>
        <v>20.099156862400005</v>
      </c>
      <c r="AX153" s="516">
        <f t="shared" si="47"/>
        <v>17.791587910418698</v>
      </c>
      <c r="AY153" s="606">
        <v>0.38</v>
      </c>
      <c r="AZ153" s="571">
        <v>45.32</v>
      </c>
      <c r="BA153" s="571">
        <v>-7.2700000000000005</v>
      </c>
      <c r="BB153" s="571">
        <v>0.01</v>
      </c>
      <c r="BC153" s="571">
        <v>8.1100000000000012</v>
      </c>
      <c r="BE153" s="421">
        <v>2015</v>
      </c>
      <c r="BF153" s="421">
        <f t="shared" si="48"/>
        <v>1</v>
      </c>
      <c r="BG153" s="578">
        <v>11.55</v>
      </c>
      <c r="BH153" t="s">
        <v>3876</v>
      </c>
      <c r="BI153" t="s">
        <v>3877</v>
      </c>
    </row>
    <row r="154" spans="1:61" ht="11.25" customHeight="1" x14ac:dyDescent="0.25">
      <c r="A154" s="95" t="s">
        <v>4249</v>
      </c>
      <c r="B154" s="405" t="s">
        <v>3745</v>
      </c>
      <c r="C154" s="734" t="s">
        <v>107</v>
      </c>
      <c r="D154" s="734" t="s">
        <v>117</v>
      </c>
      <c r="E154" s="504">
        <v>20</v>
      </c>
      <c r="F154" s="33">
        <v>207</v>
      </c>
      <c r="G154" s="33" t="s">
        <v>114</v>
      </c>
      <c r="H154" s="33" t="s">
        <v>114</v>
      </c>
      <c r="I154" s="573">
        <v>139.94999999999999</v>
      </c>
      <c r="J154" s="430">
        <f t="shared" si="35"/>
        <v>0.77170418006430885</v>
      </c>
      <c r="K154" s="575">
        <v>0.27</v>
      </c>
      <c r="L154" s="406">
        <v>4</v>
      </c>
      <c r="M154" s="423">
        <f t="shared" si="36"/>
        <v>1.08</v>
      </c>
      <c r="N154" s="183" t="s">
        <v>138</v>
      </c>
      <c r="O154" s="505">
        <v>0.24</v>
      </c>
      <c r="P154" s="422">
        <v>45750</v>
      </c>
      <c r="Q154" s="422">
        <v>45778</v>
      </c>
      <c r="R154" s="423">
        <f t="shared" si="37"/>
        <v>12.500000000000011</v>
      </c>
      <c r="S154" s="474">
        <f>IF(INDEX(Historical!$D$7:$D$1190,MATCH(B154,Historical!$B$7:$B$1192,0))=0,"n/a",(INDEX(Historical!$C$7:$C$1190,MATCH(B154,Historical!$B$7:$B$1192,0))/INDEX(Historical!$D$7:$D$1190,MATCH(B154,Historical!$B$7:$B$1192,0))-1)*100)</f>
        <v>7.0821529745042522</v>
      </c>
      <c r="T154" s="474">
        <f>IF(INDEX(Historical!$F$7:$F$1190,MATCH(B154,Historical!$B$7:$B$1192,0))=0,"n/a",((INDEX(Historical!$C$7:$C$1190,MATCH(B154,Historical!$B$7:$B$1192,0))/INDEX(Historical!$F$7:$F$1190,MATCH(B154,Historical!$B$7:$B$1192,0)))^(1/3)-1)*100)</f>
        <v>6.6053667550018957</v>
      </c>
      <c r="U154" s="474">
        <f>IF(INDEX(Historical!$H$7:$H$1190,MATCH(B154,Historical!$B$7:$B$1192,0))=0,"n/a",((INDEX(Historical!$C$7:$C$1190,MATCH(B154,Historical!$B$7:$B$1192,0))/INDEX(Historical!$H$7:$H$1190,MATCH(B154,Historical!$B$7:$B$1192,0)))^(1/5)-1)*100)</f>
        <v>6.8819827650609344</v>
      </c>
      <c r="V154" s="474">
        <f>IF(INDEX(Historical!$M$7:$M$1190,MATCH(B154,Historical!$B$7:$B$1192,0))=0,"n/a",((INDEX(Historical!$C$7:$C$1190,MATCH(B154,Historical!$B$7:$B$1192,0))/INDEX(Historical!$M$7:$M$1190,MATCH(B154,Historical!$B$7:$B$1192,0)))^(1/10)-1)*100)</f>
        <v>6.7159008313171897</v>
      </c>
      <c r="W154" s="475">
        <f t="shared" si="38"/>
        <v>1.0247296584501786</v>
      </c>
      <c r="X154" s="476">
        <f t="shared" si="39"/>
        <v>0.58223204442139886</v>
      </c>
      <c r="Y154" s="442"/>
      <c r="Z154" s="430">
        <f t="shared" si="40"/>
        <v>8.6261980830670932</v>
      </c>
      <c r="AA154" s="581">
        <f t="shared" si="41"/>
        <v>11.17811501597444</v>
      </c>
      <c r="AB154" s="406">
        <v>12</v>
      </c>
      <c r="AC154" s="568">
        <v>12.52</v>
      </c>
      <c r="AD154" s="568">
        <v>1.1200000000000001</v>
      </c>
      <c r="AE154" s="568">
        <v>1.93</v>
      </c>
      <c r="AF154" s="568">
        <v>2.09</v>
      </c>
      <c r="AG154" s="568">
        <v>20.02</v>
      </c>
      <c r="AH154" s="568">
        <v>15.629999999999999</v>
      </c>
      <c r="AI154" s="568">
        <v>5.07</v>
      </c>
      <c r="AJ154" s="568">
        <v>11.82</v>
      </c>
      <c r="AK154" s="568">
        <v>10</v>
      </c>
      <c r="AL154" s="576">
        <v>11340</v>
      </c>
      <c r="AM154" s="571">
        <v>0.67999999999999994</v>
      </c>
      <c r="AN154" s="568">
        <v>0.51</v>
      </c>
      <c r="AO154" s="510">
        <f t="shared" si="42"/>
        <v>-3.5244280708491962</v>
      </c>
      <c r="AP154" s="511">
        <f t="shared" si="43"/>
        <v>7.6536869451252434</v>
      </c>
      <c r="AQ154" s="582">
        <f t="shared" si="44"/>
        <v>1.8981198897246587</v>
      </c>
      <c r="AR154" s="430">
        <f>INDEX(Historical!$C$7:$C$1190,MATCH(B154,Historical!$B$7:$B$1214,0))*IF(AH154="n/a",1.03,IF(AH154&lt;0,1.01,IF(AH154&gt;10,1.1,(1+AH154/100))))</f>
        <v>1.0395000000000001</v>
      </c>
      <c r="AS154" s="581">
        <f t="shared" si="45"/>
        <v>1.0922026500000002</v>
      </c>
      <c r="AT154" s="581">
        <f t="shared" si="49"/>
        <v>1.2014229150000002</v>
      </c>
      <c r="AU154" s="581">
        <f t="shared" si="49"/>
        <v>1.3215652065000003</v>
      </c>
      <c r="AV154" s="581">
        <f t="shared" si="49"/>
        <v>1.4537217271500005</v>
      </c>
      <c r="AW154" s="430">
        <f t="shared" si="46"/>
        <v>6.1084124986500008</v>
      </c>
      <c r="AX154" s="516">
        <f t="shared" si="47"/>
        <v>4.3647106099678465</v>
      </c>
      <c r="AY154" s="606">
        <v>0.56000000000000005</v>
      </c>
      <c r="AZ154" s="571">
        <v>41.31</v>
      </c>
      <c r="BA154" s="571">
        <v>-2.81</v>
      </c>
      <c r="BB154" s="571">
        <v>6.99</v>
      </c>
      <c r="BC154" s="571">
        <v>14.97</v>
      </c>
      <c r="BE154" s="421">
        <v>2006</v>
      </c>
      <c r="BF154" s="421">
        <f t="shared" si="48"/>
        <v>2</v>
      </c>
      <c r="BG154" s="578">
        <v>3.6700000000000004</v>
      </c>
      <c r="BH154" t="s">
        <v>3876</v>
      </c>
      <c r="BI154" t="s">
        <v>3877</v>
      </c>
    </row>
    <row r="155" spans="1:61" s="540" customFormat="1" ht="11.25" customHeight="1" x14ac:dyDescent="0.25">
      <c r="A155" s="523" t="s">
        <v>4255</v>
      </c>
      <c r="B155" s="546" t="s">
        <v>1172</v>
      </c>
      <c r="C155" s="734" t="s">
        <v>107</v>
      </c>
      <c r="D155" s="734" t="s">
        <v>3649</v>
      </c>
      <c r="E155" s="524">
        <v>15</v>
      </c>
      <c r="F155" s="33">
        <v>324</v>
      </c>
      <c r="G155" s="720" t="s">
        <v>105</v>
      </c>
      <c r="H155" s="720" t="s">
        <v>105</v>
      </c>
      <c r="I155" s="525">
        <v>745.25</v>
      </c>
      <c r="J155" s="526">
        <f t="shared" si="35"/>
        <v>2.1469305602146931</v>
      </c>
      <c r="K155" s="527">
        <v>4</v>
      </c>
      <c r="L155" s="528">
        <v>4</v>
      </c>
      <c r="M155" s="529">
        <f t="shared" si="36"/>
        <v>16</v>
      </c>
      <c r="N155" s="530" t="s">
        <v>281</v>
      </c>
      <c r="O155" s="531">
        <v>3</v>
      </c>
      <c r="P155" s="714">
        <v>45898</v>
      </c>
      <c r="Q155" s="714">
        <v>45929</v>
      </c>
      <c r="R155" s="529">
        <f t="shared" si="37"/>
        <v>33.333333333333329</v>
      </c>
      <c r="S155" s="474">
        <f>IF(INDEX(Historical!$D$7:$D$1190,MATCH(B155,Historical!$B$7:$B$1192,0))=0,"n/a",(INDEX(Historical!$C$7:$C$1190,MATCH(B155,Historical!$B$7:$B$1192,0))/INDEX(Historical!$D$7:$D$1190,MATCH(B155,Historical!$B$7:$B$1192,0))-1)*100)</f>
        <v>9.5238095238095344</v>
      </c>
      <c r="T155" s="474">
        <f>IF(INDEX(Historical!$F$7:$F$1190,MATCH(B155,Historical!$B$7:$B$1192,0))=0,"n/a",((INDEX(Historical!$C$7:$C$1190,MATCH(B155,Historical!$B$7:$B$1192,0))/INDEX(Historical!$F$7:$F$1190,MATCH(B155,Historical!$B$7:$B$1192,0)))^(1/3)-1)*100)</f>
        <v>20.946924089664122</v>
      </c>
      <c r="U155" s="474">
        <f>IF(INDEX(Historical!$H$7:$H$1190,MATCH(B155,Historical!$B$7:$B$1192,0))=0,"n/a",((INDEX(Historical!$C$7:$C$1190,MATCH(B155,Historical!$B$7:$B$1192,0))/INDEX(Historical!$H$7:$H$1190,MATCH(B155,Historical!$B$7:$B$1192,0)))^(1/5)-1)*100)</f>
        <v>22.611145178961166</v>
      </c>
      <c r="V155" s="474">
        <f>IF(INDEX(Historical!$M$7:$M$1190,MATCH(B155,Historical!$B$7:$B$1192,0))=0,"n/a",((INDEX(Historical!$C$7:$C$1190,MATCH(B155,Historical!$B$7:$B$1192,0))/INDEX(Historical!$M$7:$M$1190,MATCH(B155,Historical!$B$7:$B$1192,0)))^(1/10)-1)*100)</f>
        <v>17.720346631536277</v>
      </c>
      <c r="W155" s="475">
        <f t="shared" si="38"/>
        <v>1.2759990337164684</v>
      </c>
      <c r="X155" s="476">
        <f t="shared" si="39"/>
        <v>1.6116283092630908</v>
      </c>
      <c r="Y155" s="605"/>
      <c r="Z155" s="526">
        <f t="shared" si="40"/>
        <v>35.257822829440279</v>
      </c>
      <c r="AA155" s="533">
        <f t="shared" si="41"/>
        <v>16.422432789775229</v>
      </c>
      <c r="AB155" s="528">
        <v>12</v>
      </c>
      <c r="AC155" s="534">
        <v>45.38</v>
      </c>
      <c r="AD155" s="534">
        <v>1.2</v>
      </c>
      <c r="AE155" s="534">
        <v>1.8</v>
      </c>
      <c r="AF155" s="534">
        <v>2.0699999999999998</v>
      </c>
      <c r="AG155" s="534">
        <v>12.78</v>
      </c>
      <c r="AH155" s="534">
        <v>14.75</v>
      </c>
      <c r="AI155" s="534">
        <v>13.969999999999999</v>
      </c>
      <c r="AJ155" s="534">
        <v>14.030000000000001</v>
      </c>
      <c r="AK155" s="534">
        <v>13.68</v>
      </c>
      <c r="AL155" s="535">
        <v>225600</v>
      </c>
      <c r="AM155" s="536">
        <v>0.52</v>
      </c>
      <c r="AN155" s="534">
        <v>5.33</v>
      </c>
      <c r="AO155" s="537">
        <f t="shared" si="42"/>
        <v>8.3356429494006292</v>
      </c>
      <c r="AP155" s="538">
        <f t="shared" si="43"/>
        <v>24.758075739175858</v>
      </c>
      <c r="AQ155" s="582">
        <f t="shared" si="44"/>
        <v>22.917200450519569</v>
      </c>
      <c r="AR155" s="430">
        <f>INDEX(Historical!$C$7:$C$1190,MATCH(B155,Historical!$B$7:$B$1214,0))*IF(AH155="n/a",1.03,IF(AH155&lt;0,1.01,IF(AH155&gt;10,1.1,(1+AH155/100))))</f>
        <v>12.65</v>
      </c>
      <c r="AS155" s="533">
        <f t="shared" si="45"/>
        <v>13.915000000000001</v>
      </c>
      <c r="AT155" s="533">
        <f t="shared" si="49"/>
        <v>15.306500000000002</v>
      </c>
      <c r="AU155" s="533">
        <f t="shared" si="49"/>
        <v>16.837150000000005</v>
      </c>
      <c r="AV155" s="533">
        <f t="shared" si="49"/>
        <v>18.520865000000008</v>
      </c>
      <c r="AW155" s="526">
        <f t="shared" si="46"/>
        <v>77.229515000000021</v>
      </c>
      <c r="AX155" s="539">
        <f t="shared" si="47"/>
        <v>10.362900369003693</v>
      </c>
      <c r="AY155" s="607">
        <v>1.4</v>
      </c>
      <c r="AZ155" s="536">
        <v>69.61</v>
      </c>
      <c r="BA155" s="536">
        <v>-1.0699999999999998</v>
      </c>
      <c r="BB155" s="536">
        <v>4.1900000000000004</v>
      </c>
      <c r="BC155" s="536">
        <v>20.52</v>
      </c>
      <c r="BD155" s="592"/>
      <c r="BE155" s="421">
        <v>2011</v>
      </c>
      <c r="BF155" s="421">
        <f t="shared" si="48"/>
        <v>1</v>
      </c>
      <c r="BG155" s="559">
        <v>0.91</v>
      </c>
      <c r="BH155" t="s">
        <v>3876</v>
      </c>
      <c r="BI155" t="s">
        <v>3877</v>
      </c>
    </row>
    <row r="156" spans="1:61" ht="11.25" customHeight="1" x14ac:dyDescent="0.25">
      <c r="A156" s="95" t="s">
        <v>1165</v>
      </c>
      <c r="B156" s="405" t="s">
        <v>1166</v>
      </c>
      <c r="C156" s="734" t="s">
        <v>3636</v>
      </c>
      <c r="D156" s="734" t="s">
        <v>4811</v>
      </c>
      <c r="E156" s="504">
        <v>13</v>
      </c>
      <c r="F156" s="33">
        <v>389</v>
      </c>
      <c r="G156" s="33" t="s">
        <v>36</v>
      </c>
      <c r="H156" s="33" t="s">
        <v>114</v>
      </c>
      <c r="I156" s="573">
        <v>28.59</v>
      </c>
      <c r="J156" s="430">
        <f t="shared" si="35"/>
        <v>6.5757257782441405</v>
      </c>
      <c r="K156" s="575">
        <v>0.47</v>
      </c>
      <c r="L156" s="406">
        <v>4</v>
      </c>
      <c r="M156" s="423">
        <f t="shared" si="36"/>
        <v>1.88</v>
      </c>
      <c r="N156" s="183" t="s">
        <v>262</v>
      </c>
      <c r="O156" s="505">
        <v>0.45</v>
      </c>
      <c r="P156" s="422">
        <v>45652</v>
      </c>
      <c r="Q156" s="422">
        <v>45666</v>
      </c>
      <c r="R156" s="423">
        <f t="shared" si="37"/>
        <v>4.4444444444444366</v>
      </c>
      <c r="S156" s="474">
        <f>IF(INDEX(Historical!$D$7:$D$1190,MATCH(B156,Historical!$B$7:$B$1192,0))=0,"n/a",(INDEX(Historical!$C$7:$C$1190,MATCH(B156,Historical!$B$7:$B$1192,0))/INDEX(Historical!$D$7:$D$1190,MATCH(B156,Historical!$B$7:$B$1192,0))-1)*100)</f>
        <v>4.6511627906976827</v>
      </c>
      <c r="T156" s="474">
        <f>IF(INDEX(Historical!$F$7:$F$1190,MATCH(B156,Historical!$B$7:$B$1192,0))=0,"n/a",((INDEX(Historical!$C$7:$C$1190,MATCH(B156,Historical!$B$7:$B$1192,0))/INDEX(Historical!$F$7:$F$1190,MATCH(B156,Historical!$B$7:$B$1192,0)))^(1/3)-1)*100)</f>
        <v>4.8856246288386806</v>
      </c>
      <c r="U156" s="474">
        <f>IF(INDEX(Historical!$H$7:$H$1190,MATCH(B156,Historical!$B$7:$B$1192,0))=0,"n/a",((INDEX(Historical!$C$7:$C$1190,MATCH(B156,Historical!$B$7:$B$1192,0))/INDEX(Historical!$H$7:$H$1190,MATCH(B156,Historical!$B$7:$B$1192,0)))^(1/5)-1)*100)</f>
        <v>5.1547496797280434</v>
      </c>
      <c r="V156" s="474">
        <f>IF(INDEX(Historical!$M$7:$M$1190,MATCH(B156,Historical!$B$7:$B$1192,0))=0,"n/a",((INDEX(Historical!$C$7:$C$1190,MATCH(B156,Historical!$B$7:$B$1192,0))/INDEX(Historical!$M$7:$M$1190,MATCH(B156,Historical!$B$7:$B$1192,0)))^(1/10)-1)*100)</f>
        <v>8.4471771197698544</v>
      </c>
      <c r="W156" s="475">
        <f t="shared" si="38"/>
        <v>0.61023340775746471</v>
      </c>
      <c r="X156" s="476">
        <f t="shared" si="39"/>
        <v>4.5217102453754761</v>
      </c>
      <c r="Y156" s="439"/>
      <c r="Z156" s="430">
        <f t="shared" si="40"/>
        <v>163.47826086956522</v>
      </c>
      <c r="AA156" s="581">
        <f t="shared" si="41"/>
        <v>24.860869565217392</v>
      </c>
      <c r="AB156" s="406">
        <v>12</v>
      </c>
      <c r="AC156" s="568">
        <v>1.1499999999999999</v>
      </c>
      <c r="AD156" s="568">
        <v>8.73</v>
      </c>
      <c r="AE156" s="568">
        <v>7.7</v>
      </c>
      <c r="AF156" s="568">
        <v>1.65</v>
      </c>
      <c r="AG156" s="568">
        <v>6.87</v>
      </c>
      <c r="AH156" s="568">
        <v>-8</v>
      </c>
      <c r="AI156" s="568">
        <v>13.569999999999999</v>
      </c>
      <c r="AJ156" s="568">
        <v>1.1400000000000001</v>
      </c>
      <c r="AK156" s="568">
        <v>2.85</v>
      </c>
      <c r="AL156" s="576">
        <v>1620</v>
      </c>
      <c r="AM156" s="571">
        <v>6.81</v>
      </c>
      <c r="AN156" s="568">
        <v>0.95</v>
      </c>
      <c r="AO156" s="510">
        <f t="shared" si="42"/>
        <v>-13.130394107245209</v>
      </c>
      <c r="AP156" s="511">
        <f t="shared" si="43"/>
        <v>11.730475457972183</v>
      </c>
      <c r="AQ156" s="582">
        <f t="shared" si="44"/>
        <v>35.023347417496979</v>
      </c>
      <c r="AR156" s="430">
        <f>INDEX(Historical!$C$7:$C$1190,MATCH(B156,Historical!$B$7:$B$1214,0))*IF(AH156="n/a",1.03,IF(AH156&lt;0,1.01,IF(AH156&gt;10,1.1,(1+AH156/100))))</f>
        <v>1.8180000000000001</v>
      </c>
      <c r="AS156" s="581">
        <f t="shared" si="45"/>
        <v>1.9998000000000002</v>
      </c>
      <c r="AT156" s="581">
        <f t="shared" si="49"/>
        <v>2.0567943000000004</v>
      </c>
      <c r="AU156" s="581">
        <f t="shared" si="49"/>
        <v>2.1154129375500004</v>
      </c>
      <c r="AV156" s="581">
        <f t="shared" si="49"/>
        <v>2.1757022062701754</v>
      </c>
      <c r="AW156" s="430">
        <f t="shared" si="46"/>
        <v>10.165709443820177</v>
      </c>
      <c r="AX156" s="516">
        <f t="shared" si="47"/>
        <v>35.556871087163962</v>
      </c>
      <c r="AY156" s="606">
        <v>0.88</v>
      </c>
      <c r="AZ156" s="571">
        <v>8.2100000000000009</v>
      </c>
      <c r="BA156" s="571">
        <v>-15.53</v>
      </c>
      <c r="BB156" s="571">
        <v>2.13</v>
      </c>
      <c r="BC156" s="571">
        <v>-3.5999999999999996</v>
      </c>
      <c r="BE156" s="421">
        <v>2013</v>
      </c>
      <c r="BF156" s="421">
        <f t="shared" si="48"/>
        <v>1</v>
      </c>
      <c r="BG156" s="578">
        <v>3.4000000000000004</v>
      </c>
      <c r="BH156" t="s">
        <v>3876</v>
      </c>
      <c r="BI156" t="s">
        <v>3878</v>
      </c>
    </row>
    <row r="157" spans="1:61" ht="11.25" customHeight="1" x14ac:dyDescent="0.25">
      <c r="A157" s="577" t="s">
        <v>4257</v>
      </c>
      <c r="B157" s="405" t="s">
        <v>3996</v>
      </c>
      <c r="C157" s="734" t="s">
        <v>130</v>
      </c>
      <c r="D157" s="734" t="s">
        <v>3654</v>
      </c>
      <c r="E157" s="504">
        <v>11</v>
      </c>
      <c r="F157" s="33">
        <v>483</v>
      </c>
      <c r="G157" s="33" t="s">
        <v>105</v>
      </c>
      <c r="H157" s="33" t="s">
        <v>105</v>
      </c>
      <c r="I157" s="573">
        <v>9.66</v>
      </c>
      <c r="J157" s="430">
        <f t="shared" si="35"/>
        <v>3.1465838509316773</v>
      </c>
      <c r="K157" s="575">
        <v>2.5329999999999998E-2</v>
      </c>
      <c r="L157" s="406">
        <v>12</v>
      </c>
      <c r="M157" s="423">
        <f t="shared" si="36"/>
        <v>0.30396000000000001</v>
      </c>
      <c r="N157" s="183" t="s">
        <v>991</v>
      </c>
      <c r="O157" s="505">
        <v>2.5080000000000002E-2</v>
      </c>
      <c r="P157" s="422">
        <v>45642</v>
      </c>
      <c r="Q157" s="422">
        <v>45656</v>
      </c>
      <c r="R157" s="423">
        <f t="shared" si="37"/>
        <v>0.99681020733651016</v>
      </c>
      <c r="S157" s="474">
        <f>IF(INDEX(Historical!$D$7:$D$1190,MATCH(B157,Historical!$B$7:$B$1192,0))=0,"n/a",(INDEX(Historical!$C$7:$C$1190,MATCH(B157,Historical!$B$7:$B$1192,0))/INDEX(Historical!$D$7:$D$1190,MATCH(B157,Historical!$B$7:$B$1192,0))-1)*100)</f>
        <v>1.0060024814727786</v>
      </c>
      <c r="T157" s="474">
        <f>IF(INDEX(Historical!$F$7:$F$1190,MATCH(B157,Historical!$B$7:$B$1192,0))=0,"n/a",((INDEX(Historical!$C$7:$C$1190,MATCH(B157,Historical!$B$7:$B$1192,0))/INDEX(Historical!$F$7:$F$1190,MATCH(B157,Historical!$B$7:$B$1192,0)))^(1/3)-1)*100)</f>
        <v>1.0036229591040335</v>
      </c>
      <c r="U157" s="474">
        <f>IF(INDEX(Historical!$H$7:$H$1190,MATCH(B157,Historical!$B$7:$B$1192,0))=0,"n/a",((INDEX(Historical!$C$7:$C$1190,MATCH(B157,Historical!$B$7:$B$1192,0))/INDEX(Historical!$H$7:$H$1190,MATCH(B157,Historical!$B$7:$B$1192,0)))^(1/5)-1)*100)</f>
        <v>1.001408307115792</v>
      </c>
      <c r="V157" s="474">
        <f>IF(INDEX(Historical!$M$7:$M$1190,MATCH(B157,Historical!$B$7:$B$1192,0))=0,"n/a",((INDEX(Historical!$C$7:$C$1190,MATCH(B157,Historical!$B$7:$B$1192,0))/INDEX(Historical!$M$7:$M$1190,MATCH(B157,Historical!$B$7:$B$1192,0)))^(1/10)-1)*100)</f>
        <v>5.2366696919325717</v>
      </c>
      <c r="W157" s="475">
        <f t="shared" si="38"/>
        <v>0.19122999272964003</v>
      </c>
      <c r="X157" s="476">
        <f t="shared" si="39"/>
        <v>5.5052683183935781E-2</v>
      </c>
      <c r="Y157" s="451"/>
      <c r="Z157" s="430">
        <f t="shared" si="40"/>
        <v>138.16363636363639</v>
      </c>
      <c r="AA157" s="581">
        <f t="shared" si="41"/>
        <v>43.909090909090907</v>
      </c>
      <c r="AB157" s="406">
        <v>12</v>
      </c>
      <c r="AC157" s="568">
        <v>0.22</v>
      </c>
      <c r="AD157" s="568" t="s">
        <v>135</v>
      </c>
      <c r="AE157" s="568">
        <v>4.8899999999999997</v>
      </c>
      <c r="AF157" s="568">
        <v>3.46</v>
      </c>
      <c r="AG157" s="568">
        <v>8.9599999999999991</v>
      </c>
      <c r="AH157" s="568">
        <v>-15.379999999999999</v>
      </c>
      <c r="AI157" s="568">
        <v>25</v>
      </c>
      <c r="AJ157" s="568">
        <v>18.190000000000001</v>
      </c>
      <c r="AK157" s="568" t="s">
        <v>135</v>
      </c>
      <c r="AL157" s="576">
        <v>265.39999999999998</v>
      </c>
      <c r="AM157" s="571">
        <v>58.79</v>
      </c>
      <c r="AN157" s="568">
        <v>1.61</v>
      </c>
      <c r="AO157" s="510">
        <f t="shared" si="42"/>
        <v>-39.761098751043434</v>
      </c>
      <c r="AP157" s="511">
        <f t="shared" si="43"/>
        <v>4.1479921580474688</v>
      </c>
      <c r="AQ157" s="582">
        <f t="shared" si="44"/>
        <v>159.8507730264127</v>
      </c>
      <c r="AR157" s="430">
        <f>INDEX(Historical!$C$7:$C$1190,MATCH(B157,Historical!$B$7:$B$1214,0))*IF(AH157="n/a",1.03,IF(AH157&lt;0,1.01,IF(AH157&gt;10,1.1,(1+AH157/100))))</f>
        <v>0.3042221</v>
      </c>
      <c r="AS157" s="581">
        <f t="shared" si="45"/>
        <v>0.33464431</v>
      </c>
      <c r="AT157" s="581">
        <f t="shared" si="49"/>
        <v>0.34468363930000001</v>
      </c>
      <c r="AU157" s="581">
        <f t="shared" si="49"/>
        <v>0.35502414847900005</v>
      </c>
      <c r="AV157" s="581">
        <f t="shared" si="49"/>
        <v>0.36567487293337003</v>
      </c>
      <c r="AW157" s="430">
        <f t="shared" si="46"/>
        <v>1.7042490707123701</v>
      </c>
      <c r="AX157" s="516">
        <f t="shared" si="47"/>
        <v>17.642329924558698</v>
      </c>
      <c r="AY157" s="606">
        <v>1.04</v>
      </c>
      <c r="AZ157" s="571">
        <v>3.09</v>
      </c>
      <c r="BA157" s="571">
        <v>-30.9</v>
      </c>
      <c r="BB157" s="571">
        <v>-4.0199999999999996</v>
      </c>
      <c r="BC157" s="571">
        <v>-11.700000000000001</v>
      </c>
      <c r="BE157" s="421">
        <v>2014</v>
      </c>
      <c r="BF157" s="421">
        <f t="shared" si="48"/>
        <v>1</v>
      </c>
      <c r="BG157" s="578">
        <v>1.34</v>
      </c>
      <c r="BH157" t="s">
        <v>3876</v>
      </c>
      <c r="BI157" t="s">
        <v>3877</v>
      </c>
    </row>
    <row r="158" spans="1:61" ht="11.25" customHeight="1" x14ac:dyDescent="0.25">
      <c r="A158" s="95" t="s">
        <v>4260</v>
      </c>
      <c r="B158" s="405" t="s">
        <v>3273</v>
      </c>
      <c r="C158" s="734" t="s">
        <v>107</v>
      </c>
      <c r="D158" s="734" t="s">
        <v>3646</v>
      </c>
      <c r="E158" s="504">
        <v>12</v>
      </c>
      <c r="F158" s="33">
        <v>468</v>
      </c>
      <c r="G158" s="33" t="s">
        <v>105</v>
      </c>
      <c r="H158" s="33" t="s">
        <v>105</v>
      </c>
      <c r="I158" s="573">
        <v>56.26</v>
      </c>
      <c r="J158" s="430">
        <f t="shared" si="35"/>
        <v>2.0618556701030926</v>
      </c>
      <c r="K158" s="575">
        <v>0.28999999999999998</v>
      </c>
      <c r="L158" s="406">
        <v>4</v>
      </c>
      <c r="M158" s="423">
        <f t="shared" si="36"/>
        <v>1.1599999999999999</v>
      </c>
      <c r="N158" s="183" t="s">
        <v>234</v>
      </c>
      <c r="O158" s="505">
        <v>0.27</v>
      </c>
      <c r="P158" s="422">
        <v>45873</v>
      </c>
      <c r="Q158" s="422">
        <v>45884</v>
      </c>
      <c r="R158" s="423">
        <f t="shared" si="37"/>
        <v>7.4074074074073932</v>
      </c>
      <c r="S158" s="474">
        <f>IF(INDEX(Historical!$D$7:$D$1190,MATCH(B158,Historical!$B$7:$B$1192,0))=0,"n/a",(INDEX(Historical!$C$7:$C$1190,MATCH(B158,Historical!$B$7:$B$1192,0))/INDEX(Historical!$D$7:$D$1190,MATCH(B158,Historical!$B$7:$B$1192,0))-1)*100)</f>
        <v>1.0000000000000009</v>
      </c>
      <c r="T158" s="474">
        <f>IF(INDEX(Historical!$F$7:$F$1190,MATCH(B158,Historical!$B$7:$B$1192,0))=0,"n/a",((INDEX(Historical!$C$7:$C$1190,MATCH(B158,Historical!$B$7:$B$1192,0))/INDEX(Historical!$F$7:$F$1190,MATCH(B158,Historical!$B$7:$B$1192,0)))^(1/3)-1)*100)</f>
        <v>3.536463612604468</v>
      </c>
      <c r="U158" s="474">
        <f>IF(INDEX(Historical!$H$7:$H$1190,MATCH(B158,Historical!$B$7:$B$1192,0))=0,"n/a",((INDEX(Historical!$C$7:$C$1190,MATCH(B158,Historical!$B$7:$B$1192,0))/INDEX(Historical!$H$7:$H$1190,MATCH(B158,Historical!$B$7:$B$1192,0)))^(1/5)-1)*100)</f>
        <v>3.7548525504527142</v>
      </c>
      <c r="V158" s="474">
        <f>IF(INDEX(Historical!$M$7:$M$1190,MATCH(B158,Historical!$B$7:$B$1192,0))=0,"n/a",((INDEX(Historical!$C$7:$C$1190,MATCH(B158,Historical!$B$7:$B$1192,0))/INDEX(Historical!$M$7:$M$1190,MATCH(B158,Historical!$B$7:$B$1192,0)))^(1/10)-1)*100)</f>
        <v>30.593732124132455</v>
      </c>
      <c r="W158" s="475">
        <f t="shared" si="38"/>
        <v>0.1227327393473146</v>
      </c>
      <c r="X158" s="476">
        <f t="shared" si="39"/>
        <v>0.45239187354851973</v>
      </c>
      <c r="Y158" s="451"/>
      <c r="Z158" s="430">
        <f t="shared" si="40"/>
        <v>22.222222222222221</v>
      </c>
      <c r="AA158" s="581">
        <f t="shared" si="41"/>
        <v>10.777777777777779</v>
      </c>
      <c r="AB158" s="406">
        <v>12</v>
      </c>
      <c r="AC158" s="568">
        <v>5.22</v>
      </c>
      <c r="AD158" s="568" t="s">
        <v>135</v>
      </c>
      <c r="AE158" s="568">
        <v>2.15</v>
      </c>
      <c r="AF158" s="568">
        <v>1.07</v>
      </c>
      <c r="AG158" s="568">
        <v>10.549999999999999</v>
      </c>
      <c r="AH158" s="568">
        <v>18.32</v>
      </c>
      <c r="AI158" s="568">
        <v>0.62</v>
      </c>
      <c r="AJ158" s="568">
        <v>8.3000000000000007</v>
      </c>
      <c r="AK158" s="568" t="s">
        <v>135</v>
      </c>
      <c r="AL158" s="576">
        <v>440.26</v>
      </c>
      <c r="AM158" s="571">
        <v>14.14</v>
      </c>
      <c r="AN158" s="568">
        <v>0.36</v>
      </c>
      <c r="AO158" s="510">
        <f t="shared" si="42"/>
        <v>-4.9610695572219718</v>
      </c>
      <c r="AP158" s="511">
        <f t="shared" si="43"/>
        <v>5.8167082205558067</v>
      </c>
      <c r="AQ158" s="582">
        <f t="shared" si="44"/>
        <v>-28.407876838541569</v>
      </c>
      <c r="AR158" s="430">
        <f>INDEX(Historical!$C$7:$C$1190,MATCH(B158,Historical!$B$7:$B$1214,0))*IF(AH158="n/a",1.03,IF(AH158&lt;0,1.01,IF(AH158&gt;10,1.1,(1+AH158/100))))</f>
        <v>1.1110000000000002</v>
      </c>
      <c r="AS158" s="581">
        <f t="shared" si="45"/>
        <v>1.1178882000000001</v>
      </c>
      <c r="AT158" s="581">
        <f t="shared" si="49"/>
        <v>1.1514248460000001</v>
      </c>
      <c r="AU158" s="581">
        <f t="shared" si="49"/>
        <v>1.1859675913800001</v>
      </c>
      <c r="AV158" s="581">
        <f t="shared" si="49"/>
        <v>1.2215466191214002</v>
      </c>
      <c r="AW158" s="430">
        <f t="shared" si="46"/>
        <v>5.7878272565014006</v>
      </c>
      <c r="AX158" s="516">
        <f t="shared" si="47"/>
        <v>10.28764176413331</v>
      </c>
      <c r="AY158" s="606">
        <v>0.63</v>
      </c>
      <c r="AZ158" s="571">
        <v>42.120000000000005</v>
      </c>
      <c r="BA158" s="571">
        <v>-7.870000000000001</v>
      </c>
      <c r="BB158" s="571">
        <v>4.41</v>
      </c>
      <c r="BC158" s="571">
        <v>13.850000000000001</v>
      </c>
      <c r="BE158" s="421">
        <v>2014</v>
      </c>
      <c r="BF158" s="421">
        <f t="shared" si="48"/>
        <v>1</v>
      </c>
      <c r="BG158" s="578">
        <v>1.2</v>
      </c>
      <c r="BH158" t="s">
        <v>3876</v>
      </c>
      <c r="BI158" t="s">
        <v>3877</v>
      </c>
    </row>
    <row r="159" spans="1:61" ht="11.25" customHeight="1" x14ac:dyDescent="0.25">
      <c r="A159" s="8" t="s">
        <v>4264</v>
      </c>
      <c r="B159" s="405" t="s">
        <v>1209</v>
      </c>
      <c r="C159" s="734" t="s">
        <v>243</v>
      </c>
      <c r="D159" s="734" t="s">
        <v>3634</v>
      </c>
      <c r="E159" s="504">
        <v>16</v>
      </c>
      <c r="F159" s="33">
        <v>256</v>
      </c>
      <c r="G159" s="33" t="s">
        <v>114</v>
      </c>
      <c r="H159" s="33" t="s">
        <v>114</v>
      </c>
      <c r="I159" s="573">
        <v>406.77</v>
      </c>
      <c r="J159" s="430">
        <f t="shared" si="35"/>
        <v>2.2617203825257519</v>
      </c>
      <c r="K159" s="575">
        <v>2.2999999999999998</v>
      </c>
      <c r="L159" s="406">
        <v>4</v>
      </c>
      <c r="M159" s="423">
        <f t="shared" si="36"/>
        <v>9.1999999999999993</v>
      </c>
      <c r="N159" s="183" t="s">
        <v>580</v>
      </c>
      <c r="O159" s="505">
        <v>2.25</v>
      </c>
      <c r="P159" s="422">
        <v>45729</v>
      </c>
      <c r="Q159" s="422">
        <v>45743</v>
      </c>
      <c r="R159" s="423">
        <f t="shared" si="37"/>
        <v>2.2222222222222143</v>
      </c>
      <c r="S159" s="474">
        <f>IF(INDEX(Historical!$D$7:$D$1190,MATCH(B159,Historical!$B$7:$B$1192,0))=0,"n/a",(INDEX(Historical!$C$7:$C$1190,MATCH(B159,Historical!$B$7:$B$1192,0))/INDEX(Historical!$D$7:$D$1190,MATCH(B159,Historical!$B$7:$B$1192,0))-1)*100)</f>
        <v>7.6555023923445153</v>
      </c>
      <c r="T159" s="474">
        <f>IF(INDEX(Historical!$F$7:$F$1190,MATCH(B159,Historical!$B$7:$B$1192,0))=0,"n/a",((INDEX(Historical!$C$7:$C$1190,MATCH(B159,Historical!$B$7:$B$1192,0))/INDEX(Historical!$F$7:$F$1190,MATCH(B159,Historical!$B$7:$B$1192,0)))^(1/3)-1)*100)</f>
        <v>10.891823393038823</v>
      </c>
      <c r="U159" s="474">
        <f>IF(INDEX(Historical!$H$7:$H$1190,MATCH(B159,Historical!$B$7:$B$1192,0))=0,"n/a",((INDEX(Historical!$C$7:$C$1190,MATCH(B159,Historical!$B$7:$B$1192,0))/INDEX(Historical!$H$7:$H$1190,MATCH(B159,Historical!$B$7:$B$1192,0)))^(1/5)-1)*100)</f>
        <v>10.593275745823227</v>
      </c>
      <c r="V159" s="474">
        <f>IF(INDEX(Historical!$M$7:$M$1190,MATCH(B159,Historical!$B$7:$B$1192,0))=0,"n/a",((INDEX(Historical!$C$7:$C$1190,MATCH(B159,Historical!$B$7:$B$1192,0))/INDEX(Historical!$M$7:$M$1190,MATCH(B159,Historical!$B$7:$B$1192,0)))^(1/10)-1)*100)</f>
        <v>16.952218914258022</v>
      </c>
      <c r="W159" s="475">
        <f t="shared" si="38"/>
        <v>0.62489021640190878</v>
      </c>
      <c r="X159" s="476">
        <f t="shared" si="39"/>
        <v>1.3598556798232642</v>
      </c>
      <c r="Y159" s="442"/>
      <c r="Z159" s="430">
        <f t="shared" si="40"/>
        <v>62.499999999999986</v>
      </c>
      <c r="AA159" s="581">
        <f t="shared" si="41"/>
        <v>27.633831521739129</v>
      </c>
      <c r="AB159" s="406">
        <v>1</v>
      </c>
      <c r="AC159" s="568">
        <v>14.72</v>
      </c>
      <c r="AD159" s="568">
        <v>5.29</v>
      </c>
      <c r="AE159" s="568">
        <v>2.4500000000000002</v>
      </c>
      <c r="AF159" s="569">
        <v>37.950000000000003</v>
      </c>
      <c r="AG159" s="569">
        <v>193.95</v>
      </c>
      <c r="AH159" s="568">
        <v>-1.66</v>
      </c>
      <c r="AI159" s="568">
        <v>8.5</v>
      </c>
      <c r="AJ159" s="568">
        <v>7.79</v>
      </c>
      <c r="AK159" s="568">
        <v>5.2200000000000006</v>
      </c>
      <c r="AL159" s="576">
        <v>404890</v>
      </c>
      <c r="AM159" s="571">
        <v>6.9999999999999993E-2</v>
      </c>
      <c r="AN159" s="569">
        <v>5.75</v>
      </c>
      <c r="AO159" s="510">
        <f t="shared" si="42"/>
        <v>-14.77883539339015</v>
      </c>
      <c r="AP159" s="511">
        <f t="shared" si="43"/>
        <v>12.854996128348979</v>
      </c>
      <c r="AQ159" s="582">
        <f t="shared" si="44"/>
        <v>582.70830154612895</v>
      </c>
      <c r="AR159" s="430">
        <f>INDEX(Historical!$C$7:$C$1190,MATCH(B159,Historical!$B$7:$B$1214,0))*IF(AH159="n/a",1.03,IF(AH159&lt;0,1.01,IF(AH159&gt;10,1.1,(1+AH159/100))))</f>
        <v>9.09</v>
      </c>
      <c r="AS159" s="581">
        <f t="shared" si="45"/>
        <v>9.8626500000000004</v>
      </c>
      <c r="AT159" s="581">
        <f t="shared" si="49"/>
        <v>10.377480330000001</v>
      </c>
      <c r="AU159" s="581">
        <f t="shared" si="49"/>
        <v>10.919184803226001</v>
      </c>
      <c r="AV159" s="581">
        <f t="shared" si="49"/>
        <v>11.489166249954398</v>
      </c>
      <c r="AW159" s="430">
        <f t="shared" si="46"/>
        <v>51.7384813831804</v>
      </c>
      <c r="AX159" s="516">
        <f t="shared" si="47"/>
        <v>12.719345424485681</v>
      </c>
      <c r="AY159" s="606">
        <v>1.01</v>
      </c>
      <c r="AZ159" s="571">
        <v>24.66</v>
      </c>
      <c r="BA159" s="571">
        <v>-7.42</v>
      </c>
      <c r="BB159" s="571">
        <v>7.06</v>
      </c>
      <c r="BC159" s="571">
        <v>6.1</v>
      </c>
      <c r="BE159" s="421">
        <v>2010</v>
      </c>
      <c r="BF159" s="421">
        <f t="shared" si="48"/>
        <v>1</v>
      </c>
      <c r="BG159" s="578">
        <v>14.860000000000001</v>
      </c>
      <c r="BH159" t="s">
        <v>3876</v>
      </c>
      <c r="BI159" t="s">
        <v>3877</v>
      </c>
    </row>
    <row r="160" spans="1:61" ht="11.25" customHeight="1" x14ac:dyDescent="0.25">
      <c r="A160" s="95" t="s">
        <v>4265</v>
      </c>
      <c r="B160" s="405" t="s">
        <v>3525</v>
      </c>
      <c r="C160" s="734" t="s">
        <v>111</v>
      </c>
      <c r="D160" s="734" t="s">
        <v>3658</v>
      </c>
      <c r="E160" s="504">
        <v>18</v>
      </c>
      <c r="F160" s="33">
        <v>226</v>
      </c>
      <c r="G160" s="33" t="s">
        <v>105</v>
      </c>
      <c r="H160" s="33" t="s">
        <v>105</v>
      </c>
      <c r="I160" s="573">
        <v>312.02</v>
      </c>
      <c r="J160" s="430">
        <f t="shared" si="35"/>
        <v>7.691814627267482E-2</v>
      </c>
      <c r="K160" s="575">
        <v>0.12</v>
      </c>
      <c r="L160" s="406">
        <v>2</v>
      </c>
      <c r="M160" s="423">
        <f t="shared" si="36"/>
        <v>0.24</v>
      </c>
      <c r="N160" s="183" t="s">
        <v>227</v>
      </c>
      <c r="O160" s="505">
        <v>0.11</v>
      </c>
      <c r="P160" s="422">
        <v>45839</v>
      </c>
      <c r="Q160" s="422">
        <v>45853</v>
      </c>
      <c r="R160" s="423">
        <f t="shared" si="37"/>
        <v>9.0909090909090864</v>
      </c>
      <c r="S160" s="474">
        <f>IF(INDEX(Historical!$D$7:$D$1190,MATCH(B160,Historical!$B$7:$B$1192,0))=0,"n/a",(INDEX(Historical!$C$7:$C$1190,MATCH(B160,Historical!$B$7:$B$1192,0))/INDEX(Historical!$D$7:$D$1190,MATCH(B160,Historical!$B$7:$B$1192,0))-1)*100)</f>
        <v>4.9999999999999822</v>
      </c>
      <c r="T160" s="474">
        <f>IF(INDEX(Historical!$F$7:$F$1190,MATCH(B160,Historical!$B$7:$B$1192,0))=0,"n/a",((INDEX(Historical!$C$7:$C$1190,MATCH(B160,Historical!$B$7:$B$1192,0))/INDEX(Historical!$F$7:$F$1190,MATCH(B160,Historical!$B$7:$B$1192,0)))^(1/3)-1)*100)</f>
        <v>7.2976287935406337</v>
      </c>
      <c r="U160" s="474">
        <f>IF(INDEX(Historical!$H$7:$H$1190,MATCH(B160,Historical!$B$7:$B$1192,0))=0,"n/a",((INDEX(Historical!$C$7:$C$1190,MATCH(B160,Historical!$B$7:$B$1192,0))/INDEX(Historical!$H$7:$H$1190,MATCH(B160,Historical!$B$7:$B$1192,0)))^(1/5)-1)*100)</f>
        <v>8.4471771197698544</v>
      </c>
      <c r="V160" s="474">
        <f>IF(INDEX(Historical!$M$7:$M$1190,MATCH(B160,Historical!$B$7:$B$1192,0))=0,"n/a",((INDEX(Historical!$C$7:$C$1190,MATCH(B160,Historical!$B$7:$B$1192,0))/INDEX(Historical!$M$7:$M$1190,MATCH(B160,Historical!$B$7:$B$1192,0)))^(1/10)-1)*100)</f>
        <v>13.085023432656673</v>
      </c>
      <c r="W160" s="475">
        <f t="shared" si="38"/>
        <v>0.64556071781178392</v>
      </c>
      <c r="X160" s="476">
        <f t="shared" si="39"/>
        <v>0.94276530354574273</v>
      </c>
      <c r="Y160" s="452"/>
      <c r="Z160" s="430">
        <f t="shared" si="40"/>
        <v>5.2631578947368425</v>
      </c>
      <c r="AA160" s="581">
        <f t="shared" si="41"/>
        <v>68.425438596491233</v>
      </c>
      <c r="AB160" s="406">
        <v>10</v>
      </c>
      <c r="AC160" s="568">
        <v>4.5599999999999996</v>
      </c>
      <c r="AD160" s="568">
        <v>4.03</v>
      </c>
      <c r="AE160" s="568">
        <v>8.7799999999999994</v>
      </c>
      <c r="AF160" s="568">
        <v>10.49</v>
      </c>
      <c r="AG160" s="568">
        <v>16.71</v>
      </c>
      <c r="AH160" s="568">
        <v>27.88</v>
      </c>
      <c r="AI160" s="568">
        <v>11.74</v>
      </c>
      <c r="AJ160" s="568">
        <v>8.9599999999999991</v>
      </c>
      <c r="AK160" s="568">
        <v>16.97</v>
      </c>
      <c r="AL160" s="576">
        <v>37660</v>
      </c>
      <c r="AM160" s="571">
        <v>69.47</v>
      </c>
      <c r="AN160" s="568">
        <v>0.59</v>
      </c>
      <c r="AO160" s="510">
        <f t="shared" si="42"/>
        <v>-59.901343330448704</v>
      </c>
      <c r="AP160" s="511">
        <f t="shared" si="43"/>
        <v>8.5240952660425293</v>
      </c>
      <c r="AQ160" s="582">
        <f t="shared" si="44"/>
        <v>464.81377496469014</v>
      </c>
      <c r="AR160" s="430">
        <f>INDEX(Historical!$C$7:$C$1190,MATCH(B160,Historical!$B$7:$B$1214,0))*IF(AH160="n/a",1.03,IF(AH160&lt;0,1.01,IF(AH160&gt;10,1.1,(1+AH160/100))))</f>
        <v>0.23100000000000001</v>
      </c>
      <c r="AS160" s="581">
        <f t="shared" si="45"/>
        <v>0.25410000000000005</v>
      </c>
      <c r="AT160" s="581">
        <f t="shared" si="49"/>
        <v>0.27951000000000009</v>
      </c>
      <c r="AU160" s="581">
        <f t="shared" si="49"/>
        <v>0.30746100000000015</v>
      </c>
      <c r="AV160" s="581">
        <f t="shared" si="49"/>
        <v>0.3382071000000002</v>
      </c>
      <c r="AW160" s="430">
        <f t="shared" si="46"/>
        <v>1.4102781000000006</v>
      </c>
      <c r="AX160" s="516">
        <f t="shared" si="47"/>
        <v>0.45198323825395831</v>
      </c>
      <c r="AY160" s="606">
        <v>1.08</v>
      </c>
      <c r="AZ160" s="571">
        <v>44</v>
      </c>
      <c r="BA160" s="571">
        <v>-7.9399999999999995</v>
      </c>
      <c r="BB160" s="571">
        <v>-1.91</v>
      </c>
      <c r="BC160" s="571">
        <v>14.42</v>
      </c>
      <c r="BE160" s="421">
        <v>2008</v>
      </c>
      <c r="BF160" s="421">
        <f t="shared" si="48"/>
        <v>2</v>
      </c>
      <c r="BG160" s="578">
        <v>8.0500000000000007</v>
      </c>
      <c r="BH160" t="s">
        <v>3876</v>
      </c>
      <c r="BI160" t="s">
        <v>3877</v>
      </c>
    </row>
    <row r="161" spans="1:61" ht="11.25" customHeight="1" x14ac:dyDescent="0.25">
      <c r="A161" s="8" t="s">
        <v>4266</v>
      </c>
      <c r="B161" s="405" t="s">
        <v>3274</v>
      </c>
      <c r="C161" s="734" t="s">
        <v>107</v>
      </c>
      <c r="D161" s="734" t="s">
        <v>3646</v>
      </c>
      <c r="E161" s="504">
        <v>12</v>
      </c>
      <c r="F161" s="33">
        <v>469</v>
      </c>
      <c r="G161" s="33" t="s">
        <v>105</v>
      </c>
      <c r="H161" s="33" t="s">
        <v>105</v>
      </c>
      <c r="I161" s="395">
        <v>13.51</v>
      </c>
      <c r="J161" s="430">
        <f t="shared" si="35"/>
        <v>3.9970392301998525</v>
      </c>
      <c r="K161" s="579">
        <v>0.13500000000000001</v>
      </c>
      <c r="L161" s="33">
        <v>4</v>
      </c>
      <c r="M161" s="423">
        <f t="shared" si="36"/>
        <v>0.54</v>
      </c>
      <c r="N161" s="33" t="s">
        <v>3537</v>
      </c>
      <c r="O161" s="506">
        <v>0.13</v>
      </c>
      <c r="P161" s="422">
        <v>45873</v>
      </c>
      <c r="Q161" s="422">
        <v>45887</v>
      </c>
      <c r="R161" s="423">
        <f t="shared" si="37"/>
        <v>3.8461538461538494</v>
      </c>
      <c r="S161" s="474">
        <f>IF(INDEX(Historical!$D$7:$D$1190,MATCH(B161,Historical!$B$7:$B$1192,0))=0,"n/a",(INDEX(Historical!$C$7:$C$1190,MATCH(B161,Historical!$B$7:$B$1192,0))/INDEX(Historical!$D$7:$D$1190,MATCH(B161,Historical!$B$7:$B$1192,0))-1)*100)</f>
        <v>4.081632653061229</v>
      </c>
      <c r="T161" s="474">
        <f>IF(INDEX(Historical!$F$7:$F$1190,MATCH(B161,Historical!$B$7:$B$1192,0))=0,"n/a",((INDEX(Historical!$C$7:$C$1190,MATCH(B161,Historical!$B$7:$B$1192,0))/INDEX(Historical!$F$7:$F$1190,MATCH(B161,Historical!$B$7:$B$1192,0)))^(1/3)-1)*100)</f>
        <v>11.795872715976085</v>
      </c>
      <c r="U161" s="474">
        <f>IF(INDEX(Historical!$H$7:$H$1190,MATCH(B161,Historical!$B$7:$B$1192,0))=0,"n/a",((INDEX(Historical!$C$7:$C$1190,MATCH(B161,Historical!$B$7:$B$1192,0))/INDEX(Historical!$H$7:$H$1190,MATCH(B161,Historical!$B$7:$B$1192,0)))^(1/5)-1)*100)</f>
        <v>11.196158593857897</v>
      </c>
      <c r="V161" s="474">
        <f>IF(INDEX(Historical!$M$7:$M$1190,MATCH(B161,Historical!$B$7:$B$1192,0))=0,"n/a",((INDEX(Historical!$C$7:$C$1190,MATCH(B161,Historical!$B$7:$B$1192,0))/INDEX(Historical!$M$7:$M$1190,MATCH(B161,Historical!$B$7:$B$1192,0)))^(1/10)-1)*100)</f>
        <v>14.646996692066061</v>
      </c>
      <c r="W161" s="475">
        <f t="shared" si="38"/>
        <v>0.76439961237395493</v>
      </c>
      <c r="X161" s="476">
        <f t="shared" si="39"/>
        <v>3.3927753314720897</v>
      </c>
      <c r="Y161" s="405"/>
      <c r="Z161" s="430">
        <f t="shared" si="40"/>
        <v>42.857142857142861</v>
      </c>
      <c r="AA161" s="581">
        <f t="shared" si="41"/>
        <v>10.722222222222221</v>
      </c>
      <c r="AB161" s="33">
        <v>12</v>
      </c>
      <c r="AC161" s="395">
        <v>1.26</v>
      </c>
      <c r="AD161" s="395" t="s">
        <v>135</v>
      </c>
      <c r="AE161" s="395">
        <v>1.3</v>
      </c>
      <c r="AF161" s="395">
        <v>0.75</v>
      </c>
      <c r="AG161" s="395">
        <v>7.1999999999999993</v>
      </c>
      <c r="AH161" s="395" t="s">
        <v>135</v>
      </c>
      <c r="AI161" s="395" t="s">
        <v>135</v>
      </c>
      <c r="AJ161" s="395">
        <v>3.3000000000000003</v>
      </c>
      <c r="AK161" s="395" t="s">
        <v>135</v>
      </c>
      <c r="AL161" s="395">
        <v>42.19</v>
      </c>
      <c r="AM161" s="395">
        <v>30.599999999999998</v>
      </c>
      <c r="AN161" s="395">
        <v>7.0000000000000007E-2</v>
      </c>
      <c r="AO161" s="510">
        <f t="shared" si="42"/>
        <v>4.4709756018355282</v>
      </c>
      <c r="AP161" s="511">
        <f t="shared" si="43"/>
        <v>15.19319782405775</v>
      </c>
      <c r="AQ161" s="582">
        <f t="shared" si="44"/>
        <v>-40.216439767490655</v>
      </c>
      <c r="AR161" s="430">
        <f>INDEX(Historical!$C$7:$C$1190,MATCH(B161,Historical!$B$7:$B$1214,0))*IF(AH161="n/a",1.03,IF(AH161&lt;0,1.01,IF(AH161&gt;10,1.1,(1+AH161/100))))</f>
        <v>0.52529999999999999</v>
      </c>
      <c r="AS161" s="581">
        <f t="shared" si="45"/>
        <v>0.54105899999999996</v>
      </c>
      <c r="AT161" s="581">
        <f t="shared" si="49"/>
        <v>0.55729076999999994</v>
      </c>
      <c r="AU161" s="581">
        <f t="shared" si="49"/>
        <v>0.57400949309999993</v>
      </c>
      <c r="AV161" s="581">
        <f t="shared" si="49"/>
        <v>0.59122977789299991</v>
      </c>
      <c r="AW161" s="430">
        <f t="shared" si="46"/>
        <v>2.7888890409929994</v>
      </c>
      <c r="AX161" s="516">
        <f t="shared" si="47"/>
        <v>20.643146121339743</v>
      </c>
      <c r="AY161" s="500">
        <v>0.38</v>
      </c>
      <c r="AZ161" s="578">
        <v>14.979999999999999</v>
      </c>
      <c r="BA161" s="578">
        <v>-5.19</v>
      </c>
      <c r="BB161" s="578">
        <v>0.85000000000000009</v>
      </c>
      <c r="BC161" s="578">
        <v>4.71</v>
      </c>
      <c r="BE161" s="421">
        <v>2014</v>
      </c>
      <c r="BF161" s="421">
        <f t="shared" si="48"/>
        <v>1</v>
      </c>
      <c r="BG161" s="578">
        <v>0.62</v>
      </c>
      <c r="BH161" t="s">
        <v>3876</v>
      </c>
      <c r="BI161" t="s">
        <v>3877</v>
      </c>
    </row>
    <row r="162" spans="1:61" ht="11.25" customHeight="1" x14ac:dyDescent="0.25">
      <c r="A162" s="8" t="s">
        <v>4267</v>
      </c>
      <c r="B162" s="405" t="s">
        <v>1198</v>
      </c>
      <c r="C162" s="734" t="s">
        <v>107</v>
      </c>
      <c r="D162" s="734" t="s">
        <v>3652</v>
      </c>
      <c r="E162" s="504">
        <v>15</v>
      </c>
      <c r="F162" s="33">
        <v>291</v>
      </c>
      <c r="G162" s="33" t="s">
        <v>105</v>
      </c>
      <c r="H162" s="33" t="s">
        <v>105</v>
      </c>
      <c r="I162" s="573">
        <v>24.44</v>
      </c>
      <c r="J162" s="430">
        <f t="shared" si="35"/>
        <v>3.9279869067103101</v>
      </c>
      <c r="K162" s="575">
        <v>0.24</v>
      </c>
      <c r="L162" s="406">
        <v>4</v>
      </c>
      <c r="M162" s="423">
        <f t="shared" si="36"/>
        <v>0.96</v>
      </c>
      <c r="N162" s="183" t="s">
        <v>671</v>
      </c>
      <c r="O162" s="505">
        <v>0.23</v>
      </c>
      <c r="P162" s="422">
        <v>45694</v>
      </c>
      <c r="Q162" s="422">
        <v>45708</v>
      </c>
      <c r="R162" s="423">
        <f t="shared" si="37"/>
        <v>4.3478260869565135</v>
      </c>
      <c r="S162" s="474">
        <f>IF(INDEX(Historical!$D$7:$D$1190,MATCH(B162,Historical!$B$7:$B$1192,0))=0,"n/a",(INDEX(Historical!$C$7:$C$1190,MATCH(B162,Historical!$B$7:$B$1192,0))/INDEX(Historical!$D$7:$D$1190,MATCH(B162,Historical!$B$7:$B$1192,0))-1)*100)</f>
        <v>4.5454545454545414</v>
      </c>
      <c r="T162" s="474">
        <f>IF(INDEX(Historical!$F$7:$F$1190,MATCH(B162,Historical!$B$7:$B$1192,0))=0,"n/a",((INDEX(Historical!$C$7:$C$1190,MATCH(B162,Historical!$B$7:$B$1192,0))/INDEX(Historical!$F$7:$F$1190,MATCH(B162,Historical!$B$7:$B$1192,0)))^(1/3)-1)*100)</f>
        <v>4.3360208111505649</v>
      </c>
      <c r="U162" s="474">
        <f>IF(INDEX(Historical!$H$7:$H$1190,MATCH(B162,Historical!$B$7:$B$1192,0))=0,"n/a",((INDEX(Historical!$C$7:$C$1190,MATCH(B162,Historical!$B$7:$B$1192,0))/INDEX(Historical!$H$7:$H$1190,MATCH(B162,Historical!$B$7:$B$1192,0)))^(1/5)-1)*100)</f>
        <v>4.4506679342421807</v>
      </c>
      <c r="V162" s="474">
        <f>IF(INDEX(Historical!$M$7:$M$1190,MATCH(B162,Historical!$B$7:$B$1192,0))=0,"n/a",((INDEX(Historical!$C$7:$C$1190,MATCH(B162,Historical!$B$7:$B$1192,0))/INDEX(Historical!$M$7:$M$1190,MATCH(B162,Historical!$B$7:$B$1192,0)))^(1/10)-1)*100)</f>
        <v>10.466575521433796</v>
      </c>
      <c r="W162" s="475">
        <f t="shared" si="38"/>
        <v>0.42522675397774151</v>
      </c>
      <c r="X162" s="476" t="str">
        <f t="shared" si="39"/>
        <v>n/a</v>
      </c>
      <c r="Y162" s="451"/>
      <c r="Z162" s="430">
        <f t="shared" si="40"/>
        <v>67.132867132867133</v>
      </c>
      <c r="AA162" s="581">
        <f t="shared" si="41"/>
        <v>17.090909090909093</v>
      </c>
      <c r="AB162" s="406">
        <v>12</v>
      </c>
      <c r="AC162" s="568">
        <v>1.43</v>
      </c>
      <c r="AD162" s="568" t="s">
        <v>135</v>
      </c>
      <c r="AE162" s="568">
        <v>2.5499999999999998</v>
      </c>
      <c r="AF162" s="568">
        <v>0.93</v>
      </c>
      <c r="AG162" s="568">
        <v>5.6899999999999995</v>
      </c>
      <c r="AH162" s="568">
        <v>49.46</v>
      </c>
      <c r="AI162" s="568">
        <v>24.73</v>
      </c>
      <c r="AJ162" s="568">
        <v>-7.4499999999999993</v>
      </c>
      <c r="AK162" s="568" t="s">
        <v>135</v>
      </c>
      <c r="AL162" s="576">
        <v>829.81</v>
      </c>
      <c r="AM162" s="571">
        <v>1.67</v>
      </c>
      <c r="AN162" s="568">
        <v>0.32</v>
      </c>
      <c r="AO162" s="510">
        <f t="shared" si="42"/>
        <v>-8.7122542499566027</v>
      </c>
      <c r="AP162" s="511">
        <f t="shared" si="43"/>
        <v>8.3786548409524908</v>
      </c>
      <c r="AQ162" s="582">
        <f t="shared" si="44"/>
        <v>-15.950952270460405</v>
      </c>
      <c r="AR162" s="430">
        <f>INDEX(Historical!$C$7:$C$1190,MATCH(B162,Historical!$B$7:$B$1214,0))*IF(AH162="n/a",1.03,IF(AH162&lt;0,1.01,IF(AH162&gt;10,1.1,(1+AH162/100))))</f>
        <v>1.0120000000000002</v>
      </c>
      <c r="AS162" s="581">
        <f t="shared" si="45"/>
        <v>1.1132000000000004</v>
      </c>
      <c r="AT162" s="581">
        <f t="shared" si="49"/>
        <v>1.1465960000000004</v>
      </c>
      <c r="AU162" s="581">
        <f t="shared" si="49"/>
        <v>1.1809938800000004</v>
      </c>
      <c r="AV162" s="581">
        <f t="shared" si="49"/>
        <v>1.2164236964000004</v>
      </c>
      <c r="AW162" s="430">
        <f t="shared" si="46"/>
        <v>5.6692135764000016</v>
      </c>
      <c r="AX162" s="516">
        <f t="shared" si="47"/>
        <v>23.196454895253687</v>
      </c>
      <c r="AY162" s="606">
        <v>0.56000000000000005</v>
      </c>
      <c r="AZ162" s="571">
        <v>23.189999999999998</v>
      </c>
      <c r="BA162" s="571">
        <v>-11.37</v>
      </c>
      <c r="BB162" s="571">
        <v>1.97</v>
      </c>
      <c r="BC162" s="571">
        <v>1.31</v>
      </c>
      <c r="BE162" s="421">
        <v>2011</v>
      </c>
      <c r="BF162" s="421">
        <f t="shared" si="48"/>
        <v>1</v>
      </c>
      <c r="BG162" s="578">
        <v>0.70000000000000007</v>
      </c>
      <c r="BH162" t="s">
        <v>3876</v>
      </c>
      <c r="BI162" t="s">
        <v>3877</v>
      </c>
    </row>
    <row r="163" spans="1:61" ht="11.25" customHeight="1" x14ac:dyDescent="0.25">
      <c r="A163" s="95" t="s">
        <v>4268</v>
      </c>
      <c r="B163" s="405" t="s">
        <v>590</v>
      </c>
      <c r="C163" s="734" t="s">
        <v>111</v>
      </c>
      <c r="D163" s="734" t="s">
        <v>209</v>
      </c>
      <c r="E163" s="504">
        <v>18</v>
      </c>
      <c r="F163" s="33">
        <v>220</v>
      </c>
      <c r="G163" s="33" t="s">
        <v>105</v>
      </c>
      <c r="H163" s="33" t="s">
        <v>105</v>
      </c>
      <c r="I163" s="573">
        <v>25.39</v>
      </c>
      <c r="J163" s="430">
        <f t="shared" si="35"/>
        <v>3.5447026388341865</v>
      </c>
      <c r="K163" s="575">
        <v>0.22500000000000001</v>
      </c>
      <c r="L163" s="406">
        <v>4</v>
      </c>
      <c r="M163" s="423">
        <f t="shared" si="36"/>
        <v>0.9</v>
      </c>
      <c r="N163" s="183" t="s">
        <v>150</v>
      </c>
      <c r="O163" s="505">
        <v>0.2225</v>
      </c>
      <c r="P163" s="422">
        <v>45642</v>
      </c>
      <c r="Q163" s="422">
        <v>45657</v>
      </c>
      <c r="R163" s="423">
        <f t="shared" si="37"/>
        <v>1.1235955056179785</v>
      </c>
      <c r="S163" s="474">
        <f>IF(INDEX(Historical!$D$7:$D$1190,MATCH(B163,Historical!$B$7:$B$1192,0))=0,"n/a",(INDEX(Historical!$C$7:$C$1190,MATCH(B163,Historical!$B$7:$B$1192,0))/INDEX(Historical!$D$7:$D$1190,MATCH(B163,Historical!$B$7:$B$1192,0))-1)*100)</f>
        <v>1.1331444759206777</v>
      </c>
      <c r="T163" s="474">
        <f>IF(INDEX(Historical!$F$7:$F$1190,MATCH(B163,Historical!$B$7:$B$1192,0))=0,"n/a",((INDEX(Historical!$C$7:$C$1190,MATCH(B163,Historical!$B$7:$B$1192,0))/INDEX(Historical!$F$7:$F$1190,MATCH(B163,Historical!$B$7:$B$1192,0)))^(1/3)-1)*100)</f>
        <v>1.1462316214581936</v>
      </c>
      <c r="U163" s="474">
        <f>IF(INDEX(Historical!$H$7:$H$1190,MATCH(B163,Historical!$B$7:$B$1192,0))=0,"n/a",((INDEX(Historical!$C$7:$C$1190,MATCH(B163,Historical!$B$7:$B$1192,0))/INDEX(Historical!$H$7:$H$1190,MATCH(B163,Historical!$B$7:$B$1192,0)))^(1/5)-1)*100)</f>
        <v>1.1597303555248795</v>
      </c>
      <c r="V163" s="474">
        <f>IF(INDEX(Historical!$M$7:$M$1190,MATCH(B163,Historical!$B$7:$B$1192,0))=0,"n/a",((INDEX(Historical!$C$7:$C$1190,MATCH(B163,Historical!$B$7:$B$1192,0))/INDEX(Historical!$M$7:$M$1190,MATCH(B163,Historical!$B$7:$B$1192,0)))^(1/10)-1)*100)</f>
        <v>1.1954288916455891</v>
      </c>
      <c r="W163" s="475">
        <f t="shared" si="38"/>
        <v>0.97013746583323068</v>
      </c>
      <c r="X163" s="476" t="str">
        <f t="shared" si="39"/>
        <v>n/a</v>
      </c>
      <c r="Y163" s="451"/>
      <c r="Z163" s="430" t="str">
        <f t="shared" si="40"/>
        <v>n/a</v>
      </c>
      <c r="AA163" s="581" t="str">
        <f t="shared" si="41"/>
        <v>n/a</v>
      </c>
      <c r="AB163" s="406">
        <v>9</v>
      </c>
      <c r="AC163" s="568">
        <v>-0.25</v>
      </c>
      <c r="AD163" s="568" t="s">
        <v>135</v>
      </c>
      <c r="AE163" s="568">
        <v>0.63</v>
      </c>
      <c r="AF163" s="568">
        <v>1.36</v>
      </c>
      <c r="AG163" s="568">
        <v>-1.5</v>
      </c>
      <c r="AH163" s="568">
        <v>-32.08</v>
      </c>
      <c r="AI163" s="568">
        <v>3.44</v>
      </c>
      <c r="AJ163" s="568" t="s">
        <v>135</v>
      </c>
      <c r="AK163" s="568">
        <v>-6.83</v>
      </c>
      <c r="AL163" s="576">
        <v>1790</v>
      </c>
      <c r="AM163" s="571">
        <v>1.0699999999999998</v>
      </c>
      <c r="AN163" s="568">
        <v>1.33</v>
      </c>
      <c r="AO163" s="510" t="str">
        <f t="shared" si="42"/>
        <v>n/a</v>
      </c>
      <c r="AP163" s="511">
        <f t="shared" si="43"/>
        <v>4.7044329943590659</v>
      </c>
      <c r="AQ163" s="582" t="str">
        <f t="shared" si="44"/>
        <v>n/a</v>
      </c>
      <c r="AR163" s="430">
        <f>INDEX(Historical!$C$7:$C$1190,MATCH(B163,Historical!$B$7:$B$1214,0))*IF(AH163="n/a",1.03,IF(AH163&lt;0,1.01,IF(AH163&gt;10,1.1,(1+AH163/100))))</f>
        <v>0.90142499999999992</v>
      </c>
      <c r="AS163" s="581">
        <f t="shared" si="45"/>
        <v>0.93243401999999986</v>
      </c>
      <c r="AT163" s="581">
        <f t="shared" si="49"/>
        <v>0.94175836019999992</v>
      </c>
      <c r="AU163" s="581">
        <f t="shared" si="49"/>
        <v>0.95117594380199988</v>
      </c>
      <c r="AV163" s="581">
        <f t="shared" si="49"/>
        <v>0.96068770324001984</v>
      </c>
      <c r="AW163" s="430">
        <f t="shared" si="46"/>
        <v>4.6874810272420193</v>
      </c>
      <c r="AX163" s="516">
        <f t="shared" si="47"/>
        <v>18.461918185277746</v>
      </c>
      <c r="AY163" s="606">
        <v>1.5</v>
      </c>
      <c r="AZ163" s="571">
        <v>38.29</v>
      </c>
      <c r="BA163" s="571">
        <v>-28.660000000000004</v>
      </c>
      <c r="BB163" s="571">
        <v>13.91</v>
      </c>
      <c r="BC163" s="571">
        <v>-2.68</v>
      </c>
      <c r="BE163" s="421">
        <v>2008</v>
      </c>
      <c r="BF163" s="421">
        <f t="shared" si="48"/>
        <v>2</v>
      </c>
      <c r="BG163" s="578">
        <v>-0.41000000000000003</v>
      </c>
      <c r="BH163" t="s">
        <v>3876</v>
      </c>
      <c r="BI163" t="s">
        <v>3877</v>
      </c>
    </row>
    <row r="164" spans="1:61" ht="11.25" customHeight="1" x14ac:dyDescent="0.25">
      <c r="A164" s="95" t="s">
        <v>4269</v>
      </c>
      <c r="B164" s="405" t="s">
        <v>1190</v>
      </c>
      <c r="C164" s="734" t="s">
        <v>107</v>
      </c>
      <c r="D164" s="734" t="s">
        <v>117</v>
      </c>
      <c r="E164" s="504">
        <v>15</v>
      </c>
      <c r="F164" s="33">
        <v>276</v>
      </c>
      <c r="G164" s="33" t="s">
        <v>36</v>
      </c>
      <c r="H164" s="33" t="s">
        <v>36</v>
      </c>
      <c r="I164" s="573">
        <v>132.31</v>
      </c>
      <c r="J164" s="430">
        <f t="shared" si="35"/>
        <v>1.5720656035069156</v>
      </c>
      <c r="K164" s="575">
        <v>0.52</v>
      </c>
      <c r="L164" s="406">
        <v>4</v>
      </c>
      <c r="M164" s="423">
        <f t="shared" si="36"/>
        <v>2.08</v>
      </c>
      <c r="N164" s="183" t="s">
        <v>162</v>
      </c>
      <c r="O164" s="505">
        <v>0.47</v>
      </c>
      <c r="P164" s="422">
        <v>45628</v>
      </c>
      <c r="Q164" s="422">
        <v>45660</v>
      </c>
      <c r="R164" s="423">
        <f t="shared" si="37"/>
        <v>10.638297872340436</v>
      </c>
      <c r="S164" s="474">
        <f>IF(INDEX(Historical!$D$7:$D$1190,MATCH(B164,Historical!$B$7:$B$1192,0))=0,"n/a",(INDEX(Historical!$C$7:$C$1190,MATCH(B164,Historical!$B$7:$B$1192,0))/INDEX(Historical!$D$7:$D$1190,MATCH(B164,Historical!$B$7:$B$1192,0))-1)*100)</f>
        <v>10.588235294117654</v>
      </c>
      <c r="T164" s="474">
        <f>IF(INDEX(Historical!$F$7:$F$1190,MATCH(B164,Historical!$B$7:$B$1192,0))=0,"n/a",((INDEX(Historical!$C$7:$C$1190,MATCH(B164,Historical!$B$7:$B$1192,0))/INDEX(Historical!$F$7:$F$1190,MATCH(B164,Historical!$B$7:$B$1192,0)))^(1/3)-1)*100)</f>
        <v>10.990306414065154</v>
      </c>
      <c r="U164" s="474">
        <f>IF(INDEX(Historical!$H$7:$H$1190,MATCH(B164,Historical!$B$7:$B$1192,0))=0,"n/a",((INDEX(Historical!$C$7:$C$1190,MATCH(B164,Historical!$B$7:$B$1192,0))/INDEX(Historical!$H$7:$H$1190,MATCH(B164,Historical!$B$7:$B$1192,0)))^(1/5)-1)*100)</f>
        <v>9.3944579374527493</v>
      </c>
      <c r="V164" s="474">
        <f>IF(INDEX(Historical!$M$7:$M$1190,MATCH(B164,Historical!$B$7:$B$1192,0))=0,"n/a",((INDEX(Historical!$C$7:$C$1190,MATCH(B164,Historical!$B$7:$B$1192,0))/INDEX(Historical!$M$7:$M$1190,MATCH(B164,Historical!$B$7:$B$1192,0)))^(1/10)-1)*100)</f>
        <v>11.553122189133713</v>
      </c>
      <c r="W164" s="475">
        <f t="shared" si="38"/>
        <v>0.81315317051599301</v>
      </c>
      <c r="X164" s="476">
        <f t="shared" si="39"/>
        <v>0.73165560260535445</v>
      </c>
      <c r="Y164" s="451"/>
      <c r="Z164" s="430">
        <f t="shared" si="40"/>
        <v>18.857660924750682</v>
      </c>
      <c r="AA164" s="581">
        <f t="shared" si="41"/>
        <v>11.995466908431551</v>
      </c>
      <c r="AB164" s="406">
        <v>12</v>
      </c>
      <c r="AC164" s="568">
        <v>11.03</v>
      </c>
      <c r="AD164" s="568">
        <v>1.02</v>
      </c>
      <c r="AE164" s="568">
        <v>1.36</v>
      </c>
      <c r="AF164" s="568">
        <v>2.17</v>
      </c>
      <c r="AG164" s="568">
        <v>19.55</v>
      </c>
      <c r="AH164" s="568">
        <v>13.36</v>
      </c>
      <c r="AI164" s="568">
        <v>12.889999999999999</v>
      </c>
      <c r="AJ164" s="568">
        <v>12.839999999999998</v>
      </c>
      <c r="AK164" s="568">
        <v>11.76</v>
      </c>
      <c r="AL164" s="576">
        <v>37200</v>
      </c>
      <c r="AM164" s="571">
        <v>0.38</v>
      </c>
      <c r="AN164" s="568">
        <v>0.25</v>
      </c>
      <c r="AO164" s="510">
        <f t="shared" si="42"/>
        <v>-1.0289433674718858</v>
      </c>
      <c r="AP164" s="511">
        <f t="shared" si="43"/>
        <v>10.966523540959665</v>
      </c>
      <c r="AQ164" s="582">
        <f t="shared" si="44"/>
        <v>7.5591066267937324</v>
      </c>
      <c r="AR164" s="430">
        <f>INDEX(Historical!$C$7:$C$1190,MATCH(B164,Historical!$B$7:$B$1214,0))*IF(AH164="n/a",1.03,IF(AH164&lt;0,1.01,IF(AH164&gt;10,1.1,(1+AH164/100))))</f>
        <v>2.0680000000000001</v>
      </c>
      <c r="AS164" s="581">
        <f t="shared" si="45"/>
        <v>2.2748000000000004</v>
      </c>
      <c r="AT164" s="581">
        <f t="shared" si="49"/>
        <v>2.5022800000000007</v>
      </c>
      <c r="AU164" s="581">
        <f t="shared" si="49"/>
        <v>2.7525080000000011</v>
      </c>
      <c r="AV164" s="581">
        <f t="shared" si="49"/>
        <v>3.0277588000000013</v>
      </c>
      <c r="AW164" s="430">
        <f t="shared" si="46"/>
        <v>12.625346800000003</v>
      </c>
      <c r="AX164" s="516">
        <f t="shared" si="47"/>
        <v>9.5422468445317836</v>
      </c>
      <c r="AY164" s="606">
        <v>0.72</v>
      </c>
      <c r="AZ164" s="571">
        <v>26.090000000000003</v>
      </c>
      <c r="BA164" s="571">
        <v>-1.95</v>
      </c>
      <c r="BB164" s="571">
        <v>4.67</v>
      </c>
      <c r="BC164" s="571">
        <v>9.9500000000000011</v>
      </c>
      <c r="BE164" s="421">
        <v>2011</v>
      </c>
      <c r="BF164" s="421">
        <f t="shared" si="48"/>
        <v>1</v>
      </c>
      <c r="BG164" s="578">
        <v>4.37</v>
      </c>
      <c r="BH164" t="s">
        <v>3876</v>
      </c>
      <c r="BI164" t="s">
        <v>3877</v>
      </c>
    </row>
    <row r="165" spans="1:61" ht="11.25" customHeight="1" x14ac:dyDescent="0.25">
      <c r="A165" s="95" t="s">
        <v>4270</v>
      </c>
      <c r="B165" s="405" t="s">
        <v>1225</v>
      </c>
      <c r="C165" s="734" t="s">
        <v>111</v>
      </c>
      <c r="D165" s="734" t="s">
        <v>3658</v>
      </c>
      <c r="E165" s="504">
        <v>13</v>
      </c>
      <c r="F165" s="33">
        <v>384</v>
      </c>
      <c r="G165" s="33" t="s">
        <v>105</v>
      </c>
      <c r="H165" s="33" t="s">
        <v>105</v>
      </c>
      <c r="I165" s="573">
        <v>270.79000000000002</v>
      </c>
      <c r="J165" s="430">
        <f t="shared" si="35"/>
        <v>1.9941652202813989</v>
      </c>
      <c r="K165" s="575">
        <v>1.35</v>
      </c>
      <c r="L165" s="406">
        <v>4</v>
      </c>
      <c r="M165" s="423">
        <f t="shared" si="36"/>
        <v>5.4</v>
      </c>
      <c r="N165" s="183" t="s">
        <v>246</v>
      </c>
      <c r="O165" s="505">
        <v>1.3</v>
      </c>
      <c r="P165" s="422">
        <v>45625</v>
      </c>
      <c r="Q165" s="422">
        <v>45639</v>
      </c>
      <c r="R165" s="423">
        <f t="shared" si="37"/>
        <v>3.8461538461538494</v>
      </c>
      <c r="S165" s="474">
        <f>IF(INDEX(Historical!$D$7:$D$1190,MATCH(B165,Historical!$B$7:$B$1192,0))=0,"n/a",(INDEX(Historical!$C$7:$C$1190,MATCH(B165,Historical!$B$7:$B$1192,0))/INDEX(Historical!$D$7:$D$1190,MATCH(B165,Historical!$B$7:$B$1192,0))-1)*100)</f>
        <v>4.5816733067729265</v>
      </c>
      <c r="T165" s="474">
        <f>IF(INDEX(Historical!$F$7:$F$1190,MATCH(B165,Historical!$B$7:$B$1192,0))=0,"n/a",((INDEX(Historical!$C$7:$C$1190,MATCH(B165,Historical!$B$7:$B$1192,0))/INDEX(Historical!$F$7:$F$1190,MATCH(B165,Historical!$B$7:$B$1192,0)))^(1/3)-1)*100)</f>
        <v>4.5042189890571294</v>
      </c>
      <c r="U165" s="474">
        <f>IF(INDEX(Historical!$H$7:$H$1190,MATCH(B165,Historical!$B$7:$B$1192,0))=0,"n/a",((INDEX(Historical!$C$7:$C$1190,MATCH(B165,Historical!$B$7:$B$1192,0))/INDEX(Historical!$H$7:$H$1190,MATCH(B165,Historical!$B$7:$B$1192,0)))^(1/5)-1)*100)</f>
        <v>7.7780744557718773</v>
      </c>
      <c r="V165" s="474">
        <f>IF(INDEX(Historical!$M$7:$M$1190,MATCH(B165,Historical!$B$7:$B$1192,0))=0,"n/a",((INDEX(Historical!$C$7:$C$1190,MATCH(B165,Historical!$B$7:$B$1192,0))/INDEX(Historical!$M$7:$M$1190,MATCH(B165,Historical!$B$7:$B$1192,0)))^(1/10)-1)*100)</f>
        <v>18.036393174546372</v>
      </c>
      <c r="W165" s="475">
        <f t="shared" si="38"/>
        <v>0.43124334119909213</v>
      </c>
      <c r="X165" s="476">
        <f t="shared" si="39"/>
        <v>7.5515285978367741</v>
      </c>
      <c r="Y165" s="442"/>
      <c r="Z165" s="430">
        <f t="shared" si="40"/>
        <v>40.449438202247194</v>
      </c>
      <c r="AA165" s="581">
        <f t="shared" si="41"/>
        <v>20.283895131086144</v>
      </c>
      <c r="AB165" s="406">
        <v>12</v>
      </c>
      <c r="AC165" s="568">
        <v>13.35</v>
      </c>
      <c r="AD165" s="568">
        <v>1.68</v>
      </c>
      <c r="AE165" s="568">
        <v>0.92</v>
      </c>
      <c r="AF165" s="568">
        <v>2.1800000000000002</v>
      </c>
      <c r="AG165" s="568">
        <v>11.59</v>
      </c>
      <c r="AH165" s="568">
        <v>6.74</v>
      </c>
      <c r="AI165" s="568">
        <v>14.59</v>
      </c>
      <c r="AJ165" s="568">
        <v>1.03</v>
      </c>
      <c r="AK165" s="568">
        <v>12.1</v>
      </c>
      <c r="AL165" s="576">
        <v>10630</v>
      </c>
      <c r="AM165" s="571">
        <v>0.86</v>
      </c>
      <c r="AN165" s="568">
        <v>0.6</v>
      </c>
      <c r="AO165" s="510">
        <f t="shared" si="42"/>
        <v>-10.511655455032868</v>
      </c>
      <c r="AP165" s="511">
        <f t="shared" si="43"/>
        <v>9.7722396760532764</v>
      </c>
      <c r="AQ165" s="582">
        <f t="shared" si="44"/>
        <v>40.188589463967418</v>
      </c>
      <c r="AR165" s="430">
        <f>INDEX(Historical!$C$7:$C$1190,MATCH(B165,Historical!$B$7:$B$1214,0))*IF(AH165="n/a",1.03,IF(AH165&lt;0,1.01,IF(AH165&gt;10,1.1,(1+AH165/100))))</f>
        <v>5.6038499999999996</v>
      </c>
      <c r="AS165" s="581">
        <f t="shared" si="45"/>
        <v>6.1642349999999997</v>
      </c>
      <c r="AT165" s="581">
        <f t="shared" si="49"/>
        <v>6.7806585000000004</v>
      </c>
      <c r="AU165" s="581">
        <f t="shared" si="49"/>
        <v>7.4587243500000007</v>
      </c>
      <c r="AV165" s="581">
        <f t="shared" si="49"/>
        <v>8.2045967850000014</v>
      </c>
      <c r="AW165" s="430">
        <f t="shared" si="46"/>
        <v>34.212064635000004</v>
      </c>
      <c r="AX165" s="516">
        <f t="shared" si="47"/>
        <v>12.634168409099303</v>
      </c>
      <c r="AY165" s="606">
        <v>0.39</v>
      </c>
      <c r="AZ165" s="571">
        <v>70.44</v>
      </c>
      <c r="BA165" s="571">
        <v>-7.62</v>
      </c>
      <c r="BB165" s="571">
        <v>4.51</v>
      </c>
      <c r="BC165" s="571">
        <v>25.009999999999998</v>
      </c>
      <c r="BE165" s="421">
        <v>2013</v>
      </c>
      <c r="BF165" s="421">
        <f t="shared" si="48"/>
        <v>1</v>
      </c>
      <c r="BG165" s="578">
        <v>4.49</v>
      </c>
      <c r="BH165" t="s">
        <v>3876</v>
      </c>
      <c r="BI165" t="s">
        <v>3877</v>
      </c>
    </row>
    <row r="166" spans="1:61" ht="11.25" customHeight="1" x14ac:dyDescent="0.25">
      <c r="A166" s="577" t="s">
        <v>3729</v>
      </c>
      <c r="B166" s="405" t="s">
        <v>3728</v>
      </c>
      <c r="C166" s="734" t="s">
        <v>107</v>
      </c>
      <c r="D166" s="734" t="s">
        <v>3649</v>
      </c>
      <c r="E166" s="504">
        <v>11</v>
      </c>
      <c r="F166" s="33">
        <v>498</v>
      </c>
      <c r="G166" s="33" t="s">
        <v>105</v>
      </c>
      <c r="H166" s="33" t="s">
        <v>105</v>
      </c>
      <c r="I166" s="573">
        <v>199.25</v>
      </c>
      <c r="J166" s="430">
        <f t="shared" si="35"/>
        <v>1.2045169385194479</v>
      </c>
      <c r="K166" s="575">
        <v>0.6</v>
      </c>
      <c r="L166" s="406">
        <v>4</v>
      </c>
      <c r="M166" s="423">
        <f t="shared" si="36"/>
        <v>2.4</v>
      </c>
      <c r="N166" s="183" t="s">
        <v>147</v>
      </c>
      <c r="O166" s="505">
        <v>0.56999999999999995</v>
      </c>
      <c r="P166" s="422">
        <v>45810</v>
      </c>
      <c r="Q166" s="422">
        <v>45823</v>
      </c>
      <c r="R166" s="423">
        <f t="shared" si="37"/>
        <v>5.2631578947368478</v>
      </c>
      <c r="S166" s="474">
        <f>IF(INDEX(Historical!$D$7:$D$1190,MATCH(B166,Historical!$B$7:$B$1192,0))=0,"n/a",(INDEX(Historical!$C$7:$C$1190,MATCH(B166,Historical!$B$7:$B$1192,0))/INDEX(Historical!$D$7:$D$1190,MATCH(B166,Historical!$B$7:$B$1192,0))-1)*100)</f>
        <v>3.6697247706421798</v>
      </c>
      <c r="T166" s="474">
        <f>IF(INDEX(Historical!$F$7:$F$1190,MATCH(B166,Historical!$B$7:$B$1192,0))=0,"n/a",((INDEX(Historical!$C$7:$C$1190,MATCH(B166,Historical!$B$7:$B$1192,0))/INDEX(Historical!$F$7:$F$1190,MATCH(B166,Historical!$B$7:$B$1192,0)))^(1/3)-1)*100)</f>
        <v>11.73720615915248</v>
      </c>
      <c r="U166" s="474">
        <f>IF(INDEX(Historical!$H$7:$H$1190,MATCH(B166,Historical!$B$7:$B$1192,0))=0,"n/a",((INDEX(Historical!$C$7:$C$1190,MATCH(B166,Historical!$B$7:$B$1192,0))/INDEX(Historical!$H$7:$H$1190,MATCH(B166,Historical!$B$7:$B$1192,0)))^(1/5)-1)*100)</f>
        <v>13.497276074078158</v>
      </c>
      <c r="V166" s="474" t="str">
        <f>IF(INDEX(Historical!$M$7:$M$1190,MATCH(B166,Historical!$B$7:$B$1192,0))=0,"n/a",((INDEX(Historical!$C$7:$C$1190,MATCH(B166,Historical!$B$7:$B$1192,0))/INDEX(Historical!$M$7:$M$1190,MATCH(B166,Historical!$B$7:$B$1192,0)))^(1/10)-1)*100)</f>
        <v>n/a</v>
      </c>
      <c r="W166" s="475" t="str">
        <f t="shared" si="38"/>
        <v>n/a</v>
      </c>
      <c r="X166" s="476">
        <f t="shared" si="39"/>
        <v>0.85425797937203529</v>
      </c>
      <c r="Y166" s="574"/>
      <c r="Z166" s="430">
        <f t="shared" si="40"/>
        <v>40.472175379426645</v>
      </c>
      <c r="AA166" s="581">
        <f t="shared" si="41"/>
        <v>33.600337268128165</v>
      </c>
      <c r="AB166" s="406">
        <v>3</v>
      </c>
      <c r="AC166" s="568">
        <v>5.93</v>
      </c>
      <c r="AD166" s="568">
        <v>2.12</v>
      </c>
      <c r="AE166" s="568">
        <v>5.64</v>
      </c>
      <c r="AF166" s="568">
        <v>6.44</v>
      </c>
      <c r="AG166" s="568">
        <v>20.380000000000003</v>
      </c>
      <c r="AH166" s="568">
        <v>21.83</v>
      </c>
      <c r="AI166" s="568">
        <v>14.360000000000001</v>
      </c>
      <c r="AJ166" s="568">
        <v>15.8</v>
      </c>
      <c r="AK166" s="568">
        <v>15.809999999999999</v>
      </c>
      <c r="AL166" s="576">
        <v>14010</v>
      </c>
      <c r="AM166" s="571">
        <v>22.84</v>
      </c>
      <c r="AN166" s="568">
        <v>0.2</v>
      </c>
      <c r="AO166" s="510">
        <f t="shared" si="42"/>
        <v>-18.89854425553056</v>
      </c>
      <c r="AP166" s="511">
        <f t="shared" si="43"/>
        <v>14.701793012597605</v>
      </c>
      <c r="AQ166" s="582">
        <f t="shared" si="44"/>
        <v>210.11551396696996</v>
      </c>
      <c r="AR166" s="430">
        <f>INDEX(Historical!$C$7:$C$1190,MATCH(B166,Historical!$B$7:$B$1214,0))*IF(AH166="n/a",1.03,IF(AH166&lt;0,1.01,IF(AH166&gt;10,1.1,(1+AH166/100))))</f>
        <v>2.4859999999999998</v>
      </c>
      <c r="AS166" s="581">
        <f t="shared" si="45"/>
        <v>2.7345999999999999</v>
      </c>
      <c r="AT166" s="581">
        <f t="shared" si="49"/>
        <v>3.00806</v>
      </c>
      <c r="AU166" s="581">
        <f t="shared" si="49"/>
        <v>3.3088660000000001</v>
      </c>
      <c r="AV166" s="581">
        <f t="shared" si="49"/>
        <v>3.6397526000000004</v>
      </c>
      <c r="AW166" s="430">
        <f t="shared" si="46"/>
        <v>15.177278600000001</v>
      </c>
      <c r="AX166" s="516">
        <f t="shared" si="47"/>
        <v>7.6172038143036387</v>
      </c>
      <c r="AY166" s="606">
        <v>0.87</v>
      </c>
      <c r="AZ166" s="571">
        <v>44.39</v>
      </c>
      <c r="BA166" s="571">
        <v>-1.18</v>
      </c>
      <c r="BB166" s="571">
        <v>4.43</v>
      </c>
      <c r="BC166" s="571">
        <v>12.67</v>
      </c>
      <c r="BE166" s="421">
        <v>2015</v>
      </c>
      <c r="BF166" s="421">
        <f t="shared" si="48"/>
        <v>1</v>
      </c>
      <c r="BG166" s="578">
        <v>12.64</v>
      </c>
      <c r="BH166" t="s">
        <v>3876</v>
      </c>
      <c r="BI166" t="s">
        <v>3877</v>
      </c>
    </row>
    <row r="167" spans="1:61" ht="11.25" customHeight="1" x14ac:dyDescent="0.25">
      <c r="A167" s="8" t="s">
        <v>4272</v>
      </c>
      <c r="B167" s="405" t="s">
        <v>1215</v>
      </c>
      <c r="C167" s="734" t="s">
        <v>107</v>
      </c>
      <c r="D167" s="734" t="s">
        <v>117</v>
      </c>
      <c r="E167" s="504">
        <v>16</v>
      </c>
      <c r="F167" s="33">
        <v>257</v>
      </c>
      <c r="G167" s="33" t="s">
        <v>114</v>
      </c>
      <c r="H167" s="33" t="s">
        <v>114</v>
      </c>
      <c r="I167" s="573">
        <v>45.98</v>
      </c>
      <c r="J167" s="430">
        <f t="shared" si="35"/>
        <v>3.0448020878642885</v>
      </c>
      <c r="K167" s="575">
        <v>0.35</v>
      </c>
      <c r="L167" s="406">
        <v>4</v>
      </c>
      <c r="M167" s="423">
        <f t="shared" si="36"/>
        <v>1.4</v>
      </c>
      <c r="N167" s="183" t="s">
        <v>311</v>
      </c>
      <c r="O167" s="505">
        <v>0.34</v>
      </c>
      <c r="P167" s="422">
        <v>45733</v>
      </c>
      <c r="Q167" s="422">
        <v>45747</v>
      </c>
      <c r="R167" s="423">
        <f t="shared" si="37"/>
        <v>2.9411764705882213</v>
      </c>
      <c r="S167" s="474">
        <f>IF(INDEX(Historical!$D$7:$D$1190,MATCH(B167,Historical!$B$7:$B$1192,0))=0,"n/a",(INDEX(Historical!$C$7:$C$1190,MATCH(B167,Historical!$B$7:$B$1192,0))/INDEX(Historical!$D$7:$D$1190,MATCH(B167,Historical!$B$7:$B$1192,0))-1)*100)</f>
        <v>3.0303030303030276</v>
      </c>
      <c r="T167" s="474">
        <f>IF(INDEX(Historical!$F$7:$F$1190,MATCH(B167,Historical!$B$7:$B$1192,0))=0,"n/a",((INDEX(Historical!$C$7:$C$1190,MATCH(B167,Historical!$B$7:$B$1192,0))/INDEX(Historical!$F$7:$F$1190,MATCH(B167,Historical!$B$7:$B$1192,0)))^(1/3)-1)*100)</f>
        <v>3.1270055989971013</v>
      </c>
      <c r="U167" s="474">
        <f>IF(INDEX(Historical!$H$7:$H$1190,MATCH(B167,Historical!$B$7:$B$1192,0))=0,"n/a",((INDEX(Historical!$C$7:$C$1190,MATCH(B167,Historical!$B$7:$B$1192,0))/INDEX(Historical!$H$7:$H$1190,MATCH(B167,Historical!$B$7:$B$1192,0)))^(1/5)-1)*100)</f>
        <v>3.4113513981932853</v>
      </c>
      <c r="V167" s="474">
        <f>IF(INDEX(Historical!$M$7:$M$1190,MATCH(B167,Historical!$B$7:$B$1192,0))=0,"n/a",((INDEX(Historical!$C$7:$C$1190,MATCH(B167,Historical!$B$7:$B$1192,0))/INDEX(Historical!$M$7:$M$1190,MATCH(B167,Historical!$B$7:$B$1192,0)))^(1/10)-1)*100)</f>
        <v>3.986056377220959</v>
      </c>
      <c r="W167" s="475">
        <f t="shared" si="38"/>
        <v>0.85582116140857178</v>
      </c>
      <c r="X167" s="476" t="str">
        <f t="shared" si="39"/>
        <v>n/a</v>
      </c>
      <c r="Y167" s="442"/>
      <c r="Z167" s="430">
        <f t="shared" si="40"/>
        <v>41.543026706231451</v>
      </c>
      <c r="AA167" s="581">
        <f t="shared" si="41"/>
        <v>13.643916913946587</v>
      </c>
      <c r="AB167" s="406">
        <v>12</v>
      </c>
      <c r="AC167" s="568">
        <v>3.37</v>
      </c>
      <c r="AD167" s="568">
        <v>0.81</v>
      </c>
      <c r="AE167" s="568">
        <v>1.1299999999999999</v>
      </c>
      <c r="AF167" s="568">
        <v>1.38</v>
      </c>
      <c r="AG167" s="568">
        <v>10.91</v>
      </c>
      <c r="AH167" s="568">
        <v>35.75</v>
      </c>
      <c r="AI167" s="568">
        <v>6.13</v>
      </c>
      <c r="AJ167" s="568">
        <v>-10.84</v>
      </c>
      <c r="AK167" s="568">
        <v>16.900000000000002</v>
      </c>
      <c r="AL167" s="576">
        <v>1870</v>
      </c>
      <c r="AM167" s="571">
        <v>0.70000000000000007</v>
      </c>
      <c r="AN167" s="568">
        <v>0.4</v>
      </c>
      <c r="AO167" s="510">
        <f t="shared" si="42"/>
        <v>-7.1877634278890135</v>
      </c>
      <c r="AP167" s="511">
        <f t="shared" si="43"/>
        <v>6.4561534860575733</v>
      </c>
      <c r="AQ167" s="582">
        <f t="shared" si="44"/>
        <v>-8.5217564633321974</v>
      </c>
      <c r="AR167" s="430">
        <f>INDEX(Historical!$C$7:$C$1190,MATCH(B167,Historical!$B$7:$B$1214,0))*IF(AH167="n/a",1.03,IF(AH167&lt;0,1.01,IF(AH167&gt;10,1.1,(1+AH167/100))))</f>
        <v>1.4960000000000002</v>
      </c>
      <c r="AS167" s="581">
        <f t="shared" si="45"/>
        <v>1.5877048</v>
      </c>
      <c r="AT167" s="581">
        <f t="shared" ref="AT167:AV186" si="50">IF($AK167="n/a",1.03*AS167,IF($AK167&lt;0,1.01*AS167,IF($AK167&gt;10,1.1*AS167,(1+$AK167/100)*AS167)))</f>
        <v>1.7464752800000001</v>
      </c>
      <c r="AU167" s="581">
        <f t="shared" si="50"/>
        <v>1.9211228080000002</v>
      </c>
      <c r="AV167" s="581">
        <f t="shared" si="50"/>
        <v>2.1132350888000002</v>
      </c>
      <c r="AW167" s="430">
        <f t="shared" si="46"/>
        <v>8.8645379768000012</v>
      </c>
      <c r="AX167" s="516">
        <f t="shared" si="47"/>
        <v>19.279116956937802</v>
      </c>
      <c r="AY167" s="606">
        <v>0.28999999999999998</v>
      </c>
      <c r="AZ167" s="571">
        <v>39.33</v>
      </c>
      <c r="BA167" s="571">
        <v>-0.70000000000000007</v>
      </c>
      <c r="BB167" s="571">
        <v>7.32</v>
      </c>
      <c r="BC167" s="571">
        <v>10.86</v>
      </c>
      <c r="BE167" s="421">
        <v>2010</v>
      </c>
      <c r="BF167" s="421">
        <f t="shared" si="48"/>
        <v>1</v>
      </c>
      <c r="BG167" s="578">
        <v>1.1599999999999999</v>
      </c>
      <c r="BH167" t="s">
        <v>3876</v>
      </c>
      <c r="BI167" t="s">
        <v>3877</v>
      </c>
    </row>
    <row r="168" spans="1:61" s="540" customFormat="1" ht="11.25" customHeight="1" x14ac:dyDescent="0.25">
      <c r="A168" s="426" t="s">
        <v>4273</v>
      </c>
      <c r="B168" s="546" t="s">
        <v>1205</v>
      </c>
      <c r="C168" s="734" t="s">
        <v>111</v>
      </c>
      <c r="D168" s="734" t="s">
        <v>3638</v>
      </c>
      <c r="E168" s="524">
        <v>15</v>
      </c>
      <c r="F168" s="33">
        <v>316</v>
      </c>
      <c r="G168" s="720" t="s">
        <v>105</v>
      </c>
      <c r="H168" s="720" t="s">
        <v>105</v>
      </c>
      <c r="I168" s="534">
        <v>44.94</v>
      </c>
      <c r="J168" s="526">
        <f t="shared" si="35"/>
        <v>3.026257231864709</v>
      </c>
      <c r="K168" s="527">
        <v>0.34</v>
      </c>
      <c r="L168" s="528">
        <v>4</v>
      </c>
      <c r="M168" s="529">
        <f t="shared" si="36"/>
        <v>1.36</v>
      </c>
      <c r="N168" s="530" t="s">
        <v>118</v>
      </c>
      <c r="O168" s="531">
        <v>0.33</v>
      </c>
      <c r="P168" s="714">
        <v>45800</v>
      </c>
      <c r="Q168" s="714">
        <v>45819</v>
      </c>
      <c r="R168" s="529">
        <f t="shared" si="37"/>
        <v>3.0303030303030329</v>
      </c>
      <c r="S168" s="474">
        <f>IF(INDEX(Historical!$D$7:$D$1190,MATCH(B168,Historical!$B$7:$B$1192,0))=0,"n/a",(INDEX(Historical!$C$7:$C$1190,MATCH(B168,Historical!$B$7:$B$1192,0))/INDEX(Historical!$D$7:$D$1190,MATCH(B168,Historical!$B$7:$B$1192,0))-1)*100)</f>
        <v>2.34375</v>
      </c>
      <c r="T168" s="474">
        <f>IF(INDEX(Historical!$F$7:$F$1190,MATCH(B168,Historical!$B$7:$B$1192,0))=0,"n/a",((INDEX(Historical!$C$7:$C$1190,MATCH(B168,Historical!$B$7:$B$1192,0))/INDEX(Historical!$F$7:$F$1190,MATCH(B168,Historical!$B$7:$B$1192,0)))^(1/3)-1)*100)</f>
        <v>1.9846428545196249</v>
      </c>
      <c r="U168" s="474">
        <f>IF(INDEX(Historical!$H$7:$H$1190,MATCH(B168,Historical!$B$7:$B$1192,0))=0,"n/a",((INDEX(Historical!$C$7:$C$1190,MATCH(B168,Historical!$B$7:$B$1192,0))/INDEX(Historical!$H$7:$H$1190,MATCH(B168,Historical!$B$7:$B$1192,0)))^(1/5)-1)*100)</f>
        <v>1.6008134498989302</v>
      </c>
      <c r="V168" s="474">
        <f>IF(INDEX(Historical!$M$7:$M$1190,MATCH(B168,Historical!$B$7:$B$1192,0))=0,"n/a",((INDEX(Historical!$C$7:$C$1190,MATCH(B168,Historical!$B$7:$B$1192,0))/INDEX(Historical!$M$7:$M$1190,MATCH(B168,Historical!$B$7:$B$1192,0)))^(1/10)-1)*100)</f>
        <v>2.840365174901871</v>
      </c>
      <c r="W168" s="475">
        <f t="shared" si="38"/>
        <v>0.56359423923518392</v>
      </c>
      <c r="X168" s="476">
        <f t="shared" si="39"/>
        <v>0.63777428282825899</v>
      </c>
      <c r="Y168" s="697"/>
      <c r="Z168" s="526">
        <f t="shared" si="40"/>
        <v>44.155844155844157</v>
      </c>
      <c r="AA168" s="533">
        <f t="shared" si="41"/>
        <v>14.59090909090909</v>
      </c>
      <c r="AB168" s="528">
        <v>12</v>
      </c>
      <c r="AC168" s="534">
        <v>3.08</v>
      </c>
      <c r="AD168" s="534">
        <v>0.93</v>
      </c>
      <c r="AE168" s="534">
        <v>0.8</v>
      </c>
      <c r="AF168" s="534">
        <v>2.54</v>
      </c>
      <c r="AG168" s="534">
        <v>18.5</v>
      </c>
      <c r="AH168" s="534">
        <v>16.41</v>
      </c>
      <c r="AI168" s="534">
        <v>13.76</v>
      </c>
      <c r="AJ168" s="534">
        <v>2.5100000000000002</v>
      </c>
      <c r="AK168" s="534">
        <v>15.659999999999998</v>
      </c>
      <c r="AL168" s="535">
        <v>2060</v>
      </c>
      <c r="AM168" s="536">
        <v>2.62</v>
      </c>
      <c r="AN168" s="534">
        <v>0.72</v>
      </c>
      <c r="AO168" s="537">
        <f t="shared" si="42"/>
        <v>-9.9638384091454508</v>
      </c>
      <c r="AP168" s="538">
        <f t="shared" si="43"/>
        <v>4.6270706817636391</v>
      </c>
      <c r="AQ168" s="582">
        <f t="shared" si="44"/>
        <v>28.341400769647016</v>
      </c>
      <c r="AR168" s="430">
        <f>INDEX(Historical!$C$7:$C$1190,MATCH(B168,Historical!$B$7:$B$1214,0))*IF(AH168="n/a",1.03,IF(AH168&lt;0,1.01,IF(AH168&gt;10,1.1,(1+AH168/100))))</f>
        <v>1.4410000000000003</v>
      </c>
      <c r="AS168" s="533">
        <f t="shared" si="45"/>
        <v>1.5851000000000004</v>
      </c>
      <c r="AT168" s="533">
        <f t="shared" si="50"/>
        <v>1.7436100000000005</v>
      </c>
      <c r="AU168" s="533">
        <f t="shared" si="50"/>
        <v>1.9179710000000008</v>
      </c>
      <c r="AV168" s="533">
        <f t="shared" si="50"/>
        <v>2.109768100000001</v>
      </c>
      <c r="AW168" s="526">
        <f t="shared" si="46"/>
        <v>8.7974491000000015</v>
      </c>
      <c r="AX168" s="539">
        <f t="shared" si="47"/>
        <v>19.575988206497559</v>
      </c>
      <c r="AY168" s="607">
        <v>0.91</v>
      </c>
      <c r="AZ168" s="536">
        <v>13.03</v>
      </c>
      <c r="BA168" s="536">
        <v>-23.07</v>
      </c>
      <c r="BB168" s="536">
        <v>-6.78</v>
      </c>
      <c r="BC168" s="536">
        <v>-6.59</v>
      </c>
      <c r="BD168" s="592"/>
      <c r="BE168" s="421">
        <v>2011</v>
      </c>
      <c r="BF168" s="421">
        <f t="shared" si="48"/>
        <v>1</v>
      </c>
      <c r="BG168" s="559">
        <v>7.68</v>
      </c>
      <c r="BH168" t="s">
        <v>3876</v>
      </c>
      <c r="BI168" t="s">
        <v>3877</v>
      </c>
    </row>
    <row r="169" spans="1:61" ht="11.25" customHeight="1" x14ac:dyDescent="0.25">
      <c r="A169" s="8" t="s">
        <v>4276</v>
      </c>
      <c r="B169" s="405" t="s">
        <v>1207</v>
      </c>
      <c r="C169" s="734" t="s">
        <v>107</v>
      </c>
      <c r="D169" s="734" t="s">
        <v>3652</v>
      </c>
      <c r="E169" s="504">
        <v>15</v>
      </c>
      <c r="F169" s="33">
        <v>314</v>
      </c>
      <c r="G169" s="33" t="s">
        <v>105</v>
      </c>
      <c r="H169" s="33" t="s">
        <v>105</v>
      </c>
      <c r="I169" s="573">
        <v>29.76</v>
      </c>
      <c r="J169" s="430">
        <f t="shared" si="35"/>
        <v>2.6881720430107525</v>
      </c>
      <c r="K169" s="575">
        <v>0.2</v>
      </c>
      <c r="L169" s="406">
        <v>4</v>
      </c>
      <c r="M169" s="423">
        <f t="shared" si="36"/>
        <v>0.8</v>
      </c>
      <c r="N169" s="183" t="s">
        <v>749</v>
      </c>
      <c r="O169" s="505">
        <v>0.19500000000000001</v>
      </c>
      <c r="P169" s="422">
        <v>45791</v>
      </c>
      <c r="Q169" s="422">
        <v>45812</v>
      </c>
      <c r="R169" s="423">
        <f t="shared" si="37"/>
        <v>2.5641025641025665</v>
      </c>
      <c r="S169" s="474">
        <f>IF(INDEX(Historical!$D$7:$D$1190,MATCH(B169,Historical!$B$7:$B$1192,0))=0,"n/a",(INDEX(Historical!$C$7:$C$1190,MATCH(B169,Historical!$B$7:$B$1192,0))/INDEX(Historical!$D$7:$D$1190,MATCH(B169,Historical!$B$7:$B$1192,0))-1)*100)</f>
        <v>4.1666666666666741</v>
      </c>
      <c r="T169" s="474">
        <f>IF(INDEX(Historical!$F$7:$F$1190,MATCH(B169,Historical!$B$7:$B$1192,0))=0,"n/a",((INDEX(Historical!$C$7:$C$1190,MATCH(B169,Historical!$B$7:$B$1192,0))/INDEX(Historical!$F$7:$F$1190,MATCH(B169,Historical!$B$7:$B$1192,0)))^(1/3)-1)*100)</f>
        <v>10.227784577092303</v>
      </c>
      <c r="U169" s="474">
        <f>IF(INDEX(Historical!$H$7:$H$1190,MATCH(B169,Historical!$B$7:$B$1192,0))=0,"n/a",((INDEX(Historical!$C$7:$C$1190,MATCH(B169,Historical!$B$7:$B$1192,0))/INDEX(Historical!$H$7:$H$1190,MATCH(B169,Historical!$B$7:$B$1192,0)))^(1/5)-1)*100)</f>
        <v>8.0185187303563499</v>
      </c>
      <c r="V169" s="474">
        <f>IF(INDEX(Historical!$M$7:$M$1190,MATCH(B169,Historical!$B$7:$B$1192,0))=0,"n/a",((INDEX(Historical!$C$7:$C$1190,MATCH(B169,Historical!$B$7:$B$1192,0))/INDEX(Historical!$M$7:$M$1190,MATCH(B169,Historical!$B$7:$B$1192,0)))^(1/10)-1)*100)</f>
        <v>15.66509568920158</v>
      </c>
      <c r="W169" s="475">
        <f t="shared" si="38"/>
        <v>0.5118716725033321</v>
      </c>
      <c r="X169" s="476">
        <f t="shared" si="39"/>
        <v>2.5866189452762418</v>
      </c>
      <c r="Y169" s="451"/>
      <c r="Z169" s="430">
        <f t="shared" si="40"/>
        <v>36.529680365296805</v>
      </c>
      <c r="AA169" s="581">
        <f t="shared" si="41"/>
        <v>13.589041095890412</v>
      </c>
      <c r="AB169" s="406">
        <v>12</v>
      </c>
      <c r="AC169" s="568">
        <v>2.19</v>
      </c>
      <c r="AD169" s="568">
        <v>1.94</v>
      </c>
      <c r="AE169" s="568">
        <v>4.01</v>
      </c>
      <c r="AF169" s="568">
        <v>1.44</v>
      </c>
      <c r="AG169" s="568">
        <v>10.94</v>
      </c>
      <c r="AH169" s="568">
        <v>16.98</v>
      </c>
      <c r="AI169" s="568">
        <v>1.82</v>
      </c>
      <c r="AJ169" s="568">
        <v>3.1</v>
      </c>
      <c r="AK169" s="568">
        <v>7.02</v>
      </c>
      <c r="AL169" s="576">
        <v>5870</v>
      </c>
      <c r="AM169" s="571">
        <v>6.1</v>
      </c>
      <c r="AN169" s="568">
        <v>0.28999999999999998</v>
      </c>
      <c r="AO169" s="510">
        <f t="shared" si="42"/>
        <v>-2.88235032252331</v>
      </c>
      <c r="AP169" s="511">
        <f t="shared" si="43"/>
        <v>10.706690773367102</v>
      </c>
      <c r="AQ169" s="582">
        <f t="shared" si="44"/>
        <v>-6.7423659887842602</v>
      </c>
      <c r="AR169" s="430">
        <f>INDEX(Historical!$C$7:$C$1190,MATCH(B169,Historical!$B$7:$B$1214,0))*IF(AH169="n/a",1.03,IF(AH169&lt;0,1.01,IF(AH169&gt;10,1.1,(1+AH169/100))))</f>
        <v>0.82500000000000007</v>
      </c>
      <c r="AS169" s="581">
        <f t="shared" si="45"/>
        <v>0.84001500000000007</v>
      </c>
      <c r="AT169" s="581">
        <f t="shared" si="50"/>
        <v>0.89898405300000006</v>
      </c>
      <c r="AU169" s="581">
        <f t="shared" si="50"/>
        <v>0.9620927335206001</v>
      </c>
      <c r="AV169" s="581">
        <f t="shared" si="50"/>
        <v>1.0296316434137462</v>
      </c>
      <c r="AW169" s="430">
        <f t="shared" si="46"/>
        <v>4.5557234299343463</v>
      </c>
      <c r="AX169" s="516">
        <f t="shared" si="47"/>
        <v>15.308210450048207</v>
      </c>
      <c r="AY169" s="606">
        <v>0.8</v>
      </c>
      <c r="AZ169" s="571">
        <v>22.869999999999997</v>
      </c>
      <c r="BA169" s="571">
        <v>-9.56</v>
      </c>
      <c r="BB169" s="571">
        <v>3.09</v>
      </c>
      <c r="BC169" s="571">
        <v>2.8899999999999997</v>
      </c>
      <c r="BE169" s="421">
        <v>2011</v>
      </c>
      <c r="BF169" s="421">
        <f t="shared" si="48"/>
        <v>1</v>
      </c>
      <c r="BG169" s="578">
        <v>1.8900000000000001</v>
      </c>
      <c r="BH169" t="s">
        <v>3876</v>
      </c>
      <c r="BI169" t="s">
        <v>3877</v>
      </c>
    </row>
    <row r="170" spans="1:61" ht="11.25" customHeight="1" x14ac:dyDescent="0.25">
      <c r="A170" s="95" t="s">
        <v>1210</v>
      </c>
      <c r="B170" s="405" t="s">
        <v>1211</v>
      </c>
      <c r="C170" s="734" t="s">
        <v>111</v>
      </c>
      <c r="D170" s="734" t="s">
        <v>3674</v>
      </c>
      <c r="E170" s="504">
        <v>14</v>
      </c>
      <c r="F170" s="33">
        <v>336</v>
      </c>
      <c r="G170" s="33" t="s">
        <v>36</v>
      </c>
      <c r="H170" s="33" t="s">
        <v>36</v>
      </c>
      <c r="I170" s="573">
        <v>219.42</v>
      </c>
      <c r="J170" s="430">
        <f t="shared" si="35"/>
        <v>2.0599763011575973</v>
      </c>
      <c r="K170" s="575">
        <v>1.1299999999999999</v>
      </c>
      <c r="L170" s="406">
        <v>4</v>
      </c>
      <c r="M170" s="423">
        <f t="shared" si="36"/>
        <v>4.5199999999999996</v>
      </c>
      <c r="N170" s="183" t="s">
        <v>246</v>
      </c>
      <c r="O170" s="505">
        <v>1.08</v>
      </c>
      <c r="P170" s="422">
        <v>45611</v>
      </c>
      <c r="Q170" s="422">
        <v>45632</v>
      </c>
      <c r="R170" s="423">
        <f t="shared" si="37"/>
        <v>4.6296296296296129</v>
      </c>
      <c r="S170" s="474">
        <f>IF(INDEX(Historical!$D$7:$D$1190,MATCH(B170,Historical!$B$7:$B$1192,0))=0,"n/a",(INDEX(Historical!$C$7:$C$1190,MATCH(B170,Historical!$B$7:$B$1192,0))/INDEX(Historical!$D$7:$D$1190,MATCH(B170,Historical!$B$7:$B$1192,0))-1)*100)</f>
        <v>4.7961630695443791</v>
      </c>
      <c r="T170" s="474">
        <f>IF(INDEX(Historical!$F$7:$F$1190,MATCH(B170,Historical!$B$7:$B$1192,0))=0,"n/a",((INDEX(Historical!$C$7:$C$1190,MATCH(B170,Historical!$B$7:$B$1192,0))/INDEX(Historical!$F$7:$F$1190,MATCH(B170,Historical!$B$7:$B$1192,0)))^(1/3)-1)*100)</f>
        <v>5.0461231571265586</v>
      </c>
      <c r="U170" s="474">
        <f>IF(INDEX(Historical!$H$7:$H$1190,MATCH(B170,Historical!$B$7:$B$1192,0))=0,"n/a",((INDEX(Historical!$C$7:$C$1190,MATCH(B170,Historical!$B$7:$B$1192,0))/INDEX(Historical!$H$7:$H$1190,MATCH(B170,Historical!$B$7:$B$1192,0)))^(1/5)-1)*100)</f>
        <v>5.3970442994738077</v>
      </c>
      <c r="V170" s="474">
        <f>IF(INDEX(Historical!$M$7:$M$1190,MATCH(B170,Historical!$B$7:$B$1192,0))=0,"n/a",((INDEX(Historical!$C$7:$C$1190,MATCH(B170,Historical!$B$7:$B$1192,0))/INDEX(Historical!$M$7:$M$1190,MATCH(B170,Historical!$B$7:$B$1192,0)))^(1/10)-1)*100)</f>
        <v>8.8734744458799586</v>
      </c>
      <c r="W170" s="475">
        <f t="shared" si="38"/>
        <v>0.60822221694453726</v>
      </c>
      <c r="X170" s="476">
        <f t="shared" si="39"/>
        <v>7.8218033325707363</v>
      </c>
      <c r="Y170" s="433"/>
      <c r="Z170" s="430">
        <f t="shared" si="40"/>
        <v>51.363636363636353</v>
      </c>
      <c r="AA170" s="581">
        <f t="shared" si="41"/>
        <v>24.934090909090905</v>
      </c>
      <c r="AB170" s="406">
        <v>12</v>
      </c>
      <c r="AC170" s="568">
        <v>8.8000000000000007</v>
      </c>
      <c r="AD170" s="568">
        <v>3.2</v>
      </c>
      <c r="AE170" s="568">
        <v>3.48</v>
      </c>
      <c r="AF170" s="568">
        <v>8.66</v>
      </c>
      <c r="AG170" s="568">
        <v>34.599999999999994</v>
      </c>
      <c r="AH170" s="568">
        <v>6.78</v>
      </c>
      <c r="AI170" s="568">
        <v>8.18</v>
      </c>
      <c r="AJ170" s="568">
        <v>0.69</v>
      </c>
      <c r="AK170" s="568">
        <v>7.79</v>
      </c>
      <c r="AL170" s="576">
        <v>139310</v>
      </c>
      <c r="AM170" s="571">
        <v>0.12</v>
      </c>
      <c r="AN170" s="568">
        <v>2.34</v>
      </c>
      <c r="AO170" s="510">
        <f t="shared" si="42"/>
        <v>-17.477070308459499</v>
      </c>
      <c r="AP170" s="511">
        <f t="shared" si="43"/>
        <v>7.457020600631405</v>
      </c>
      <c r="AQ170" s="582">
        <f t="shared" si="44"/>
        <v>209.78790398358916</v>
      </c>
      <c r="AR170" s="430">
        <f>INDEX(Historical!$C$7:$C$1190,MATCH(B170,Historical!$B$7:$B$1214,0))*IF(AH170="n/a",1.03,IF(AH170&lt;0,1.01,IF(AH170&gt;10,1.1,(1+AH170/100))))</f>
        <v>4.6662860000000004</v>
      </c>
      <c r="AS170" s="581">
        <f t="shared" si="45"/>
        <v>5.0479881948000012</v>
      </c>
      <c r="AT170" s="581">
        <f t="shared" si="50"/>
        <v>5.441226475174922</v>
      </c>
      <c r="AU170" s="581">
        <f t="shared" si="50"/>
        <v>5.8650980175910492</v>
      </c>
      <c r="AV170" s="581">
        <f t="shared" si="50"/>
        <v>6.3219891531613923</v>
      </c>
      <c r="AW170" s="430">
        <f t="shared" si="46"/>
        <v>27.342587840727365</v>
      </c>
      <c r="AX170" s="516">
        <f t="shared" si="47"/>
        <v>12.461301540756251</v>
      </c>
      <c r="AY170" s="606">
        <v>1.04</v>
      </c>
      <c r="AZ170" s="571">
        <v>22.33</v>
      </c>
      <c r="BA170" s="571">
        <v>-9.6199999999999992</v>
      </c>
      <c r="BB170" s="571">
        <v>-3.1</v>
      </c>
      <c r="BC170" s="571">
        <v>-0.15</v>
      </c>
      <c r="BE170" s="421">
        <v>2012</v>
      </c>
      <c r="BF170" s="421">
        <f t="shared" si="48"/>
        <v>1</v>
      </c>
      <c r="BG170" s="578">
        <v>7.7399999999999993</v>
      </c>
      <c r="BH170" t="s">
        <v>3876</v>
      </c>
      <c r="BI170" t="s">
        <v>3877</v>
      </c>
    </row>
    <row r="171" spans="1:61" ht="11.25" customHeight="1" x14ac:dyDescent="0.25">
      <c r="A171" s="8" t="s">
        <v>4277</v>
      </c>
      <c r="B171" s="405" t="s">
        <v>597</v>
      </c>
      <c r="C171" s="734" t="s">
        <v>107</v>
      </c>
      <c r="D171" s="734" t="s">
        <v>3652</v>
      </c>
      <c r="E171" s="504">
        <v>20</v>
      </c>
      <c r="F171" s="33">
        <v>203</v>
      </c>
      <c r="G171" s="33" t="s">
        <v>105</v>
      </c>
      <c r="H171" s="33" t="s">
        <v>105</v>
      </c>
      <c r="I171" s="573">
        <v>125</v>
      </c>
      <c r="J171" s="430">
        <f t="shared" si="35"/>
        <v>2.2719999999999998</v>
      </c>
      <c r="K171" s="575">
        <v>0.71</v>
      </c>
      <c r="L171" s="406">
        <v>4</v>
      </c>
      <c r="M171" s="423">
        <f t="shared" si="36"/>
        <v>2.84</v>
      </c>
      <c r="N171" s="183" t="s">
        <v>495</v>
      </c>
      <c r="O171" s="505">
        <v>0.68</v>
      </c>
      <c r="P171" s="422">
        <v>45611</v>
      </c>
      <c r="Q171" s="422">
        <v>45625</v>
      </c>
      <c r="R171" s="423">
        <f t="shared" si="37"/>
        <v>4.4117647058823399</v>
      </c>
      <c r="S171" s="474">
        <f>IF(INDEX(Historical!$D$7:$D$1190,MATCH(B171,Historical!$B$7:$B$1192,0))=0,"n/a",(INDEX(Historical!$C$7:$C$1190,MATCH(B171,Historical!$B$7:$B$1192,0))/INDEX(Historical!$D$7:$D$1190,MATCH(B171,Historical!$B$7:$B$1192,0))-1)*100)</f>
        <v>4.5627376425855459</v>
      </c>
      <c r="T171" s="474">
        <f>IF(INDEX(Historical!$F$7:$F$1190,MATCH(B171,Historical!$B$7:$B$1192,0))=0,"n/a",((INDEX(Historical!$C$7:$C$1190,MATCH(B171,Historical!$B$7:$B$1192,0))/INDEX(Historical!$F$7:$F$1190,MATCH(B171,Historical!$B$7:$B$1192,0)))^(1/3)-1)*100)</f>
        <v>10.108748000069712</v>
      </c>
      <c r="U171" s="474">
        <f>IF(INDEX(Historical!$H$7:$H$1190,MATCH(B171,Historical!$B$7:$B$1192,0))=0,"n/a",((INDEX(Historical!$C$7:$C$1190,MATCH(B171,Historical!$B$7:$B$1192,0))/INDEX(Historical!$H$7:$H$1190,MATCH(B171,Historical!$B$7:$B$1192,0)))^(1/5)-1)*100)</f>
        <v>9.089396281609563</v>
      </c>
      <c r="V171" s="474">
        <f>IF(INDEX(Historical!$M$7:$M$1190,MATCH(B171,Historical!$B$7:$B$1192,0))=0,"n/a",((INDEX(Historical!$C$7:$C$1190,MATCH(B171,Historical!$B$7:$B$1192,0))/INDEX(Historical!$M$7:$M$1190,MATCH(B171,Historical!$B$7:$B$1192,0)))^(1/10)-1)*100)</f>
        <v>10.212266947920966</v>
      </c>
      <c r="W171" s="475">
        <f t="shared" si="38"/>
        <v>0.89004687479893974</v>
      </c>
      <c r="X171" s="476" t="str">
        <f t="shared" si="39"/>
        <v>n/a</v>
      </c>
      <c r="Y171" s="443"/>
      <c r="Z171" s="430" t="str">
        <f t="shared" si="40"/>
        <v>n/a</v>
      </c>
      <c r="AA171" s="581" t="str">
        <f t="shared" si="41"/>
        <v>n/a</v>
      </c>
      <c r="AB171" s="406">
        <v>12</v>
      </c>
      <c r="AC171" s="568" t="s">
        <v>135</v>
      </c>
      <c r="AD171" s="568" t="s">
        <v>135</v>
      </c>
      <c r="AE171" s="568" t="s">
        <v>135</v>
      </c>
      <c r="AF171" s="568" t="s">
        <v>135</v>
      </c>
      <c r="AG171" s="568" t="s">
        <v>135</v>
      </c>
      <c r="AH171" s="568" t="s">
        <v>135</v>
      </c>
      <c r="AI171" s="568" t="s">
        <v>135</v>
      </c>
      <c r="AJ171" s="568" t="s">
        <v>135</v>
      </c>
      <c r="AK171" s="568" t="s">
        <v>135</v>
      </c>
      <c r="AL171" s="576" t="s">
        <v>135</v>
      </c>
      <c r="AM171" s="571" t="s">
        <v>135</v>
      </c>
      <c r="AN171" s="568" t="s">
        <v>135</v>
      </c>
      <c r="AO171" s="510" t="str">
        <f t="shared" si="42"/>
        <v>n/a</v>
      </c>
      <c r="AP171" s="511">
        <f t="shared" si="43"/>
        <v>11.361396281609563</v>
      </c>
      <c r="AQ171" s="582" t="str">
        <f t="shared" si="44"/>
        <v>n/a</v>
      </c>
      <c r="AR171" s="430">
        <f>INDEX(Historical!$C$7:$C$1190,MATCH(B171,Historical!$B$7:$B$1214,0))*IF(AH171="n/a",1.03,IF(AH171&lt;0,1.01,IF(AH171&gt;10,1.1,(1+AH171/100))))</f>
        <v>2.8325</v>
      </c>
      <c r="AS171" s="581">
        <f t="shared" si="45"/>
        <v>2.917475</v>
      </c>
      <c r="AT171" s="581">
        <f t="shared" si="50"/>
        <v>3.00499925</v>
      </c>
      <c r="AU171" s="581">
        <f t="shared" si="50"/>
        <v>3.0951492274999999</v>
      </c>
      <c r="AV171" s="581">
        <f t="shared" si="50"/>
        <v>3.1880037043249998</v>
      </c>
      <c r="AW171" s="430">
        <f t="shared" si="46"/>
        <v>15.038127181825001</v>
      </c>
      <c r="AX171" s="516">
        <f t="shared" si="47"/>
        <v>12.030501745460001</v>
      </c>
      <c r="AY171" s="606" t="s">
        <v>135</v>
      </c>
      <c r="AZ171" s="571" t="s">
        <v>135</v>
      </c>
      <c r="BA171" s="571" t="s">
        <v>135</v>
      </c>
      <c r="BB171" s="571" t="s">
        <v>135</v>
      </c>
      <c r="BC171" s="571" t="s">
        <v>135</v>
      </c>
      <c r="BD171" s="591" t="s">
        <v>3601</v>
      </c>
      <c r="BE171" s="421">
        <v>2005</v>
      </c>
      <c r="BF171" s="421">
        <f t="shared" si="48"/>
        <v>2</v>
      </c>
      <c r="BG171" s="578" t="s">
        <v>135</v>
      </c>
      <c r="BH171" t="s">
        <v>3876</v>
      </c>
      <c r="BI171" t="s">
        <v>3877</v>
      </c>
    </row>
    <row r="172" spans="1:61" ht="11.25" customHeight="1" x14ac:dyDescent="0.25">
      <c r="A172" s="95" t="s">
        <v>1219</v>
      </c>
      <c r="B172" s="405" t="s">
        <v>1220</v>
      </c>
      <c r="C172" s="734" t="s">
        <v>3535</v>
      </c>
      <c r="D172" s="734" t="s">
        <v>3635</v>
      </c>
      <c r="E172" s="504">
        <v>15</v>
      </c>
      <c r="F172" s="33">
        <v>278</v>
      </c>
      <c r="G172" s="33" t="s">
        <v>105</v>
      </c>
      <c r="H172" s="33" t="s">
        <v>105</v>
      </c>
      <c r="I172" s="573">
        <v>28.54</v>
      </c>
      <c r="J172" s="430">
        <f t="shared" si="35"/>
        <v>4.0560616678346175</v>
      </c>
      <c r="K172" s="575">
        <v>0.28939999999999999</v>
      </c>
      <c r="L172" s="406">
        <v>4</v>
      </c>
      <c r="M172" s="423">
        <f t="shared" si="36"/>
        <v>1.1576</v>
      </c>
      <c r="N172" s="183" t="s">
        <v>187</v>
      </c>
      <c r="O172" s="505">
        <v>0.27560000000000001</v>
      </c>
      <c r="P172" s="422">
        <v>45637</v>
      </c>
      <c r="Q172" s="422">
        <v>45659</v>
      </c>
      <c r="R172" s="423">
        <f t="shared" si="37"/>
        <v>5.0072568940493394</v>
      </c>
      <c r="S172" s="474">
        <f>IF(INDEX(Historical!$D$7:$D$1190,MATCH(B172,Historical!$B$7:$B$1192,0))=0,"n/a",(INDEX(Historical!$C$7:$C$1190,MATCH(B172,Historical!$B$7:$B$1192,0))/INDEX(Historical!$D$7:$D$1190,MATCH(B172,Historical!$B$7:$B$1192,0))-1)*100)</f>
        <v>4.9904761904761896</v>
      </c>
      <c r="T172" s="474">
        <f>IF(INDEX(Historical!$F$7:$F$1190,MATCH(B172,Historical!$B$7:$B$1192,0))=0,"n/a",((INDEX(Historical!$C$7:$C$1190,MATCH(B172,Historical!$B$7:$B$1192,0))/INDEX(Historical!$F$7:$F$1190,MATCH(B172,Historical!$B$7:$B$1192,0)))^(1/3)-1)*100)</f>
        <v>12.45406185848552</v>
      </c>
      <c r="U172" s="474">
        <f>IF(INDEX(Historical!$H$7:$H$1190,MATCH(B172,Historical!$B$7:$B$1192,0))=0,"n/a",((INDEX(Historical!$C$7:$C$1190,MATCH(B172,Historical!$B$7:$B$1192,0))/INDEX(Historical!$H$7:$H$1190,MATCH(B172,Historical!$B$7:$B$1192,0)))^(1/5)-1)*100)</f>
        <v>11.461103988651566</v>
      </c>
      <c r="V172" s="474">
        <f>IF(INDEX(Historical!$M$7:$M$1190,MATCH(B172,Historical!$B$7:$B$1192,0))=0,"n/a",((INDEX(Historical!$C$7:$C$1190,MATCH(B172,Historical!$B$7:$B$1192,0))/INDEX(Historical!$M$7:$M$1190,MATCH(B172,Historical!$B$7:$B$1192,0)))^(1/10)-1)*100)</f>
        <v>14.373206855637344</v>
      </c>
      <c r="W172" s="475">
        <f t="shared" si="38"/>
        <v>0.79739365778044047</v>
      </c>
      <c r="X172" s="476">
        <f t="shared" si="39"/>
        <v>1.8221151015344301</v>
      </c>
      <c r="Y172" s="439"/>
      <c r="Z172" s="430">
        <f t="shared" si="40"/>
        <v>42.094545454545454</v>
      </c>
      <c r="AA172" s="581">
        <f t="shared" si="41"/>
        <v>10.378181818181817</v>
      </c>
      <c r="AB172" s="406">
        <v>10</v>
      </c>
      <c r="AC172" s="568">
        <v>2.75</v>
      </c>
      <c r="AD172" s="568">
        <v>6.29</v>
      </c>
      <c r="AE172" s="568">
        <v>0.49</v>
      </c>
      <c r="AF172" s="569" t="s">
        <v>135</v>
      </c>
      <c r="AG172" s="570" t="s">
        <v>135</v>
      </c>
      <c r="AH172" s="568">
        <v>-8.06</v>
      </c>
      <c r="AI172" s="568">
        <v>8.6300000000000008</v>
      </c>
      <c r="AJ172" s="568">
        <v>6.29</v>
      </c>
      <c r="AK172" s="568">
        <v>1.6500000000000001</v>
      </c>
      <c r="AL172" s="576">
        <v>26810</v>
      </c>
      <c r="AM172" s="571">
        <v>0.21</v>
      </c>
      <c r="AN172" s="568" t="s">
        <v>135</v>
      </c>
      <c r="AO172" s="510">
        <f t="shared" si="42"/>
        <v>5.138983838304366</v>
      </c>
      <c r="AP172" s="511">
        <f t="shared" si="43"/>
        <v>15.517165656486183</v>
      </c>
      <c r="AQ172" s="582" t="str">
        <f t="shared" si="44"/>
        <v>n/a</v>
      </c>
      <c r="AR172" s="430">
        <f>INDEX(Historical!$C$7:$C$1190,MATCH(B172,Historical!$B$7:$B$1214,0))*IF(AH172="n/a",1.03,IF(AH172&lt;0,1.01,IF(AH172&gt;10,1.1,(1+AH172/100))))</f>
        <v>1.113424</v>
      </c>
      <c r="AS172" s="581">
        <f t="shared" si="45"/>
        <v>1.2095124911999999</v>
      </c>
      <c r="AT172" s="581">
        <f t="shared" si="50"/>
        <v>1.2294694473047998</v>
      </c>
      <c r="AU172" s="581">
        <f t="shared" si="50"/>
        <v>1.2497556931853289</v>
      </c>
      <c r="AV172" s="581">
        <f t="shared" si="50"/>
        <v>1.2703766621228867</v>
      </c>
      <c r="AW172" s="430">
        <f t="shared" si="46"/>
        <v>6.0725382938130155</v>
      </c>
      <c r="AX172" s="516">
        <f t="shared" si="47"/>
        <v>21.277289046296481</v>
      </c>
      <c r="AY172" s="606">
        <v>1.31</v>
      </c>
      <c r="AZ172" s="571">
        <v>34.56</v>
      </c>
      <c r="BA172" s="571">
        <v>-28.28</v>
      </c>
      <c r="BB172" s="571">
        <v>10.97</v>
      </c>
      <c r="BC172" s="571">
        <v>-2.1800000000000002</v>
      </c>
      <c r="BE172" s="421">
        <v>2011</v>
      </c>
      <c r="BF172" s="421">
        <f t="shared" si="48"/>
        <v>1</v>
      </c>
      <c r="BG172" s="578">
        <v>6.78</v>
      </c>
      <c r="BH172" t="s">
        <v>3876</v>
      </c>
      <c r="BI172" t="s">
        <v>3877</v>
      </c>
    </row>
    <row r="173" spans="1:61" ht="11.25" customHeight="1" x14ac:dyDescent="0.25">
      <c r="A173" s="577" t="s">
        <v>4020</v>
      </c>
      <c r="B173" s="405" t="s">
        <v>1868</v>
      </c>
      <c r="C173" s="734" t="s">
        <v>243</v>
      </c>
      <c r="D173" s="734" t="s">
        <v>3682</v>
      </c>
      <c r="E173" s="504">
        <v>10</v>
      </c>
      <c r="F173" s="33">
        <v>526</v>
      </c>
      <c r="G173" s="33" t="s">
        <v>105</v>
      </c>
      <c r="H173" s="33" t="s">
        <v>105</v>
      </c>
      <c r="I173" s="573">
        <v>50.35</v>
      </c>
      <c r="J173" s="430">
        <f t="shared" si="35"/>
        <v>3.3366434955312809</v>
      </c>
      <c r="K173" s="575">
        <v>0.42</v>
      </c>
      <c r="L173" s="406">
        <v>4</v>
      </c>
      <c r="M173" s="423">
        <f t="shared" si="36"/>
        <v>1.68</v>
      </c>
      <c r="N173" s="183" t="s">
        <v>3798</v>
      </c>
      <c r="O173" s="505">
        <v>0.375</v>
      </c>
      <c r="P173" s="422">
        <v>45904</v>
      </c>
      <c r="Q173" s="422">
        <v>45936</v>
      </c>
      <c r="R173" s="423">
        <f t="shared" si="37"/>
        <v>11.999999999999995</v>
      </c>
      <c r="S173" s="474">
        <f>IF(INDEX(Historical!$D$7:$D$1190,MATCH(B173,Historical!$B$7:$B$1192,0))=0,"n/a",(INDEX(Historical!$C$7:$C$1190,MATCH(B173,Historical!$B$7:$B$1192,0))/INDEX(Historical!$D$7:$D$1190,MATCH(B173,Historical!$B$7:$B$1192,0))-1)*100)</f>
        <v>12.184873949579833</v>
      </c>
      <c r="T173" s="474">
        <f>IF(INDEX(Historical!$F$7:$F$1190,MATCH(B173,Historical!$B$7:$B$1192,0))=0,"n/a",((INDEX(Historical!$C$7:$C$1190,MATCH(B173,Historical!$B$7:$B$1192,0))/INDEX(Historical!$F$7:$F$1190,MATCH(B173,Historical!$B$7:$B$1192,0)))^(1/3)-1)*100)</f>
        <v>7.9920536638635298</v>
      </c>
      <c r="U173" s="474">
        <f>IF(INDEX(Historical!$H$7:$H$1190,MATCH(B173,Historical!$B$7:$B$1192,0))=0,"n/a",((INDEX(Historical!$C$7:$C$1190,MATCH(B173,Historical!$B$7:$B$1192,0))/INDEX(Historical!$H$7:$H$1190,MATCH(B173,Historical!$B$7:$B$1192,0)))^(1/5)-1)*100)</f>
        <v>5.5300681952280772</v>
      </c>
      <c r="V173" s="474">
        <f>IF(INDEX(Historical!$M$7:$M$1190,MATCH(B173,Historical!$B$7:$B$1192,0))=0,"n/a",((INDEX(Historical!$C$7:$C$1190,MATCH(B173,Historical!$B$7:$B$1192,0))/INDEX(Historical!$M$7:$M$1190,MATCH(B173,Historical!$B$7:$B$1192,0)))^(1/10)-1)*100)</f>
        <v>5.2541256432284911</v>
      </c>
      <c r="W173" s="475">
        <f t="shared" si="38"/>
        <v>1.0525192145633633</v>
      </c>
      <c r="X173" s="476" t="str">
        <f t="shared" si="39"/>
        <v>n/a</v>
      </c>
      <c r="Y173" s="451"/>
      <c r="Z173" s="430">
        <f t="shared" si="40"/>
        <v>37.499999999999993</v>
      </c>
      <c r="AA173" s="581">
        <f t="shared" si="41"/>
        <v>11.238839285714285</v>
      </c>
      <c r="AB173" s="406">
        <v>4</v>
      </c>
      <c r="AC173" s="568">
        <v>4.4800000000000004</v>
      </c>
      <c r="AD173" s="568">
        <v>0.88</v>
      </c>
      <c r="AE173" s="568">
        <v>1.79</v>
      </c>
      <c r="AF173" s="568">
        <v>75.87</v>
      </c>
      <c r="AG173" s="568">
        <v>673.21</v>
      </c>
      <c r="AH173" s="568">
        <v>6.3299999999999992</v>
      </c>
      <c r="AI173" s="568">
        <v>10.7</v>
      </c>
      <c r="AJ173" s="568" t="s">
        <v>135</v>
      </c>
      <c r="AK173" s="568">
        <v>12.809999999999999</v>
      </c>
      <c r="AL173" s="576">
        <v>6740</v>
      </c>
      <c r="AM173" s="571">
        <v>1.3599999999999999</v>
      </c>
      <c r="AN173" s="568">
        <v>22.78</v>
      </c>
      <c r="AO173" s="510">
        <f t="shared" si="42"/>
        <v>-2.372127594954927</v>
      </c>
      <c r="AP173" s="511">
        <f t="shared" si="43"/>
        <v>8.8667116907593577</v>
      </c>
      <c r="AQ173" s="582">
        <f t="shared" si="44"/>
        <v>515.6083663452647</v>
      </c>
      <c r="AR173" s="430">
        <f>INDEX(Historical!$C$7:$C$1190,MATCH(B173,Historical!$B$7:$B$1214,0))*IF(AH173="n/a",1.03,IF(AH173&lt;0,1.01,IF(AH173&gt;10,1.1,(1+AH173/100))))</f>
        <v>1.4195054999999999</v>
      </c>
      <c r="AS173" s="581">
        <f t="shared" si="45"/>
        <v>1.5614560499999999</v>
      </c>
      <c r="AT173" s="581">
        <f t="shared" si="50"/>
        <v>1.7176016549999999</v>
      </c>
      <c r="AU173" s="581">
        <f t="shared" si="50"/>
        <v>1.8893618205</v>
      </c>
      <c r="AV173" s="581">
        <f t="shared" si="50"/>
        <v>2.07829800255</v>
      </c>
      <c r="AW173" s="430">
        <f t="shared" si="46"/>
        <v>8.6662230280500001</v>
      </c>
      <c r="AX173" s="516">
        <f t="shared" si="47"/>
        <v>17.211962319860973</v>
      </c>
      <c r="AY173" s="606">
        <v>0.26</v>
      </c>
      <c r="AZ173" s="571">
        <v>7.13</v>
      </c>
      <c r="BA173" s="571">
        <v>-22.42</v>
      </c>
      <c r="BB173" s="571">
        <v>-6.8500000000000005</v>
      </c>
      <c r="BC173" s="571">
        <v>-9.24</v>
      </c>
      <c r="BE173" s="421">
        <v>2016</v>
      </c>
      <c r="BF173" s="421">
        <f t="shared" si="48"/>
        <v>1</v>
      </c>
      <c r="BG173" s="578">
        <v>18.64</v>
      </c>
      <c r="BH173" t="s">
        <v>3876</v>
      </c>
      <c r="BI173" t="s">
        <v>3877</v>
      </c>
    </row>
    <row r="174" spans="1:61" ht="11.25" customHeight="1" x14ac:dyDescent="0.25">
      <c r="A174" s="8" t="s">
        <v>4280</v>
      </c>
      <c r="B174" s="405" t="s">
        <v>1202</v>
      </c>
      <c r="C174" s="734" t="s">
        <v>127</v>
      </c>
      <c r="D174" s="734" t="s">
        <v>3642</v>
      </c>
      <c r="E174" s="504">
        <v>15</v>
      </c>
      <c r="F174" s="33">
        <v>268</v>
      </c>
      <c r="G174" s="33" t="s">
        <v>114</v>
      </c>
      <c r="H174" s="33" t="s">
        <v>114</v>
      </c>
      <c r="I174" s="573">
        <v>183.75</v>
      </c>
      <c r="J174" s="430">
        <f t="shared" si="35"/>
        <v>2.982312925170068</v>
      </c>
      <c r="K174" s="575">
        <v>1.37</v>
      </c>
      <c r="L174" s="406">
        <v>4</v>
      </c>
      <c r="M174" s="423">
        <f t="shared" si="36"/>
        <v>5.48</v>
      </c>
      <c r="N174" s="183" t="s">
        <v>147</v>
      </c>
      <c r="O174" s="505">
        <v>1.1919999999999999</v>
      </c>
      <c r="P174" s="609">
        <v>45338</v>
      </c>
      <c r="Q174" s="609">
        <v>45366</v>
      </c>
      <c r="R174" s="423">
        <f t="shared" si="37"/>
        <v>14.932885906040283</v>
      </c>
      <c r="S174" s="474">
        <f>IF(INDEX(Historical!$D$7:$D$1190,MATCH(B174,Historical!$B$7:$B$1192,0))=0,"n/a",(INDEX(Historical!$C$7:$C$1190,MATCH(B174,Historical!$B$7:$B$1192,0))/INDEX(Historical!$D$7:$D$1190,MATCH(B174,Historical!$B$7:$B$1192,0))-1)*100)</f>
        <v>22.980251346499102</v>
      </c>
      <c r="T174" s="474">
        <f>IF(INDEX(Historical!$F$7:$F$1190,MATCH(B174,Historical!$B$7:$B$1192,0))=0,"n/a",((INDEX(Historical!$C$7:$C$1190,MATCH(B174,Historical!$B$7:$B$1192,0))/INDEX(Historical!$F$7:$F$1190,MATCH(B174,Historical!$B$7:$B$1192,0)))^(1/3)-1)*100)</f>
        <v>17.131955321423952</v>
      </c>
      <c r="U174" s="474">
        <f>IF(INDEX(Historical!$H$7:$H$1190,MATCH(B174,Historical!$B$7:$B$1192,0))=0,"n/a",((INDEX(Historical!$C$7:$C$1190,MATCH(B174,Historical!$B$7:$B$1192,0))/INDEX(Historical!$H$7:$H$1190,MATCH(B174,Historical!$B$7:$B$1192,0)))^(1/5)-1)*100)</f>
        <v>12.881266651082868</v>
      </c>
      <c r="V174" s="474">
        <f>IF(INDEX(Historical!$M$7:$M$1190,MATCH(B174,Historical!$B$7:$B$1192,0))=0,"n/a",((INDEX(Historical!$C$7:$C$1190,MATCH(B174,Historical!$B$7:$B$1192,0))/INDEX(Historical!$M$7:$M$1190,MATCH(B174,Historical!$B$7:$B$1192,0)))^(1/10)-1)*100)</f>
        <v>10.386265047143727</v>
      </c>
      <c r="W174" s="475">
        <f t="shared" si="38"/>
        <v>1.2402212530312116</v>
      </c>
      <c r="X174" s="476">
        <f t="shared" si="39"/>
        <v>0.86567652225019276</v>
      </c>
      <c r="Y174" s="448"/>
      <c r="Z174" s="430">
        <f t="shared" si="40"/>
        <v>72.775564409030551</v>
      </c>
      <c r="AA174" s="581">
        <f t="shared" si="41"/>
        <v>24.402390438247011</v>
      </c>
      <c r="AB174" s="406">
        <v>12</v>
      </c>
      <c r="AC174" s="568">
        <v>7.53</v>
      </c>
      <c r="AD174" s="568" t="s">
        <v>135</v>
      </c>
      <c r="AE174" s="568">
        <v>3.3</v>
      </c>
      <c r="AF174" s="568">
        <v>8.25</v>
      </c>
      <c r="AG174" s="569">
        <v>35.89</v>
      </c>
      <c r="AH174" s="568">
        <v>-36.11</v>
      </c>
      <c r="AI174" s="568">
        <v>11.59</v>
      </c>
      <c r="AJ174" s="568">
        <v>14.879999999999999</v>
      </c>
      <c r="AK174" s="568">
        <v>-6.65</v>
      </c>
      <c r="AL174" s="576">
        <v>37250</v>
      </c>
      <c r="AM174" s="572">
        <v>28.33</v>
      </c>
      <c r="AN174" s="568">
        <v>1.33</v>
      </c>
      <c r="AO174" s="510">
        <f t="shared" si="42"/>
        <v>-8.5388108619940759</v>
      </c>
      <c r="AP174" s="511">
        <f t="shared" si="43"/>
        <v>15.863579576252935</v>
      </c>
      <c r="AQ174" s="582">
        <f t="shared" si="44"/>
        <v>199.12444167420639</v>
      </c>
      <c r="AR174" s="430">
        <f>INDEX(Historical!$C$7:$C$1190,MATCH(B174,Historical!$B$7:$B$1214,0))*IF(AH174="n/a",1.03,IF(AH174&lt;0,1.01,IF(AH174&gt;10,1.1,(1+AH174/100))))</f>
        <v>5.5348000000000006</v>
      </c>
      <c r="AS174" s="581">
        <f t="shared" si="45"/>
        <v>6.088280000000001</v>
      </c>
      <c r="AT174" s="581">
        <f t="shared" si="50"/>
        <v>6.1491628000000009</v>
      </c>
      <c r="AU174" s="581">
        <f t="shared" si="50"/>
        <v>6.2106544280000007</v>
      </c>
      <c r="AV174" s="581">
        <f t="shared" si="50"/>
        <v>6.2727609722800004</v>
      </c>
      <c r="AW174" s="430">
        <f t="shared" si="46"/>
        <v>30.255658200280003</v>
      </c>
      <c r="AX174" s="516">
        <f t="shared" si="47"/>
        <v>16.465664326682994</v>
      </c>
      <c r="AY174" s="606">
        <v>0.26</v>
      </c>
      <c r="AZ174" s="571">
        <v>31.130000000000003</v>
      </c>
      <c r="BA174" s="571">
        <v>-11.67</v>
      </c>
      <c r="BB174" s="571">
        <v>3.54</v>
      </c>
      <c r="BC174" s="571">
        <v>8.4500000000000011</v>
      </c>
      <c r="BE174" s="421">
        <v>2010</v>
      </c>
      <c r="BF174" s="421">
        <f t="shared" si="48"/>
        <v>1</v>
      </c>
      <c r="BG174" s="578">
        <v>11.74</v>
      </c>
      <c r="BH174" t="s">
        <v>3876</v>
      </c>
      <c r="BI174" t="s">
        <v>3877</v>
      </c>
    </row>
    <row r="175" spans="1:61" ht="11.25" customHeight="1" x14ac:dyDescent="0.25">
      <c r="A175" s="577" t="s">
        <v>3845</v>
      </c>
      <c r="B175" s="405" t="s">
        <v>3840</v>
      </c>
      <c r="C175" s="734" t="s">
        <v>107</v>
      </c>
      <c r="D175" s="734" t="s">
        <v>3652</v>
      </c>
      <c r="E175" s="504">
        <v>10</v>
      </c>
      <c r="F175" s="33">
        <v>514</v>
      </c>
      <c r="G175" s="33" t="s">
        <v>105</v>
      </c>
      <c r="H175" s="33" t="s">
        <v>105</v>
      </c>
      <c r="I175" s="573">
        <v>35.08</v>
      </c>
      <c r="J175" s="430">
        <f t="shared" si="35"/>
        <v>2.0524515393386547</v>
      </c>
      <c r="K175" s="575">
        <v>0.18</v>
      </c>
      <c r="L175" s="406">
        <v>4</v>
      </c>
      <c r="M175" s="423">
        <f t="shared" si="36"/>
        <v>0.72</v>
      </c>
      <c r="N175" s="183" t="s">
        <v>495</v>
      </c>
      <c r="O175" s="505">
        <v>0.17</v>
      </c>
      <c r="P175" s="422">
        <v>45701</v>
      </c>
      <c r="Q175" s="422">
        <v>45715</v>
      </c>
      <c r="R175" s="423">
        <f t="shared" si="37"/>
        <v>5.8823529411764595</v>
      </c>
      <c r="S175" s="474">
        <f>IF(INDEX(Historical!$D$7:$D$1190,MATCH(B175,Historical!$B$7:$B$1192,0))=0,"n/a",(INDEX(Historical!$C$7:$C$1190,MATCH(B175,Historical!$B$7:$B$1192,0))/INDEX(Historical!$D$7:$D$1190,MATCH(B175,Historical!$B$7:$B$1192,0))-1)*100)</f>
        <v>6.25</v>
      </c>
      <c r="T175" s="474">
        <f>IF(INDEX(Historical!$F$7:$F$1190,MATCH(B175,Historical!$B$7:$B$1192,0))=0,"n/a",((INDEX(Historical!$C$7:$C$1190,MATCH(B175,Historical!$B$7:$B$1192,0))/INDEX(Historical!$F$7:$F$1190,MATCH(B175,Historical!$B$7:$B$1192,0)))^(1/3)-1)*100)</f>
        <v>12.311068346755549</v>
      </c>
      <c r="U175" s="474">
        <f>IF(INDEX(Historical!$H$7:$H$1190,MATCH(B175,Historical!$B$7:$B$1192,0))=0,"n/a",((INDEX(Historical!$C$7:$C$1190,MATCH(B175,Historical!$B$7:$B$1192,0))/INDEX(Historical!$H$7:$H$1190,MATCH(B175,Historical!$B$7:$B$1192,0)))^(1/5)-1)*100)</f>
        <v>16.271101521949817</v>
      </c>
      <c r="V175" s="474" t="str">
        <f>IF(INDEX(Historical!$M$7:$M$1190,MATCH(B175,Historical!$B$7:$B$1192,0))=0,"n/a",((INDEX(Historical!$C$7:$C$1190,MATCH(B175,Historical!$B$7:$B$1192,0))/INDEX(Historical!$M$7:$M$1190,MATCH(B175,Historical!$B$7:$B$1192,0)))^(1/10)-1)*100)</f>
        <v>n/a</v>
      </c>
      <c r="W175" s="475" t="str">
        <f t="shared" si="38"/>
        <v>n/a</v>
      </c>
      <c r="X175" s="476" t="str">
        <f t="shared" si="39"/>
        <v>n/a</v>
      </c>
      <c r="Y175" s="574"/>
      <c r="Z175" s="430">
        <f t="shared" si="40"/>
        <v>32.432432432432428</v>
      </c>
      <c r="AA175" s="581">
        <f t="shared" si="41"/>
        <v>15.801801801801799</v>
      </c>
      <c r="AB175" s="406">
        <v>12</v>
      </c>
      <c r="AC175" s="568">
        <v>2.2200000000000002</v>
      </c>
      <c r="AD175" s="568" t="s">
        <v>135</v>
      </c>
      <c r="AE175" s="568">
        <v>1.41</v>
      </c>
      <c r="AF175" s="568">
        <v>1.01</v>
      </c>
      <c r="AG175" s="568">
        <v>6.6199999999999992</v>
      </c>
      <c r="AH175" s="568">
        <v>-9.48</v>
      </c>
      <c r="AI175" s="568">
        <v>12.379999999999999</v>
      </c>
      <c r="AJ175" s="568">
        <v>-6.52</v>
      </c>
      <c r="AK175" s="568" t="s">
        <v>135</v>
      </c>
      <c r="AL175" s="576">
        <v>2210</v>
      </c>
      <c r="AM175" s="571">
        <v>30.259999999999998</v>
      </c>
      <c r="AN175" s="568">
        <v>0.45</v>
      </c>
      <c r="AO175" s="510">
        <f t="shared" si="42"/>
        <v>2.5217512594866722</v>
      </c>
      <c r="AP175" s="511">
        <f t="shared" si="43"/>
        <v>18.323553061288472</v>
      </c>
      <c r="AQ175" s="582">
        <f t="shared" si="44"/>
        <v>-15.778546359889667</v>
      </c>
      <c r="AR175" s="430">
        <f>INDEX(Historical!$C$7:$C$1190,MATCH(B175,Historical!$B$7:$B$1214,0))*IF(AH175="n/a",1.03,IF(AH175&lt;0,1.01,IF(AH175&gt;10,1.1,(1+AH175/100))))</f>
        <v>0.68680000000000008</v>
      </c>
      <c r="AS175" s="581">
        <f t="shared" si="45"/>
        <v>0.75548000000000015</v>
      </c>
      <c r="AT175" s="581">
        <f t="shared" si="50"/>
        <v>0.77814440000000018</v>
      </c>
      <c r="AU175" s="581">
        <f t="shared" si="50"/>
        <v>0.80148873200000026</v>
      </c>
      <c r="AV175" s="581">
        <f t="shared" si="50"/>
        <v>0.82553339396000025</v>
      </c>
      <c r="AW175" s="430">
        <f t="shared" si="46"/>
        <v>3.847446525960001</v>
      </c>
      <c r="AX175" s="516">
        <f t="shared" si="47"/>
        <v>10.967635478791337</v>
      </c>
      <c r="AY175" s="606">
        <v>0.88</v>
      </c>
      <c r="AZ175" s="571">
        <v>31.53</v>
      </c>
      <c r="BA175" s="571">
        <v>-1.41</v>
      </c>
      <c r="BB175" s="571">
        <v>11.559999999999999</v>
      </c>
      <c r="BC175" s="571">
        <v>14.74</v>
      </c>
      <c r="BE175" s="421">
        <v>2016</v>
      </c>
      <c r="BF175" s="421">
        <f t="shared" si="48"/>
        <v>1</v>
      </c>
      <c r="BG175" s="578">
        <v>0.92999999999999994</v>
      </c>
      <c r="BH175" t="s">
        <v>3876</v>
      </c>
      <c r="BI175" t="s">
        <v>3877</v>
      </c>
    </row>
    <row r="176" spans="1:61" ht="11.25" customHeight="1" x14ac:dyDescent="0.25">
      <c r="A176" s="95" t="s">
        <v>4282</v>
      </c>
      <c r="B176" s="574" t="s">
        <v>599</v>
      </c>
      <c r="C176" s="734" t="s">
        <v>111</v>
      </c>
      <c r="D176" s="734" t="s">
        <v>3676</v>
      </c>
      <c r="E176" s="504">
        <v>17</v>
      </c>
      <c r="F176" s="33">
        <v>231</v>
      </c>
      <c r="G176" s="33" t="s">
        <v>36</v>
      </c>
      <c r="H176" s="33" t="s">
        <v>36</v>
      </c>
      <c r="I176" s="573">
        <v>430.99</v>
      </c>
      <c r="J176" s="430">
        <f t="shared" si="35"/>
        <v>1.2250864289194645</v>
      </c>
      <c r="K176" s="575">
        <v>1.32</v>
      </c>
      <c r="L176" s="406">
        <v>4</v>
      </c>
      <c r="M176" s="423">
        <f t="shared" si="36"/>
        <v>5.28</v>
      </c>
      <c r="N176" s="183" t="s">
        <v>147</v>
      </c>
      <c r="O176" s="505">
        <v>1.22</v>
      </c>
      <c r="P176" s="422">
        <v>45625</v>
      </c>
      <c r="Q176" s="422">
        <v>45642</v>
      </c>
      <c r="R176" s="423">
        <f t="shared" si="37"/>
        <v>8.196721311475418</v>
      </c>
      <c r="S176" s="474">
        <f>IF(INDEX(Historical!$D$7:$D$1190,MATCH(B176,Historical!$B$7:$B$1192,0))=0,"n/a",(INDEX(Historical!$C$7:$C$1190,MATCH(B176,Historical!$B$7:$B$1192,0))/INDEX(Historical!$D$7:$D$1190,MATCH(B176,Historical!$B$7:$B$1192,0))-1)*100)</f>
        <v>8.7336244541484689</v>
      </c>
      <c r="T176" s="474">
        <f>IF(INDEX(Historical!$F$7:$F$1190,MATCH(B176,Historical!$B$7:$B$1192,0))=0,"n/a",((INDEX(Historical!$C$7:$C$1190,MATCH(B176,Historical!$B$7:$B$1192,0))/INDEX(Historical!$F$7:$F$1190,MATCH(B176,Historical!$B$7:$B$1192,0)))^(1/3)-1)*100)</f>
        <v>7.6677115564748544</v>
      </c>
      <c r="U176" s="474">
        <f>IF(INDEX(Historical!$H$7:$H$1190,MATCH(B176,Historical!$B$7:$B$1192,0))=0,"n/a",((INDEX(Historical!$C$7:$C$1190,MATCH(B176,Historical!$B$7:$B$1192,0))/INDEX(Historical!$H$7:$H$1190,MATCH(B176,Historical!$B$7:$B$1192,0)))^(1/5)-1)*100)</f>
        <v>7.7424990267622507</v>
      </c>
      <c r="V176" s="474">
        <f>IF(INDEX(Historical!$M$7:$M$1190,MATCH(B176,Historical!$B$7:$B$1192,0))=0,"n/a",((INDEX(Historical!$C$7:$C$1190,MATCH(B176,Historical!$B$7:$B$1192,0))/INDEX(Historical!$M$7:$M$1190,MATCH(B176,Historical!$B$7:$B$1192,0)))^(1/10)-1)*100)</f>
        <v>9.228561008668601</v>
      </c>
      <c r="W176" s="475">
        <f t="shared" si="38"/>
        <v>0.83897143005172115</v>
      </c>
      <c r="X176" s="476">
        <f t="shared" si="39"/>
        <v>0.53359745187885943</v>
      </c>
      <c r="Y176" s="574"/>
      <c r="Z176" s="430">
        <f t="shared" si="40"/>
        <v>34.285714285714285</v>
      </c>
      <c r="AA176" s="581">
        <f t="shared" si="41"/>
        <v>27.986363636363635</v>
      </c>
      <c r="AB176" s="406">
        <v>12</v>
      </c>
      <c r="AC176" s="568">
        <v>15.4</v>
      </c>
      <c r="AD176" s="568">
        <v>3.62</v>
      </c>
      <c r="AE176" s="568">
        <v>4.07</v>
      </c>
      <c r="AF176" s="568">
        <v>6.57</v>
      </c>
      <c r="AG176" s="568">
        <v>25.34</v>
      </c>
      <c r="AH176" s="568">
        <v>7.53</v>
      </c>
      <c r="AI176" s="568">
        <v>8.51</v>
      </c>
      <c r="AJ176" s="568">
        <v>14.510000000000002</v>
      </c>
      <c r="AK176" s="568">
        <v>7.7200000000000006</v>
      </c>
      <c r="AL176" s="576">
        <v>22900</v>
      </c>
      <c r="AM176" s="571">
        <v>0.41000000000000003</v>
      </c>
      <c r="AN176" s="568">
        <v>0.56999999999999995</v>
      </c>
      <c r="AO176" s="510">
        <f t="shared" si="42"/>
        <v>-19.01877818068192</v>
      </c>
      <c r="AP176" s="511">
        <f t="shared" si="43"/>
        <v>8.9675854556817143</v>
      </c>
      <c r="AQ176" s="582">
        <f t="shared" si="44"/>
        <v>185.86742000126878</v>
      </c>
      <c r="AR176" s="430">
        <f>INDEX(Historical!$C$7:$C$1190,MATCH(B176,Historical!$B$7:$B$1214,0))*IF(AH176="n/a",1.03,IF(AH176&lt;0,1.01,IF(AH176&gt;10,1.1,(1+AH176/100))))</f>
        <v>5.3549940000000005</v>
      </c>
      <c r="AS176" s="581">
        <f t="shared" si="45"/>
        <v>5.8107039894000003</v>
      </c>
      <c r="AT176" s="581">
        <f t="shared" si="50"/>
        <v>6.2592903373816799</v>
      </c>
      <c r="AU176" s="581">
        <f t="shared" si="50"/>
        <v>6.7425075514275452</v>
      </c>
      <c r="AV176" s="581">
        <f t="shared" si="50"/>
        <v>7.2630291343977511</v>
      </c>
      <c r="AW176" s="430">
        <f t="shared" si="46"/>
        <v>31.430525012606974</v>
      </c>
      <c r="AX176" s="516">
        <f t="shared" si="47"/>
        <v>7.292634402795187</v>
      </c>
      <c r="AY176" s="606">
        <v>0.98</v>
      </c>
      <c r="AZ176" s="571">
        <v>43.94</v>
      </c>
      <c r="BA176" s="571">
        <v>-10.459999999999999</v>
      </c>
      <c r="BB176" s="571">
        <v>1.51</v>
      </c>
      <c r="BC176" s="571">
        <v>7.3599999999999994</v>
      </c>
      <c r="BE176" s="421">
        <v>2009</v>
      </c>
      <c r="BF176" s="421">
        <f t="shared" si="48"/>
        <v>1</v>
      </c>
      <c r="BG176" s="578">
        <v>11.82</v>
      </c>
      <c r="BH176" t="s">
        <v>3876</v>
      </c>
      <c r="BI176" t="s">
        <v>3877</v>
      </c>
    </row>
    <row r="177" spans="1:61" ht="11.25" customHeight="1" x14ac:dyDescent="0.25">
      <c r="A177" s="8" t="s">
        <v>1221</v>
      </c>
      <c r="B177" s="405" t="s">
        <v>1222</v>
      </c>
      <c r="C177" s="734" t="s">
        <v>152</v>
      </c>
      <c r="D177" s="734" t="s">
        <v>3637</v>
      </c>
      <c r="E177" s="504">
        <v>14</v>
      </c>
      <c r="F177" s="33">
        <v>331</v>
      </c>
      <c r="G177" s="33" t="s">
        <v>105</v>
      </c>
      <c r="H177" s="33" t="s">
        <v>105</v>
      </c>
      <c r="I177" s="573">
        <v>303.66000000000003</v>
      </c>
      <c r="J177" s="430">
        <f t="shared" si="35"/>
        <v>1.165777514325232</v>
      </c>
      <c r="K177" s="575">
        <v>0.88500000000000001</v>
      </c>
      <c r="L177" s="406">
        <v>4</v>
      </c>
      <c r="M177" s="423">
        <f t="shared" si="36"/>
        <v>3.54</v>
      </c>
      <c r="N177" s="183" t="s">
        <v>3425</v>
      </c>
      <c r="O177" s="505">
        <v>0.78749999999999998</v>
      </c>
      <c r="P177" s="609">
        <v>45015</v>
      </c>
      <c r="Q177" s="609">
        <v>45044</v>
      </c>
      <c r="R177" s="423">
        <f t="shared" si="37"/>
        <v>12.380952380952385</v>
      </c>
      <c r="S177" s="474">
        <f>IF(INDEX(Historical!$D$7:$D$1190,MATCH(B177,Historical!$B$7:$B$1192,0))=0,"n/a",(INDEX(Historical!$C$7:$C$1190,MATCH(B177,Historical!$B$7:$B$1192,0))/INDEX(Historical!$D$7:$D$1190,MATCH(B177,Historical!$B$7:$B$1192,0))-1)*100)</f>
        <v>2.8322440087146017</v>
      </c>
      <c r="T177" s="474">
        <f>IF(INDEX(Historical!$F$7:$F$1190,MATCH(B177,Historical!$B$7:$B$1192,0))=0,"n/a",((INDEX(Historical!$C$7:$C$1190,MATCH(B177,Historical!$B$7:$B$1192,0))/INDEX(Historical!$F$7:$F$1190,MATCH(B177,Historical!$B$7:$B$1192,0)))^(1/3)-1)*100)</f>
        <v>9.1136084726200384</v>
      </c>
      <c r="U177" s="474">
        <f>IF(INDEX(Historical!$H$7:$H$1190,MATCH(B177,Historical!$B$7:$B$1192,0))=0,"n/a",((INDEX(Historical!$C$7:$C$1190,MATCH(B177,Historical!$B$7:$B$1192,0))/INDEX(Historical!$H$7:$H$1190,MATCH(B177,Historical!$B$7:$B$1192,0)))^(1/5)-1)*100)</f>
        <v>10.487452556926002</v>
      </c>
      <c r="V177" s="474">
        <f>IF(INDEX(Historical!$M$7:$M$1190,MATCH(B177,Historical!$B$7:$B$1192,0))=0,"n/a",((INDEX(Historical!$C$7:$C$1190,MATCH(B177,Historical!$B$7:$B$1192,0))/INDEX(Historical!$M$7:$M$1190,MATCH(B177,Historical!$B$7:$B$1192,0)))^(1/10)-1)*100)</f>
        <v>12.398640334944112</v>
      </c>
      <c r="W177" s="475">
        <f t="shared" si="38"/>
        <v>0.8458550513291645</v>
      </c>
      <c r="X177" s="476" t="str">
        <f t="shared" si="39"/>
        <v>n/a</v>
      </c>
      <c r="Y177" s="451" t="s">
        <v>4945</v>
      </c>
      <c r="Z177" s="430">
        <f t="shared" si="40"/>
        <v>27.168073676132003</v>
      </c>
      <c r="AA177" s="581">
        <f t="shared" si="41"/>
        <v>23.30468150422103</v>
      </c>
      <c r="AB177" s="406">
        <v>12</v>
      </c>
      <c r="AC177" s="568">
        <v>13.03</v>
      </c>
      <c r="AD177" s="568">
        <v>2.34</v>
      </c>
      <c r="AE177" s="568">
        <v>0.3</v>
      </c>
      <c r="AF177" s="568">
        <v>2</v>
      </c>
      <c r="AG177" s="568">
        <v>9.0300000000000011</v>
      </c>
      <c r="AH177" s="568">
        <v>4.84</v>
      </c>
      <c r="AI177" s="568">
        <v>-19.489999999999998</v>
      </c>
      <c r="AJ177" s="568">
        <v>-13.05</v>
      </c>
      <c r="AK177" s="568">
        <v>9.98</v>
      </c>
      <c r="AL177" s="576">
        <v>36520</v>
      </c>
      <c r="AM177" s="571">
        <v>0.22999999999999998</v>
      </c>
      <c r="AN177" s="568">
        <v>0.69</v>
      </c>
      <c r="AO177" s="510">
        <f t="shared" si="42"/>
        <v>-11.651451432969797</v>
      </c>
      <c r="AP177" s="511">
        <f t="shared" si="43"/>
        <v>11.653230071251233</v>
      </c>
      <c r="AQ177" s="582">
        <f t="shared" si="44"/>
        <v>43.928011339684915</v>
      </c>
      <c r="AR177" s="430">
        <f>INDEX(Historical!$C$7:$C$1190,MATCH(B177,Historical!$B$7:$B$1214,0))*IF(AH177="n/a",1.03,IF(AH177&lt;0,1.01,IF(AH177&gt;10,1.1,(1+AH177/100))))</f>
        <v>3.7113360000000002</v>
      </c>
      <c r="AS177" s="581">
        <f t="shared" si="45"/>
        <v>3.7484493600000004</v>
      </c>
      <c r="AT177" s="581">
        <f t="shared" si="50"/>
        <v>4.1225446061280007</v>
      </c>
      <c r="AU177" s="581">
        <f t="shared" si="50"/>
        <v>4.5339745578195751</v>
      </c>
      <c r="AV177" s="581">
        <f t="shared" si="50"/>
        <v>4.9864652186899692</v>
      </c>
      <c r="AW177" s="430">
        <f t="shared" si="46"/>
        <v>21.102769742637545</v>
      </c>
      <c r="AX177" s="516">
        <f t="shared" si="47"/>
        <v>6.9494730101552866</v>
      </c>
      <c r="AY177" s="606">
        <v>0.45</v>
      </c>
      <c r="AZ177" s="571">
        <v>46.79</v>
      </c>
      <c r="BA177" s="571">
        <v>-20.66</v>
      </c>
      <c r="BB177" s="571">
        <v>19.400000000000002</v>
      </c>
      <c r="BC177" s="571">
        <v>16.02</v>
      </c>
      <c r="BE177" s="421">
        <v>2011</v>
      </c>
      <c r="BF177" s="421">
        <f t="shared" si="48"/>
        <v>1</v>
      </c>
      <c r="BG177" s="578">
        <v>3.1399999999999997</v>
      </c>
      <c r="BH177" t="s">
        <v>3876</v>
      </c>
      <c r="BI177" t="s">
        <v>3877</v>
      </c>
    </row>
    <row r="178" spans="1:61" ht="11.25" customHeight="1" x14ac:dyDescent="0.25">
      <c r="A178" s="577" t="s">
        <v>4901</v>
      </c>
      <c r="B178" s="405" t="s">
        <v>1192</v>
      </c>
      <c r="C178" s="734" t="s">
        <v>243</v>
      </c>
      <c r="D178" s="734" t="s">
        <v>3634</v>
      </c>
      <c r="E178" s="504">
        <v>13</v>
      </c>
      <c r="F178" s="33">
        <v>379</v>
      </c>
      <c r="G178" s="33" t="s">
        <v>105</v>
      </c>
      <c r="H178" s="33" t="s">
        <v>105</v>
      </c>
      <c r="I178" s="573">
        <v>22.55</v>
      </c>
      <c r="J178" s="430">
        <f t="shared" si="35"/>
        <v>5.676274944567627</v>
      </c>
      <c r="K178" s="575">
        <v>0.32</v>
      </c>
      <c r="L178" s="406">
        <v>4</v>
      </c>
      <c r="M178" s="423">
        <f t="shared" si="36"/>
        <v>1.28</v>
      </c>
      <c r="N178" s="183" t="s">
        <v>147</v>
      </c>
      <c r="O178" s="505">
        <v>0.3</v>
      </c>
      <c r="P178" s="609">
        <v>45435</v>
      </c>
      <c r="Q178" s="609">
        <v>45457</v>
      </c>
      <c r="R178" s="423">
        <f t="shared" si="37"/>
        <v>6.6666666666666732</v>
      </c>
      <c r="S178" s="474">
        <f>IF(INDEX(Historical!$D$7:$D$1190,MATCH(B178,Historical!$B$7:$B$1192,0))=0,"n/a",(INDEX(Historical!$C$7:$C$1190,MATCH(B178,Historical!$B$7:$B$1192,0))/INDEX(Historical!$D$7:$D$1190,MATCH(B178,Historical!$B$7:$B$1192,0))-1)*100)</f>
        <v>6.7796610169491567</v>
      </c>
      <c r="T178" s="474">
        <f>IF(INDEX(Historical!$F$7:$F$1190,MATCH(B178,Historical!$B$7:$B$1192,0))=0,"n/a",((INDEX(Historical!$C$7:$C$1190,MATCH(B178,Historical!$B$7:$B$1192,0))/INDEX(Historical!$F$7:$F$1190,MATCH(B178,Historical!$B$7:$B$1192,0)))^(1/3)-1)*100)</f>
        <v>9.1104307457209543</v>
      </c>
      <c r="U178" s="474">
        <f>IF(INDEX(Historical!$H$7:$H$1190,MATCH(B178,Historical!$B$7:$B$1192,0))=0,"n/a",((INDEX(Historical!$C$7:$C$1190,MATCH(B178,Historical!$B$7:$B$1192,0))/INDEX(Historical!$H$7:$H$1190,MATCH(B178,Historical!$B$7:$B$1192,0)))^(1/5)-1)*100)</f>
        <v>10.639802171942204</v>
      </c>
      <c r="V178" s="474">
        <f>IF(INDEX(Historical!$M$7:$M$1190,MATCH(B178,Historical!$B$7:$B$1192,0))=0,"n/a",((INDEX(Historical!$C$7:$C$1190,MATCH(B178,Historical!$B$7:$B$1192,0))/INDEX(Historical!$M$7:$M$1190,MATCH(B178,Historical!$B$7:$B$1192,0)))^(1/10)-1)*100)</f>
        <v>14.689076752293806</v>
      </c>
      <c r="W178" s="475">
        <f t="shared" si="38"/>
        <v>0.72433430305827229</v>
      </c>
      <c r="X178" s="476">
        <f t="shared" si="39"/>
        <v>5.4009148080924891</v>
      </c>
      <c r="Y178" s="449"/>
      <c r="Z178" s="430">
        <f t="shared" si="40"/>
        <v>108.47457627118644</v>
      </c>
      <c r="AA178" s="581">
        <f t="shared" si="41"/>
        <v>19.110169491525426</v>
      </c>
      <c r="AB178" s="406">
        <v>12</v>
      </c>
      <c r="AC178" s="568">
        <v>1.18</v>
      </c>
      <c r="AD178" s="568" t="s">
        <v>135</v>
      </c>
      <c r="AE178" s="568">
        <v>0.51</v>
      </c>
      <c r="AF178" s="568">
        <v>1.2</v>
      </c>
      <c r="AG178" s="568">
        <v>6.4</v>
      </c>
      <c r="AH178" s="568">
        <v>-3.36</v>
      </c>
      <c r="AI178" s="568">
        <v>132.75</v>
      </c>
      <c r="AJ178" s="568">
        <v>1.97</v>
      </c>
      <c r="AK178" s="568" t="s">
        <v>135</v>
      </c>
      <c r="AL178" s="576">
        <v>366.9</v>
      </c>
      <c r="AM178" s="571">
        <v>18.63</v>
      </c>
      <c r="AN178" s="568">
        <v>0.71</v>
      </c>
      <c r="AO178" s="510">
        <f t="shared" si="42"/>
        <v>-2.7940923750155946</v>
      </c>
      <c r="AP178" s="511">
        <f t="shared" si="43"/>
        <v>16.316077116509831</v>
      </c>
      <c r="AQ178" s="582">
        <f t="shared" si="44"/>
        <v>0.95588341191525927</v>
      </c>
      <c r="AR178" s="430">
        <f>INDEX(Historical!$C$7:$C$1190,MATCH(B178,Historical!$B$7:$B$1214,0))*IF(AH178="n/a",1.03,IF(AH178&lt;0,1.01,IF(AH178&gt;10,1.1,(1+AH178/100))))</f>
        <v>1.2726</v>
      </c>
      <c r="AS178" s="581">
        <f t="shared" si="45"/>
        <v>1.3998600000000001</v>
      </c>
      <c r="AT178" s="581">
        <f t="shared" si="50"/>
        <v>1.4418558000000001</v>
      </c>
      <c r="AU178" s="581">
        <f t="shared" si="50"/>
        <v>1.4851114740000002</v>
      </c>
      <c r="AV178" s="581">
        <f t="shared" si="50"/>
        <v>1.5296648182200003</v>
      </c>
      <c r="AW178" s="430">
        <f t="shared" si="46"/>
        <v>7.1290920922200005</v>
      </c>
      <c r="AX178" s="516">
        <f t="shared" si="47"/>
        <v>31.614599078580934</v>
      </c>
      <c r="AY178" s="606">
        <v>1.22</v>
      </c>
      <c r="AZ178" s="571">
        <v>32.57</v>
      </c>
      <c r="BA178" s="571">
        <v>-20.96</v>
      </c>
      <c r="BB178" s="571">
        <v>4.2799999999999994</v>
      </c>
      <c r="BC178" s="571">
        <v>5.74</v>
      </c>
      <c r="BE178" s="421">
        <v>2012</v>
      </c>
      <c r="BF178" s="421">
        <f t="shared" si="48"/>
        <v>1</v>
      </c>
      <c r="BG178" s="578">
        <v>3.05</v>
      </c>
      <c r="BH178" t="s">
        <v>3876</v>
      </c>
      <c r="BI178" t="s">
        <v>3877</v>
      </c>
    </row>
    <row r="179" spans="1:61" ht="11.25" customHeight="1" x14ac:dyDescent="0.25">
      <c r="A179" s="95" t="s">
        <v>4284</v>
      </c>
      <c r="B179" s="405" t="s">
        <v>3527</v>
      </c>
      <c r="C179" s="734" t="s">
        <v>107</v>
      </c>
      <c r="D179" s="734" t="s">
        <v>3652</v>
      </c>
      <c r="E179" s="504">
        <v>13</v>
      </c>
      <c r="F179" s="33">
        <v>417</v>
      </c>
      <c r="G179" s="33" t="s">
        <v>36</v>
      </c>
      <c r="H179" s="33" t="s">
        <v>36</v>
      </c>
      <c r="I179" s="573">
        <v>33.43</v>
      </c>
      <c r="J179" s="430">
        <f t="shared" si="35"/>
        <v>2.3930601256356567</v>
      </c>
      <c r="K179" s="575">
        <v>0.2</v>
      </c>
      <c r="L179" s="406">
        <v>4</v>
      </c>
      <c r="M179" s="423">
        <f t="shared" si="36"/>
        <v>0.8</v>
      </c>
      <c r="N179" s="183" t="s">
        <v>144</v>
      </c>
      <c r="O179" s="505">
        <v>0.19</v>
      </c>
      <c r="P179" s="422">
        <v>45820</v>
      </c>
      <c r="Q179" s="422">
        <v>45839</v>
      </c>
      <c r="R179" s="423">
        <f t="shared" si="37"/>
        <v>5.2631578947368469</v>
      </c>
      <c r="S179" s="474">
        <f>IF(INDEX(Historical!$D$7:$D$1190,MATCH(B179,Historical!$B$7:$B$1192,0))=0,"n/a",(INDEX(Historical!$C$7:$C$1190,MATCH(B179,Historical!$B$7:$B$1192,0))/INDEX(Historical!$D$7:$D$1190,MATCH(B179,Historical!$B$7:$B$1192,0))-1)*100)</f>
        <v>9.0083270249810674</v>
      </c>
      <c r="T179" s="474">
        <f>IF(INDEX(Historical!$F$7:$F$1190,MATCH(B179,Historical!$B$7:$B$1192,0))=0,"n/a",((INDEX(Historical!$C$7:$C$1190,MATCH(B179,Historical!$B$7:$B$1192,0))/INDEX(Historical!$F$7:$F$1190,MATCH(B179,Historical!$B$7:$B$1192,0)))^(1/3)-1)*100)</f>
        <v>8.7380373002892142</v>
      </c>
      <c r="U179" s="474">
        <f>IF(INDEX(Historical!$H$7:$H$1190,MATCH(B179,Historical!$B$7:$B$1192,0))=0,"n/a",((INDEX(Historical!$C$7:$C$1190,MATCH(B179,Historical!$B$7:$B$1192,0))/INDEX(Historical!$H$7:$H$1190,MATCH(B179,Historical!$B$7:$B$1192,0)))^(1/5)-1)*100)</f>
        <v>10.350921459993479</v>
      </c>
      <c r="V179" s="474">
        <f>IF(INDEX(Historical!$M$7:$M$1190,MATCH(B179,Historical!$B$7:$B$1192,0))=0,"n/a",((INDEX(Historical!$C$7:$C$1190,MATCH(B179,Historical!$B$7:$B$1192,0))/INDEX(Historical!$M$7:$M$1190,MATCH(B179,Historical!$B$7:$B$1192,0)))^(1/10)-1)*100)</f>
        <v>14.908195807323054</v>
      </c>
      <c r="W179" s="475">
        <f t="shared" si="38"/>
        <v>0.69431080687235169</v>
      </c>
      <c r="X179" s="476">
        <f t="shared" si="39"/>
        <v>2.9489804729326154</v>
      </c>
      <c r="Y179" s="449"/>
      <c r="Z179" s="430">
        <f t="shared" si="40"/>
        <v>27.027027027027028</v>
      </c>
      <c r="AA179" s="581">
        <f t="shared" si="41"/>
        <v>11.293918918918919</v>
      </c>
      <c r="AB179" s="406">
        <v>12</v>
      </c>
      <c r="AC179" s="568">
        <v>2.96</v>
      </c>
      <c r="AD179" s="568" t="s">
        <v>135</v>
      </c>
      <c r="AE179" s="568">
        <v>2.11</v>
      </c>
      <c r="AF179" s="568">
        <v>1.47</v>
      </c>
      <c r="AG179" s="568">
        <v>14.000000000000002</v>
      </c>
      <c r="AH179" s="568" t="s">
        <v>135</v>
      </c>
      <c r="AI179" s="568" t="s">
        <v>135</v>
      </c>
      <c r="AJ179" s="568">
        <v>3.51</v>
      </c>
      <c r="AK179" s="568" t="s">
        <v>135</v>
      </c>
      <c r="AL179" s="576">
        <v>230.86</v>
      </c>
      <c r="AM179" s="571">
        <v>18.7</v>
      </c>
      <c r="AN179" s="568">
        <v>1.23</v>
      </c>
      <c r="AO179" s="510">
        <f t="shared" si="42"/>
        <v>1.4500626667102168</v>
      </c>
      <c r="AP179" s="511">
        <f t="shared" si="43"/>
        <v>12.743981585629136</v>
      </c>
      <c r="AQ179" s="582">
        <f t="shared" si="44"/>
        <v>-14.100676989316764</v>
      </c>
      <c r="AR179" s="430">
        <f>INDEX(Historical!$C$7:$C$1190,MATCH(B179,Historical!$B$7:$B$1214,0))*IF(AH179="n/a",1.03,IF(AH179&lt;0,1.01,IF(AH179&gt;10,1.1,(1+AH179/100))))</f>
        <v>0.74160000000000004</v>
      </c>
      <c r="AS179" s="581">
        <f t="shared" si="45"/>
        <v>0.76384800000000008</v>
      </c>
      <c r="AT179" s="581">
        <f t="shared" si="50"/>
        <v>0.78676344000000009</v>
      </c>
      <c r="AU179" s="581">
        <f t="shared" si="50"/>
        <v>0.81036634320000012</v>
      </c>
      <c r="AV179" s="581">
        <f t="shared" si="50"/>
        <v>0.83467733349600015</v>
      </c>
      <c r="AW179" s="430">
        <f t="shared" si="46"/>
        <v>3.9372551166960004</v>
      </c>
      <c r="AX179" s="516">
        <f t="shared" si="47"/>
        <v>11.777610280275203</v>
      </c>
      <c r="AY179" s="606">
        <v>0.63</v>
      </c>
      <c r="AZ179" s="571">
        <v>56.620000000000005</v>
      </c>
      <c r="BA179" s="571">
        <v>-7.01</v>
      </c>
      <c r="BB179" s="571">
        <v>13.13</v>
      </c>
      <c r="BC179" s="571">
        <v>11.82</v>
      </c>
      <c r="BE179" s="421">
        <v>2012</v>
      </c>
      <c r="BF179" s="421">
        <f t="shared" si="48"/>
        <v>1</v>
      </c>
      <c r="BG179" s="578">
        <v>1.1100000000000001</v>
      </c>
      <c r="BH179" t="s">
        <v>3876</v>
      </c>
      <c r="BI179" t="s">
        <v>3877</v>
      </c>
    </row>
    <row r="180" spans="1:61" ht="11.25" customHeight="1" x14ac:dyDescent="0.25">
      <c r="A180" s="95" t="s">
        <v>4285</v>
      </c>
      <c r="B180" s="405" t="s">
        <v>584</v>
      </c>
      <c r="C180" s="734" t="s">
        <v>122</v>
      </c>
      <c r="D180" s="734" t="s">
        <v>3518</v>
      </c>
      <c r="E180" s="504">
        <v>21</v>
      </c>
      <c r="F180" s="33">
        <v>195</v>
      </c>
      <c r="G180" s="33" t="s">
        <v>36</v>
      </c>
      <c r="H180" s="33" t="s">
        <v>36</v>
      </c>
      <c r="I180" s="573">
        <v>167.33</v>
      </c>
      <c r="J180" s="430">
        <f t="shared" si="35"/>
        <v>0.45419231458793996</v>
      </c>
      <c r="K180" s="575">
        <v>0.19</v>
      </c>
      <c r="L180" s="406">
        <v>4</v>
      </c>
      <c r="M180" s="423">
        <f t="shared" si="36"/>
        <v>0.76</v>
      </c>
      <c r="N180" s="183" t="s">
        <v>206</v>
      </c>
      <c r="O180" s="508">
        <v>0.18</v>
      </c>
      <c r="P180" s="422">
        <v>45884</v>
      </c>
      <c r="Q180" s="422">
        <v>45898</v>
      </c>
      <c r="R180" s="423">
        <f t="shared" si="37"/>
        <v>5.5555555555555607</v>
      </c>
      <c r="S180" s="474">
        <f>IF(INDEX(Historical!$D$7:$D$1190,MATCH(B180,Historical!$B$7:$B$1192,0))=0,"n/a",(INDEX(Historical!$C$7:$C$1190,MATCH(B180,Historical!$B$7:$B$1192,0))/INDEX(Historical!$D$7:$D$1190,MATCH(B180,Historical!$B$7:$B$1192,0))-1)*100)</f>
        <v>9.6774193548387224</v>
      </c>
      <c r="T180" s="474">
        <f>IF(INDEX(Historical!$F$7:$F$1190,MATCH(B180,Historical!$B$7:$B$1192,0))=0,"n/a",((INDEX(Historical!$C$7:$C$1190,MATCH(B180,Historical!$B$7:$B$1192,0))/INDEX(Historical!$F$7:$F$1190,MATCH(B180,Historical!$B$7:$B$1192,0)))^(1/3)-1)*100)</f>
        <v>10.426297663747185</v>
      </c>
      <c r="U180" s="474">
        <f>IF(INDEX(Historical!$H$7:$H$1190,MATCH(B180,Historical!$B$7:$B$1192,0))=0,"n/a",((INDEX(Historical!$C$7:$C$1190,MATCH(B180,Historical!$B$7:$B$1192,0))/INDEX(Historical!$H$7:$H$1190,MATCH(B180,Historical!$B$7:$B$1192,0)))^(1/5)-1)*100)</f>
        <v>8.1309992088657523</v>
      </c>
      <c r="V180" s="474">
        <f>IF(INDEX(Historical!$M$7:$M$1190,MATCH(B180,Historical!$B$7:$B$1192,0))=0,"n/a",((INDEX(Historical!$C$7:$C$1190,MATCH(B180,Historical!$B$7:$B$1192,0))/INDEX(Historical!$M$7:$M$1190,MATCH(B180,Historical!$B$7:$B$1192,0)))^(1/10)-1)*100)</f>
        <v>6.2749033956890576</v>
      </c>
      <c r="W180" s="475">
        <f t="shared" si="38"/>
        <v>1.2957967152851879</v>
      </c>
      <c r="X180" s="476">
        <f t="shared" si="39"/>
        <v>0.32799512742500009</v>
      </c>
      <c r="Y180" s="574"/>
      <c r="Z180" s="430">
        <f t="shared" si="40"/>
        <v>18.7192118226601</v>
      </c>
      <c r="AA180" s="581">
        <f t="shared" si="41"/>
        <v>41.214285714285722</v>
      </c>
      <c r="AB180" s="406">
        <v>3</v>
      </c>
      <c r="AC180" s="568">
        <v>4.0599999999999996</v>
      </c>
      <c r="AD180" s="568">
        <v>4.68</v>
      </c>
      <c r="AE180" s="568">
        <v>3.45</v>
      </c>
      <c r="AF180" s="568">
        <v>7.15</v>
      </c>
      <c r="AG180" s="568">
        <v>18.690000000000001</v>
      </c>
      <c r="AH180" s="568">
        <v>11.92</v>
      </c>
      <c r="AI180" s="568">
        <v>12.920000000000002</v>
      </c>
      <c r="AJ180" s="568">
        <v>24.79</v>
      </c>
      <c r="AK180" s="568">
        <v>8.7999999999999989</v>
      </c>
      <c r="AL180" s="576">
        <v>3490</v>
      </c>
      <c r="AM180" s="571">
        <v>8.35</v>
      </c>
      <c r="AN180" s="568">
        <v>0.64</v>
      </c>
      <c r="AO180" s="510">
        <f t="shared" si="42"/>
        <v>-32.629094190832028</v>
      </c>
      <c r="AP180" s="511">
        <f t="shared" si="43"/>
        <v>8.5851915234536929</v>
      </c>
      <c r="AQ180" s="582">
        <f t="shared" si="44"/>
        <v>261.89755631924527</v>
      </c>
      <c r="AR180" s="430">
        <f>INDEX(Historical!$C$7:$C$1190,MATCH(B180,Historical!$B$7:$B$1214,0))*IF(AH180="n/a",1.03,IF(AH180&lt;0,1.01,IF(AH180&gt;10,1.1,(1+AH180/100))))</f>
        <v>0.74800000000000011</v>
      </c>
      <c r="AS180" s="581">
        <f t="shared" si="45"/>
        <v>0.8228000000000002</v>
      </c>
      <c r="AT180" s="581">
        <f t="shared" si="50"/>
        <v>0.89520640000000029</v>
      </c>
      <c r="AU180" s="581">
        <f t="shared" si="50"/>
        <v>0.97398456320000038</v>
      </c>
      <c r="AV180" s="581">
        <f t="shared" si="50"/>
        <v>1.0596952047616004</v>
      </c>
      <c r="AW180" s="430">
        <f t="shared" si="46"/>
        <v>4.4996861679616007</v>
      </c>
      <c r="AX180" s="516">
        <f t="shared" si="47"/>
        <v>2.6891090467708123</v>
      </c>
      <c r="AY180" s="606">
        <v>0.86</v>
      </c>
      <c r="AZ180" s="571">
        <v>70.22</v>
      </c>
      <c r="BA180" s="571">
        <v>-9.8000000000000007</v>
      </c>
      <c r="BB180" s="571">
        <v>3.9800000000000004</v>
      </c>
      <c r="BC180" s="571">
        <v>28.84</v>
      </c>
      <c r="BE180" s="421">
        <v>2005</v>
      </c>
      <c r="BF180" s="421">
        <f t="shared" si="48"/>
        <v>2</v>
      </c>
      <c r="BG180" s="578">
        <v>10.01</v>
      </c>
      <c r="BH180" t="s">
        <v>3876</v>
      </c>
      <c r="BI180" t="s">
        <v>3877</v>
      </c>
    </row>
    <row r="181" spans="1:61" ht="11.25" customHeight="1" x14ac:dyDescent="0.25">
      <c r="A181" s="95" t="s">
        <v>4286</v>
      </c>
      <c r="B181" s="405" t="s">
        <v>1228</v>
      </c>
      <c r="C181" s="734" t="s">
        <v>111</v>
      </c>
      <c r="D181" s="734" t="s">
        <v>209</v>
      </c>
      <c r="E181" s="504">
        <v>14</v>
      </c>
      <c r="F181" s="33">
        <v>364</v>
      </c>
      <c r="G181" s="33" t="s">
        <v>105</v>
      </c>
      <c r="H181" s="33" t="s">
        <v>105</v>
      </c>
      <c r="I181" s="573">
        <v>37.5</v>
      </c>
      <c r="J181" s="430">
        <f t="shared" si="35"/>
        <v>3.84</v>
      </c>
      <c r="K181" s="575">
        <v>0.36</v>
      </c>
      <c r="L181" s="406">
        <v>4</v>
      </c>
      <c r="M181" s="423">
        <f t="shared" si="36"/>
        <v>1.44</v>
      </c>
      <c r="N181" s="183" t="s">
        <v>147</v>
      </c>
      <c r="O181" s="505">
        <v>0.35</v>
      </c>
      <c r="P181" s="422">
        <v>45807</v>
      </c>
      <c r="Q181" s="422">
        <v>45821</v>
      </c>
      <c r="R181" s="423">
        <f t="shared" si="37"/>
        <v>2.8571428571428599</v>
      </c>
      <c r="S181" s="474">
        <f>IF(INDEX(Historical!$D$7:$D$1190,MATCH(B181,Historical!$B$7:$B$1192,0))=0,"n/a",(INDEX(Historical!$C$7:$C$1190,MATCH(B181,Historical!$B$7:$B$1192,0))/INDEX(Historical!$D$7:$D$1190,MATCH(B181,Historical!$B$7:$B$1192,0))-1)*100)</f>
        <v>5.9730250481695446</v>
      </c>
      <c r="T181" s="474">
        <f>IF(INDEX(Historical!$F$7:$F$1190,MATCH(B181,Historical!$B$7:$B$1192,0))=0,"n/a",((INDEX(Historical!$C$7:$C$1190,MATCH(B181,Historical!$B$7:$B$1192,0))/INDEX(Historical!$F$7:$F$1190,MATCH(B181,Historical!$B$7:$B$1192,0)))^(1/3)-1)*100)</f>
        <v>2.2821519756554443</v>
      </c>
      <c r="U181" s="474">
        <f>IF(INDEX(Historical!$H$7:$H$1190,MATCH(B181,Historical!$B$7:$B$1192,0))=0,"n/a",((INDEX(Historical!$C$7:$C$1190,MATCH(B181,Historical!$B$7:$B$1192,0))/INDEX(Historical!$H$7:$H$1190,MATCH(B181,Historical!$B$7:$B$1192,0)))^(1/5)-1)*100)</f>
        <v>1.7218528695015278</v>
      </c>
      <c r="V181" s="474">
        <f>IF(INDEX(Historical!$M$7:$M$1190,MATCH(B181,Historical!$B$7:$B$1192,0))=0,"n/a",((INDEX(Historical!$C$7:$C$1190,MATCH(B181,Historical!$B$7:$B$1192,0))/INDEX(Historical!$M$7:$M$1190,MATCH(B181,Historical!$B$7:$B$1192,0)))^(1/10)-1)*100)</f>
        <v>2.4918714945831422</v>
      </c>
      <c r="W181" s="475">
        <f t="shared" si="38"/>
        <v>0.69098782711889861</v>
      </c>
      <c r="X181" s="476">
        <f t="shared" si="39"/>
        <v>5.6845588296517924E-2</v>
      </c>
      <c r="Y181" s="451"/>
      <c r="Z181" s="430">
        <f t="shared" si="40"/>
        <v>115.19999999999999</v>
      </c>
      <c r="AA181" s="581">
        <f t="shared" si="41"/>
        <v>30</v>
      </c>
      <c r="AB181" s="406">
        <v>12</v>
      </c>
      <c r="AC181" s="568">
        <v>1.25</v>
      </c>
      <c r="AD181" s="568" t="s">
        <v>135</v>
      </c>
      <c r="AE181" s="568">
        <v>0.17</v>
      </c>
      <c r="AF181" s="568">
        <v>1.22</v>
      </c>
      <c r="AG181" s="568">
        <v>4.3900000000000006</v>
      </c>
      <c r="AH181" s="568">
        <v>-101.8</v>
      </c>
      <c r="AI181" s="568">
        <v>1968.9699999999998</v>
      </c>
      <c r="AJ181" s="568">
        <v>30.29</v>
      </c>
      <c r="AK181" s="568">
        <v>-18.77</v>
      </c>
      <c r="AL181" s="576">
        <v>664.56</v>
      </c>
      <c r="AM181" s="571">
        <v>48.620000000000005</v>
      </c>
      <c r="AN181" s="568">
        <v>0.87</v>
      </c>
      <c r="AO181" s="510">
        <f t="shared" si="42"/>
        <v>-24.438147130498471</v>
      </c>
      <c r="AP181" s="511">
        <f t="shared" si="43"/>
        <v>5.5618528695015277</v>
      </c>
      <c r="AQ181" s="582">
        <f t="shared" si="44"/>
        <v>27.540843131393267</v>
      </c>
      <c r="AR181" s="430">
        <f>INDEX(Historical!$C$7:$C$1190,MATCH(B181,Historical!$B$7:$B$1214,0))*IF(AH181="n/a",1.03,IF(AH181&lt;0,1.01,IF(AH181&gt;10,1.1,(1+AH181/100))))</f>
        <v>1.3887499999999999</v>
      </c>
      <c r="AS181" s="581">
        <f t="shared" si="45"/>
        <v>1.527625</v>
      </c>
      <c r="AT181" s="581">
        <f t="shared" si="50"/>
        <v>1.5429012500000001</v>
      </c>
      <c r="AU181" s="581">
        <f t="shared" si="50"/>
        <v>1.5583302625000002</v>
      </c>
      <c r="AV181" s="581">
        <f t="shared" si="50"/>
        <v>1.5739135651250002</v>
      </c>
      <c r="AW181" s="430">
        <f t="shared" si="46"/>
        <v>7.5915200776250007</v>
      </c>
      <c r="AX181" s="516">
        <f t="shared" si="47"/>
        <v>20.244053540333333</v>
      </c>
      <c r="AY181" s="606">
        <v>1.51</v>
      </c>
      <c r="AZ181" s="571">
        <v>9.8699999999999992</v>
      </c>
      <c r="BA181" s="571">
        <v>-45.87</v>
      </c>
      <c r="BB181" s="571">
        <v>-6.3</v>
      </c>
      <c r="BC181" s="571">
        <v>-17.27</v>
      </c>
      <c r="BE181" s="421">
        <v>2012</v>
      </c>
      <c r="BF181" s="421">
        <f t="shared" si="48"/>
        <v>1</v>
      </c>
      <c r="BG181" s="578">
        <v>1.06</v>
      </c>
      <c r="BH181" t="s">
        <v>3876</v>
      </c>
      <c r="BI181" t="s">
        <v>3877</v>
      </c>
    </row>
    <row r="182" spans="1:61" ht="11.25" customHeight="1" x14ac:dyDescent="0.25">
      <c r="A182" s="95" t="s">
        <v>4287</v>
      </c>
      <c r="B182" s="405" t="s">
        <v>3278</v>
      </c>
      <c r="C182" s="734" t="s">
        <v>107</v>
      </c>
      <c r="D182" s="734" t="s">
        <v>3652</v>
      </c>
      <c r="E182" s="504">
        <v>12</v>
      </c>
      <c r="F182" s="33">
        <v>441</v>
      </c>
      <c r="G182" s="33" t="s">
        <v>114</v>
      </c>
      <c r="H182" s="33" t="s">
        <v>114</v>
      </c>
      <c r="I182" s="573">
        <v>32.89</v>
      </c>
      <c r="J182" s="430">
        <f t="shared" si="35"/>
        <v>3.1620553359683794</v>
      </c>
      <c r="K182" s="575">
        <v>0.26</v>
      </c>
      <c r="L182" s="406">
        <v>4</v>
      </c>
      <c r="M182" s="423">
        <f t="shared" si="36"/>
        <v>1.04</v>
      </c>
      <c r="N182" s="183" t="s">
        <v>106</v>
      </c>
      <c r="O182" s="505">
        <v>0.24</v>
      </c>
      <c r="P182" s="422">
        <v>45692</v>
      </c>
      <c r="Q182" s="422">
        <v>45702</v>
      </c>
      <c r="R182" s="423">
        <f t="shared" si="37"/>
        <v>8.333333333333341</v>
      </c>
      <c r="S182" s="474">
        <f>IF(INDEX(Historical!$D$7:$D$1190,MATCH(B182,Historical!$B$7:$B$1192,0))=0,"n/a",(INDEX(Historical!$C$7:$C$1190,MATCH(B182,Historical!$B$7:$B$1192,0))/INDEX(Historical!$D$7:$D$1190,MATCH(B182,Historical!$B$7:$B$1192,0))-1)*100)</f>
        <v>4.3478260869565188</v>
      </c>
      <c r="T182" s="474">
        <f>IF(INDEX(Historical!$F$7:$F$1190,MATCH(B182,Historical!$B$7:$B$1192,0))=0,"n/a",((INDEX(Historical!$C$7:$C$1190,MATCH(B182,Historical!$B$7:$B$1192,0))/INDEX(Historical!$F$7:$F$1190,MATCH(B182,Historical!$B$7:$B$1192,0)))^(1/3)-1)*100)</f>
        <v>4.5515917149420382</v>
      </c>
      <c r="U182" s="474">
        <f>IF(INDEX(Historical!$H$7:$H$1190,MATCH(B182,Historical!$B$7:$B$1192,0))=0,"n/a",((INDEX(Historical!$C$7:$C$1190,MATCH(B182,Historical!$B$7:$B$1192,0))/INDEX(Historical!$H$7:$H$1190,MATCH(B182,Historical!$B$7:$B$1192,0)))^(1/5)-1)*100)</f>
        <v>5.9223841048812176</v>
      </c>
      <c r="V182" s="474">
        <f>IF(INDEX(Historical!$M$7:$M$1190,MATCH(B182,Historical!$B$7:$B$1192,0))=0,"n/a",((INDEX(Historical!$C$7:$C$1190,MATCH(B182,Historical!$B$7:$B$1192,0))/INDEX(Historical!$M$7:$M$1190,MATCH(B182,Historical!$B$7:$B$1192,0)))^(1/10)-1)*100)</f>
        <v>18.222427548378416</v>
      </c>
      <c r="W182" s="475">
        <f t="shared" si="38"/>
        <v>0.32500522167850465</v>
      </c>
      <c r="X182" s="476">
        <f t="shared" si="39"/>
        <v>0.61820293370367618</v>
      </c>
      <c r="Y182" s="574"/>
      <c r="Z182" s="430">
        <f t="shared" si="40"/>
        <v>33.876221498371336</v>
      </c>
      <c r="AA182" s="581">
        <f t="shared" si="41"/>
        <v>10.713355048859935</v>
      </c>
      <c r="AB182" s="406">
        <v>12</v>
      </c>
      <c r="AC182" s="568">
        <v>3.07</v>
      </c>
      <c r="AD182" s="568" t="s">
        <v>135</v>
      </c>
      <c r="AE182" s="568">
        <v>2.14</v>
      </c>
      <c r="AF182" s="568">
        <v>1.45</v>
      </c>
      <c r="AG182" s="568">
        <v>14.39</v>
      </c>
      <c r="AH182" s="568">
        <v>8.43</v>
      </c>
      <c r="AI182" s="568">
        <v>3.6999999999999997</v>
      </c>
      <c r="AJ182" s="568">
        <v>9.58</v>
      </c>
      <c r="AK182" s="568" t="s">
        <v>135</v>
      </c>
      <c r="AL182" s="576">
        <v>681.13</v>
      </c>
      <c r="AM182" s="571">
        <v>4.5699999999999994</v>
      </c>
      <c r="AN182" s="568">
        <v>0.4</v>
      </c>
      <c r="AO182" s="510">
        <f t="shared" si="42"/>
        <v>-1.6289156080103382</v>
      </c>
      <c r="AP182" s="511">
        <f t="shared" si="43"/>
        <v>9.0844394408495965</v>
      </c>
      <c r="AQ182" s="582">
        <f t="shared" si="44"/>
        <v>-16.908711993382695</v>
      </c>
      <c r="AR182" s="430">
        <f>INDEX(Historical!$C$7:$C$1190,MATCH(B182,Historical!$B$7:$B$1214,0))*IF(AH182="n/a",1.03,IF(AH182&lt;0,1.01,IF(AH182&gt;10,1.1,(1+AH182/100))))</f>
        <v>1.0409280000000001</v>
      </c>
      <c r="AS182" s="581">
        <f t="shared" si="45"/>
        <v>1.0794423360000001</v>
      </c>
      <c r="AT182" s="581">
        <f t="shared" si="50"/>
        <v>1.11182560608</v>
      </c>
      <c r="AU182" s="581">
        <f t="shared" si="50"/>
        <v>1.1451803742624</v>
      </c>
      <c r="AV182" s="581">
        <f t="shared" si="50"/>
        <v>1.1795357854902722</v>
      </c>
      <c r="AW182" s="430">
        <f t="shared" si="46"/>
        <v>5.5569121018326726</v>
      </c>
      <c r="AX182" s="516">
        <f t="shared" si="47"/>
        <v>16.895445733756986</v>
      </c>
      <c r="AY182" s="606">
        <v>0.85</v>
      </c>
      <c r="AZ182" s="571">
        <v>22.95</v>
      </c>
      <c r="BA182" s="571">
        <v>-18.43</v>
      </c>
      <c r="BB182" s="571">
        <v>1.53</v>
      </c>
      <c r="BC182" s="571">
        <v>-0.92999999999999994</v>
      </c>
      <c r="BE182" s="421">
        <v>2014</v>
      </c>
      <c r="BF182" s="421">
        <f t="shared" si="48"/>
        <v>1</v>
      </c>
      <c r="BG182" s="578">
        <v>1.21</v>
      </c>
      <c r="BH182" t="s">
        <v>3876</v>
      </c>
      <c r="BI182" t="s">
        <v>3877</v>
      </c>
    </row>
    <row r="183" spans="1:61" ht="11.25" customHeight="1" x14ac:dyDescent="0.25">
      <c r="A183" s="8" t="s">
        <v>4289</v>
      </c>
      <c r="B183" s="405" t="s">
        <v>1247</v>
      </c>
      <c r="C183" s="734" t="s">
        <v>107</v>
      </c>
      <c r="D183" s="734" t="s">
        <v>3652</v>
      </c>
      <c r="E183" s="504">
        <v>16</v>
      </c>
      <c r="F183" s="33">
        <v>245</v>
      </c>
      <c r="G183" s="33" t="s">
        <v>105</v>
      </c>
      <c r="H183" s="33" t="s">
        <v>105</v>
      </c>
      <c r="I183" s="573">
        <v>71.540000000000006</v>
      </c>
      <c r="J183" s="430">
        <f t="shared" si="35"/>
        <v>1.9569471624266139</v>
      </c>
      <c r="K183" s="575">
        <v>0.7</v>
      </c>
      <c r="L183" s="406">
        <v>2</v>
      </c>
      <c r="M183" s="423">
        <f t="shared" si="36"/>
        <v>1.4</v>
      </c>
      <c r="N183" s="183" t="s">
        <v>585</v>
      </c>
      <c r="O183" s="505">
        <v>0.66</v>
      </c>
      <c r="P183" s="422">
        <v>45702</v>
      </c>
      <c r="Q183" s="422">
        <v>45716</v>
      </c>
      <c r="R183" s="423">
        <f t="shared" si="37"/>
        <v>6.060606060606049</v>
      </c>
      <c r="S183" s="474">
        <f>IF(INDEX(Historical!$D$7:$D$1190,MATCH(B183,Historical!$B$7:$B$1192,0))=0,"n/a",(INDEX(Historical!$C$7:$C$1190,MATCH(B183,Historical!$B$7:$B$1192,0))/INDEX(Historical!$D$7:$D$1190,MATCH(B183,Historical!$B$7:$B$1192,0))-1)*100)</f>
        <v>4.7619047619047672</v>
      </c>
      <c r="T183" s="474">
        <f>IF(INDEX(Historical!$F$7:$F$1190,MATCH(B183,Historical!$B$7:$B$1192,0))=0,"n/a",((INDEX(Historical!$C$7:$C$1190,MATCH(B183,Historical!$B$7:$B$1192,0))/INDEX(Historical!$F$7:$F$1190,MATCH(B183,Historical!$B$7:$B$1192,0)))^(1/3)-1)*100)</f>
        <v>4.7028966897414426</v>
      </c>
      <c r="U183" s="474">
        <f>IF(INDEX(Historical!$H$7:$H$1190,MATCH(B183,Historical!$B$7:$B$1192,0))=0,"n/a",((INDEX(Historical!$C$7:$C$1190,MATCH(B183,Historical!$B$7:$B$1192,0))/INDEX(Historical!$H$7:$H$1190,MATCH(B183,Historical!$B$7:$B$1192,0)))^(1/5)-1)*100)</f>
        <v>4.683184708394994</v>
      </c>
      <c r="V183" s="474">
        <f>IF(INDEX(Historical!$M$7:$M$1190,MATCH(B183,Historical!$B$7:$B$1192,0))=0,"n/a",((INDEX(Historical!$C$7:$C$1190,MATCH(B183,Historical!$B$7:$B$1192,0))/INDEX(Historical!$M$7:$M$1190,MATCH(B183,Historical!$B$7:$B$1192,0)))^(1/10)-1)*100)</f>
        <v>9.7632755519074585</v>
      </c>
      <c r="W183" s="475">
        <f t="shared" si="38"/>
        <v>0.47967351566555311</v>
      </c>
      <c r="X183" s="476">
        <f t="shared" si="39"/>
        <v>0.29215126066094782</v>
      </c>
      <c r="Y183" s="451"/>
      <c r="Z183" s="430">
        <f t="shared" si="40"/>
        <v>21.180030257186079</v>
      </c>
      <c r="AA183" s="581">
        <f t="shared" si="41"/>
        <v>10.822995461422089</v>
      </c>
      <c r="AB183" s="406">
        <v>12</v>
      </c>
      <c r="AC183" s="568">
        <v>6.61</v>
      </c>
      <c r="AD183" s="568" t="s">
        <v>135</v>
      </c>
      <c r="AE183" s="568">
        <v>4.2699999999999996</v>
      </c>
      <c r="AF183" s="568">
        <v>1.47</v>
      </c>
      <c r="AG183" s="568">
        <v>14.71</v>
      </c>
      <c r="AH183" s="568" t="s">
        <v>135</v>
      </c>
      <c r="AI183" s="568" t="s">
        <v>135</v>
      </c>
      <c r="AJ183" s="568">
        <v>16.03</v>
      </c>
      <c r="AK183" s="568" t="s">
        <v>135</v>
      </c>
      <c r="AL183" s="576">
        <v>4450</v>
      </c>
      <c r="AM183" s="571">
        <v>9.66</v>
      </c>
      <c r="AN183" s="568">
        <v>0.26</v>
      </c>
      <c r="AO183" s="510">
        <f t="shared" si="42"/>
        <v>-4.1828635906004807</v>
      </c>
      <c r="AP183" s="511">
        <f t="shared" si="43"/>
        <v>6.6401318708216079</v>
      </c>
      <c r="AQ183" s="582">
        <f t="shared" si="44"/>
        <v>-15.91062075706331</v>
      </c>
      <c r="AR183" s="430">
        <f>INDEX(Historical!$C$7:$C$1190,MATCH(B183,Historical!$B$7:$B$1214,0))*IF(AH183="n/a",1.03,IF(AH183&lt;0,1.01,IF(AH183&gt;10,1.1,(1+AH183/100))))</f>
        <v>1.3596000000000001</v>
      </c>
      <c r="AS183" s="581">
        <f t="shared" si="45"/>
        <v>1.4003880000000002</v>
      </c>
      <c r="AT183" s="581">
        <f t="shared" si="50"/>
        <v>1.4423996400000003</v>
      </c>
      <c r="AU183" s="581">
        <f t="shared" si="50"/>
        <v>1.4856716292000003</v>
      </c>
      <c r="AV183" s="581">
        <f t="shared" si="50"/>
        <v>1.5302417780760003</v>
      </c>
      <c r="AW183" s="430">
        <f t="shared" si="46"/>
        <v>7.2183010472760012</v>
      </c>
      <c r="AX183" s="516">
        <f t="shared" si="47"/>
        <v>10.089881251434162</v>
      </c>
      <c r="AY183" s="606">
        <v>0.89</v>
      </c>
      <c r="AZ183" s="571">
        <v>32.21</v>
      </c>
      <c r="BA183" s="571">
        <v>-6.98</v>
      </c>
      <c r="BB183" s="571">
        <v>3.42</v>
      </c>
      <c r="BC183" s="571">
        <v>8.5400000000000009</v>
      </c>
      <c r="BE183" s="421">
        <v>2010</v>
      </c>
      <c r="BF183" s="421">
        <f t="shared" si="48"/>
        <v>1</v>
      </c>
      <c r="BG183" s="578">
        <v>2.58</v>
      </c>
      <c r="BH183" t="s">
        <v>3876</v>
      </c>
      <c r="BI183" t="s">
        <v>3877</v>
      </c>
    </row>
    <row r="184" spans="1:61" s="540" customFormat="1" ht="11.25" customHeight="1" x14ac:dyDescent="0.25">
      <c r="A184" s="523" t="s">
        <v>4291</v>
      </c>
      <c r="B184" s="546" t="s">
        <v>1243</v>
      </c>
      <c r="C184" s="734" t="s">
        <v>107</v>
      </c>
      <c r="D184" s="734" t="s">
        <v>3649</v>
      </c>
      <c r="E184" s="524">
        <v>13</v>
      </c>
      <c r="F184" s="33">
        <v>406</v>
      </c>
      <c r="G184" s="720" t="s">
        <v>105</v>
      </c>
      <c r="H184" s="720" t="s">
        <v>105</v>
      </c>
      <c r="I184" s="525">
        <v>176.6</v>
      </c>
      <c r="J184" s="526">
        <f t="shared" si="35"/>
        <v>1.0872027180067949</v>
      </c>
      <c r="K184" s="527">
        <v>0.48</v>
      </c>
      <c r="L184" s="528">
        <v>4</v>
      </c>
      <c r="M184" s="529">
        <f t="shared" si="36"/>
        <v>1.92</v>
      </c>
      <c r="N184" s="530" t="s">
        <v>150</v>
      </c>
      <c r="O184" s="531">
        <v>0.45</v>
      </c>
      <c r="P184" s="714">
        <v>45733</v>
      </c>
      <c r="Q184" s="714">
        <v>45747</v>
      </c>
      <c r="R184" s="529">
        <f t="shared" si="37"/>
        <v>6.6666666666666599</v>
      </c>
      <c r="S184" s="474">
        <f>IF(INDEX(Historical!$D$7:$D$1190,MATCH(B184,Historical!$B$7:$B$1192,0))=0,"n/a",(INDEX(Historical!$C$7:$C$1190,MATCH(B184,Historical!$B$7:$B$1192,0))/INDEX(Historical!$D$7:$D$1190,MATCH(B184,Historical!$B$7:$B$1192,0))-1)*100)</f>
        <v>7.1428571428571397</v>
      </c>
      <c r="T184" s="474">
        <f>IF(INDEX(Historical!$F$7:$F$1190,MATCH(B184,Historical!$B$7:$B$1192,0))=0,"n/a",((INDEX(Historical!$C$7:$C$1190,MATCH(B184,Historical!$B$7:$B$1192,0))/INDEX(Historical!$F$7:$F$1190,MATCH(B184,Historical!$B$7:$B$1192,0)))^(1/3)-1)*100)</f>
        <v>10.891823393038823</v>
      </c>
      <c r="U184" s="474">
        <f>IF(INDEX(Historical!$H$7:$H$1190,MATCH(B184,Historical!$B$7:$B$1192,0))=0,"n/a",((INDEX(Historical!$C$7:$C$1190,MATCH(B184,Historical!$B$7:$B$1192,0))/INDEX(Historical!$H$7:$H$1190,MATCH(B184,Historical!$B$7:$B$1192,0)))^(1/5)-1)*100)</f>
        <v>10.350921459993479</v>
      </c>
      <c r="V184" s="474">
        <f>IF(INDEX(Historical!$M$7:$M$1190,MATCH(B184,Historical!$B$7:$B$1192,0))=0,"n/a",((INDEX(Historical!$C$7:$C$1190,MATCH(B184,Historical!$B$7:$B$1192,0))/INDEX(Historical!$M$7:$M$1190,MATCH(B184,Historical!$B$7:$B$1192,0)))^(1/10)-1)*100)</f>
        <v>13.220981690771726</v>
      </c>
      <c r="W184" s="475">
        <f t="shared" si="38"/>
        <v>0.78291625403417997</v>
      </c>
      <c r="X184" s="476">
        <f t="shared" si="39"/>
        <v>1.4957978988429883</v>
      </c>
      <c r="Y184" s="532"/>
      <c r="Z184" s="526">
        <f t="shared" si="40"/>
        <v>36.852207293666027</v>
      </c>
      <c r="AA184" s="533">
        <f t="shared" si="41"/>
        <v>33.896353166986565</v>
      </c>
      <c r="AB184" s="528">
        <v>12</v>
      </c>
      <c r="AC184" s="534">
        <v>5.21</v>
      </c>
      <c r="AD184" s="534">
        <v>2.77</v>
      </c>
      <c r="AE184" s="534">
        <v>8.66</v>
      </c>
      <c r="AF184" s="534">
        <v>3.55</v>
      </c>
      <c r="AG184" s="534">
        <v>10.89</v>
      </c>
      <c r="AH184" s="534">
        <v>14.860000000000001</v>
      </c>
      <c r="AI184" s="534">
        <v>10.620000000000001</v>
      </c>
      <c r="AJ184" s="534">
        <v>6.92</v>
      </c>
      <c r="AK184" s="534">
        <v>12.24</v>
      </c>
      <c r="AL184" s="535">
        <v>101090</v>
      </c>
      <c r="AM184" s="536">
        <v>0.67</v>
      </c>
      <c r="AN184" s="534">
        <v>0.69</v>
      </c>
      <c r="AO184" s="537">
        <f t="shared" si="42"/>
        <v>-22.458228988986292</v>
      </c>
      <c r="AP184" s="538">
        <f t="shared" si="43"/>
        <v>11.438124178000274</v>
      </c>
      <c r="AQ184" s="582">
        <f t="shared" si="44"/>
        <v>131.25940580780448</v>
      </c>
      <c r="AR184" s="430">
        <f>INDEX(Historical!$C$7:$C$1190,MATCH(B184,Historical!$B$7:$B$1214,0))*IF(AH184="n/a",1.03,IF(AH184&lt;0,1.01,IF(AH184&gt;10,1.1,(1+AH184/100))))</f>
        <v>1.9800000000000002</v>
      </c>
      <c r="AS184" s="533">
        <f t="shared" si="45"/>
        <v>2.1780000000000004</v>
      </c>
      <c r="AT184" s="533">
        <f t="shared" si="50"/>
        <v>2.3958000000000008</v>
      </c>
      <c r="AU184" s="533">
        <f t="shared" si="50"/>
        <v>2.6353800000000009</v>
      </c>
      <c r="AV184" s="533">
        <f t="shared" si="50"/>
        <v>2.8989180000000014</v>
      </c>
      <c r="AW184" s="526">
        <f t="shared" si="46"/>
        <v>12.088098000000004</v>
      </c>
      <c r="AX184" s="539">
        <f t="shared" si="47"/>
        <v>6.8449026047565145</v>
      </c>
      <c r="AY184" s="607">
        <v>1.1000000000000001</v>
      </c>
      <c r="AZ184" s="536">
        <v>24.11</v>
      </c>
      <c r="BA184" s="536">
        <v>-6.7299999999999995</v>
      </c>
      <c r="BB184" s="536">
        <v>-2.94</v>
      </c>
      <c r="BC184" s="536">
        <v>4.6500000000000004</v>
      </c>
      <c r="BD184" s="592"/>
      <c r="BE184" s="421">
        <v>2013</v>
      </c>
      <c r="BF184" s="421">
        <f t="shared" si="48"/>
        <v>1</v>
      </c>
      <c r="BG184" s="559">
        <v>2.13</v>
      </c>
      <c r="BH184" t="s">
        <v>3876</v>
      </c>
      <c r="BI184" t="s">
        <v>3877</v>
      </c>
    </row>
    <row r="185" spans="1:61" ht="11.25" customHeight="1" x14ac:dyDescent="0.25">
      <c r="A185" s="95" t="s">
        <v>4292</v>
      </c>
      <c r="B185" s="405" t="s">
        <v>1230</v>
      </c>
      <c r="C185" s="734" t="s">
        <v>130</v>
      </c>
      <c r="D185" s="734" t="s">
        <v>3644</v>
      </c>
      <c r="E185" s="504">
        <v>13</v>
      </c>
      <c r="F185" s="33">
        <v>383</v>
      </c>
      <c r="G185" s="33" t="s">
        <v>36</v>
      </c>
      <c r="H185" s="33" t="s">
        <v>36</v>
      </c>
      <c r="I185" s="573">
        <v>125.1</v>
      </c>
      <c r="J185" s="430">
        <f t="shared" si="35"/>
        <v>2.7498001598721027</v>
      </c>
      <c r="K185" s="575">
        <v>0.86</v>
      </c>
      <c r="L185" s="406">
        <v>4</v>
      </c>
      <c r="M185" s="423">
        <f t="shared" si="36"/>
        <v>3.44</v>
      </c>
      <c r="N185" s="183" t="s">
        <v>495</v>
      </c>
      <c r="O185" s="505">
        <v>0.83</v>
      </c>
      <c r="P185" s="422">
        <v>45601</v>
      </c>
      <c r="Q185" s="422">
        <v>45628</v>
      </c>
      <c r="R185" s="423">
        <f t="shared" si="37"/>
        <v>3.6144578313253044</v>
      </c>
      <c r="S185" s="474">
        <f>IF(INDEX(Historical!$D$7:$D$1190,MATCH(B185,Historical!$B$7:$B$1192,0))=0,"n/a",(INDEX(Historical!$C$7:$C$1190,MATCH(B185,Historical!$B$7:$B$1192,0))/INDEX(Historical!$D$7:$D$1190,MATCH(B185,Historical!$B$7:$B$1192,0))-1)*100)</f>
        <v>4.6875</v>
      </c>
      <c r="T185" s="474">
        <f>IF(INDEX(Historical!$F$7:$F$1190,MATCH(B185,Historical!$B$7:$B$1192,0))=0,"n/a",((INDEX(Historical!$C$7:$C$1190,MATCH(B185,Historical!$B$7:$B$1192,0))/INDEX(Historical!$F$7:$F$1190,MATCH(B185,Historical!$B$7:$B$1192,0)))^(1/3)-1)*100)</f>
        <v>5.1681190183330505</v>
      </c>
      <c r="U185" s="474">
        <f>IF(INDEX(Historical!$H$7:$H$1190,MATCH(B185,Historical!$B$7:$B$1192,0))=0,"n/a",((INDEX(Historical!$C$7:$C$1190,MATCH(B185,Historical!$B$7:$B$1192,0))/INDEX(Historical!$H$7:$H$1190,MATCH(B185,Historical!$B$7:$B$1192,0)))^(1/5)-1)*100)</f>
        <v>5.5263625252914617</v>
      </c>
      <c r="V185" s="474">
        <f>IF(INDEX(Historical!$M$7:$M$1190,MATCH(B185,Historical!$B$7:$B$1192,0))=0,"n/a",((INDEX(Historical!$C$7:$C$1190,MATCH(B185,Historical!$B$7:$B$1192,0))/INDEX(Historical!$M$7:$M$1190,MATCH(B185,Historical!$B$7:$B$1192,0)))^(1/10)-1)*100)</f>
        <v>6.6481224165537034</v>
      </c>
      <c r="W185" s="475">
        <f t="shared" si="38"/>
        <v>0.83126666132544735</v>
      </c>
      <c r="X185" s="476">
        <f t="shared" si="39"/>
        <v>1.5393767479920504</v>
      </c>
      <c r="Y185" s="442"/>
      <c r="Z185" s="430">
        <f t="shared" si="40"/>
        <v>60.456942003514932</v>
      </c>
      <c r="AA185" s="581">
        <f t="shared" si="41"/>
        <v>21.985940246045693</v>
      </c>
      <c r="AB185" s="406">
        <v>12</v>
      </c>
      <c r="AC185" s="568">
        <v>5.69</v>
      </c>
      <c r="AD185" s="568">
        <v>2.77</v>
      </c>
      <c r="AE185" s="568">
        <v>3.71</v>
      </c>
      <c r="AF185" s="568">
        <v>1.99</v>
      </c>
      <c r="AG185" s="568">
        <v>9.31</v>
      </c>
      <c r="AH185" s="568">
        <v>6.2600000000000007</v>
      </c>
      <c r="AI185" s="568">
        <v>9.1</v>
      </c>
      <c r="AJ185" s="568">
        <v>3.5900000000000003</v>
      </c>
      <c r="AK185" s="568">
        <v>7.95</v>
      </c>
      <c r="AL185" s="576">
        <v>6760</v>
      </c>
      <c r="AM185" s="571">
        <v>0.44999999999999996</v>
      </c>
      <c r="AN185" s="568">
        <v>1.08</v>
      </c>
      <c r="AO185" s="510">
        <f t="shared" si="42"/>
        <v>-13.709777560882129</v>
      </c>
      <c r="AP185" s="511">
        <f t="shared" si="43"/>
        <v>8.2761626851635643</v>
      </c>
      <c r="AQ185" s="582">
        <f t="shared" si="44"/>
        <v>39.446558604013717</v>
      </c>
      <c r="AR185" s="430">
        <f>INDEX(Historical!$C$7:$C$1190,MATCH(B185,Historical!$B$7:$B$1214,0))*IF(AH185="n/a",1.03,IF(AH185&lt;0,1.01,IF(AH185&gt;10,1.1,(1+AH185/100))))</f>
        <v>3.5597099999999999</v>
      </c>
      <c r="AS185" s="581">
        <f t="shared" si="45"/>
        <v>3.88364361</v>
      </c>
      <c r="AT185" s="581">
        <f t="shared" si="50"/>
        <v>4.1923932769949994</v>
      </c>
      <c r="AU185" s="581">
        <f t="shared" si="50"/>
        <v>4.5256885425161011</v>
      </c>
      <c r="AV185" s="581">
        <f t="shared" si="50"/>
        <v>4.8854807816461303</v>
      </c>
      <c r="AW185" s="430">
        <f t="shared" si="46"/>
        <v>21.046916211157232</v>
      </c>
      <c r="AX185" s="516">
        <f t="shared" si="47"/>
        <v>16.824073709957823</v>
      </c>
      <c r="AY185" s="606">
        <v>0.57999999999999996</v>
      </c>
      <c r="AZ185" s="571">
        <v>25.34</v>
      </c>
      <c r="BA185" s="571">
        <v>-2.65</v>
      </c>
      <c r="BB185" s="571">
        <v>2.98</v>
      </c>
      <c r="BC185" s="571">
        <v>7.89</v>
      </c>
      <c r="BE185" s="421">
        <v>2013</v>
      </c>
      <c r="BF185" s="421">
        <f t="shared" si="48"/>
        <v>1</v>
      </c>
      <c r="BG185" s="578">
        <v>3.3000000000000003</v>
      </c>
      <c r="BH185" t="s">
        <v>3876</v>
      </c>
      <c r="BI185" t="s">
        <v>3877</v>
      </c>
    </row>
    <row r="186" spans="1:61" ht="11.25" customHeight="1" x14ac:dyDescent="0.25">
      <c r="A186" s="8" t="s">
        <v>4293</v>
      </c>
      <c r="B186" s="405" t="s">
        <v>1232</v>
      </c>
      <c r="C186" s="734" t="s">
        <v>111</v>
      </c>
      <c r="D186" s="734" t="s">
        <v>209</v>
      </c>
      <c r="E186" s="504">
        <v>16</v>
      </c>
      <c r="F186" s="33">
        <v>259</v>
      </c>
      <c r="G186" s="33" t="s">
        <v>105</v>
      </c>
      <c r="H186" s="33" t="s">
        <v>105</v>
      </c>
      <c r="I186" s="573">
        <v>164.5</v>
      </c>
      <c r="J186" s="430">
        <f t="shared" si="35"/>
        <v>1.7264437689969603</v>
      </c>
      <c r="K186" s="575">
        <v>0.71</v>
      </c>
      <c r="L186" s="406">
        <v>4</v>
      </c>
      <c r="M186" s="423">
        <f t="shared" si="36"/>
        <v>2.84</v>
      </c>
      <c r="N186" s="183" t="s">
        <v>206</v>
      </c>
      <c r="O186" s="505">
        <v>0.69</v>
      </c>
      <c r="P186" s="422">
        <v>45796</v>
      </c>
      <c r="Q186" s="422">
        <v>45807</v>
      </c>
      <c r="R186" s="423">
        <f t="shared" si="37"/>
        <v>2.8985507246376838</v>
      </c>
      <c r="S186" s="474">
        <f>IF(INDEX(Historical!$D$7:$D$1190,MATCH(B186,Historical!$B$7:$B$1192,0))=0,"n/a",(INDEX(Historical!$C$7:$C$1190,MATCH(B186,Historical!$B$7:$B$1192,0))/INDEX(Historical!$D$7:$D$1190,MATCH(B186,Historical!$B$7:$B$1192,0))-1)*100)</f>
        <v>7.5396825396825351</v>
      </c>
      <c r="T186" s="474">
        <f>IF(INDEX(Historical!$F$7:$F$1190,MATCH(B186,Historical!$B$7:$B$1192,0))=0,"n/a",((INDEX(Historical!$C$7:$C$1190,MATCH(B186,Historical!$B$7:$B$1192,0))/INDEX(Historical!$F$7:$F$1190,MATCH(B186,Historical!$B$7:$B$1192,0)))^(1/3)-1)*100)</f>
        <v>8.5286689527648498</v>
      </c>
      <c r="U186" s="474">
        <f>IF(INDEX(Historical!$H$7:$H$1190,MATCH(B186,Historical!$B$7:$B$1192,0))=0,"n/a",((INDEX(Historical!$C$7:$C$1190,MATCH(B186,Historical!$B$7:$B$1192,0))/INDEX(Historical!$H$7:$H$1190,MATCH(B186,Historical!$B$7:$B$1192,0)))^(1/5)-1)*100)</f>
        <v>7.0243000964661517</v>
      </c>
      <c r="V186" s="474">
        <f>IF(INDEX(Historical!$M$7:$M$1190,MATCH(B186,Historical!$B$7:$B$1192,0))=0,"n/a",((INDEX(Historical!$C$7:$C$1190,MATCH(B186,Historical!$B$7:$B$1192,0))/INDEX(Historical!$M$7:$M$1190,MATCH(B186,Historical!$B$7:$B$1192,0)))^(1/10)-1)*100)</f>
        <v>9.7383816760475472</v>
      </c>
      <c r="W186" s="475">
        <f t="shared" si="38"/>
        <v>0.72130055384284941</v>
      </c>
      <c r="X186" s="476">
        <f t="shared" si="39"/>
        <v>1.9350688970981136</v>
      </c>
      <c r="Y186" s="451"/>
      <c r="Z186" s="430">
        <f t="shared" si="40"/>
        <v>45.806451612903217</v>
      </c>
      <c r="AA186" s="581">
        <f t="shared" si="41"/>
        <v>26.532258064516128</v>
      </c>
      <c r="AB186" s="406">
        <v>12</v>
      </c>
      <c r="AC186" s="568">
        <v>6.2</v>
      </c>
      <c r="AD186" s="568">
        <v>4.46</v>
      </c>
      <c r="AE186" s="568">
        <v>3.71</v>
      </c>
      <c r="AF186" s="568">
        <v>3.09</v>
      </c>
      <c r="AG186" s="568">
        <v>12.25</v>
      </c>
      <c r="AH186" s="568">
        <v>-0.01</v>
      </c>
      <c r="AI186" s="568">
        <v>9.84</v>
      </c>
      <c r="AJ186" s="568">
        <v>3.63</v>
      </c>
      <c r="AK186" s="568">
        <v>5.9499999999999993</v>
      </c>
      <c r="AL186" s="576">
        <v>12380</v>
      </c>
      <c r="AM186" s="571">
        <v>0.22</v>
      </c>
      <c r="AN186" s="568">
        <v>0.47</v>
      </c>
      <c r="AO186" s="510">
        <f t="shared" si="42"/>
        <v>-17.781514199053014</v>
      </c>
      <c r="AP186" s="511">
        <f t="shared" si="43"/>
        <v>8.7507438654631127</v>
      </c>
      <c r="AQ186" s="582">
        <f t="shared" si="44"/>
        <v>90.88644375282955</v>
      </c>
      <c r="AR186" s="430">
        <f>INDEX(Historical!$C$7:$C$1190,MATCH(B186,Historical!$B$7:$B$1214,0))*IF(AH186="n/a",1.03,IF(AH186&lt;0,1.01,IF(AH186&gt;10,1.1,(1+AH186/100))))</f>
        <v>2.7370999999999999</v>
      </c>
      <c r="AS186" s="581">
        <f t="shared" si="45"/>
        <v>3.00643064</v>
      </c>
      <c r="AT186" s="581">
        <f t="shared" si="50"/>
        <v>3.1853132630799998</v>
      </c>
      <c r="AU186" s="581">
        <f t="shared" si="50"/>
        <v>3.3748394022332593</v>
      </c>
      <c r="AV186" s="581">
        <f t="shared" si="50"/>
        <v>3.5756423466661378</v>
      </c>
      <c r="AW186" s="430">
        <f t="shared" si="46"/>
        <v>15.879325651979396</v>
      </c>
      <c r="AX186" s="516">
        <f t="shared" si="47"/>
        <v>9.6530855027230373</v>
      </c>
      <c r="AY186" s="606">
        <v>1.02</v>
      </c>
      <c r="AZ186" s="571">
        <v>7.26</v>
      </c>
      <c r="BA186" s="571">
        <v>-30.95</v>
      </c>
      <c r="BB186" s="571">
        <v>-4.75</v>
      </c>
      <c r="BC186" s="571">
        <v>-13.84</v>
      </c>
      <c r="BE186" s="421">
        <v>2010</v>
      </c>
      <c r="BF186" s="421">
        <f t="shared" si="48"/>
        <v>1</v>
      </c>
      <c r="BG186" s="578">
        <v>7.35</v>
      </c>
      <c r="BH186" t="s">
        <v>3876</v>
      </c>
      <c r="BI186" t="s">
        <v>3877</v>
      </c>
    </row>
    <row r="187" spans="1:61" ht="11.25" customHeight="1" x14ac:dyDescent="0.25">
      <c r="A187" s="95" t="s">
        <v>4295</v>
      </c>
      <c r="B187" s="405" t="s">
        <v>1234</v>
      </c>
      <c r="C187" s="734" t="s">
        <v>107</v>
      </c>
      <c r="D187" s="734" t="s">
        <v>3652</v>
      </c>
      <c r="E187" s="504">
        <v>15</v>
      </c>
      <c r="F187" s="33">
        <v>307</v>
      </c>
      <c r="G187" s="33" t="s">
        <v>36</v>
      </c>
      <c r="H187" s="33" t="s">
        <v>36</v>
      </c>
      <c r="I187" s="573">
        <v>71.510000000000005</v>
      </c>
      <c r="J187" s="430">
        <f t="shared" si="35"/>
        <v>3.300237728988952</v>
      </c>
      <c r="K187" s="575">
        <v>0.59</v>
      </c>
      <c r="L187" s="406">
        <v>4</v>
      </c>
      <c r="M187" s="423">
        <f t="shared" si="36"/>
        <v>2.36</v>
      </c>
      <c r="N187" s="183" t="s">
        <v>561</v>
      </c>
      <c r="O187" s="505">
        <v>0.56999999999999995</v>
      </c>
      <c r="P187" s="422">
        <v>45747</v>
      </c>
      <c r="Q187" s="422">
        <v>45754</v>
      </c>
      <c r="R187" s="423">
        <f t="shared" si="37"/>
        <v>3.5087719298245648</v>
      </c>
      <c r="S187" s="474">
        <f>IF(INDEX(Historical!$D$7:$D$1190,MATCH(B187,Historical!$B$7:$B$1192,0))=0,"n/a",(INDEX(Historical!$C$7:$C$1190,MATCH(B187,Historical!$B$7:$B$1192,0))/INDEX(Historical!$D$7:$D$1190,MATCH(B187,Historical!$B$7:$B$1192,0))-1)*100)</f>
        <v>2.7272727272727115</v>
      </c>
      <c r="T187" s="474">
        <f>IF(INDEX(Historical!$F$7:$F$1190,MATCH(B187,Historical!$B$7:$B$1192,0))=0,"n/a",((INDEX(Historical!$C$7:$C$1190,MATCH(B187,Historical!$B$7:$B$1192,0))/INDEX(Historical!$F$7:$F$1190,MATCH(B187,Historical!$B$7:$B$1192,0)))^(1/3)-1)*100)</f>
        <v>5.9542250500296268</v>
      </c>
      <c r="U187" s="474">
        <f>IF(INDEX(Historical!$H$7:$H$1190,MATCH(B187,Historical!$B$7:$B$1192,0))=0,"n/a",((INDEX(Historical!$C$7:$C$1190,MATCH(B187,Historical!$B$7:$B$1192,0))/INDEX(Historical!$H$7:$H$1190,MATCH(B187,Historical!$B$7:$B$1192,0)))^(1/5)-1)*100)</f>
        <v>5.8600033878010827</v>
      </c>
      <c r="V187" s="474">
        <f>IF(INDEX(Historical!$M$7:$M$1190,MATCH(B187,Historical!$B$7:$B$1192,0))=0,"n/a",((INDEX(Historical!$C$7:$C$1190,MATCH(B187,Historical!$B$7:$B$1192,0))/INDEX(Historical!$M$7:$M$1190,MATCH(B187,Historical!$B$7:$B$1192,0)))^(1/10)-1)*100)</f>
        <v>9.1686798584187592</v>
      </c>
      <c r="W187" s="475">
        <f t="shared" si="38"/>
        <v>0.63913272993389314</v>
      </c>
      <c r="X187" s="476" t="str">
        <f t="shared" si="39"/>
        <v>n/a</v>
      </c>
      <c r="Y187" s="433"/>
      <c r="Z187" s="430">
        <f t="shared" si="40"/>
        <v>53.273137697516923</v>
      </c>
      <c r="AA187" s="581">
        <f t="shared" si="41"/>
        <v>16.142212189616256</v>
      </c>
      <c r="AB187" s="406">
        <v>12</v>
      </c>
      <c r="AC187" s="568">
        <v>4.43</v>
      </c>
      <c r="AD187" s="568" t="s">
        <v>135</v>
      </c>
      <c r="AE187" s="568">
        <v>3.6</v>
      </c>
      <c r="AF187" s="568">
        <v>0.99</v>
      </c>
      <c r="AG187" s="568">
        <v>6.29</v>
      </c>
      <c r="AH187" s="568">
        <v>20.440000000000001</v>
      </c>
      <c r="AI187" s="568">
        <v>34.22</v>
      </c>
      <c r="AJ187" s="568">
        <v>-2.11</v>
      </c>
      <c r="AK187" s="568" t="s">
        <v>135</v>
      </c>
      <c r="AL187" s="576">
        <v>3560</v>
      </c>
      <c r="AM187" s="571">
        <v>2.4299999999999997</v>
      </c>
      <c r="AN187" s="568">
        <v>0.25</v>
      </c>
      <c r="AO187" s="510">
        <f t="shared" si="42"/>
        <v>-6.9819710728262212</v>
      </c>
      <c r="AP187" s="511">
        <f t="shared" si="43"/>
        <v>9.1602411167900346</v>
      </c>
      <c r="AQ187" s="582">
        <f t="shared" si="44"/>
        <v>-15.723233549031123</v>
      </c>
      <c r="AR187" s="430">
        <f>INDEX(Historical!$C$7:$C$1190,MATCH(B187,Historical!$B$7:$B$1214,0))*IF(AH187="n/a",1.03,IF(AH187&lt;0,1.01,IF(AH187&gt;10,1.1,(1+AH187/100))))</f>
        <v>2.4859999999999998</v>
      </c>
      <c r="AS187" s="581">
        <f t="shared" si="45"/>
        <v>2.7345999999999999</v>
      </c>
      <c r="AT187" s="581">
        <f t="shared" ref="AT187:AV206" si="51">IF($AK187="n/a",1.03*AS187,IF($AK187&lt;0,1.01*AS187,IF($AK187&gt;10,1.1*AS187,(1+$AK187/100)*AS187)))</f>
        <v>2.8166380000000002</v>
      </c>
      <c r="AU187" s="581">
        <f t="shared" si="51"/>
        <v>2.9011371400000003</v>
      </c>
      <c r="AV187" s="581">
        <f t="shared" si="51"/>
        <v>2.9881712542000005</v>
      </c>
      <c r="AW187" s="430">
        <f t="shared" si="46"/>
        <v>13.926546394199999</v>
      </c>
      <c r="AX187" s="516">
        <f t="shared" si="47"/>
        <v>19.474963493497409</v>
      </c>
      <c r="AY187" s="606">
        <v>0.93</v>
      </c>
      <c r="AZ187" s="571">
        <v>37.119999999999997</v>
      </c>
      <c r="BA187" s="571">
        <v>-7.41</v>
      </c>
      <c r="BB187" s="571">
        <v>8.16</v>
      </c>
      <c r="BC187" s="571">
        <v>9.66</v>
      </c>
      <c r="BE187" s="421">
        <v>2011</v>
      </c>
      <c r="BF187" s="421">
        <f t="shared" si="48"/>
        <v>1</v>
      </c>
      <c r="BG187" s="578">
        <v>0.96</v>
      </c>
      <c r="BH187" t="s">
        <v>3876</v>
      </c>
      <c r="BI187" t="s">
        <v>3877</v>
      </c>
    </row>
    <row r="188" spans="1:61" ht="11.25" customHeight="1" x14ac:dyDescent="0.25">
      <c r="A188" s="95" t="s">
        <v>4296</v>
      </c>
      <c r="B188" s="405" t="s">
        <v>1237</v>
      </c>
      <c r="C188" s="734" t="s">
        <v>127</v>
      </c>
      <c r="D188" s="734" t="s">
        <v>3642</v>
      </c>
      <c r="E188" s="504">
        <v>15</v>
      </c>
      <c r="F188" s="33">
        <v>328</v>
      </c>
      <c r="G188" s="33" t="s">
        <v>114</v>
      </c>
      <c r="H188" s="33" t="s">
        <v>114</v>
      </c>
      <c r="I188" s="568">
        <v>129.54</v>
      </c>
      <c r="J188" s="430">
        <f t="shared" si="35"/>
        <v>2.532036436621893</v>
      </c>
      <c r="K188" s="575">
        <v>0.82</v>
      </c>
      <c r="L188" s="406">
        <v>4</v>
      </c>
      <c r="M188" s="423">
        <f t="shared" si="36"/>
        <v>3.28</v>
      </c>
      <c r="N188" s="183" t="s">
        <v>395</v>
      </c>
      <c r="O188" s="505">
        <v>0.8</v>
      </c>
      <c r="P188" s="422">
        <v>45931</v>
      </c>
      <c r="Q188" s="422">
        <v>45951</v>
      </c>
      <c r="R188" s="423">
        <f t="shared" si="37"/>
        <v>2.4999999999999885</v>
      </c>
      <c r="S188" s="474">
        <f>IF(INDEX(Historical!$D$7:$D$1190,MATCH(B188,Historical!$B$7:$B$1192,0))=0,"n/a",(INDEX(Historical!$C$7:$C$1190,MATCH(B188,Historical!$B$7:$B$1192,0))/INDEX(Historical!$D$7:$D$1190,MATCH(B188,Historical!$B$7:$B$1192,0))-1)*100)</f>
        <v>7.9037800687285165</v>
      </c>
      <c r="T188" s="474">
        <f>IF(INDEX(Historical!$F$7:$F$1190,MATCH(B188,Historical!$B$7:$B$1192,0))=0,"n/a",((INDEX(Historical!$C$7:$C$1190,MATCH(B188,Historical!$B$7:$B$1192,0))/INDEX(Historical!$F$7:$F$1190,MATCH(B188,Historical!$B$7:$B$1192,0)))^(1/3)-1)*100)</f>
        <v>6.9052027673147665</v>
      </c>
      <c r="U188" s="474">
        <f>IF(INDEX(Historical!$H$7:$H$1190,MATCH(B188,Historical!$B$7:$B$1192,0))=0,"n/a",((INDEX(Historical!$C$7:$C$1190,MATCH(B188,Historical!$B$7:$B$1192,0))/INDEX(Historical!$H$7:$H$1190,MATCH(B188,Historical!$B$7:$B$1192,0)))^(1/5)-1)*100)</f>
        <v>4.6223289845371163</v>
      </c>
      <c r="V188" s="474">
        <f>IF(INDEX(Historical!$M$7:$M$1190,MATCH(B188,Historical!$B$7:$B$1192,0))=0,"n/a",((INDEX(Historical!$C$7:$C$1190,MATCH(B188,Historical!$B$7:$B$1192,0))/INDEX(Historical!$M$7:$M$1190,MATCH(B188,Historical!$B$7:$B$1192,0)))^(1/10)-1)*100)</f>
        <v>6.4540127402196834</v>
      </c>
      <c r="W188" s="475">
        <f t="shared" si="38"/>
        <v>0.71619458631248067</v>
      </c>
      <c r="X188" s="476">
        <f t="shared" si="39"/>
        <v>0.47899782223182552</v>
      </c>
      <c r="Y188" s="433"/>
      <c r="Z188" s="430">
        <f t="shared" si="40"/>
        <v>32</v>
      </c>
      <c r="AA188" s="581">
        <f t="shared" si="41"/>
        <v>12.638048780487804</v>
      </c>
      <c r="AB188" s="406">
        <v>12</v>
      </c>
      <c r="AC188" s="568">
        <v>10.25</v>
      </c>
      <c r="AD188" s="568">
        <v>2.61</v>
      </c>
      <c r="AE188" s="568">
        <v>1.1399999999999999</v>
      </c>
      <c r="AF188" s="568">
        <v>1.98</v>
      </c>
      <c r="AG188" s="568">
        <v>17.11</v>
      </c>
      <c r="AH188" s="568">
        <v>7.16</v>
      </c>
      <c r="AI188" s="568">
        <v>3.46</v>
      </c>
      <c r="AJ188" s="568">
        <v>9.65</v>
      </c>
      <c r="AK188" s="568">
        <v>4.8500000000000005</v>
      </c>
      <c r="AL188" s="576">
        <v>8310</v>
      </c>
      <c r="AM188" s="571">
        <v>0.85000000000000009</v>
      </c>
      <c r="AN188" s="568">
        <v>0.43</v>
      </c>
      <c r="AO188" s="510">
        <f t="shared" si="42"/>
        <v>-5.4836833593287944</v>
      </c>
      <c r="AP188" s="511">
        <f t="shared" si="43"/>
        <v>7.1543654211590093</v>
      </c>
      <c r="AQ188" s="582">
        <f t="shared" si="44"/>
        <v>5.4584417049164724</v>
      </c>
      <c r="AR188" s="430">
        <f>INDEX(Historical!$C$7:$C$1190,MATCH(B188,Historical!$B$7:$B$1214,0))*IF(AH188="n/a",1.03,IF(AH188&lt;0,1.01,IF(AH188&gt;10,1.1,(1+AH188/100))))</f>
        <v>3.3648240000000005</v>
      </c>
      <c r="AS188" s="581">
        <f t="shared" si="45"/>
        <v>3.4812469104000003</v>
      </c>
      <c r="AT188" s="581">
        <f t="shared" si="51"/>
        <v>3.6500873855544005</v>
      </c>
      <c r="AU188" s="581">
        <f t="shared" si="51"/>
        <v>3.8271166237537888</v>
      </c>
      <c r="AV188" s="581">
        <f t="shared" si="51"/>
        <v>4.0127317800058471</v>
      </c>
      <c r="AW188" s="430">
        <f t="shared" si="46"/>
        <v>18.336006699714037</v>
      </c>
      <c r="AX188" s="516">
        <f t="shared" si="47"/>
        <v>14.15470642250582</v>
      </c>
      <c r="AY188" s="606">
        <v>0.76</v>
      </c>
      <c r="AZ188" s="571">
        <v>7.4899999999999993</v>
      </c>
      <c r="BA188" s="571">
        <v>-16.66</v>
      </c>
      <c r="BB188" s="571">
        <v>-1.6500000000000001</v>
      </c>
      <c r="BC188" s="571">
        <v>-3.92</v>
      </c>
      <c r="BE188" s="421">
        <v>2011</v>
      </c>
      <c r="BF188" s="421">
        <f t="shared" si="48"/>
        <v>1</v>
      </c>
      <c r="BG188" s="578">
        <v>9.01</v>
      </c>
      <c r="BH188" t="s">
        <v>3876</v>
      </c>
      <c r="BI188" t="s">
        <v>3877</v>
      </c>
    </row>
    <row r="189" spans="1:61" ht="11.25" customHeight="1" x14ac:dyDescent="0.25">
      <c r="A189" s="8" t="s">
        <v>1251</v>
      </c>
      <c r="B189" s="405" t="s">
        <v>1252</v>
      </c>
      <c r="C189" s="734" t="s">
        <v>3535</v>
      </c>
      <c r="D189" s="734" t="s">
        <v>3680</v>
      </c>
      <c r="E189" s="504">
        <v>15</v>
      </c>
      <c r="F189" s="33">
        <v>330</v>
      </c>
      <c r="G189" s="33" t="s">
        <v>105</v>
      </c>
      <c r="H189" s="33" t="s">
        <v>105</v>
      </c>
      <c r="I189" s="573">
        <v>667</v>
      </c>
      <c r="J189" s="430">
        <f t="shared" si="35"/>
        <v>0.71964017991004492</v>
      </c>
      <c r="K189" s="575">
        <v>1.2</v>
      </c>
      <c r="L189" s="406">
        <v>4</v>
      </c>
      <c r="M189" s="423">
        <f t="shared" si="36"/>
        <v>4.8</v>
      </c>
      <c r="N189" s="183" t="s">
        <v>366</v>
      </c>
      <c r="O189" s="505">
        <v>1.04</v>
      </c>
      <c r="P189" s="422">
        <v>45939</v>
      </c>
      <c r="Q189" s="422">
        <v>45947</v>
      </c>
      <c r="R189" s="423">
        <f t="shared" si="37"/>
        <v>15.384615384615378</v>
      </c>
      <c r="S189" s="474">
        <f>IF(INDEX(Historical!$D$7:$D$1190,MATCH(B189,Historical!$B$7:$B$1192,0))=0,"n/a",(INDEX(Historical!$C$7:$C$1190,MATCH(B189,Historical!$B$7:$B$1192,0))/INDEX(Historical!$D$7:$D$1190,MATCH(B189,Historical!$B$7:$B$1192,0))-1)*100)</f>
        <v>15.432098765432102</v>
      </c>
      <c r="T189" s="474">
        <f>IF(INDEX(Historical!$F$7:$F$1190,MATCH(B189,Historical!$B$7:$B$1192,0))=0,"n/a",((INDEX(Historical!$C$7:$C$1190,MATCH(B189,Historical!$B$7:$B$1192,0))/INDEX(Historical!$F$7:$F$1190,MATCH(B189,Historical!$B$7:$B$1192,0)))^(1/3)-1)*100)</f>
        <v>15.142372180592156</v>
      </c>
      <c r="U189" s="474">
        <f>IF(INDEX(Historical!$H$7:$H$1190,MATCH(B189,Historical!$B$7:$B$1192,0))=0,"n/a",((INDEX(Historical!$C$7:$C$1190,MATCH(B189,Historical!$B$7:$B$1192,0))/INDEX(Historical!$H$7:$H$1190,MATCH(B189,Historical!$B$7:$B$1192,0)))^(1/5)-1)*100)</f>
        <v>14.028647839030084</v>
      </c>
      <c r="V189" s="474">
        <f>IF(INDEX(Historical!$M$7:$M$1190,MATCH(B189,Historical!$B$7:$B$1192,0))=0,"n/a",((INDEX(Historical!$C$7:$C$1190,MATCH(B189,Historical!$B$7:$B$1192,0))/INDEX(Historical!$M$7:$M$1190,MATCH(B189,Historical!$B$7:$B$1192,0)))^(1/10)-1)*100)</f>
        <v>16.387348671729065</v>
      </c>
      <c r="W189" s="475">
        <f t="shared" si="38"/>
        <v>0.85606574437705496</v>
      </c>
      <c r="X189" s="476">
        <f t="shared" si="39"/>
        <v>0.96086629034452631</v>
      </c>
      <c r="Y189" s="446"/>
      <c r="Z189" s="430">
        <f t="shared" si="40"/>
        <v>35.010940919037196</v>
      </c>
      <c r="AA189" s="581">
        <f t="shared" si="41"/>
        <v>48.650619985412106</v>
      </c>
      <c r="AB189" s="406">
        <v>7</v>
      </c>
      <c r="AC189" s="568">
        <v>13.71</v>
      </c>
      <c r="AD189" s="568">
        <v>3.29</v>
      </c>
      <c r="AE189" s="568">
        <v>9.8800000000000008</v>
      </c>
      <c r="AF189" s="568">
        <v>9.25</v>
      </c>
      <c r="AG189" s="568">
        <v>20.29</v>
      </c>
      <c r="AH189" s="568">
        <v>15.049999999999999</v>
      </c>
      <c r="AI189" s="568">
        <v>14.2</v>
      </c>
      <c r="AJ189" s="568">
        <v>14.6</v>
      </c>
      <c r="AK189" s="568">
        <v>14.790000000000001</v>
      </c>
      <c r="AL189" s="576">
        <v>186060</v>
      </c>
      <c r="AM189" s="571">
        <v>2.4299999999999997</v>
      </c>
      <c r="AN189" s="568">
        <v>0.33</v>
      </c>
      <c r="AO189" s="510">
        <f t="shared" si="42"/>
        <v>-33.902331966471976</v>
      </c>
      <c r="AP189" s="511">
        <f t="shared" si="43"/>
        <v>14.748288018940128</v>
      </c>
      <c r="AQ189" s="582">
        <f t="shared" si="44"/>
        <v>347.22265638546526</v>
      </c>
      <c r="AR189" s="430">
        <f>INDEX(Historical!$C$7:$C$1190,MATCH(B189,Historical!$B$7:$B$1214,0))*IF(AH189="n/a",1.03,IF(AH189&lt;0,1.01,IF(AH189&gt;10,1.1,(1+AH189/100))))</f>
        <v>4.1140000000000008</v>
      </c>
      <c r="AS189" s="581">
        <f t="shared" si="45"/>
        <v>4.5254000000000012</v>
      </c>
      <c r="AT189" s="581">
        <f t="shared" si="51"/>
        <v>4.977940000000002</v>
      </c>
      <c r="AU189" s="581">
        <f t="shared" si="51"/>
        <v>5.4757340000000028</v>
      </c>
      <c r="AV189" s="581">
        <f t="shared" si="51"/>
        <v>6.0233074000000038</v>
      </c>
      <c r="AW189" s="430">
        <f t="shared" si="46"/>
        <v>25.116381400000012</v>
      </c>
      <c r="AX189" s="516">
        <f t="shared" si="47"/>
        <v>3.7655744227886077</v>
      </c>
      <c r="AY189" s="606">
        <v>1.25</v>
      </c>
      <c r="AZ189" s="571">
        <v>25.22</v>
      </c>
      <c r="BA189" s="571">
        <v>-18.029999999999998</v>
      </c>
      <c r="BB189" s="571">
        <v>-10.69</v>
      </c>
      <c r="BC189" s="571">
        <v>0.37</v>
      </c>
      <c r="BE189" s="421">
        <v>2011</v>
      </c>
      <c r="BF189" s="421">
        <f t="shared" si="48"/>
        <v>1</v>
      </c>
      <c r="BG189" s="578">
        <v>11.200000000000001</v>
      </c>
      <c r="BH189" t="s">
        <v>3876</v>
      </c>
      <c r="BI189" t="s">
        <v>3877</v>
      </c>
    </row>
    <row r="190" spans="1:61" ht="11.25" customHeight="1" x14ac:dyDescent="0.25">
      <c r="A190" s="477" t="s">
        <v>3279</v>
      </c>
      <c r="B190" s="405" t="s">
        <v>3280</v>
      </c>
      <c r="C190" s="734" t="s">
        <v>122</v>
      </c>
      <c r="D190" s="734" t="s">
        <v>3518</v>
      </c>
      <c r="E190" s="504">
        <v>12</v>
      </c>
      <c r="F190" s="33">
        <v>460</v>
      </c>
      <c r="G190" s="33" t="s">
        <v>105</v>
      </c>
      <c r="H190" s="33" t="s">
        <v>105</v>
      </c>
      <c r="I190" s="395">
        <v>87.59</v>
      </c>
      <c r="J190" s="430">
        <f t="shared" si="35"/>
        <v>1.9180271720516038</v>
      </c>
      <c r="K190" s="8">
        <v>0.84</v>
      </c>
      <c r="L190" s="33">
        <v>2</v>
      </c>
      <c r="M190" s="423">
        <f t="shared" si="36"/>
        <v>1.68</v>
      </c>
      <c r="N190" s="33" t="s">
        <v>385</v>
      </c>
      <c r="O190" s="409">
        <v>0.79</v>
      </c>
      <c r="P190" s="422">
        <v>45797</v>
      </c>
      <c r="Q190" s="422">
        <v>45807</v>
      </c>
      <c r="R190" s="423">
        <f t="shared" si="37"/>
        <v>6.329113924050624</v>
      </c>
      <c r="S190" s="474">
        <f>IF(INDEX(Historical!$D$7:$D$1190,MATCH(B190,Historical!$B$7:$B$1192,0))=0,"n/a",(INDEX(Historical!$C$7:$C$1190,MATCH(B190,Historical!$B$7:$B$1192,0))/INDEX(Historical!$D$7:$D$1190,MATCH(B190,Historical!$B$7:$B$1192,0))-1)*100)</f>
        <v>9.9290780141844124</v>
      </c>
      <c r="T190" s="474">
        <f>IF(INDEX(Historical!$F$7:$F$1190,MATCH(B190,Historical!$B$7:$B$1192,0))=0,"n/a",((INDEX(Historical!$C$7:$C$1190,MATCH(B190,Historical!$B$7:$B$1192,0))/INDEX(Historical!$F$7:$F$1190,MATCH(B190,Historical!$B$7:$B$1192,0)))^(1/3)-1)*100)</f>
        <v>10.143254034293459</v>
      </c>
      <c r="U190" s="474">
        <f>IF(INDEX(Historical!$H$7:$H$1190,MATCH(B190,Historical!$B$7:$B$1192,0))=0,"n/a",((INDEX(Historical!$C$7:$C$1190,MATCH(B190,Historical!$B$7:$B$1192,0))/INDEX(Historical!$H$7:$H$1190,MATCH(B190,Historical!$B$7:$B$1192,0)))^(1/5)-1)*100)</f>
        <v>8.7292282051704362</v>
      </c>
      <c r="V190" s="474">
        <f>IF(INDEX(Historical!$M$7:$M$1190,MATCH(B190,Historical!$B$7:$B$1192,0))=0,"n/a",((INDEX(Historical!$C$7:$C$1190,MATCH(B190,Historical!$B$7:$B$1192,0))/INDEX(Historical!$M$7:$M$1190,MATCH(B190,Historical!$B$7:$B$1192,0)))^(1/10)-1)*100)</f>
        <v>10.916690020135311</v>
      </c>
      <c r="W190" s="475">
        <f t="shared" si="38"/>
        <v>0.79962224713441465</v>
      </c>
      <c r="X190" s="476" t="str">
        <f t="shared" si="39"/>
        <v>n/a</v>
      </c>
      <c r="Y190" s="449"/>
      <c r="Z190" s="430">
        <f t="shared" si="40"/>
        <v>223.99999999999997</v>
      </c>
      <c r="AA190" s="581">
        <f t="shared" si="41"/>
        <v>116.78666666666668</v>
      </c>
      <c r="AB190" s="406">
        <v>12</v>
      </c>
      <c r="AC190" s="578">
        <v>0.75</v>
      </c>
      <c r="AD190" s="578" t="s">
        <v>135</v>
      </c>
      <c r="AE190" s="568">
        <v>1.21</v>
      </c>
      <c r="AF190" s="568">
        <v>1.68</v>
      </c>
      <c r="AG190" s="568">
        <v>1.55</v>
      </c>
      <c r="AH190" s="568">
        <v>-9.629999999999999</v>
      </c>
      <c r="AI190" s="568">
        <v>15.98</v>
      </c>
      <c r="AJ190" s="457">
        <v>-20.76</v>
      </c>
      <c r="AK190" s="457" t="s">
        <v>135</v>
      </c>
      <c r="AL190" s="578">
        <v>2180</v>
      </c>
      <c r="AM190" s="578">
        <v>1.4200000000000002</v>
      </c>
      <c r="AN190" s="578">
        <v>0.04</v>
      </c>
      <c r="AO190" s="510">
        <f t="shared" si="42"/>
        <v>-106.13941128944464</v>
      </c>
      <c r="AP190" s="511">
        <f t="shared" si="43"/>
        <v>10.64725537722204</v>
      </c>
      <c r="AQ190" s="582">
        <f t="shared" si="44"/>
        <v>195.29766526525586</v>
      </c>
      <c r="AR190" s="430">
        <f>INDEX(Historical!$C$7:$C$1190,MATCH(B190,Historical!$B$7:$B$1214,0))*IF(AH190="n/a",1.03,IF(AH190&lt;0,1.01,IF(AH190&gt;10,1.1,(1+AH190/100))))</f>
        <v>1.5655000000000001</v>
      </c>
      <c r="AS190" s="581">
        <f t="shared" si="45"/>
        <v>1.7220500000000003</v>
      </c>
      <c r="AT190" s="581">
        <f t="shared" si="51"/>
        <v>1.7737115000000003</v>
      </c>
      <c r="AU190" s="581">
        <f t="shared" si="51"/>
        <v>1.8269228450000004</v>
      </c>
      <c r="AV190" s="581">
        <f t="shared" si="51"/>
        <v>1.8817305303500005</v>
      </c>
      <c r="AW190" s="430">
        <f t="shared" si="46"/>
        <v>8.7699148753500005</v>
      </c>
      <c r="AX190" s="516">
        <f t="shared" si="47"/>
        <v>10.012461325893367</v>
      </c>
      <c r="AY190" s="500">
        <v>1.0900000000000001</v>
      </c>
      <c r="AZ190" s="568">
        <v>18.21</v>
      </c>
      <c r="BA190" s="568">
        <v>-31.759999999999998</v>
      </c>
      <c r="BB190" s="568">
        <v>3.85</v>
      </c>
      <c r="BC190" s="568">
        <v>-10.040000000000001</v>
      </c>
      <c r="BE190" s="421">
        <v>2014</v>
      </c>
      <c r="BF190" s="421">
        <f t="shared" si="48"/>
        <v>1</v>
      </c>
      <c r="BG190" s="578">
        <v>1.0999999999999999</v>
      </c>
      <c r="BH190" t="s">
        <v>3876</v>
      </c>
      <c r="BI190" t="s">
        <v>3877</v>
      </c>
    </row>
    <row r="191" spans="1:61" s="540" customFormat="1" ht="11.25" customHeight="1" x14ac:dyDescent="0.25">
      <c r="A191" s="523" t="s">
        <v>4299</v>
      </c>
      <c r="B191" s="546" t="s">
        <v>1250</v>
      </c>
      <c r="C191" s="734" t="s">
        <v>3656</v>
      </c>
      <c r="D191" s="734" t="s">
        <v>498</v>
      </c>
      <c r="E191" s="524">
        <v>12</v>
      </c>
      <c r="F191" s="33">
        <v>429</v>
      </c>
      <c r="G191" s="720" t="s">
        <v>114</v>
      </c>
      <c r="H191" s="720" t="s">
        <v>114</v>
      </c>
      <c r="I191" s="525">
        <v>26.84</v>
      </c>
      <c r="J191" s="526">
        <f t="shared" si="35"/>
        <v>4.9180327868852469</v>
      </c>
      <c r="K191" s="527">
        <v>0.33</v>
      </c>
      <c r="L191" s="528">
        <v>4</v>
      </c>
      <c r="M191" s="529">
        <f t="shared" si="36"/>
        <v>1.32</v>
      </c>
      <c r="N191" s="530" t="s">
        <v>147</v>
      </c>
      <c r="O191" s="531">
        <v>0.31</v>
      </c>
      <c r="P191" s="711">
        <v>45351</v>
      </c>
      <c r="Q191" s="711">
        <v>45366</v>
      </c>
      <c r="R191" s="529">
        <f t="shared" si="37"/>
        <v>6.4516129032258114</v>
      </c>
      <c r="S191" s="474">
        <f>IF(INDEX(Historical!$D$7:$D$1190,MATCH(B191,Historical!$B$7:$B$1192,0))=0,"n/a",(INDEX(Historical!$C$7:$C$1190,MATCH(B191,Historical!$B$7:$B$1192,0))/INDEX(Historical!$D$7:$D$1190,MATCH(B191,Historical!$B$7:$B$1192,0))-1)*100)</f>
        <v>6.4516129032258229</v>
      </c>
      <c r="T191" s="474">
        <f>IF(INDEX(Historical!$F$7:$F$1190,MATCH(B191,Historical!$B$7:$B$1192,0))=0,"n/a",((INDEX(Historical!$C$7:$C$1190,MATCH(B191,Historical!$B$7:$B$1192,0))/INDEX(Historical!$F$7:$F$1190,MATCH(B191,Historical!$B$7:$B$1192,0)))^(1/3)-1)*100)</f>
        <v>6.917810999860885</v>
      </c>
      <c r="U191" s="474">
        <f>IF(INDEX(Historical!$H$7:$H$1190,MATCH(B191,Historical!$B$7:$B$1192,0))=0,"n/a",((INDEX(Historical!$C$7:$C$1190,MATCH(B191,Historical!$B$7:$B$1192,0))/INDEX(Historical!$H$7:$H$1190,MATCH(B191,Historical!$B$7:$B$1192,0)))^(1/5)-1)*100)</f>
        <v>7.0259805697204802</v>
      </c>
      <c r="V191" s="474">
        <f>IF(INDEX(Historical!$M$7:$M$1190,MATCH(B191,Historical!$B$7:$B$1192,0))=0,"n/a",((INDEX(Historical!$C$7:$C$1190,MATCH(B191,Historical!$B$7:$B$1192,0))/INDEX(Historical!$M$7:$M$1190,MATCH(B191,Historical!$B$7:$B$1192,0)))^(1/10)-1)*100)</f>
        <v>13.260645763746638</v>
      </c>
      <c r="W191" s="475">
        <f t="shared" si="38"/>
        <v>0.52983698493242704</v>
      </c>
      <c r="X191" s="476">
        <f t="shared" si="39"/>
        <v>4.1087605670879999</v>
      </c>
      <c r="Y191" s="546"/>
      <c r="Z191" s="526">
        <f t="shared" si="40"/>
        <v>111.86440677966102</v>
      </c>
      <c r="AA191" s="533">
        <f t="shared" si="41"/>
        <v>22.745762711864408</v>
      </c>
      <c r="AB191" s="528">
        <v>12</v>
      </c>
      <c r="AC191" s="534">
        <v>1.18</v>
      </c>
      <c r="AD191" s="534">
        <v>3.31</v>
      </c>
      <c r="AE191" s="534">
        <v>0.95</v>
      </c>
      <c r="AF191" s="534">
        <v>2.65</v>
      </c>
      <c r="AG191" s="534">
        <v>11.700000000000001</v>
      </c>
      <c r="AH191" s="534">
        <v>6.94</v>
      </c>
      <c r="AI191" s="534">
        <v>6.45</v>
      </c>
      <c r="AJ191" s="534">
        <v>1.71</v>
      </c>
      <c r="AK191" s="534">
        <v>6.8599999999999994</v>
      </c>
      <c r="AL191" s="535">
        <v>9830</v>
      </c>
      <c r="AM191" s="536">
        <v>0.44</v>
      </c>
      <c r="AN191" s="534">
        <v>1.1299999999999999</v>
      </c>
      <c r="AO191" s="537">
        <f t="shared" si="42"/>
        <v>-10.801749355258682</v>
      </c>
      <c r="AP191" s="538">
        <f t="shared" si="43"/>
        <v>11.944013356605726</v>
      </c>
      <c r="AQ191" s="582">
        <f t="shared" si="44"/>
        <v>63.674841868383389</v>
      </c>
      <c r="AR191" s="430">
        <f>INDEX(Historical!$C$7:$C$1190,MATCH(B191,Historical!$B$7:$B$1214,0))*IF(AH191="n/a",1.03,IF(AH191&lt;0,1.01,IF(AH191&gt;10,1.1,(1+AH191/100))))</f>
        <v>1.411608</v>
      </c>
      <c r="AS191" s="533">
        <f t="shared" si="45"/>
        <v>1.5026567159999999</v>
      </c>
      <c r="AT191" s="533">
        <f t="shared" si="51"/>
        <v>1.6057389667175999</v>
      </c>
      <c r="AU191" s="533">
        <f t="shared" si="51"/>
        <v>1.7158926598344273</v>
      </c>
      <c r="AV191" s="533">
        <f t="shared" si="51"/>
        <v>1.8336028962990689</v>
      </c>
      <c r="AW191" s="526">
        <f t="shared" si="46"/>
        <v>8.0694992388510958</v>
      </c>
      <c r="AX191" s="539">
        <f t="shared" si="47"/>
        <v>30.065198356375173</v>
      </c>
      <c r="AY191" s="607">
        <v>1.0900000000000001</v>
      </c>
      <c r="AZ191" s="536">
        <v>19.239999999999998</v>
      </c>
      <c r="BA191" s="536">
        <v>-18.790000000000003</v>
      </c>
      <c r="BB191" s="536">
        <v>6</v>
      </c>
      <c r="BC191" s="536">
        <v>1.81</v>
      </c>
      <c r="BD191" s="592"/>
      <c r="BE191" s="421">
        <v>2013</v>
      </c>
      <c r="BF191" s="421">
        <f t="shared" si="48"/>
        <v>1</v>
      </c>
      <c r="BG191" s="559">
        <v>2.6</v>
      </c>
      <c r="BH191" t="s">
        <v>3876</v>
      </c>
      <c r="BI191" t="s">
        <v>3877</v>
      </c>
    </row>
    <row r="192" spans="1:61" ht="11.25" customHeight="1" x14ac:dyDescent="0.25">
      <c r="A192" s="88" t="s">
        <v>4304</v>
      </c>
      <c r="B192" s="405" t="s">
        <v>3354</v>
      </c>
      <c r="C192" s="734" t="s">
        <v>107</v>
      </c>
      <c r="D192" s="734" t="s">
        <v>3652</v>
      </c>
      <c r="E192" s="504">
        <v>12</v>
      </c>
      <c r="F192" s="33">
        <v>464</v>
      </c>
      <c r="G192" s="33" t="s">
        <v>105</v>
      </c>
      <c r="H192" s="33" t="s">
        <v>105</v>
      </c>
      <c r="I192" s="573">
        <v>23.44</v>
      </c>
      <c r="J192" s="430">
        <f t="shared" si="35"/>
        <v>1.8771331058020475</v>
      </c>
      <c r="K192" s="575">
        <v>0.11</v>
      </c>
      <c r="L192" s="406">
        <v>4</v>
      </c>
      <c r="M192" s="423">
        <f t="shared" si="36"/>
        <v>0.44</v>
      </c>
      <c r="N192" s="183" t="s">
        <v>684</v>
      </c>
      <c r="O192" s="505">
        <v>0.105</v>
      </c>
      <c r="P192" s="422">
        <v>45838</v>
      </c>
      <c r="Q192" s="422">
        <v>45869</v>
      </c>
      <c r="R192" s="423">
        <f t="shared" si="37"/>
        <v>4.7619047619047663</v>
      </c>
      <c r="S192" s="474">
        <f>IF(INDEX(Historical!$D$7:$D$1190,MATCH(B192,Historical!$B$7:$B$1192,0))=0,"n/a",(INDEX(Historical!$C$7:$C$1190,MATCH(B192,Historical!$B$7:$B$1192,0))/INDEX(Historical!$D$7:$D$1190,MATCH(B192,Historical!$B$7:$B$1192,0))-1)*100)</f>
        <v>3.8461538461538547</v>
      </c>
      <c r="T192" s="474">
        <f>IF(INDEX(Historical!$F$7:$F$1190,MATCH(B192,Historical!$B$7:$B$1192,0))=0,"n/a",((INDEX(Historical!$C$7:$C$1190,MATCH(B192,Historical!$B$7:$B$1192,0))/INDEX(Historical!$F$7:$F$1190,MATCH(B192,Historical!$B$7:$B$1192,0)))^(1/3)-1)*100)</f>
        <v>11.141862172808281</v>
      </c>
      <c r="U192" s="474">
        <f>IF(INDEX(Historical!$H$7:$H$1190,MATCH(B192,Historical!$B$7:$B$1192,0))=0,"n/a",((INDEX(Historical!$C$7:$C$1190,MATCH(B192,Historical!$B$7:$B$1192,0))/INDEX(Historical!$H$7:$H$1190,MATCH(B192,Historical!$B$7:$B$1192,0)))^(1/5)-1)*100)</f>
        <v>12.216457117474523</v>
      </c>
      <c r="V192" s="474">
        <f>IF(INDEX(Historical!$M$7:$M$1190,MATCH(B192,Historical!$B$7:$B$1192,0))=0,"n/a",((INDEX(Historical!$C$7:$C$1190,MATCH(B192,Historical!$B$7:$B$1192,0))/INDEX(Historical!$M$7:$M$1190,MATCH(B192,Historical!$B$7:$B$1192,0)))^(1/10)-1)*100)</f>
        <v>50.485484567424763</v>
      </c>
      <c r="W192" s="475">
        <f t="shared" si="38"/>
        <v>0.24197959516777751</v>
      </c>
      <c r="X192" s="476">
        <f t="shared" si="39"/>
        <v>2.93664834554676</v>
      </c>
      <c r="Y192" s="574"/>
      <c r="Z192" s="430">
        <f t="shared" si="40"/>
        <v>19.642857142857142</v>
      </c>
      <c r="AA192" s="581">
        <f t="shared" si="41"/>
        <v>10.464285714285714</v>
      </c>
      <c r="AB192" s="406">
        <v>12</v>
      </c>
      <c r="AC192" s="568">
        <v>2.2400000000000002</v>
      </c>
      <c r="AD192" s="568">
        <v>0.53</v>
      </c>
      <c r="AE192" s="568">
        <v>1.48</v>
      </c>
      <c r="AF192" s="568">
        <v>0.9</v>
      </c>
      <c r="AG192" s="568">
        <v>9.16</v>
      </c>
      <c r="AH192" s="568">
        <v>4.2299999999999995</v>
      </c>
      <c r="AI192" s="568">
        <v>35.19</v>
      </c>
      <c r="AJ192" s="568">
        <v>4.16</v>
      </c>
      <c r="AK192" s="568">
        <v>19.8</v>
      </c>
      <c r="AL192" s="576">
        <v>230.36</v>
      </c>
      <c r="AM192" s="571">
        <v>13.04</v>
      </c>
      <c r="AN192" s="568">
        <v>0.42</v>
      </c>
      <c r="AO192" s="510">
        <f t="shared" si="42"/>
        <v>3.629304508990856</v>
      </c>
      <c r="AP192" s="511">
        <f t="shared" si="43"/>
        <v>14.09359022327657</v>
      </c>
      <c r="AQ192" s="582">
        <f t="shared" si="44"/>
        <v>-35.302903575861407</v>
      </c>
      <c r="AR192" s="430">
        <f>INDEX(Historical!$C$7:$C$1190,MATCH(B192,Historical!$B$7:$B$1214,0))*IF(AH192="n/a",1.03,IF(AH192&lt;0,1.01,IF(AH192&gt;10,1.1,(1+AH192/100))))</f>
        <v>0.42213150000000005</v>
      </c>
      <c r="AS192" s="581">
        <f t="shared" si="45"/>
        <v>0.46434465000000008</v>
      </c>
      <c r="AT192" s="581">
        <f t="shared" si="51"/>
        <v>0.51077911500000017</v>
      </c>
      <c r="AU192" s="581">
        <f t="shared" si="51"/>
        <v>0.56185702650000025</v>
      </c>
      <c r="AV192" s="581">
        <f t="shared" si="51"/>
        <v>0.61804272915000036</v>
      </c>
      <c r="AW192" s="430">
        <f t="shared" si="46"/>
        <v>2.5771550206500011</v>
      </c>
      <c r="AX192" s="516">
        <f t="shared" si="47"/>
        <v>10.994688654650176</v>
      </c>
      <c r="AY192" s="606">
        <v>0.63</v>
      </c>
      <c r="AZ192" s="571">
        <v>52.31</v>
      </c>
      <c r="BA192" s="571">
        <v>-5.5</v>
      </c>
      <c r="BB192" s="571">
        <v>7.9799999999999995</v>
      </c>
      <c r="BC192" s="571">
        <v>16.27</v>
      </c>
      <c r="BE192" s="421">
        <v>2014</v>
      </c>
      <c r="BF192" s="421">
        <f t="shared" si="48"/>
        <v>1</v>
      </c>
      <c r="BG192" s="578">
        <v>0.8</v>
      </c>
      <c r="BH192" t="s">
        <v>3876</v>
      </c>
      <c r="BI192" t="s">
        <v>3877</v>
      </c>
    </row>
    <row r="193" spans="1:61" ht="11.25" customHeight="1" x14ac:dyDescent="0.25">
      <c r="A193" s="95" t="s">
        <v>4305</v>
      </c>
      <c r="B193" s="405" t="s">
        <v>1258</v>
      </c>
      <c r="C193" s="734" t="s">
        <v>111</v>
      </c>
      <c r="D193" s="734" t="s">
        <v>209</v>
      </c>
      <c r="E193" s="504">
        <v>13</v>
      </c>
      <c r="F193" s="33">
        <v>401</v>
      </c>
      <c r="G193" s="33" t="s">
        <v>36</v>
      </c>
      <c r="H193" s="33" t="s">
        <v>36</v>
      </c>
      <c r="I193" s="573">
        <v>170.25</v>
      </c>
      <c r="J193" s="430">
        <f t="shared" si="35"/>
        <v>0.82466960352422891</v>
      </c>
      <c r="K193" s="575">
        <v>0.35099999999999998</v>
      </c>
      <c r="L193" s="406">
        <v>4</v>
      </c>
      <c r="M193" s="423">
        <f t="shared" si="36"/>
        <v>1.4039999999999999</v>
      </c>
      <c r="N193" s="183" t="s">
        <v>162</v>
      </c>
      <c r="O193" s="505">
        <v>0.31900000000000001</v>
      </c>
      <c r="P193" s="422">
        <v>45722</v>
      </c>
      <c r="Q193" s="422">
        <v>45747</v>
      </c>
      <c r="R193" s="423">
        <f t="shared" si="37"/>
        <v>10.031347962382437</v>
      </c>
      <c r="S193" s="474">
        <f>IF(INDEX(Historical!$D$7:$D$1190,MATCH(B193,Historical!$B$7:$B$1192,0))=0,"n/a",(INDEX(Historical!$C$7:$C$1190,MATCH(B193,Historical!$B$7:$B$1192,0))/INDEX(Historical!$D$7:$D$1190,MATCH(B193,Historical!$B$7:$B$1192,0))-1)*100)</f>
        <v>10.000000000000009</v>
      </c>
      <c r="T193" s="474">
        <f>IF(INDEX(Historical!$F$7:$F$1190,MATCH(B193,Historical!$B$7:$B$1192,0))=0,"n/a",((INDEX(Historical!$C$7:$C$1190,MATCH(B193,Historical!$B$7:$B$1192,0))/INDEX(Historical!$F$7:$F$1190,MATCH(B193,Historical!$B$7:$B$1192,0)))^(1/3)-1)*100)</f>
        <v>13.18511959629507</v>
      </c>
      <c r="U193" s="474">
        <f>IF(INDEX(Historical!$H$7:$H$1190,MATCH(B193,Historical!$B$7:$B$1192,0))=0,"n/a",((INDEX(Historical!$C$7:$C$1190,MATCH(B193,Historical!$B$7:$B$1192,0))/INDEX(Historical!$H$7:$H$1190,MATCH(B193,Historical!$B$7:$B$1192,0)))^(1/5)-1)*100)</f>
        <v>16.7601568325342</v>
      </c>
      <c r="V193" s="474">
        <f>IF(INDEX(Historical!$M$7:$M$1190,MATCH(B193,Historical!$B$7:$B$1192,0))=0,"n/a",((INDEX(Historical!$C$7:$C$1190,MATCH(B193,Historical!$B$7:$B$1192,0))/INDEX(Historical!$M$7:$M$1190,MATCH(B193,Historical!$B$7:$B$1192,0)))^(1/10)-1)*100)</f>
        <v>11.234574993260459</v>
      </c>
      <c r="W193" s="475">
        <f t="shared" si="38"/>
        <v>1.4918371938937163</v>
      </c>
      <c r="X193" s="476">
        <f t="shared" si="39"/>
        <v>1.4689006864622436</v>
      </c>
      <c r="Y193" s="449"/>
      <c r="Z193" s="430">
        <f t="shared" si="40"/>
        <v>22.075471698113205</v>
      </c>
      <c r="AA193" s="581">
        <f t="shared" si="41"/>
        <v>26.768867924528301</v>
      </c>
      <c r="AB193" s="406">
        <v>12</v>
      </c>
      <c r="AC193" s="568">
        <v>6.36</v>
      </c>
      <c r="AD193" s="568">
        <v>2.4</v>
      </c>
      <c r="AE193" s="568">
        <v>3.59</v>
      </c>
      <c r="AF193" s="568">
        <v>5.19</v>
      </c>
      <c r="AG193" s="568">
        <v>20.169999999999998</v>
      </c>
      <c r="AH193" s="568">
        <v>11.06</v>
      </c>
      <c r="AI193" s="568">
        <v>13.020000000000001</v>
      </c>
      <c r="AJ193" s="568">
        <v>11.41</v>
      </c>
      <c r="AK193" s="568">
        <v>11.17</v>
      </c>
      <c r="AL193" s="576">
        <v>13280</v>
      </c>
      <c r="AM193" s="571">
        <v>0.63</v>
      </c>
      <c r="AN193" s="568">
        <v>0.45</v>
      </c>
      <c r="AO193" s="510">
        <f t="shared" si="42"/>
        <v>-9.1840414884698731</v>
      </c>
      <c r="AP193" s="511">
        <f t="shared" si="43"/>
        <v>17.584826436058428</v>
      </c>
      <c r="AQ193" s="582">
        <f t="shared" si="44"/>
        <v>148.48914532814499</v>
      </c>
      <c r="AR193" s="430">
        <f>INDEX(Historical!$C$7:$C$1190,MATCH(B193,Historical!$B$7:$B$1214,0))*IF(AH193="n/a",1.03,IF(AH193&lt;0,1.01,IF(AH193&gt;10,1.1,(1+AH193/100))))</f>
        <v>1.4036000000000002</v>
      </c>
      <c r="AS193" s="581">
        <f t="shared" si="45"/>
        <v>1.5439600000000002</v>
      </c>
      <c r="AT193" s="581">
        <f t="shared" si="51"/>
        <v>1.6983560000000004</v>
      </c>
      <c r="AU193" s="581">
        <f t="shared" si="51"/>
        <v>1.8681916000000005</v>
      </c>
      <c r="AV193" s="581">
        <f t="shared" si="51"/>
        <v>2.0550107600000009</v>
      </c>
      <c r="AW193" s="430">
        <f t="shared" si="46"/>
        <v>8.5691183600000009</v>
      </c>
      <c r="AX193" s="516">
        <f t="shared" si="47"/>
        <v>5.0332560117474303</v>
      </c>
      <c r="AY193" s="606">
        <v>1.39</v>
      </c>
      <c r="AZ193" s="571">
        <v>61.160000000000004</v>
      </c>
      <c r="BA193" s="571">
        <v>-2.56</v>
      </c>
      <c r="BB193" s="571">
        <v>4.82</v>
      </c>
      <c r="BC193" s="571">
        <v>14.59</v>
      </c>
      <c r="BD193" s="425"/>
      <c r="BE193" s="421">
        <v>2013</v>
      </c>
      <c r="BF193" s="421">
        <f t="shared" si="48"/>
        <v>1</v>
      </c>
      <c r="BG193" s="578">
        <v>10.979999999999999</v>
      </c>
      <c r="BH193" t="s">
        <v>3876</v>
      </c>
      <c r="BI193" t="s">
        <v>3877</v>
      </c>
    </row>
    <row r="194" spans="1:61" ht="11.25" customHeight="1" x14ac:dyDescent="0.25">
      <c r="A194" s="95" t="s">
        <v>4307</v>
      </c>
      <c r="B194" s="405" t="s">
        <v>613</v>
      </c>
      <c r="C194" s="734" t="s">
        <v>111</v>
      </c>
      <c r="D194" s="734" t="s">
        <v>3670</v>
      </c>
      <c r="E194" s="504">
        <v>22</v>
      </c>
      <c r="F194" s="33">
        <v>169</v>
      </c>
      <c r="G194" s="33" t="s">
        <v>105</v>
      </c>
      <c r="H194" s="33" t="s">
        <v>105</v>
      </c>
      <c r="I194" s="573">
        <v>144.99</v>
      </c>
      <c r="J194" s="430">
        <f t="shared" si="35"/>
        <v>1.2138768190909719</v>
      </c>
      <c r="K194" s="575">
        <v>0.44</v>
      </c>
      <c r="L194" s="406">
        <v>4</v>
      </c>
      <c r="M194" s="423">
        <f t="shared" si="36"/>
        <v>1.76</v>
      </c>
      <c r="N194" s="183" t="s">
        <v>415</v>
      </c>
      <c r="O194" s="505">
        <v>0.43</v>
      </c>
      <c r="P194" s="422">
        <v>45695</v>
      </c>
      <c r="Q194" s="422">
        <v>45709</v>
      </c>
      <c r="R194" s="423">
        <f t="shared" si="37"/>
        <v>2.3255813953488391</v>
      </c>
      <c r="S194" s="474">
        <f>IF(INDEX(Historical!$D$7:$D$1190,MATCH(B194,Historical!$B$7:$B$1192,0))=0,"n/a",(INDEX(Historical!$C$7:$C$1190,MATCH(B194,Historical!$B$7:$B$1192,0))/INDEX(Historical!$D$7:$D$1190,MATCH(B194,Historical!$B$7:$B$1192,0))-1)*100)</f>
        <v>2.3809523809523725</v>
      </c>
      <c r="T194" s="474">
        <f>IF(INDEX(Historical!$F$7:$F$1190,MATCH(B194,Historical!$B$7:$B$1192,0))=0,"n/a",((INDEX(Historical!$C$7:$C$1190,MATCH(B194,Historical!$B$7:$B$1192,0))/INDEX(Historical!$F$7:$F$1190,MATCH(B194,Historical!$B$7:$B$1192,0)))^(1/3)-1)*100)</f>
        <v>13.38322697766916</v>
      </c>
      <c r="U194" s="474">
        <f>IF(INDEX(Historical!$H$7:$H$1190,MATCH(B194,Historical!$B$7:$B$1192,0))=0,"n/a",((INDEX(Historical!$C$7:$C$1190,MATCH(B194,Historical!$B$7:$B$1192,0))/INDEX(Historical!$H$7:$H$1190,MATCH(B194,Historical!$B$7:$B$1192,0)))^(1/5)-1)*100)</f>
        <v>10.585712778116175</v>
      </c>
      <c r="V194" s="474">
        <f>IF(INDEX(Historical!$M$7:$M$1190,MATCH(B194,Historical!$B$7:$B$1192,0))=0,"n/a",((INDEX(Historical!$C$7:$C$1190,MATCH(B194,Historical!$B$7:$B$1192,0))/INDEX(Historical!$M$7:$M$1190,MATCH(B194,Historical!$B$7:$B$1192,0)))^(1/10)-1)*100)</f>
        <v>7.9552695180010957</v>
      </c>
      <c r="W194" s="475">
        <f t="shared" si="38"/>
        <v>1.3306541977192528</v>
      </c>
      <c r="X194" s="476">
        <f t="shared" si="39"/>
        <v>3.4037661665968408</v>
      </c>
      <c r="Y194" s="439"/>
      <c r="Z194" s="430">
        <f t="shared" si="40"/>
        <v>32</v>
      </c>
      <c r="AA194" s="581">
        <f t="shared" si="41"/>
        <v>26.361818181818183</v>
      </c>
      <c r="AB194" s="406">
        <v>12</v>
      </c>
      <c r="AC194" s="568">
        <v>5.5</v>
      </c>
      <c r="AD194" s="568">
        <v>1.94</v>
      </c>
      <c r="AE194" s="568">
        <v>1.1599999999999999</v>
      </c>
      <c r="AF194" s="568">
        <v>3.84</v>
      </c>
      <c r="AG194" s="568">
        <v>14.330000000000002</v>
      </c>
      <c r="AH194" s="568">
        <v>0.43</v>
      </c>
      <c r="AI194" s="568">
        <v>23.369999999999997</v>
      </c>
      <c r="AJ194" s="568">
        <v>3.11</v>
      </c>
      <c r="AK194" s="568">
        <v>13.56</v>
      </c>
      <c r="AL194" s="576">
        <v>14030</v>
      </c>
      <c r="AM194" s="571">
        <v>19.55</v>
      </c>
      <c r="AN194" s="568">
        <v>0.47</v>
      </c>
      <c r="AO194" s="510">
        <f t="shared" si="42"/>
        <v>-14.562228584611036</v>
      </c>
      <c r="AP194" s="511">
        <f t="shared" si="43"/>
        <v>11.799589597207147</v>
      </c>
      <c r="AQ194" s="582">
        <f t="shared" si="44"/>
        <v>112.11043435822852</v>
      </c>
      <c r="AR194" s="430">
        <f>INDEX(Historical!$C$7:$C$1190,MATCH(B194,Historical!$B$7:$B$1214,0))*IF(AH194="n/a",1.03,IF(AH194&lt;0,1.01,IF(AH194&gt;10,1.1,(1+AH194/100))))</f>
        <v>1.7273959999999999</v>
      </c>
      <c r="AS194" s="581">
        <f t="shared" si="45"/>
        <v>1.9001356</v>
      </c>
      <c r="AT194" s="581">
        <f t="shared" si="51"/>
        <v>2.0901491600000002</v>
      </c>
      <c r="AU194" s="581">
        <f t="shared" si="51"/>
        <v>2.2991640760000003</v>
      </c>
      <c r="AV194" s="581">
        <f t="shared" si="51"/>
        <v>2.5290804836000005</v>
      </c>
      <c r="AW194" s="430">
        <f t="shared" si="46"/>
        <v>10.545925319600002</v>
      </c>
      <c r="AX194" s="516">
        <f t="shared" si="47"/>
        <v>7.2735535689357897</v>
      </c>
      <c r="AY194" s="606">
        <v>1.28</v>
      </c>
      <c r="AZ194" s="571">
        <v>18.079999999999998</v>
      </c>
      <c r="BA194" s="571">
        <v>-27.650000000000002</v>
      </c>
      <c r="BB194" s="571">
        <v>-0.91999999999999993</v>
      </c>
      <c r="BC194" s="571">
        <v>-6.77</v>
      </c>
      <c r="BE194" s="421">
        <v>2004</v>
      </c>
      <c r="BF194" s="421">
        <f t="shared" si="48"/>
        <v>2</v>
      </c>
      <c r="BG194" s="578">
        <v>6.65</v>
      </c>
      <c r="BH194" t="s">
        <v>3876</v>
      </c>
      <c r="BI194" t="s">
        <v>3877</v>
      </c>
    </row>
    <row r="195" spans="1:61" ht="11.25" customHeight="1" x14ac:dyDescent="0.25">
      <c r="A195" s="95" t="s">
        <v>4308</v>
      </c>
      <c r="B195" s="405" t="s">
        <v>611</v>
      </c>
      <c r="C195" s="734" t="s">
        <v>127</v>
      </c>
      <c r="D195" s="734" t="s">
        <v>3642</v>
      </c>
      <c r="E195" s="504">
        <v>21</v>
      </c>
      <c r="F195" s="33">
        <v>198</v>
      </c>
      <c r="G195" s="33" t="s">
        <v>105</v>
      </c>
      <c r="H195" s="33" t="s">
        <v>105</v>
      </c>
      <c r="I195" s="573">
        <v>111.57</v>
      </c>
      <c r="J195" s="430">
        <f t="shared" si="35"/>
        <v>2.8681545218248639</v>
      </c>
      <c r="K195" s="575">
        <v>0.8</v>
      </c>
      <c r="L195" s="406">
        <v>4</v>
      </c>
      <c r="M195" s="423">
        <f t="shared" si="36"/>
        <v>3.2</v>
      </c>
      <c r="N195" s="183" t="s">
        <v>262</v>
      </c>
      <c r="O195" s="505">
        <v>0.78</v>
      </c>
      <c r="P195" s="422">
        <v>45916</v>
      </c>
      <c r="Q195" s="422">
        <v>45937</v>
      </c>
      <c r="R195" s="423">
        <f t="shared" si="37"/>
        <v>2.5641025641025665</v>
      </c>
      <c r="S195" s="474">
        <f>IF(INDEX(Historical!$D$7:$D$1190,MATCH(B195,Historical!$B$7:$B$1192,0))=0,"n/a",(INDEX(Historical!$C$7:$C$1190,MATCH(B195,Historical!$B$7:$B$1192,0))/INDEX(Historical!$D$7:$D$1190,MATCH(B195,Historical!$B$7:$B$1192,0))-1)*100)</f>
        <v>5.2910052910052796</v>
      </c>
      <c r="T195" s="474">
        <f>IF(INDEX(Historical!$F$7:$F$1190,MATCH(B195,Historical!$B$7:$B$1192,0))=0,"n/a",((INDEX(Historical!$C$7:$C$1190,MATCH(B195,Historical!$B$7:$B$1192,0))/INDEX(Historical!$F$7:$F$1190,MATCH(B195,Historical!$B$7:$B$1192,0)))^(1/3)-1)*100)</f>
        <v>7.3039728856025832</v>
      </c>
      <c r="U195" s="474">
        <f>IF(INDEX(Historical!$H$7:$H$1190,MATCH(B195,Historical!$B$7:$B$1192,0))=0,"n/a",((INDEX(Historical!$C$7:$C$1190,MATCH(B195,Historical!$B$7:$B$1192,0))/INDEX(Historical!$H$7:$H$1190,MATCH(B195,Historical!$B$7:$B$1192,0)))^(1/5)-1)*100)</f>
        <v>8.3385123953267026</v>
      </c>
      <c r="V195" s="474">
        <f>IF(INDEX(Historical!$M$7:$M$1190,MATCH(B195,Historical!$B$7:$B$1192,0))=0,"n/a",((INDEX(Historical!$C$7:$C$1190,MATCH(B195,Historical!$B$7:$B$1192,0))/INDEX(Historical!$M$7:$M$1190,MATCH(B195,Historical!$B$7:$B$1192,0)))^(1/10)-1)*100)</f>
        <v>8.8362166746363648</v>
      </c>
      <c r="W195" s="475">
        <f t="shared" si="38"/>
        <v>0.94367450486606086</v>
      </c>
      <c r="X195" s="476" t="str">
        <f t="shared" si="39"/>
        <v>n/a</v>
      </c>
      <c r="Y195" s="444"/>
      <c r="Z195" s="430">
        <f t="shared" si="40"/>
        <v>74.592074592074596</v>
      </c>
      <c r="AA195" s="581">
        <f t="shared" si="41"/>
        <v>26.006993006993007</v>
      </c>
      <c r="AB195" s="406">
        <v>9</v>
      </c>
      <c r="AC195" s="568">
        <v>4.29</v>
      </c>
      <c r="AD195" s="568">
        <v>8.44</v>
      </c>
      <c r="AE195" s="568">
        <v>1.36</v>
      </c>
      <c r="AF195" s="568">
        <v>2.2400000000000002</v>
      </c>
      <c r="AG195" s="568">
        <v>8.7900000000000009</v>
      </c>
      <c r="AH195" s="568">
        <v>-18.099999999999998</v>
      </c>
      <c r="AI195" s="568">
        <v>15.89</v>
      </c>
      <c r="AJ195" s="568">
        <v>-2.31</v>
      </c>
      <c r="AK195" s="568">
        <v>3.08</v>
      </c>
      <c r="AL195" s="576">
        <v>2170</v>
      </c>
      <c r="AM195" s="571">
        <v>21.42</v>
      </c>
      <c r="AN195" s="568">
        <v>0.17</v>
      </c>
      <c r="AO195" s="510">
        <f t="shared" si="42"/>
        <v>-14.800326089841441</v>
      </c>
      <c r="AP195" s="511">
        <f t="shared" si="43"/>
        <v>11.206666917151566</v>
      </c>
      <c r="AQ195" s="582">
        <f t="shared" si="44"/>
        <v>60.90806807430873</v>
      </c>
      <c r="AR195" s="430">
        <f>INDEX(Historical!$C$7:$C$1190,MATCH(B195,Historical!$B$7:$B$1214,0))*IF(AH195="n/a",1.03,IF(AH195&lt;0,1.01,IF(AH195&gt;10,1.1,(1+AH195/100))))</f>
        <v>3.01485</v>
      </c>
      <c r="AS195" s="581">
        <f t="shared" si="45"/>
        <v>3.3163350000000005</v>
      </c>
      <c r="AT195" s="581">
        <f t="shared" si="51"/>
        <v>3.4184781180000003</v>
      </c>
      <c r="AU195" s="581">
        <f t="shared" si="51"/>
        <v>3.5237672440344001</v>
      </c>
      <c r="AV195" s="581">
        <f t="shared" si="51"/>
        <v>3.6322992751506593</v>
      </c>
      <c r="AW195" s="430">
        <f t="shared" si="46"/>
        <v>16.905729637185061</v>
      </c>
      <c r="AX195" s="516">
        <f t="shared" si="47"/>
        <v>15.152576532387792</v>
      </c>
      <c r="AY195" s="606">
        <v>0.42</v>
      </c>
      <c r="AZ195" s="571">
        <v>4.8599999999999994</v>
      </c>
      <c r="BA195" s="571">
        <v>-38.29</v>
      </c>
      <c r="BB195" s="571">
        <v>-2.7</v>
      </c>
      <c r="BC195" s="571">
        <v>-15.379999999999999</v>
      </c>
      <c r="BE195" s="421">
        <v>2005</v>
      </c>
      <c r="BF195" s="421">
        <f t="shared" si="48"/>
        <v>2</v>
      </c>
      <c r="BG195" s="578">
        <v>6</v>
      </c>
      <c r="BH195" t="s">
        <v>3876</v>
      </c>
      <c r="BI195" t="s">
        <v>3877</v>
      </c>
    </row>
    <row r="196" spans="1:61" ht="11.25" customHeight="1" x14ac:dyDescent="0.25">
      <c r="A196" s="95" t="s">
        <v>1263</v>
      </c>
      <c r="B196" s="405" t="s">
        <v>1264</v>
      </c>
      <c r="C196" s="734" t="s">
        <v>243</v>
      </c>
      <c r="D196" s="734" t="s">
        <v>3659</v>
      </c>
      <c r="E196" s="504">
        <v>12</v>
      </c>
      <c r="F196" s="33">
        <v>428</v>
      </c>
      <c r="G196" s="33" t="s">
        <v>105</v>
      </c>
      <c r="H196" s="33" t="s">
        <v>105</v>
      </c>
      <c r="I196" s="573">
        <v>40.32</v>
      </c>
      <c r="J196" s="430">
        <f t="shared" si="35"/>
        <v>3.2738095238095242</v>
      </c>
      <c r="K196" s="575">
        <v>0.33</v>
      </c>
      <c r="L196" s="406">
        <v>4</v>
      </c>
      <c r="M196" s="423">
        <f t="shared" si="36"/>
        <v>1.32</v>
      </c>
      <c r="N196" s="183" t="s">
        <v>3351</v>
      </c>
      <c r="O196" s="505">
        <v>0.31</v>
      </c>
      <c r="P196" s="609">
        <v>45211</v>
      </c>
      <c r="Q196" s="609">
        <v>45226</v>
      </c>
      <c r="R196" s="423">
        <f t="shared" si="37"/>
        <v>6.4516129032258114</v>
      </c>
      <c r="S196" s="474">
        <f>IF(INDEX(Historical!$D$7:$D$1190,MATCH(B196,Historical!$B$7:$B$1192,0))=0,"n/a",(INDEX(Historical!$C$7:$C$1190,MATCH(B196,Historical!$B$7:$B$1192,0))/INDEX(Historical!$D$7:$D$1190,MATCH(B196,Historical!$B$7:$B$1192,0))-1)*100)</f>
        <v>4.7619047619047672</v>
      </c>
      <c r="T196" s="474">
        <f>IF(INDEX(Historical!$F$7:$F$1190,MATCH(B196,Historical!$B$7:$B$1192,0))=0,"n/a",((INDEX(Historical!$C$7:$C$1190,MATCH(B196,Historical!$B$7:$B$1192,0))/INDEX(Historical!$F$7:$F$1190,MATCH(B196,Historical!$B$7:$B$1192,0)))^(1/3)-1)*100)</f>
        <v>12.382061455639448</v>
      </c>
      <c r="U196" s="474">
        <f>IF(INDEX(Historical!$H$7:$H$1190,MATCH(B196,Historical!$B$7:$B$1192,0))=0,"n/a",((INDEX(Historical!$C$7:$C$1190,MATCH(B196,Historical!$B$7:$B$1192,0))/INDEX(Historical!$H$7:$H$1190,MATCH(B196,Historical!$B$7:$B$1192,0)))^(1/5)-1)*100)</f>
        <v>17.474710628340738</v>
      </c>
      <c r="V196" s="474">
        <f>IF(INDEX(Historical!$M$7:$M$1190,MATCH(B196,Historical!$B$7:$B$1192,0))=0,"n/a",((INDEX(Historical!$C$7:$C$1190,MATCH(B196,Historical!$B$7:$B$1192,0))/INDEX(Historical!$M$7:$M$1190,MATCH(B196,Historical!$B$7:$B$1192,0)))^(1/10)-1)*100)</f>
        <v>15.969895987933814</v>
      </c>
      <c r="W196" s="475">
        <f t="shared" si="38"/>
        <v>1.0942282054650763</v>
      </c>
      <c r="X196" s="476" t="str">
        <f t="shared" si="39"/>
        <v>n/a</v>
      </c>
      <c r="Y196" s="451" t="s">
        <v>4947</v>
      </c>
      <c r="Z196" s="430" t="str">
        <f t="shared" si="40"/>
        <v>n/a</v>
      </c>
      <c r="AA196" s="581" t="str">
        <f t="shared" si="41"/>
        <v>n/a</v>
      </c>
      <c r="AB196" s="406">
        <v>9</v>
      </c>
      <c r="AC196" s="568">
        <v>-3.88</v>
      </c>
      <c r="AD196" s="568" t="s">
        <v>135</v>
      </c>
      <c r="AE196" s="568">
        <v>0.74</v>
      </c>
      <c r="AF196" s="568">
        <v>0.92</v>
      </c>
      <c r="AG196" s="568">
        <v>-8.33</v>
      </c>
      <c r="AH196" s="568">
        <v>54.230000000000004</v>
      </c>
      <c r="AI196" s="568">
        <v>188.24</v>
      </c>
      <c r="AJ196" s="568" t="s">
        <v>135</v>
      </c>
      <c r="AK196" s="568" t="s">
        <v>135</v>
      </c>
      <c r="AL196" s="576">
        <v>413.78</v>
      </c>
      <c r="AM196" s="571">
        <v>18.5</v>
      </c>
      <c r="AN196" s="568">
        <v>0.1</v>
      </c>
      <c r="AO196" s="510" t="str">
        <f t="shared" si="42"/>
        <v>n/a</v>
      </c>
      <c r="AP196" s="511">
        <f t="shared" si="43"/>
        <v>20.748520152150263</v>
      </c>
      <c r="AQ196" s="582" t="str">
        <f t="shared" si="44"/>
        <v>n/a</v>
      </c>
      <c r="AR196" s="430">
        <f>INDEX(Historical!$C$7:$C$1190,MATCH(B196,Historical!$B$7:$B$1214,0))*IF(AH196="n/a",1.03,IF(AH196&lt;0,1.01,IF(AH196&gt;10,1.1,(1+AH196/100))))</f>
        <v>1.4520000000000002</v>
      </c>
      <c r="AS196" s="581">
        <f t="shared" si="45"/>
        <v>1.5972000000000004</v>
      </c>
      <c r="AT196" s="581">
        <f t="shared" si="51"/>
        <v>1.6451160000000005</v>
      </c>
      <c r="AU196" s="581">
        <f t="shared" si="51"/>
        <v>1.6944694800000004</v>
      </c>
      <c r="AV196" s="581">
        <f t="shared" si="51"/>
        <v>1.7453035644000006</v>
      </c>
      <c r="AW196" s="430">
        <f t="shared" si="46"/>
        <v>8.1340890444000031</v>
      </c>
      <c r="AX196" s="516">
        <f t="shared" si="47"/>
        <v>20.173831955357148</v>
      </c>
      <c r="AY196" s="606">
        <v>0.87</v>
      </c>
      <c r="AZ196" s="571">
        <v>89.03</v>
      </c>
      <c r="BA196" s="571">
        <v>-5.9700000000000006</v>
      </c>
      <c r="BB196" s="571">
        <v>15.85</v>
      </c>
      <c r="BC196" s="571">
        <v>32.06</v>
      </c>
      <c r="BE196" s="421">
        <v>2013</v>
      </c>
      <c r="BF196" s="421">
        <f t="shared" si="48"/>
        <v>1</v>
      </c>
      <c r="BG196" s="578">
        <v>-6.01</v>
      </c>
      <c r="BH196" t="s">
        <v>3876</v>
      </c>
      <c r="BI196" t="s">
        <v>3877</v>
      </c>
    </row>
    <row r="197" spans="1:61" ht="11.25" customHeight="1" x14ac:dyDescent="0.25">
      <c r="A197" s="95" t="s">
        <v>1267</v>
      </c>
      <c r="B197" s="405" t="s">
        <v>1268</v>
      </c>
      <c r="C197" s="734" t="s">
        <v>107</v>
      </c>
      <c r="D197" s="734" t="s">
        <v>3652</v>
      </c>
      <c r="E197" s="504">
        <v>15</v>
      </c>
      <c r="F197" s="33">
        <v>310</v>
      </c>
      <c r="G197" s="33" t="s">
        <v>36</v>
      </c>
      <c r="H197" s="33" t="s">
        <v>36</v>
      </c>
      <c r="I197" s="573">
        <v>301.42</v>
      </c>
      <c r="J197" s="430">
        <f t="shared" si="35"/>
        <v>1.8578727357176033</v>
      </c>
      <c r="K197" s="575">
        <v>1.4</v>
      </c>
      <c r="L197" s="406">
        <v>4</v>
      </c>
      <c r="M197" s="423">
        <f t="shared" si="36"/>
        <v>5.6</v>
      </c>
      <c r="N197" s="183" t="s">
        <v>159</v>
      </c>
      <c r="O197" s="505">
        <v>1.25</v>
      </c>
      <c r="P197" s="422">
        <v>45751</v>
      </c>
      <c r="Q197" s="422">
        <v>45777</v>
      </c>
      <c r="R197" s="423">
        <f t="shared" si="37"/>
        <v>11.999999999999993</v>
      </c>
      <c r="S197" s="474">
        <f>IF(INDEX(Historical!$D$7:$D$1190,MATCH(B197,Historical!$B$7:$B$1192,0))=0,"n/a",(INDEX(Historical!$C$7:$C$1190,MATCH(B197,Historical!$B$7:$B$1192,0))/INDEX(Historical!$D$7:$D$1190,MATCH(B197,Historical!$B$7:$B$1192,0))-1)*100)</f>
        <v>13.58024691358024</v>
      </c>
      <c r="T197" s="474">
        <f>IF(INDEX(Historical!$F$7:$F$1190,MATCH(B197,Historical!$B$7:$B$1192,0))=0,"n/a",((INDEX(Historical!$C$7:$C$1190,MATCH(B197,Historical!$B$7:$B$1192,0))/INDEX(Historical!$F$7:$F$1190,MATCH(B197,Historical!$B$7:$B$1192,0)))^(1/3)-1)*100)</f>
        <v>7.5272905147686142</v>
      </c>
      <c r="U197" s="474">
        <f>IF(INDEX(Historical!$H$7:$H$1190,MATCH(B197,Historical!$B$7:$B$1192,0))=0,"n/a",((INDEX(Historical!$C$7:$C$1190,MATCH(B197,Historical!$B$7:$B$1192,0))/INDEX(Historical!$H$7:$H$1190,MATCH(B197,Historical!$B$7:$B$1192,0)))^(1/5)-1)*100)</f>
        <v>6.8682698374176177</v>
      </c>
      <c r="V197" s="474">
        <f>IF(INDEX(Historical!$M$7:$M$1190,MATCH(B197,Historical!$B$7:$B$1192,0))=0,"n/a",((INDEX(Historical!$C$7:$C$1190,MATCH(B197,Historical!$B$7:$B$1192,0))/INDEX(Historical!$M$7:$M$1190,MATCH(B197,Historical!$B$7:$B$1192,0)))^(1/10)-1)*100)</f>
        <v>11.420043411333181</v>
      </c>
      <c r="W197" s="475">
        <f t="shared" si="38"/>
        <v>0.6014223930709045</v>
      </c>
      <c r="X197" s="476">
        <f t="shared" si="39"/>
        <v>0.5287351683924264</v>
      </c>
      <c r="Y197" s="451"/>
      <c r="Z197" s="430">
        <f t="shared" si="40"/>
        <v>28.732683427398666</v>
      </c>
      <c r="AA197" s="581">
        <f t="shared" si="41"/>
        <v>15.465366854797335</v>
      </c>
      <c r="AB197" s="406">
        <v>12</v>
      </c>
      <c r="AC197" s="568">
        <v>19.489999999999998</v>
      </c>
      <c r="AD197" s="568">
        <v>2.41</v>
      </c>
      <c r="AE197" s="568">
        <v>2.97</v>
      </c>
      <c r="AF197" s="568">
        <v>2.46</v>
      </c>
      <c r="AG197" s="568">
        <v>16.13</v>
      </c>
      <c r="AH197" s="568">
        <v>8.2000000000000011</v>
      </c>
      <c r="AI197" s="568">
        <v>4.4400000000000004</v>
      </c>
      <c r="AJ197" s="568">
        <v>12.989999999999998</v>
      </c>
      <c r="AK197" s="568">
        <v>6.43</v>
      </c>
      <c r="AL197" s="576">
        <v>828830</v>
      </c>
      <c r="AM197" s="571">
        <v>0.37</v>
      </c>
      <c r="AN197" s="568">
        <v>3.13</v>
      </c>
      <c r="AO197" s="510">
        <f t="shared" si="42"/>
        <v>-6.7392242816621142</v>
      </c>
      <c r="AP197" s="511">
        <f t="shared" si="43"/>
        <v>8.7261425731352205</v>
      </c>
      <c r="AQ197" s="582">
        <f t="shared" si="44"/>
        <v>30.033845957805983</v>
      </c>
      <c r="AR197" s="430">
        <f>INDEX(Historical!$C$7:$C$1190,MATCH(B197,Historical!$B$7:$B$1214,0))*IF(AH197="n/a",1.03,IF(AH197&lt;0,1.01,IF(AH197&gt;10,1.1,(1+AH197/100))))</f>
        <v>4.9771999999999998</v>
      </c>
      <c r="AS197" s="581">
        <f t="shared" si="45"/>
        <v>5.1981876800000002</v>
      </c>
      <c r="AT197" s="581">
        <f t="shared" si="51"/>
        <v>5.532431147824</v>
      </c>
      <c r="AU197" s="581">
        <f t="shared" si="51"/>
        <v>5.8881664706290833</v>
      </c>
      <c r="AV197" s="581">
        <f t="shared" si="51"/>
        <v>6.2667755746905334</v>
      </c>
      <c r="AW197" s="430">
        <f t="shared" si="46"/>
        <v>27.862760873143618</v>
      </c>
      <c r="AX197" s="516">
        <f t="shared" si="47"/>
        <v>9.2438328157201308</v>
      </c>
      <c r="AY197" s="606">
        <v>1.1299999999999999</v>
      </c>
      <c r="AZ197" s="571">
        <v>50.249999999999993</v>
      </c>
      <c r="BA197" s="571">
        <v>0.04</v>
      </c>
      <c r="BB197" s="571">
        <v>3.51</v>
      </c>
      <c r="BC197" s="571">
        <v>15.52</v>
      </c>
      <c r="BE197" s="421">
        <v>2011</v>
      </c>
      <c r="BF197" s="421">
        <f t="shared" si="48"/>
        <v>1</v>
      </c>
      <c r="BG197" s="578">
        <v>1.29</v>
      </c>
      <c r="BH197" t="s">
        <v>3876</v>
      </c>
      <c r="BI197" t="s">
        <v>3877</v>
      </c>
    </row>
    <row r="198" spans="1:61" ht="11.25" customHeight="1" x14ac:dyDescent="0.25">
      <c r="A198" s="95" t="s">
        <v>4841</v>
      </c>
      <c r="B198" s="405" t="s">
        <v>618</v>
      </c>
      <c r="C198" s="734" t="s">
        <v>127</v>
      </c>
      <c r="D198" s="734" t="s">
        <v>3642</v>
      </c>
      <c r="E198" s="504">
        <v>22</v>
      </c>
      <c r="F198" s="33">
        <v>182</v>
      </c>
      <c r="G198" s="33" t="s">
        <v>36</v>
      </c>
      <c r="H198" s="33" t="s">
        <v>36</v>
      </c>
      <c r="I198" s="573">
        <v>79.5</v>
      </c>
      <c r="J198" s="430">
        <f t="shared" si="35"/>
        <v>2.9182389937106916</v>
      </c>
      <c r="K198" s="575">
        <v>0.57999999999999996</v>
      </c>
      <c r="L198" s="406">
        <v>4</v>
      </c>
      <c r="M198" s="423">
        <f t="shared" si="36"/>
        <v>2.3199999999999998</v>
      </c>
      <c r="N198" s="183" t="s">
        <v>147</v>
      </c>
      <c r="O198" s="505">
        <v>0.56999999999999995</v>
      </c>
      <c r="P198" s="422">
        <v>45902</v>
      </c>
      <c r="Q198" s="422">
        <v>45915</v>
      </c>
      <c r="R198" s="423">
        <f t="shared" si="37"/>
        <v>1.7543859649122824</v>
      </c>
      <c r="S198" s="474">
        <f>IF(INDEX(Historical!$D$7:$D$1190,MATCH(B198,Historical!$B$7:$B$1192,0))=0,"n/a",(INDEX(Historical!$C$7:$C$1190,MATCH(B198,Historical!$B$7:$B$1192,0))/INDEX(Historical!$D$7:$D$1190,MATCH(B198,Historical!$B$7:$B$1192,0))-1)*100)</f>
        <v>-3.4188034188034178</v>
      </c>
      <c r="T198" s="474">
        <f>IF(INDEX(Historical!$F$7:$F$1190,MATCH(B198,Historical!$B$7:$B$1192,0))=0,"n/a",((INDEX(Historical!$C$7:$C$1190,MATCH(B198,Historical!$B$7:$B$1192,0))/INDEX(Historical!$F$7:$F$1190,MATCH(B198,Historical!$B$7:$B$1192,0)))^(1/3)-1)*100)</f>
        <v>-0.72676987008105653</v>
      </c>
      <c r="U198" s="474">
        <f>IF(INDEX(Historical!$H$7:$H$1190,MATCH(B198,Historical!$B$7:$B$1192,0))=0,"n/a",((INDEX(Historical!$C$7:$C$1190,MATCH(B198,Historical!$B$7:$B$1192,0))/INDEX(Historical!$H$7:$H$1190,MATCH(B198,Historical!$B$7:$B$1192,0)))^(1/5)-1)*100)</f>
        <v>0</v>
      </c>
      <c r="V198" s="474">
        <f>IF(INDEX(Historical!$M$7:$M$1190,MATCH(B198,Historical!$B$7:$B$1192,0))=0,"n/a",((INDEX(Historical!$C$7:$C$1190,MATCH(B198,Historical!$B$7:$B$1192,0))/INDEX(Historical!$M$7:$M$1190,MATCH(B198,Historical!$B$7:$B$1192,0)))^(1/10)-1)*100)</f>
        <v>1.7502497331221667</v>
      </c>
      <c r="W198" s="475" t="str">
        <f t="shared" si="38"/>
        <v>n/a</v>
      </c>
      <c r="X198" s="476" t="str">
        <f t="shared" si="39"/>
        <v>n/a</v>
      </c>
      <c r="Y198" s="696" t="s">
        <v>4842</v>
      </c>
      <c r="Z198" s="430">
        <f t="shared" si="40"/>
        <v>60.574412532637069</v>
      </c>
      <c r="AA198" s="581">
        <f t="shared" si="41"/>
        <v>20.757180156657963</v>
      </c>
      <c r="AB198" s="406">
        <v>12</v>
      </c>
      <c r="AC198" s="568">
        <v>3.83</v>
      </c>
      <c r="AD198" s="568">
        <v>59.37</v>
      </c>
      <c r="AE198" s="568">
        <v>2.19</v>
      </c>
      <c r="AF198" s="568">
        <v>6.71</v>
      </c>
      <c r="AG198" s="568">
        <v>36</v>
      </c>
      <c r="AH198" s="568">
        <v>-7.04</v>
      </c>
      <c r="AI198" s="568">
        <v>3.84</v>
      </c>
      <c r="AJ198" s="568">
        <v>6.76</v>
      </c>
      <c r="AK198" s="568">
        <v>0.35000000000000003</v>
      </c>
      <c r="AL198" s="576">
        <v>27640</v>
      </c>
      <c r="AM198" s="571">
        <v>14.04</v>
      </c>
      <c r="AN198" s="568">
        <v>1.58</v>
      </c>
      <c r="AO198" s="510">
        <f t="shared" si="42"/>
        <v>-17.838941162947272</v>
      </c>
      <c r="AP198" s="511">
        <f t="shared" si="43"/>
        <v>2.9182389937106916</v>
      </c>
      <c r="AQ198" s="582">
        <f t="shared" si="44"/>
        <v>148.80217831412875</v>
      </c>
      <c r="AR198" s="430">
        <f>INDEX(Historical!$C$7:$C$1190,MATCH(B198,Historical!$B$7:$B$1214,0))*IF(AH198="n/a",1.03,IF(AH198&lt;0,1.01,IF(AH198&gt;10,1.1,(1+AH198/100))))</f>
        <v>2.2826</v>
      </c>
      <c r="AS198" s="581">
        <f t="shared" si="45"/>
        <v>2.3702518399999999</v>
      </c>
      <c r="AT198" s="581">
        <f t="shared" si="51"/>
        <v>2.3785477214399999</v>
      </c>
      <c r="AU198" s="581">
        <f t="shared" si="51"/>
        <v>2.3868726384650403</v>
      </c>
      <c r="AV198" s="581">
        <f t="shared" si="51"/>
        <v>2.3952266926996679</v>
      </c>
      <c r="AW198" s="430">
        <f t="shared" si="46"/>
        <v>11.813498892604708</v>
      </c>
      <c r="AX198" s="516">
        <f t="shared" si="47"/>
        <v>14.859747034722904</v>
      </c>
      <c r="AY198" s="606">
        <v>0.26</v>
      </c>
      <c r="AZ198" s="571">
        <v>2.3199999999999998</v>
      </c>
      <c r="BA198" s="571">
        <v>-4.47</v>
      </c>
      <c r="BB198" s="571">
        <v>-0.26</v>
      </c>
      <c r="BC198" s="571">
        <v>-2.1800000000000002</v>
      </c>
      <c r="BE198" s="421">
        <v>2004</v>
      </c>
      <c r="BF198" s="421">
        <f t="shared" si="48"/>
        <v>2</v>
      </c>
      <c r="BG198" s="578">
        <v>8.57</v>
      </c>
      <c r="BH198" t="s">
        <v>3876</v>
      </c>
      <c r="BI198" t="s">
        <v>3877</v>
      </c>
    </row>
    <row r="199" spans="1:61" ht="11.25" customHeight="1" x14ac:dyDescent="0.25">
      <c r="A199" s="95" t="s">
        <v>1269</v>
      </c>
      <c r="B199" s="405" t="s">
        <v>1270</v>
      </c>
      <c r="C199" s="734" t="s">
        <v>111</v>
      </c>
      <c r="D199" s="734" t="s">
        <v>209</v>
      </c>
      <c r="E199" s="504">
        <v>13</v>
      </c>
      <c r="F199" s="33">
        <v>409</v>
      </c>
      <c r="G199" s="33" t="s">
        <v>105</v>
      </c>
      <c r="H199" s="33" t="s">
        <v>105</v>
      </c>
      <c r="I199" s="573">
        <v>323.27999999999997</v>
      </c>
      <c r="J199" s="430">
        <f t="shared" ref="J199:J262" si="52">(M199/I199)*100</f>
        <v>0.42068794852759223</v>
      </c>
      <c r="K199" s="575">
        <v>0.34</v>
      </c>
      <c r="L199" s="406">
        <v>4</v>
      </c>
      <c r="M199" s="423">
        <f t="shared" ref="M199:M262" si="53">K199*L199</f>
        <v>1.36</v>
      </c>
      <c r="N199" s="183" t="s">
        <v>658</v>
      </c>
      <c r="O199" s="505">
        <v>0.32</v>
      </c>
      <c r="P199" s="422">
        <v>45756</v>
      </c>
      <c r="Q199" s="422">
        <v>45784</v>
      </c>
      <c r="R199" s="423">
        <f t="shared" ref="R199:R262" si="54">(K199-O199)/O199*100</f>
        <v>6.2500000000000053</v>
      </c>
      <c r="S199" s="474">
        <f>IF(INDEX(Historical!$D$7:$D$1190,MATCH(B199,Historical!$B$7:$B$1192,0))=0,"n/a",(INDEX(Historical!$C$7:$C$1190,MATCH(B199,Historical!$B$7:$B$1192,0))/INDEX(Historical!$D$7:$D$1190,MATCH(B199,Historical!$B$7:$B$1192,0))-1)*100)</f>
        <v>10.619469026548689</v>
      </c>
      <c r="T199" s="474">
        <f>IF(INDEX(Historical!$F$7:$F$1190,MATCH(B199,Historical!$B$7:$B$1192,0))=0,"n/a",((INDEX(Historical!$C$7:$C$1190,MATCH(B199,Historical!$B$7:$B$1192,0))/INDEX(Historical!$F$7:$F$1190,MATCH(B199,Historical!$B$7:$B$1192,0)))^(1/3)-1)*100)</f>
        <v>8.0832195413379715</v>
      </c>
      <c r="U199" s="474">
        <f>IF(INDEX(Historical!$H$7:$H$1190,MATCH(B199,Historical!$B$7:$B$1192,0))=0,"n/a",((INDEX(Historical!$C$7:$C$1190,MATCH(B199,Historical!$B$7:$B$1192,0))/INDEX(Historical!$H$7:$H$1190,MATCH(B199,Historical!$B$7:$B$1192,0)))^(1/5)-1)*100)</f>
        <v>6.5549731881965778</v>
      </c>
      <c r="V199" s="474">
        <f>IF(INDEX(Historical!$M$7:$M$1190,MATCH(B199,Historical!$B$7:$B$1192,0))=0,"n/a",((INDEX(Historical!$C$7:$C$1190,MATCH(B199,Historical!$B$7:$B$1192,0))/INDEX(Historical!$M$7:$M$1190,MATCH(B199,Historical!$B$7:$B$1192,0)))^(1/10)-1)*100)</f>
        <v>8.0747443363851303</v>
      </c>
      <c r="W199" s="475">
        <f t="shared" ref="W199:W262" si="55">IF(OR(U199&lt;=0,U199="n/a",V199&lt;=0,V199="n/a"),"n/a",U199/V199)</f>
        <v>0.8117870876307004</v>
      </c>
      <c r="X199" s="476">
        <f t="shared" ref="X199:X262" si="56">IF(OR(AJ199&lt;=0,AJ199="n/a",U199&lt;=0,U199="n/a"),"n/a",U199/AJ199)</f>
        <v>0.41382406491140006</v>
      </c>
      <c r="Y199" s="450"/>
      <c r="Z199" s="430">
        <f t="shared" ref="Z199:Z262" si="57">IF(OR(AC199&lt;0.01,AC199="n/a"),"n/a",M199/AC199*100)</f>
        <v>15.144766146993319</v>
      </c>
      <c r="AA199" s="581">
        <f t="shared" ref="AA199:AA262" si="58">IF(OR(AC199&lt;0.01,AC199="n/a"),"n/a",I199/AC199)</f>
        <v>35.999999999999993</v>
      </c>
      <c r="AB199" s="406">
        <v>12</v>
      </c>
      <c r="AC199" s="568">
        <v>8.98</v>
      </c>
      <c r="AD199" s="568" t="s">
        <v>135</v>
      </c>
      <c r="AE199" s="568">
        <v>3.72</v>
      </c>
      <c r="AF199" s="568">
        <v>4.1100000000000003</v>
      </c>
      <c r="AG199" s="568">
        <v>12.21</v>
      </c>
      <c r="AH199" s="569">
        <v>-11.110000000000001</v>
      </c>
      <c r="AI199" s="569">
        <v>13.600000000000001</v>
      </c>
      <c r="AJ199" s="568">
        <v>15.840000000000002</v>
      </c>
      <c r="AK199" s="568" t="s">
        <v>135</v>
      </c>
      <c r="AL199" s="576">
        <v>3810</v>
      </c>
      <c r="AM199" s="571">
        <v>1.08</v>
      </c>
      <c r="AN199" s="568">
        <v>0.27</v>
      </c>
      <c r="AO199" s="510">
        <f t="shared" ref="AO199:AO262" si="59">IF(U199="n/a","n/a",IF(AA199&lt;0,"n/a",IF(AA199="n/a","n/a",J199+U199-AA199)))</f>
        <v>-29.024338863275823</v>
      </c>
      <c r="AP199" s="511">
        <f t="shared" ref="AP199:AP262" si="60">IF(U199="n/a","n/a",J199+U199)</f>
        <v>6.9756611367241703</v>
      </c>
      <c r="AQ199" s="582">
        <f t="shared" ref="AQ199:AQ262" si="61">IF(OR(AC199&lt;0.01,AC199="n/a",AF199="n/a"),"n/a",(I199/SQRT(22.5*AC199*(I199/AF199))-1)*100)</f>
        <v>156.43712679719371</v>
      </c>
      <c r="AR199" s="430">
        <f>INDEX(Historical!$C$7:$C$1190,MATCH(B199,Historical!$B$7:$B$1214,0))*IF(AH199="n/a",1.03,IF(AH199&lt;0,1.01,IF(AH199&gt;10,1.1,(1+AH199/100))))</f>
        <v>1.2625</v>
      </c>
      <c r="AS199" s="581">
        <f t="shared" ref="AS199:AS262" si="62">IF($AI199="n/a",1.03*AR199,IF($AI199&lt;0,1.01*AR199,IF($AI199&gt;10,1.1*AR199,(1+$AI199/100)*AR199)))</f>
        <v>1.3887500000000002</v>
      </c>
      <c r="AT199" s="581">
        <f t="shared" si="51"/>
        <v>1.4304125000000001</v>
      </c>
      <c r="AU199" s="581">
        <f t="shared" si="51"/>
        <v>1.4733248750000001</v>
      </c>
      <c r="AV199" s="581">
        <f t="shared" si="51"/>
        <v>1.5175246212500002</v>
      </c>
      <c r="AW199" s="430">
        <f t="shared" ref="AW199:AW262" si="63">SUM(AR199:AV199)</f>
        <v>7.0725119962500003</v>
      </c>
      <c r="AX199" s="516">
        <f t="shared" ref="AX199:AX262" si="64">AW199/I199*100</f>
        <v>2.1877357078229402</v>
      </c>
      <c r="AY199" s="606">
        <v>1.25</v>
      </c>
      <c r="AZ199" s="571">
        <v>14.92</v>
      </c>
      <c r="BA199" s="571">
        <v>-24.81</v>
      </c>
      <c r="BB199" s="571">
        <v>-2.0500000000000003</v>
      </c>
      <c r="BC199" s="571">
        <v>-6.35</v>
      </c>
      <c r="BE199" s="421">
        <v>2013</v>
      </c>
      <c r="BF199" s="421">
        <f t="shared" ref="BF199:BF262" si="65">IF(BE199&gt;2020,0,IF(BE199&gt;2008,1,IF(BE199&gt;2001,2,IF(BE199&gt;1990,3,IF(BE199&gt;1980,4,IF(BE199&gt;1973,5,IF(BE199&gt;1970,6,IF(BE199&gt;1960,7,IF(BE199&gt;1958,8,IF(BE199&gt;1953,9,10))))))))))</f>
        <v>1</v>
      </c>
      <c r="BG199" s="578">
        <v>7.1999999999999993</v>
      </c>
      <c r="BH199" t="s">
        <v>3876</v>
      </c>
      <c r="BI199" t="s">
        <v>3877</v>
      </c>
    </row>
    <row r="200" spans="1:61" ht="11.25" customHeight="1" x14ac:dyDescent="0.25">
      <c r="A200" s="8" t="s">
        <v>4313</v>
      </c>
      <c r="B200" s="405" t="s">
        <v>1288</v>
      </c>
      <c r="C200" s="734" t="s">
        <v>3535</v>
      </c>
      <c r="D200" s="734" t="s">
        <v>3641</v>
      </c>
      <c r="E200" s="504">
        <v>16</v>
      </c>
      <c r="F200" s="33">
        <v>260</v>
      </c>
      <c r="G200" s="33" t="s">
        <v>105</v>
      </c>
      <c r="H200" s="33" t="s">
        <v>105</v>
      </c>
      <c r="I200" s="573">
        <v>872.46</v>
      </c>
      <c r="J200" s="430">
        <f t="shared" si="52"/>
        <v>0.87110010774132907</v>
      </c>
      <c r="K200" s="575">
        <v>1.9</v>
      </c>
      <c r="L200" s="406">
        <v>4</v>
      </c>
      <c r="M200" s="423">
        <f t="shared" si="53"/>
        <v>7.6</v>
      </c>
      <c r="N200" s="183" t="s">
        <v>118</v>
      </c>
      <c r="O200" s="505">
        <v>1.7</v>
      </c>
      <c r="P200" s="422">
        <v>45796</v>
      </c>
      <c r="Q200" s="422">
        <v>45811</v>
      </c>
      <c r="R200" s="423">
        <f t="shared" si="54"/>
        <v>11.764705882352938</v>
      </c>
      <c r="S200" s="474">
        <f>IF(INDEX(Historical!$D$7:$D$1190,MATCH(B200,Historical!$B$7:$B$1192,0))=0,"n/a",(INDEX(Historical!$C$7:$C$1190,MATCH(B200,Historical!$B$7:$B$1192,0))/INDEX(Historical!$D$7:$D$1190,MATCH(B200,Historical!$B$7:$B$1192,0))-1)*100)</f>
        <v>13.084112149532711</v>
      </c>
      <c r="T200" s="474">
        <f>IF(INDEX(Historical!$F$7:$F$1190,MATCH(B200,Historical!$B$7:$B$1192,0))=0,"n/a",((INDEX(Historical!$C$7:$C$1190,MATCH(B200,Historical!$B$7:$B$1192,0))/INDEX(Historical!$F$7:$F$1190,MATCH(B200,Historical!$B$7:$B$1192,0)))^(1/3)-1)*100)</f>
        <v>15.761351695033344</v>
      </c>
      <c r="U200" s="474">
        <f>IF(INDEX(Historical!$H$7:$H$1190,MATCH(B200,Historical!$B$7:$B$1192,0))=0,"n/a",((INDEX(Historical!$C$7:$C$1190,MATCH(B200,Historical!$B$7:$B$1192,0))/INDEX(Historical!$H$7:$H$1190,MATCH(B200,Historical!$B$7:$B$1192,0)))^(1/5)-1)*100)</f>
        <v>14.308555366291142</v>
      </c>
      <c r="V200" s="474">
        <f>IF(INDEX(Historical!$M$7:$M$1190,MATCH(B200,Historical!$B$7:$B$1192,0))=0,"n/a",((INDEX(Historical!$C$7:$C$1190,MATCH(B200,Historical!$B$7:$B$1192,0))/INDEX(Historical!$M$7:$M$1190,MATCH(B200,Historical!$B$7:$B$1192,0)))^(1/10)-1)*100)</f>
        <v>12.279424351060308</v>
      </c>
      <c r="W200" s="475">
        <f t="shared" si="55"/>
        <v>1.1652464282705257</v>
      </c>
      <c r="X200" s="476">
        <f t="shared" si="56"/>
        <v>0.45323266918882305</v>
      </c>
      <c r="Y200" s="442"/>
      <c r="Z200" s="430">
        <f t="shared" si="57"/>
        <v>25</v>
      </c>
      <c r="AA200" s="581">
        <f t="shared" si="58"/>
        <v>28.69934210526316</v>
      </c>
      <c r="AB200" s="406">
        <v>6</v>
      </c>
      <c r="AC200" s="568">
        <v>30.4</v>
      </c>
      <c r="AD200" s="568">
        <v>3.31</v>
      </c>
      <c r="AE200" s="568">
        <v>9.48</v>
      </c>
      <c r="AF200" s="568">
        <v>24.55</v>
      </c>
      <c r="AG200" s="569">
        <v>100.78</v>
      </c>
      <c r="AH200" s="568">
        <v>4.95</v>
      </c>
      <c r="AI200" s="568">
        <v>10.97</v>
      </c>
      <c r="AJ200" s="568">
        <v>31.569999999999997</v>
      </c>
      <c r="AK200" s="568">
        <v>8.67</v>
      </c>
      <c r="AL200" s="576">
        <v>115130</v>
      </c>
      <c r="AM200" s="571">
        <v>0.13999999999999999</v>
      </c>
      <c r="AN200" s="569">
        <v>1.3</v>
      </c>
      <c r="AO200" s="510">
        <f t="shared" si="59"/>
        <v>-13.519686631230689</v>
      </c>
      <c r="AP200" s="511">
        <f t="shared" si="60"/>
        <v>15.179655474032471</v>
      </c>
      <c r="AQ200" s="582">
        <f t="shared" si="61"/>
        <v>459.5906633659248</v>
      </c>
      <c r="AR200" s="430">
        <f>INDEX(Historical!$C$7:$C$1190,MATCH(B200,Historical!$B$7:$B$1214,0))*IF(AH200="n/a",1.03,IF(AH200&lt;0,1.01,IF(AH200&gt;10,1.1,(1+AH200/100))))</f>
        <v>6.349475</v>
      </c>
      <c r="AS200" s="581">
        <f t="shared" si="62"/>
        <v>6.9844225000000009</v>
      </c>
      <c r="AT200" s="581">
        <f t="shared" si="51"/>
        <v>7.5899719307500009</v>
      </c>
      <c r="AU200" s="581">
        <f t="shared" si="51"/>
        <v>8.2480224971460263</v>
      </c>
      <c r="AV200" s="581">
        <f t="shared" si="51"/>
        <v>8.9631260476485863</v>
      </c>
      <c r="AW200" s="430">
        <f t="shared" si="63"/>
        <v>38.135017975544613</v>
      </c>
      <c r="AX200" s="516">
        <f t="shared" si="64"/>
        <v>4.370976087791373</v>
      </c>
      <c r="AY200" s="606">
        <v>1.47</v>
      </c>
      <c r="AZ200" s="571">
        <v>58.25</v>
      </c>
      <c r="BA200" s="571">
        <v>-9.0499999999999989</v>
      </c>
      <c r="BB200" s="571">
        <v>-3.4799999999999995</v>
      </c>
      <c r="BC200" s="571">
        <v>15.27</v>
      </c>
      <c r="BE200" s="421">
        <v>2010</v>
      </c>
      <c r="BF200" s="421">
        <f t="shared" si="65"/>
        <v>1</v>
      </c>
      <c r="BG200" s="578">
        <v>25.790000000000003</v>
      </c>
      <c r="BH200" t="s">
        <v>3876</v>
      </c>
      <c r="BI200" t="s">
        <v>3877</v>
      </c>
    </row>
    <row r="201" spans="1:61" ht="11.25" customHeight="1" x14ac:dyDescent="0.25">
      <c r="A201" s="577" t="s">
        <v>3842</v>
      </c>
      <c r="B201" s="405" t="s">
        <v>3837</v>
      </c>
      <c r="C201" s="734" t="s">
        <v>107</v>
      </c>
      <c r="D201" s="734" t="s">
        <v>117</v>
      </c>
      <c r="E201" s="504">
        <v>10</v>
      </c>
      <c r="F201" s="33">
        <v>515</v>
      </c>
      <c r="G201" s="33" t="s">
        <v>105</v>
      </c>
      <c r="H201" s="33" t="s">
        <v>105</v>
      </c>
      <c r="I201" s="573">
        <v>457.45</v>
      </c>
      <c r="J201" s="430">
        <f t="shared" si="52"/>
        <v>0.14865012569679747</v>
      </c>
      <c r="K201" s="575">
        <v>0.17</v>
      </c>
      <c r="L201" s="406">
        <v>4</v>
      </c>
      <c r="M201" s="423">
        <f t="shared" si="53"/>
        <v>0.68</v>
      </c>
      <c r="N201" s="183" t="s">
        <v>147</v>
      </c>
      <c r="O201" s="505">
        <v>0.15</v>
      </c>
      <c r="P201" s="422">
        <v>45715</v>
      </c>
      <c r="Q201" s="422">
        <v>45729</v>
      </c>
      <c r="R201" s="423">
        <f t="shared" si="54"/>
        <v>13.333333333333346</v>
      </c>
      <c r="S201" s="474">
        <f>IF(INDEX(Historical!$D$7:$D$1190,MATCH(B201,Historical!$B$7:$B$1192,0))=0,"n/a",(INDEX(Historical!$C$7:$C$1190,MATCH(B201,Historical!$B$7:$B$1192,0))/INDEX(Historical!$D$7:$D$1190,MATCH(B201,Historical!$B$7:$B$1192,0))-1)*100)</f>
        <v>7.1428571428571397</v>
      </c>
      <c r="T201" s="474">
        <f>IF(INDEX(Historical!$F$7:$F$1190,MATCH(B201,Historical!$B$7:$B$1192,0))=0,"n/a",((INDEX(Historical!$C$7:$C$1190,MATCH(B201,Historical!$B$7:$B$1192,0))/INDEX(Historical!$F$7:$F$1190,MATCH(B201,Historical!$B$7:$B$1192,0)))^(1/3)-1)*100)</f>
        <v>10.891823393038823</v>
      </c>
      <c r="U201" s="474">
        <f>IF(INDEX(Historical!$H$7:$H$1190,MATCH(B201,Historical!$B$7:$B$1192,0))=0,"n/a",((INDEX(Historical!$C$7:$C$1190,MATCH(B201,Historical!$B$7:$B$1192,0))/INDEX(Historical!$H$7:$H$1190,MATCH(B201,Historical!$B$7:$B$1192,0)))^(1/5)-1)*100)</f>
        <v>13.396657763302722</v>
      </c>
      <c r="V201" s="474" t="str">
        <f>IF(INDEX(Historical!$M$7:$M$1190,MATCH(B201,Historical!$B$7:$B$1192,0))=0,"n/a",((INDEX(Historical!$C$7:$C$1190,MATCH(B201,Historical!$B$7:$B$1192,0))/INDEX(Historical!$M$7:$M$1190,MATCH(B201,Historical!$B$7:$B$1192,0)))^(1/10)-1)*100)</f>
        <v>n/a</v>
      </c>
      <c r="W201" s="475" t="str">
        <f t="shared" si="55"/>
        <v>n/a</v>
      </c>
      <c r="X201" s="476">
        <f t="shared" si="56"/>
        <v>0.3037102190728343</v>
      </c>
      <c r="Y201" s="574"/>
      <c r="Z201" s="430">
        <f t="shared" si="57"/>
        <v>3.5490605427974948</v>
      </c>
      <c r="AA201" s="581">
        <f t="shared" si="58"/>
        <v>23.875260960334028</v>
      </c>
      <c r="AB201" s="406">
        <v>12</v>
      </c>
      <c r="AC201" s="568">
        <v>19.16</v>
      </c>
      <c r="AD201" s="568">
        <v>2</v>
      </c>
      <c r="AE201" s="568">
        <v>6.18</v>
      </c>
      <c r="AF201" s="568">
        <v>6.21</v>
      </c>
      <c r="AG201" s="568">
        <v>29.98</v>
      </c>
      <c r="AH201" s="568">
        <v>14.31</v>
      </c>
      <c r="AI201" s="568">
        <v>12.379999999999999</v>
      </c>
      <c r="AJ201" s="568">
        <v>44.11</v>
      </c>
      <c r="AK201" s="568">
        <v>11.940000000000001</v>
      </c>
      <c r="AL201" s="576">
        <v>10660</v>
      </c>
      <c r="AM201" s="571">
        <v>5.34</v>
      </c>
      <c r="AN201" s="568">
        <v>0.11</v>
      </c>
      <c r="AO201" s="510">
        <f t="shared" si="59"/>
        <v>-10.32995307133451</v>
      </c>
      <c r="AP201" s="511">
        <f t="shared" si="60"/>
        <v>13.545307888999519</v>
      </c>
      <c r="AQ201" s="582">
        <f t="shared" si="61"/>
        <v>156.7016171560318</v>
      </c>
      <c r="AR201" s="430">
        <f>INDEX(Historical!$C$7:$C$1190,MATCH(B201,Historical!$B$7:$B$1214,0))*IF(AH201="n/a",1.03,IF(AH201&lt;0,1.01,IF(AH201&gt;10,1.1,(1+AH201/100))))</f>
        <v>0.66</v>
      </c>
      <c r="AS201" s="581">
        <f t="shared" si="62"/>
        <v>0.72600000000000009</v>
      </c>
      <c r="AT201" s="581">
        <f t="shared" si="51"/>
        <v>0.7986000000000002</v>
      </c>
      <c r="AU201" s="581">
        <f t="shared" si="51"/>
        <v>0.87846000000000024</v>
      </c>
      <c r="AV201" s="581">
        <f t="shared" si="51"/>
        <v>0.96630600000000033</v>
      </c>
      <c r="AW201" s="430">
        <f t="shared" si="63"/>
        <v>4.0293660000000013</v>
      </c>
      <c r="AX201" s="516">
        <f t="shared" si="64"/>
        <v>0.88083200349765045</v>
      </c>
      <c r="AY201" s="606">
        <v>1.1299999999999999</v>
      </c>
      <c r="AZ201" s="571">
        <v>12.950000000000001</v>
      </c>
      <c r="BA201" s="571">
        <v>-13.98</v>
      </c>
      <c r="BB201" s="571">
        <v>-1.5599999999999998</v>
      </c>
      <c r="BC201" s="571">
        <v>-1.44</v>
      </c>
      <c r="BE201" s="421">
        <v>2016</v>
      </c>
      <c r="BF201" s="421">
        <f t="shared" si="65"/>
        <v>1</v>
      </c>
      <c r="BG201" s="578">
        <v>9.76</v>
      </c>
      <c r="BH201" t="s">
        <v>3876</v>
      </c>
      <c r="BI201" t="s">
        <v>3877</v>
      </c>
    </row>
    <row r="202" spans="1:61" ht="11.25" customHeight="1" x14ac:dyDescent="0.25">
      <c r="A202" s="95" t="s">
        <v>4316</v>
      </c>
      <c r="B202" s="405" t="s">
        <v>620</v>
      </c>
      <c r="C202" s="734" t="s">
        <v>127</v>
      </c>
      <c r="D202" s="734" t="s">
        <v>4774</v>
      </c>
      <c r="E202" s="504">
        <v>20</v>
      </c>
      <c r="F202" s="33">
        <v>210</v>
      </c>
      <c r="G202" s="33" t="s">
        <v>105</v>
      </c>
      <c r="H202" s="33" t="s">
        <v>105</v>
      </c>
      <c r="I202" s="573">
        <v>67.84</v>
      </c>
      <c r="J202" s="430">
        <f t="shared" si="52"/>
        <v>2.0636792452830188</v>
      </c>
      <c r="K202" s="575">
        <v>0.35</v>
      </c>
      <c r="L202" s="406">
        <v>4</v>
      </c>
      <c r="M202" s="423">
        <f t="shared" si="53"/>
        <v>1.4</v>
      </c>
      <c r="N202" s="183" t="s">
        <v>118</v>
      </c>
      <c r="O202" s="505">
        <v>0.32</v>
      </c>
      <c r="P202" s="422">
        <v>45884</v>
      </c>
      <c r="Q202" s="422">
        <v>45901</v>
      </c>
      <c r="R202" s="423">
        <f t="shared" si="54"/>
        <v>9.3749999999999911</v>
      </c>
      <c r="S202" s="474">
        <f>IF(INDEX(Historical!$D$7:$D$1190,MATCH(B202,Historical!$B$7:$B$1192,0))=0,"n/a",(INDEX(Historical!$C$7:$C$1190,MATCH(B202,Historical!$B$7:$B$1192,0))/INDEX(Historical!$D$7:$D$1190,MATCH(B202,Historical!$B$7:$B$1192,0))-1)*100)</f>
        <v>10.909090909090891</v>
      </c>
      <c r="T202" s="474">
        <f>IF(INDEX(Historical!$F$7:$F$1190,MATCH(B202,Historical!$B$7:$B$1192,0))=0,"n/a",((INDEX(Historical!$C$7:$C$1190,MATCH(B202,Historical!$B$7:$B$1192,0))/INDEX(Historical!$F$7:$F$1190,MATCH(B202,Historical!$B$7:$B$1192,0)))^(1/3)-1)*100)</f>
        <v>16.079378984500803</v>
      </c>
      <c r="U202" s="474">
        <f>IF(INDEX(Historical!$H$7:$H$1190,MATCH(B202,Historical!$B$7:$B$1192,0))=0,"n/a",((INDEX(Historical!$C$7:$C$1190,MATCH(B202,Historical!$B$7:$B$1192,0))/INDEX(Historical!$H$7:$H$1190,MATCH(B202,Historical!$B$7:$B$1192,0)))^(1/5)-1)*100)</f>
        <v>15.250207520900162</v>
      </c>
      <c r="V202" s="474">
        <f>IF(INDEX(Historical!$M$7:$M$1190,MATCH(B202,Historical!$B$7:$B$1192,0))=0,"n/a",((INDEX(Historical!$C$7:$C$1190,MATCH(B202,Historical!$B$7:$B$1192,0))/INDEX(Historical!$M$7:$M$1190,MATCH(B202,Historical!$B$7:$B$1192,0)))^(1/10)-1)*100)</f>
        <v>13.628713950878545</v>
      </c>
      <c r="W202" s="475">
        <f t="shared" si="55"/>
        <v>1.1189762714123948</v>
      </c>
      <c r="X202" s="476">
        <f t="shared" si="56"/>
        <v>1.2190413685771515</v>
      </c>
      <c r="Y202" s="442"/>
      <c r="Z202" s="430">
        <f t="shared" si="57"/>
        <v>38.043478260869563</v>
      </c>
      <c r="AA202" s="581">
        <f t="shared" si="58"/>
        <v>18.434782608695652</v>
      </c>
      <c r="AB202" s="406">
        <v>1</v>
      </c>
      <c r="AC202" s="568">
        <v>3.68</v>
      </c>
      <c r="AD202" s="568">
        <v>2.2200000000000002</v>
      </c>
      <c r="AE202" s="568">
        <v>0.31</v>
      </c>
      <c r="AF202" s="568">
        <v>5.03</v>
      </c>
      <c r="AG202" s="568">
        <v>24.060000000000002</v>
      </c>
      <c r="AH202" s="568">
        <v>6.8900000000000006</v>
      </c>
      <c r="AI202" s="568">
        <v>10.31</v>
      </c>
      <c r="AJ202" s="568">
        <v>12.509999999999998</v>
      </c>
      <c r="AK202" s="568">
        <v>8.3099999999999987</v>
      </c>
      <c r="AL202" s="576">
        <v>44850</v>
      </c>
      <c r="AM202" s="571">
        <v>0.77999999999999992</v>
      </c>
      <c r="AN202" s="568">
        <v>2.83</v>
      </c>
      <c r="AO202" s="510">
        <f t="shared" si="59"/>
        <v>-1.1208958425124713</v>
      </c>
      <c r="AP202" s="511">
        <f t="shared" si="60"/>
        <v>17.313886766183181</v>
      </c>
      <c r="AQ202" s="582">
        <f t="shared" si="61"/>
        <v>103.00734143456118</v>
      </c>
      <c r="AR202" s="430">
        <f>INDEX(Historical!$C$7:$C$1190,MATCH(B202,Historical!$B$7:$B$1214,0))*IF(AH202="n/a",1.03,IF(AH202&lt;0,1.01,IF(AH202&gt;10,1.1,(1+AH202/100))))</f>
        <v>1.3040579999999999</v>
      </c>
      <c r="AS202" s="581">
        <f t="shared" si="62"/>
        <v>1.4344638000000001</v>
      </c>
      <c r="AT202" s="581">
        <f t="shared" si="51"/>
        <v>1.55366774178</v>
      </c>
      <c r="AU202" s="581">
        <f t="shared" si="51"/>
        <v>1.682777531121918</v>
      </c>
      <c r="AV202" s="581">
        <f t="shared" si="51"/>
        <v>1.8226163439581493</v>
      </c>
      <c r="AW202" s="430">
        <f t="shared" si="63"/>
        <v>7.7975834168600668</v>
      </c>
      <c r="AX202" s="516">
        <f t="shared" si="64"/>
        <v>11.494079329097975</v>
      </c>
      <c r="AY202" s="606">
        <v>0.57999999999999996</v>
      </c>
      <c r="AZ202" s="571">
        <v>33.83</v>
      </c>
      <c r="BA202" s="571">
        <v>-9.43</v>
      </c>
      <c r="BB202" s="571">
        <v>-4.68</v>
      </c>
      <c r="BC202" s="571">
        <v>2.41</v>
      </c>
      <c r="BE202" s="421">
        <v>2006</v>
      </c>
      <c r="BF202" s="421">
        <f t="shared" si="65"/>
        <v>2</v>
      </c>
      <c r="BG202" s="578">
        <v>4.9000000000000004</v>
      </c>
      <c r="BH202" t="s">
        <v>3876</v>
      </c>
      <c r="BI202" t="s">
        <v>3877</v>
      </c>
    </row>
    <row r="203" spans="1:61" ht="11.25" customHeight="1" x14ac:dyDescent="0.25">
      <c r="A203" s="95" t="s">
        <v>4318</v>
      </c>
      <c r="B203" s="405" t="s">
        <v>707</v>
      </c>
      <c r="C203" s="734" t="s">
        <v>122</v>
      </c>
      <c r="D203" s="734" t="s">
        <v>3518</v>
      </c>
      <c r="E203" s="504">
        <v>18</v>
      </c>
      <c r="F203" s="33">
        <v>228</v>
      </c>
      <c r="G203" s="33" t="s">
        <v>36</v>
      </c>
      <c r="H203" s="33" t="s">
        <v>36</v>
      </c>
      <c r="I203" s="573">
        <v>145.07</v>
      </c>
      <c r="J203" s="430">
        <f t="shared" si="52"/>
        <v>1.4007031088440063</v>
      </c>
      <c r="K203" s="575">
        <v>0.50800000000000001</v>
      </c>
      <c r="L203" s="406">
        <v>4</v>
      </c>
      <c r="M203" s="423">
        <f t="shared" si="53"/>
        <v>2.032</v>
      </c>
      <c r="N203" s="183" t="s">
        <v>159</v>
      </c>
      <c r="O203" s="505">
        <v>0.48499999999999999</v>
      </c>
      <c r="P203" s="422">
        <v>45947</v>
      </c>
      <c r="Q203" s="422">
        <v>45961</v>
      </c>
      <c r="R203" s="423">
        <f t="shared" si="54"/>
        <v>4.7422680412371179</v>
      </c>
      <c r="S203" s="474">
        <f>IF(INDEX(Historical!$D$7:$D$1190,MATCH(B203,Historical!$B$7:$B$1192,0))=0,"n/a",(INDEX(Historical!$C$7:$C$1190,MATCH(B203,Historical!$B$7:$B$1192,0))/INDEX(Historical!$D$7:$D$1190,MATCH(B203,Historical!$B$7:$B$1192,0))-1)*100)</f>
        <v>5.1136363636363757</v>
      </c>
      <c r="T203" s="474">
        <f>IF(INDEX(Historical!$F$7:$F$1190,MATCH(B203,Historical!$B$7:$B$1192,0))=0,"n/a",((INDEX(Historical!$C$7:$C$1190,MATCH(B203,Historical!$B$7:$B$1192,0))/INDEX(Historical!$F$7:$F$1190,MATCH(B203,Historical!$B$7:$B$1192,0)))^(1/3)-1)*100)</f>
        <v>4.9584113452102008</v>
      </c>
      <c r="U203" s="474">
        <f>IF(INDEX(Historical!$H$7:$H$1190,MATCH(B203,Historical!$B$7:$B$1192,0))=0,"n/a",((INDEX(Historical!$C$7:$C$1190,MATCH(B203,Historical!$B$7:$B$1192,0))/INDEX(Historical!$H$7:$H$1190,MATCH(B203,Historical!$B$7:$B$1192,0)))^(1/5)-1)*100)</f>
        <v>4.1451275534815979</v>
      </c>
      <c r="V203" s="474">
        <f>IF(INDEX(Historical!$M$7:$M$1190,MATCH(B203,Historical!$B$7:$B$1192,0))=0,"n/a",((INDEX(Historical!$C$7:$C$1190,MATCH(B203,Historical!$B$7:$B$1192,0))/INDEX(Historical!$M$7:$M$1190,MATCH(B203,Historical!$B$7:$B$1192,0)))^(1/10)-1)*100)</f>
        <v>5.3362623778337781</v>
      </c>
      <c r="W203" s="475">
        <f t="shared" si="55"/>
        <v>0.77678480928898519</v>
      </c>
      <c r="X203" s="476">
        <f t="shared" si="56"/>
        <v>0.16172951827864215</v>
      </c>
      <c r="Y203" s="405"/>
      <c r="Z203" s="430" t="str">
        <f t="shared" si="57"/>
        <v>n/a</v>
      </c>
      <c r="AA203" s="581" t="str">
        <f t="shared" si="58"/>
        <v>n/a</v>
      </c>
      <c r="AB203" s="406">
        <v>12</v>
      </c>
      <c r="AC203" s="568">
        <v>-0.45</v>
      </c>
      <c r="AD203" s="568" t="s">
        <v>135</v>
      </c>
      <c r="AE203" s="568">
        <v>1.38</v>
      </c>
      <c r="AF203" s="568">
        <v>1.88</v>
      </c>
      <c r="AG203" s="568">
        <v>-0.52</v>
      </c>
      <c r="AH203" s="568">
        <v>-1.29</v>
      </c>
      <c r="AI203" s="568">
        <v>17.05</v>
      </c>
      <c r="AJ203" s="568">
        <v>25.629999999999995</v>
      </c>
      <c r="AK203" s="568">
        <v>10.100000000000001</v>
      </c>
      <c r="AL203" s="576">
        <v>2520</v>
      </c>
      <c r="AM203" s="571">
        <v>21.959999999999997</v>
      </c>
      <c r="AN203" s="568">
        <v>0.72</v>
      </c>
      <c r="AO203" s="510" t="str">
        <f t="shared" si="59"/>
        <v>n/a</v>
      </c>
      <c r="AP203" s="511">
        <f t="shared" si="60"/>
        <v>5.5458306623256046</v>
      </c>
      <c r="AQ203" s="582" t="str">
        <f t="shared" si="61"/>
        <v>n/a</v>
      </c>
      <c r="AR203" s="430">
        <f>INDEX(Historical!$C$7:$C$1190,MATCH(B203,Historical!$B$7:$B$1214,0))*IF(AH203="n/a",1.03,IF(AH203&lt;0,1.01,IF(AH203&gt;10,1.1,(1+AH203/100))))</f>
        <v>1.8685</v>
      </c>
      <c r="AS203" s="581">
        <f t="shared" si="62"/>
        <v>2.0553500000000002</v>
      </c>
      <c r="AT203" s="581">
        <f t="shared" si="51"/>
        <v>2.2608850000000005</v>
      </c>
      <c r="AU203" s="581">
        <f t="shared" si="51"/>
        <v>2.4869735000000008</v>
      </c>
      <c r="AV203" s="581">
        <f t="shared" si="51"/>
        <v>2.7356708500000013</v>
      </c>
      <c r="AW203" s="430">
        <f t="shared" si="63"/>
        <v>11.407379350000003</v>
      </c>
      <c r="AX203" s="516">
        <f t="shared" si="64"/>
        <v>7.8633620665885458</v>
      </c>
      <c r="AY203" s="606">
        <v>1.45</v>
      </c>
      <c r="AZ203" s="571">
        <v>51.259999999999991</v>
      </c>
      <c r="BA203" s="571">
        <v>-19.84</v>
      </c>
      <c r="BB203" s="571">
        <v>14.87</v>
      </c>
      <c r="BC203" s="571">
        <v>12.379999999999999</v>
      </c>
      <c r="BE203" s="421">
        <v>2008</v>
      </c>
      <c r="BF203" s="421">
        <f t="shared" si="65"/>
        <v>2</v>
      </c>
      <c r="BG203" s="578">
        <v>-0.26</v>
      </c>
      <c r="BH203" t="s">
        <v>3876</v>
      </c>
      <c r="BI203" t="s">
        <v>3877</v>
      </c>
    </row>
    <row r="204" spans="1:61" ht="11.25" customHeight="1" x14ac:dyDescent="0.25">
      <c r="A204" s="8" t="s">
        <v>4319</v>
      </c>
      <c r="B204" s="405" t="s">
        <v>1320</v>
      </c>
      <c r="C204" s="734" t="s">
        <v>243</v>
      </c>
      <c r="D204" s="734" t="s">
        <v>3634</v>
      </c>
      <c r="E204" s="504">
        <v>16</v>
      </c>
      <c r="F204" s="33">
        <v>258</v>
      </c>
      <c r="G204" s="33" t="s">
        <v>105</v>
      </c>
      <c r="H204" s="33" t="s">
        <v>105</v>
      </c>
      <c r="I204" s="573">
        <v>336.68</v>
      </c>
      <c r="J204" s="430">
        <f t="shared" si="52"/>
        <v>0.65343946774385175</v>
      </c>
      <c r="K204" s="575">
        <v>0.55000000000000004</v>
      </c>
      <c r="L204" s="406">
        <v>4</v>
      </c>
      <c r="M204" s="423">
        <f t="shared" si="53"/>
        <v>2.2000000000000002</v>
      </c>
      <c r="N204" s="183" t="s">
        <v>934</v>
      </c>
      <c r="O204" s="505">
        <v>0.53</v>
      </c>
      <c r="P204" s="422">
        <v>45786</v>
      </c>
      <c r="Q204" s="422">
        <v>45800</v>
      </c>
      <c r="R204" s="423">
        <f t="shared" si="54"/>
        <v>3.7735849056603805</v>
      </c>
      <c r="S204" s="474">
        <f>IF(INDEX(Historical!$D$7:$D$1190,MATCH(B204,Historical!$B$7:$B$1192,0))=0,"n/a",(INDEX(Historical!$C$7:$C$1190,MATCH(B204,Historical!$B$7:$B$1192,0))/INDEX(Historical!$D$7:$D$1190,MATCH(B204,Historical!$B$7:$B$1192,0))-1)*100)</f>
        <v>8.854166666666675</v>
      </c>
      <c r="T204" s="474">
        <f>IF(INDEX(Historical!$F$7:$F$1190,MATCH(B204,Historical!$B$7:$B$1192,0))=0,"n/a",((INDEX(Historical!$C$7:$C$1190,MATCH(B204,Historical!$B$7:$B$1192,0))/INDEX(Historical!$F$7:$F$1190,MATCH(B204,Historical!$B$7:$B$1192,0)))^(1/3)-1)*100)</f>
        <v>15.3991099605848</v>
      </c>
      <c r="U204" s="474">
        <f>IF(INDEX(Historical!$H$7:$H$1190,MATCH(B204,Historical!$B$7:$B$1192,0))=0,"n/a",((INDEX(Historical!$C$7:$C$1190,MATCH(B204,Historical!$B$7:$B$1192,0))/INDEX(Historical!$H$7:$H$1190,MATCH(B204,Historical!$B$7:$B$1192,0)))^(1/5)-1)*100)</f>
        <v>11.923134632274589</v>
      </c>
      <c r="V204" s="474">
        <f>IF(INDEX(Historical!$M$7:$M$1190,MATCH(B204,Historical!$B$7:$B$1192,0))=0,"n/a",((INDEX(Historical!$C$7:$C$1190,MATCH(B204,Historical!$B$7:$B$1192,0))/INDEX(Historical!$M$7:$M$1190,MATCH(B204,Historical!$B$7:$B$1192,0)))^(1/10)-1)*100)</f>
        <v>13.104958598764105</v>
      </c>
      <c r="W204" s="475">
        <f t="shared" si="55"/>
        <v>0.90981856542446682</v>
      </c>
      <c r="X204" s="476">
        <f t="shared" si="56"/>
        <v>0.57879294331430053</v>
      </c>
      <c r="Y204" s="439"/>
      <c r="Z204" s="430">
        <f t="shared" si="57"/>
        <v>6.518518518518519</v>
      </c>
      <c r="AA204" s="581">
        <f t="shared" si="58"/>
        <v>9.9757037037037044</v>
      </c>
      <c r="AB204" s="406">
        <v>12</v>
      </c>
      <c r="AC204" s="568">
        <v>33.75</v>
      </c>
      <c r="AD204" s="568">
        <v>0.73</v>
      </c>
      <c r="AE204" s="568">
        <v>0.23</v>
      </c>
      <c r="AF204" s="568">
        <v>1.24</v>
      </c>
      <c r="AG204" s="568">
        <v>13.34</v>
      </c>
      <c r="AH204" s="568">
        <v>17.16</v>
      </c>
      <c r="AI204" s="568">
        <v>8.25</v>
      </c>
      <c r="AJ204" s="568">
        <v>20.599999999999998</v>
      </c>
      <c r="AK204" s="568">
        <v>13.669999999999998</v>
      </c>
      <c r="AL204" s="576">
        <v>8630</v>
      </c>
      <c r="AM204" s="571">
        <v>2.02</v>
      </c>
      <c r="AN204" s="568">
        <v>2.0499999999999998</v>
      </c>
      <c r="AO204" s="510">
        <f t="shared" si="59"/>
        <v>2.6008703963147362</v>
      </c>
      <c r="AP204" s="511">
        <f t="shared" si="60"/>
        <v>12.576574100018441</v>
      </c>
      <c r="AQ204" s="582">
        <f t="shared" si="61"/>
        <v>-25.853380709142414</v>
      </c>
      <c r="AR204" s="430">
        <f>INDEX(Historical!$C$7:$C$1190,MATCH(B204,Historical!$B$7:$B$1214,0))*IF(AH204="n/a",1.03,IF(AH204&lt;0,1.01,IF(AH204&gt;10,1.1,(1+AH204/100))))</f>
        <v>2.2989999999999999</v>
      </c>
      <c r="AS204" s="581">
        <f t="shared" si="62"/>
        <v>2.4886675</v>
      </c>
      <c r="AT204" s="581">
        <f t="shared" si="51"/>
        <v>2.7375342500000004</v>
      </c>
      <c r="AU204" s="581">
        <f t="shared" si="51"/>
        <v>3.0112876750000006</v>
      </c>
      <c r="AV204" s="581">
        <f t="shared" si="51"/>
        <v>3.3124164425000009</v>
      </c>
      <c r="AW204" s="430">
        <f t="shared" si="63"/>
        <v>13.848905867500001</v>
      </c>
      <c r="AX204" s="516">
        <f t="shared" si="64"/>
        <v>4.1133734904063202</v>
      </c>
      <c r="AY204" s="606">
        <v>1.31</v>
      </c>
      <c r="AZ204" s="571">
        <v>31.869999999999997</v>
      </c>
      <c r="BA204" s="571">
        <v>-17.010000000000002</v>
      </c>
      <c r="BB204" s="571">
        <v>5.2</v>
      </c>
      <c r="BC204" s="571">
        <v>1.43</v>
      </c>
      <c r="BE204" s="421">
        <v>2010</v>
      </c>
      <c r="BF204" s="421">
        <f t="shared" si="65"/>
        <v>1</v>
      </c>
      <c r="BG204" s="578">
        <v>3.7600000000000002</v>
      </c>
      <c r="BH204" t="s">
        <v>3876</v>
      </c>
      <c r="BI204" t="s">
        <v>3877</v>
      </c>
    </row>
    <row r="205" spans="1:61" ht="11.25" customHeight="1" x14ac:dyDescent="0.25">
      <c r="A205" s="95" t="s">
        <v>4321</v>
      </c>
      <c r="B205" s="405" t="s">
        <v>3373</v>
      </c>
      <c r="C205" s="734" t="s">
        <v>3636</v>
      </c>
      <c r="D205" s="734" t="s">
        <v>4812</v>
      </c>
      <c r="E205" s="504">
        <v>10</v>
      </c>
      <c r="F205" s="33">
        <v>505</v>
      </c>
      <c r="G205" s="33" t="s">
        <v>105</v>
      </c>
      <c r="H205" s="33" t="s">
        <v>105</v>
      </c>
      <c r="I205" s="573">
        <v>9.1999999999999993</v>
      </c>
      <c r="J205" s="430">
        <f t="shared" si="52"/>
        <v>6.0913043478260871</v>
      </c>
      <c r="K205" s="575">
        <v>4.6699999999999998E-2</v>
      </c>
      <c r="L205" s="406">
        <v>12</v>
      </c>
      <c r="M205" s="423">
        <f t="shared" si="53"/>
        <v>0.56040000000000001</v>
      </c>
      <c r="N205" s="183" t="s">
        <v>684</v>
      </c>
      <c r="O205" s="505">
        <v>4.6600000000000003E-2</v>
      </c>
      <c r="P205" s="609">
        <v>45495</v>
      </c>
      <c r="Q205" s="609">
        <v>45504</v>
      </c>
      <c r="R205" s="423">
        <f t="shared" si="54"/>
        <v>0.21459227467810282</v>
      </c>
      <c r="S205" s="474">
        <f>IF(INDEX(Historical!$D$7:$D$1190,MATCH(B205,Historical!$B$7:$B$1192,0))=0,"n/a",(INDEX(Historical!$C$7:$C$1190,MATCH(B205,Historical!$B$7:$B$1192,0))/INDEX(Historical!$D$7:$D$1190,MATCH(B205,Historical!$B$7:$B$1192,0))-1)*100)</f>
        <v>1.084010840108407</v>
      </c>
      <c r="T205" s="474">
        <f>IF(INDEX(Historical!$F$7:$F$1190,MATCH(B205,Historical!$B$7:$B$1192,0))=0,"n/a",((INDEX(Historical!$C$7:$C$1190,MATCH(B205,Historical!$B$7:$B$1192,0))/INDEX(Historical!$F$7:$F$1190,MATCH(B205,Historical!$B$7:$B$1192,0)))^(1/3)-1)*100)</f>
        <v>1.152048680230533</v>
      </c>
      <c r="U205" s="474">
        <f>IF(INDEX(Historical!$H$7:$H$1190,MATCH(B205,Historical!$B$7:$B$1192,0))=0,"n/a",((INDEX(Historical!$C$7:$C$1190,MATCH(B205,Historical!$B$7:$B$1192,0))/INDEX(Historical!$H$7:$H$1190,MATCH(B205,Historical!$B$7:$B$1192,0)))^(1/5)-1)*100)</f>
        <v>0.92598190478148101</v>
      </c>
      <c r="V205" s="474">
        <f>IF(INDEX(Historical!$M$7:$M$1190,MATCH(B205,Historical!$B$7:$B$1192,0))=0,"n/a",((INDEX(Historical!$C$7:$C$1190,MATCH(B205,Historical!$B$7:$B$1192,0))/INDEX(Historical!$M$7:$M$1190,MATCH(B205,Historical!$B$7:$B$1192,0)))^(1/10)-1)*100)</f>
        <v>4.5080535206162731</v>
      </c>
      <c r="W205" s="475">
        <f t="shared" si="55"/>
        <v>0.20540614714239122</v>
      </c>
      <c r="X205" s="476" t="str">
        <f t="shared" si="56"/>
        <v>n/a</v>
      </c>
      <c r="Y205" s="574"/>
      <c r="Z205" s="430" t="str">
        <f t="shared" si="57"/>
        <v>n/a</v>
      </c>
      <c r="AA205" s="581" t="str">
        <f t="shared" si="58"/>
        <v>n/a</v>
      </c>
      <c r="AB205" s="406">
        <v>12</v>
      </c>
      <c r="AC205" s="568">
        <v>-0.44</v>
      </c>
      <c r="AD205" s="568" t="s">
        <v>135</v>
      </c>
      <c r="AE205" s="568">
        <v>4.57</v>
      </c>
      <c r="AF205" s="568">
        <v>0.5</v>
      </c>
      <c r="AG205" s="568">
        <v>1.1299999999999999</v>
      </c>
      <c r="AH205" s="568">
        <v>-25.430000000000003</v>
      </c>
      <c r="AI205" s="568">
        <v>-47.949999999999996</v>
      </c>
      <c r="AJ205" s="568">
        <v>-17.95</v>
      </c>
      <c r="AK205" s="568">
        <v>-21.349999999999998</v>
      </c>
      <c r="AL205" s="576">
        <v>332.9</v>
      </c>
      <c r="AM205" s="571">
        <v>7.0000000000000009</v>
      </c>
      <c r="AN205" s="568">
        <v>0.75</v>
      </c>
      <c r="AO205" s="510" t="str">
        <f t="shared" si="59"/>
        <v>n/a</v>
      </c>
      <c r="AP205" s="511">
        <f t="shared" si="60"/>
        <v>7.0172862526075681</v>
      </c>
      <c r="AQ205" s="582" t="str">
        <f t="shared" si="61"/>
        <v>n/a</v>
      </c>
      <c r="AR205" s="430">
        <f>INDEX(Historical!$C$7:$C$1190,MATCH(B205,Historical!$B$7:$B$1214,0))*IF(AH205="n/a",1.03,IF(AH205&lt;0,1.01,IF(AH205&gt;10,1.1,(1+AH205/100))))</f>
        <v>0.56509500000000001</v>
      </c>
      <c r="AS205" s="581">
        <f t="shared" si="62"/>
        <v>0.57074595000000006</v>
      </c>
      <c r="AT205" s="581">
        <f t="shared" si="51"/>
        <v>0.57645340950000001</v>
      </c>
      <c r="AU205" s="581">
        <f t="shared" si="51"/>
        <v>0.58221794359500001</v>
      </c>
      <c r="AV205" s="581">
        <f t="shared" si="51"/>
        <v>0.58804012303094999</v>
      </c>
      <c r="AW205" s="430">
        <f t="shared" si="63"/>
        <v>2.8825524261259501</v>
      </c>
      <c r="AX205" s="516">
        <f t="shared" si="64"/>
        <v>31.332091588325543</v>
      </c>
      <c r="AY205" s="606">
        <v>1.1499999999999999</v>
      </c>
      <c r="AZ205" s="571">
        <v>8.6199999999999992</v>
      </c>
      <c r="BA205" s="571">
        <v>-38.17</v>
      </c>
      <c r="BB205" s="571">
        <v>-5.47</v>
      </c>
      <c r="BC205" s="571">
        <v>-11.709999999999999</v>
      </c>
      <c r="BE205" s="421">
        <v>2015</v>
      </c>
      <c r="BF205" s="421">
        <f t="shared" si="65"/>
        <v>1</v>
      </c>
      <c r="BG205" s="578">
        <v>0.6</v>
      </c>
      <c r="BH205" t="s">
        <v>3876</v>
      </c>
      <c r="BI205" t="s">
        <v>3878</v>
      </c>
    </row>
    <row r="206" spans="1:61" ht="11.25" customHeight="1" x14ac:dyDescent="0.25">
      <c r="A206" s="8" t="s">
        <v>4322</v>
      </c>
      <c r="B206" s="405" t="s">
        <v>624</v>
      </c>
      <c r="C206" s="734" t="s">
        <v>107</v>
      </c>
      <c r="D206" s="734" t="s">
        <v>3652</v>
      </c>
      <c r="E206" s="504">
        <v>21</v>
      </c>
      <c r="F206" s="33">
        <v>187</v>
      </c>
      <c r="G206" s="33" t="s">
        <v>105</v>
      </c>
      <c r="H206" s="33" t="s">
        <v>105</v>
      </c>
      <c r="I206" s="573">
        <v>26.57</v>
      </c>
      <c r="J206" s="430">
        <f t="shared" si="52"/>
        <v>3.1614602935641702</v>
      </c>
      <c r="K206" s="575">
        <v>0.21</v>
      </c>
      <c r="L206" s="406">
        <v>4</v>
      </c>
      <c r="M206" s="423">
        <f t="shared" si="53"/>
        <v>0.84</v>
      </c>
      <c r="N206" s="183" t="s">
        <v>410</v>
      </c>
      <c r="O206" s="507">
        <v>0.2</v>
      </c>
      <c r="P206" s="422">
        <v>45707</v>
      </c>
      <c r="Q206" s="422">
        <v>45721</v>
      </c>
      <c r="R206" s="423">
        <f t="shared" si="54"/>
        <v>4.9999999999999902</v>
      </c>
      <c r="S206" s="474">
        <f>IF(INDEX(Historical!$D$7:$D$1190,MATCH(B206,Historical!$B$7:$B$1192,0))=0,"n/a",(INDEX(Historical!$C$7:$C$1190,MATCH(B206,Historical!$B$7:$B$1192,0))/INDEX(Historical!$D$7:$D$1190,MATCH(B206,Historical!$B$7:$B$1192,0))-1)*100)</f>
        <v>5.0000000000000044</v>
      </c>
      <c r="T206" s="474">
        <f>IF(INDEX(Historical!$F$7:$F$1190,MATCH(B206,Historical!$B$7:$B$1192,0))=0,"n/a",((INDEX(Historical!$C$7:$C$1190,MATCH(B206,Historical!$B$7:$B$1192,0))/INDEX(Historical!$F$7:$F$1190,MATCH(B206,Historical!$B$7:$B$1192,0)))^(1/3)-1)*100)</f>
        <v>6.7171711020237002</v>
      </c>
      <c r="U206" s="474">
        <f>IF(INDEX(Historical!$H$7:$H$1190,MATCH(B206,Historical!$B$7:$B$1192,0))=0,"n/a",((INDEX(Historical!$C$7:$C$1190,MATCH(B206,Historical!$B$7:$B$1192,0))/INDEX(Historical!$H$7:$H$1190,MATCH(B206,Historical!$B$7:$B$1192,0)))^(1/5)-1)*100)</f>
        <v>6.029608755715965</v>
      </c>
      <c r="V206" s="474">
        <f>IF(INDEX(Historical!$M$7:$M$1190,MATCH(B206,Historical!$B$7:$B$1192,0))=0,"n/a",((INDEX(Historical!$C$7:$C$1190,MATCH(B206,Historical!$B$7:$B$1192,0))/INDEX(Historical!$M$7:$M$1190,MATCH(B206,Historical!$B$7:$B$1192,0)))^(1/10)-1)*100)</f>
        <v>6.0561526694901779</v>
      </c>
      <c r="W206" s="475">
        <f t="shared" si="55"/>
        <v>0.99561703358174303</v>
      </c>
      <c r="X206" s="476">
        <f t="shared" si="56"/>
        <v>1.3519302142860907</v>
      </c>
      <c r="Y206" s="447" t="s">
        <v>420</v>
      </c>
      <c r="Z206" s="430">
        <f t="shared" si="57"/>
        <v>29.893238434163699</v>
      </c>
      <c r="AA206" s="581">
        <f t="shared" si="58"/>
        <v>9.4555160142348758</v>
      </c>
      <c r="AB206" s="406">
        <v>12</v>
      </c>
      <c r="AC206" s="568">
        <v>2.81</v>
      </c>
      <c r="AD206" s="568" t="s">
        <v>135</v>
      </c>
      <c r="AE206" s="568">
        <v>1.63</v>
      </c>
      <c r="AF206" s="568">
        <v>1.04</v>
      </c>
      <c r="AG206" s="568">
        <v>11.799999999999999</v>
      </c>
      <c r="AH206" s="568" t="s">
        <v>135</v>
      </c>
      <c r="AI206" s="568" t="s">
        <v>135</v>
      </c>
      <c r="AJ206" s="568">
        <v>4.46</v>
      </c>
      <c r="AK206" s="568" t="s">
        <v>135</v>
      </c>
      <c r="AL206" s="576">
        <v>153.66</v>
      </c>
      <c r="AM206" s="571">
        <v>23.82</v>
      </c>
      <c r="AN206" s="568">
        <v>1.23</v>
      </c>
      <c r="AO206" s="510">
        <f t="shared" si="59"/>
        <v>-0.2644469649547414</v>
      </c>
      <c r="AP206" s="511">
        <f t="shared" si="60"/>
        <v>9.1910690492801344</v>
      </c>
      <c r="AQ206" s="582">
        <f t="shared" si="61"/>
        <v>-33.889867460748093</v>
      </c>
      <c r="AR206" s="430">
        <f>INDEX(Historical!$C$7:$C$1190,MATCH(B206,Historical!$B$7:$B$1214,0))*IF(AH206="n/a",1.03,IF(AH206&lt;0,1.01,IF(AH206&gt;10,1.1,(1+AH206/100))))</f>
        <v>0.82400000000000007</v>
      </c>
      <c r="AS206" s="581">
        <f t="shared" si="62"/>
        <v>0.84872000000000014</v>
      </c>
      <c r="AT206" s="581">
        <f t="shared" si="51"/>
        <v>0.87418160000000011</v>
      </c>
      <c r="AU206" s="581">
        <f t="shared" si="51"/>
        <v>0.90040704800000015</v>
      </c>
      <c r="AV206" s="581">
        <f t="shared" si="51"/>
        <v>0.92741925944000014</v>
      </c>
      <c r="AW206" s="430">
        <f t="shared" si="63"/>
        <v>4.3747279074400005</v>
      </c>
      <c r="AX206" s="516">
        <f t="shared" si="64"/>
        <v>16.464914969665038</v>
      </c>
      <c r="AY206" s="606">
        <v>0.26</v>
      </c>
      <c r="AZ206" s="571">
        <v>41.260000000000005</v>
      </c>
      <c r="BA206" s="571">
        <v>-14.399999999999999</v>
      </c>
      <c r="BB206" s="571">
        <v>2.4299999999999997</v>
      </c>
      <c r="BC206" s="571">
        <v>3.11</v>
      </c>
      <c r="BE206" s="421">
        <v>2002</v>
      </c>
      <c r="BF206" s="421">
        <f t="shared" si="65"/>
        <v>2</v>
      </c>
      <c r="BG206" s="578">
        <v>1.02</v>
      </c>
      <c r="BH206" t="s">
        <v>3876</v>
      </c>
      <c r="BI206" t="s">
        <v>3877</v>
      </c>
    </row>
    <row r="207" spans="1:61" ht="11.25" customHeight="1" x14ac:dyDescent="0.25">
      <c r="A207" s="8" t="s">
        <v>4327</v>
      </c>
      <c r="B207" s="405" t="s">
        <v>1322</v>
      </c>
      <c r="C207" s="734" t="s">
        <v>3535</v>
      </c>
      <c r="D207" s="734" t="s">
        <v>3651</v>
      </c>
      <c r="E207" s="504">
        <v>16</v>
      </c>
      <c r="F207" s="33">
        <v>265</v>
      </c>
      <c r="G207" s="33" t="s">
        <v>105</v>
      </c>
      <c r="H207" s="33" t="s">
        <v>105</v>
      </c>
      <c r="I207" s="573">
        <v>259.83</v>
      </c>
      <c r="J207" s="430">
        <f t="shared" si="52"/>
        <v>1.1546010853250201</v>
      </c>
      <c r="K207" s="575">
        <v>0.75</v>
      </c>
      <c r="L207" s="406">
        <v>4</v>
      </c>
      <c r="M207" s="423">
        <f t="shared" si="53"/>
        <v>3</v>
      </c>
      <c r="N207" s="183" t="s">
        <v>410</v>
      </c>
      <c r="O207" s="505">
        <v>0.7</v>
      </c>
      <c r="P207" s="422">
        <v>45890</v>
      </c>
      <c r="Q207" s="422">
        <v>45904</v>
      </c>
      <c r="R207" s="423">
        <f t="shared" si="54"/>
        <v>7.1428571428571495</v>
      </c>
      <c r="S207" s="474">
        <f>IF(INDEX(Historical!$D$7:$D$1190,MATCH(B207,Historical!$B$7:$B$1192,0))=0,"n/a",(INDEX(Historical!$C$7:$C$1190,MATCH(B207,Historical!$B$7:$B$1192,0))/INDEX(Historical!$D$7:$D$1190,MATCH(B207,Historical!$B$7:$B$1192,0))-1)*100)</f>
        <v>8.0000000000000071</v>
      </c>
      <c r="T207" s="474">
        <f>IF(INDEX(Historical!$F$7:$F$1190,MATCH(B207,Historical!$B$7:$B$1192,0))=0,"n/a",((INDEX(Historical!$C$7:$C$1190,MATCH(B207,Historical!$B$7:$B$1192,0))/INDEX(Historical!$F$7:$F$1190,MATCH(B207,Historical!$B$7:$B$1192,0)))^(1/3)-1)*100)</f>
        <v>10.154978885780185</v>
      </c>
      <c r="U207" s="474">
        <f>IF(INDEX(Historical!$H$7:$H$1190,MATCH(B207,Historical!$B$7:$B$1192,0))=0,"n/a",((INDEX(Historical!$C$7:$C$1190,MATCH(B207,Historical!$B$7:$B$1192,0))/INDEX(Historical!$H$7:$H$1190,MATCH(B207,Historical!$B$7:$B$1192,0)))^(1/5)-1)*100)</f>
        <v>8.207777041954877</v>
      </c>
      <c r="V207" s="474">
        <f>IF(INDEX(Historical!$M$7:$M$1190,MATCH(B207,Historical!$B$7:$B$1192,0))=0,"n/a",((INDEX(Historical!$C$7:$C$1190,MATCH(B207,Historical!$B$7:$B$1192,0))/INDEX(Historical!$M$7:$M$1190,MATCH(B207,Historical!$B$7:$B$1192,0)))^(1/10)-1)*100)</f>
        <v>11.128023733147231</v>
      </c>
      <c r="W207" s="475">
        <f t="shared" si="55"/>
        <v>0.73757724091711219</v>
      </c>
      <c r="X207" s="476" t="str">
        <f t="shared" si="56"/>
        <v>n/a</v>
      </c>
      <c r="Y207" s="449"/>
      <c r="Z207" s="430">
        <f t="shared" si="57"/>
        <v>62.5</v>
      </c>
      <c r="AA207" s="581">
        <f t="shared" si="58"/>
        <v>54.131250000000001</v>
      </c>
      <c r="AB207" s="406">
        <v>12</v>
      </c>
      <c r="AC207" s="568">
        <v>4.8</v>
      </c>
      <c r="AD207" s="568">
        <v>2.61</v>
      </c>
      <c r="AE207" s="568">
        <v>2.84</v>
      </c>
      <c r="AF207" s="568">
        <v>2.48</v>
      </c>
      <c r="AG207" s="568">
        <v>4.74</v>
      </c>
      <c r="AH207" s="568">
        <v>22.17</v>
      </c>
      <c r="AI207" s="568">
        <v>18.73</v>
      </c>
      <c r="AJ207" s="568">
        <v>-6.52</v>
      </c>
      <c r="AK207" s="568">
        <v>20.75</v>
      </c>
      <c r="AL207" s="576">
        <v>6440</v>
      </c>
      <c r="AM207" s="571">
        <v>1.34</v>
      </c>
      <c r="AN207" s="568">
        <v>0.35</v>
      </c>
      <c r="AO207" s="510">
        <f t="shared" si="59"/>
        <v>-44.768871872720105</v>
      </c>
      <c r="AP207" s="511">
        <f t="shared" si="60"/>
        <v>9.3623781272798965</v>
      </c>
      <c r="AQ207" s="582">
        <f t="shared" si="61"/>
        <v>144.26351890257098</v>
      </c>
      <c r="AR207" s="430">
        <f>INDEX(Historical!$C$7:$C$1190,MATCH(B207,Historical!$B$7:$B$1214,0))*IF(AH207="n/a",1.03,IF(AH207&lt;0,1.01,IF(AH207&gt;10,1.1,(1+AH207/100))))</f>
        <v>2.9700000000000006</v>
      </c>
      <c r="AS207" s="581">
        <f t="shared" si="62"/>
        <v>3.2670000000000008</v>
      </c>
      <c r="AT207" s="581">
        <f t="shared" ref="AT207:AV226" si="66">IF($AK207="n/a",1.03*AS207,IF($AK207&lt;0,1.01*AS207,IF($AK207&gt;10,1.1*AS207,(1+$AK207/100)*AS207)))</f>
        <v>3.593700000000001</v>
      </c>
      <c r="AU207" s="581">
        <f t="shared" si="66"/>
        <v>3.9530700000000016</v>
      </c>
      <c r="AV207" s="581">
        <f t="shared" si="66"/>
        <v>4.3483770000000019</v>
      </c>
      <c r="AW207" s="430">
        <f t="shared" si="63"/>
        <v>18.132147000000007</v>
      </c>
      <c r="AX207" s="516">
        <f t="shared" si="64"/>
        <v>6.9784655351576061</v>
      </c>
      <c r="AY207" s="606">
        <v>1.44</v>
      </c>
      <c r="AZ207" s="571">
        <v>82.85</v>
      </c>
      <c r="BA207" s="571">
        <v>-5.34</v>
      </c>
      <c r="BB207" s="571">
        <v>7.31</v>
      </c>
      <c r="BC207" s="571">
        <v>15.379999999999999</v>
      </c>
      <c r="BE207" s="421">
        <v>2010</v>
      </c>
      <c r="BF207" s="421">
        <f t="shared" si="65"/>
        <v>1</v>
      </c>
      <c r="BG207" s="578">
        <v>3</v>
      </c>
      <c r="BH207" t="s">
        <v>3876</v>
      </c>
      <c r="BI207" t="s">
        <v>3877</v>
      </c>
    </row>
    <row r="208" spans="1:61" ht="11.25" customHeight="1" x14ac:dyDescent="0.25">
      <c r="A208" s="95" t="s">
        <v>4328</v>
      </c>
      <c r="B208" s="405" t="s">
        <v>3734</v>
      </c>
      <c r="C208" s="734" t="s">
        <v>111</v>
      </c>
      <c r="D208" s="734" t="s">
        <v>3658</v>
      </c>
      <c r="E208" s="504">
        <v>24</v>
      </c>
      <c r="F208" s="33">
        <v>148</v>
      </c>
      <c r="G208" s="33" t="s">
        <v>36</v>
      </c>
      <c r="H208" s="33" t="s">
        <v>36</v>
      </c>
      <c r="I208" s="573">
        <v>277.62</v>
      </c>
      <c r="J208" s="430">
        <f t="shared" si="52"/>
        <v>1.7289820618111087</v>
      </c>
      <c r="K208" s="575">
        <v>1.2</v>
      </c>
      <c r="L208" s="406">
        <v>4</v>
      </c>
      <c r="M208" s="423">
        <f t="shared" si="53"/>
        <v>4.8</v>
      </c>
      <c r="N208" s="183" t="s">
        <v>580</v>
      </c>
      <c r="O208" s="505">
        <v>1.1599999999999999</v>
      </c>
      <c r="P208" s="422">
        <v>45726</v>
      </c>
      <c r="Q208" s="422">
        <v>45737</v>
      </c>
      <c r="R208" s="423">
        <f t="shared" si="54"/>
        <v>3.4482758620689689</v>
      </c>
      <c r="S208" s="474">
        <f>IF(INDEX(Historical!$D$7:$D$1190,MATCH(B208,Historical!$B$7:$B$1192,0))=0,"n/a",(INDEX(Historical!$C$7:$C$1190,MATCH(B208,Historical!$B$7:$B$1192,0))/INDEX(Historical!$D$7:$D$1190,MATCH(B208,Historical!$B$7:$B$1192,0))-1)*100)</f>
        <v>1.7543859649122862</v>
      </c>
      <c r="T208" s="474">
        <f>IF(INDEX(Historical!$F$7:$F$1190,MATCH(B208,Historical!$B$7:$B$1192,0))=0,"n/a",((INDEX(Historical!$C$7:$C$1190,MATCH(B208,Historical!$B$7:$B$1192,0))/INDEX(Historical!$F$7:$F$1190,MATCH(B208,Historical!$B$7:$B$1192,0)))^(1/3)-1)*100)</f>
        <v>4.3804758743955396</v>
      </c>
      <c r="U208" s="474">
        <f>IF(INDEX(Historical!$H$7:$H$1190,MATCH(B208,Historical!$B$7:$B$1192,0))=0,"n/a",((INDEX(Historical!$C$7:$C$1190,MATCH(B208,Historical!$B$7:$B$1192,0))/INDEX(Historical!$H$7:$H$1190,MATCH(B208,Historical!$B$7:$B$1192,0)))^(1/5)-1)*100)</f>
        <v>10.084764266025847</v>
      </c>
      <c r="V208" s="474">
        <f>IF(INDEX(Historical!$M$7:$M$1190,MATCH(B208,Historical!$B$7:$B$1192,0))=0,"n/a",((INDEX(Historical!$C$7:$C$1190,MATCH(B208,Historical!$B$7:$B$1192,0))/INDEX(Historical!$M$7:$M$1190,MATCH(B208,Historical!$B$7:$B$1192,0)))^(1/10)-1)*100)</f>
        <v>10.055004990712746</v>
      </c>
      <c r="W208" s="475">
        <f t="shared" si="55"/>
        <v>1.0029596479902882</v>
      </c>
      <c r="X208" s="476">
        <f t="shared" si="56"/>
        <v>0.61231112726325709</v>
      </c>
      <c r="Y208" s="574"/>
      <c r="Z208" s="430">
        <f t="shared" si="57"/>
        <v>53.571428571428569</v>
      </c>
      <c r="AA208" s="581">
        <f t="shared" si="58"/>
        <v>30.984374999999996</v>
      </c>
      <c r="AB208" s="406">
        <v>6</v>
      </c>
      <c r="AC208" s="568">
        <v>8.9600000000000009</v>
      </c>
      <c r="AD208" s="568">
        <v>12.4</v>
      </c>
      <c r="AE208" s="568">
        <v>2.4300000000000002</v>
      </c>
      <c r="AF208" s="568">
        <v>2.69</v>
      </c>
      <c r="AG208" s="568">
        <v>8.9</v>
      </c>
      <c r="AH208" s="568">
        <v>-19.64</v>
      </c>
      <c r="AI208" s="568">
        <v>17.04</v>
      </c>
      <c r="AJ208" s="568">
        <v>16.470000000000002</v>
      </c>
      <c r="AK208" s="568">
        <v>2.5</v>
      </c>
      <c r="AL208" s="576">
        <v>51940</v>
      </c>
      <c r="AM208" s="571">
        <v>0.33</v>
      </c>
      <c r="AN208" s="568">
        <v>0.63</v>
      </c>
      <c r="AO208" s="510">
        <f t="shared" si="59"/>
        <v>-19.170628672163041</v>
      </c>
      <c r="AP208" s="511">
        <f t="shared" si="60"/>
        <v>11.813746327836956</v>
      </c>
      <c r="AQ208" s="582">
        <f t="shared" si="61"/>
        <v>92.466988511450097</v>
      </c>
      <c r="AR208" s="430">
        <f>INDEX(Historical!$C$7:$C$1190,MATCH(B208,Historical!$B$7:$B$1214,0))*IF(AH208="n/a",1.03,IF(AH208&lt;0,1.01,IF(AH208&gt;10,1.1,(1+AH208/100))))</f>
        <v>4.6863999999999999</v>
      </c>
      <c r="AS208" s="581">
        <f t="shared" si="62"/>
        <v>5.1550400000000005</v>
      </c>
      <c r="AT208" s="581">
        <f t="shared" si="66"/>
        <v>5.2839160000000005</v>
      </c>
      <c r="AU208" s="581">
        <f t="shared" si="66"/>
        <v>5.4160139000000003</v>
      </c>
      <c r="AV208" s="581">
        <f t="shared" si="66"/>
        <v>5.5514142474999995</v>
      </c>
      <c r="AW208" s="430">
        <f t="shared" si="63"/>
        <v>26.092784147499998</v>
      </c>
      <c r="AX208" s="516">
        <f t="shared" si="64"/>
        <v>9.3987407778618248</v>
      </c>
      <c r="AY208" s="606">
        <v>0.76</v>
      </c>
      <c r="AZ208" s="571">
        <v>43.78</v>
      </c>
      <c r="BA208" s="571">
        <v>-1.03</v>
      </c>
      <c r="BB208" s="571">
        <v>4.32</v>
      </c>
      <c r="BC208" s="571">
        <v>19.259999999999998</v>
      </c>
      <c r="BE208" s="421">
        <v>2002</v>
      </c>
      <c r="BF208" s="421">
        <f t="shared" si="65"/>
        <v>2</v>
      </c>
      <c r="BG208" s="578">
        <v>4.09</v>
      </c>
      <c r="BH208" t="s">
        <v>3876</v>
      </c>
      <c r="BI208" t="s">
        <v>3877</v>
      </c>
    </row>
    <row r="209" spans="1:61" ht="11.25" customHeight="1" x14ac:dyDescent="0.25">
      <c r="A209" s="8" t="s">
        <v>1310</v>
      </c>
      <c r="B209" s="405" t="s">
        <v>1311</v>
      </c>
      <c r="C209" s="734" t="s">
        <v>111</v>
      </c>
      <c r="D209" s="734" t="s">
        <v>1146</v>
      </c>
      <c r="E209" s="504">
        <v>16</v>
      </c>
      <c r="F209" s="33">
        <v>263</v>
      </c>
      <c r="G209" s="33" t="s">
        <v>105</v>
      </c>
      <c r="H209" s="33" t="s">
        <v>105</v>
      </c>
      <c r="I209" s="573">
        <v>557.86</v>
      </c>
      <c r="J209" s="430">
        <f t="shared" si="52"/>
        <v>0.9321335101996916</v>
      </c>
      <c r="K209" s="575">
        <v>1.3</v>
      </c>
      <c r="L209" s="406">
        <v>4</v>
      </c>
      <c r="M209" s="423">
        <f t="shared" si="53"/>
        <v>5.2</v>
      </c>
      <c r="N209" s="183" t="s">
        <v>545</v>
      </c>
      <c r="O209" s="505">
        <v>1.1499999999999999</v>
      </c>
      <c r="P209" s="422">
        <v>45838</v>
      </c>
      <c r="Q209" s="422">
        <v>45853</v>
      </c>
      <c r="R209" s="423">
        <f t="shared" si="54"/>
        <v>13.043478260869579</v>
      </c>
      <c r="S209" s="474">
        <f>IF(INDEX(Historical!$D$7:$D$1190,MATCH(B209,Historical!$B$7:$B$1192,0))=0,"n/a",(INDEX(Historical!$C$7:$C$1190,MATCH(B209,Historical!$B$7:$B$1192,0))/INDEX(Historical!$D$7:$D$1190,MATCH(B209,Historical!$B$7:$B$1192,0))-1)*100)</f>
        <v>4.1666666666666519</v>
      </c>
      <c r="T209" s="474">
        <f>IF(INDEX(Historical!$F$7:$F$1190,MATCH(B209,Historical!$B$7:$B$1192,0))=0,"n/a",((INDEX(Historical!$C$7:$C$1190,MATCH(B209,Historical!$B$7:$B$1192,0))/INDEX(Historical!$F$7:$F$1190,MATCH(B209,Historical!$B$7:$B$1192,0)))^(1/3)-1)*100)</f>
        <v>10.00994253781653</v>
      </c>
      <c r="U209" s="474">
        <f>IF(INDEX(Historical!$H$7:$H$1190,MATCH(B209,Historical!$B$7:$B$1192,0))=0,"n/a",((INDEX(Historical!$C$7:$C$1190,MATCH(B209,Historical!$B$7:$B$1192,0))/INDEX(Historical!$H$7:$H$1190,MATCH(B209,Historical!$B$7:$B$1192,0)))^(1/5)-1)*100)</f>
        <v>9.7975579958707435</v>
      </c>
      <c r="V209" s="474">
        <f>IF(INDEX(Historical!$M$7:$M$1190,MATCH(B209,Historical!$B$7:$B$1192,0))=0,"n/a",((INDEX(Historical!$C$7:$C$1190,MATCH(B209,Historical!$B$7:$B$1192,0))/INDEX(Historical!$M$7:$M$1190,MATCH(B209,Historical!$B$7:$B$1192,0)))^(1/10)-1)*100)</f>
        <v>15.339715498651451</v>
      </c>
      <c r="W209" s="475">
        <f t="shared" si="55"/>
        <v>0.63870532649266343</v>
      </c>
      <c r="X209" s="476">
        <f t="shared" si="56"/>
        <v>0.58353531839611339</v>
      </c>
      <c r="Y209" s="449"/>
      <c r="Z209" s="430">
        <f t="shared" si="57"/>
        <v>22.231722958529289</v>
      </c>
      <c r="AA209" s="581">
        <f t="shared" si="58"/>
        <v>23.850363403163744</v>
      </c>
      <c r="AB209" s="406">
        <v>12</v>
      </c>
      <c r="AC209" s="568">
        <v>23.39</v>
      </c>
      <c r="AD209" s="568">
        <v>2.83</v>
      </c>
      <c r="AE209" s="568">
        <v>3.62</v>
      </c>
      <c r="AF209" s="569">
        <v>21.76</v>
      </c>
      <c r="AG209" s="568">
        <v>112.94</v>
      </c>
      <c r="AH209" s="568">
        <v>6.43</v>
      </c>
      <c r="AI209" s="568">
        <v>9.5399999999999991</v>
      </c>
      <c r="AJ209" s="568">
        <v>16.79</v>
      </c>
      <c r="AK209" s="568">
        <v>8.43</v>
      </c>
      <c r="AL209" s="576">
        <v>19590</v>
      </c>
      <c r="AM209" s="571">
        <v>9.31</v>
      </c>
      <c r="AN209" s="570">
        <v>1.72</v>
      </c>
      <c r="AO209" s="510">
        <f t="shared" si="59"/>
        <v>-13.12067189709331</v>
      </c>
      <c r="AP209" s="511">
        <f t="shared" si="60"/>
        <v>10.729691506070434</v>
      </c>
      <c r="AQ209" s="582">
        <f t="shared" si="61"/>
        <v>380.27025153800099</v>
      </c>
      <c r="AR209" s="430">
        <f>INDEX(Historical!$C$7:$C$1190,MATCH(B209,Historical!$B$7:$B$1214,0))*IF(AH209="n/a",1.03,IF(AH209&lt;0,1.01,IF(AH209&gt;10,1.1,(1+AH209/100))))</f>
        <v>4.7893499999999998</v>
      </c>
      <c r="AS209" s="581">
        <f t="shared" si="62"/>
        <v>5.2462539899999996</v>
      </c>
      <c r="AT209" s="581">
        <f t="shared" si="66"/>
        <v>5.6885132013569999</v>
      </c>
      <c r="AU209" s="581">
        <f t="shared" si="66"/>
        <v>6.1680548642313955</v>
      </c>
      <c r="AV209" s="581">
        <f t="shared" si="66"/>
        <v>6.6880218892861025</v>
      </c>
      <c r="AW209" s="430">
        <f t="shared" si="63"/>
        <v>28.580193944874498</v>
      </c>
      <c r="AX209" s="516">
        <f t="shared" si="64"/>
        <v>5.1231839430815072</v>
      </c>
      <c r="AY209" s="606">
        <v>1.1100000000000001</v>
      </c>
      <c r="AZ209" s="571">
        <v>11.55</v>
      </c>
      <c r="BA209" s="571">
        <v>-19.09</v>
      </c>
      <c r="BB209" s="571">
        <v>-6.68</v>
      </c>
      <c r="BC209" s="571">
        <v>-6.5500000000000007</v>
      </c>
      <c r="BE209" s="421">
        <v>2010</v>
      </c>
      <c r="BF209" s="421">
        <f t="shared" si="65"/>
        <v>1</v>
      </c>
      <c r="BG209" s="578">
        <v>24.279999999999998</v>
      </c>
      <c r="BH209" t="s">
        <v>3876</v>
      </c>
      <c r="BI209" t="s">
        <v>3877</v>
      </c>
    </row>
    <row r="210" spans="1:61" s="540" customFormat="1" ht="11.25" customHeight="1" x14ac:dyDescent="0.25">
      <c r="A210" s="523" t="s">
        <v>4330</v>
      </c>
      <c r="B210" s="546" t="s">
        <v>1297</v>
      </c>
      <c r="C210" s="734" t="s">
        <v>107</v>
      </c>
      <c r="D210" s="734" t="s">
        <v>3652</v>
      </c>
      <c r="E210" s="524">
        <v>14</v>
      </c>
      <c r="F210" s="33">
        <v>343</v>
      </c>
      <c r="G210" s="720" t="s">
        <v>36</v>
      </c>
      <c r="H210" s="720" t="s">
        <v>36</v>
      </c>
      <c r="I210" s="525">
        <v>68.45</v>
      </c>
      <c r="J210" s="526">
        <f t="shared" si="52"/>
        <v>2.9218407596785974</v>
      </c>
      <c r="K210" s="527">
        <v>0.5</v>
      </c>
      <c r="L210" s="528">
        <v>4</v>
      </c>
      <c r="M210" s="529">
        <f t="shared" si="53"/>
        <v>2</v>
      </c>
      <c r="N210" s="530" t="s">
        <v>540</v>
      </c>
      <c r="O210" s="531">
        <v>0.48</v>
      </c>
      <c r="P210" s="714">
        <v>45682</v>
      </c>
      <c r="Q210" s="714">
        <v>45693</v>
      </c>
      <c r="R210" s="529">
        <f t="shared" si="54"/>
        <v>4.1666666666666705</v>
      </c>
      <c r="S210" s="474">
        <f>IF(INDEX(Historical!$D$7:$D$1190,MATCH(B210,Historical!$B$7:$B$1192,0))=0,"n/a",(INDEX(Historical!$C$7:$C$1190,MATCH(B210,Historical!$B$7:$B$1192,0))/INDEX(Historical!$D$7:$D$1190,MATCH(B210,Historical!$B$7:$B$1192,0))-1)*100)</f>
        <v>4.3478260869565188</v>
      </c>
      <c r="T210" s="474">
        <f>IF(INDEX(Historical!$F$7:$F$1190,MATCH(B210,Historical!$B$7:$B$1192,0))=0,"n/a",((INDEX(Historical!$C$7:$C$1190,MATCH(B210,Historical!$B$7:$B$1192,0))/INDEX(Historical!$F$7:$F$1190,MATCH(B210,Historical!$B$7:$B$1192,0)))^(1/3)-1)*100)</f>
        <v>12.181378776036711</v>
      </c>
      <c r="U210" s="474">
        <f>IF(INDEX(Historical!$H$7:$H$1190,MATCH(B210,Historical!$B$7:$B$1192,0))=0,"n/a",((INDEX(Historical!$C$7:$C$1190,MATCH(B210,Historical!$B$7:$B$1192,0))/INDEX(Historical!$H$7:$H$1190,MATCH(B210,Historical!$B$7:$B$1192,0)))^(1/5)-1)*100)</f>
        <v>10.603443372707044</v>
      </c>
      <c r="V210" s="474">
        <f>IF(INDEX(Historical!$M$7:$M$1190,MATCH(B210,Historical!$B$7:$B$1192,0))=0,"n/a",((INDEX(Historical!$C$7:$C$1190,MATCH(B210,Historical!$B$7:$B$1192,0))/INDEX(Historical!$M$7:$M$1190,MATCH(B210,Historical!$B$7:$B$1192,0)))^(1/10)-1)*100)</f>
        <v>13.38558981477156</v>
      </c>
      <c r="W210" s="475">
        <f t="shared" si="55"/>
        <v>0.79215361589862099</v>
      </c>
      <c r="X210" s="476">
        <f t="shared" si="56"/>
        <v>7.4149953655294016</v>
      </c>
      <c r="Y210" s="605"/>
      <c r="Z210" s="526">
        <f t="shared" si="57"/>
        <v>54.495912806539515</v>
      </c>
      <c r="AA210" s="533">
        <f t="shared" si="58"/>
        <v>18.651226158038149</v>
      </c>
      <c r="AB210" s="528">
        <v>12</v>
      </c>
      <c r="AC210" s="534">
        <v>3.67</v>
      </c>
      <c r="AD210" s="534" t="s">
        <v>135</v>
      </c>
      <c r="AE210" s="534">
        <v>4.17</v>
      </c>
      <c r="AF210" s="534">
        <v>2.46</v>
      </c>
      <c r="AG210" s="534">
        <v>13.86</v>
      </c>
      <c r="AH210" s="534">
        <v>7.99</v>
      </c>
      <c r="AI210" s="534">
        <v>6.43</v>
      </c>
      <c r="AJ210" s="534">
        <v>1.43</v>
      </c>
      <c r="AK210" s="534" t="s">
        <v>135</v>
      </c>
      <c r="AL210" s="535">
        <v>1750</v>
      </c>
      <c r="AM210" s="536">
        <v>3.2099999999999995</v>
      </c>
      <c r="AN210" s="534">
        <v>0.02</v>
      </c>
      <c r="AO210" s="537">
        <f t="shared" si="59"/>
        <v>-5.1259420256525079</v>
      </c>
      <c r="AP210" s="538">
        <f t="shared" si="60"/>
        <v>13.525284132385641</v>
      </c>
      <c r="AQ210" s="582">
        <f t="shared" si="61"/>
        <v>42.800585664491251</v>
      </c>
      <c r="AR210" s="430">
        <f>INDEX(Historical!$C$7:$C$1190,MATCH(B210,Historical!$B$7:$B$1214,0))*IF(AH210="n/a",1.03,IF(AH210&lt;0,1.01,IF(AH210&gt;10,1.1,(1+AH210/100))))</f>
        <v>2.0734080000000001</v>
      </c>
      <c r="AS210" s="533">
        <f t="shared" si="62"/>
        <v>2.2067281344</v>
      </c>
      <c r="AT210" s="533">
        <f t="shared" si="66"/>
        <v>2.2729299784320003</v>
      </c>
      <c r="AU210" s="533">
        <f t="shared" si="66"/>
        <v>2.3411178777849604</v>
      </c>
      <c r="AV210" s="533">
        <f t="shared" si="66"/>
        <v>2.4113514141185091</v>
      </c>
      <c r="AW210" s="526">
        <f t="shared" si="63"/>
        <v>11.305535404735469</v>
      </c>
      <c r="AX210" s="539">
        <f t="shared" si="64"/>
        <v>16.516487077772783</v>
      </c>
      <c r="AY210" s="607">
        <v>0.64</v>
      </c>
      <c r="AZ210" s="536">
        <v>36.9</v>
      </c>
      <c r="BA210" s="536">
        <v>-12.920000000000002</v>
      </c>
      <c r="BB210" s="536">
        <v>7.03</v>
      </c>
      <c r="BC210" s="536">
        <v>6.5600000000000005</v>
      </c>
      <c r="BD210" s="592"/>
      <c r="BE210" s="421">
        <v>2012</v>
      </c>
      <c r="BF210" s="421">
        <f t="shared" si="65"/>
        <v>1</v>
      </c>
      <c r="BG210" s="559">
        <v>1.4000000000000001</v>
      </c>
      <c r="BH210" t="s">
        <v>3876</v>
      </c>
      <c r="BI210" t="s">
        <v>3877</v>
      </c>
    </row>
    <row r="211" spans="1:61" ht="11.25" customHeight="1" x14ac:dyDescent="0.25">
      <c r="A211" s="8" t="s">
        <v>4331</v>
      </c>
      <c r="B211" s="405" t="s">
        <v>2090</v>
      </c>
      <c r="C211" s="734" t="s">
        <v>152</v>
      </c>
      <c r="D211" s="734" t="s">
        <v>3662</v>
      </c>
      <c r="E211" s="504">
        <v>11</v>
      </c>
      <c r="F211" s="33">
        <v>489</v>
      </c>
      <c r="G211" s="33" t="s">
        <v>105</v>
      </c>
      <c r="H211" s="33" t="s">
        <v>105</v>
      </c>
      <c r="I211" s="573">
        <v>732.58</v>
      </c>
      <c r="J211" s="430">
        <f t="shared" si="52"/>
        <v>0.8190231783559474</v>
      </c>
      <c r="K211" s="575">
        <v>1.5</v>
      </c>
      <c r="L211" s="406">
        <v>4</v>
      </c>
      <c r="M211" s="423">
        <f t="shared" si="53"/>
        <v>6</v>
      </c>
      <c r="N211" s="183" t="s">
        <v>3709</v>
      </c>
      <c r="O211" s="505">
        <v>1.3</v>
      </c>
      <c r="P211" s="422">
        <v>45702</v>
      </c>
      <c r="Q211" s="422">
        <v>45726</v>
      </c>
      <c r="R211" s="423">
        <f t="shared" si="54"/>
        <v>15.38461538461538</v>
      </c>
      <c r="S211" s="474">
        <f>IF(INDEX(Historical!$D$7:$D$1190,MATCH(B211,Historical!$B$7:$B$1192,0))=0,"n/a",(INDEX(Historical!$C$7:$C$1190,MATCH(B211,Historical!$B$7:$B$1192,0))/INDEX(Historical!$D$7:$D$1190,MATCH(B211,Historical!$B$7:$B$1192,0))-1)*100)</f>
        <v>15.044247787610644</v>
      </c>
      <c r="T211" s="474">
        <f>IF(INDEX(Historical!$F$7:$F$1190,MATCH(B211,Historical!$B$7:$B$1192,0))=0,"n/a",((INDEX(Historical!$C$7:$C$1190,MATCH(B211,Historical!$B$7:$B$1192,0))/INDEX(Historical!$F$7:$F$1190,MATCH(B211,Historical!$B$7:$B$1192,0)))^(1/3)-1)*100)</f>
        <v>15.21476602058922</v>
      </c>
      <c r="U211" s="474">
        <f>IF(INDEX(Historical!$H$7:$H$1190,MATCH(B211,Historical!$B$7:$B$1192,0))=0,"n/a",((INDEX(Historical!$C$7:$C$1190,MATCH(B211,Historical!$B$7:$B$1192,0))/INDEX(Historical!$H$7:$H$1190,MATCH(B211,Historical!$B$7:$B$1192,0)))^(1/5)-1)*100)</f>
        <v>15.047378596917603</v>
      </c>
      <c r="V211" s="474">
        <f>IF(INDEX(Historical!$M$7:$M$1190,MATCH(B211,Historical!$B$7:$B$1192,0))=0,"n/a",((INDEX(Historical!$C$7:$C$1190,MATCH(B211,Historical!$B$7:$B$1192,0))/INDEX(Historical!$M$7:$M$1190,MATCH(B211,Historical!$B$7:$B$1192,0)))^(1/10)-1)*100)</f>
        <v>10.249017334622689</v>
      </c>
      <c r="W211" s="475">
        <f t="shared" si="55"/>
        <v>1.4681776901757542</v>
      </c>
      <c r="X211" s="476">
        <f t="shared" si="56"/>
        <v>0.80167174197749624</v>
      </c>
      <c r="Y211" s="574"/>
      <c r="Z211" s="430">
        <f t="shared" si="57"/>
        <v>39.787798408488065</v>
      </c>
      <c r="AA211" s="581">
        <f t="shared" si="58"/>
        <v>48.57957559681698</v>
      </c>
      <c r="AB211" s="406">
        <v>12</v>
      </c>
      <c r="AC211" s="568">
        <v>15.08</v>
      </c>
      <c r="AD211" s="568">
        <v>1.17</v>
      </c>
      <c r="AE211" s="568">
        <v>13.02</v>
      </c>
      <c r="AF211" s="568">
        <v>37.96</v>
      </c>
      <c r="AG211" s="568">
        <v>86.7</v>
      </c>
      <c r="AH211" s="568">
        <v>75.709999999999994</v>
      </c>
      <c r="AI211" s="568">
        <v>32.14</v>
      </c>
      <c r="AJ211" s="568">
        <v>18.77</v>
      </c>
      <c r="AK211" s="568">
        <v>41.46</v>
      </c>
      <c r="AL211" s="576">
        <v>693360</v>
      </c>
      <c r="AM211" s="571">
        <v>10.34</v>
      </c>
      <c r="AN211" s="568">
        <v>2.1800000000000002</v>
      </c>
      <c r="AO211" s="510">
        <f t="shared" si="59"/>
        <v>-32.713173821543428</v>
      </c>
      <c r="AP211" s="511">
        <f t="shared" si="60"/>
        <v>15.866401775273552</v>
      </c>
      <c r="AQ211" s="582">
        <f t="shared" si="61"/>
        <v>805.3128838277521</v>
      </c>
      <c r="AR211" s="430">
        <f>INDEX(Historical!$C$7:$C$1190,MATCH(B211,Historical!$B$7:$B$1214,0))*IF(AH211="n/a",1.03,IF(AH211&lt;0,1.01,IF(AH211&gt;10,1.1,(1+AH211/100))))</f>
        <v>5.7200000000000006</v>
      </c>
      <c r="AS211" s="581">
        <f t="shared" si="62"/>
        <v>6.2920000000000016</v>
      </c>
      <c r="AT211" s="581">
        <f t="shared" si="66"/>
        <v>6.9212000000000025</v>
      </c>
      <c r="AU211" s="581">
        <f t="shared" si="66"/>
        <v>7.6133200000000034</v>
      </c>
      <c r="AV211" s="581">
        <f t="shared" si="66"/>
        <v>8.3746520000000046</v>
      </c>
      <c r="AW211" s="430">
        <f t="shared" si="63"/>
        <v>34.921172000000013</v>
      </c>
      <c r="AX211" s="516">
        <f t="shared" si="64"/>
        <v>4.7668748805591212</v>
      </c>
      <c r="AY211" s="606">
        <v>0.46</v>
      </c>
      <c r="AZ211" s="571">
        <v>17.440000000000001</v>
      </c>
      <c r="BA211" s="571">
        <v>-24.45</v>
      </c>
      <c r="BB211" s="571">
        <v>-2.12</v>
      </c>
      <c r="BC211" s="571">
        <v>-6.99</v>
      </c>
      <c r="BE211" s="421">
        <v>2015</v>
      </c>
      <c r="BF211" s="421">
        <f t="shared" si="65"/>
        <v>1</v>
      </c>
      <c r="BG211" s="578">
        <v>15.97</v>
      </c>
      <c r="BH211" t="s">
        <v>3876</v>
      </c>
      <c r="BI211" t="s">
        <v>3877</v>
      </c>
    </row>
    <row r="212" spans="1:61" ht="11.25" customHeight="1" x14ac:dyDescent="0.25">
      <c r="A212" s="95" t="s">
        <v>4332</v>
      </c>
      <c r="B212" s="405" t="s">
        <v>1309</v>
      </c>
      <c r="C212" s="734" t="s">
        <v>152</v>
      </c>
      <c r="D212" s="734" t="s">
        <v>3639</v>
      </c>
      <c r="E212" s="504">
        <v>15</v>
      </c>
      <c r="F212" s="33">
        <v>302</v>
      </c>
      <c r="G212" s="33" t="s">
        <v>105</v>
      </c>
      <c r="H212" s="33" t="s">
        <v>105</v>
      </c>
      <c r="I212" s="573">
        <v>95.36</v>
      </c>
      <c r="J212" s="430">
        <f t="shared" si="52"/>
        <v>0.83892617449664431</v>
      </c>
      <c r="K212" s="575">
        <v>0.2</v>
      </c>
      <c r="L212" s="406">
        <v>4</v>
      </c>
      <c r="M212" s="423">
        <f t="shared" si="53"/>
        <v>0.8</v>
      </c>
      <c r="N212" s="183" t="s">
        <v>481</v>
      </c>
      <c r="O212" s="505">
        <v>0.16</v>
      </c>
      <c r="P212" s="422">
        <v>45729</v>
      </c>
      <c r="Q212" s="422">
        <v>45743</v>
      </c>
      <c r="R212" s="423">
        <f t="shared" si="54"/>
        <v>25.000000000000007</v>
      </c>
      <c r="S212" s="474">
        <f>IF(INDEX(Historical!$D$7:$D$1190,MATCH(B212,Historical!$B$7:$B$1192,0))=0,"n/a",(INDEX(Historical!$C$7:$C$1190,MATCH(B212,Historical!$B$7:$B$1192,0))/INDEX(Historical!$D$7:$D$1190,MATCH(B212,Historical!$B$7:$B$1192,0))-1)*100)</f>
        <v>14.285714285714279</v>
      </c>
      <c r="T212" s="474">
        <f>IF(INDEX(Historical!$F$7:$F$1190,MATCH(B212,Historical!$B$7:$B$1192,0))=0,"n/a",((INDEX(Historical!$C$7:$C$1190,MATCH(B212,Historical!$B$7:$B$1192,0))/INDEX(Historical!$F$7:$F$1190,MATCH(B212,Historical!$B$7:$B$1192,0)))^(1/3)-1)*100)</f>
        <v>13.30326698854094</v>
      </c>
      <c r="U212" s="474">
        <f>IF(INDEX(Historical!$H$7:$H$1190,MATCH(B212,Historical!$B$7:$B$1192,0))=0,"n/a",((INDEX(Historical!$C$7:$C$1190,MATCH(B212,Historical!$B$7:$B$1192,0))/INDEX(Historical!$H$7:$H$1190,MATCH(B212,Historical!$B$7:$B$1192,0)))^(1/5)-1)*100)</f>
        <v>13.485457134316015</v>
      </c>
      <c r="V212" s="474">
        <f>IF(INDEX(Historical!$M$7:$M$1190,MATCH(B212,Historical!$B$7:$B$1192,0))=0,"n/a",((INDEX(Historical!$C$7:$C$1190,MATCH(B212,Historical!$B$7:$B$1192,0))/INDEX(Historical!$M$7:$M$1190,MATCH(B212,Historical!$B$7:$B$1192,0)))^(1/10)-1)*100)</f>
        <v>16.838136213573108</v>
      </c>
      <c r="W212" s="475">
        <f t="shared" si="55"/>
        <v>0.8008877564160265</v>
      </c>
      <c r="X212" s="476">
        <f t="shared" si="56"/>
        <v>0.79372908383260832</v>
      </c>
      <c r="Y212" s="405"/>
      <c r="Z212" s="430">
        <f t="shared" si="57"/>
        <v>38.834951456310677</v>
      </c>
      <c r="AA212" s="581">
        <f t="shared" si="58"/>
        <v>46.291262135922331</v>
      </c>
      <c r="AB212" s="406">
        <v>12</v>
      </c>
      <c r="AC212" s="568">
        <v>2.06</v>
      </c>
      <c r="AD212" s="568">
        <v>3.42</v>
      </c>
      <c r="AE212" s="568">
        <v>9.1999999999999993</v>
      </c>
      <c r="AF212" s="568">
        <v>5.95</v>
      </c>
      <c r="AG212" s="568">
        <v>13.81</v>
      </c>
      <c r="AH212" s="568">
        <v>18.27</v>
      </c>
      <c r="AI212" s="568">
        <v>8.870000000000001</v>
      </c>
      <c r="AJ212" s="568">
        <v>16.989999999999998</v>
      </c>
      <c r="AK212" s="568">
        <v>13.55</v>
      </c>
      <c r="AL212" s="576">
        <v>2160</v>
      </c>
      <c r="AM212" s="571">
        <v>8.18</v>
      </c>
      <c r="AN212" s="568">
        <v>0.51</v>
      </c>
      <c r="AO212" s="510">
        <f t="shared" si="59"/>
        <v>-31.966878827109674</v>
      </c>
      <c r="AP212" s="511">
        <f t="shared" si="60"/>
        <v>14.324383308812658</v>
      </c>
      <c r="AQ212" s="582">
        <f t="shared" si="61"/>
        <v>249.878080167451</v>
      </c>
      <c r="AR212" s="430">
        <f>INDEX(Historical!$C$7:$C$1190,MATCH(B212,Historical!$B$7:$B$1214,0))*IF(AH212="n/a",1.03,IF(AH212&lt;0,1.01,IF(AH212&gt;10,1.1,(1+AH212/100))))</f>
        <v>0.70400000000000007</v>
      </c>
      <c r="AS212" s="581">
        <f t="shared" si="62"/>
        <v>0.76644480000000004</v>
      </c>
      <c r="AT212" s="581">
        <f t="shared" si="66"/>
        <v>0.84308928000000016</v>
      </c>
      <c r="AU212" s="581">
        <f t="shared" si="66"/>
        <v>0.92739820800000028</v>
      </c>
      <c r="AV212" s="581">
        <f t="shared" si="66"/>
        <v>1.0201380288000004</v>
      </c>
      <c r="AW212" s="430">
        <f t="shared" si="63"/>
        <v>4.2610703168000015</v>
      </c>
      <c r="AX212" s="516">
        <f t="shared" si="64"/>
        <v>4.4684042751677868</v>
      </c>
      <c r="AY212" s="606">
        <v>0.79</v>
      </c>
      <c r="AZ212" s="571">
        <v>33.53</v>
      </c>
      <c r="BA212" s="571">
        <v>-12.97</v>
      </c>
      <c r="BB212" s="571">
        <v>9.1800000000000015</v>
      </c>
      <c r="BC212" s="571">
        <v>5.7</v>
      </c>
      <c r="BE212" s="421">
        <v>2011</v>
      </c>
      <c r="BF212" s="421">
        <f t="shared" si="65"/>
        <v>1</v>
      </c>
      <c r="BG212" s="578">
        <v>10.02</v>
      </c>
      <c r="BH212" t="s">
        <v>3876</v>
      </c>
      <c r="BI212" t="s">
        <v>3877</v>
      </c>
    </row>
    <row r="213" spans="1:61" ht="11.25" customHeight="1" x14ac:dyDescent="0.25">
      <c r="A213" s="95" t="s">
        <v>4333</v>
      </c>
      <c r="B213" s="405" t="s">
        <v>633</v>
      </c>
      <c r="C213" s="734" t="s">
        <v>111</v>
      </c>
      <c r="D213" s="734" t="s">
        <v>3658</v>
      </c>
      <c r="E213" s="504">
        <v>21</v>
      </c>
      <c r="F213" s="33">
        <v>184</v>
      </c>
      <c r="G213" s="33" t="s">
        <v>114</v>
      </c>
      <c r="H213" s="33" t="s">
        <v>114</v>
      </c>
      <c r="I213" s="573">
        <v>455.63</v>
      </c>
      <c r="J213" s="430">
        <f t="shared" si="52"/>
        <v>2.8970875491078285</v>
      </c>
      <c r="K213" s="575">
        <v>3.3</v>
      </c>
      <c r="L213" s="406">
        <v>4</v>
      </c>
      <c r="M213" s="423">
        <f t="shared" si="53"/>
        <v>13.2</v>
      </c>
      <c r="N213" s="183" t="s">
        <v>150</v>
      </c>
      <c r="O213" s="505">
        <v>3.15</v>
      </c>
      <c r="P213" s="422">
        <v>45628</v>
      </c>
      <c r="Q213" s="422">
        <v>45653</v>
      </c>
      <c r="R213" s="423">
        <f t="shared" si="54"/>
        <v>4.7619047619047592</v>
      </c>
      <c r="S213" s="474">
        <f>IF(INDEX(Historical!$D$7:$D$1190,MATCH(B213,Historical!$B$7:$B$1192,0))=0,"n/a",(INDEX(Historical!$C$7:$C$1190,MATCH(B213,Historical!$B$7:$B$1192,0))/INDEX(Historical!$D$7:$D$1190,MATCH(B213,Historical!$B$7:$B$1192,0))-1)*100)</f>
        <v>4.9382716049382713</v>
      </c>
      <c r="T213" s="474">
        <f>IF(INDEX(Historical!$F$7:$F$1190,MATCH(B213,Historical!$B$7:$B$1192,0))=0,"n/a",((INDEX(Historical!$C$7:$C$1190,MATCH(B213,Historical!$B$7:$B$1192,0))/INDEX(Historical!$F$7:$F$1190,MATCH(B213,Historical!$B$7:$B$1192,0)))^(1/3)-1)*100)</f>
        <v>6.3493336665860545</v>
      </c>
      <c r="U213" s="474">
        <f>IF(INDEX(Historical!$H$7:$H$1190,MATCH(B213,Historical!$B$7:$B$1192,0))=0,"n/a",((INDEX(Historical!$C$7:$C$1190,MATCH(B213,Historical!$B$7:$B$1192,0))/INDEX(Historical!$H$7:$H$1190,MATCH(B213,Historical!$B$7:$B$1192,0)))^(1/5)-1)*100)</f>
        <v>7.2145025900850923</v>
      </c>
      <c r="V213" s="474">
        <f>IF(INDEX(Historical!$M$7:$M$1190,MATCH(B213,Historical!$B$7:$B$1192,0))=0,"n/a",((INDEX(Historical!$C$7:$C$1190,MATCH(B213,Historical!$B$7:$B$1192,0))/INDEX(Historical!$M$7:$M$1190,MATCH(B213,Historical!$B$7:$B$1192,0)))^(1/10)-1)*100)</f>
        <v>8.7912042209510979</v>
      </c>
      <c r="W213" s="475">
        <f t="shared" si="55"/>
        <v>0.82065009625092911</v>
      </c>
      <c r="X213" s="476">
        <f t="shared" si="56"/>
        <v>22.545320594015912</v>
      </c>
      <c r="Y213" s="405"/>
      <c r="Z213" s="430">
        <f t="shared" si="57"/>
        <v>74.324324324324309</v>
      </c>
      <c r="AA213" s="581">
        <f t="shared" si="58"/>
        <v>25.654842342342342</v>
      </c>
      <c r="AB213" s="406">
        <v>12</v>
      </c>
      <c r="AC213" s="568">
        <v>17.760000000000002</v>
      </c>
      <c r="AD213" s="568">
        <v>2.1</v>
      </c>
      <c r="AE213" s="568">
        <v>1.48</v>
      </c>
      <c r="AF213" s="569">
        <v>19.82</v>
      </c>
      <c r="AG213" s="569">
        <v>73.06</v>
      </c>
      <c r="AH213" s="568">
        <v>-1.8399999999999999</v>
      </c>
      <c r="AI213" s="568">
        <v>33.800000000000004</v>
      </c>
      <c r="AJ213" s="568">
        <v>0.32</v>
      </c>
      <c r="AK213" s="568">
        <v>12.2</v>
      </c>
      <c r="AL213" s="576">
        <v>106370</v>
      </c>
      <c r="AM213" s="571">
        <v>6.9999999999999993E-2</v>
      </c>
      <c r="AN213" s="568">
        <v>4.0599999999999996</v>
      </c>
      <c r="AO213" s="510">
        <f t="shared" si="59"/>
        <v>-15.543252203149422</v>
      </c>
      <c r="AP213" s="511">
        <f t="shared" si="60"/>
        <v>10.11159013919292</v>
      </c>
      <c r="AQ213" s="582">
        <f t="shared" si="61"/>
        <v>375.38474487056862</v>
      </c>
      <c r="AR213" s="430">
        <f>INDEX(Historical!$C$7:$C$1190,MATCH(B213,Historical!$B$7:$B$1214,0))*IF(AH213="n/a",1.03,IF(AH213&lt;0,1.01,IF(AH213&gt;10,1.1,(1+AH213/100))))</f>
        <v>12.8775</v>
      </c>
      <c r="AS213" s="581">
        <f t="shared" si="62"/>
        <v>14.16525</v>
      </c>
      <c r="AT213" s="581">
        <f t="shared" si="66"/>
        <v>15.581775000000002</v>
      </c>
      <c r="AU213" s="581">
        <f t="shared" si="66"/>
        <v>17.139952500000003</v>
      </c>
      <c r="AV213" s="581">
        <f t="shared" si="66"/>
        <v>18.853947750000007</v>
      </c>
      <c r="AW213" s="430">
        <f t="shared" si="63"/>
        <v>78.618425250000001</v>
      </c>
      <c r="AX213" s="516">
        <f t="shared" si="64"/>
        <v>17.254883403199965</v>
      </c>
      <c r="AY213" s="606">
        <v>0.27</v>
      </c>
      <c r="AZ213" s="571">
        <v>11.1</v>
      </c>
      <c r="BA213" s="571">
        <v>-26.39</v>
      </c>
      <c r="BB213" s="571">
        <v>1.9300000000000002</v>
      </c>
      <c r="BC213" s="571">
        <v>-2.81</v>
      </c>
      <c r="BE213" s="421">
        <v>2003</v>
      </c>
      <c r="BF213" s="421">
        <f t="shared" si="65"/>
        <v>2</v>
      </c>
      <c r="BG213" s="578">
        <v>7.3800000000000008</v>
      </c>
      <c r="BH213" t="s">
        <v>3876</v>
      </c>
      <c r="BI213" t="s">
        <v>3877</v>
      </c>
    </row>
    <row r="214" spans="1:61" ht="11.25" customHeight="1" x14ac:dyDescent="0.25">
      <c r="A214" s="95" t="s">
        <v>4335</v>
      </c>
      <c r="B214" s="405" t="s">
        <v>631</v>
      </c>
      <c r="C214" s="734" t="s">
        <v>111</v>
      </c>
      <c r="D214" s="734" t="s">
        <v>209</v>
      </c>
      <c r="E214" s="504">
        <v>23</v>
      </c>
      <c r="F214" s="33">
        <v>161</v>
      </c>
      <c r="G214" s="33" t="s">
        <v>105</v>
      </c>
      <c r="H214" s="33" t="s">
        <v>105</v>
      </c>
      <c r="I214" s="573">
        <v>137.22999999999999</v>
      </c>
      <c r="J214" s="430">
        <f t="shared" si="52"/>
        <v>1.0784813816220944</v>
      </c>
      <c r="K214" s="575">
        <v>0.37</v>
      </c>
      <c r="L214" s="406">
        <v>4</v>
      </c>
      <c r="M214" s="423">
        <f t="shared" si="53"/>
        <v>1.48</v>
      </c>
      <c r="N214" s="183" t="s">
        <v>206</v>
      </c>
      <c r="O214" s="505">
        <v>0.36</v>
      </c>
      <c r="P214" s="422">
        <v>45884</v>
      </c>
      <c r="Q214" s="422">
        <v>45898</v>
      </c>
      <c r="R214" s="423">
        <f t="shared" si="54"/>
        <v>2.7777777777777803</v>
      </c>
      <c r="S214" s="474">
        <f>IF(INDEX(Historical!$D$7:$D$1190,MATCH(B214,Historical!$B$7:$B$1192,0))=0,"n/a",(INDEX(Historical!$C$7:$C$1190,MATCH(B214,Historical!$B$7:$B$1192,0))/INDEX(Historical!$D$7:$D$1190,MATCH(B214,Historical!$B$7:$B$1192,0))-1)*100)</f>
        <v>2.898550724637694</v>
      </c>
      <c r="T214" s="474">
        <f>IF(INDEX(Historical!$F$7:$F$1190,MATCH(B214,Historical!$B$7:$B$1192,0))=0,"n/a",((INDEX(Historical!$C$7:$C$1190,MATCH(B214,Historical!$B$7:$B$1192,0))/INDEX(Historical!$F$7:$F$1190,MATCH(B214,Historical!$B$7:$B$1192,0)))^(1/3)-1)*100)</f>
        <v>2.7241010936159382</v>
      </c>
      <c r="U214" s="474">
        <f>IF(INDEX(Historical!$H$7:$H$1190,MATCH(B214,Historical!$B$7:$B$1192,0))=0,"n/a",((INDEX(Historical!$C$7:$C$1190,MATCH(B214,Historical!$B$7:$B$1192,0))/INDEX(Historical!$H$7:$H$1190,MATCH(B214,Historical!$B$7:$B$1192,0)))^(1/5)-1)*100)</f>
        <v>2.7479893060531335</v>
      </c>
      <c r="V214" s="474">
        <f>IF(INDEX(Historical!$M$7:$M$1190,MATCH(B214,Historical!$B$7:$B$1192,0))=0,"n/a",((INDEX(Historical!$C$7:$C$1190,MATCH(B214,Historical!$B$7:$B$1192,0))/INDEX(Historical!$M$7:$M$1190,MATCH(B214,Historical!$B$7:$B$1192,0)))^(1/10)-1)*100)</f>
        <v>2.9670446662913408</v>
      </c>
      <c r="W214" s="475">
        <f t="shared" si="55"/>
        <v>0.92617052155402313</v>
      </c>
      <c r="X214" s="476">
        <f t="shared" si="56"/>
        <v>2.8227933292790275E-2</v>
      </c>
      <c r="Y214" s="451"/>
      <c r="Z214" s="430">
        <f t="shared" si="57"/>
        <v>21.264367816091951</v>
      </c>
      <c r="AA214" s="581">
        <f t="shared" si="58"/>
        <v>19.716954022988503</v>
      </c>
      <c r="AB214" s="406">
        <v>8</v>
      </c>
      <c r="AC214" s="568">
        <v>6.96</v>
      </c>
      <c r="AD214" s="568">
        <v>4.18</v>
      </c>
      <c r="AE214" s="568">
        <v>2.2000000000000002</v>
      </c>
      <c r="AF214" s="568">
        <v>2.82</v>
      </c>
      <c r="AG214" s="568">
        <v>15.06</v>
      </c>
      <c r="AH214" s="568">
        <v>15.540000000000001</v>
      </c>
      <c r="AI214" s="568">
        <v>-5.53</v>
      </c>
      <c r="AJ214" s="568">
        <v>97.350000000000009</v>
      </c>
      <c r="AK214" s="568">
        <v>4.71</v>
      </c>
      <c r="AL214" s="576">
        <v>1490</v>
      </c>
      <c r="AM214" s="571">
        <v>1.04</v>
      </c>
      <c r="AN214" s="568">
        <v>0.26</v>
      </c>
      <c r="AO214" s="510">
        <f t="shared" si="59"/>
        <v>-15.890483335313276</v>
      </c>
      <c r="AP214" s="511">
        <f t="shared" si="60"/>
        <v>3.8264706876752279</v>
      </c>
      <c r="AQ214" s="582">
        <f t="shared" si="61"/>
        <v>57.20024080392578</v>
      </c>
      <c r="AR214" s="430">
        <f>INDEX(Historical!$C$7:$C$1190,MATCH(B214,Historical!$B$7:$B$1214,0))*IF(AH214="n/a",1.03,IF(AH214&lt;0,1.01,IF(AH214&gt;10,1.1,(1+AH214/100))))</f>
        <v>1.5620000000000001</v>
      </c>
      <c r="AS214" s="581">
        <f t="shared" si="62"/>
        <v>1.57762</v>
      </c>
      <c r="AT214" s="581">
        <f t="shared" si="66"/>
        <v>1.6519259019999999</v>
      </c>
      <c r="AU214" s="581">
        <f t="shared" si="66"/>
        <v>1.7297316119841997</v>
      </c>
      <c r="AV214" s="581">
        <f t="shared" si="66"/>
        <v>1.8112019709086553</v>
      </c>
      <c r="AW214" s="430">
        <f t="shared" si="63"/>
        <v>8.3324794848928541</v>
      </c>
      <c r="AX214" s="516">
        <f t="shared" si="64"/>
        <v>6.0719080994628394</v>
      </c>
      <c r="AY214" s="606">
        <v>0.82</v>
      </c>
      <c r="AZ214" s="571">
        <v>22.37</v>
      </c>
      <c r="BA214" s="571">
        <v>-9.1</v>
      </c>
      <c r="BB214" s="571">
        <v>-1.39</v>
      </c>
      <c r="BC214" s="571">
        <v>3.4299999999999997</v>
      </c>
      <c r="BE214" s="421">
        <v>2003</v>
      </c>
      <c r="BF214" s="421">
        <f t="shared" si="65"/>
        <v>2</v>
      </c>
      <c r="BG214" s="578">
        <v>9.5</v>
      </c>
      <c r="BH214" t="s">
        <v>3876</v>
      </c>
      <c r="BI214" t="s">
        <v>3877</v>
      </c>
    </row>
    <row r="215" spans="1:61" ht="11.25" customHeight="1" x14ac:dyDescent="0.25">
      <c r="A215" s="95" t="s">
        <v>4336</v>
      </c>
      <c r="B215" s="405" t="s">
        <v>391</v>
      </c>
      <c r="C215" s="734" t="s">
        <v>130</v>
      </c>
      <c r="D215" s="734" t="s">
        <v>3644</v>
      </c>
      <c r="E215" s="504">
        <v>22</v>
      </c>
      <c r="F215" s="33">
        <v>168</v>
      </c>
      <c r="G215" s="33" t="s">
        <v>36</v>
      </c>
      <c r="H215" s="33" t="s">
        <v>36</v>
      </c>
      <c r="I215" s="573">
        <v>65.069999999999993</v>
      </c>
      <c r="J215" s="430">
        <f t="shared" si="52"/>
        <v>3.1197172276010448</v>
      </c>
      <c r="K215" s="575">
        <v>0.50749999999999995</v>
      </c>
      <c r="L215" s="406">
        <v>4</v>
      </c>
      <c r="M215" s="423">
        <f t="shared" si="53"/>
        <v>2.0299999999999998</v>
      </c>
      <c r="N215" s="183" t="s">
        <v>106</v>
      </c>
      <c r="O215" s="505">
        <v>0.48</v>
      </c>
      <c r="P215" s="422">
        <v>45688</v>
      </c>
      <c r="Q215" s="422">
        <v>45706</v>
      </c>
      <c r="R215" s="423">
        <f t="shared" si="54"/>
        <v>5.7291666666666599</v>
      </c>
      <c r="S215" s="474">
        <f>IF(INDEX(Historical!$D$7:$D$1190,MATCH(B215,Historical!$B$7:$B$1192,0))=0,"n/a",(INDEX(Historical!$C$7:$C$1190,MATCH(B215,Historical!$B$7:$B$1192,0))/INDEX(Historical!$D$7:$D$1190,MATCH(B215,Historical!$B$7:$B$1192,0))-1)*100)</f>
        <v>6.0773480662983381</v>
      </c>
      <c r="T215" s="474">
        <f>IF(INDEX(Historical!$F$7:$F$1190,MATCH(B215,Historical!$B$7:$B$1192,0))=0,"n/a",((INDEX(Historical!$C$7:$C$1190,MATCH(B215,Historical!$B$7:$B$1192,0))/INDEX(Historical!$F$7:$F$1190,MATCH(B215,Historical!$B$7:$B$1192,0)))^(1/3)-1)*100)</f>
        <v>6.0453877021358737</v>
      </c>
      <c r="U215" s="474">
        <f>IF(INDEX(Historical!$H$7:$H$1190,MATCH(B215,Historical!$B$7:$B$1192,0))=0,"n/a",((INDEX(Historical!$C$7:$C$1190,MATCH(B215,Historical!$B$7:$B$1192,0))/INDEX(Historical!$H$7:$H$1190,MATCH(B215,Historical!$B$7:$B$1192,0)))^(1/5)-1)*100)</f>
        <v>6.2190901105396268</v>
      </c>
      <c r="V215" s="474">
        <f>IF(INDEX(Historical!$M$7:$M$1190,MATCH(B215,Historical!$B$7:$B$1192,0))=0,"n/a",((INDEX(Historical!$C$7:$C$1190,MATCH(B215,Historical!$B$7:$B$1192,0))/INDEX(Historical!$M$7:$M$1190,MATCH(B215,Historical!$B$7:$B$1192,0)))^(1/10)-1)*100)</f>
        <v>6.5295532396132838</v>
      </c>
      <c r="W215" s="475">
        <f t="shared" si="55"/>
        <v>0.9524526230691942</v>
      </c>
      <c r="X215" s="476">
        <f t="shared" si="56"/>
        <v>2.1898204614576149</v>
      </c>
      <c r="Y215" s="439"/>
      <c r="Z215" s="430">
        <f t="shared" si="57"/>
        <v>62.654320987654309</v>
      </c>
      <c r="AA215" s="581">
        <f t="shared" si="58"/>
        <v>20.083333333333329</v>
      </c>
      <c r="AB215" s="406">
        <v>12</v>
      </c>
      <c r="AC215" s="568">
        <v>3.24</v>
      </c>
      <c r="AD215" s="568">
        <v>2.98</v>
      </c>
      <c r="AE215" s="568">
        <v>4.03</v>
      </c>
      <c r="AF215" s="568">
        <v>2.34</v>
      </c>
      <c r="AG215" s="568">
        <v>11.940000000000001</v>
      </c>
      <c r="AH215" s="568">
        <v>5.75</v>
      </c>
      <c r="AI215" s="568">
        <v>6.8900000000000006</v>
      </c>
      <c r="AJ215" s="568">
        <v>2.8400000000000003</v>
      </c>
      <c r="AK215" s="568">
        <v>6.74</v>
      </c>
      <c r="AL215" s="576">
        <v>16720</v>
      </c>
      <c r="AM215" s="571">
        <v>0.25</v>
      </c>
      <c r="AN215" s="568">
        <v>1.58</v>
      </c>
      <c r="AO215" s="510">
        <f t="shared" si="59"/>
        <v>-10.744525995192657</v>
      </c>
      <c r="AP215" s="511">
        <f t="shared" si="60"/>
        <v>9.338807338140672</v>
      </c>
      <c r="AQ215" s="582">
        <f t="shared" si="61"/>
        <v>44.522201293319164</v>
      </c>
      <c r="AR215" s="430">
        <f>INDEX(Historical!$C$7:$C$1190,MATCH(B215,Historical!$B$7:$B$1214,0))*IF(AH215="n/a",1.03,IF(AH215&lt;0,1.01,IF(AH215&gt;10,1.1,(1+AH215/100))))</f>
        <v>2.0304000000000002</v>
      </c>
      <c r="AS215" s="581">
        <f t="shared" si="62"/>
        <v>2.1702945600000003</v>
      </c>
      <c r="AT215" s="581">
        <f t="shared" si="66"/>
        <v>2.3165724133440002</v>
      </c>
      <c r="AU215" s="581">
        <f t="shared" si="66"/>
        <v>2.4727093940033855</v>
      </c>
      <c r="AV215" s="581">
        <f t="shared" si="66"/>
        <v>2.6393700071592137</v>
      </c>
      <c r="AW215" s="430">
        <f t="shared" si="63"/>
        <v>11.629346374506598</v>
      </c>
      <c r="AX215" s="516">
        <f t="shared" si="64"/>
        <v>17.872055285856153</v>
      </c>
      <c r="AY215" s="606">
        <v>0.55000000000000004</v>
      </c>
      <c r="AZ215" s="571">
        <v>16.03</v>
      </c>
      <c r="BA215" s="571">
        <v>-3.04</v>
      </c>
      <c r="BB215" s="571">
        <v>1.87</v>
      </c>
      <c r="BC215" s="571">
        <v>5.27</v>
      </c>
      <c r="BE215" s="421">
        <v>2004</v>
      </c>
      <c r="BF215" s="421">
        <f t="shared" si="65"/>
        <v>2</v>
      </c>
      <c r="BG215" s="578">
        <v>3.65</v>
      </c>
      <c r="BH215" t="s">
        <v>3876</v>
      </c>
      <c r="BI215" t="s">
        <v>3877</v>
      </c>
    </row>
    <row r="216" spans="1:61" ht="11.25" customHeight="1" x14ac:dyDescent="0.25">
      <c r="A216" s="88" t="s">
        <v>4337</v>
      </c>
      <c r="B216" s="405" t="s">
        <v>3285</v>
      </c>
      <c r="C216" s="734" t="s">
        <v>3535</v>
      </c>
      <c r="D216" s="734" t="s">
        <v>3635</v>
      </c>
      <c r="E216" s="504">
        <v>12</v>
      </c>
      <c r="F216" s="33">
        <v>476</v>
      </c>
      <c r="G216" s="33" t="s">
        <v>105</v>
      </c>
      <c r="H216" s="33" t="s">
        <v>105</v>
      </c>
      <c r="I216" s="573">
        <v>103.54</v>
      </c>
      <c r="J216" s="430">
        <f t="shared" si="52"/>
        <v>1.4858025883716437</v>
      </c>
      <c r="K216" s="575">
        <v>1.5384</v>
      </c>
      <c r="L216" s="406">
        <v>1</v>
      </c>
      <c r="M216" s="423">
        <f t="shared" si="53"/>
        <v>1.5384</v>
      </c>
      <c r="N216" s="183" t="s">
        <v>3593</v>
      </c>
      <c r="O216" s="505">
        <v>1.3712</v>
      </c>
      <c r="P216" s="422">
        <v>45923</v>
      </c>
      <c r="Q216" s="422">
        <v>45924</v>
      </c>
      <c r="R216" s="423">
        <f t="shared" si="54"/>
        <v>12.193698949824972</v>
      </c>
      <c r="S216" s="474">
        <f>IF(INDEX(Historical!$D$7:$D$1190,MATCH(B216,Historical!$B$7:$B$1192,0))=0,"n/a",(INDEX(Historical!$C$7:$C$1190,MATCH(B216,Historical!$B$7:$B$1192,0))/INDEX(Historical!$D$7:$D$1190,MATCH(B216,Historical!$B$7:$B$1192,0))-1)*100)</f>
        <v>17.98313543279988</v>
      </c>
      <c r="T216" s="474">
        <f>IF(INDEX(Historical!$F$7:$F$1190,MATCH(B216,Historical!$B$7:$B$1192,0))=0,"n/a",((INDEX(Historical!$C$7:$C$1190,MATCH(B216,Historical!$B$7:$B$1192,0))/INDEX(Historical!$F$7:$F$1190,MATCH(B216,Historical!$B$7:$B$1192,0)))^(1/3)-1)*100)</f>
        <v>13.307273610666304</v>
      </c>
      <c r="U216" s="474">
        <f>IF(INDEX(Historical!$H$7:$H$1190,MATCH(B216,Historical!$B$7:$B$1192,0))=0,"n/a",((INDEX(Historical!$C$7:$C$1190,MATCH(B216,Historical!$B$7:$B$1192,0))/INDEX(Historical!$H$7:$H$1190,MATCH(B216,Historical!$B$7:$B$1192,0)))^(1/5)-1)*100)</f>
        <v>13.368973936994344</v>
      </c>
      <c r="V216" s="474">
        <f>IF(INDEX(Historical!$M$7:$M$1190,MATCH(B216,Historical!$B$7:$B$1192,0))=0,"n/a",((INDEX(Historical!$C$7:$C$1190,MATCH(B216,Historical!$B$7:$B$1192,0))/INDEX(Historical!$M$7:$M$1190,MATCH(B216,Historical!$B$7:$B$1192,0)))^(1/10)-1)*100)</f>
        <v>17.772173925587897</v>
      </c>
      <c r="W216" s="475">
        <f t="shared" si="55"/>
        <v>0.75224190315547479</v>
      </c>
      <c r="X216" s="476">
        <f t="shared" si="56"/>
        <v>1.4970855472558056</v>
      </c>
      <c r="Y216" s="574" t="s">
        <v>3596</v>
      </c>
      <c r="Z216" s="430">
        <f t="shared" si="57"/>
        <v>36.628571428571426</v>
      </c>
      <c r="AA216" s="581">
        <f t="shared" si="58"/>
        <v>24.652380952380952</v>
      </c>
      <c r="AB216" s="406">
        <v>12</v>
      </c>
      <c r="AC216" s="568">
        <v>4.2</v>
      </c>
      <c r="AD216" s="568">
        <v>4.3499999999999996</v>
      </c>
      <c r="AE216" s="568">
        <v>3.31</v>
      </c>
      <c r="AF216" s="568">
        <v>6.98</v>
      </c>
      <c r="AG216" s="568">
        <v>28.660000000000004</v>
      </c>
      <c r="AH216" s="568">
        <v>-0.15</v>
      </c>
      <c r="AI216" s="568">
        <v>7.61</v>
      </c>
      <c r="AJ216" s="568">
        <v>8.93</v>
      </c>
      <c r="AK216" s="568">
        <v>5.67</v>
      </c>
      <c r="AL216" s="576">
        <v>15280</v>
      </c>
      <c r="AM216" s="571">
        <v>12.19</v>
      </c>
      <c r="AN216" s="568">
        <v>0.04</v>
      </c>
      <c r="AO216" s="510">
        <f t="shared" si="59"/>
        <v>-9.7976044270149636</v>
      </c>
      <c r="AP216" s="511">
        <f t="shared" si="60"/>
        <v>14.854776525365988</v>
      </c>
      <c r="AQ216" s="582">
        <f t="shared" si="61"/>
        <v>176.54504880970842</v>
      </c>
      <c r="AR216" s="430">
        <f>INDEX(Historical!$C$7:$C$1190,MATCH(B216,Historical!$B$7:$B$1214,0))*IF(AH216="n/a",1.03,IF(AH216&lt;0,1.01,IF(AH216&gt;10,1.1,(1+AH216/100))))</f>
        <v>1.3849119999999999</v>
      </c>
      <c r="AS216" s="581">
        <f t="shared" si="62"/>
        <v>1.4903038032</v>
      </c>
      <c r="AT216" s="581">
        <f t="shared" si="66"/>
        <v>1.57480402884144</v>
      </c>
      <c r="AU216" s="581">
        <f t="shared" si="66"/>
        <v>1.6640954172767497</v>
      </c>
      <c r="AV216" s="581">
        <f t="shared" si="66"/>
        <v>1.7584496274363413</v>
      </c>
      <c r="AW216" s="430">
        <f t="shared" si="63"/>
        <v>7.8725648767545309</v>
      </c>
      <c r="AX216" s="516">
        <f t="shared" si="64"/>
        <v>7.6034043623281145</v>
      </c>
      <c r="AY216" s="606">
        <v>0.97</v>
      </c>
      <c r="AZ216" s="571">
        <v>59.96</v>
      </c>
      <c r="BA216" s="571">
        <v>-2</v>
      </c>
      <c r="BB216" s="571">
        <v>8.7800000000000011</v>
      </c>
      <c r="BC216" s="571">
        <v>17.16</v>
      </c>
      <c r="BE216" s="421">
        <v>2014</v>
      </c>
      <c r="BF216" s="421">
        <f t="shared" si="65"/>
        <v>1</v>
      </c>
      <c r="BG216" s="578">
        <v>17.119999999999997</v>
      </c>
      <c r="BH216" t="s">
        <v>3881</v>
      </c>
      <c r="BI216" t="s">
        <v>3877</v>
      </c>
    </row>
    <row r="217" spans="1:61" ht="11.25" customHeight="1" x14ac:dyDescent="0.25">
      <c r="A217" s="95" t="s">
        <v>4339</v>
      </c>
      <c r="B217" s="405" t="s">
        <v>1299</v>
      </c>
      <c r="C217" s="734" t="s">
        <v>3535</v>
      </c>
      <c r="D217" s="734" t="s">
        <v>3641</v>
      </c>
      <c r="E217" s="504">
        <v>12</v>
      </c>
      <c r="F217" s="33">
        <v>477</v>
      </c>
      <c r="G217" s="33" t="s">
        <v>105</v>
      </c>
      <c r="H217" s="33" t="s">
        <v>105</v>
      </c>
      <c r="I217" s="573">
        <v>100.15</v>
      </c>
      <c r="J217" s="430">
        <f t="shared" si="52"/>
        <v>1.0384423364952571</v>
      </c>
      <c r="K217" s="575">
        <v>0.26</v>
      </c>
      <c r="L217" s="406">
        <v>4</v>
      </c>
      <c r="M217" s="423">
        <f t="shared" si="53"/>
        <v>1.04</v>
      </c>
      <c r="N217" s="183" t="s">
        <v>126</v>
      </c>
      <c r="O217" s="505">
        <v>0.23</v>
      </c>
      <c r="P217" s="422">
        <v>45924</v>
      </c>
      <c r="Q217" s="422">
        <v>45945</v>
      </c>
      <c r="R217" s="423">
        <f t="shared" si="54"/>
        <v>13.043478260869565</v>
      </c>
      <c r="S217" s="474">
        <f>IF(INDEX(Historical!$D$7:$D$1190,MATCH(B217,Historical!$B$7:$B$1192,0))=0,"n/a",(INDEX(Historical!$C$7:$C$1190,MATCH(B217,Historical!$B$7:$B$1192,0))/INDEX(Historical!$D$7:$D$1190,MATCH(B217,Historical!$B$7:$B$1192,0))-1)*100)</f>
        <v>15.679442508710784</v>
      </c>
      <c r="T217" s="474">
        <f>IF(INDEX(Historical!$F$7:$F$1190,MATCH(B217,Historical!$B$7:$B$1192,0))=0,"n/a",((INDEX(Historical!$C$7:$C$1190,MATCH(B217,Historical!$B$7:$B$1192,0))/INDEX(Historical!$F$7:$F$1190,MATCH(B217,Historical!$B$7:$B$1192,0)))^(1/3)-1)*100)</f>
        <v>15.405926210450648</v>
      </c>
      <c r="U217" s="474">
        <f>IF(INDEX(Historical!$H$7:$H$1190,MATCH(B217,Historical!$B$7:$B$1192,0))=0,"n/a",((INDEX(Historical!$C$7:$C$1190,MATCH(B217,Historical!$B$7:$B$1192,0))/INDEX(Historical!$H$7:$H$1190,MATCH(B217,Historical!$B$7:$B$1192,0)))^(1/5)-1)*100)</f>
        <v>13.02463565463019</v>
      </c>
      <c r="V217" s="474">
        <f>IF(INDEX(Historical!$M$7:$M$1190,MATCH(B217,Historical!$B$7:$B$1192,0))=0,"n/a",((INDEX(Historical!$C$7:$C$1190,MATCH(B217,Historical!$B$7:$B$1192,0))/INDEX(Historical!$M$7:$M$1190,MATCH(B217,Historical!$B$7:$B$1192,0)))^(1/10)-1)*100)</f>
        <v>36.860322537957899</v>
      </c>
      <c r="W217" s="475">
        <f t="shared" si="55"/>
        <v>0.35335110378423101</v>
      </c>
      <c r="X217" s="476">
        <f t="shared" si="56"/>
        <v>0.58093825399777832</v>
      </c>
      <c r="Y217" s="439"/>
      <c r="Z217" s="430">
        <f t="shared" si="57"/>
        <v>25</v>
      </c>
      <c r="AA217" s="581">
        <f t="shared" si="58"/>
        <v>24.07451923076923</v>
      </c>
      <c r="AB217" s="406">
        <v>6</v>
      </c>
      <c r="AC217" s="568">
        <v>4.16</v>
      </c>
      <c r="AD217" s="568">
        <v>2.0699999999999998</v>
      </c>
      <c r="AE217" s="568">
        <v>6.88</v>
      </c>
      <c r="AF217" s="568">
        <v>12.88</v>
      </c>
      <c r="AG217" s="568">
        <v>58.24</v>
      </c>
      <c r="AH217" s="568">
        <v>7.21</v>
      </c>
      <c r="AI217" s="568">
        <v>13.389999999999999</v>
      </c>
      <c r="AJ217" s="568">
        <v>22.42</v>
      </c>
      <c r="AK217" s="568">
        <v>11.65</v>
      </c>
      <c r="AL217" s="576">
        <v>126750</v>
      </c>
      <c r="AM217" s="571">
        <v>0.44999999999999996</v>
      </c>
      <c r="AN217" s="568">
        <v>0.48</v>
      </c>
      <c r="AO217" s="510">
        <f t="shared" si="59"/>
        <v>-10.011441239643784</v>
      </c>
      <c r="AP217" s="511">
        <f t="shared" si="60"/>
        <v>14.063077991125446</v>
      </c>
      <c r="AQ217" s="582">
        <f t="shared" si="61"/>
        <v>271.23206739618803</v>
      </c>
      <c r="AR217" s="430">
        <f>INDEX(Historical!$C$7:$C$1190,MATCH(B217,Historical!$B$7:$B$1214,0))*IF(AH217="n/a",1.03,IF(AH217&lt;0,1.01,IF(AH217&gt;10,1.1,(1+AH217/100))))</f>
        <v>0.88984300000000005</v>
      </c>
      <c r="AS217" s="581">
        <f t="shared" si="62"/>
        <v>0.97882730000000018</v>
      </c>
      <c r="AT217" s="581">
        <f t="shared" si="66"/>
        <v>1.0767100300000003</v>
      </c>
      <c r="AU217" s="581">
        <f t="shared" si="66"/>
        <v>1.1843810330000004</v>
      </c>
      <c r="AV217" s="581">
        <f t="shared" si="66"/>
        <v>1.3028191363000006</v>
      </c>
      <c r="AW217" s="430">
        <f t="shared" si="63"/>
        <v>5.432580499300002</v>
      </c>
      <c r="AX217" s="516">
        <f t="shared" si="64"/>
        <v>5.4244438335496765</v>
      </c>
      <c r="AY217" s="606">
        <v>1.77</v>
      </c>
      <c r="AZ217" s="571">
        <v>77.819999999999993</v>
      </c>
      <c r="BA217" s="571">
        <v>-7.2900000000000009</v>
      </c>
      <c r="BB217" s="571">
        <v>0.86999999999999988</v>
      </c>
      <c r="BC217" s="571">
        <v>21.08</v>
      </c>
      <c r="BE217" s="421">
        <v>2014</v>
      </c>
      <c r="BF217" s="421">
        <f t="shared" si="65"/>
        <v>1</v>
      </c>
      <c r="BG217" s="578">
        <v>26.729999999999997</v>
      </c>
      <c r="BH217" t="s">
        <v>3876</v>
      </c>
      <c r="BI217" t="s">
        <v>3877</v>
      </c>
    </row>
    <row r="218" spans="1:61" ht="11.25" customHeight="1" x14ac:dyDescent="0.25">
      <c r="A218" s="95" t="s">
        <v>4340</v>
      </c>
      <c r="B218" s="405" t="s">
        <v>626</v>
      </c>
      <c r="C218" s="734" t="s">
        <v>111</v>
      </c>
      <c r="D218" s="734" t="s">
        <v>3670</v>
      </c>
      <c r="E218" s="504">
        <v>21</v>
      </c>
      <c r="F218" s="33">
        <v>192</v>
      </c>
      <c r="G218" s="33" t="s">
        <v>105</v>
      </c>
      <c r="H218" s="33" t="s">
        <v>105</v>
      </c>
      <c r="I218" s="573">
        <v>132.33000000000001</v>
      </c>
      <c r="J218" s="430">
        <f t="shared" si="52"/>
        <v>1.2090984659563213</v>
      </c>
      <c r="K218" s="575">
        <v>0.4</v>
      </c>
      <c r="L218" s="406">
        <v>4</v>
      </c>
      <c r="M218" s="423">
        <f t="shared" si="53"/>
        <v>1.6</v>
      </c>
      <c r="N218" s="183" t="s">
        <v>567</v>
      </c>
      <c r="O218" s="505">
        <v>0.36</v>
      </c>
      <c r="P218" s="422">
        <v>45813</v>
      </c>
      <c r="Q218" s="422">
        <v>45832</v>
      </c>
      <c r="R218" s="423">
        <f t="shared" si="54"/>
        <v>11.111111111111121</v>
      </c>
      <c r="S218" s="474">
        <f>IF(INDEX(Historical!$D$7:$D$1190,MATCH(B218,Historical!$B$7:$B$1192,0))=0,"n/a",(INDEX(Historical!$C$7:$C$1190,MATCH(B218,Historical!$B$7:$B$1192,0))/INDEX(Historical!$D$7:$D$1190,MATCH(B218,Historical!$B$7:$B$1192,0))-1)*100)</f>
        <v>9.5238095238095113</v>
      </c>
      <c r="T218" s="474">
        <f>IF(INDEX(Historical!$F$7:$F$1190,MATCH(B218,Historical!$B$7:$B$1192,0))=0,"n/a",((INDEX(Historical!$C$7:$C$1190,MATCH(B218,Historical!$B$7:$B$1192,0))/INDEX(Historical!$F$7:$F$1190,MATCH(B218,Historical!$B$7:$B$1192,0)))^(1/3)-1)*100)</f>
        <v>14.471424255333186</v>
      </c>
      <c r="U218" s="474">
        <f>IF(INDEX(Historical!$H$7:$H$1190,MATCH(B218,Historical!$B$7:$B$1192,0))=0,"n/a",((INDEX(Historical!$C$7:$C$1190,MATCH(B218,Historical!$B$7:$B$1192,0))/INDEX(Historical!$H$7:$H$1190,MATCH(B218,Historical!$B$7:$B$1192,0)))^(1/5)-1)*100)</f>
        <v>14.539744306223357</v>
      </c>
      <c r="V218" s="474">
        <f>IF(INDEX(Historical!$M$7:$M$1190,MATCH(B218,Historical!$B$7:$B$1192,0))=0,"n/a",((INDEX(Historical!$C$7:$C$1190,MATCH(B218,Historical!$B$7:$B$1192,0))/INDEX(Historical!$M$7:$M$1190,MATCH(B218,Historical!$B$7:$B$1192,0)))^(1/10)-1)*100)</f>
        <v>18.165466500910156</v>
      </c>
      <c r="W218" s="475">
        <f t="shared" si="55"/>
        <v>0.80040577573358007</v>
      </c>
      <c r="X218" s="476" t="str">
        <f t="shared" si="56"/>
        <v>n/a</v>
      </c>
      <c r="Y218" s="443"/>
      <c r="Z218" s="430">
        <f t="shared" si="57"/>
        <v>33.542976939203363</v>
      </c>
      <c r="AA218" s="581">
        <f t="shared" si="58"/>
        <v>27.74213836477988</v>
      </c>
      <c r="AB218" s="406">
        <v>12</v>
      </c>
      <c r="AC218" s="568">
        <v>4.7699999999999996</v>
      </c>
      <c r="AD218" s="568">
        <v>2.68</v>
      </c>
      <c r="AE218" s="568">
        <v>0.96</v>
      </c>
      <c r="AF218" s="568">
        <v>4.97</v>
      </c>
      <c r="AG218" s="568">
        <v>17.47</v>
      </c>
      <c r="AH218" s="568">
        <v>-14.67</v>
      </c>
      <c r="AI218" s="568">
        <v>29.13</v>
      </c>
      <c r="AJ218" s="568">
        <v>-0.74</v>
      </c>
      <c r="AK218" s="568">
        <v>10.36</v>
      </c>
      <c r="AL218" s="576">
        <v>4590</v>
      </c>
      <c r="AM218" s="571">
        <v>1.06</v>
      </c>
      <c r="AN218" s="568">
        <v>0.16</v>
      </c>
      <c r="AO218" s="510">
        <f t="shared" si="59"/>
        <v>-11.993295592600202</v>
      </c>
      <c r="AP218" s="511">
        <f t="shared" si="60"/>
        <v>15.748842772179678</v>
      </c>
      <c r="AQ218" s="582">
        <f t="shared" si="61"/>
        <v>147.5465636763727</v>
      </c>
      <c r="AR218" s="430">
        <f>INDEX(Historical!$C$7:$C$1190,MATCH(B218,Historical!$B$7:$B$1214,0))*IF(AH218="n/a",1.03,IF(AH218&lt;0,1.01,IF(AH218&gt;10,1.1,(1+AH218/100))))</f>
        <v>1.3937999999999999</v>
      </c>
      <c r="AS218" s="581">
        <f t="shared" si="62"/>
        <v>1.53318</v>
      </c>
      <c r="AT218" s="581">
        <f t="shared" si="66"/>
        <v>1.6864980000000001</v>
      </c>
      <c r="AU218" s="581">
        <f t="shared" si="66"/>
        <v>1.8551478000000001</v>
      </c>
      <c r="AV218" s="581">
        <f t="shared" si="66"/>
        <v>2.0406625800000002</v>
      </c>
      <c r="AW218" s="430">
        <f t="shared" si="63"/>
        <v>8.509288380000001</v>
      </c>
      <c r="AX218" s="516">
        <f t="shared" si="64"/>
        <v>6.4303547041487192</v>
      </c>
      <c r="AY218" s="606">
        <v>0.84</v>
      </c>
      <c r="AZ218" s="571">
        <v>7.21</v>
      </c>
      <c r="BA218" s="571">
        <v>-31.979999999999997</v>
      </c>
      <c r="BB218" s="571">
        <v>-2.6100000000000003</v>
      </c>
      <c r="BC218" s="571">
        <v>-12.91</v>
      </c>
      <c r="BE218" s="421">
        <v>2005</v>
      </c>
      <c r="BF218" s="421">
        <f t="shared" si="65"/>
        <v>2</v>
      </c>
      <c r="BG218" s="578">
        <v>9.7199999999999989</v>
      </c>
      <c r="BH218" t="s">
        <v>3876</v>
      </c>
      <c r="BI218" t="s">
        <v>3877</v>
      </c>
    </row>
    <row r="219" spans="1:61" ht="11.25" customHeight="1" x14ac:dyDescent="0.25">
      <c r="A219" s="95" t="s">
        <v>4341</v>
      </c>
      <c r="B219" s="405" t="s">
        <v>1328</v>
      </c>
      <c r="C219" s="734" t="s">
        <v>122</v>
      </c>
      <c r="D219" s="734" t="s">
        <v>3518</v>
      </c>
      <c r="E219" s="504">
        <v>15</v>
      </c>
      <c r="F219" s="33">
        <v>317</v>
      </c>
      <c r="G219" s="33" t="s">
        <v>105</v>
      </c>
      <c r="H219" s="33" t="s">
        <v>105</v>
      </c>
      <c r="I219" s="573">
        <v>56.35</v>
      </c>
      <c r="J219" s="430">
        <f t="shared" si="52"/>
        <v>9.724933451641526</v>
      </c>
      <c r="K219" s="575">
        <v>1.37</v>
      </c>
      <c r="L219" s="406">
        <v>4</v>
      </c>
      <c r="M219" s="423">
        <f t="shared" si="53"/>
        <v>5.48</v>
      </c>
      <c r="N219" s="183" t="s">
        <v>110</v>
      </c>
      <c r="O219" s="505">
        <v>1.34</v>
      </c>
      <c r="P219" s="422">
        <v>45810</v>
      </c>
      <c r="Q219" s="422">
        <v>45817</v>
      </c>
      <c r="R219" s="423">
        <f t="shared" si="54"/>
        <v>2.2388059701492558</v>
      </c>
      <c r="S219" s="474">
        <f>IF(INDEX(Historical!$D$7:$D$1190,MATCH(B219,Historical!$B$7:$B$1192,0))=0,"n/a",(INDEX(Historical!$C$7:$C$1190,MATCH(B219,Historical!$B$7:$B$1192,0))/INDEX(Historical!$D$7:$D$1190,MATCH(B219,Historical!$B$7:$B$1192,0))-1)*100)</f>
        <v>6.6801619433198178</v>
      </c>
      <c r="T219" s="474">
        <f>IF(INDEX(Historical!$F$7:$F$1190,MATCH(B219,Historical!$B$7:$B$1192,0))=0,"n/a",((INDEX(Historical!$C$7:$C$1190,MATCH(B219,Historical!$B$7:$B$1192,0))/INDEX(Historical!$F$7:$F$1190,MATCH(B219,Historical!$B$7:$B$1192,0)))^(1/3)-1)*100)</f>
        <v>5.8788498669839928</v>
      </c>
      <c r="U219" s="474">
        <f>IF(INDEX(Historical!$H$7:$H$1190,MATCH(B219,Historical!$B$7:$B$1192,0))=0,"n/a",((INDEX(Historical!$C$7:$C$1190,MATCH(B219,Historical!$B$7:$B$1192,0))/INDEX(Historical!$H$7:$H$1190,MATCH(B219,Historical!$B$7:$B$1192,0)))^(1/5)-1)*100)</f>
        <v>4.8944484453181891</v>
      </c>
      <c r="V219" s="474">
        <f>IF(INDEX(Historical!$M$7:$M$1190,MATCH(B219,Historical!$B$7:$B$1192,0))=0,"n/a",((INDEX(Historical!$C$7:$C$1190,MATCH(B219,Historical!$B$7:$B$1192,0))/INDEX(Historical!$M$7:$M$1190,MATCH(B219,Historical!$B$7:$B$1192,0)))^(1/10)-1)*100)</f>
        <v>6.9164881282515189</v>
      </c>
      <c r="W219" s="475">
        <f t="shared" si="55"/>
        <v>0.70764936692741798</v>
      </c>
      <c r="X219" s="476" t="str">
        <f t="shared" si="56"/>
        <v>n/a</v>
      </c>
      <c r="Y219" s="451"/>
      <c r="Z219" s="430">
        <f t="shared" si="57"/>
        <v>721.0526315789474</v>
      </c>
      <c r="AA219" s="581">
        <f t="shared" si="58"/>
        <v>74.14473684210526</v>
      </c>
      <c r="AB219" s="406">
        <v>12</v>
      </c>
      <c r="AC219" s="568">
        <v>0.76</v>
      </c>
      <c r="AD219" s="568" t="s">
        <v>135</v>
      </c>
      <c r="AE219" s="568">
        <v>0.52</v>
      </c>
      <c r="AF219" s="568">
        <v>1.52</v>
      </c>
      <c r="AG219" s="568">
        <v>1.08</v>
      </c>
      <c r="AH219" s="568">
        <v>-56.210000000000008</v>
      </c>
      <c r="AI219" s="568">
        <v>62.18</v>
      </c>
      <c r="AJ219" s="568">
        <v>-15.4</v>
      </c>
      <c r="AK219" s="568">
        <v>-3.5999999999999996</v>
      </c>
      <c r="AL219" s="576">
        <v>18120</v>
      </c>
      <c r="AM219" s="571">
        <v>20.380000000000003</v>
      </c>
      <c r="AN219" s="568">
        <v>1.1100000000000001</v>
      </c>
      <c r="AO219" s="510">
        <f t="shared" si="59"/>
        <v>-59.525354945145544</v>
      </c>
      <c r="AP219" s="511">
        <f t="shared" si="60"/>
        <v>14.619381896959716</v>
      </c>
      <c r="AQ219" s="582">
        <f t="shared" si="61"/>
        <v>123.80547108792692</v>
      </c>
      <c r="AR219" s="430">
        <f>INDEX(Historical!$C$7:$C$1190,MATCH(B219,Historical!$B$7:$B$1214,0))*IF(AH219="n/a",1.03,IF(AH219&lt;0,1.01,IF(AH219&gt;10,1.1,(1+AH219/100))))</f>
        <v>5.3226999999999993</v>
      </c>
      <c r="AS219" s="581">
        <f t="shared" si="62"/>
        <v>5.8549699999999998</v>
      </c>
      <c r="AT219" s="581">
        <f t="shared" si="66"/>
        <v>5.9135197000000002</v>
      </c>
      <c r="AU219" s="581">
        <f t="shared" si="66"/>
        <v>5.972654897</v>
      </c>
      <c r="AV219" s="581">
        <f t="shared" si="66"/>
        <v>6.0323814459699996</v>
      </c>
      <c r="AW219" s="430">
        <f t="shared" si="63"/>
        <v>29.096226042969999</v>
      </c>
      <c r="AX219" s="516">
        <f t="shared" si="64"/>
        <v>51.634828825146407</v>
      </c>
      <c r="AY219" s="606">
        <v>0.84</v>
      </c>
      <c r="AZ219" s="571">
        <v>18.509999999999998</v>
      </c>
      <c r="BA219" s="571">
        <v>-43.09</v>
      </c>
      <c r="BB219" s="571">
        <v>-3.17</v>
      </c>
      <c r="BC219" s="571">
        <v>-15.83</v>
      </c>
      <c r="BE219" s="421">
        <v>2011</v>
      </c>
      <c r="BF219" s="421">
        <f t="shared" si="65"/>
        <v>1</v>
      </c>
      <c r="BG219" s="578">
        <v>0.38</v>
      </c>
      <c r="BH219" t="s">
        <v>3876</v>
      </c>
      <c r="BI219" t="s">
        <v>3877</v>
      </c>
    </row>
    <row r="220" spans="1:61" ht="11.25" customHeight="1" x14ac:dyDescent="0.25">
      <c r="A220" s="8" t="s">
        <v>4342</v>
      </c>
      <c r="B220" s="405" t="s">
        <v>1355</v>
      </c>
      <c r="C220" s="734" t="s">
        <v>107</v>
      </c>
      <c r="D220" s="734" t="s">
        <v>4810</v>
      </c>
      <c r="E220" s="504">
        <v>14</v>
      </c>
      <c r="F220" s="33">
        <v>342</v>
      </c>
      <c r="G220" s="33" t="s">
        <v>105</v>
      </c>
      <c r="H220" s="33" t="s">
        <v>105</v>
      </c>
      <c r="I220" s="573">
        <v>595.29</v>
      </c>
      <c r="J220" s="430">
        <f t="shared" si="52"/>
        <v>0.51067546909909456</v>
      </c>
      <c r="K220" s="575">
        <v>0.76</v>
      </c>
      <c r="L220" s="406">
        <v>4</v>
      </c>
      <c r="M220" s="423">
        <f t="shared" si="53"/>
        <v>3.04</v>
      </c>
      <c r="N220" s="183" t="s">
        <v>267</v>
      </c>
      <c r="O220" s="505">
        <v>0.66</v>
      </c>
      <c r="P220" s="422">
        <v>45666</v>
      </c>
      <c r="Q220" s="422">
        <v>45695</v>
      </c>
      <c r="R220" s="423">
        <f t="shared" si="54"/>
        <v>15.151515151515147</v>
      </c>
      <c r="S220" s="474">
        <f>IF(INDEX(Historical!$D$7:$D$1190,MATCH(B220,Historical!$B$7:$B$1192,0))=0,"n/a",(INDEX(Historical!$C$7:$C$1190,MATCH(B220,Historical!$B$7:$B$1192,0))/INDEX(Historical!$D$7:$D$1190,MATCH(B220,Historical!$B$7:$B$1192,0))-1)*100)</f>
        <v>15.789473684210531</v>
      </c>
      <c r="T220" s="474">
        <f>IF(INDEX(Historical!$F$7:$F$1190,MATCH(B220,Historical!$B$7:$B$1192,0))=0,"n/a",((INDEX(Historical!$C$7:$C$1190,MATCH(B220,Historical!$B$7:$B$1192,0))/INDEX(Historical!$F$7:$F$1190,MATCH(B220,Historical!$B$7:$B$1192,0)))^(1/3)-1)*100)</f>
        <v>14.471424255333186</v>
      </c>
      <c r="U220" s="474">
        <f>IF(INDEX(Historical!$H$7:$H$1190,MATCH(B220,Historical!$B$7:$B$1192,0))=0,"n/a",((INDEX(Historical!$C$7:$C$1190,MATCH(B220,Historical!$B$7:$B$1192,0))/INDEX(Historical!$H$7:$H$1190,MATCH(B220,Historical!$B$7:$B$1192,0)))^(1/5)-1)*100)</f>
        <v>14.869835499703509</v>
      </c>
      <c r="V220" s="474">
        <f>IF(INDEX(Historical!$M$7:$M$1190,MATCH(B220,Historical!$B$7:$B$1192,0))=0,"n/a",((INDEX(Historical!$C$7:$C$1190,MATCH(B220,Historical!$B$7:$B$1192,0))/INDEX(Historical!$M$7:$M$1190,MATCH(B220,Historical!$B$7:$B$1192,0)))^(1/10)-1)*100)</f>
        <v>19.623119885131544</v>
      </c>
      <c r="W220" s="475">
        <f t="shared" si="55"/>
        <v>0.7577712202110326</v>
      </c>
      <c r="X220" s="476">
        <f t="shared" si="56"/>
        <v>1.2580233079275387</v>
      </c>
      <c r="Y220" s="439"/>
      <c r="Z220" s="430">
        <f t="shared" si="57"/>
        <v>20.512820512820511</v>
      </c>
      <c r="AA220" s="581">
        <f t="shared" si="58"/>
        <v>40.168016194331983</v>
      </c>
      <c r="AB220" s="406">
        <v>12</v>
      </c>
      <c r="AC220" s="568">
        <v>14.82</v>
      </c>
      <c r="AD220" s="568">
        <v>2.71</v>
      </c>
      <c r="AE220" s="568">
        <v>17.79</v>
      </c>
      <c r="AF220" s="568">
        <v>68.680000000000007</v>
      </c>
      <c r="AG220" s="568">
        <v>177.89999999999998</v>
      </c>
      <c r="AH220" s="568">
        <v>12.1</v>
      </c>
      <c r="AI220" s="568">
        <v>16.05</v>
      </c>
      <c r="AJ220" s="568">
        <v>11.82</v>
      </c>
      <c r="AK220" s="568">
        <v>14.82</v>
      </c>
      <c r="AL220" s="576">
        <v>538150</v>
      </c>
      <c r="AM220" s="571">
        <v>9.25</v>
      </c>
      <c r="AN220" s="568">
        <v>2.42</v>
      </c>
      <c r="AO220" s="510">
        <f t="shared" si="59"/>
        <v>-24.78750522552938</v>
      </c>
      <c r="AP220" s="511">
        <f t="shared" si="60"/>
        <v>15.380510968802604</v>
      </c>
      <c r="AQ220" s="582">
        <f t="shared" si="61"/>
        <v>1007.2968792367435</v>
      </c>
      <c r="AR220" s="430">
        <f>INDEX(Historical!$C$7:$C$1190,MATCH(B220,Historical!$B$7:$B$1214,0))*IF(AH220="n/a",1.03,IF(AH220&lt;0,1.01,IF(AH220&gt;10,1.1,(1+AH220/100))))</f>
        <v>2.9040000000000004</v>
      </c>
      <c r="AS220" s="581">
        <f t="shared" si="62"/>
        <v>3.1944000000000008</v>
      </c>
      <c r="AT220" s="581">
        <f t="shared" si="66"/>
        <v>3.513840000000001</v>
      </c>
      <c r="AU220" s="581">
        <f t="shared" si="66"/>
        <v>3.8652240000000013</v>
      </c>
      <c r="AV220" s="581">
        <f t="shared" si="66"/>
        <v>4.2517464000000018</v>
      </c>
      <c r="AW220" s="430">
        <f t="shared" si="63"/>
        <v>17.729210400000007</v>
      </c>
      <c r="AX220" s="516">
        <f t="shared" si="64"/>
        <v>2.9782476440054442</v>
      </c>
      <c r="AY220" s="606">
        <v>0.99</v>
      </c>
      <c r="AZ220" s="571">
        <v>27.860000000000003</v>
      </c>
      <c r="BA220" s="571">
        <v>-1.08</v>
      </c>
      <c r="BB220" s="571">
        <v>4.88</v>
      </c>
      <c r="BC220" s="571">
        <v>8.3099999999999987</v>
      </c>
      <c r="BE220" s="421">
        <v>2012</v>
      </c>
      <c r="BF220" s="421">
        <f t="shared" si="65"/>
        <v>1</v>
      </c>
      <c r="BG220" s="578">
        <v>28.98</v>
      </c>
      <c r="BH220" t="s">
        <v>3876</v>
      </c>
      <c r="BI220" t="s">
        <v>3877</v>
      </c>
    </row>
    <row r="221" spans="1:61" ht="11.25" customHeight="1" x14ac:dyDescent="0.25">
      <c r="A221" s="8" t="s">
        <v>4343</v>
      </c>
      <c r="B221" s="405" t="s">
        <v>1370</v>
      </c>
      <c r="C221" s="734" t="s">
        <v>3636</v>
      </c>
      <c r="D221" s="734" t="s">
        <v>4809</v>
      </c>
      <c r="E221" s="504">
        <v>15</v>
      </c>
      <c r="F221" s="33">
        <v>286</v>
      </c>
      <c r="G221" s="33" t="s">
        <v>36</v>
      </c>
      <c r="H221" s="33" t="s">
        <v>36</v>
      </c>
      <c r="I221" s="573">
        <v>145.82</v>
      </c>
      <c r="J221" s="430">
        <f t="shared" si="52"/>
        <v>4.1558085310656976</v>
      </c>
      <c r="K221" s="575">
        <v>1.5149999999999999</v>
      </c>
      <c r="L221" s="406">
        <v>4</v>
      </c>
      <c r="M221" s="423">
        <f t="shared" si="53"/>
        <v>6.06</v>
      </c>
      <c r="N221" s="183" t="s">
        <v>159</v>
      </c>
      <c r="O221" s="505">
        <v>1.47</v>
      </c>
      <c r="P221" s="422">
        <v>45672</v>
      </c>
      <c r="Q221" s="422">
        <v>45688</v>
      </c>
      <c r="R221" s="423">
        <f t="shared" si="54"/>
        <v>3.0612244897959133</v>
      </c>
      <c r="S221" s="474">
        <f>IF(INDEX(Historical!$D$7:$D$1190,MATCH(B221,Historical!$B$7:$B$1192,0))=0,"n/a",(INDEX(Historical!$C$7:$C$1190,MATCH(B221,Historical!$B$7:$B$1192,0))/INDEX(Historical!$D$7:$D$1190,MATCH(B221,Historical!$B$7:$B$1192,0))-1)*100)</f>
        <v>5.0000000000000044</v>
      </c>
      <c r="T221" s="474">
        <f>IF(INDEX(Historical!$F$7:$F$1190,MATCH(B221,Historical!$B$7:$B$1192,0))=0,"n/a",((INDEX(Historical!$C$7:$C$1190,MATCH(B221,Historical!$B$7:$B$1192,0))/INDEX(Historical!$F$7:$F$1190,MATCH(B221,Historical!$B$7:$B$1192,0)))^(1/3)-1)*100)</f>
        <v>12.771101671748507</v>
      </c>
      <c r="U221" s="474">
        <f>IF(INDEX(Historical!$H$7:$H$1190,MATCH(B221,Historical!$B$7:$B$1192,0))=0,"n/a",((INDEX(Historical!$C$7:$C$1190,MATCH(B221,Historical!$B$7:$B$1192,0))/INDEX(Historical!$H$7:$H$1190,MATCH(B221,Historical!$B$7:$B$1192,0)))^(1/5)-1)*100)</f>
        <v>8.8953212241389856</v>
      </c>
      <c r="V221" s="474">
        <f>IF(INDEX(Historical!$M$7:$M$1190,MATCH(B221,Historical!$B$7:$B$1192,0))=0,"n/a",((INDEX(Historical!$C$7:$C$1190,MATCH(B221,Historical!$B$7:$B$1192,0))/INDEX(Historical!$M$7:$M$1190,MATCH(B221,Historical!$B$7:$B$1192,0)))^(1/10)-1)*100)</f>
        <v>7.250530110496789</v>
      </c>
      <c r="W221" s="475">
        <f t="shared" si="55"/>
        <v>1.2268511527537811</v>
      </c>
      <c r="X221" s="476">
        <f t="shared" si="56"/>
        <v>1.1274171386741427</v>
      </c>
      <c r="Y221" s="439"/>
      <c r="Z221" s="430">
        <f t="shared" si="57"/>
        <v>124.94845360824742</v>
      </c>
      <c r="AA221" s="581">
        <f t="shared" si="58"/>
        <v>30.065979381443299</v>
      </c>
      <c r="AB221" s="406">
        <v>12</v>
      </c>
      <c r="AC221" s="568">
        <v>4.8499999999999996</v>
      </c>
      <c r="AD221" s="568" t="s">
        <v>135</v>
      </c>
      <c r="AE221" s="568">
        <v>7.95</v>
      </c>
      <c r="AF221" s="568">
        <v>2.89</v>
      </c>
      <c r="AG221" s="568">
        <v>9.58</v>
      </c>
      <c r="AH221" s="568">
        <v>-9.5399999999999991</v>
      </c>
      <c r="AI221" s="568">
        <v>-9.86</v>
      </c>
      <c r="AJ221" s="568">
        <v>7.89</v>
      </c>
      <c r="AK221" s="568">
        <v>-1.9900000000000002</v>
      </c>
      <c r="AL221" s="576">
        <v>17500</v>
      </c>
      <c r="AM221" s="571">
        <v>0.89</v>
      </c>
      <c r="AN221" s="568">
        <v>0.86</v>
      </c>
      <c r="AO221" s="510">
        <f t="shared" si="59"/>
        <v>-17.014849626238615</v>
      </c>
      <c r="AP221" s="511">
        <f t="shared" si="60"/>
        <v>13.051129755204684</v>
      </c>
      <c r="AQ221" s="582">
        <f t="shared" si="61"/>
        <v>96.514834511993186</v>
      </c>
      <c r="AR221" s="430">
        <f>INDEX(Historical!$C$7:$C$1190,MATCH(B221,Historical!$B$7:$B$1214,0))*IF(AH221="n/a",1.03,IF(AH221&lt;0,1.01,IF(AH221&gt;10,1.1,(1+AH221/100))))</f>
        <v>5.9387999999999996</v>
      </c>
      <c r="AS221" s="581">
        <f t="shared" si="62"/>
        <v>5.9981879999999999</v>
      </c>
      <c r="AT221" s="581">
        <f t="shared" si="66"/>
        <v>6.0581698800000003</v>
      </c>
      <c r="AU221" s="581">
        <f t="shared" si="66"/>
        <v>6.1187515788000004</v>
      </c>
      <c r="AV221" s="581">
        <f t="shared" si="66"/>
        <v>6.1799390945880006</v>
      </c>
      <c r="AW221" s="430">
        <f t="shared" si="63"/>
        <v>30.293848553388003</v>
      </c>
      <c r="AX221" s="516">
        <f t="shared" si="64"/>
        <v>20.774824134815528</v>
      </c>
      <c r="AY221" s="606">
        <v>0.78</v>
      </c>
      <c r="AZ221" s="571">
        <v>6.1899999999999995</v>
      </c>
      <c r="BA221" s="571">
        <v>-15.89</v>
      </c>
      <c r="BB221" s="571">
        <v>-0.27999999999999997</v>
      </c>
      <c r="BC221" s="571">
        <v>-5.8500000000000005</v>
      </c>
      <c r="BE221" s="421">
        <v>2011</v>
      </c>
      <c r="BF221" s="421">
        <f t="shared" si="65"/>
        <v>1</v>
      </c>
      <c r="BG221" s="578">
        <v>4.8899999999999997</v>
      </c>
      <c r="BH221" t="s">
        <v>3876</v>
      </c>
      <c r="BI221" t="s">
        <v>3878</v>
      </c>
    </row>
    <row r="222" spans="1:61" s="540" customFormat="1" ht="11.25" customHeight="1" x14ac:dyDescent="0.25">
      <c r="A222" s="426" t="s">
        <v>4344</v>
      </c>
      <c r="B222" s="546" t="s">
        <v>1339</v>
      </c>
      <c r="C222" s="734" t="s">
        <v>107</v>
      </c>
      <c r="D222" s="734" t="s">
        <v>3649</v>
      </c>
      <c r="E222" s="524">
        <v>15</v>
      </c>
      <c r="F222" s="33">
        <v>320</v>
      </c>
      <c r="G222" s="720" t="s">
        <v>105</v>
      </c>
      <c r="H222" s="720" t="s">
        <v>105</v>
      </c>
      <c r="I222" s="525">
        <v>66.290000000000006</v>
      </c>
      <c r="J222" s="526">
        <f t="shared" si="52"/>
        <v>4.616080856841152</v>
      </c>
      <c r="K222" s="527">
        <v>0.255</v>
      </c>
      <c r="L222" s="528">
        <v>12</v>
      </c>
      <c r="M222" s="529">
        <f t="shared" si="53"/>
        <v>3.06</v>
      </c>
      <c r="N222" s="530" t="s">
        <v>991</v>
      </c>
      <c r="O222" s="531">
        <v>0.25</v>
      </c>
      <c r="P222" s="714">
        <v>45846</v>
      </c>
      <c r="Q222" s="714">
        <v>45853</v>
      </c>
      <c r="R222" s="529">
        <f t="shared" si="54"/>
        <v>2.0000000000000018</v>
      </c>
      <c r="S222" s="474">
        <f>IF(INDEX(Historical!$D$7:$D$1190,MATCH(B222,Historical!$B$7:$B$1192,0))=0,"n/a",(INDEX(Historical!$C$7:$C$1190,MATCH(B222,Historical!$B$7:$B$1192,0))/INDEX(Historical!$D$7:$D$1190,MATCH(B222,Historical!$B$7:$B$1192,0))-1)*100)</f>
        <v>6.0109289617486406</v>
      </c>
      <c r="T222" s="474">
        <f>IF(INDEX(Historical!$F$7:$F$1190,MATCH(B222,Historical!$B$7:$B$1192,0))=0,"n/a",((INDEX(Historical!$C$7:$C$1190,MATCH(B222,Historical!$B$7:$B$1192,0))/INDEX(Historical!$F$7:$F$1190,MATCH(B222,Historical!$B$7:$B$1192,0)))^(1/3)-1)*100)</f>
        <v>5.5453882780038599</v>
      </c>
      <c r="U222" s="474">
        <f>IF(INDEX(Historical!$H$7:$H$1190,MATCH(B222,Historical!$B$7:$B$1192,0))=0,"n/a",((INDEX(Historical!$C$7:$C$1190,MATCH(B222,Historical!$B$7:$B$1192,0))/INDEX(Historical!$H$7:$H$1190,MATCH(B222,Historical!$B$7:$B$1192,0)))^(1/5)-1)*100)</f>
        <v>3.7994783099924989</v>
      </c>
      <c r="V222" s="474">
        <f>IF(INDEX(Historical!$M$7:$M$1190,MATCH(B222,Historical!$B$7:$B$1192,0))=0,"n/a",((INDEX(Historical!$C$7:$C$1190,MATCH(B222,Historical!$B$7:$B$1192,0))/INDEX(Historical!$M$7:$M$1190,MATCH(B222,Historical!$B$7:$B$1192,0)))^(1/10)-1)*100)</f>
        <v>3.8472520355581796</v>
      </c>
      <c r="W222" s="475">
        <f t="shared" si="55"/>
        <v>0.98758237694745943</v>
      </c>
      <c r="X222" s="476">
        <f t="shared" si="56"/>
        <v>0.16341842193516123</v>
      </c>
      <c r="Y222" s="605"/>
      <c r="Z222" s="526">
        <f t="shared" si="57"/>
        <v>50.411861614497532</v>
      </c>
      <c r="AA222" s="533">
        <f t="shared" si="58"/>
        <v>10.920922570016476</v>
      </c>
      <c r="AB222" s="528">
        <v>12</v>
      </c>
      <c r="AC222" s="534">
        <v>6.07</v>
      </c>
      <c r="AD222" s="534" t="s">
        <v>135</v>
      </c>
      <c r="AE222" s="534">
        <v>9</v>
      </c>
      <c r="AF222" s="534">
        <v>2.0499999999999998</v>
      </c>
      <c r="AG222" s="534">
        <v>19.650000000000002</v>
      </c>
      <c r="AH222" s="534">
        <v>-0.73</v>
      </c>
      <c r="AI222" s="534">
        <v>-1.17</v>
      </c>
      <c r="AJ222" s="534">
        <v>23.25</v>
      </c>
      <c r="AK222" s="534">
        <v>-1.5599999999999998</v>
      </c>
      <c r="AL222" s="535">
        <v>5930</v>
      </c>
      <c r="AM222" s="536">
        <v>3.9899999999999998</v>
      </c>
      <c r="AN222" s="534">
        <v>0.77</v>
      </c>
      <c r="AO222" s="537">
        <f t="shared" si="59"/>
        <v>-2.5053634031828249</v>
      </c>
      <c r="AP222" s="538">
        <f t="shared" si="60"/>
        <v>8.4155591668336509</v>
      </c>
      <c r="AQ222" s="582">
        <f t="shared" si="61"/>
        <v>-0.24944161997828562</v>
      </c>
      <c r="AR222" s="430">
        <f>INDEX(Historical!$C$7:$C$1190,MATCH(B222,Historical!$B$7:$B$1214,0))*IF(AH222="n/a",1.03,IF(AH222&lt;0,1.01,IF(AH222&gt;10,1.1,(1+AH222/100))))</f>
        <v>2.9391000000000003</v>
      </c>
      <c r="AS222" s="533">
        <f t="shared" si="62"/>
        <v>2.9684910000000002</v>
      </c>
      <c r="AT222" s="533">
        <f t="shared" si="66"/>
        <v>2.9981759100000001</v>
      </c>
      <c r="AU222" s="533">
        <f t="shared" si="66"/>
        <v>3.0281576691000001</v>
      </c>
      <c r="AV222" s="533">
        <f t="shared" si="66"/>
        <v>3.0584392457909999</v>
      </c>
      <c r="AW222" s="526">
        <f t="shared" si="63"/>
        <v>14.992363824891001</v>
      </c>
      <c r="AX222" s="539">
        <f t="shared" si="64"/>
        <v>22.616327990482727</v>
      </c>
      <c r="AY222" s="607">
        <v>0.88</v>
      </c>
      <c r="AZ222" s="536">
        <v>41.04</v>
      </c>
      <c r="BA222" s="536">
        <v>-2.1800000000000002</v>
      </c>
      <c r="BB222" s="536">
        <v>4.3900000000000006</v>
      </c>
      <c r="BC222" s="536">
        <v>13.81</v>
      </c>
      <c r="BD222" s="592"/>
      <c r="BE222" s="421">
        <v>2011</v>
      </c>
      <c r="BF222" s="421">
        <f t="shared" si="65"/>
        <v>1</v>
      </c>
      <c r="BG222" s="559">
        <v>10.48</v>
      </c>
      <c r="BH222" t="s">
        <v>3876</v>
      </c>
      <c r="BI222" t="s">
        <v>3877</v>
      </c>
    </row>
    <row r="223" spans="1:61" ht="11.25" customHeight="1" x14ac:dyDescent="0.25">
      <c r="A223" s="577" t="s">
        <v>4346</v>
      </c>
      <c r="B223" s="405" t="s">
        <v>2363</v>
      </c>
      <c r="C223" s="734" t="s">
        <v>111</v>
      </c>
      <c r="D223" s="734" t="s">
        <v>1146</v>
      </c>
      <c r="E223" s="504">
        <v>12</v>
      </c>
      <c r="F223" s="33">
        <v>445</v>
      </c>
      <c r="G223" s="33" t="s">
        <v>105</v>
      </c>
      <c r="H223" s="33" t="s">
        <v>105</v>
      </c>
      <c r="I223" s="573">
        <v>73.39</v>
      </c>
      <c r="J223" s="430">
        <f t="shared" si="52"/>
        <v>1.689603488213653</v>
      </c>
      <c r="K223" s="575">
        <v>0.31</v>
      </c>
      <c r="L223" s="406">
        <v>4</v>
      </c>
      <c r="M223" s="423">
        <f t="shared" si="53"/>
        <v>1.24</v>
      </c>
      <c r="N223" s="8" t="s">
        <v>870</v>
      </c>
      <c r="O223" s="505">
        <v>0.28999999999999998</v>
      </c>
      <c r="P223" s="422">
        <v>45709</v>
      </c>
      <c r="Q223" s="422">
        <v>45726</v>
      </c>
      <c r="R223" s="423">
        <f t="shared" si="54"/>
        <v>6.8965517241379377</v>
      </c>
      <c r="S223" s="474">
        <f>IF(INDEX(Historical!$D$7:$D$1190,MATCH(B223,Historical!$B$7:$B$1192,0))=0,"n/a",(INDEX(Historical!$C$7:$C$1190,MATCH(B223,Historical!$B$7:$B$1192,0))/INDEX(Historical!$D$7:$D$1190,MATCH(B223,Historical!$B$7:$B$1192,0))-1)*100)</f>
        <v>1.7543859649122862</v>
      </c>
      <c r="T223" s="474">
        <f>IF(INDEX(Historical!$F$7:$F$1190,MATCH(B223,Historical!$B$7:$B$1192,0))=0,"n/a",((INDEX(Historical!$C$7:$C$1190,MATCH(B223,Historical!$B$7:$B$1192,0))/INDEX(Historical!$F$7:$F$1190,MATCH(B223,Historical!$B$7:$B$1192,0)))^(1/3)-1)*100)</f>
        <v>11.139155752357844</v>
      </c>
      <c r="U223" s="474">
        <f>IF(INDEX(Historical!$H$7:$H$1190,MATCH(B223,Historical!$B$7:$B$1192,0))=0,"n/a",((INDEX(Historical!$C$7:$C$1190,MATCH(B223,Historical!$B$7:$B$1192,0))/INDEX(Historical!$H$7:$H$1190,MATCH(B223,Historical!$B$7:$B$1192,0)))^(1/5)-1)*100)</f>
        <v>18.568836457484817</v>
      </c>
      <c r="V223" s="474">
        <f>IF(INDEX(Historical!$M$7:$M$1190,MATCH(B223,Historical!$B$7:$B$1192,0))=0,"n/a",((INDEX(Historical!$C$7:$C$1190,MATCH(B223,Historical!$B$7:$B$1192,0))/INDEX(Historical!$M$7:$M$1190,MATCH(B223,Historical!$B$7:$B$1192,0)))^(1/10)-1)*100)</f>
        <v>13.395130443021586</v>
      </c>
      <c r="W223" s="475">
        <f t="shared" si="55"/>
        <v>1.3862378225035172</v>
      </c>
      <c r="X223" s="476">
        <f t="shared" si="56"/>
        <v>1.6331430481516991</v>
      </c>
      <c r="Y223" s="574"/>
      <c r="Z223" s="430">
        <f t="shared" si="57"/>
        <v>32.891246684350136</v>
      </c>
      <c r="AA223" s="581">
        <f t="shared" si="58"/>
        <v>19.46684350132626</v>
      </c>
      <c r="AB223" s="406">
        <v>12</v>
      </c>
      <c r="AC223" s="568">
        <v>3.77</v>
      </c>
      <c r="AD223" s="568">
        <v>3.51</v>
      </c>
      <c r="AE223" s="568">
        <v>2.0099999999999998</v>
      </c>
      <c r="AF223" s="568" t="s">
        <v>135</v>
      </c>
      <c r="AG223" s="568" t="s">
        <v>135</v>
      </c>
      <c r="AH223" s="568">
        <v>-1.68</v>
      </c>
      <c r="AI223" s="568">
        <v>7.99</v>
      </c>
      <c r="AJ223" s="568">
        <v>11.37</v>
      </c>
      <c r="AK223" s="568">
        <v>5.56</v>
      </c>
      <c r="AL223" s="576">
        <v>15370</v>
      </c>
      <c r="AM223" s="571">
        <v>0.37</v>
      </c>
      <c r="AN223" s="568" t="s">
        <v>135</v>
      </c>
      <c r="AO223" s="510">
        <f t="shared" si="59"/>
        <v>0.79159644437221033</v>
      </c>
      <c r="AP223" s="511">
        <f t="shared" si="60"/>
        <v>20.25843994569847</v>
      </c>
      <c r="AQ223" s="582" t="str">
        <f t="shared" si="61"/>
        <v>n/a</v>
      </c>
      <c r="AR223" s="430">
        <f>INDEX(Historical!$C$7:$C$1190,MATCH(B223,Historical!$B$7:$B$1214,0))*IF(AH223="n/a",1.03,IF(AH223&lt;0,1.01,IF(AH223&gt;10,1.1,(1+AH223/100))))</f>
        <v>1.1716</v>
      </c>
      <c r="AS223" s="581">
        <f t="shared" si="62"/>
        <v>1.2652108400000002</v>
      </c>
      <c r="AT223" s="581">
        <f t="shared" si="66"/>
        <v>1.3355565627040002</v>
      </c>
      <c r="AU223" s="581">
        <f t="shared" si="66"/>
        <v>1.4098135075903429</v>
      </c>
      <c r="AV223" s="581">
        <f t="shared" si="66"/>
        <v>1.4881991386123661</v>
      </c>
      <c r="AW223" s="430">
        <f t="shared" si="63"/>
        <v>6.6703800489067095</v>
      </c>
      <c r="AX223" s="516">
        <f t="shared" si="64"/>
        <v>9.0889495147931729</v>
      </c>
      <c r="AY223" s="606">
        <v>1.19</v>
      </c>
      <c r="AZ223" s="571">
        <v>29.78</v>
      </c>
      <c r="BA223" s="571">
        <v>-15.35</v>
      </c>
      <c r="BB223" s="571">
        <v>7.24</v>
      </c>
      <c r="BC223" s="571">
        <v>4.1099999999999994</v>
      </c>
      <c r="BE223" s="421">
        <v>2014</v>
      </c>
      <c r="BF223" s="421">
        <f t="shared" si="65"/>
        <v>1</v>
      </c>
      <c r="BG223" s="578">
        <v>15.110000000000001</v>
      </c>
      <c r="BH223" t="s">
        <v>3876</v>
      </c>
      <c r="BI223" t="s">
        <v>3877</v>
      </c>
    </row>
    <row r="224" spans="1:61" ht="11.25" customHeight="1" x14ac:dyDescent="0.25">
      <c r="A224" s="477" t="s">
        <v>4348</v>
      </c>
      <c r="B224" s="405" t="s">
        <v>3290</v>
      </c>
      <c r="C224" s="734" t="s">
        <v>111</v>
      </c>
      <c r="D224" s="734" t="s">
        <v>3681</v>
      </c>
      <c r="E224" s="504">
        <v>14</v>
      </c>
      <c r="F224" s="33">
        <v>369</v>
      </c>
      <c r="G224" s="33" t="s">
        <v>105</v>
      </c>
      <c r="H224" s="33" t="s">
        <v>105</v>
      </c>
      <c r="I224" s="395">
        <v>104.05</v>
      </c>
      <c r="J224" s="430">
        <f t="shared" si="52"/>
        <v>1.38395002402691</v>
      </c>
      <c r="K224" s="8">
        <v>0.36</v>
      </c>
      <c r="L224" s="33">
        <v>4</v>
      </c>
      <c r="M224" s="423">
        <f t="shared" si="53"/>
        <v>1.44</v>
      </c>
      <c r="N224" s="33" t="s">
        <v>3517</v>
      </c>
      <c r="O224" s="409">
        <v>0.34</v>
      </c>
      <c r="P224" s="422">
        <v>45876</v>
      </c>
      <c r="Q224" s="422">
        <v>45904</v>
      </c>
      <c r="R224" s="423">
        <f t="shared" si="54"/>
        <v>5.8823529411764595</v>
      </c>
      <c r="S224" s="474">
        <f>IF(INDEX(Historical!$D$7:$D$1190,MATCH(B224,Historical!$B$7:$B$1192,0))=0,"n/a",(INDEX(Historical!$C$7:$C$1190,MATCH(B224,Historical!$B$7:$B$1192,0))/INDEX(Historical!$D$7:$D$1190,MATCH(B224,Historical!$B$7:$B$1192,0))-1)*100)</f>
        <v>4.7619047619047672</v>
      </c>
      <c r="T224" s="474">
        <f>IF(INDEX(Historical!$F$7:$F$1190,MATCH(B224,Historical!$B$7:$B$1192,0))=0,"n/a",((INDEX(Historical!$C$7:$C$1190,MATCH(B224,Historical!$B$7:$B$1192,0))/INDEX(Historical!$F$7:$F$1190,MATCH(B224,Historical!$B$7:$B$1192,0)))^(1/3)-1)*100)</f>
        <v>7.5860646672289311</v>
      </c>
      <c r="U224" s="474">
        <f>IF(INDEX(Historical!$H$7:$H$1190,MATCH(B224,Historical!$B$7:$B$1192,0))=0,"n/a",((INDEX(Historical!$C$7:$C$1190,MATCH(B224,Historical!$B$7:$B$1192,0))/INDEX(Historical!$H$7:$H$1190,MATCH(B224,Historical!$B$7:$B$1192,0)))^(1/5)-1)*100)</f>
        <v>8.9469548752426409</v>
      </c>
      <c r="V224" s="474">
        <f>IF(INDEX(Historical!$M$7:$M$1190,MATCH(B224,Historical!$B$7:$B$1192,0))=0,"n/a",((INDEX(Historical!$C$7:$C$1190,MATCH(B224,Historical!$B$7:$B$1192,0))/INDEX(Historical!$M$7:$M$1190,MATCH(B224,Historical!$B$7:$B$1192,0)))^(1/10)-1)*100)</f>
        <v>7.1773462536293131</v>
      </c>
      <c r="W224" s="475">
        <f t="shared" si="55"/>
        <v>1.2465547235816445</v>
      </c>
      <c r="X224" s="476">
        <f t="shared" si="56"/>
        <v>0.18337681646326381</v>
      </c>
      <c r="Y224" s="431"/>
      <c r="Z224" s="430">
        <f t="shared" si="57"/>
        <v>9.7363083164300193</v>
      </c>
      <c r="AA224" s="581">
        <f t="shared" si="58"/>
        <v>7.0351588911426646</v>
      </c>
      <c r="AB224" s="406">
        <v>12</v>
      </c>
      <c r="AC224" s="578">
        <v>14.79</v>
      </c>
      <c r="AD224" s="578" t="s">
        <v>135</v>
      </c>
      <c r="AE224" s="568">
        <v>0.95</v>
      </c>
      <c r="AF224" s="568">
        <v>1.26</v>
      </c>
      <c r="AG224" s="568">
        <v>19.7</v>
      </c>
      <c r="AH224" s="568">
        <v>-21.82</v>
      </c>
      <c r="AI224" s="568">
        <v>-9.2299999999999986</v>
      </c>
      <c r="AJ224" s="457">
        <v>48.79</v>
      </c>
      <c r="AK224" s="457">
        <v>-6.7100000000000009</v>
      </c>
      <c r="AL224" s="578">
        <v>3310</v>
      </c>
      <c r="AM224" s="578">
        <v>2.25</v>
      </c>
      <c r="AN224" s="578">
        <v>0.25</v>
      </c>
      <c r="AO224" s="510">
        <f t="shared" si="59"/>
        <v>3.295746008126887</v>
      </c>
      <c r="AP224" s="511">
        <f t="shared" si="60"/>
        <v>10.330904899269552</v>
      </c>
      <c r="AQ224" s="582">
        <f t="shared" si="61"/>
        <v>-37.233058230945396</v>
      </c>
      <c r="AR224" s="430">
        <f>INDEX(Historical!$C$7:$C$1190,MATCH(B224,Historical!$B$7:$B$1214,0))*IF(AH224="n/a",1.03,IF(AH224&lt;0,1.01,IF(AH224&gt;10,1.1,(1+AH224/100))))</f>
        <v>1.3332000000000002</v>
      </c>
      <c r="AS224" s="581">
        <f t="shared" si="62"/>
        <v>1.3465320000000003</v>
      </c>
      <c r="AT224" s="581">
        <f t="shared" si="66"/>
        <v>1.3599973200000004</v>
      </c>
      <c r="AU224" s="581">
        <f t="shared" si="66"/>
        <v>1.3735972932000005</v>
      </c>
      <c r="AV224" s="581">
        <f t="shared" si="66"/>
        <v>1.3873332661320004</v>
      </c>
      <c r="AW224" s="430">
        <f t="shared" si="63"/>
        <v>6.8006598793320023</v>
      </c>
      <c r="AX224" s="516">
        <f t="shared" si="64"/>
        <v>6.5359537523613671</v>
      </c>
      <c r="AY224" s="500">
        <v>1.21</v>
      </c>
      <c r="AZ224" s="568">
        <v>13.41</v>
      </c>
      <c r="BA224" s="568">
        <v>-38.479999999999997</v>
      </c>
      <c r="BB224" s="568">
        <v>-4.26</v>
      </c>
      <c r="BC224" s="568">
        <v>-16.400000000000002</v>
      </c>
      <c r="BE224" s="421">
        <v>2012</v>
      </c>
      <c r="BF224" s="421">
        <f t="shared" si="65"/>
        <v>1</v>
      </c>
      <c r="BG224" s="578">
        <v>11.29</v>
      </c>
      <c r="BH224" t="s">
        <v>3876</v>
      </c>
      <c r="BI224" t="s">
        <v>3877</v>
      </c>
    </row>
    <row r="225" spans="1:61" ht="11.25" customHeight="1" x14ac:dyDescent="0.25">
      <c r="A225" s="95" t="s">
        <v>4349</v>
      </c>
      <c r="B225" s="405" t="s">
        <v>1361</v>
      </c>
      <c r="C225" s="734" t="s">
        <v>107</v>
      </c>
      <c r="D225" s="734" t="s">
        <v>3652</v>
      </c>
      <c r="E225" s="504">
        <v>14</v>
      </c>
      <c r="F225" s="33">
        <v>374</v>
      </c>
      <c r="G225" s="33" t="s">
        <v>36</v>
      </c>
      <c r="H225" s="33" t="s">
        <v>36</v>
      </c>
      <c r="I225" s="573">
        <v>49.25</v>
      </c>
      <c r="J225" s="430">
        <f t="shared" si="52"/>
        <v>3.0862944162436552</v>
      </c>
      <c r="K225" s="575">
        <v>0.38</v>
      </c>
      <c r="L225" s="406">
        <v>4</v>
      </c>
      <c r="M225" s="423">
        <f t="shared" si="53"/>
        <v>1.52</v>
      </c>
      <c r="N225" s="183" t="s">
        <v>674</v>
      </c>
      <c r="O225" s="505">
        <v>0.37</v>
      </c>
      <c r="P225" s="422">
        <v>45905</v>
      </c>
      <c r="Q225" s="422">
        <v>45917</v>
      </c>
      <c r="R225" s="423">
        <f t="shared" si="54"/>
        <v>2.7027027027027053</v>
      </c>
      <c r="S225" s="474">
        <f>IF(INDEX(Historical!$D$7:$D$1190,MATCH(B225,Historical!$B$7:$B$1192,0))=0,"n/a",(INDEX(Historical!$C$7:$C$1190,MATCH(B225,Historical!$B$7:$B$1192,0))/INDEX(Historical!$D$7:$D$1190,MATCH(B225,Historical!$B$7:$B$1192,0))-1)*100)</f>
        <v>5.9701492537313383</v>
      </c>
      <c r="T225" s="474">
        <f>IF(INDEX(Historical!$F$7:$F$1190,MATCH(B225,Historical!$B$7:$B$1192,0))=0,"n/a",((INDEX(Historical!$C$7:$C$1190,MATCH(B225,Historical!$B$7:$B$1192,0))/INDEX(Historical!$F$7:$F$1190,MATCH(B225,Historical!$B$7:$B$1192,0)))^(1/3)-1)*100)</f>
        <v>6.3658248576630827</v>
      </c>
      <c r="U225" s="474">
        <f>IF(INDEX(Historical!$H$7:$H$1190,MATCH(B225,Historical!$B$7:$B$1192,0))=0,"n/a",((INDEX(Historical!$C$7:$C$1190,MATCH(B225,Historical!$B$7:$B$1192,0))/INDEX(Historical!$H$7:$H$1190,MATCH(B225,Historical!$B$7:$B$1192,0)))^(1/5)-1)*100)</f>
        <v>6.0221228731003551</v>
      </c>
      <c r="V225" s="474">
        <f>IF(INDEX(Historical!$M$7:$M$1190,MATCH(B225,Historical!$B$7:$B$1192,0))=0,"n/a",((INDEX(Historical!$C$7:$C$1190,MATCH(B225,Historical!$B$7:$B$1192,0))/INDEX(Historical!$M$7:$M$1190,MATCH(B225,Historical!$B$7:$B$1192,0)))^(1/10)-1)*100)</f>
        <v>11.45632282985558</v>
      </c>
      <c r="W225" s="475">
        <f t="shared" si="55"/>
        <v>0.52565932040658725</v>
      </c>
      <c r="X225" s="476">
        <f t="shared" si="56"/>
        <v>0.58128599161200345</v>
      </c>
      <c r="Y225" s="574"/>
      <c r="Z225" s="430">
        <f t="shared" si="57"/>
        <v>30.218687872763418</v>
      </c>
      <c r="AA225" s="581">
        <f t="shared" si="58"/>
        <v>9.791252485089462</v>
      </c>
      <c r="AB225" s="406">
        <v>12</v>
      </c>
      <c r="AC225" s="568">
        <v>5.03</v>
      </c>
      <c r="AD225" s="568">
        <v>2.4300000000000002</v>
      </c>
      <c r="AE225" s="568">
        <v>2.17</v>
      </c>
      <c r="AF225" s="568">
        <v>1.27</v>
      </c>
      <c r="AG225" s="568">
        <v>13.77</v>
      </c>
      <c r="AH225" s="568">
        <v>4.55</v>
      </c>
      <c r="AI225" s="568">
        <v>4.8899999999999997</v>
      </c>
      <c r="AJ225" s="568">
        <v>10.36</v>
      </c>
      <c r="AK225" s="568">
        <v>4.03</v>
      </c>
      <c r="AL225" s="576">
        <v>800.25</v>
      </c>
      <c r="AM225" s="571">
        <v>4.4799999999999995</v>
      </c>
      <c r="AN225" s="568">
        <v>1.18</v>
      </c>
      <c r="AO225" s="510">
        <f t="shared" si="59"/>
        <v>-0.68283519574545082</v>
      </c>
      <c r="AP225" s="511">
        <f t="shared" si="60"/>
        <v>9.1084172893440112</v>
      </c>
      <c r="AQ225" s="582">
        <f t="shared" si="61"/>
        <v>-25.658772747811</v>
      </c>
      <c r="AR225" s="430">
        <f>INDEX(Historical!$C$7:$C$1190,MATCH(B225,Historical!$B$7:$B$1214,0))*IF(AH225="n/a",1.03,IF(AH225&lt;0,1.01,IF(AH225&gt;10,1.1,(1+AH225/100))))</f>
        <v>1.48461</v>
      </c>
      <c r="AS225" s="581">
        <f t="shared" si="62"/>
        <v>1.557207429</v>
      </c>
      <c r="AT225" s="581">
        <f t="shared" si="66"/>
        <v>1.6199628883887001</v>
      </c>
      <c r="AU225" s="581">
        <f t="shared" si="66"/>
        <v>1.6852473927907647</v>
      </c>
      <c r="AV225" s="581">
        <f t="shared" si="66"/>
        <v>1.7531628627202325</v>
      </c>
      <c r="AW225" s="430">
        <f t="shared" si="63"/>
        <v>8.100190572899697</v>
      </c>
      <c r="AX225" s="516">
        <f t="shared" si="64"/>
        <v>16.44708745766436</v>
      </c>
      <c r="AY225" s="606">
        <v>0.96</v>
      </c>
      <c r="AZ225" s="571">
        <v>30.43</v>
      </c>
      <c r="BA225" s="571">
        <v>-7.04</v>
      </c>
      <c r="BB225" s="571">
        <v>4.09</v>
      </c>
      <c r="BC225" s="571">
        <v>6.88</v>
      </c>
      <c r="BE225" s="421">
        <v>2012</v>
      </c>
      <c r="BF225" s="421">
        <f t="shared" si="65"/>
        <v>1</v>
      </c>
      <c r="BG225" s="578">
        <v>1.38</v>
      </c>
      <c r="BH225" t="s">
        <v>3876</v>
      </c>
      <c r="BI225" t="s">
        <v>3877</v>
      </c>
    </row>
    <row r="226" spans="1:61" ht="11.25" customHeight="1" x14ac:dyDescent="0.25">
      <c r="A226" s="95" t="s">
        <v>4352</v>
      </c>
      <c r="B226" s="405" t="s">
        <v>646</v>
      </c>
      <c r="C226" s="734" t="s">
        <v>3535</v>
      </c>
      <c r="D226" s="734" t="s">
        <v>3641</v>
      </c>
      <c r="E226" s="504">
        <v>23</v>
      </c>
      <c r="F226" s="33">
        <v>152</v>
      </c>
      <c r="G226" s="33" t="s">
        <v>105</v>
      </c>
      <c r="H226" s="33" t="s">
        <v>105</v>
      </c>
      <c r="I226" s="573">
        <v>65</v>
      </c>
      <c r="J226" s="430">
        <f t="shared" si="52"/>
        <v>2.8000000000000003</v>
      </c>
      <c r="K226" s="575">
        <v>0.45500000000000002</v>
      </c>
      <c r="L226" s="406">
        <v>4</v>
      </c>
      <c r="M226" s="423">
        <f t="shared" si="53"/>
        <v>1.82</v>
      </c>
      <c r="N226" s="183" t="s">
        <v>749</v>
      </c>
      <c r="O226" s="505">
        <v>0.45400000000000001</v>
      </c>
      <c r="P226" s="422">
        <v>45618</v>
      </c>
      <c r="Q226" s="422">
        <v>45632</v>
      </c>
      <c r="R226" s="423">
        <f t="shared" si="54"/>
        <v>0.22026431718061693</v>
      </c>
      <c r="S226" s="474">
        <f>IF(INDEX(Historical!$D$7:$D$1190,MATCH(B226,Historical!$B$7:$B$1192,0))=0,"n/a",(INDEX(Historical!$C$7:$C$1190,MATCH(B226,Historical!$B$7:$B$1192,0))/INDEX(Historical!$D$7:$D$1190,MATCH(B226,Historical!$B$7:$B$1192,0))-1)*100)</f>
        <v>13.899371069182376</v>
      </c>
      <c r="T226" s="474">
        <f>IF(INDEX(Historical!$F$7:$F$1190,MATCH(B226,Historical!$B$7:$B$1192,0))=0,"n/a",((INDEX(Historical!$C$7:$C$1190,MATCH(B226,Historical!$B$7:$B$1192,0))/INDEX(Historical!$F$7:$F$1190,MATCH(B226,Historical!$B$7:$B$1192,0)))^(1/3)-1)*100)</f>
        <v>28.575913487280236</v>
      </c>
      <c r="U226" s="474">
        <f>IF(INDEX(Historical!$H$7:$H$1190,MATCH(B226,Historical!$B$7:$B$1192,0))=0,"n/a",((INDEX(Historical!$C$7:$C$1190,MATCH(B226,Historical!$B$7:$B$1192,0))/INDEX(Historical!$H$7:$H$1190,MATCH(B226,Historical!$B$7:$B$1192,0)))^(1/5)-1)*100)</f>
        <v>19.878368567091265</v>
      </c>
      <c r="V226" s="474">
        <f>IF(INDEX(Historical!$M$7:$M$1190,MATCH(B226,Historical!$B$7:$B$1192,0))=0,"n/a",((INDEX(Historical!$C$7:$C$1190,MATCH(B226,Historical!$B$7:$B$1192,0))/INDEX(Historical!$M$7:$M$1190,MATCH(B226,Historical!$B$7:$B$1192,0)))^(1/10)-1)*100)</f>
        <v>9.7929248200530949</v>
      </c>
      <c r="W226" s="475">
        <f t="shared" si="55"/>
        <v>2.0298704352744625</v>
      </c>
      <c r="X226" s="476" t="str">
        <f t="shared" si="56"/>
        <v>n/a</v>
      </c>
      <c r="Y226" s="574"/>
      <c r="Z226" s="430" t="str">
        <f t="shared" si="57"/>
        <v>n/a</v>
      </c>
      <c r="AA226" s="581" t="str">
        <f t="shared" si="58"/>
        <v>n/a</v>
      </c>
      <c r="AB226" s="406">
        <v>3</v>
      </c>
      <c r="AC226" s="568">
        <v>-0.33</v>
      </c>
      <c r="AD226" s="568" t="s">
        <v>135</v>
      </c>
      <c r="AE226" s="568">
        <v>8.2799999999999994</v>
      </c>
      <c r="AF226" s="568">
        <v>5.12</v>
      </c>
      <c r="AG226" s="568">
        <v>-2.2399999999999998</v>
      </c>
      <c r="AH226" s="568">
        <v>11.49</v>
      </c>
      <c r="AI226" s="568">
        <v>74.44</v>
      </c>
      <c r="AJ226" s="568" t="s">
        <v>135</v>
      </c>
      <c r="AK226" s="568">
        <v>36.590000000000003</v>
      </c>
      <c r="AL226" s="576">
        <v>35080</v>
      </c>
      <c r="AM226" s="571">
        <v>2.11</v>
      </c>
      <c r="AN226" s="568">
        <v>0.8</v>
      </c>
      <c r="AO226" s="510" t="str">
        <f t="shared" si="59"/>
        <v>n/a</v>
      </c>
      <c r="AP226" s="511">
        <f t="shared" si="60"/>
        <v>22.678368567091265</v>
      </c>
      <c r="AQ226" s="582" t="str">
        <f t="shared" si="61"/>
        <v>n/a</v>
      </c>
      <c r="AR226" s="430">
        <f>INDEX(Historical!$C$7:$C$1190,MATCH(B226,Historical!$B$7:$B$1214,0))*IF(AH226="n/a",1.03,IF(AH226&lt;0,1.01,IF(AH226&gt;10,1.1,(1+AH226/100))))</f>
        <v>1.9921000000000002</v>
      </c>
      <c r="AS226" s="581">
        <f t="shared" si="62"/>
        <v>2.1913100000000005</v>
      </c>
      <c r="AT226" s="581">
        <f t="shared" si="66"/>
        <v>2.4104410000000009</v>
      </c>
      <c r="AU226" s="581">
        <f t="shared" si="66"/>
        <v>2.6514851000000013</v>
      </c>
      <c r="AV226" s="581">
        <f t="shared" si="66"/>
        <v>2.9166336100000017</v>
      </c>
      <c r="AW226" s="430">
        <f t="shared" si="63"/>
        <v>12.161969710000005</v>
      </c>
      <c r="AX226" s="516">
        <f t="shared" si="64"/>
        <v>18.71072263076924</v>
      </c>
      <c r="AY226" s="606">
        <v>1.54</v>
      </c>
      <c r="AZ226" s="571">
        <v>90.48</v>
      </c>
      <c r="BA226" s="571">
        <v>-21.36</v>
      </c>
      <c r="BB226" s="571">
        <v>-6.29</v>
      </c>
      <c r="BC226" s="571">
        <v>9.09</v>
      </c>
      <c r="BE226" s="421">
        <v>2002</v>
      </c>
      <c r="BF226" s="421">
        <f t="shared" si="65"/>
        <v>2</v>
      </c>
      <c r="BG226" s="578">
        <v>-0.96</v>
      </c>
      <c r="BH226" t="s">
        <v>3876</v>
      </c>
      <c r="BI226" t="s">
        <v>3877</v>
      </c>
    </row>
    <row r="227" spans="1:61" s="540" customFormat="1" ht="11.25" customHeight="1" x14ac:dyDescent="0.25">
      <c r="A227" s="523" t="s">
        <v>4353</v>
      </c>
      <c r="B227" s="546" t="s">
        <v>642</v>
      </c>
      <c r="C227" s="734" t="s">
        <v>152</v>
      </c>
      <c r="D227" s="734" t="s">
        <v>3637</v>
      </c>
      <c r="E227" s="524">
        <v>18</v>
      </c>
      <c r="F227" s="33">
        <v>227</v>
      </c>
      <c r="G227" s="720" t="s">
        <v>114</v>
      </c>
      <c r="H227" s="720" t="s">
        <v>114</v>
      </c>
      <c r="I227" s="525">
        <v>686.64</v>
      </c>
      <c r="J227" s="526">
        <f t="shared" si="52"/>
        <v>0.47768845392054055</v>
      </c>
      <c r="K227" s="527">
        <v>0.82</v>
      </c>
      <c r="L227" s="528">
        <v>4</v>
      </c>
      <c r="M227" s="529">
        <f t="shared" si="53"/>
        <v>3.28</v>
      </c>
      <c r="N227" s="530" t="s">
        <v>162</v>
      </c>
      <c r="O227" s="531">
        <v>0.71</v>
      </c>
      <c r="P227" s="714">
        <v>45902</v>
      </c>
      <c r="Q227" s="714">
        <v>45931</v>
      </c>
      <c r="R227" s="529">
        <f t="shared" si="54"/>
        <v>15.492957746478872</v>
      </c>
      <c r="S227" s="474">
        <f>IF(INDEX(Historical!$D$7:$D$1190,MATCH(B227,Historical!$B$7:$B$1192,0))=0,"n/a",(INDEX(Historical!$C$7:$C$1190,MATCH(B227,Historical!$B$7:$B$1192,0))/INDEX(Historical!$D$7:$D$1190,MATCH(B227,Historical!$B$7:$B$1192,0))-1)*100)</f>
        <v>14.732142857142838</v>
      </c>
      <c r="T227" s="474">
        <f>IF(INDEX(Historical!$F$7:$F$1190,MATCH(B227,Historical!$B$7:$B$1192,0))=0,"n/a",((INDEX(Historical!$C$7:$C$1190,MATCH(B227,Historical!$B$7:$B$1192,0))/INDEX(Historical!$F$7:$F$1190,MATCH(B227,Historical!$B$7:$B$1192,0)))^(1/3)-1)*100)</f>
        <v>14.102634894471478</v>
      </c>
      <c r="U227" s="474">
        <f>IF(INDEX(Historical!$H$7:$H$1190,MATCH(B227,Historical!$B$7:$B$1192,0))=0,"n/a",((INDEX(Historical!$C$7:$C$1190,MATCH(B227,Historical!$B$7:$B$1192,0))/INDEX(Historical!$H$7:$H$1190,MATCH(B227,Historical!$B$7:$B$1192,0)))^(1/5)-1)*100)</f>
        <v>10.218680443770189</v>
      </c>
      <c r="V227" s="474">
        <f>IF(INDEX(Historical!$M$7:$M$1190,MATCH(B227,Historical!$B$7:$B$1192,0))=0,"n/a",((INDEX(Historical!$C$7:$C$1190,MATCH(B227,Historical!$B$7:$B$1192,0))/INDEX(Historical!$M$7:$M$1190,MATCH(B227,Historical!$B$7:$B$1192,0)))^(1/10)-1)*100)</f>
        <v>10.348437745067841</v>
      </c>
      <c r="W227" s="475">
        <f t="shared" si="55"/>
        <v>0.98746117003414402</v>
      </c>
      <c r="X227" s="476">
        <f t="shared" si="56"/>
        <v>0.26154800214410517</v>
      </c>
      <c r="Y227" s="543"/>
      <c r="Z227" s="526">
        <f t="shared" si="57"/>
        <v>13.088587390263367</v>
      </c>
      <c r="AA227" s="533">
        <f t="shared" si="58"/>
        <v>27.399840383080608</v>
      </c>
      <c r="AB227" s="528">
        <v>3</v>
      </c>
      <c r="AC227" s="534">
        <v>25.06</v>
      </c>
      <c r="AD227" s="534">
        <v>2.14</v>
      </c>
      <c r="AE227" s="534">
        <v>0.23</v>
      </c>
      <c r="AF227" s="534" t="s">
        <v>135</v>
      </c>
      <c r="AG227" s="534" t="s">
        <v>135</v>
      </c>
      <c r="AH227" s="534">
        <v>13.459999999999999</v>
      </c>
      <c r="AI227" s="534">
        <v>12.049999999999999</v>
      </c>
      <c r="AJ227" s="534">
        <v>39.07</v>
      </c>
      <c r="AK227" s="534">
        <v>12.809999999999999</v>
      </c>
      <c r="AL227" s="535">
        <v>85410</v>
      </c>
      <c r="AM227" s="536">
        <v>0.26</v>
      </c>
      <c r="AN227" s="534" t="s">
        <v>135</v>
      </c>
      <c r="AO227" s="537">
        <f t="shared" si="59"/>
        <v>-16.703471485389876</v>
      </c>
      <c r="AP227" s="538">
        <f t="shared" si="60"/>
        <v>10.69636889769073</v>
      </c>
      <c r="AQ227" s="582" t="str">
        <f t="shared" si="61"/>
        <v>n/a</v>
      </c>
      <c r="AR227" s="430">
        <f>INDEX(Historical!$C$7:$C$1190,MATCH(B227,Historical!$B$7:$B$1214,0))*IF(AH227="n/a",1.03,IF(AH227&lt;0,1.01,IF(AH227&gt;10,1.1,(1+AH227/100))))</f>
        <v>2.827</v>
      </c>
      <c r="AS227" s="533">
        <f t="shared" si="62"/>
        <v>3.1097000000000001</v>
      </c>
      <c r="AT227" s="533">
        <f t="shared" ref="AT227:AV246" si="67">IF($AK227="n/a",1.03*AS227,IF($AK227&lt;0,1.01*AS227,IF($AK227&gt;10,1.1*AS227,(1+$AK227/100)*AS227)))</f>
        <v>3.4206700000000003</v>
      </c>
      <c r="AU227" s="533">
        <f t="shared" si="67"/>
        <v>3.7627370000000004</v>
      </c>
      <c r="AV227" s="533">
        <f t="shared" si="67"/>
        <v>4.1390107000000009</v>
      </c>
      <c r="AW227" s="526">
        <f t="shared" si="63"/>
        <v>17.259117700000001</v>
      </c>
      <c r="AX227" s="539">
        <f t="shared" si="64"/>
        <v>2.5135613567517185</v>
      </c>
      <c r="AY227" s="607">
        <v>0.51</v>
      </c>
      <c r="AZ227" s="536">
        <v>47.85</v>
      </c>
      <c r="BA227" s="536">
        <v>-6.9500000000000011</v>
      </c>
      <c r="BB227" s="536">
        <v>-2.2599999999999998</v>
      </c>
      <c r="BC227" s="536">
        <v>4.1399999999999997</v>
      </c>
      <c r="BD227" s="592"/>
      <c r="BE227" s="421">
        <v>2008</v>
      </c>
      <c r="BF227" s="421">
        <f t="shared" si="65"/>
        <v>2</v>
      </c>
      <c r="BG227" s="559">
        <v>4.1399999999999997</v>
      </c>
      <c r="BH227" t="s">
        <v>3876</v>
      </c>
      <c r="BI227" t="s">
        <v>3877</v>
      </c>
    </row>
    <row r="228" spans="1:61" ht="11.25" customHeight="1" x14ac:dyDescent="0.25">
      <c r="A228" s="8" t="s">
        <v>4354</v>
      </c>
      <c r="B228" s="405" t="s">
        <v>1379</v>
      </c>
      <c r="C228" s="734" t="s">
        <v>107</v>
      </c>
      <c r="D228" s="734" t="s">
        <v>3649</v>
      </c>
      <c r="E228" s="504">
        <v>16</v>
      </c>
      <c r="F228" s="33">
        <v>248</v>
      </c>
      <c r="G228" s="33" t="s">
        <v>105</v>
      </c>
      <c r="H228" s="33" t="s">
        <v>105</v>
      </c>
      <c r="I228" s="573">
        <v>509.76</v>
      </c>
      <c r="J228" s="430">
        <f t="shared" si="52"/>
        <v>0.73760200878844939</v>
      </c>
      <c r="K228" s="575">
        <v>0.94</v>
      </c>
      <c r="L228" s="406">
        <v>4</v>
      </c>
      <c r="M228" s="423">
        <f t="shared" si="53"/>
        <v>3.76</v>
      </c>
      <c r="N228" s="183" t="s">
        <v>110</v>
      </c>
      <c r="O228" s="505">
        <v>0.85</v>
      </c>
      <c r="P228" s="422">
        <v>45713</v>
      </c>
      <c r="Q228" s="422">
        <v>45730</v>
      </c>
      <c r="R228" s="423">
        <f t="shared" si="54"/>
        <v>10.588235294117645</v>
      </c>
      <c r="S228" s="474">
        <f>IF(INDEX(Historical!$D$7:$D$1190,MATCH(B228,Historical!$B$7:$B$1192,0))=0,"n/a",(INDEX(Historical!$C$7:$C$1190,MATCH(B228,Historical!$B$7:$B$1192,0))/INDEX(Historical!$D$7:$D$1190,MATCH(B228,Historical!$B$7:$B$1192,0))-1)*100)</f>
        <v>10.389610389610393</v>
      </c>
      <c r="T228" s="474">
        <f>IF(INDEX(Historical!$F$7:$F$1190,MATCH(B228,Historical!$B$7:$B$1192,0))=0,"n/a",((INDEX(Historical!$C$7:$C$1190,MATCH(B228,Historical!$B$7:$B$1192,0))/INDEX(Historical!$F$7:$F$1190,MATCH(B228,Historical!$B$7:$B$1192,0)))^(1/3)-1)*100)</f>
        <v>11.090199170795811</v>
      </c>
      <c r="U228" s="474">
        <f>IF(INDEX(Historical!$H$7:$H$1190,MATCH(B228,Historical!$B$7:$B$1192,0))=0,"n/a",((INDEX(Historical!$C$7:$C$1190,MATCH(B228,Historical!$B$7:$B$1192,0))/INDEX(Historical!$H$7:$H$1190,MATCH(B228,Historical!$B$7:$B$1192,0)))^(1/5)-1)*100)</f>
        <v>11.196158593857874</v>
      </c>
      <c r="V228" s="474">
        <f>IF(INDEX(Historical!$M$7:$M$1190,MATCH(B228,Historical!$B$7:$B$1192,0))=0,"n/a",((INDEX(Historical!$C$7:$C$1190,MATCH(B228,Historical!$B$7:$B$1192,0))/INDEX(Historical!$M$7:$M$1190,MATCH(B228,Historical!$B$7:$B$1192,0)))^(1/10)-1)*100)</f>
        <v>11.744482717525218</v>
      </c>
      <c r="W228" s="475">
        <f t="shared" si="55"/>
        <v>0.9533121945976275</v>
      </c>
      <c r="X228" s="476">
        <f t="shared" si="56"/>
        <v>1.286914780903204</v>
      </c>
      <c r="Y228" s="439"/>
      <c r="Z228" s="430">
        <f t="shared" si="57"/>
        <v>31.945624468988953</v>
      </c>
      <c r="AA228" s="581">
        <f t="shared" si="58"/>
        <v>43.310110450297366</v>
      </c>
      <c r="AB228" s="406">
        <v>12</v>
      </c>
      <c r="AC228" s="568">
        <v>11.77</v>
      </c>
      <c r="AD228" s="568">
        <v>3.58</v>
      </c>
      <c r="AE228" s="568">
        <v>12.52</v>
      </c>
      <c r="AF228" s="568">
        <v>23.15</v>
      </c>
      <c r="AG228" s="570">
        <v>55.179999999999993</v>
      </c>
      <c r="AH228" s="568">
        <v>11.37</v>
      </c>
      <c r="AI228" s="568">
        <v>12.34</v>
      </c>
      <c r="AJ228" s="568">
        <v>8.6999999999999993</v>
      </c>
      <c r="AK228" s="568">
        <v>12.11</v>
      </c>
      <c r="AL228" s="576">
        <v>91450</v>
      </c>
      <c r="AM228" s="572">
        <v>0.11</v>
      </c>
      <c r="AN228" s="568">
        <v>1.84</v>
      </c>
      <c r="AO228" s="510">
        <f t="shared" si="59"/>
        <v>-31.376349847651042</v>
      </c>
      <c r="AP228" s="511">
        <f t="shared" si="60"/>
        <v>11.933760602646323</v>
      </c>
      <c r="AQ228" s="582">
        <f t="shared" si="61"/>
        <v>567.54244373568872</v>
      </c>
      <c r="AR228" s="430">
        <f>INDEX(Historical!$C$7:$C$1190,MATCH(B228,Historical!$B$7:$B$1214,0))*IF(AH228="n/a",1.03,IF(AH228&lt;0,1.01,IF(AH228&gt;10,1.1,(1+AH228/100))))</f>
        <v>3.74</v>
      </c>
      <c r="AS228" s="581">
        <f t="shared" si="62"/>
        <v>4.1140000000000008</v>
      </c>
      <c r="AT228" s="581">
        <f t="shared" si="67"/>
        <v>4.5254000000000012</v>
      </c>
      <c r="AU228" s="581">
        <f t="shared" si="67"/>
        <v>4.977940000000002</v>
      </c>
      <c r="AV228" s="581">
        <f t="shared" si="67"/>
        <v>5.4757340000000028</v>
      </c>
      <c r="AW228" s="430">
        <f t="shared" si="63"/>
        <v>22.833074000000007</v>
      </c>
      <c r="AX228" s="516">
        <f t="shared" si="64"/>
        <v>4.4791811833019475</v>
      </c>
      <c r="AY228" s="606">
        <v>1.41</v>
      </c>
      <c r="AZ228" s="571">
        <v>34.599999999999994</v>
      </c>
      <c r="BA228" s="571">
        <v>-4.17</v>
      </c>
      <c r="BB228" s="571">
        <v>0.88</v>
      </c>
      <c r="BC228" s="571">
        <v>5.72</v>
      </c>
      <c r="BE228" s="421">
        <v>2010</v>
      </c>
      <c r="BF228" s="421">
        <f t="shared" si="65"/>
        <v>1</v>
      </c>
      <c r="BG228" s="578">
        <v>13.98</v>
      </c>
      <c r="BH228" t="s">
        <v>3876</v>
      </c>
      <c r="BI228" t="s">
        <v>3877</v>
      </c>
    </row>
    <row r="229" spans="1:61" ht="11.25" customHeight="1" x14ac:dyDescent="0.25">
      <c r="A229" s="477" t="s">
        <v>4356</v>
      </c>
      <c r="B229" s="405" t="s">
        <v>3298</v>
      </c>
      <c r="C229" s="734" t="s">
        <v>127</v>
      </c>
      <c r="D229" s="734" t="s">
        <v>3642</v>
      </c>
      <c r="E229" s="504">
        <v>14</v>
      </c>
      <c r="F229" s="33">
        <v>377</v>
      </c>
      <c r="G229" s="33" t="s">
        <v>105</v>
      </c>
      <c r="H229" s="33" t="s">
        <v>105</v>
      </c>
      <c r="I229" s="395">
        <v>61.45</v>
      </c>
      <c r="J229" s="430">
        <f t="shared" si="52"/>
        <v>3.254678600488202</v>
      </c>
      <c r="K229" s="8">
        <v>0.5</v>
      </c>
      <c r="L229" s="33">
        <v>4</v>
      </c>
      <c r="M229" s="423">
        <f t="shared" si="53"/>
        <v>2</v>
      </c>
      <c r="N229" s="33" t="s">
        <v>126</v>
      </c>
      <c r="O229" s="409">
        <v>0.47</v>
      </c>
      <c r="P229" s="422">
        <v>45930</v>
      </c>
      <c r="Q229" s="422">
        <v>45944</v>
      </c>
      <c r="R229" s="423">
        <f t="shared" si="54"/>
        <v>6.3829787234042614</v>
      </c>
      <c r="S229" s="474">
        <f>IF(INDEX(Historical!$D$7:$D$1190,MATCH(B229,Historical!$B$7:$B$1192,0))=0,"n/a",(INDEX(Historical!$C$7:$C$1190,MATCH(B229,Historical!$B$7:$B$1192,0))/INDEX(Historical!$D$7:$D$1190,MATCH(B229,Historical!$B$7:$B$1192,0))-1)*100)</f>
        <v>10.443037974683556</v>
      </c>
      <c r="T229" s="474">
        <f>IF(INDEX(Historical!$F$7:$F$1190,MATCH(B229,Historical!$B$7:$B$1192,0))=0,"n/a",((INDEX(Historical!$C$7:$C$1190,MATCH(B229,Historical!$B$7:$B$1192,0))/INDEX(Historical!$F$7:$F$1190,MATCH(B229,Historical!$B$7:$B$1192,0)))^(1/3)-1)*100)</f>
        <v>10.452416262615106</v>
      </c>
      <c r="U229" s="474">
        <f>IF(INDEX(Historical!$H$7:$H$1190,MATCH(B229,Historical!$B$7:$B$1192,0))=0,"n/a",((INDEX(Historical!$C$7:$C$1190,MATCH(B229,Historical!$B$7:$B$1192,0))/INDEX(Historical!$H$7:$H$1190,MATCH(B229,Historical!$B$7:$B$1192,0)))^(1/5)-1)*100)</f>
        <v>10.37968864885077</v>
      </c>
      <c r="V229" s="474">
        <f>IF(INDEX(Historical!$M$7:$M$1190,MATCH(B229,Historical!$B$7:$B$1192,0))=0,"n/a",((INDEX(Historical!$C$7:$C$1190,MATCH(B229,Historical!$B$7:$B$1192,0))/INDEX(Historical!$M$7:$M$1190,MATCH(B229,Historical!$B$7:$B$1192,0)))^(1/10)-1)*100)</f>
        <v>11.644348510645507</v>
      </c>
      <c r="W229" s="475">
        <f t="shared" si="55"/>
        <v>0.89139281938885995</v>
      </c>
      <c r="X229" s="476">
        <f t="shared" si="56"/>
        <v>2.118303805887912</v>
      </c>
      <c r="Y229" s="431"/>
      <c r="Z229" s="430">
        <f t="shared" si="57"/>
        <v>72.992700729927009</v>
      </c>
      <c r="AA229" s="581">
        <f t="shared" si="58"/>
        <v>22.427007299270073</v>
      </c>
      <c r="AB229" s="406">
        <v>12</v>
      </c>
      <c r="AC229" s="578">
        <v>2.74</v>
      </c>
      <c r="AD229" s="578">
        <v>7.87</v>
      </c>
      <c r="AE229" s="568">
        <v>2.14</v>
      </c>
      <c r="AF229" s="568">
        <v>3.04</v>
      </c>
      <c r="AG229" s="568">
        <v>13.51</v>
      </c>
      <c r="AH229" s="568">
        <v>-9.86</v>
      </c>
      <c r="AI229" s="568">
        <v>9.6</v>
      </c>
      <c r="AJ229" s="457">
        <v>4.9000000000000004</v>
      </c>
      <c r="AK229" s="457">
        <v>2.85</v>
      </c>
      <c r="AL229" s="578">
        <v>79510</v>
      </c>
      <c r="AM229" s="578">
        <v>0.19</v>
      </c>
      <c r="AN229" s="578">
        <v>0.82</v>
      </c>
      <c r="AO229" s="510">
        <f t="shared" si="59"/>
        <v>-8.7926400499311015</v>
      </c>
      <c r="AP229" s="511">
        <f t="shared" si="60"/>
        <v>13.634367249338972</v>
      </c>
      <c r="AQ229" s="582">
        <f t="shared" si="61"/>
        <v>74.072912169049985</v>
      </c>
      <c r="AR229" s="430">
        <f>INDEX(Historical!$C$7:$C$1190,MATCH(B229,Historical!$B$7:$B$1214,0))*IF(AH229="n/a",1.03,IF(AH229&lt;0,1.01,IF(AH229&gt;10,1.1,(1+AH229/100))))</f>
        <v>1.7624500000000001</v>
      </c>
      <c r="AS229" s="581">
        <f t="shared" si="62"/>
        <v>1.9316452000000002</v>
      </c>
      <c r="AT229" s="581">
        <f t="shared" si="67"/>
        <v>1.9866970882000001</v>
      </c>
      <c r="AU229" s="581">
        <f t="shared" si="67"/>
        <v>2.0433179552137002</v>
      </c>
      <c r="AV229" s="581">
        <f t="shared" si="67"/>
        <v>2.1015525169372906</v>
      </c>
      <c r="AW229" s="430">
        <f t="shared" si="63"/>
        <v>9.8256627603509923</v>
      </c>
      <c r="AX229" s="516">
        <f t="shared" si="64"/>
        <v>15.989687160864104</v>
      </c>
      <c r="AY229" s="500">
        <v>0.45</v>
      </c>
      <c r="AZ229" s="568">
        <v>13.900000000000002</v>
      </c>
      <c r="BA229" s="568">
        <v>-19.21</v>
      </c>
      <c r="BB229" s="568">
        <v>-6.61</v>
      </c>
      <c r="BC229" s="568">
        <v>-4.3499999999999996</v>
      </c>
      <c r="BE229" s="421">
        <v>2012</v>
      </c>
      <c r="BF229" s="421">
        <f t="shared" si="65"/>
        <v>1</v>
      </c>
      <c r="BG229" s="578">
        <v>5.0500000000000007</v>
      </c>
      <c r="BH229" t="s">
        <v>3876</v>
      </c>
      <c r="BI229" t="s">
        <v>3877</v>
      </c>
    </row>
    <row r="230" spans="1:61" ht="11.25" customHeight="1" x14ac:dyDescent="0.25">
      <c r="A230" s="95" t="s">
        <v>4358</v>
      </c>
      <c r="B230" s="405" t="s">
        <v>1367</v>
      </c>
      <c r="C230" s="734" t="s">
        <v>107</v>
      </c>
      <c r="D230" s="734" t="s">
        <v>117</v>
      </c>
      <c r="E230" s="504">
        <v>13</v>
      </c>
      <c r="F230" s="33">
        <v>412</v>
      </c>
      <c r="G230" s="33" t="s">
        <v>105</v>
      </c>
      <c r="H230" s="33" t="s">
        <v>105</v>
      </c>
      <c r="I230" s="573">
        <v>81.36</v>
      </c>
      <c r="J230" s="430">
        <f t="shared" si="52"/>
        <v>2.7900688298918386</v>
      </c>
      <c r="K230" s="575">
        <v>0.5675</v>
      </c>
      <c r="L230" s="406">
        <v>4</v>
      </c>
      <c r="M230" s="423">
        <f t="shared" si="53"/>
        <v>2.27</v>
      </c>
      <c r="N230" s="183" t="s">
        <v>259</v>
      </c>
      <c r="O230" s="505">
        <v>0.54500000000000004</v>
      </c>
      <c r="P230" s="422">
        <v>45783</v>
      </c>
      <c r="Q230" s="422">
        <v>45818</v>
      </c>
      <c r="R230" s="423">
        <f t="shared" si="54"/>
        <v>4.1284403669724705</v>
      </c>
      <c r="S230" s="474">
        <f>IF(INDEX(Historical!$D$7:$D$1190,MATCH(B230,Historical!$B$7:$B$1192,0))=0,"n/a",(INDEX(Historical!$C$7:$C$1190,MATCH(B230,Historical!$B$7:$B$1192,0))/INDEX(Historical!$D$7:$D$1190,MATCH(B230,Historical!$B$7:$B$1192,0))-1)*100)</f>
        <v>4.6116504854368801</v>
      </c>
      <c r="T230" s="474">
        <f>IF(INDEX(Historical!$F$7:$F$1190,MATCH(B230,Historical!$B$7:$B$1192,0))=0,"n/a",((INDEX(Historical!$C$7:$C$1190,MATCH(B230,Historical!$B$7:$B$1192,0))/INDEX(Historical!$F$7:$F$1190,MATCH(B230,Historical!$B$7:$B$1192,0)))^(1/3)-1)*100)</f>
        <v>4.2872521667174146</v>
      </c>
      <c r="U230" s="474">
        <f>IF(INDEX(Historical!$H$7:$H$1190,MATCH(B230,Historical!$B$7:$B$1192,0))=0,"n/a",((INDEX(Historical!$C$7:$C$1190,MATCH(B230,Historical!$B$7:$B$1192,0))/INDEX(Historical!$H$7:$H$1190,MATCH(B230,Historical!$B$7:$B$1192,0)))^(1/5)-1)*100)</f>
        <v>4.3709424885240766</v>
      </c>
      <c r="V230" s="474">
        <f>IF(INDEX(Historical!$M$7:$M$1190,MATCH(B230,Historical!$B$7:$B$1192,0))=0,"n/a",((INDEX(Historical!$C$7:$C$1190,MATCH(B230,Historical!$B$7:$B$1192,0))/INDEX(Historical!$M$7:$M$1190,MATCH(B230,Historical!$B$7:$B$1192,0)))^(1/10)-1)*100)</f>
        <v>6.1995507711426701</v>
      </c>
      <c r="W230" s="475">
        <f t="shared" si="55"/>
        <v>0.70504180865324961</v>
      </c>
      <c r="X230" s="476" t="str">
        <f t="shared" si="56"/>
        <v>n/a</v>
      </c>
      <c r="Y230" s="446"/>
      <c r="Z230" s="430">
        <f t="shared" si="57"/>
        <v>38.474576271186436</v>
      </c>
      <c r="AA230" s="581">
        <f t="shared" si="58"/>
        <v>13.789830508474575</v>
      </c>
      <c r="AB230" s="406">
        <v>12</v>
      </c>
      <c r="AC230" s="568">
        <v>5.9</v>
      </c>
      <c r="AD230" s="568">
        <v>1.21</v>
      </c>
      <c r="AE230" s="568">
        <v>0.74</v>
      </c>
      <c r="AF230" s="568">
        <v>1.96</v>
      </c>
      <c r="AG230" s="568">
        <v>15.61</v>
      </c>
      <c r="AH230" s="568">
        <v>6.660000000000001</v>
      </c>
      <c r="AI230" s="568">
        <v>15.89</v>
      </c>
      <c r="AJ230" s="568">
        <v>-0.38</v>
      </c>
      <c r="AK230" s="568">
        <v>11.35</v>
      </c>
      <c r="AL230" s="576">
        <v>54110</v>
      </c>
      <c r="AM230" s="571">
        <v>16.150000000000002</v>
      </c>
      <c r="AN230" s="568">
        <v>0.73</v>
      </c>
      <c r="AO230" s="510">
        <f t="shared" si="59"/>
        <v>-6.6288191900586595</v>
      </c>
      <c r="AP230" s="511">
        <f t="shared" si="60"/>
        <v>7.1610113184159152</v>
      </c>
      <c r="AQ230" s="582">
        <f t="shared" si="61"/>
        <v>9.6014351013306243</v>
      </c>
      <c r="AR230" s="430">
        <f>INDEX(Historical!$C$7:$C$1190,MATCH(B230,Historical!$B$7:$B$1214,0))*IF(AH230="n/a",1.03,IF(AH230&lt;0,1.01,IF(AH230&gt;10,1.1,(1+AH230/100))))</f>
        <v>2.2985229999999999</v>
      </c>
      <c r="AS230" s="581">
        <f t="shared" si="62"/>
        <v>2.5283753</v>
      </c>
      <c r="AT230" s="581">
        <f t="shared" si="67"/>
        <v>2.7812128300000003</v>
      </c>
      <c r="AU230" s="581">
        <f t="shared" si="67"/>
        <v>3.0593341130000007</v>
      </c>
      <c r="AV230" s="581">
        <f t="shared" si="67"/>
        <v>3.365267524300001</v>
      </c>
      <c r="AW230" s="430">
        <f t="shared" si="63"/>
        <v>14.032712767300001</v>
      </c>
      <c r="AX230" s="516">
        <f t="shared" si="64"/>
        <v>17.247680392453297</v>
      </c>
      <c r="AY230" s="606">
        <v>0.86</v>
      </c>
      <c r="AZ230" s="571">
        <v>24.77</v>
      </c>
      <c r="BA230" s="571">
        <v>-8.64</v>
      </c>
      <c r="BB230" s="571">
        <v>4.07</v>
      </c>
      <c r="BC230" s="571">
        <v>1.4200000000000002</v>
      </c>
      <c r="BE230" s="421">
        <v>2013</v>
      </c>
      <c r="BF230" s="421">
        <f t="shared" si="65"/>
        <v>1</v>
      </c>
      <c r="BG230" s="578">
        <v>0.62</v>
      </c>
      <c r="BH230" t="s">
        <v>3876</v>
      </c>
      <c r="BI230" t="s">
        <v>3877</v>
      </c>
    </row>
    <row r="231" spans="1:61" ht="11.25" customHeight="1" x14ac:dyDescent="0.25">
      <c r="A231" s="477" t="s">
        <v>3513</v>
      </c>
      <c r="B231" s="405" t="s">
        <v>3510</v>
      </c>
      <c r="C231" s="734" t="s">
        <v>107</v>
      </c>
      <c r="D231" s="734" t="s">
        <v>117</v>
      </c>
      <c r="E231" s="504">
        <v>12</v>
      </c>
      <c r="F231" s="33">
        <v>447</v>
      </c>
      <c r="G231" s="33" t="s">
        <v>105</v>
      </c>
      <c r="H231" s="33" t="s">
        <v>105</v>
      </c>
      <c r="I231" s="395">
        <v>30.75</v>
      </c>
      <c r="J231" s="430">
        <f t="shared" si="52"/>
        <v>4.0247154471544713</v>
      </c>
      <c r="K231" s="8">
        <v>0.30940000000000001</v>
      </c>
      <c r="L231" s="33">
        <v>4</v>
      </c>
      <c r="M231" s="423">
        <f t="shared" si="53"/>
        <v>1.2376</v>
      </c>
      <c r="N231" s="33" t="s">
        <v>318</v>
      </c>
      <c r="O231" s="409">
        <v>0.28560000000000002</v>
      </c>
      <c r="P231" s="422">
        <v>45721</v>
      </c>
      <c r="Q231" s="422">
        <v>45735</v>
      </c>
      <c r="R231" s="423">
        <f t="shared" si="54"/>
        <v>8.3333333333333286</v>
      </c>
      <c r="S231" s="474">
        <f>IF(INDEX(Historical!$D$7:$D$1190,MATCH(B231,Historical!$B$7:$B$1192,0))=0,"n/a",(INDEX(Historical!$C$7:$C$1190,MATCH(B231,Historical!$B$7:$B$1192,0))/INDEX(Historical!$D$7:$D$1190,MATCH(B231,Historical!$B$7:$B$1192,0))-1)*100)</f>
        <v>8.6827182299897601</v>
      </c>
      <c r="T231" s="474">
        <f>IF(INDEX(Historical!$F$7:$F$1190,MATCH(B231,Historical!$B$7:$B$1192,0))=0,"n/a",((INDEX(Historical!$C$7:$C$1190,MATCH(B231,Historical!$B$7:$B$1192,0))/INDEX(Historical!$F$7:$F$1190,MATCH(B231,Historical!$B$7:$B$1192,0)))^(1/3)-1)*100)</f>
        <v>7.7709211113237364</v>
      </c>
      <c r="U231" s="474">
        <f>IF(INDEX(Historical!$H$7:$H$1190,MATCH(B231,Historical!$B$7:$B$1192,0))=0,"n/a",((INDEX(Historical!$C$7:$C$1190,MATCH(B231,Historical!$B$7:$B$1192,0))/INDEX(Historical!$H$7:$H$1190,MATCH(B231,Historical!$B$7:$B$1192,0)))^(1/5)-1)*100)</f>
        <v>9.223280002322376</v>
      </c>
      <c r="V231" s="474">
        <f>IF(INDEX(Historical!$M$7:$M$1190,MATCH(B231,Historical!$B$7:$B$1192,0))=0,"n/a",((INDEX(Historical!$C$7:$C$1190,MATCH(B231,Historical!$B$7:$B$1192,0))/INDEX(Historical!$M$7:$M$1190,MATCH(B231,Historical!$B$7:$B$1192,0)))^(1/10)-1)*100)</f>
        <v>8.5057905675423928</v>
      </c>
      <c r="W231" s="475">
        <f t="shared" si="55"/>
        <v>1.0843530567890869</v>
      </c>
      <c r="X231" s="476" t="str">
        <f t="shared" si="56"/>
        <v>n/a</v>
      </c>
      <c r="Y231" s="451" t="s">
        <v>3900</v>
      </c>
      <c r="Z231" s="430">
        <f t="shared" si="57"/>
        <v>55.25</v>
      </c>
      <c r="AA231" s="581">
        <f t="shared" si="58"/>
        <v>13.727678571428569</v>
      </c>
      <c r="AB231" s="406">
        <v>12</v>
      </c>
      <c r="AC231" s="578">
        <v>2.2400000000000002</v>
      </c>
      <c r="AD231" s="578">
        <v>1.74</v>
      </c>
      <c r="AE231" s="568">
        <v>1.31</v>
      </c>
      <c r="AF231" s="568">
        <v>1.68</v>
      </c>
      <c r="AG231" s="568">
        <v>11.57</v>
      </c>
      <c r="AH231" s="568">
        <v>6.69</v>
      </c>
      <c r="AI231" s="568">
        <v>9.07</v>
      </c>
      <c r="AJ231" s="457">
        <v>-0.08</v>
      </c>
      <c r="AK231" s="457">
        <v>7.86</v>
      </c>
      <c r="AL231" s="578">
        <v>52230</v>
      </c>
      <c r="AM231" s="578">
        <v>0.16</v>
      </c>
      <c r="AN231" s="578">
        <v>0.27</v>
      </c>
      <c r="AO231" s="510">
        <f t="shared" si="59"/>
        <v>-0.47968312195172302</v>
      </c>
      <c r="AP231" s="511">
        <f t="shared" si="60"/>
        <v>13.247995449476846</v>
      </c>
      <c r="AQ231" s="582">
        <f t="shared" si="61"/>
        <v>1.2422836565829209</v>
      </c>
      <c r="AR231" s="430">
        <f>INDEX(Historical!$C$7:$C$1190,MATCH(B231,Historical!$B$7:$B$1214,0))*IF(AH231="n/a",1.03,IF(AH231&lt;0,1.01,IF(AH231&gt;10,1.1,(1+AH231/100))))</f>
        <v>1.2473127900000001</v>
      </c>
      <c r="AS231" s="581">
        <f t="shared" si="62"/>
        <v>1.3604440600530001</v>
      </c>
      <c r="AT231" s="581">
        <f t="shared" si="67"/>
        <v>1.4673749631731658</v>
      </c>
      <c r="AU231" s="581">
        <f t="shared" si="67"/>
        <v>1.5827106352785767</v>
      </c>
      <c r="AV231" s="581">
        <f t="shared" si="67"/>
        <v>1.7071116912114728</v>
      </c>
      <c r="AW231" s="430">
        <f t="shared" si="63"/>
        <v>7.3649541397162164</v>
      </c>
      <c r="AX231" s="516">
        <f t="shared" si="64"/>
        <v>23.951070373060869</v>
      </c>
      <c r="AY231" s="500">
        <v>0.97</v>
      </c>
      <c r="AZ231" s="568">
        <v>18.63</v>
      </c>
      <c r="BA231" s="568">
        <v>-7.02</v>
      </c>
      <c r="BB231" s="568">
        <v>-0.19</v>
      </c>
      <c r="BC231" s="568">
        <v>0</v>
      </c>
      <c r="BE231" s="421">
        <v>2014</v>
      </c>
      <c r="BF231" s="421">
        <f t="shared" si="65"/>
        <v>1</v>
      </c>
      <c r="BG231" s="578">
        <v>0.6</v>
      </c>
      <c r="BH231" t="s">
        <v>3880</v>
      </c>
      <c r="BI231" t="s">
        <v>3877</v>
      </c>
    </row>
    <row r="232" spans="1:61" ht="11.25" customHeight="1" x14ac:dyDescent="0.25">
      <c r="A232" s="8" t="s">
        <v>1336</v>
      </c>
      <c r="B232" s="405" t="s">
        <v>1337</v>
      </c>
      <c r="C232" s="734" t="s">
        <v>243</v>
      </c>
      <c r="D232" s="734" t="s">
        <v>3648</v>
      </c>
      <c r="E232" s="504">
        <v>16</v>
      </c>
      <c r="F232" s="33">
        <v>251</v>
      </c>
      <c r="G232" s="33" t="s">
        <v>105</v>
      </c>
      <c r="H232" s="33" t="s">
        <v>105</v>
      </c>
      <c r="I232" s="573">
        <v>45.9</v>
      </c>
      <c r="J232" s="430">
        <f t="shared" si="52"/>
        <v>4.2265795206971681</v>
      </c>
      <c r="K232" s="575">
        <v>0.48499999999999999</v>
      </c>
      <c r="L232" s="406">
        <v>4</v>
      </c>
      <c r="M232" s="423">
        <f t="shared" si="53"/>
        <v>1.94</v>
      </c>
      <c r="N232" s="183" t="s">
        <v>570</v>
      </c>
      <c r="O232" s="505">
        <v>0.47499999999999998</v>
      </c>
      <c r="P232" s="422">
        <v>45716</v>
      </c>
      <c r="Q232" s="422">
        <v>45730</v>
      </c>
      <c r="R232" s="423">
        <f t="shared" si="54"/>
        <v>2.1052631578947389</v>
      </c>
      <c r="S232" s="474">
        <f>IF(INDEX(Historical!$D$7:$D$1190,MATCH(B232,Historical!$B$7:$B$1192,0))=0,"n/a",(INDEX(Historical!$C$7:$C$1190,MATCH(B232,Historical!$B$7:$B$1192,0))/INDEX(Historical!$D$7:$D$1190,MATCH(B232,Historical!$B$7:$B$1192,0))-1)*100)</f>
        <v>3.2608695652173836</v>
      </c>
      <c r="T232" s="474">
        <f>IF(INDEX(Historical!$F$7:$F$1190,MATCH(B232,Historical!$B$7:$B$1192,0))=0,"n/a",((INDEX(Historical!$C$7:$C$1190,MATCH(B232,Historical!$B$7:$B$1192,0))/INDEX(Historical!$F$7:$F$1190,MATCH(B232,Historical!$B$7:$B$1192,0)))^(1/3)-1)*100)</f>
        <v>3.3733009865599017</v>
      </c>
      <c r="U232" s="474">
        <f>IF(INDEX(Historical!$H$7:$H$1190,MATCH(B232,Historical!$B$7:$B$1192,0))=0,"n/a",((INDEX(Historical!$C$7:$C$1190,MATCH(B232,Historical!$B$7:$B$1192,0))/INDEX(Historical!$H$7:$H$1190,MATCH(B232,Historical!$B$7:$B$1192,0)))^(1/5)-1)*100)</f>
        <v>5.4095960497761553</v>
      </c>
      <c r="V232" s="474">
        <f>IF(INDEX(Historical!$M$7:$M$1190,MATCH(B232,Historical!$B$7:$B$1192,0))=0,"n/a",((INDEX(Historical!$C$7:$C$1190,MATCH(B232,Historical!$B$7:$B$1192,0))/INDEX(Historical!$M$7:$M$1190,MATCH(B232,Historical!$B$7:$B$1192,0)))^(1/10)-1)*100)</f>
        <v>9.5958226385217227</v>
      </c>
      <c r="W232" s="475">
        <f t="shared" si="55"/>
        <v>0.5637448974994318</v>
      </c>
      <c r="X232" s="476" t="str">
        <f t="shared" si="56"/>
        <v>n/a</v>
      </c>
      <c r="Y232" s="574" t="s">
        <v>774</v>
      </c>
      <c r="Z232" s="430">
        <f t="shared" si="57"/>
        <v>45.539906103286384</v>
      </c>
      <c r="AA232" s="581">
        <f t="shared" si="58"/>
        <v>10.774647887323944</v>
      </c>
      <c r="AB232" s="406">
        <v>12</v>
      </c>
      <c r="AC232" s="568">
        <v>4.26</v>
      </c>
      <c r="AD232" s="568">
        <v>1.58</v>
      </c>
      <c r="AE232" s="568">
        <v>0.31</v>
      </c>
      <c r="AF232" s="568">
        <v>1.04</v>
      </c>
      <c r="AG232" s="568">
        <v>10.059999999999999</v>
      </c>
      <c r="AH232" s="568">
        <v>-6.2</v>
      </c>
      <c r="AI232" s="568">
        <v>13.54</v>
      </c>
      <c r="AJ232" s="568">
        <v>-8.91</v>
      </c>
      <c r="AK232" s="568">
        <v>6.84</v>
      </c>
      <c r="AL232" s="576">
        <v>12930</v>
      </c>
      <c r="AM232" s="571">
        <v>5.7700000000000005</v>
      </c>
      <c r="AN232" s="568">
        <v>0.65</v>
      </c>
      <c r="AO232" s="510">
        <f t="shared" si="59"/>
        <v>-1.1384723168506206</v>
      </c>
      <c r="AP232" s="511">
        <f t="shared" si="60"/>
        <v>9.6361755704733234</v>
      </c>
      <c r="AQ232" s="582">
        <f t="shared" si="61"/>
        <v>-29.428889124934088</v>
      </c>
      <c r="AR232" s="430">
        <f>INDEX(Historical!$C$7:$C$1190,MATCH(B232,Historical!$B$7:$B$1214,0))*IF(AH232="n/a",1.03,IF(AH232&lt;0,1.01,IF(AH232&gt;10,1.1,(1+AH232/100))))</f>
        <v>1.9189999999999998</v>
      </c>
      <c r="AS232" s="581">
        <f t="shared" si="62"/>
        <v>2.1109</v>
      </c>
      <c r="AT232" s="581">
        <f t="shared" si="67"/>
        <v>2.2552855599999999</v>
      </c>
      <c r="AU232" s="581">
        <f t="shared" si="67"/>
        <v>2.4095470923039999</v>
      </c>
      <c r="AV232" s="581">
        <f t="shared" si="67"/>
        <v>2.5743601134175935</v>
      </c>
      <c r="AW232" s="430">
        <f t="shared" si="63"/>
        <v>11.269092765721593</v>
      </c>
      <c r="AX232" s="516">
        <f t="shared" si="64"/>
        <v>24.551400361049225</v>
      </c>
      <c r="AY232" s="606">
        <v>1.51</v>
      </c>
      <c r="AZ232" s="571">
        <v>51.04</v>
      </c>
      <c r="BA232" s="571">
        <v>-2.8000000000000003</v>
      </c>
      <c r="BB232" s="571">
        <v>8.64</v>
      </c>
      <c r="BC232" s="571">
        <v>16.489999999999998</v>
      </c>
      <c r="BE232" s="421">
        <v>2011</v>
      </c>
      <c r="BF232" s="421">
        <f t="shared" si="65"/>
        <v>1</v>
      </c>
      <c r="BG232" s="578">
        <v>3.7199999999999998</v>
      </c>
      <c r="BH232" t="s">
        <v>3876</v>
      </c>
      <c r="BI232" t="s">
        <v>3877</v>
      </c>
    </row>
    <row r="233" spans="1:61" s="540" customFormat="1" ht="11.25" customHeight="1" x14ac:dyDescent="0.25">
      <c r="A233" s="426" t="s">
        <v>1348</v>
      </c>
      <c r="B233" s="546" t="s">
        <v>1349</v>
      </c>
      <c r="C233" s="734" t="s">
        <v>107</v>
      </c>
      <c r="D233" s="734" t="s">
        <v>3649</v>
      </c>
      <c r="E233" s="524">
        <v>17</v>
      </c>
      <c r="F233" s="33">
        <v>233</v>
      </c>
      <c r="G233" s="720" t="s">
        <v>105</v>
      </c>
      <c r="H233" s="720" t="s">
        <v>105</v>
      </c>
      <c r="I233" s="525">
        <v>183.84</v>
      </c>
      <c r="J233" s="526">
        <f t="shared" si="52"/>
        <v>1.6536118363794605</v>
      </c>
      <c r="K233" s="527">
        <v>0.76</v>
      </c>
      <c r="L233" s="528">
        <v>4</v>
      </c>
      <c r="M233" s="529">
        <f t="shared" si="53"/>
        <v>3.04</v>
      </c>
      <c r="N233" s="530" t="s">
        <v>492</v>
      </c>
      <c r="O233" s="531">
        <v>0.74</v>
      </c>
      <c r="P233" s="714">
        <v>45707</v>
      </c>
      <c r="Q233" s="714">
        <v>45721</v>
      </c>
      <c r="R233" s="529">
        <f t="shared" si="54"/>
        <v>2.7027027027027053</v>
      </c>
      <c r="S233" s="474">
        <f>IF(INDEX(Historical!$D$7:$D$1190,MATCH(B233,Historical!$B$7:$B$1192,0))=0,"n/a",(INDEX(Historical!$C$7:$C$1190,MATCH(B233,Historical!$B$7:$B$1192,0))/INDEX(Historical!$D$7:$D$1190,MATCH(B233,Historical!$B$7:$B$1192,0))-1)*100)</f>
        <v>2.7777777777777901</v>
      </c>
      <c r="T233" s="474">
        <f>IF(INDEX(Historical!$F$7:$F$1190,MATCH(B233,Historical!$B$7:$B$1192,0))=0,"n/a",((INDEX(Historical!$C$7:$C$1190,MATCH(B233,Historical!$B$7:$B$1192,0))/INDEX(Historical!$F$7:$F$1190,MATCH(B233,Historical!$B$7:$B$1192,0)))^(1/3)-1)*100)</f>
        <v>3.8873324124418351</v>
      </c>
      <c r="U233" s="474">
        <f>IF(INDEX(Historical!$H$7:$H$1190,MATCH(B233,Historical!$B$7:$B$1192,0))=0,"n/a",((INDEX(Historical!$C$7:$C$1190,MATCH(B233,Historical!$B$7:$B$1192,0))/INDEX(Historical!$H$7:$H$1190,MATCH(B233,Historical!$B$7:$B$1192,0)))^(1/5)-1)*100)</f>
        <v>7.7289206777082953</v>
      </c>
      <c r="V233" s="474">
        <f>IF(INDEX(Historical!$M$7:$M$1190,MATCH(B233,Historical!$B$7:$B$1192,0))=0,"n/a",((INDEX(Historical!$C$7:$C$1190,MATCH(B233,Historical!$B$7:$B$1192,0))/INDEX(Historical!$M$7:$M$1190,MATCH(B233,Historical!$B$7:$B$1192,0)))^(1/10)-1)*100)</f>
        <v>16.549703683978834</v>
      </c>
      <c r="W233" s="475">
        <f t="shared" si="55"/>
        <v>0.46701263208660238</v>
      </c>
      <c r="X233" s="476">
        <f t="shared" si="56"/>
        <v>1.2546949152123856</v>
      </c>
      <c r="Y233" s="546"/>
      <c r="Z233" s="526">
        <f t="shared" si="57"/>
        <v>51.178451178451176</v>
      </c>
      <c r="AA233" s="533">
        <f t="shared" si="58"/>
        <v>30.949494949494948</v>
      </c>
      <c r="AB233" s="528">
        <v>12</v>
      </c>
      <c r="AC233" s="534">
        <v>5.94</v>
      </c>
      <c r="AD233" s="534">
        <v>3.32</v>
      </c>
      <c r="AE233" s="534">
        <v>8.17</v>
      </c>
      <c r="AF233" s="534">
        <v>4.96</v>
      </c>
      <c r="AG233" s="534">
        <v>16.41</v>
      </c>
      <c r="AH233" s="534">
        <v>1.9</v>
      </c>
      <c r="AI233" s="534">
        <v>11.899999999999999</v>
      </c>
      <c r="AJ233" s="534">
        <v>6.16</v>
      </c>
      <c r="AK233" s="534">
        <v>9.31</v>
      </c>
      <c r="AL233" s="535">
        <v>6870</v>
      </c>
      <c r="AM233" s="536">
        <v>2.13</v>
      </c>
      <c r="AN233" s="534">
        <v>0.05</v>
      </c>
      <c r="AO233" s="537">
        <f t="shared" si="59"/>
        <v>-21.566962435407191</v>
      </c>
      <c r="AP233" s="538">
        <f t="shared" si="60"/>
        <v>9.3825325140877567</v>
      </c>
      <c r="AQ233" s="582">
        <f t="shared" si="61"/>
        <v>161.20191844581754</v>
      </c>
      <c r="AR233" s="430">
        <f>INDEX(Historical!$C$7:$C$1190,MATCH(B233,Historical!$B$7:$B$1214,0))*IF(AH233="n/a",1.03,IF(AH233&lt;0,1.01,IF(AH233&gt;10,1.1,(1+AH233/100))))</f>
        <v>3.0162399999999998</v>
      </c>
      <c r="AS233" s="533">
        <f t="shared" si="62"/>
        <v>3.3178640000000001</v>
      </c>
      <c r="AT233" s="533">
        <f t="shared" si="67"/>
        <v>3.6267571383999999</v>
      </c>
      <c r="AU233" s="533">
        <f t="shared" si="67"/>
        <v>3.9644082279850399</v>
      </c>
      <c r="AV233" s="533">
        <f t="shared" si="67"/>
        <v>4.3334946340104468</v>
      </c>
      <c r="AW233" s="526">
        <f t="shared" si="63"/>
        <v>18.258764000395487</v>
      </c>
      <c r="AX233" s="539">
        <f t="shared" si="64"/>
        <v>9.9318777199714354</v>
      </c>
      <c r="AY233" s="607">
        <v>0.87</v>
      </c>
      <c r="AZ233" s="536">
        <v>0.92999999999999994</v>
      </c>
      <c r="BA233" s="536">
        <v>-38.03</v>
      </c>
      <c r="BB233" s="536">
        <v>-10.36</v>
      </c>
      <c r="BC233" s="536">
        <v>-15.7</v>
      </c>
      <c r="BD233" s="592"/>
      <c r="BE233" s="421">
        <v>2009</v>
      </c>
      <c r="BF233" s="421">
        <f t="shared" si="65"/>
        <v>1</v>
      </c>
      <c r="BG233" s="559">
        <v>11.540000000000001</v>
      </c>
      <c r="BH233" t="s">
        <v>3876</v>
      </c>
      <c r="BI233" t="s">
        <v>3877</v>
      </c>
    </row>
    <row r="234" spans="1:61" ht="11.25" customHeight="1" x14ac:dyDescent="0.25">
      <c r="A234" s="577" t="s">
        <v>3904</v>
      </c>
      <c r="B234" s="405" t="s">
        <v>2359</v>
      </c>
      <c r="C234" s="734" t="s">
        <v>122</v>
      </c>
      <c r="D234" s="734" t="s">
        <v>3683</v>
      </c>
      <c r="E234" s="504">
        <v>10</v>
      </c>
      <c r="F234" s="33">
        <v>525</v>
      </c>
      <c r="G234" s="33" t="s">
        <v>105</v>
      </c>
      <c r="H234" s="33" t="s">
        <v>105</v>
      </c>
      <c r="I234" s="573">
        <v>616.4</v>
      </c>
      <c r="J234" s="430">
        <f t="shared" si="52"/>
        <v>0.5386112913692408</v>
      </c>
      <c r="K234" s="575">
        <v>0.83</v>
      </c>
      <c r="L234" s="406">
        <v>4</v>
      </c>
      <c r="M234" s="423">
        <f t="shared" si="53"/>
        <v>3.32</v>
      </c>
      <c r="N234" s="183" t="s">
        <v>311</v>
      </c>
      <c r="O234" s="505">
        <v>0.79</v>
      </c>
      <c r="P234" s="422">
        <v>45902</v>
      </c>
      <c r="Q234" s="422">
        <v>45930</v>
      </c>
      <c r="R234" s="423">
        <f t="shared" si="54"/>
        <v>5.0632911392404969</v>
      </c>
      <c r="S234" s="474">
        <f>IF(INDEX(Historical!$D$7:$D$1190,MATCH(B234,Historical!$B$7:$B$1192,0))=0,"n/a",(INDEX(Historical!$C$7:$C$1190,MATCH(B234,Historical!$B$7:$B$1192,0))/INDEX(Historical!$D$7:$D$1190,MATCH(B234,Historical!$B$7:$B$1192,0))-1)*100)</f>
        <v>9.2857142857142971</v>
      </c>
      <c r="T234" s="474">
        <f>IF(INDEX(Historical!$F$7:$F$1190,MATCH(B234,Historical!$B$7:$B$1192,0))=0,"n/a",((INDEX(Historical!$C$7:$C$1190,MATCH(B234,Historical!$B$7:$B$1192,0))/INDEX(Historical!$F$7:$F$1190,MATCH(B234,Historical!$B$7:$B$1192,0)))^(1/3)-1)*100)</f>
        <v>9.0443432487859567</v>
      </c>
      <c r="U234" s="474">
        <f>IF(INDEX(Historical!$H$7:$H$1190,MATCH(B234,Historical!$B$7:$B$1192,0))=0,"n/a",((INDEX(Historical!$C$7:$C$1190,MATCH(B234,Historical!$B$7:$B$1192,0))/INDEX(Historical!$H$7:$H$1190,MATCH(B234,Historical!$B$7:$B$1192,0)))^(1/5)-1)*100)</f>
        <v>8.2357775055416749</v>
      </c>
      <c r="V234" s="474">
        <f>IF(INDEX(Historical!$M$7:$M$1190,MATCH(B234,Historical!$B$7:$B$1192,0))=0,"n/a",((INDEX(Historical!$C$7:$C$1190,MATCH(B234,Historical!$B$7:$B$1192,0))/INDEX(Historical!$M$7:$M$1190,MATCH(B234,Historical!$B$7:$B$1192,0)))^(1/10)-1)*100)</f>
        <v>6.6989496879533705</v>
      </c>
      <c r="W234" s="475">
        <f t="shared" si="55"/>
        <v>1.2294132497146473</v>
      </c>
      <c r="X234" s="476">
        <f t="shared" si="56"/>
        <v>0.30334355453192169</v>
      </c>
      <c r="Y234" s="574"/>
      <c r="Z234" s="430">
        <f t="shared" si="57"/>
        <v>18.393351800554015</v>
      </c>
      <c r="AA234" s="581">
        <f t="shared" si="58"/>
        <v>34.149584487534625</v>
      </c>
      <c r="AB234" s="406">
        <v>12</v>
      </c>
      <c r="AC234" s="568">
        <v>18.05</v>
      </c>
      <c r="AD234" s="568">
        <v>2.75</v>
      </c>
      <c r="AE234" s="568">
        <v>5.56</v>
      </c>
      <c r="AF234" s="568">
        <v>3.97</v>
      </c>
      <c r="AG234" s="568">
        <v>12.1</v>
      </c>
      <c r="AH234" s="568">
        <v>5.7799999999999994</v>
      </c>
      <c r="AI234" s="568">
        <v>16.02</v>
      </c>
      <c r="AJ234" s="568">
        <v>27.150000000000002</v>
      </c>
      <c r="AK234" s="568">
        <v>12.42</v>
      </c>
      <c r="AL234" s="576">
        <v>37170</v>
      </c>
      <c r="AM234" s="571">
        <v>0.74</v>
      </c>
      <c r="AN234" s="568">
        <v>0.62</v>
      </c>
      <c r="AO234" s="510">
        <f t="shared" si="59"/>
        <v>-25.375195690623709</v>
      </c>
      <c r="AP234" s="511">
        <f t="shared" si="60"/>
        <v>8.774388796910916</v>
      </c>
      <c r="AQ234" s="582">
        <f t="shared" si="61"/>
        <v>145.46902987773561</v>
      </c>
      <c r="AR234" s="430">
        <f>INDEX(Historical!$C$7:$C$1190,MATCH(B234,Historical!$B$7:$B$1214,0))*IF(AH234="n/a",1.03,IF(AH234&lt;0,1.01,IF(AH234&gt;10,1.1,(1+AH234/100))))</f>
        <v>3.2368680000000003</v>
      </c>
      <c r="AS234" s="581">
        <f t="shared" si="62"/>
        <v>3.5605548000000007</v>
      </c>
      <c r="AT234" s="581">
        <f t="shared" si="67"/>
        <v>3.9166102800000009</v>
      </c>
      <c r="AU234" s="581">
        <f t="shared" si="67"/>
        <v>4.308271308000001</v>
      </c>
      <c r="AV234" s="581">
        <f t="shared" si="67"/>
        <v>4.7390984388000019</v>
      </c>
      <c r="AW234" s="430">
        <f t="shared" si="63"/>
        <v>19.761402826800005</v>
      </c>
      <c r="AX234" s="516">
        <f t="shared" si="64"/>
        <v>3.2059381613887092</v>
      </c>
      <c r="AY234" s="606">
        <v>0.94</v>
      </c>
      <c r="AZ234" s="571">
        <v>39.47</v>
      </c>
      <c r="BA234" s="571">
        <v>-2.6599999999999997</v>
      </c>
      <c r="BB234" s="571">
        <v>6.2700000000000005</v>
      </c>
      <c r="BC234" s="571">
        <v>13.79</v>
      </c>
      <c r="BE234" s="421">
        <v>2016</v>
      </c>
      <c r="BF234" s="421">
        <f t="shared" si="65"/>
        <v>1</v>
      </c>
      <c r="BG234" s="578">
        <v>6.4</v>
      </c>
      <c r="BH234" t="s">
        <v>3876</v>
      </c>
      <c r="BI234" t="s">
        <v>3877</v>
      </c>
    </row>
    <row r="235" spans="1:61" ht="11.25" customHeight="1" x14ac:dyDescent="0.25">
      <c r="A235" s="8" t="s">
        <v>4363</v>
      </c>
      <c r="B235" s="405" t="s">
        <v>1353</v>
      </c>
      <c r="C235" s="734" t="s">
        <v>107</v>
      </c>
      <c r="D235" s="734" t="s">
        <v>117</v>
      </c>
      <c r="E235" s="504">
        <v>16</v>
      </c>
      <c r="F235" s="33">
        <v>264</v>
      </c>
      <c r="G235" s="33" t="s">
        <v>114</v>
      </c>
      <c r="H235" s="33" t="s">
        <v>114</v>
      </c>
      <c r="I235" s="573">
        <v>205.81</v>
      </c>
      <c r="J235" s="430">
        <f t="shared" si="52"/>
        <v>1.7491861425586706</v>
      </c>
      <c r="K235" s="575">
        <v>0.9</v>
      </c>
      <c r="L235" s="406">
        <v>4</v>
      </c>
      <c r="M235" s="423">
        <f t="shared" si="53"/>
        <v>3.6</v>
      </c>
      <c r="N235" s="183" t="s">
        <v>106</v>
      </c>
      <c r="O235" s="505">
        <v>0.81499999999999995</v>
      </c>
      <c r="P235" s="422">
        <v>45862</v>
      </c>
      <c r="Q235" s="422">
        <v>45884</v>
      </c>
      <c r="R235" s="423">
        <f t="shared" si="54"/>
        <v>10.429447852760747</v>
      </c>
      <c r="S235" s="474">
        <f>IF(INDEX(Historical!$D$7:$D$1190,MATCH(B235,Historical!$B$7:$B$1192,0))=0,"n/a",(INDEX(Historical!$C$7:$C$1190,MATCH(B235,Historical!$B$7:$B$1192,0))/INDEX(Historical!$D$7:$D$1190,MATCH(B235,Historical!$B$7:$B$1192,0))-1)*100)</f>
        <v>17.307692307692292</v>
      </c>
      <c r="T235" s="474">
        <f>IF(INDEX(Historical!$F$7:$F$1190,MATCH(B235,Historical!$B$7:$B$1192,0))=0,"n/a",((INDEX(Historical!$C$7:$C$1190,MATCH(B235,Historical!$B$7:$B$1192,0))/INDEX(Historical!$F$7:$F$1190,MATCH(B235,Historical!$B$7:$B$1192,0)))^(1/3)-1)*100)</f>
        <v>15.103875898157337</v>
      </c>
      <c r="U235" s="474">
        <f>IF(INDEX(Historical!$H$7:$H$1190,MATCH(B235,Historical!$B$7:$B$1192,0))=0,"n/a",((INDEX(Historical!$C$7:$C$1190,MATCH(B235,Historical!$B$7:$B$1192,0))/INDEX(Historical!$H$7:$H$1190,MATCH(B235,Historical!$B$7:$B$1192,0)))^(1/5)-1)*100)</f>
        <v>11.879397318933126</v>
      </c>
      <c r="V235" s="474">
        <f>IF(INDEX(Historical!$M$7:$M$1190,MATCH(B235,Historical!$B$7:$B$1192,0))=0,"n/a",((INDEX(Historical!$C$7:$C$1190,MATCH(B235,Historical!$B$7:$B$1192,0))/INDEX(Historical!$M$7:$M$1190,MATCH(B235,Historical!$B$7:$B$1192,0)))^(1/10)-1)*100)</f>
        <v>11.147422886794578</v>
      </c>
      <c r="W235" s="475">
        <f t="shared" si="55"/>
        <v>1.0656631079283496</v>
      </c>
      <c r="X235" s="476">
        <f t="shared" si="56"/>
        <v>0.62033406365186039</v>
      </c>
      <c r="Y235" s="442"/>
      <c r="Z235" s="430">
        <f t="shared" si="57"/>
        <v>43.217286914765907</v>
      </c>
      <c r="AA235" s="581">
        <f t="shared" si="58"/>
        <v>24.707082833133253</v>
      </c>
      <c r="AB235" s="406">
        <v>12</v>
      </c>
      <c r="AC235" s="568">
        <v>8.33</v>
      </c>
      <c r="AD235" s="568">
        <v>2.83</v>
      </c>
      <c r="AE235" s="568">
        <v>3.92</v>
      </c>
      <c r="AF235" s="568">
        <v>6.42</v>
      </c>
      <c r="AG235" s="568">
        <v>28.33</v>
      </c>
      <c r="AH235" s="568">
        <v>8.870000000000001</v>
      </c>
      <c r="AI235" s="568">
        <v>8.16</v>
      </c>
      <c r="AJ235" s="568">
        <v>19.149999999999999</v>
      </c>
      <c r="AK235" s="568">
        <v>8.73</v>
      </c>
      <c r="AL235" s="576">
        <v>101180</v>
      </c>
      <c r="AM235" s="571">
        <v>0.08</v>
      </c>
      <c r="AN235" s="568">
        <v>1.37</v>
      </c>
      <c r="AO235" s="510">
        <f t="shared" si="59"/>
        <v>-11.078499371641456</v>
      </c>
      <c r="AP235" s="511">
        <f t="shared" si="60"/>
        <v>13.628583461491797</v>
      </c>
      <c r="AQ235" s="582">
        <f t="shared" si="61"/>
        <v>165.51373414045244</v>
      </c>
      <c r="AR235" s="430">
        <f>INDEX(Historical!$C$7:$C$1190,MATCH(B235,Historical!$B$7:$B$1214,0))*IF(AH235="n/a",1.03,IF(AH235&lt;0,1.01,IF(AH235&gt;10,1.1,(1+AH235/100))))</f>
        <v>3.320535</v>
      </c>
      <c r="AS235" s="581">
        <f t="shared" si="62"/>
        <v>3.5914906559999995</v>
      </c>
      <c r="AT235" s="581">
        <f t="shared" si="67"/>
        <v>3.9050277902687993</v>
      </c>
      <c r="AU235" s="581">
        <f t="shared" si="67"/>
        <v>4.2459367163592656</v>
      </c>
      <c r="AV235" s="581">
        <f t="shared" si="67"/>
        <v>4.6166069916974291</v>
      </c>
      <c r="AW235" s="430">
        <f t="shared" si="63"/>
        <v>19.679597154325492</v>
      </c>
      <c r="AX235" s="516">
        <f t="shared" si="64"/>
        <v>9.5620218426342216</v>
      </c>
      <c r="AY235" s="606">
        <v>0.81</v>
      </c>
      <c r="AZ235" s="571">
        <v>4.8599999999999994</v>
      </c>
      <c r="BA235" s="571">
        <v>-17.010000000000002</v>
      </c>
      <c r="BB235" s="571">
        <v>-1.77</v>
      </c>
      <c r="BC235" s="571">
        <v>-7.07</v>
      </c>
      <c r="BE235" s="421">
        <v>2010</v>
      </c>
      <c r="BF235" s="421">
        <f t="shared" si="65"/>
        <v>1</v>
      </c>
      <c r="BG235" s="578">
        <v>7.7</v>
      </c>
      <c r="BH235" t="s">
        <v>3876</v>
      </c>
      <c r="BI235" t="s">
        <v>3877</v>
      </c>
    </row>
    <row r="236" spans="1:61" ht="11.25" customHeight="1" x14ac:dyDescent="0.25">
      <c r="A236" s="8" t="s">
        <v>4369</v>
      </c>
      <c r="B236" s="405" t="s">
        <v>1381</v>
      </c>
      <c r="C236" s="734" t="s">
        <v>107</v>
      </c>
      <c r="D236" s="734" t="s">
        <v>3649</v>
      </c>
      <c r="E236" s="504">
        <v>15</v>
      </c>
      <c r="F236" s="33">
        <v>285</v>
      </c>
      <c r="G236" s="33" t="s">
        <v>105</v>
      </c>
      <c r="H236" s="33" t="s">
        <v>105</v>
      </c>
      <c r="I236" s="573">
        <v>262.42</v>
      </c>
      <c r="J236" s="430">
        <f t="shared" si="52"/>
        <v>0.69354469933694085</v>
      </c>
      <c r="K236" s="575">
        <v>0.45500000000000002</v>
      </c>
      <c r="L236" s="406">
        <v>4</v>
      </c>
      <c r="M236" s="423">
        <f t="shared" si="53"/>
        <v>1.82</v>
      </c>
      <c r="N236" s="183" t="s">
        <v>159</v>
      </c>
      <c r="O236" s="505">
        <v>0.40500000000000003</v>
      </c>
      <c r="P236" s="422">
        <v>45660</v>
      </c>
      <c r="Q236" s="422">
        <v>45688</v>
      </c>
      <c r="R236" s="423">
        <f t="shared" si="54"/>
        <v>12.345679012345675</v>
      </c>
      <c r="S236" s="474">
        <f>IF(INDEX(Historical!$D$7:$D$1190,MATCH(B236,Historical!$B$7:$B$1192,0))=0,"n/a",(INDEX(Historical!$C$7:$C$1190,MATCH(B236,Historical!$B$7:$B$1192,0))/INDEX(Historical!$D$7:$D$1190,MATCH(B236,Historical!$B$7:$B$1192,0))-1)*100)</f>
        <v>12.345679012345666</v>
      </c>
      <c r="T236" s="474">
        <f>IF(INDEX(Historical!$F$7:$F$1190,MATCH(B236,Historical!$B$7:$B$1192,0))=0,"n/a",((INDEX(Historical!$C$7:$C$1190,MATCH(B236,Historical!$B$7:$B$1192,0))/INDEX(Historical!$F$7:$F$1190,MATCH(B236,Historical!$B$7:$B$1192,0)))^(1/3)-1)*100)</f>
        <v>13.040381433805548</v>
      </c>
      <c r="U236" s="474">
        <f>IF(INDEX(Historical!$H$7:$H$1190,MATCH(B236,Historical!$B$7:$B$1192,0))=0,"n/a",((INDEX(Historical!$C$7:$C$1190,MATCH(B236,Historical!$B$7:$B$1192,0))/INDEX(Historical!$H$7:$H$1190,MATCH(B236,Historical!$B$7:$B$1192,0)))^(1/5)-1)*100)</f>
        <v>10.197228772148016</v>
      </c>
      <c r="V236" s="474">
        <f>IF(INDEX(Historical!$M$7:$M$1190,MATCH(B236,Historical!$B$7:$B$1192,0))=0,"n/a",((INDEX(Historical!$C$7:$C$1190,MATCH(B236,Historical!$B$7:$B$1192,0))/INDEX(Historical!$M$7:$M$1190,MATCH(B236,Historical!$B$7:$B$1192,0)))^(1/10)-1)*100)</f>
        <v>10.345911771043914</v>
      </c>
      <c r="W236" s="475">
        <f t="shared" si="55"/>
        <v>0.98562881627194698</v>
      </c>
      <c r="X236" s="476">
        <f t="shared" si="56"/>
        <v>0.52239901496659913</v>
      </c>
      <c r="Y236" s="439"/>
      <c r="Z236" s="430">
        <f t="shared" si="57"/>
        <v>19.361702127659576</v>
      </c>
      <c r="AA236" s="581">
        <f t="shared" si="58"/>
        <v>27.917021276595744</v>
      </c>
      <c r="AB236" s="406">
        <v>12</v>
      </c>
      <c r="AC236" s="568">
        <v>9.4</v>
      </c>
      <c r="AD236" s="568">
        <v>1.59</v>
      </c>
      <c r="AE236" s="568">
        <v>4.72</v>
      </c>
      <c r="AF236" s="568">
        <v>6.86</v>
      </c>
      <c r="AG236" s="568">
        <v>26.51</v>
      </c>
      <c r="AH236" s="568">
        <v>17.91</v>
      </c>
      <c r="AI236" s="568">
        <v>15.370000000000001</v>
      </c>
      <c r="AJ236" s="568">
        <v>19.52</v>
      </c>
      <c r="AK236" s="568">
        <v>17.599999999999998</v>
      </c>
      <c r="AL236" s="576">
        <v>11070</v>
      </c>
      <c r="AM236" s="571">
        <v>40.799999999999997</v>
      </c>
      <c r="AN236" s="568">
        <v>0.64</v>
      </c>
      <c r="AO236" s="510">
        <f t="shared" si="59"/>
        <v>-17.026247805110785</v>
      </c>
      <c r="AP236" s="511">
        <f t="shared" si="60"/>
        <v>10.890773471484957</v>
      </c>
      <c r="AQ236" s="582">
        <f t="shared" si="61"/>
        <v>191.74628700480062</v>
      </c>
      <c r="AR236" s="430">
        <f>INDEX(Historical!$C$7:$C$1190,MATCH(B236,Historical!$B$7:$B$1214,0))*IF(AH236="n/a",1.03,IF(AH236&lt;0,1.01,IF(AH236&gt;10,1.1,(1+AH236/100))))</f>
        <v>2.0020000000000002</v>
      </c>
      <c r="AS236" s="581">
        <f t="shared" si="62"/>
        <v>2.2022000000000004</v>
      </c>
      <c r="AT236" s="581">
        <f t="shared" si="67"/>
        <v>2.4224200000000007</v>
      </c>
      <c r="AU236" s="581">
        <f t="shared" si="67"/>
        <v>2.6646620000000008</v>
      </c>
      <c r="AV236" s="581">
        <f t="shared" si="67"/>
        <v>2.9311282000000012</v>
      </c>
      <c r="AW236" s="430">
        <f t="shared" si="63"/>
        <v>12.222410200000004</v>
      </c>
      <c r="AX236" s="516">
        <f t="shared" si="64"/>
        <v>4.6575757183141535</v>
      </c>
      <c r="AY236" s="606">
        <v>1.01</v>
      </c>
      <c r="AZ236" s="571">
        <v>4.83</v>
      </c>
      <c r="BA236" s="571">
        <v>-28.1</v>
      </c>
      <c r="BB236" s="571">
        <v>-6.67</v>
      </c>
      <c r="BC236" s="571">
        <v>-14.37</v>
      </c>
      <c r="BE236" s="421">
        <v>2011</v>
      </c>
      <c r="BF236" s="421">
        <f t="shared" si="65"/>
        <v>1</v>
      </c>
      <c r="BG236" s="578">
        <v>11.49</v>
      </c>
      <c r="BH236" t="s">
        <v>3876</v>
      </c>
      <c r="BI236" t="s">
        <v>3877</v>
      </c>
    </row>
    <row r="237" spans="1:61" ht="11.25" customHeight="1" x14ac:dyDescent="0.25">
      <c r="A237" s="95" t="s">
        <v>1384</v>
      </c>
      <c r="B237" s="405" t="s">
        <v>1385</v>
      </c>
      <c r="C237" s="734" t="s">
        <v>177</v>
      </c>
      <c r="D237" s="734" t="s">
        <v>3650</v>
      </c>
      <c r="E237" s="504">
        <v>12</v>
      </c>
      <c r="F237" s="33">
        <v>433</v>
      </c>
      <c r="G237" s="33" t="s">
        <v>105</v>
      </c>
      <c r="H237" s="33" t="s">
        <v>105</v>
      </c>
      <c r="I237" s="573">
        <v>50.87</v>
      </c>
      <c r="J237" s="430">
        <f t="shared" si="52"/>
        <v>7.5211322980145479</v>
      </c>
      <c r="K237" s="575">
        <v>0.95650000000000002</v>
      </c>
      <c r="L237" s="406">
        <v>4</v>
      </c>
      <c r="M237" s="423">
        <f t="shared" si="53"/>
        <v>3.8260000000000001</v>
      </c>
      <c r="N237" s="183" t="s">
        <v>106</v>
      </c>
      <c r="O237" s="505">
        <v>0.85</v>
      </c>
      <c r="P237" s="422">
        <v>45604</v>
      </c>
      <c r="Q237" s="422">
        <v>45611</v>
      </c>
      <c r="R237" s="423">
        <f t="shared" si="54"/>
        <v>12.529411764705886</v>
      </c>
      <c r="S237" s="474">
        <f>IF(INDEX(Historical!$D$7:$D$1190,MATCH(B237,Historical!$B$7:$B$1192,0))=0,"n/a",(INDEX(Historical!$C$7:$C$1190,MATCH(B237,Historical!$B$7:$B$1192,0))/INDEX(Historical!$D$7:$D$1190,MATCH(B237,Historical!$B$7:$B$1192,0))-1)*100)</f>
        <v>10.440944881889758</v>
      </c>
      <c r="T237" s="474">
        <f>IF(INDEX(Historical!$F$7:$F$1190,MATCH(B237,Historical!$B$7:$B$1192,0))=0,"n/a",((INDEX(Historical!$C$7:$C$1190,MATCH(B237,Historical!$B$7:$B$1192,0))/INDEX(Historical!$F$7:$F$1190,MATCH(B237,Historical!$B$7:$B$1192,0)))^(1/3)-1)*100)</f>
        <v>8.2086730147589613</v>
      </c>
      <c r="U237" s="474">
        <f>IF(INDEX(Historical!$H$7:$H$1190,MATCH(B237,Historical!$B$7:$B$1192,0))=0,"n/a",((INDEX(Historical!$C$7:$C$1190,MATCH(B237,Historical!$B$7:$B$1192,0))/INDEX(Historical!$H$7:$H$1190,MATCH(B237,Historical!$B$7:$B$1192,0)))^(1/5)-1)*100)</f>
        <v>5.7610110370182044</v>
      </c>
      <c r="V237" s="474">
        <f>IF(INDEX(Historical!$M$7:$M$1190,MATCH(B237,Historical!$B$7:$B$1192,0))=0,"n/a",((INDEX(Historical!$C$7:$C$1190,MATCH(B237,Historical!$B$7:$B$1192,0))/INDEX(Historical!$M$7:$M$1190,MATCH(B237,Historical!$B$7:$B$1192,0)))^(1/10)-1)*100)</f>
        <v>10.097359807524974</v>
      </c>
      <c r="W237" s="475">
        <f t="shared" si="55"/>
        <v>0.57054627613892284</v>
      </c>
      <c r="X237" s="476">
        <f t="shared" si="56"/>
        <v>0.17726187806209859</v>
      </c>
      <c r="Y237" s="574"/>
      <c r="Z237" s="430">
        <f t="shared" si="57"/>
        <v>90.878859857482183</v>
      </c>
      <c r="AA237" s="581">
        <f t="shared" si="58"/>
        <v>12.083135391923991</v>
      </c>
      <c r="AB237" s="406">
        <v>12</v>
      </c>
      <c r="AC237" s="568">
        <v>4.21</v>
      </c>
      <c r="AD237" s="568">
        <v>1.96</v>
      </c>
      <c r="AE237" s="568">
        <v>4.51</v>
      </c>
      <c r="AF237" s="568">
        <v>3.75</v>
      </c>
      <c r="AG237" s="568">
        <v>31.380000000000003</v>
      </c>
      <c r="AH237" s="568">
        <v>3.2199999999999998</v>
      </c>
      <c r="AI237" s="568">
        <v>7.580000000000001</v>
      </c>
      <c r="AJ237" s="568">
        <v>32.5</v>
      </c>
      <c r="AK237" s="568">
        <v>6.17</v>
      </c>
      <c r="AL237" s="576">
        <v>51840</v>
      </c>
      <c r="AM237" s="571">
        <v>64.03</v>
      </c>
      <c r="AN237" s="568">
        <v>1.57</v>
      </c>
      <c r="AO237" s="510">
        <f t="shared" si="59"/>
        <v>1.1990079431087626</v>
      </c>
      <c r="AP237" s="511">
        <f t="shared" si="60"/>
        <v>13.282143335032753</v>
      </c>
      <c r="AQ237" s="582">
        <f t="shared" si="61"/>
        <v>41.910390692647972</v>
      </c>
      <c r="AR237" s="430">
        <f>INDEX(Historical!$C$7:$C$1190,MATCH(B237,Historical!$B$7:$B$1214,0))*IF(AH237="n/a",1.03,IF(AH237&lt;0,1.01,IF(AH237&gt;10,1.1,(1+AH237/100))))</f>
        <v>3.6194093000000001</v>
      </c>
      <c r="AS237" s="581">
        <f t="shared" si="62"/>
        <v>3.8937605249400002</v>
      </c>
      <c r="AT237" s="581">
        <f t="shared" si="67"/>
        <v>4.1340055493287986</v>
      </c>
      <c r="AU237" s="581">
        <f t="shared" si="67"/>
        <v>4.3890736917223858</v>
      </c>
      <c r="AV237" s="581">
        <f t="shared" si="67"/>
        <v>4.6598795385016576</v>
      </c>
      <c r="AW237" s="430">
        <f t="shared" si="63"/>
        <v>20.696128604492841</v>
      </c>
      <c r="AX237" s="516">
        <f t="shared" si="64"/>
        <v>40.684349527212191</v>
      </c>
      <c r="AY237" s="606">
        <v>0.69</v>
      </c>
      <c r="AZ237" s="571">
        <v>20.95</v>
      </c>
      <c r="BA237" s="571">
        <v>-7.2900000000000009</v>
      </c>
      <c r="BB237" s="571">
        <v>0</v>
      </c>
      <c r="BC237" s="571">
        <v>0.1</v>
      </c>
      <c r="BE237" s="421">
        <v>2013</v>
      </c>
      <c r="BF237" s="421">
        <f t="shared" si="65"/>
        <v>1</v>
      </c>
      <c r="BG237" s="578">
        <v>11.31</v>
      </c>
      <c r="BH237" t="s">
        <v>3876</v>
      </c>
      <c r="BI237" t="s">
        <v>3879</v>
      </c>
    </row>
    <row r="238" spans="1:61" ht="11.25" customHeight="1" x14ac:dyDescent="0.25">
      <c r="A238" s="95" t="s">
        <v>4373</v>
      </c>
      <c r="B238" s="405" t="s">
        <v>1363</v>
      </c>
      <c r="C238" s="734" t="s">
        <v>152</v>
      </c>
      <c r="D238" s="734" t="s">
        <v>3662</v>
      </c>
      <c r="E238" s="504">
        <v>14</v>
      </c>
      <c r="F238" s="33">
        <v>339</v>
      </c>
      <c r="G238" s="33" t="s">
        <v>114</v>
      </c>
      <c r="H238" s="33" t="s">
        <v>114</v>
      </c>
      <c r="I238" s="573">
        <v>84.12</v>
      </c>
      <c r="J238" s="430">
        <f t="shared" si="52"/>
        <v>3.851640513552069</v>
      </c>
      <c r="K238" s="575">
        <v>0.81</v>
      </c>
      <c r="L238" s="406">
        <v>4</v>
      </c>
      <c r="M238" s="423">
        <f t="shared" si="53"/>
        <v>3.24</v>
      </c>
      <c r="N238" s="183" t="s">
        <v>573</v>
      </c>
      <c r="O238" s="505">
        <v>0.77</v>
      </c>
      <c r="P238" s="422">
        <v>45642</v>
      </c>
      <c r="Q238" s="422">
        <v>45665</v>
      </c>
      <c r="R238" s="423">
        <f t="shared" si="54"/>
        <v>5.1948051948051992</v>
      </c>
      <c r="S238" s="474">
        <f>IF(INDEX(Historical!$D$7:$D$1190,MATCH(B238,Historical!$B$7:$B$1192,0))=0,"n/a",(INDEX(Historical!$C$7:$C$1190,MATCH(B238,Historical!$B$7:$B$1192,0))/INDEX(Historical!$D$7:$D$1190,MATCH(B238,Historical!$B$7:$B$1192,0))-1)*100)</f>
        <v>5.4794520547945202</v>
      </c>
      <c r="T238" s="474">
        <f>IF(INDEX(Historical!$F$7:$F$1190,MATCH(B238,Historical!$B$7:$B$1192,0))=0,"n/a",((INDEX(Historical!$C$7:$C$1190,MATCH(B238,Historical!$B$7:$B$1192,0))/INDEX(Historical!$F$7:$F$1190,MATCH(B238,Historical!$B$7:$B$1192,0)))^(1/3)-1)*100)</f>
        <v>5.8097746663507976</v>
      </c>
      <c r="U238" s="474">
        <f>IF(INDEX(Historical!$H$7:$H$1190,MATCH(B238,Historical!$B$7:$B$1192,0))=0,"n/a",((INDEX(Historical!$C$7:$C$1190,MATCH(B238,Historical!$B$7:$B$1192,0))/INDEX(Historical!$H$7:$H$1190,MATCH(B238,Historical!$B$7:$B$1192,0)))^(1/5)-1)*100)</f>
        <v>6.9610375725068785</v>
      </c>
      <c r="V238" s="474">
        <f>IF(INDEX(Historical!$M$7:$M$1190,MATCH(B238,Historical!$B$7:$B$1192,0))=0,"n/a",((INDEX(Historical!$C$7:$C$1190,MATCH(B238,Historical!$B$7:$B$1192,0))/INDEX(Historical!$M$7:$M$1190,MATCH(B238,Historical!$B$7:$B$1192,0)))^(1/10)-1)*100)</f>
        <v>5.7557050338252314</v>
      </c>
      <c r="W238" s="475">
        <f t="shared" si="55"/>
        <v>1.2094152726031175</v>
      </c>
      <c r="X238" s="476">
        <f t="shared" si="56"/>
        <v>0.57815926681950824</v>
      </c>
      <c r="Y238" s="439"/>
      <c r="Z238" s="430">
        <f t="shared" si="57"/>
        <v>49.922958397534671</v>
      </c>
      <c r="AA238" s="581">
        <f t="shared" si="58"/>
        <v>12.961479198767334</v>
      </c>
      <c r="AB238" s="406">
        <v>12</v>
      </c>
      <c r="AC238" s="568">
        <v>6.49</v>
      </c>
      <c r="AD238" s="568">
        <v>1.1599999999999999</v>
      </c>
      <c r="AE238" s="568">
        <v>3.31</v>
      </c>
      <c r="AF238" s="568">
        <v>4.3</v>
      </c>
      <c r="AG238" s="568">
        <v>35.44</v>
      </c>
      <c r="AH238" s="568">
        <v>16.59</v>
      </c>
      <c r="AI238" s="568">
        <v>8.07</v>
      </c>
      <c r="AJ238" s="568">
        <v>12.04</v>
      </c>
      <c r="AK238" s="568">
        <v>11.21</v>
      </c>
      <c r="AL238" s="576">
        <v>210110</v>
      </c>
      <c r="AM238" s="571">
        <v>0.1</v>
      </c>
      <c r="AN238" s="568">
        <v>0.72</v>
      </c>
      <c r="AO238" s="510">
        <f t="shared" si="59"/>
        <v>-2.1488011127083855</v>
      </c>
      <c r="AP238" s="511">
        <f t="shared" si="60"/>
        <v>10.812678086058948</v>
      </c>
      <c r="AQ238" s="582">
        <f t="shared" si="61"/>
        <v>57.387505581605168</v>
      </c>
      <c r="AR238" s="430">
        <f>INDEX(Historical!$C$7:$C$1190,MATCH(B238,Historical!$B$7:$B$1214,0))*IF(AH238="n/a",1.03,IF(AH238&lt;0,1.01,IF(AH238&gt;10,1.1,(1+AH238/100))))</f>
        <v>3.3880000000000003</v>
      </c>
      <c r="AS238" s="581">
        <f t="shared" si="62"/>
        <v>3.6614116000000005</v>
      </c>
      <c r="AT238" s="581">
        <f t="shared" si="67"/>
        <v>4.0275527600000007</v>
      </c>
      <c r="AU238" s="581">
        <f t="shared" si="67"/>
        <v>4.4303080360000013</v>
      </c>
      <c r="AV238" s="581">
        <f t="shared" si="67"/>
        <v>4.8733388396000015</v>
      </c>
      <c r="AW238" s="430">
        <f t="shared" si="63"/>
        <v>20.380611235600004</v>
      </c>
      <c r="AX238" s="516">
        <f t="shared" si="64"/>
        <v>24.228020964812174</v>
      </c>
      <c r="AY238" s="606">
        <v>0.39</v>
      </c>
      <c r="AZ238" s="571">
        <v>14.75</v>
      </c>
      <c r="BA238" s="571">
        <v>-30.070000000000004</v>
      </c>
      <c r="BB238" s="571">
        <v>2.5</v>
      </c>
      <c r="BC238" s="571">
        <v>-4.29</v>
      </c>
      <c r="BE238" s="421">
        <v>2012</v>
      </c>
      <c r="BF238" s="421">
        <f t="shared" si="65"/>
        <v>1</v>
      </c>
      <c r="BG238" s="578">
        <v>14.26</v>
      </c>
      <c r="BH238" t="s">
        <v>3876</v>
      </c>
      <c r="BI238" t="s">
        <v>3877</v>
      </c>
    </row>
    <row r="239" spans="1:61" ht="11.25" customHeight="1" x14ac:dyDescent="0.25">
      <c r="A239" s="8" t="s">
        <v>3533</v>
      </c>
      <c r="B239" s="405" t="s">
        <v>3529</v>
      </c>
      <c r="C239" s="734" t="s">
        <v>107</v>
      </c>
      <c r="D239" s="734" t="s">
        <v>3649</v>
      </c>
      <c r="E239" s="504">
        <v>12</v>
      </c>
      <c r="F239" s="33">
        <v>467</v>
      </c>
      <c r="G239" s="33" t="s">
        <v>105</v>
      </c>
      <c r="H239" s="33" t="s">
        <v>105</v>
      </c>
      <c r="I239" s="395">
        <v>150.47999999999999</v>
      </c>
      <c r="J239" s="430">
        <f t="shared" si="52"/>
        <v>2.6581605528973951</v>
      </c>
      <c r="K239" s="579">
        <v>1</v>
      </c>
      <c r="L239" s="33">
        <v>4</v>
      </c>
      <c r="M239" s="423">
        <f t="shared" si="53"/>
        <v>4</v>
      </c>
      <c r="N239" s="33" t="s">
        <v>533</v>
      </c>
      <c r="O239" s="506">
        <v>0.92500000000000004</v>
      </c>
      <c r="P239" s="422">
        <v>45869</v>
      </c>
      <c r="Q239" s="422">
        <v>45884</v>
      </c>
      <c r="R239" s="423">
        <f t="shared" si="54"/>
        <v>8.1081081081081035</v>
      </c>
      <c r="S239" s="474">
        <f>IF(INDEX(Historical!$D$7:$D$1190,MATCH(B239,Historical!$B$7:$B$1192,0))=0,"n/a",(INDEX(Historical!$C$7:$C$1190,MATCH(B239,Historical!$B$7:$B$1192,0))/INDEX(Historical!$D$7:$D$1190,MATCH(B239,Historical!$B$7:$B$1192,0))-1)*100)</f>
        <v>9.2307692307692193</v>
      </c>
      <c r="T239" s="474">
        <f>IF(INDEX(Historical!$F$7:$F$1190,MATCH(B239,Historical!$B$7:$B$1192,0))=0,"n/a",((INDEX(Historical!$C$7:$C$1190,MATCH(B239,Historical!$B$7:$B$1192,0))/INDEX(Historical!$F$7:$F$1190,MATCH(B239,Historical!$B$7:$B$1192,0)))^(1/3)-1)*100)</f>
        <v>19.125029018818694</v>
      </c>
      <c r="U239" s="474">
        <f>IF(INDEX(Historical!$H$7:$H$1190,MATCH(B239,Historical!$B$7:$B$1192,0))=0,"n/a",((INDEX(Historical!$C$7:$C$1190,MATCH(B239,Historical!$B$7:$B$1192,0))/INDEX(Historical!$H$7:$H$1190,MATCH(B239,Historical!$B$7:$B$1192,0)))^(1/5)-1)*100)</f>
        <v>22.252289206115748</v>
      </c>
      <c r="V239" s="474">
        <f>IF(INDEX(Historical!$M$7:$M$1190,MATCH(B239,Historical!$B$7:$B$1192,0))=0,"n/a",((INDEX(Historical!$C$7:$C$1190,MATCH(B239,Historical!$B$7:$B$1192,0))/INDEX(Historical!$M$7:$M$1190,MATCH(B239,Historical!$B$7:$B$1192,0)))^(1/10)-1)*100)</f>
        <v>26.071241864137274</v>
      </c>
      <c r="W239" s="475">
        <f t="shared" si="55"/>
        <v>0.85351857506739059</v>
      </c>
      <c r="X239" s="476">
        <f t="shared" si="56"/>
        <v>2.5030696519815239</v>
      </c>
      <c r="Y239" s="449"/>
      <c r="Z239" s="430">
        <f t="shared" si="57"/>
        <v>45.300113250283125</v>
      </c>
      <c r="AA239" s="581">
        <f t="shared" si="58"/>
        <v>17.041902604756512</v>
      </c>
      <c r="AB239" s="33">
        <v>12</v>
      </c>
      <c r="AC239" s="395">
        <v>8.83</v>
      </c>
      <c r="AD239" s="395">
        <v>1.75</v>
      </c>
      <c r="AE239" s="395">
        <v>2.2000000000000002</v>
      </c>
      <c r="AF239" s="395">
        <v>2.44</v>
      </c>
      <c r="AG239" s="395">
        <v>14.13</v>
      </c>
      <c r="AH239" s="395">
        <v>11.34</v>
      </c>
      <c r="AI239" s="395">
        <v>8.74</v>
      </c>
      <c r="AJ239" s="395">
        <v>8.89</v>
      </c>
      <c r="AK239" s="395">
        <v>9.7199999999999989</v>
      </c>
      <c r="AL239" s="395">
        <v>240220</v>
      </c>
      <c r="AM239" s="395">
        <v>23.59</v>
      </c>
      <c r="AN239" s="395">
        <v>4.08</v>
      </c>
      <c r="AO239" s="510">
        <f t="shared" si="59"/>
        <v>7.8685471542566319</v>
      </c>
      <c r="AP239" s="511">
        <f t="shared" si="60"/>
        <v>24.910449759013144</v>
      </c>
      <c r="AQ239" s="582">
        <f t="shared" si="61"/>
        <v>35.944829259856384</v>
      </c>
      <c r="AR239" s="430">
        <f>INDEX(Historical!$C$7:$C$1190,MATCH(B239,Historical!$B$7:$B$1214,0))*IF(AH239="n/a",1.03,IF(AH239&lt;0,1.01,IF(AH239&gt;10,1.1,(1+AH239/100))))</f>
        <v>3.9050000000000002</v>
      </c>
      <c r="AS239" s="581">
        <f t="shared" si="62"/>
        <v>4.2462970000000002</v>
      </c>
      <c r="AT239" s="581">
        <f t="shared" si="67"/>
        <v>4.6590370684</v>
      </c>
      <c r="AU239" s="581">
        <f t="shared" si="67"/>
        <v>5.1118954714484799</v>
      </c>
      <c r="AV239" s="581">
        <f t="shared" si="67"/>
        <v>5.6087717112732722</v>
      </c>
      <c r="AW239" s="430">
        <f t="shared" si="63"/>
        <v>23.531001251121751</v>
      </c>
      <c r="AX239" s="516">
        <f t="shared" si="64"/>
        <v>15.637294823977774</v>
      </c>
      <c r="AY239" s="500">
        <v>1.34</v>
      </c>
      <c r="AZ239" s="578">
        <v>59.930000000000007</v>
      </c>
      <c r="BA239" s="578">
        <v>0.06</v>
      </c>
      <c r="BB239" s="578">
        <v>5.37</v>
      </c>
      <c r="BC239" s="578">
        <v>15.509999999999998</v>
      </c>
      <c r="BE239" s="421">
        <v>2014</v>
      </c>
      <c r="BF239" s="421">
        <f t="shared" si="65"/>
        <v>1</v>
      </c>
      <c r="BG239" s="578">
        <v>1.1499999999999999</v>
      </c>
      <c r="BH239" t="s">
        <v>3876</v>
      </c>
      <c r="BI239" t="s">
        <v>3877</v>
      </c>
    </row>
    <row r="240" spans="1:61" ht="11.25" customHeight="1" x14ac:dyDescent="0.25">
      <c r="A240" s="577" t="s">
        <v>3843</v>
      </c>
      <c r="B240" s="405" t="s">
        <v>3838</v>
      </c>
      <c r="C240" s="734" t="s">
        <v>107</v>
      </c>
      <c r="D240" s="734" t="s">
        <v>3652</v>
      </c>
      <c r="E240" s="504">
        <v>10</v>
      </c>
      <c r="F240" s="33">
        <v>524</v>
      </c>
      <c r="G240" s="33" t="s">
        <v>105</v>
      </c>
      <c r="H240" s="33" t="s">
        <v>105</v>
      </c>
      <c r="I240" s="573">
        <v>18.420000000000002</v>
      </c>
      <c r="J240" s="430">
        <f t="shared" si="52"/>
        <v>6.9489685124864264</v>
      </c>
      <c r="K240" s="575">
        <v>0.32</v>
      </c>
      <c r="L240" s="406">
        <v>4</v>
      </c>
      <c r="M240" s="423">
        <f t="shared" si="53"/>
        <v>1.28</v>
      </c>
      <c r="N240" s="183" t="s">
        <v>934</v>
      </c>
      <c r="O240" s="505">
        <v>0.31</v>
      </c>
      <c r="P240" s="422">
        <v>45884</v>
      </c>
      <c r="Q240" s="422">
        <v>45891</v>
      </c>
      <c r="R240" s="423">
        <f t="shared" si="54"/>
        <v>3.2258064516129057</v>
      </c>
      <c r="S240" s="474">
        <f>IF(INDEX(Historical!$D$7:$D$1190,MATCH(B240,Historical!$B$7:$B$1192,0))=0,"n/a",(INDEX(Historical!$C$7:$C$1190,MATCH(B240,Historical!$B$7:$B$1192,0))/INDEX(Historical!$D$7:$D$1190,MATCH(B240,Historical!$B$7:$B$1192,0))-1)*100)</f>
        <v>3.3333333333333437</v>
      </c>
      <c r="T240" s="474">
        <f>IF(INDEX(Historical!$F$7:$F$1190,MATCH(B240,Historical!$B$7:$B$1192,0))=0,"n/a",((INDEX(Historical!$C$7:$C$1190,MATCH(B240,Historical!$B$7:$B$1192,0))/INDEX(Historical!$F$7:$F$1190,MATCH(B240,Historical!$B$7:$B$1192,0)))^(1/3)-1)*100)</f>
        <v>3.4509669068251148</v>
      </c>
      <c r="U240" s="474">
        <f>IF(INDEX(Historical!$H$7:$H$1190,MATCH(B240,Historical!$B$7:$B$1192,0))=0,"n/a",((INDEX(Historical!$C$7:$C$1190,MATCH(B240,Historical!$B$7:$B$1192,0))/INDEX(Historical!$H$7:$H$1190,MATCH(B240,Historical!$B$7:$B$1192,0)))^(1/5)-1)*100)</f>
        <v>5.0340206015890843</v>
      </c>
      <c r="V240" s="474" t="str">
        <f>IF(INDEX(Historical!$M$7:$M$1190,MATCH(B240,Historical!$B$7:$B$1192,0))=0,"n/a",((INDEX(Historical!$C$7:$C$1190,MATCH(B240,Historical!$B$7:$B$1192,0))/INDEX(Historical!$M$7:$M$1190,MATCH(B240,Historical!$B$7:$B$1192,0)))^(1/10)-1)*100)</f>
        <v>n/a</v>
      </c>
      <c r="W240" s="475" t="str">
        <f t="shared" si="55"/>
        <v>n/a</v>
      </c>
      <c r="X240" s="476" t="str">
        <f t="shared" si="56"/>
        <v>n/a</v>
      </c>
      <c r="Y240" s="574"/>
      <c r="Z240" s="430" t="str">
        <f t="shared" si="57"/>
        <v>n/a</v>
      </c>
      <c r="AA240" s="581" t="str">
        <f t="shared" si="58"/>
        <v>n/a</v>
      </c>
      <c r="AB240" s="406">
        <v>12</v>
      </c>
      <c r="AC240" s="568">
        <v>-5.54</v>
      </c>
      <c r="AD240" s="568" t="s">
        <v>135</v>
      </c>
      <c r="AE240" s="568">
        <v>0.72</v>
      </c>
      <c r="AF240" s="568">
        <v>0.69</v>
      </c>
      <c r="AG240" s="568">
        <v>-16.46</v>
      </c>
      <c r="AH240" s="568">
        <v>-360.95</v>
      </c>
      <c r="AI240" s="568">
        <v>154.24</v>
      </c>
      <c r="AJ240" s="568">
        <v>-10.190000000000001</v>
      </c>
      <c r="AK240" s="568" t="s">
        <v>135</v>
      </c>
      <c r="AL240" s="576">
        <v>396.68</v>
      </c>
      <c r="AM240" s="571">
        <v>5.9499999999999993</v>
      </c>
      <c r="AN240" s="568">
        <v>0.84</v>
      </c>
      <c r="AO240" s="510" t="str">
        <f t="shared" si="59"/>
        <v>n/a</v>
      </c>
      <c r="AP240" s="511">
        <f t="shared" si="60"/>
        <v>11.982989114075512</v>
      </c>
      <c r="AQ240" s="582" t="str">
        <f t="shared" si="61"/>
        <v>n/a</v>
      </c>
      <c r="AR240" s="430">
        <f>INDEX(Historical!$C$7:$C$1190,MATCH(B240,Historical!$B$7:$B$1214,0))*IF(AH240="n/a",1.03,IF(AH240&lt;0,1.01,IF(AH240&gt;10,1.1,(1+AH240/100))))</f>
        <v>1.2524</v>
      </c>
      <c r="AS240" s="581">
        <f t="shared" si="62"/>
        <v>1.37764</v>
      </c>
      <c r="AT240" s="581">
        <f t="shared" si="67"/>
        <v>1.4189692</v>
      </c>
      <c r="AU240" s="581">
        <f t="shared" si="67"/>
        <v>1.4615382760000002</v>
      </c>
      <c r="AV240" s="581">
        <f t="shared" si="67"/>
        <v>1.5053844242800003</v>
      </c>
      <c r="AW240" s="430">
        <f t="shared" si="63"/>
        <v>7.0159319002800018</v>
      </c>
      <c r="AX240" s="516">
        <f t="shared" si="64"/>
        <v>38.088663953745936</v>
      </c>
      <c r="AY240" s="606">
        <v>0.76</v>
      </c>
      <c r="AZ240" s="571">
        <v>24.54</v>
      </c>
      <c r="BA240" s="571">
        <v>-34.4</v>
      </c>
      <c r="BB240" s="571">
        <v>2.98</v>
      </c>
      <c r="BC240" s="571">
        <v>-6.64</v>
      </c>
      <c r="BE240" s="421">
        <v>2016</v>
      </c>
      <c r="BF240" s="421">
        <f t="shared" si="65"/>
        <v>1</v>
      </c>
      <c r="BG240" s="578">
        <v>-1.51</v>
      </c>
      <c r="BH240" t="s">
        <v>3876</v>
      </c>
      <c r="BI240" t="s">
        <v>3877</v>
      </c>
    </row>
    <row r="241" spans="1:61" ht="11.25" customHeight="1" x14ac:dyDescent="0.25">
      <c r="A241" s="88" t="s">
        <v>3546</v>
      </c>
      <c r="B241" s="405" t="s">
        <v>3544</v>
      </c>
      <c r="C241" s="734" t="s">
        <v>107</v>
      </c>
      <c r="D241" s="734" t="s">
        <v>3649</v>
      </c>
      <c r="E241" s="504">
        <v>12</v>
      </c>
      <c r="F241" s="33">
        <v>443</v>
      </c>
      <c r="G241" s="33" t="s">
        <v>105</v>
      </c>
      <c r="H241" s="33" t="s">
        <v>105</v>
      </c>
      <c r="I241" s="573">
        <v>567.72</v>
      </c>
      <c r="J241" s="430">
        <f t="shared" si="52"/>
        <v>1.2682308180088775</v>
      </c>
      <c r="K241" s="575">
        <v>1.8</v>
      </c>
      <c r="L241" s="406">
        <v>4</v>
      </c>
      <c r="M241" s="423">
        <f t="shared" si="53"/>
        <v>7.2</v>
      </c>
      <c r="N241" s="183" t="s">
        <v>495</v>
      </c>
      <c r="O241" s="505">
        <v>1.6</v>
      </c>
      <c r="P241" s="422">
        <v>45702</v>
      </c>
      <c r="Q241" s="422">
        <v>45716</v>
      </c>
      <c r="R241" s="423">
        <f t="shared" si="54"/>
        <v>12.499999999999996</v>
      </c>
      <c r="S241" s="474">
        <f>IF(INDEX(Historical!$D$7:$D$1190,MATCH(B241,Historical!$B$7:$B$1192,0))=0,"n/a",(INDEX(Historical!$C$7:$C$1190,MATCH(B241,Historical!$B$7:$B$1192,0))/INDEX(Historical!$D$7:$D$1190,MATCH(B241,Historical!$B$7:$B$1192,0))-1)*100)</f>
        <v>15.942028985507273</v>
      </c>
      <c r="T241" s="474">
        <f>IF(INDEX(Historical!$F$7:$F$1190,MATCH(B241,Historical!$B$7:$B$1192,0))=0,"n/a",((INDEX(Historical!$C$7:$C$1190,MATCH(B241,Historical!$B$7:$B$1192,0))/INDEX(Historical!$F$7:$F$1190,MATCH(B241,Historical!$B$7:$B$1192,0)))^(1/3)-1)*100)</f>
        <v>20.69599614046107</v>
      </c>
      <c r="U241" s="474">
        <f>IF(INDEX(Historical!$H$7:$H$1190,MATCH(B241,Historical!$B$7:$B$1192,0))=0,"n/a",((INDEX(Historical!$C$7:$C$1190,MATCH(B241,Historical!$B$7:$B$1192,0))/INDEX(Historical!$H$7:$H$1190,MATCH(B241,Historical!$B$7:$B$1192,0)))^(1/5)-1)*100)</f>
        <v>20.491354534669991</v>
      </c>
      <c r="V241" s="474">
        <f>IF(INDEX(Historical!$M$7:$M$1190,MATCH(B241,Historical!$B$7:$B$1192,0))=0,"n/a",((INDEX(Historical!$C$7:$C$1190,MATCH(B241,Historical!$B$7:$B$1192,0))/INDEX(Historical!$M$7:$M$1190,MATCH(B241,Historical!$B$7:$B$1192,0)))^(1/10)-1)*100)</f>
        <v>42.919256057407118</v>
      </c>
      <c r="W241" s="475">
        <f t="shared" si="55"/>
        <v>0.47743964870363914</v>
      </c>
      <c r="X241" s="476">
        <f t="shared" si="56"/>
        <v>1.2540608650348832</v>
      </c>
      <c r="Y241" s="439"/>
      <c r="Z241" s="430">
        <f t="shared" si="57"/>
        <v>47.713717693836983</v>
      </c>
      <c r="AA241" s="581">
        <f t="shared" si="58"/>
        <v>37.622266401590458</v>
      </c>
      <c r="AB241" s="406">
        <v>12</v>
      </c>
      <c r="AC241" s="568">
        <v>15.09</v>
      </c>
      <c r="AD241" s="568">
        <v>3.09</v>
      </c>
      <c r="AE241" s="568">
        <v>14.71</v>
      </c>
      <c r="AF241" s="568" t="s">
        <v>135</v>
      </c>
      <c r="AG241" s="568" t="s">
        <v>135</v>
      </c>
      <c r="AH241" s="568">
        <v>12.3</v>
      </c>
      <c r="AI241" s="568">
        <v>12.590000000000002</v>
      </c>
      <c r="AJ241" s="568">
        <v>16.34</v>
      </c>
      <c r="AK241" s="568">
        <v>12.18</v>
      </c>
      <c r="AL241" s="576">
        <v>43920</v>
      </c>
      <c r="AM241" s="571">
        <v>3.36</v>
      </c>
      <c r="AN241" s="568" t="s">
        <v>135</v>
      </c>
      <c r="AO241" s="510">
        <f t="shared" si="59"/>
        <v>-15.86268104891159</v>
      </c>
      <c r="AP241" s="511">
        <f t="shared" si="60"/>
        <v>21.759585352678869</v>
      </c>
      <c r="AQ241" s="582" t="str">
        <f t="shared" si="61"/>
        <v>n/a</v>
      </c>
      <c r="AR241" s="430">
        <f>INDEX(Historical!$C$7:$C$1190,MATCH(B241,Historical!$B$7:$B$1214,0))*IF(AH241="n/a",1.03,IF(AH241&lt;0,1.01,IF(AH241&gt;10,1.1,(1+AH241/100))))</f>
        <v>7.0400000000000009</v>
      </c>
      <c r="AS241" s="581">
        <f t="shared" si="62"/>
        <v>7.7440000000000015</v>
      </c>
      <c r="AT241" s="581">
        <f t="shared" si="67"/>
        <v>8.5184000000000015</v>
      </c>
      <c r="AU241" s="581">
        <f t="shared" si="67"/>
        <v>9.3702400000000026</v>
      </c>
      <c r="AV241" s="581">
        <f t="shared" si="67"/>
        <v>10.307264000000004</v>
      </c>
      <c r="AW241" s="430">
        <f t="shared" si="63"/>
        <v>42.979904000000012</v>
      </c>
      <c r="AX241" s="516">
        <f t="shared" si="64"/>
        <v>7.5706165010920898</v>
      </c>
      <c r="AY241" s="606">
        <v>1.33</v>
      </c>
      <c r="AZ241" s="571">
        <v>16.64</v>
      </c>
      <c r="BA241" s="571">
        <v>-11.63</v>
      </c>
      <c r="BB241" s="571">
        <v>0.51</v>
      </c>
      <c r="BC241" s="571">
        <v>-1.01</v>
      </c>
      <c r="BE241" s="421">
        <v>2014</v>
      </c>
      <c r="BF241" s="421">
        <f t="shared" si="65"/>
        <v>1</v>
      </c>
      <c r="BG241" s="578">
        <v>21.77</v>
      </c>
      <c r="BH241" t="s">
        <v>3876</v>
      </c>
      <c r="BI241" t="s">
        <v>3877</v>
      </c>
    </row>
    <row r="242" spans="1:61" ht="11.25" customHeight="1" x14ac:dyDescent="0.25">
      <c r="A242" s="95" t="s">
        <v>4376</v>
      </c>
      <c r="B242" s="405" t="s">
        <v>648</v>
      </c>
      <c r="C242" s="734" t="s">
        <v>3535</v>
      </c>
      <c r="D242" s="734" t="s">
        <v>3680</v>
      </c>
      <c r="E242" s="504">
        <v>23</v>
      </c>
      <c r="F242" s="33">
        <v>151</v>
      </c>
      <c r="G242" s="33" t="s">
        <v>36</v>
      </c>
      <c r="H242" s="33" t="s">
        <v>114</v>
      </c>
      <c r="I242" s="573">
        <v>506.69</v>
      </c>
      <c r="J242" s="430">
        <f t="shared" si="52"/>
        <v>0.65523298269158659</v>
      </c>
      <c r="K242" s="575">
        <v>0.83</v>
      </c>
      <c r="L242" s="406">
        <v>4</v>
      </c>
      <c r="M242" s="423">
        <f t="shared" si="53"/>
        <v>3.32</v>
      </c>
      <c r="N242" s="183" t="s">
        <v>134</v>
      </c>
      <c r="O242" s="505">
        <v>0.75</v>
      </c>
      <c r="P242" s="422">
        <v>45617</v>
      </c>
      <c r="Q242" s="422">
        <v>45638</v>
      </c>
      <c r="R242" s="423">
        <f t="shared" si="54"/>
        <v>10.666666666666663</v>
      </c>
      <c r="S242" s="474">
        <f>IF(INDEX(Historical!$D$7:$D$1190,MATCH(B242,Historical!$B$7:$B$1192,0))=0,"n/a",(INDEX(Historical!$C$7:$C$1190,MATCH(B242,Historical!$B$7:$B$1192,0))/INDEX(Historical!$D$7:$D$1190,MATCH(B242,Historical!$B$7:$B$1192,0))-1)*100)</f>
        <v>10.394265232974909</v>
      </c>
      <c r="T242" s="474">
        <f>IF(INDEX(Historical!$F$7:$F$1190,MATCH(B242,Historical!$B$7:$B$1192,0))=0,"n/a",((INDEX(Historical!$C$7:$C$1190,MATCH(B242,Historical!$B$7:$B$1192,0))/INDEX(Historical!$F$7:$F$1190,MATCH(B242,Historical!$B$7:$B$1192,0)))^(1/3)-1)*100)</f>
        <v>10.223524401445449</v>
      </c>
      <c r="U242" s="474">
        <f>IF(INDEX(Historical!$H$7:$H$1190,MATCH(B242,Historical!$B$7:$B$1192,0))=0,"n/a",((INDEX(Historical!$C$7:$C$1190,MATCH(B242,Historical!$B$7:$B$1192,0))/INDEX(Historical!$H$7:$H$1190,MATCH(B242,Historical!$B$7:$B$1192,0)))^(1/5)-1)*100)</f>
        <v>10.25994778190622</v>
      </c>
      <c r="V242" s="474">
        <f>IF(INDEX(Historical!$M$7:$M$1190,MATCH(B242,Historical!$B$7:$B$1192,0))=0,"n/a",((INDEX(Historical!$C$7:$C$1190,MATCH(B242,Historical!$B$7:$B$1192,0))/INDEX(Historical!$M$7:$M$1190,MATCH(B242,Historical!$B$7:$B$1192,0)))^(1/10)-1)*100)</f>
        <v>10.353290547722626</v>
      </c>
      <c r="W242" s="475">
        <f t="shared" si="55"/>
        <v>0.9909842416392981</v>
      </c>
      <c r="X242" s="476">
        <f t="shared" si="56"/>
        <v>0.54574190329288408</v>
      </c>
      <c r="Y242" s="405" t="s">
        <v>151</v>
      </c>
      <c r="Z242" s="430">
        <f t="shared" si="57"/>
        <v>24.340175953079175</v>
      </c>
      <c r="AA242" s="581">
        <f t="shared" si="58"/>
        <v>37.147360703812318</v>
      </c>
      <c r="AB242" s="406">
        <v>6</v>
      </c>
      <c r="AC242" s="568">
        <v>13.64</v>
      </c>
      <c r="AD242" s="568">
        <v>2.2200000000000002</v>
      </c>
      <c r="AE242" s="568">
        <v>13.37</v>
      </c>
      <c r="AF242" s="568">
        <v>10.97</v>
      </c>
      <c r="AG242" s="568">
        <v>33.28</v>
      </c>
      <c r="AH242" s="568">
        <v>13.86</v>
      </c>
      <c r="AI242" s="568">
        <v>17.7</v>
      </c>
      <c r="AJ242" s="568">
        <v>18.8</v>
      </c>
      <c r="AK242" s="568">
        <v>16.72</v>
      </c>
      <c r="AL242" s="576">
        <v>3766310</v>
      </c>
      <c r="AM242" s="571">
        <v>1.47</v>
      </c>
      <c r="AN242" s="568">
        <v>0.33</v>
      </c>
      <c r="AO242" s="510">
        <f t="shared" si="59"/>
        <v>-26.232179939214511</v>
      </c>
      <c r="AP242" s="511">
        <f t="shared" si="60"/>
        <v>10.915180764597807</v>
      </c>
      <c r="AQ242" s="582">
        <f t="shared" si="61"/>
        <v>325.5749297758249</v>
      </c>
      <c r="AR242" s="430">
        <f>INDEX(Historical!$C$7:$C$1190,MATCH(B242,Historical!$B$7:$B$1214,0))*IF(AH242="n/a",1.03,IF(AH242&lt;0,1.01,IF(AH242&gt;10,1.1,(1+AH242/100))))</f>
        <v>3.3880000000000003</v>
      </c>
      <c r="AS242" s="581">
        <f t="shared" si="62"/>
        <v>3.7268000000000008</v>
      </c>
      <c r="AT242" s="581">
        <f t="shared" si="67"/>
        <v>4.0994800000000016</v>
      </c>
      <c r="AU242" s="581">
        <f t="shared" si="67"/>
        <v>4.5094280000000024</v>
      </c>
      <c r="AV242" s="581">
        <f t="shared" si="67"/>
        <v>4.9603708000000033</v>
      </c>
      <c r="AW242" s="430">
        <f t="shared" si="63"/>
        <v>20.684078800000009</v>
      </c>
      <c r="AX242" s="516">
        <f t="shared" si="64"/>
        <v>4.0821959778168129</v>
      </c>
      <c r="AY242" s="606">
        <v>1.04</v>
      </c>
      <c r="AZ242" s="571">
        <v>46.96</v>
      </c>
      <c r="BA242" s="571">
        <v>-8.7800000000000011</v>
      </c>
      <c r="BB242" s="571">
        <v>-0.33</v>
      </c>
      <c r="BC242" s="571">
        <v>14.540000000000001</v>
      </c>
      <c r="BE242" s="421">
        <v>2002</v>
      </c>
      <c r="BF242" s="421">
        <f t="shared" si="65"/>
        <v>2</v>
      </c>
      <c r="BG242" s="578">
        <v>18</v>
      </c>
      <c r="BH242" t="s">
        <v>3876</v>
      </c>
      <c r="BI242" t="s">
        <v>3877</v>
      </c>
    </row>
    <row r="243" spans="1:61" ht="11.25" customHeight="1" x14ac:dyDescent="0.25">
      <c r="A243" s="95" t="s">
        <v>4377</v>
      </c>
      <c r="B243" s="405" t="s">
        <v>1383</v>
      </c>
      <c r="C243" s="734" t="s">
        <v>3535</v>
      </c>
      <c r="D243" s="734" t="s">
        <v>3673</v>
      </c>
      <c r="E243" s="504">
        <v>15</v>
      </c>
      <c r="F243" s="33">
        <v>280</v>
      </c>
      <c r="G243" s="33" t="s">
        <v>105</v>
      </c>
      <c r="H243" s="33" t="s">
        <v>105</v>
      </c>
      <c r="I243" s="573">
        <v>472.46</v>
      </c>
      <c r="J243" s="430">
        <f t="shared" si="52"/>
        <v>0.92282944587901639</v>
      </c>
      <c r="K243" s="575">
        <v>1.0900000000000001</v>
      </c>
      <c r="L243" s="406">
        <v>4</v>
      </c>
      <c r="M243" s="423">
        <f t="shared" si="53"/>
        <v>4.3600000000000003</v>
      </c>
      <c r="N243" s="183" t="s">
        <v>443</v>
      </c>
      <c r="O243" s="505">
        <v>0.98</v>
      </c>
      <c r="P243" s="422">
        <v>45639</v>
      </c>
      <c r="Q243" s="422">
        <v>45672</v>
      </c>
      <c r="R243" s="423">
        <f t="shared" si="54"/>
        <v>11.224489795918377</v>
      </c>
      <c r="S243" s="474">
        <f>IF(INDEX(Historical!$D$7:$D$1190,MATCH(B243,Historical!$B$7:$B$1192,0))=0,"n/a",(INDEX(Historical!$C$7:$C$1190,MATCH(B243,Historical!$B$7:$B$1192,0))/INDEX(Historical!$D$7:$D$1190,MATCH(B243,Historical!$B$7:$B$1192,0))-1)*100)</f>
        <v>11.363636363636353</v>
      </c>
      <c r="T243" s="474">
        <f>IF(INDEX(Historical!$F$7:$F$1190,MATCH(B243,Historical!$B$7:$B$1192,0))=0,"n/a",((INDEX(Historical!$C$7:$C$1190,MATCH(B243,Historical!$B$7:$B$1192,0))/INDEX(Historical!$F$7:$F$1190,MATCH(B243,Historical!$B$7:$B$1192,0)))^(1/3)-1)*100)</f>
        <v>11.341202898897173</v>
      </c>
      <c r="U243" s="474">
        <f>IF(INDEX(Historical!$H$7:$H$1190,MATCH(B243,Historical!$B$7:$B$1192,0))=0,"n/a",((INDEX(Historical!$C$7:$C$1190,MATCH(B243,Historical!$B$7:$B$1192,0))/INDEX(Historical!$H$7:$H$1190,MATCH(B243,Historical!$B$7:$B$1192,0)))^(1/5)-1)*100)</f>
        <v>10.775480103412916</v>
      </c>
      <c r="V243" s="474">
        <f>IF(INDEX(Historical!$M$7:$M$1190,MATCH(B243,Historical!$B$7:$B$1192,0))=0,"n/a",((INDEX(Historical!$C$7:$C$1190,MATCH(B243,Historical!$B$7:$B$1192,0))/INDEX(Historical!$M$7:$M$1190,MATCH(B243,Historical!$B$7:$B$1192,0)))^(1/10)-1)*100)</f>
        <v>11.930446088960988</v>
      </c>
      <c r="W243" s="475">
        <f t="shared" si="55"/>
        <v>0.90319171832000988</v>
      </c>
      <c r="X243" s="476">
        <f t="shared" si="56"/>
        <v>0.80957776885145882</v>
      </c>
      <c r="Y243" s="439"/>
      <c r="Z243" s="430">
        <f t="shared" si="57"/>
        <v>35.104669887278583</v>
      </c>
      <c r="AA243" s="581">
        <f t="shared" si="58"/>
        <v>38.0402576489533</v>
      </c>
      <c r="AB243" s="406">
        <v>12</v>
      </c>
      <c r="AC243" s="568">
        <v>12.42</v>
      </c>
      <c r="AD243" s="568">
        <v>4.53</v>
      </c>
      <c r="AE243" s="568">
        <v>7.1</v>
      </c>
      <c r="AF243" s="568">
        <v>40</v>
      </c>
      <c r="AG243" s="570">
        <v>152.70999999999998</v>
      </c>
      <c r="AH243" s="569">
        <v>8.1</v>
      </c>
      <c r="AI243" s="569">
        <v>7.62</v>
      </c>
      <c r="AJ243" s="568">
        <v>13.309999999999999</v>
      </c>
      <c r="AK243" s="568">
        <v>8.39</v>
      </c>
      <c r="AL243" s="576">
        <v>78710</v>
      </c>
      <c r="AM243" s="571">
        <v>0.43</v>
      </c>
      <c r="AN243" s="568">
        <v>4.2300000000000004</v>
      </c>
      <c r="AO243" s="510">
        <f t="shared" si="59"/>
        <v>-26.341948099661369</v>
      </c>
      <c r="AP243" s="511">
        <f t="shared" si="60"/>
        <v>11.698309549291931</v>
      </c>
      <c r="AQ243" s="582">
        <f t="shared" si="61"/>
        <v>722.35712868102701</v>
      </c>
      <c r="AR243" s="430">
        <f>INDEX(Historical!$C$7:$C$1190,MATCH(B243,Historical!$B$7:$B$1214,0))*IF(AH243="n/a",1.03,IF(AH243&lt;0,1.01,IF(AH243&gt;10,1.1,(1+AH243/100))))</f>
        <v>4.23752</v>
      </c>
      <c r="AS243" s="581">
        <f t="shared" si="62"/>
        <v>4.5604190239999998</v>
      </c>
      <c r="AT243" s="581">
        <f t="shared" si="67"/>
        <v>4.9430381801136001</v>
      </c>
      <c r="AU243" s="581">
        <f t="shared" si="67"/>
        <v>5.3577590834251314</v>
      </c>
      <c r="AV243" s="581">
        <f t="shared" si="67"/>
        <v>5.8072750705245006</v>
      </c>
      <c r="AW243" s="430">
        <f t="shared" si="63"/>
        <v>24.906011358063232</v>
      </c>
      <c r="AX243" s="516">
        <f t="shared" si="64"/>
        <v>5.2715597845454081</v>
      </c>
      <c r="AY243" s="606">
        <v>0.97</v>
      </c>
      <c r="AZ243" s="571">
        <v>21.490000000000002</v>
      </c>
      <c r="BA243" s="571">
        <v>-6.9599999999999991</v>
      </c>
      <c r="BB243" s="571">
        <v>8.2600000000000016</v>
      </c>
      <c r="BC243" s="571">
        <v>6.74</v>
      </c>
      <c r="BE243" s="421">
        <v>2011</v>
      </c>
      <c r="BF243" s="421">
        <f t="shared" si="65"/>
        <v>1</v>
      </c>
      <c r="BG243" s="578">
        <v>14.219999999999999</v>
      </c>
      <c r="BH243" t="s">
        <v>3876</v>
      </c>
      <c r="BI243" t="s">
        <v>3877</v>
      </c>
    </row>
    <row r="244" spans="1:61" ht="11.25" customHeight="1" x14ac:dyDescent="0.25">
      <c r="A244" s="95" t="s">
        <v>4379</v>
      </c>
      <c r="B244" s="405" t="s">
        <v>1357</v>
      </c>
      <c r="C244" s="734" t="s">
        <v>122</v>
      </c>
      <c r="D244" s="734" t="s">
        <v>3669</v>
      </c>
      <c r="E244" s="504">
        <v>13</v>
      </c>
      <c r="F244" s="33">
        <v>415</v>
      </c>
      <c r="G244" s="33" t="s">
        <v>105</v>
      </c>
      <c r="H244" s="33" t="s">
        <v>105</v>
      </c>
      <c r="I244" s="573">
        <v>110.8</v>
      </c>
      <c r="J244" s="430">
        <f t="shared" si="52"/>
        <v>0.50541516245487372</v>
      </c>
      <c r="K244" s="575">
        <v>0.14000000000000001</v>
      </c>
      <c r="L244" s="406">
        <v>4</v>
      </c>
      <c r="M244" s="423">
        <f t="shared" si="53"/>
        <v>0.56000000000000005</v>
      </c>
      <c r="N244" s="183" t="s">
        <v>941</v>
      </c>
      <c r="O244" s="505">
        <v>0.13500000000000001</v>
      </c>
      <c r="P244" s="422">
        <v>45806</v>
      </c>
      <c r="Q244" s="422">
        <v>45821</v>
      </c>
      <c r="R244" s="423">
        <f t="shared" si="54"/>
        <v>3.7037037037037068</v>
      </c>
      <c r="S244" s="474">
        <f>IF(INDEX(Historical!$D$7:$D$1190,MATCH(B244,Historical!$B$7:$B$1192,0))=0,"n/a",(INDEX(Historical!$C$7:$C$1190,MATCH(B244,Historical!$B$7:$B$1192,0))/INDEX(Historical!$D$7:$D$1190,MATCH(B244,Historical!$B$7:$B$1192,0))-1)*100)</f>
        <v>3.8834951456310662</v>
      </c>
      <c r="T244" s="474">
        <f>IF(INDEX(Historical!$F$7:$F$1190,MATCH(B244,Historical!$B$7:$B$1192,0))=0,"n/a",((INDEX(Historical!$C$7:$C$1190,MATCH(B244,Historical!$B$7:$B$1192,0))/INDEX(Historical!$F$7:$F$1190,MATCH(B244,Historical!$B$7:$B$1192,0)))^(1/3)-1)*100)</f>
        <v>4.0447227978333222</v>
      </c>
      <c r="U244" s="474">
        <f>IF(INDEX(Historical!$H$7:$H$1190,MATCH(B244,Historical!$B$7:$B$1192,0))=0,"n/a",((INDEX(Historical!$C$7:$C$1190,MATCH(B244,Historical!$B$7:$B$1192,0))/INDEX(Historical!$H$7:$H$1190,MATCH(B244,Historical!$B$7:$B$1192,0)))^(1/5)-1)*100)</f>
        <v>4.2252402787883891</v>
      </c>
      <c r="V244" s="474">
        <f>IF(INDEX(Historical!$M$7:$M$1190,MATCH(B244,Historical!$B$7:$B$1192,0))=0,"n/a",((INDEX(Historical!$C$7:$C$1190,MATCH(B244,Historical!$B$7:$B$1192,0))/INDEX(Historical!$M$7:$M$1190,MATCH(B244,Historical!$B$7:$B$1192,0)))^(1/10)-1)*100)</f>
        <v>4.7926679882367873</v>
      </c>
      <c r="W244" s="475">
        <f t="shared" si="55"/>
        <v>0.88160504528143757</v>
      </c>
      <c r="X244" s="476" t="str">
        <f t="shared" si="56"/>
        <v>n/a</v>
      </c>
      <c r="Y244" s="574"/>
      <c r="Z244" s="430">
        <f t="shared" si="57"/>
        <v>72.727272727272734</v>
      </c>
      <c r="AA244" s="581">
        <f t="shared" si="58"/>
        <v>143.89610389610388</v>
      </c>
      <c r="AB244" s="406">
        <v>12</v>
      </c>
      <c r="AC244" s="568">
        <v>0.77</v>
      </c>
      <c r="AD244" s="568" t="s">
        <v>135</v>
      </c>
      <c r="AE244" s="568">
        <v>1.33</v>
      </c>
      <c r="AF244" s="568">
        <v>2.52</v>
      </c>
      <c r="AG244" s="568">
        <v>1.79</v>
      </c>
      <c r="AH244" s="568">
        <v>3.09</v>
      </c>
      <c r="AI244" s="568">
        <v>15.49</v>
      </c>
      <c r="AJ244" s="568">
        <v>-35.82</v>
      </c>
      <c r="AK244" s="568" t="s">
        <v>135</v>
      </c>
      <c r="AL244" s="576">
        <v>2300</v>
      </c>
      <c r="AM244" s="571">
        <v>1.83</v>
      </c>
      <c r="AN244" s="568">
        <v>0.56000000000000005</v>
      </c>
      <c r="AO244" s="510">
        <f t="shared" si="59"/>
        <v>-139.16544845486061</v>
      </c>
      <c r="AP244" s="511">
        <f t="shared" si="60"/>
        <v>4.7306554412432629</v>
      </c>
      <c r="AQ244" s="582">
        <f t="shared" si="61"/>
        <v>301.45191039978414</v>
      </c>
      <c r="AR244" s="430">
        <f>INDEX(Historical!$C$7:$C$1190,MATCH(B244,Historical!$B$7:$B$1214,0))*IF(AH244="n/a",1.03,IF(AH244&lt;0,1.01,IF(AH244&gt;10,1.1,(1+AH244/100))))</f>
        <v>0.55153149999999995</v>
      </c>
      <c r="AS244" s="581">
        <f t="shared" si="62"/>
        <v>0.60668465000000005</v>
      </c>
      <c r="AT244" s="581">
        <f t="shared" si="67"/>
        <v>0.62488518950000005</v>
      </c>
      <c r="AU244" s="581">
        <f t="shared" si="67"/>
        <v>0.6436317451850001</v>
      </c>
      <c r="AV244" s="581">
        <f t="shared" si="67"/>
        <v>0.66294069754055007</v>
      </c>
      <c r="AW244" s="430">
        <f t="shared" si="63"/>
        <v>3.08967378222555</v>
      </c>
      <c r="AX244" s="516">
        <f t="shared" si="64"/>
        <v>2.7885142438858757</v>
      </c>
      <c r="AY244" s="606">
        <v>0.91</v>
      </c>
      <c r="AZ244" s="571">
        <v>60.35</v>
      </c>
      <c r="BA244" s="571">
        <v>-10.07</v>
      </c>
      <c r="BB244" s="571">
        <v>14.219999999999999</v>
      </c>
      <c r="BC244" s="571">
        <v>18.43</v>
      </c>
      <c r="BE244" s="421">
        <v>2013</v>
      </c>
      <c r="BF244" s="421">
        <f t="shared" si="65"/>
        <v>1</v>
      </c>
      <c r="BG244" s="578">
        <v>0.91999999999999993</v>
      </c>
      <c r="BH244" t="s">
        <v>3876</v>
      </c>
      <c r="BI244" t="s">
        <v>3877</v>
      </c>
    </row>
    <row r="245" spans="1:61" ht="11.25" customHeight="1" x14ac:dyDescent="0.25">
      <c r="A245" s="577" t="s">
        <v>4380</v>
      </c>
      <c r="B245" s="405" t="s">
        <v>3387</v>
      </c>
      <c r="C245" s="734" t="s">
        <v>111</v>
      </c>
      <c r="D245" s="734" t="s">
        <v>209</v>
      </c>
      <c r="E245" s="504">
        <v>10</v>
      </c>
      <c r="F245" s="33">
        <v>506</v>
      </c>
      <c r="G245" s="33" t="s">
        <v>105</v>
      </c>
      <c r="H245" s="33" t="s">
        <v>105</v>
      </c>
      <c r="I245" s="573">
        <v>26.36</v>
      </c>
      <c r="J245" s="430">
        <f t="shared" si="52"/>
        <v>1.0166919575113809</v>
      </c>
      <c r="K245" s="575">
        <v>6.7000000000000004E-2</v>
      </c>
      <c r="L245" s="406">
        <v>4</v>
      </c>
      <c r="M245" s="423">
        <f t="shared" si="53"/>
        <v>0.26800000000000002</v>
      </c>
      <c r="N245" s="183" t="s">
        <v>1164</v>
      </c>
      <c r="O245" s="505">
        <v>6.4000000000000001E-2</v>
      </c>
      <c r="P245" s="422">
        <v>45604</v>
      </c>
      <c r="Q245" s="422">
        <v>45616</v>
      </c>
      <c r="R245" s="423">
        <f t="shared" si="54"/>
        <v>4.6875000000000044</v>
      </c>
      <c r="S245" s="474">
        <f>IF(INDEX(Historical!$D$7:$D$1190,MATCH(B245,Historical!$B$7:$B$1192,0))=0,"n/a",(INDEX(Historical!$C$7:$C$1190,MATCH(B245,Historical!$B$7:$B$1192,0))/INDEX(Historical!$D$7:$D$1190,MATCH(B245,Historical!$B$7:$B$1192,0))-1)*100)</f>
        <v>4.8582995951417018</v>
      </c>
      <c r="T245" s="474">
        <f>IF(INDEX(Historical!$F$7:$F$1190,MATCH(B245,Historical!$B$7:$B$1192,0))=0,"n/a",((INDEX(Historical!$C$7:$C$1190,MATCH(B245,Historical!$B$7:$B$1192,0))/INDEX(Historical!$F$7:$F$1190,MATCH(B245,Historical!$B$7:$B$1192,0)))^(1/3)-1)*100)</f>
        <v>5.1150659229779238</v>
      </c>
      <c r="U245" s="474">
        <f>IF(INDEX(Historical!$H$7:$H$1190,MATCH(B245,Historical!$B$7:$B$1192,0))=0,"n/a",((INDEX(Historical!$C$7:$C$1190,MATCH(B245,Historical!$B$7:$B$1192,0))/INDEX(Historical!$H$7:$H$1190,MATCH(B245,Historical!$B$7:$B$1192,0)))^(1/5)-1)*100)</f>
        <v>4.787427962426638</v>
      </c>
      <c r="V245" s="474">
        <f>IF(INDEX(Historical!$M$7:$M$1190,MATCH(B245,Historical!$B$7:$B$1192,0))=0,"n/a",((INDEX(Historical!$C$7:$C$1190,MATCH(B245,Historical!$B$7:$B$1192,0))/INDEX(Historical!$M$7:$M$1190,MATCH(B245,Historical!$B$7:$B$1192,0)))^(1/10)-1)*100)</f>
        <v>13.977774396531363</v>
      </c>
      <c r="W245" s="475">
        <f t="shared" si="55"/>
        <v>0.34250287825611608</v>
      </c>
      <c r="X245" s="476">
        <f t="shared" si="56"/>
        <v>0.36883112191268397</v>
      </c>
      <c r="Y245" s="574"/>
      <c r="Z245" s="430">
        <f t="shared" si="57"/>
        <v>28.210526315789476</v>
      </c>
      <c r="AA245" s="581">
        <f t="shared" si="58"/>
        <v>27.747368421052631</v>
      </c>
      <c r="AB245" s="406">
        <v>9</v>
      </c>
      <c r="AC245" s="568">
        <v>0.95</v>
      </c>
      <c r="AD245" s="568">
        <v>1.77</v>
      </c>
      <c r="AE245" s="568">
        <v>2.95</v>
      </c>
      <c r="AF245" s="568">
        <v>4.43</v>
      </c>
      <c r="AG245" s="568">
        <v>17.330000000000002</v>
      </c>
      <c r="AH245" s="568">
        <v>31.25</v>
      </c>
      <c r="AI245" s="568">
        <v>10.71</v>
      </c>
      <c r="AJ245" s="568">
        <v>12.98</v>
      </c>
      <c r="AK245" s="568">
        <v>15.690000000000001</v>
      </c>
      <c r="AL245" s="576">
        <v>4120</v>
      </c>
      <c r="AM245" s="571">
        <v>1.87</v>
      </c>
      <c r="AN245" s="568">
        <v>0.52</v>
      </c>
      <c r="AO245" s="510">
        <f t="shared" si="59"/>
        <v>-21.94324850111461</v>
      </c>
      <c r="AP245" s="511">
        <f t="shared" si="60"/>
        <v>5.8041199199380191</v>
      </c>
      <c r="AQ245" s="582">
        <f t="shared" si="61"/>
        <v>133.73379169498995</v>
      </c>
      <c r="AR245" s="430">
        <f>INDEX(Historical!$C$7:$C$1190,MATCH(B245,Historical!$B$7:$B$1214,0))*IF(AH245="n/a",1.03,IF(AH245&lt;0,1.01,IF(AH245&gt;10,1.1,(1+AH245/100))))</f>
        <v>0.28490000000000004</v>
      </c>
      <c r="AS245" s="581">
        <f t="shared" si="62"/>
        <v>0.31339000000000006</v>
      </c>
      <c r="AT245" s="581">
        <f t="shared" si="67"/>
        <v>0.34472900000000012</v>
      </c>
      <c r="AU245" s="581">
        <f t="shared" si="67"/>
        <v>0.37920190000000015</v>
      </c>
      <c r="AV245" s="581">
        <f t="shared" si="67"/>
        <v>0.41712209000000022</v>
      </c>
      <c r="AW245" s="430">
        <f t="shared" si="63"/>
        <v>1.7393429900000008</v>
      </c>
      <c r="AX245" s="516">
        <f t="shared" si="64"/>
        <v>6.5984180197268625</v>
      </c>
      <c r="AY245" s="606">
        <v>1.19</v>
      </c>
      <c r="AZ245" s="571">
        <v>37.08</v>
      </c>
      <c r="BA245" s="571">
        <v>-7.7700000000000005</v>
      </c>
      <c r="BB245" s="571">
        <v>4.3099999999999996</v>
      </c>
      <c r="BC245" s="571">
        <v>5.6899999999999995</v>
      </c>
      <c r="BE245" s="421">
        <v>2015</v>
      </c>
      <c r="BF245" s="421">
        <f t="shared" si="65"/>
        <v>1</v>
      </c>
      <c r="BG245" s="578">
        <v>9.0399999999999991</v>
      </c>
      <c r="BH245" t="s">
        <v>3876</v>
      </c>
      <c r="BI245" t="s">
        <v>3877</v>
      </c>
    </row>
    <row r="246" spans="1:61" ht="11.25" customHeight="1" x14ac:dyDescent="0.25">
      <c r="A246" s="577" t="s">
        <v>3987</v>
      </c>
      <c r="B246" s="405" t="s">
        <v>3984</v>
      </c>
      <c r="C246" s="734" t="s">
        <v>107</v>
      </c>
      <c r="D246" s="734" t="s">
        <v>3652</v>
      </c>
      <c r="E246" s="504">
        <v>10</v>
      </c>
      <c r="F246" s="33">
        <v>519</v>
      </c>
      <c r="G246" s="33" t="s">
        <v>105</v>
      </c>
      <c r="H246" s="33" t="s">
        <v>105</v>
      </c>
      <c r="I246" s="573">
        <v>39.22</v>
      </c>
      <c r="J246" s="430">
        <f t="shared" si="52"/>
        <v>3.0596634370219276</v>
      </c>
      <c r="K246" s="575">
        <v>0.3</v>
      </c>
      <c r="L246" s="406">
        <v>4</v>
      </c>
      <c r="M246" s="423">
        <f t="shared" si="53"/>
        <v>1.2</v>
      </c>
      <c r="N246" s="183" t="s">
        <v>469</v>
      </c>
      <c r="O246" s="505">
        <v>0.28999999999999998</v>
      </c>
      <c r="P246" s="422">
        <v>45807</v>
      </c>
      <c r="Q246" s="422">
        <v>45821</v>
      </c>
      <c r="R246" s="423">
        <f t="shared" si="54"/>
        <v>3.4482758620689689</v>
      </c>
      <c r="S246" s="474">
        <f>IF(INDEX(Historical!$D$7:$D$1190,MATCH(B246,Historical!$B$7:$B$1192,0))=0,"n/a",(INDEX(Historical!$C$7:$C$1190,MATCH(B246,Historical!$B$7:$B$1192,0))/INDEX(Historical!$D$7:$D$1190,MATCH(B246,Historical!$B$7:$B$1192,0))-1)*100)</f>
        <v>7.6923076923077094</v>
      </c>
      <c r="T246" s="474">
        <f>IF(INDEX(Historical!$F$7:$F$1190,MATCH(B246,Historical!$B$7:$B$1192,0))=0,"n/a",((INDEX(Historical!$C$7:$C$1190,MATCH(B246,Historical!$B$7:$B$1192,0))/INDEX(Historical!$F$7:$F$1190,MATCH(B246,Historical!$B$7:$B$1192,0)))^(1/3)-1)*100)</f>
        <v>8.7843088111080103</v>
      </c>
      <c r="U246" s="474">
        <f>IF(INDEX(Historical!$H$7:$H$1190,MATCH(B246,Historical!$B$7:$B$1192,0))=0,"n/a",((INDEX(Historical!$C$7:$C$1190,MATCH(B246,Historical!$B$7:$B$1192,0))/INDEX(Historical!$H$7:$H$1190,MATCH(B246,Historical!$B$7:$B$1192,0)))^(1/5)-1)*100)</f>
        <v>8.3506077972577142</v>
      </c>
      <c r="V246" s="474">
        <f>IF(INDEX(Historical!$M$7:$M$1190,MATCH(B246,Historical!$B$7:$B$1192,0))=0,"n/a",((INDEX(Historical!$C$7:$C$1190,MATCH(B246,Historical!$B$7:$B$1192,0))/INDEX(Historical!$M$7:$M$1190,MATCH(B246,Historical!$B$7:$B$1192,0)))^(1/10)-1)*100)</f>
        <v>18.800646135195585</v>
      </c>
      <c r="W246" s="475">
        <f t="shared" si="55"/>
        <v>0.44416600031767162</v>
      </c>
      <c r="X246" s="476">
        <f t="shared" si="56"/>
        <v>2.1357053189917425</v>
      </c>
      <c r="Y246" s="451"/>
      <c r="Z246" s="430">
        <f t="shared" si="57"/>
        <v>38.70967741935484</v>
      </c>
      <c r="AA246" s="581">
        <f t="shared" si="58"/>
        <v>12.651612903225805</v>
      </c>
      <c r="AB246" s="406">
        <v>12</v>
      </c>
      <c r="AC246" s="568">
        <v>3.1</v>
      </c>
      <c r="AD246" s="568">
        <v>2.42</v>
      </c>
      <c r="AE246" s="568">
        <v>2.5099999999999998</v>
      </c>
      <c r="AF246" s="568">
        <v>1.1000000000000001</v>
      </c>
      <c r="AG246" s="568">
        <v>9.15</v>
      </c>
      <c r="AH246" s="568">
        <v>4.08</v>
      </c>
      <c r="AI246" s="568">
        <v>5.53</v>
      </c>
      <c r="AJ246" s="568">
        <v>3.91</v>
      </c>
      <c r="AK246" s="568">
        <v>5.2200000000000006</v>
      </c>
      <c r="AL246" s="576">
        <v>1490</v>
      </c>
      <c r="AM246" s="571">
        <v>2.2399999999999998</v>
      </c>
      <c r="AN246" s="568">
        <v>0.19</v>
      </c>
      <c r="AO246" s="510">
        <f t="shared" si="59"/>
        <v>-1.2413416689461645</v>
      </c>
      <c r="AP246" s="511">
        <f t="shared" si="60"/>
        <v>11.410271234279641</v>
      </c>
      <c r="AQ246" s="582">
        <f t="shared" si="61"/>
        <v>-21.353747864819418</v>
      </c>
      <c r="AR246" s="430">
        <f>INDEX(Historical!$C$7:$C$1190,MATCH(B246,Historical!$B$7:$B$1214,0))*IF(AH246="n/a",1.03,IF(AH246&lt;0,1.01,IF(AH246&gt;10,1.1,(1+AH246/100))))</f>
        <v>1.1656960000000001</v>
      </c>
      <c r="AS246" s="581">
        <f t="shared" si="62"/>
        <v>1.2301589888</v>
      </c>
      <c r="AT246" s="581">
        <f t="shared" si="67"/>
        <v>1.29437328801536</v>
      </c>
      <c r="AU246" s="581">
        <f t="shared" si="67"/>
        <v>1.3619395736497619</v>
      </c>
      <c r="AV246" s="581">
        <f t="shared" si="67"/>
        <v>1.4330328193942796</v>
      </c>
      <c r="AW246" s="430">
        <f t="shared" si="63"/>
        <v>6.4852006698594016</v>
      </c>
      <c r="AX246" s="516">
        <f t="shared" si="64"/>
        <v>16.535442809432439</v>
      </c>
      <c r="AY246" s="606">
        <v>0.77</v>
      </c>
      <c r="AZ246" s="571">
        <v>19.46</v>
      </c>
      <c r="BA246" s="571">
        <v>-24.22</v>
      </c>
      <c r="BB246" s="571">
        <v>2.09</v>
      </c>
      <c r="BC246" s="571">
        <v>-2.5100000000000002</v>
      </c>
      <c r="BE246" s="421">
        <v>2016</v>
      </c>
      <c r="BF246" s="421">
        <f t="shared" si="65"/>
        <v>1</v>
      </c>
      <c r="BG246" s="578">
        <v>1.1900000000000002</v>
      </c>
      <c r="BH246" t="s">
        <v>3876</v>
      </c>
      <c r="BI246" t="s">
        <v>3877</v>
      </c>
    </row>
    <row r="247" spans="1:61" ht="11.25" customHeight="1" x14ac:dyDescent="0.25">
      <c r="A247" s="88" t="s">
        <v>3469</v>
      </c>
      <c r="B247" s="405" t="s">
        <v>3470</v>
      </c>
      <c r="C247" s="734" t="s">
        <v>107</v>
      </c>
      <c r="D247" s="734" t="s">
        <v>3652</v>
      </c>
      <c r="E247" s="504">
        <v>13</v>
      </c>
      <c r="F247" s="33">
        <v>421</v>
      </c>
      <c r="G247" s="33" t="s">
        <v>105</v>
      </c>
      <c r="H247" s="33" t="s">
        <v>105</v>
      </c>
      <c r="I247" s="573">
        <v>44.27</v>
      </c>
      <c r="J247" s="430">
        <f t="shared" si="52"/>
        <v>3.3431217528800539</v>
      </c>
      <c r="K247" s="575">
        <v>0.37</v>
      </c>
      <c r="L247" s="406">
        <v>4</v>
      </c>
      <c r="M247" s="423">
        <f t="shared" si="53"/>
        <v>1.48</v>
      </c>
      <c r="N247" s="183" t="s">
        <v>147</v>
      </c>
      <c r="O247" s="505">
        <v>0.34</v>
      </c>
      <c r="P247" s="422">
        <v>45901</v>
      </c>
      <c r="Q247" s="422">
        <v>45915</v>
      </c>
      <c r="R247" s="423">
        <f t="shared" si="54"/>
        <v>8.8235294117646959</v>
      </c>
      <c r="S247" s="474">
        <f>IF(INDEX(Historical!$D$7:$D$1190,MATCH(B247,Historical!$B$7:$B$1192,0))=0,"n/a",(INDEX(Historical!$C$7:$C$1190,MATCH(B247,Historical!$B$7:$B$1192,0))/INDEX(Historical!$D$7:$D$1190,MATCH(B247,Historical!$B$7:$B$1192,0))-1)*100)</f>
        <v>6.4516129032258229</v>
      </c>
      <c r="T247" s="474">
        <f>IF(INDEX(Historical!$F$7:$F$1190,MATCH(B247,Historical!$B$7:$B$1192,0))=0,"n/a",((INDEX(Historical!$C$7:$C$1190,MATCH(B247,Historical!$B$7:$B$1192,0))/INDEX(Historical!$F$7:$F$1190,MATCH(B247,Historical!$B$7:$B$1192,0)))^(1/3)-1)*100)</f>
        <v>6.2658569182611146</v>
      </c>
      <c r="U247" s="474">
        <f>IF(INDEX(Historical!$H$7:$H$1190,MATCH(B247,Historical!$B$7:$B$1192,0))=0,"n/a",((INDEX(Historical!$C$7:$C$1190,MATCH(B247,Historical!$B$7:$B$1192,0))/INDEX(Historical!$H$7:$H$1190,MATCH(B247,Historical!$B$7:$B$1192,0)))^(1/5)-1)*100)</f>
        <v>4.683184708394994</v>
      </c>
      <c r="V247" s="474">
        <f>IF(INDEX(Historical!$M$7:$M$1190,MATCH(B247,Historical!$B$7:$B$1192,0))=0,"n/a",((INDEX(Historical!$C$7:$C$1190,MATCH(B247,Historical!$B$7:$B$1192,0))/INDEX(Historical!$M$7:$M$1190,MATCH(B247,Historical!$B$7:$B$1192,0)))^(1/10)-1)*100)</f>
        <v>4.6235529994636426</v>
      </c>
      <c r="W247" s="475">
        <f t="shared" si="55"/>
        <v>1.0128973776094421</v>
      </c>
      <c r="X247" s="476">
        <f t="shared" si="56"/>
        <v>2.9829201964299328</v>
      </c>
      <c r="Y247" s="451"/>
      <c r="Z247" s="430">
        <f t="shared" si="57"/>
        <v>53.237410071942449</v>
      </c>
      <c r="AA247" s="581">
        <f t="shared" si="58"/>
        <v>15.924460431654678</v>
      </c>
      <c r="AB247" s="406">
        <v>12</v>
      </c>
      <c r="AC247" s="568">
        <v>2.78</v>
      </c>
      <c r="AD247" s="568" t="s">
        <v>135</v>
      </c>
      <c r="AE247" s="568">
        <v>2.8</v>
      </c>
      <c r="AF247" s="568">
        <v>1.28</v>
      </c>
      <c r="AG247" s="568">
        <v>8.16</v>
      </c>
      <c r="AH247" s="568">
        <v>22.84</v>
      </c>
      <c r="AI247" s="568">
        <v>18.670000000000002</v>
      </c>
      <c r="AJ247" s="568">
        <v>1.5699999999999998</v>
      </c>
      <c r="AK247" s="568" t="s">
        <v>135</v>
      </c>
      <c r="AL247" s="576">
        <v>2320</v>
      </c>
      <c r="AM247" s="571">
        <v>2.2399999999999998</v>
      </c>
      <c r="AN247" s="568">
        <v>0.23</v>
      </c>
      <c r="AO247" s="510">
        <f t="shared" si="59"/>
        <v>-7.8981539703796297</v>
      </c>
      <c r="AP247" s="511">
        <f t="shared" si="60"/>
        <v>8.0263064612750483</v>
      </c>
      <c r="AQ247" s="582">
        <f t="shared" si="61"/>
        <v>-4.8199148922469792</v>
      </c>
      <c r="AR247" s="430">
        <f>INDEX(Historical!$C$7:$C$1190,MATCH(B247,Historical!$B$7:$B$1214,0))*IF(AH247="n/a",1.03,IF(AH247&lt;0,1.01,IF(AH247&gt;10,1.1,(1+AH247/100))))</f>
        <v>1.4520000000000002</v>
      </c>
      <c r="AS247" s="581">
        <f t="shared" si="62"/>
        <v>1.5972000000000004</v>
      </c>
      <c r="AT247" s="581">
        <f t="shared" ref="AT247:AV266" si="68">IF($AK247="n/a",1.03*AS247,IF($AK247&lt;0,1.01*AS247,IF($AK247&gt;10,1.1*AS247,(1+$AK247/100)*AS247)))</f>
        <v>1.6451160000000005</v>
      </c>
      <c r="AU247" s="581">
        <f t="shared" si="68"/>
        <v>1.6944694800000004</v>
      </c>
      <c r="AV247" s="581">
        <f t="shared" si="68"/>
        <v>1.7453035644000006</v>
      </c>
      <c r="AW247" s="430">
        <f t="shared" si="63"/>
        <v>8.1340890444000031</v>
      </c>
      <c r="AX247" s="516">
        <f t="shared" si="64"/>
        <v>18.373817583916878</v>
      </c>
      <c r="AY247" s="606">
        <v>0.6</v>
      </c>
      <c r="AZ247" s="571">
        <v>18.649999999999999</v>
      </c>
      <c r="BA247" s="571">
        <v>-15.58</v>
      </c>
      <c r="BB247" s="571">
        <v>4.09</v>
      </c>
      <c r="BC247" s="571">
        <v>-0.91999999999999993</v>
      </c>
      <c r="BE247" s="421">
        <v>2013</v>
      </c>
      <c r="BF247" s="421">
        <f t="shared" si="65"/>
        <v>1</v>
      </c>
      <c r="BG247" s="578">
        <v>0.89999999999999991</v>
      </c>
      <c r="BH247" t="s">
        <v>3876</v>
      </c>
      <c r="BI247" t="s">
        <v>3877</v>
      </c>
    </row>
    <row r="248" spans="1:61" s="540" customFormat="1" ht="11.25" customHeight="1" x14ac:dyDescent="0.25">
      <c r="A248" s="523" t="s">
        <v>4384</v>
      </c>
      <c r="B248" s="546" t="s">
        <v>1387</v>
      </c>
      <c r="C248" s="734" t="s">
        <v>107</v>
      </c>
      <c r="D248" s="734" t="s">
        <v>3649</v>
      </c>
      <c r="E248" s="524">
        <v>14</v>
      </c>
      <c r="F248" s="33">
        <v>367</v>
      </c>
      <c r="G248" s="720" t="s">
        <v>105</v>
      </c>
      <c r="H248" s="720" t="s">
        <v>105</v>
      </c>
      <c r="I248" s="525">
        <v>94.74</v>
      </c>
      <c r="J248" s="526">
        <f t="shared" si="52"/>
        <v>1.1399620012666245</v>
      </c>
      <c r="K248" s="527">
        <v>0.27</v>
      </c>
      <c r="L248" s="528">
        <v>4</v>
      </c>
      <c r="M248" s="529">
        <f t="shared" si="53"/>
        <v>1.08</v>
      </c>
      <c r="N248" s="530" t="s">
        <v>150</v>
      </c>
      <c r="O248" s="531">
        <v>0.24</v>
      </c>
      <c r="P248" s="714">
        <v>45821</v>
      </c>
      <c r="Q248" s="714">
        <v>45835</v>
      </c>
      <c r="R248" s="529">
        <f t="shared" si="54"/>
        <v>12.500000000000011</v>
      </c>
      <c r="S248" s="474">
        <f>IF(INDEX(Historical!$D$7:$D$1190,MATCH(B248,Historical!$B$7:$B$1192,0))=0,"n/a",(INDEX(Historical!$C$7:$C$1190,MATCH(B248,Historical!$B$7:$B$1192,0))/INDEX(Historical!$D$7:$D$1190,MATCH(B248,Historical!$B$7:$B$1192,0))-1)*100)</f>
        <v>9.302325581395344</v>
      </c>
      <c r="T248" s="474">
        <f>IF(INDEX(Historical!$F$7:$F$1190,MATCH(B248,Historical!$B$7:$B$1192,0))=0,"n/a",((INDEX(Historical!$C$7:$C$1190,MATCH(B248,Historical!$B$7:$B$1192,0))/INDEX(Historical!$F$7:$F$1190,MATCH(B248,Historical!$B$7:$B$1192,0)))^(1/3)-1)*100)</f>
        <v>10.151111627706321</v>
      </c>
      <c r="U248" s="474">
        <f>IF(INDEX(Historical!$H$7:$H$1190,MATCH(B248,Historical!$B$7:$B$1192,0))=0,"n/a",((INDEX(Historical!$C$7:$C$1190,MATCH(B248,Historical!$B$7:$B$1192,0))/INDEX(Historical!$H$7:$H$1190,MATCH(B248,Historical!$B$7:$B$1192,0)))^(1/5)-1)*100)</f>
        <v>8.7966382122555586</v>
      </c>
      <c r="V248" s="474">
        <f>IF(INDEX(Historical!$M$7:$M$1190,MATCH(B248,Historical!$B$7:$B$1192,0))=0,"n/a",((INDEX(Historical!$C$7:$C$1190,MATCH(B248,Historical!$B$7:$B$1192,0))/INDEX(Historical!$M$7:$M$1190,MATCH(B248,Historical!$B$7:$B$1192,0)))^(1/10)-1)*100)</f>
        <v>17.133767306387291</v>
      </c>
      <c r="W248" s="475">
        <f t="shared" si="55"/>
        <v>0.51340945951660399</v>
      </c>
      <c r="X248" s="476">
        <f t="shared" si="56"/>
        <v>1.9418627400122646</v>
      </c>
      <c r="Y248" s="543"/>
      <c r="Z248" s="526">
        <f t="shared" si="57"/>
        <v>41.53846153846154</v>
      </c>
      <c r="AA248" s="533">
        <f t="shared" si="58"/>
        <v>36.438461538461539</v>
      </c>
      <c r="AB248" s="528">
        <v>12</v>
      </c>
      <c r="AC248" s="534">
        <v>2.6</v>
      </c>
      <c r="AD248" s="534">
        <v>2.66</v>
      </c>
      <c r="AE248" s="534">
        <v>6.7</v>
      </c>
      <c r="AF248" s="534">
        <v>4.5999999999999996</v>
      </c>
      <c r="AG248" s="534">
        <v>13.28</v>
      </c>
      <c r="AH248" s="534">
        <v>18.21</v>
      </c>
      <c r="AI248" s="534">
        <v>11.33</v>
      </c>
      <c r="AJ248" s="534">
        <v>4.53</v>
      </c>
      <c r="AK248" s="534">
        <v>13.700000000000001</v>
      </c>
      <c r="AL248" s="535">
        <v>54360</v>
      </c>
      <c r="AM248" s="536">
        <v>20.87</v>
      </c>
      <c r="AN248" s="534">
        <v>0.82</v>
      </c>
      <c r="AO248" s="537">
        <f t="shared" si="59"/>
        <v>-26.501861324939355</v>
      </c>
      <c r="AP248" s="538">
        <f t="shared" si="60"/>
        <v>9.9366002135221834</v>
      </c>
      <c r="AQ248" s="582">
        <f t="shared" si="61"/>
        <v>172.94030529844849</v>
      </c>
      <c r="AR248" s="430">
        <f>INDEX(Historical!$C$7:$C$1190,MATCH(B248,Historical!$B$7:$B$1214,0))*IF(AH248="n/a",1.03,IF(AH248&lt;0,1.01,IF(AH248&gt;10,1.1,(1+AH248/100))))</f>
        <v>1.034</v>
      </c>
      <c r="AS248" s="533">
        <f t="shared" si="62"/>
        <v>1.1374000000000002</v>
      </c>
      <c r="AT248" s="533">
        <f t="shared" si="68"/>
        <v>1.2511400000000004</v>
      </c>
      <c r="AU248" s="533">
        <f t="shared" si="68"/>
        <v>1.3762540000000005</v>
      </c>
      <c r="AV248" s="533">
        <f t="shared" si="68"/>
        <v>1.5138794000000007</v>
      </c>
      <c r="AW248" s="526">
        <f t="shared" si="63"/>
        <v>6.3126734000000013</v>
      </c>
      <c r="AX248" s="539">
        <f t="shared" si="64"/>
        <v>6.6631553725986929</v>
      </c>
      <c r="AY248" s="607">
        <v>1.03</v>
      </c>
      <c r="AZ248" s="536">
        <v>46.11</v>
      </c>
      <c r="BA248" s="536">
        <v>-2.96</v>
      </c>
      <c r="BB248" s="536">
        <v>2.52</v>
      </c>
      <c r="BC248" s="536">
        <v>15.02</v>
      </c>
      <c r="BD248" s="592"/>
      <c r="BE248" s="421">
        <v>2012</v>
      </c>
      <c r="BF248" s="421">
        <f t="shared" si="65"/>
        <v>1</v>
      </c>
      <c r="BG248" s="559">
        <v>4.9799999999999995</v>
      </c>
      <c r="BH248" t="s">
        <v>3876</v>
      </c>
      <c r="BI248" t="s">
        <v>3877</v>
      </c>
    </row>
    <row r="249" spans="1:61" ht="11.25" customHeight="1" x14ac:dyDescent="0.25">
      <c r="A249" s="95" t="s">
        <v>4388</v>
      </c>
      <c r="B249" s="405" t="s">
        <v>664</v>
      </c>
      <c r="C249" s="734" t="s">
        <v>122</v>
      </c>
      <c r="D249" s="734" t="s">
        <v>3518</v>
      </c>
      <c r="E249" s="504">
        <v>20</v>
      </c>
      <c r="F249" s="33">
        <v>206</v>
      </c>
      <c r="G249" s="33" t="s">
        <v>105</v>
      </c>
      <c r="H249" s="33" t="s">
        <v>105</v>
      </c>
      <c r="I249" s="573">
        <v>826.96</v>
      </c>
      <c r="J249" s="430">
        <f t="shared" si="52"/>
        <v>1.3301731643610331</v>
      </c>
      <c r="K249" s="575">
        <v>2.75</v>
      </c>
      <c r="L249" s="406">
        <v>4</v>
      </c>
      <c r="M249" s="423">
        <f t="shared" si="53"/>
        <v>11</v>
      </c>
      <c r="N249" s="183" t="s">
        <v>187</v>
      </c>
      <c r="O249" s="505">
        <v>2.5</v>
      </c>
      <c r="P249" s="422">
        <v>45733</v>
      </c>
      <c r="Q249" s="422">
        <v>45748</v>
      </c>
      <c r="R249" s="423">
        <f t="shared" si="54"/>
        <v>10</v>
      </c>
      <c r="S249" s="474">
        <f>IF(INDEX(Historical!$D$7:$D$1190,MATCH(B249,Historical!$B$7:$B$1192,0))=0,"n/a",(INDEX(Historical!$C$7:$C$1190,MATCH(B249,Historical!$B$7:$B$1192,0))/INDEX(Historical!$D$7:$D$1190,MATCH(B249,Historical!$B$7:$B$1192,0))-1)*100)</f>
        <v>12.068965517241391</v>
      </c>
      <c r="T249" s="474">
        <f>IF(INDEX(Historical!$F$7:$F$1190,MATCH(B249,Historical!$B$7:$B$1192,0))=0,"n/a",((INDEX(Historical!$C$7:$C$1190,MATCH(B249,Historical!$B$7:$B$1192,0))/INDEX(Historical!$F$7:$F$1190,MATCH(B249,Historical!$B$7:$B$1192,0)))^(1/3)-1)*100)</f>
        <v>7.7217345015941907</v>
      </c>
      <c r="U249" s="474">
        <f>IF(INDEX(Historical!$H$7:$H$1190,MATCH(B249,Historical!$B$7:$B$1192,0))=0,"n/a",((INDEX(Historical!$C$7:$C$1190,MATCH(B249,Historical!$B$7:$B$1192,0))/INDEX(Historical!$H$7:$H$1190,MATCH(B249,Historical!$B$7:$B$1192,0)))^(1/5)-1)*100)</f>
        <v>6.3995312815083638</v>
      </c>
      <c r="V249" s="474">
        <f>IF(INDEX(Historical!$M$7:$M$1190,MATCH(B249,Historical!$B$7:$B$1192,0))=0,"n/a",((INDEX(Historical!$C$7:$C$1190,MATCH(B249,Historical!$B$7:$B$1192,0))/INDEX(Historical!$M$7:$M$1190,MATCH(B249,Historical!$B$7:$B$1192,0)))^(1/10)-1)*100)</f>
        <v>8.2817320228933955</v>
      </c>
      <c r="W249" s="475">
        <f t="shared" si="55"/>
        <v>0.77272861085313826</v>
      </c>
      <c r="X249" s="476">
        <f t="shared" si="56"/>
        <v>0.3943026051453089</v>
      </c>
      <c r="Y249" s="451"/>
      <c r="Z249" s="430">
        <f t="shared" si="57"/>
        <v>21.80376610505451</v>
      </c>
      <c r="AA249" s="581">
        <f t="shared" si="58"/>
        <v>16.39167492566898</v>
      </c>
      <c r="AB249" s="406">
        <v>12</v>
      </c>
      <c r="AC249" s="568">
        <v>50.45</v>
      </c>
      <c r="AD249" s="568" t="s">
        <v>135</v>
      </c>
      <c r="AE249" s="568">
        <v>2.8</v>
      </c>
      <c r="AF249" s="568">
        <v>4.82</v>
      </c>
      <c r="AG249" s="568">
        <v>33.61</v>
      </c>
      <c r="AH249" s="568" t="s">
        <v>135</v>
      </c>
      <c r="AI249" s="568" t="s">
        <v>135</v>
      </c>
      <c r="AJ249" s="568">
        <v>16.23</v>
      </c>
      <c r="AK249" s="568" t="s">
        <v>135</v>
      </c>
      <c r="AL249" s="576">
        <v>7770</v>
      </c>
      <c r="AM249" s="571">
        <v>16.850000000000001</v>
      </c>
      <c r="AN249" s="568">
        <v>0.56999999999999995</v>
      </c>
      <c r="AO249" s="510">
        <f t="shared" si="59"/>
        <v>-8.6619704797995833</v>
      </c>
      <c r="AP249" s="511">
        <f t="shared" si="60"/>
        <v>7.7297044458693964</v>
      </c>
      <c r="AQ249" s="582">
        <f t="shared" si="61"/>
        <v>87.388927861842689</v>
      </c>
      <c r="AR249" s="430">
        <f>INDEX(Historical!$C$7:$C$1190,MATCH(B249,Historical!$B$7:$B$1214,0))*IF(AH249="n/a",1.03,IF(AH249&lt;0,1.01,IF(AH249&gt;10,1.1,(1+AH249/100))))</f>
        <v>10.0425</v>
      </c>
      <c r="AS249" s="581">
        <f t="shared" si="62"/>
        <v>10.343775000000001</v>
      </c>
      <c r="AT249" s="581">
        <f t="shared" si="68"/>
        <v>10.654088250000001</v>
      </c>
      <c r="AU249" s="581">
        <f t="shared" si="68"/>
        <v>10.973710897500002</v>
      </c>
      <c r="AV249" s="581">
        <f t="shared" si="68"/>
        <v>11.302922224425002</v>
      </c>
      <c r="AW249" s="430">
        <f t="shared" si="63"/>
        <v>53.316996371925008</v>
      </c>
      <c r="AX249" s="516">
        <f t="shared" si="64"/>
        <v>6.4473488889335639</v>
      </c>
      <c r="AY249" s="606">
        <v>0.51</v>
      </c>
      <c r="AZ249" s="571">
        <v>72.28</v>
      </c>
      <c r="BA249" s="571">
        <v>0.22999999999999998</v>
      </c>
      <c r="BB249" s="571">
        <v>12.58</v>
      </c>
      <c r="BC249" s="571">
        <v>36.78</v>
      </c>
      <c r="BE249" s="421">
        <v>2006</v>
      </c>
      <c r="BF249" s="421">
        <f t="shared" si="65"/>
        <v>2</v>
      </c>
      <c r="BG249" s="578">
        <v>15.079999999999998</v>
      </c>
      <c r="BH249" t="s">
        <v>3876</v>
      </c>
      <c r="BI249" t="s">
        <v>3877</v>
      </c>
    </row>
    <row r="250" spans="1:61" ht="12.75" customHeight="1" x14ac:dyDescent="0.25">
      <c r="A250" s="95" t="s">
        <v>1398</v>
      </c>
      <c r="B250" s="405" t="s">
        <v>1399</v>
      </c>
      <c r="C250" s="734" t="s">
        <v>130</v>
      </c>
      <c r="D250" s="734" t="s">
        <v>3643</v>
      </c>
      <c r="E250" s="504">
        <v>14</v>
      </c>
      <c r="F250" s="33">
        <v>347</v>
      </c>
      <c r="G250" s="33" t="s">
        <v>36</v>
      </c>
      <c r="H250" s="33" t="s">
        <v>36</v>
      </c>
      <c r="I250" s="573">
        <v>42.27</v>
      </c>
      <c r="J250" s="430">
        <f t="shared" si="52"/>
        <v>2.6496333096758931</v>
      </c>
      <c r="K250" s="575">
        <v>0.28000000000000003</v>
      </c>
      <c r="L250" s="406">
        <v>4</v>
      </c>
      <c r="M250" s="423">
        <f t="shared" si="53"/>
        <v>1.1200000000000001</v>
      </c>
      <c r="N250" s="183" t="s">
        <v>1164</v>
      </c>
      <c r="O250" s="505">
        <v>0.26500000000000001</v>
      </c>
      <c r="P250" s="422">
        <v>45691</v>
      </c>
      <c r="Q250" s="422">
        <v>45708</v>
      </c>
      <c r="R250" s="423">
        <f t="shared" si="54"/>
        <v>5.660377358490571</v>
      </c>
      <c r="S250" s="474">
        <f>IF(INDEX(Historical!$D$7:$D$1190,MATCH(B250,Historical!$B$7:$B$1192,0))=0,"n/a",(INDEX(Historical!$C$7:$C$1190,MATCH(B250,Historical!$B$7:$B$1192,0))/INDEX(Historical!$D$7:$D$1190,MATCH(B250,Historical!$B$7:$B$1192,0))-1)*100)</f>
        <v>6.0000000000000053</v>
      </c>
      <c r="T250" s="474">
        <f>IF(INDEX(Historical!$F$7:$F$1190,MATCH(B250,Historical!$B$7:$B$1192,0))=0,"n/a",((INDEX(Historical!$C$7:$C$1190,MATCH(B250,Historical!$B$7:$B$1192,0))/INDEX(Historical!$F$7:$F$1190,MATCH(B250,Historical!$B$7:$B$1192,0)))^(1/3)-1)*100)</f>
        <v>6.3998619239407528</v>
      </c>
      <c r="U250" s="474">
        <f>IF(INDEX(Historical!$H$7:$H$1190,MATCH(B250,Historical!$B$7:$B$1192,0))=0,"n/a",((INDEX(Historical!$C$7:$C$1190,MATCH(B250,Historical!$B$7:$B$1192,0))/INDEX(Historical!$H$7:$H$1190,MATCH(B250,Historical!$B$7:$B$1192,0)))^(1/5)-1)*100)</f>
        <v>5.7896488705653448</v>
      </c>
      <c r="V250" s="474">
        <f>IF(INDEX(Historical!$M$7:$M$1190,MATCH(B250,Historical!$B$7:$B$1192,0))=0,"n/a",((INDEX(Historical!$C$7:$C$1190,MATCH(B250,Historical!$B$7:$B$1192,0))/INDEX(Historical!$M$7:$M$1190,MATCH(B250,Historical!$B$7:$B$1192,0)))^(1/10)-1)*100)</f>
        <v>10.214816630806144</v>
      </c>
      <c r="W250" s="475">
        <f t="shared" si="55"/>
        <v>0.56678931006012889</v>
      </c>
      <c r="X250" s="476">
        <f t="shared" si="56"/>
        <v>0.43994292329523899</v>
      </c>
      <c r="Y250" s="433"/>
      <c r="Z250" s="430">
        <f t="shared" si="57"/>
        <v>59.574468085106389</v>
      </c>
      <c r="AA250" s="581">
        <f t="shared" si="58"/>
        <v>22.484042553191493</v>
      </c>
      <c r="AB250" s="406">
        <v>12</v>
      </c>
      <c r="AC250" s="568">
        <v>1.88</v>
      </c>
      <c r="AD250" s="568">
        <v>2.91</v>
      </c>
      <c r="AE250" s="568">
        <v>3.25</v>
      </c>
      <c r="AF250" s="568">
        <v>2.2400000000000002</v>
      </c>
      <c r="AG250" s="568">
        <v>10.56</v>
      </c>
      <c r="AH250" s="568">
        <v>7.2900000000000009</v>
      </c>
      <c r="AI250" s="568">
        <v>7.71</v>
      </c>
      <c r="AJ250" s="568">
        <v>13.16</v>
      </c>
      <c r="AK250" s="568">
        <v>7.7200000000000006</v>
      </c>
      <c r="AL250" s="576">
        <v>19900</v>
      </c>
      <c r="AM250" s="571">
        <v>0.3</v>
      </c>
      <c r="AN250" s="568">
        <v>1.77</v>
      </c>
      <c r="AO250" s="510">
        <f t="shared" si="59"/>
        <v>-14.044760372950256</v>
      </c>
      <c r="AP250" s="511">
        <f t="shared" si="60"/>
        <v>8.4392821802412374</v>
      </c>
      <c r="AQ250" s="582">
        <f t="shared" si="61"/>
        <v>49.613212903063172</v>
      </c>
      <c r="AR250" s="430">
        <f>INDEX(Historical!$C$7:$C$1190,MATCH(B250,Historical!$B$7:$B$1214,0))*IF(AH250="n/a",1.03,IF(AH250&lt;0,1.01,IF(AH250&gt;10,1.1,(1+AH250/100))))</f>
        <v>1.1372740000000001</v>
      </c>
      <c r="AS250" s="581">
        <f t="shared" si="62"/>
        <v>1.2249578254</v>
      </c>
      <c r="AT250" s="581">
        <f t="shared" si="68"/>
        <v>1.3195245695208799</v>
      </c>
      <c r="AU250" s="581">
        <f t="shared" si="68"/>
        <v>1.4213918662878917</v>
      </c>
      <c r="AV250" s="581">
        <f t="shared" si="68"/>
        <v>1.5311233183653168</v>
      </c>
      <c r="AW250" s="430">
        <f t="shared" si="63"/>
        <v>6.6342715795740883</v>
      </c>
      <c r="AX250" s="516">
        <f t="shared" si="64"/>
        <v>15.69498835953179</v>
      </c>
      <c r="AY250" s="606">
        <v>0.6</v>
      </c>
      <c r="AZ250" s="571">
        <v>29.94</v>
      </c>
      <c r="BA250" s="571">
        <v>-2.85</v>
      </c>
      <c r="BB250" s="571">
        <v>2.2999999999999998</v>
      </c>
      <c r="BC250" s="571">
        <v>8.14</v>
      </c>
      <c r="BE250" s="421">
        <v>2012</v>
      </c>
      <c r="BF250" s="421">
        <f t="shared" si="65"/>
        <v>1</v>
      </c>
      <c r="BG250" s="578">
        <v>2.77</v>
      </c>
      <c r="BH250" t="s">
        <v>3876</v>
      </c>
      <c r="BI250" t="s">
        <v>3877</v>
      </c>
    </row>
    <row r="251" spans="1:61" ht="12.75" customHeight="1" x14ac:dyDescent="0.25">
      <c r="A251" s="95" t="s">
        <v>4394</v>
      </c>
      <c r="B251" s="405" t="s">
        <v>668</v>
      </c>
      <c r="C251" s="734" t="s">
        <v>243</v>
      </c>
      <c r="D251" s="734" t="s">
        <v>3671</v>
      </c>
      <c r="E251" s="504">
        <v>22</v>
      </c>
      <c r="F251" s="33">
        <v>164</v>
      </c>
      <c r="G251" s="33" t="s">
        <v>114</v>
      </c>
      <c r="H251" s="33" t="s">
        <v>114</v>
      </c>
      <c r="I251" s="573">
        <v>77.37</v>
      </c>
      <c r="J251" s="430">
        <f t="shared" si="52"/>
        <v>2.0679850071086983</v>
      </c>
      <c r="K251" s="575">
        <v>0.4</v>
      </c>
      <c r="L251" s="406">
        <v>4</v>
      </c>
      <c r="M251" s="423">
        <f t="shared" si="53"/>
        <v>1.6</v>
      </c>
      <c r="N251" s="183" t="s">
        <v>162</v>
      </c>
      <c r="O251" s="505">
        <v>0.37</v>
      </c>
      <c r="P251" s="422">
        <v>45628</v>
      </c>
      <c r="Q251" s="422">
        <v>45659</v>
      </c>
      <c r="R251" s="423">
        <f t="shared" si="54"/>
        <v>8.1081081081081159</v>
      </c>
      <c r="S251" s="474">
        <f>IF(INDEX(Historical!$D$7:$D$1190,MATCH(B251,Historical!$B$7:$B$1192,0))=0,"n/a",(INDEX(Historical!$C$7:$C$1190,MATCH(B251,Historical!$B$7:$B$1192,0))/INDEX(Historical!$D$7:$D$1190,MATCH(B251,Historical!$B$7:$B$1192,0))-1)*100)</f>
        <v>8.8235294117646959</v>
      </c>
      <c r="T251" s="474">
        <f>IF(INDEX(Historical!$F$7:$F$1190,MATCH(B251,Historical!$B$7:$B$1192,0))=0,"n/a",((INDEX(Historical!$C$7:$C$1190,MATCH(B251,Historical!$B$7:$B$1192,0))/INDEX(Historical!$F$7:$F$1190,MATCH(B251,Historical!$B$7:$B$1192,0)))^(1/3)-1)*100)</f>
        <v>9.4110259989074407</v>
      </c>
      <c r="U251" s="474">
        <f>IF(INDEX(Historical!$H$7:$H$1190,MATCH(B251,Historical!$B$7:$B$1192,0))=0,"n/a",((INDEX(Historical!$C$7:$C$1190,MATCH(B251,Historical!$B$7:$B$1192,0))/INDEX(Historical!$H$7:$H$1190,MATCH(B251,Historical!$B$7:$B$1192,0)))^(1/5)-1)*100)</f>
        <v>10.957281717318423</v>
      </c>
      <c r="V251" s="474">
        <f>IF(INDEX(Historical!$M$7:$M$1190,MATCH(B251,Historical!$B$7:$B$1192,0))=0,"n/a",((INDEX(Historical!$C$7:$C$1190,MATCH(B251,Historical!$B$7:$B$1192,0))/INDEX(Historical!$M$7:$M$1190,MATCH(B251,Historical!$B$7:$B$1192,0)))^(1/10)-1)*100)</f>
        <v>11.918543025576867</v>
      </c>
      <c r="W251" s="475">
        <f t="shared" si="55"/>
        <v>0.91934741468016667</v>
      </c>
      <c r="X251" s="476">
        <f t="shared" si="56"/>
        <v>1.742016171274789</v>
      </c>
      <c r="Y251" s="439"/>
      <c r="Z251" s="430">
        <f t="shared" si="57"/>
        <v>74.074074074074076</v>
      </c>
      <c r="AA251" s="581">
        <f t="shared" si="58"/>
        <v>35.819444444444443</v>
      </c>
      <c r="AB251" s="406">
        <v>5</v>
      </c>
      <c r="AC251" s="568">
        <v>2.16</v>
      </c>
      <c r="AD251" s="568">
        <v>3.72</v>
      </c>
      <c r="AE251" s="568">
        <v>2.46</v>
      </c>
      <c r="AF251" s="568">
        <v>8.64</v>
      </c>
      <c r="AG251" s="568">
        <v>23.29</v>
      </c>
      <c r="AH251" s="568">
        <v>-23.26</v>
      </c>
      <c r="AI251" s="568">
        <v>47.05</v>
      </c>
      <c r="AJ251" s="568">
        <v>6.29</v>
      </c>
      <c r="AK251" s="568">
        <v>9.64</v>
      </c>
      <c r="AL251" s="576">
        <v>114270</v>
      </c>
      <c r="AM251" s="571">
        <v>20.919999999999998</v>
      </c>
      <c r="AN251" s="568">
        <v>0.83</v>
      </c>
      <c r="AO251" s="510">
        <f t="shared" si="59"/>
        <v>-22.794177720017323</v>
      </c>
      <c r="AP251" s="511">
        <f t="shared" si="60"/>
        <v>13.025266724427121</v>
      </c>
      <c r="AQ251" s="582">
        <f t="shared" si="61"/>
        <v>270.87284433706748</v>
      </c>
      <c r="AR251" s="430">
        <f>INDEX(Historical!$C$7:$C$1190,MATCH(B251,Historical!$B$7:$B$1214,0))*IF(AH251="n/a",1.03,IF(AH251&lt;0,1.01,IF(AH251&gt;10,1.1,(1+AH251/100))))</f>
        <v>1.4947999999999999</v>
      </c>
      <c r="AS251" s="581">
        <f t="shared" si="62"/>
        <v>1.64428</v>
      </c>
      <c r="AT251" s="581">
        <f t="shared" si="68"/>
        <v>1.802788592</v>
      </c>
      <c r="AU251" s="581">
        <f t="shared" si="68"/>
        <v>1.9765774122688</v>
      </c>
      <c r="AV251" s="581">
        <f t="shared" si="68"/>
        <v>2.1671194748115123</v>
      </c>
      <c r="AW251" s="430">
        <f t="shared" si="63"/>
        <v>9.0855654790803122</v>
      </c>
      <c r="AX251" s="516">
        <f t="shared" si="64"/>
        <v>11.743008244901528</v>
      </c>
      <c r="AY251" s="606">
        <v>1.25</v>
      </c>
      <c r="AZ251" s="571">
        <v>47.99</v>
      </c>
      <c r="BA251" s="571">
        <v>-14.62</v>
      </c>
      <c r="BB251" s="571">
        <v>4.6100000000000003</v>
      </c>
      <c r="BC251" s="571">
        <v>9.8699999999999992</v>
      </c>
      <c r="BE251" s="421">
        <v>2003</v>
      </c>
      <c r="BF251" s="421">
        <f t="shared" si="65"/>
        <v>2</v>
      </c>
      <c r="BG251" s="578">
        <v>8.6199999999999992</v>
      </c>
      <c r="BH251" t="s">
        <v>3876</v>
      </c>
      <c r="BI251" t="s">
        <v>3877</v>
      </c>
    </row>
    <row r="252" spans="1:61" ht="12.75" customHeight="1" x14ac:dyDescent="0.25">
      <c r="A252" s="577" t="s">
        <v>3806</v>
      </c>
      <c r="B252" s="405" t="s">
        <v>3783</v>
      </c>
      <c r="C252" s="734" t="s">
        <v>107</v>
      </c>
      <c r="D252" s="734" t="s">
        <v>3657</v>
      </c>
      <c r="E252" s="504">
        <v>11</v>
      </c>
      <c r="F252" s="33">
        <v>501</v>
      </c>
      <c r="G252" s="33" t="s">
        <v>105</v>
      </c>
      <c r="H252" s="33" t="s">
        <v>105</v>
      </c>
      <c r="I252" s="573">
        <v>128.61000000000001</v>
      </c>
      <c r="J252" s="430">
        <f t="shared" si="52"/>
        <v>0.93305341730814084</v>
      </c>
      <c r="K252" s="575">
        <v>0.3</v>
      </c>
      <c r="L252" s="406">
        <v>4</v>
      </c>
      <c r="M252" s="423">
        <f t="shared" si="53"/>
        <v>1.2</v>
      </c>
      <c r="N252" s="183" t="s">
        <v>495</v>
      </c>
      <c r="O252" s="505">
        <v>0.28000000000000003</v>
      </c>
      <c r="P252" s="422">
        <v>45902</v>
      </c>
      <c r="Q252" s="422">
        <v>45916</v>
      </c>
      <c r="R252" s="423">
        <f t="shared" si="54"/>
        <v>7.1428571428571281</v>
      </c>
      <c r="S252" s="474">
        <f>IF(INDEX(Historical!$D$7:$D$1190,MATCH(B252,Historical!$B$7:$B$1192,0))=0,"n/a",(INDEX(Historical!$C$7:$C$1190,MATCH(B252,Historical!$B$7:$B$1192,0))/INDEX(Historical!$D$7:$D$1190,MATCH(B252,Historical!$B$7:$B$1192,0))-1)*100)</f>
        <v>5.6603773584905648</v>
      </c>
      <c r="T252" s="474">
        <f>IF(INDEX(Historical!$F$7:$F$1190,MATCH(B252,Historical!$B$7:$B$1192,0))=0,"n/a",((INDEX(Historical!$C$7:$C$1190,MATCH(B252,Historical!$B$7:$B$1192,0))/INDEX(Historical!$F$7:$F$1190,MATCH(B252,Historical!$B$7:$B$1192,0)))^(1/3)-1)*100)</f>
        <v>7.5619097349695741</v>
      </c>
      <c r="U252" s="474">
        <f>IF(INDEX(Historical!$H$7:$H$1190,MATCH(B252,Historical!$B$7:$B$1192,0))=0,"n/a",((INDEX(Historical!$C$7:$C$1190,MATCH(B252,Historical!$B$7:$B$1192,0))/INDEX(Historical!$H$7:$H$1190,MATCH(B252,Historical!$B$7:$B$1192,0)))^(1/5)-1)*100)</f>
        <v>8.6418770759613572</v>
      </c>
      <c r="V252" s="474">
        <f>IF(INDEX(Historical!$M$7:$M$1190,MATCH(B252,Historical!$B$7:$B$1192,0))=0,"n/a",((INDEX(Historical!$C$7:$C$1190,MATCH(B252,Historical!$B$7:$B$1192,0))/INDEX(Historical!$M$7:$M$1190,MATCH(B252,Historical!$B$7:$B$1192,0)))^(1/10)-1)*100)</f>
        <v>10.8449222600272</v>
      </c>
      <c r="W252" s="475">
        <f t="shared" si="55"/>
        <v>0.79685929218820262</v>
      </c>
      <c r="X252" s="476">
        <f t="shared" si="56"/>
        <v>1.2652821487498327</v>
      </c>
      <c r="Y252" s="451" t="s">
        <v>4949</v>
      </c>
      <c r="Z252" s="430">
        <f t="shared" si="57"/>
        <v>13.528748590755354</v>
      </c>
      <c r="AA252" s="581">
        <f t="shared" si="58"/>
        <v>14.499436302142055</v>
      </c>
      <c r="AB252" s="406">
        <v>12</v>
      </c>
      <c r="AC252" s="568">
        <v>8.8699999999999992</v>
      </c>
      <c r="AD252" s="568" t="s">
        <v>135</v>
      </c>
      <c r="AE252" s="568">
        <v>2.0699999999999998</v>
      </c>
      <c r="AF252" s="568">
        <v>1.3</v>
      </c>
      <c r="AG252" s="568">
        <v>9.42</v>
      </c>
      <c r="AH252" s="568">
        <v>47.620000000000005</v>
      </c>
      <c r="AI252" s="568">
        <v>21.12</v>
      </c>
      <c r="AJ252" s="568">
        <v>6.83</v>
      </c>
      <c r="AK252" s="568" t="s">
        <v>135</v>
      </c>
      <c r="AL252" s="576">
        <v>4650</v>
      </c>
      <c r="AM252" s="571">
        <v>55.2</v>
      </c>
      <c r="AN252" s="568">
        <v>2.21</v>
      </c>
      <c r="AO252" s="510">
        <f t="shared" si="59"/>
        <v>-4.9245058088725564</v>
      </c>
      <c r="AP252" s="511">
        <f t="shared" si="60"/>
        <v>9.5749304932694983</v>
      </c>
      <c r="AQ252" s="582">
        <f t="shared" si="61"/>
        <v>-8.4715777166345152</v>
      </c>
      <c r="AR252" s="430">
        <f>INDEX(Historical!$C$7:$C$1190,MATCH(B252,Historical!$B$7:$B$1214,0))*IF(AH252="n/a",1.03,IF(AH252&lt;0,1.01,IF(AH252&gt;10,1.1,(1+AH252/100))))</f>
        <v>1.2320000000000002</v>
      </c>
      <c r="AS252" s="581">
        <f t="shared" si="62"/>
        <v>1.3552000000000004</v>
      </c>
      <c r="AT252" s="581">
        <f t="shared" si="68"/>
        <v>1.3958560000000004</v>
      </c>
      <c r="AU252" s="581">
        <f t="shared" si="68"/>
        <v>1.4377316800000004</v>
      </c>
      <c r="AV252" s="581">
        <f t="shared" si="68"/>
        <v>1.4808636304000005</v>
      </c>
      <c r="AW252" s="430">
        <f t="shared" si="63"/>
        <v>6.9016513104000019</v>
      </c>
      <c r="AX252" s="516">
        <f t="shared" si="64"/>
        <v>5.3663411168649411</v>
      </c>
      <c r="AY252" s="606">
        <v>0.87</v>
      </c>
      <c r="AZ252" s="571">
        <v>31.03</v>
      </c>
      <c r="BA252" s="571">
        <v>-1.87</v>
      </c>
      <c r="BB252" s="571">
        <v>3.92</v>
      </c>
      <c r="BC252" s="571">
        <v>12.950000000000001</v>
      </c>
      <c r="BE252" s="421">
        <v>2015</v>
      </c>
      <c r="BF252" s="421">
        <f t="shared" si="65"/>
        <v>1</v>
      </c>
      <c r="BG252" s="578">
        <v>2.29</v>
      </c>
      <c r="BH252" t="s">
        <v>3876</v>
      </c>
      <c r="BI252" t="s">
        <v>3877</v>
      </c>
    </row>
    <row r="253" spans="1:61" ht="12.75" customHeight="1" x14ac:dyDescent="0.25">
      <c r="A253" s="95" t="s">
        <v>4396</v>
      </c>
      <c r="B253" s="405" t="s">
        <v>673</v>
      </c>
      <c r="C253" s="734" t="s">
        <v>111</v>
      </c>
      <c r="D253" s="734" t="s">
        <v>3658</v>
      </c>
      <c r="E253" s="504">
        <v>22</v>
      </c>
      <c r="F253" s="33">
        <v>179</v>
      </c>
      <c r="G253" s="33" t="s">
        <v>36</v>
      </c>
      <c r="H253" s="33" t="s">
        <v>36</v>
      </c>
      <c r="I253" s="573">
        <v>590.04</v>
      </c>
      <c r="J253" s="430">
        <f t="shared" si="52"/>
        <v>1.5659955257270695</v>
      </c>
      <c r="K253" s="575">
        <v>2.31</v>
      </c>
      <c r="L253" s="406">
        <v>4</v>
      </c>
      <c r="M253" s="423">
        <f t="shared" si="53"/>
        <v>9.24</v>
      </c>
      <c r="N253" s="183" t="s">
        <v>674</v>
      </c>
      <c r="O253" s="505">
        <v>2.06</v>
      </c>
      <c r="P253" s="422">
        <v>45810</v>
      </c>
      <c r="Q253" s="422">
        <v>45826</v>
      </c>
      <c r="R253" s="423">
        <f t="shared" si="54"/>
        <v>12.135922330097088</v>
      </c>
      <c r="S253" s="474">
        <f>IF(INDEX(Historical!$D$7:$D$1190,MATCH(B253,Historical!$B$7:$B$1192,0))=0,"n/a",(INDEX(Historical!$C$7:$C$1190,MATCH(B253,Historical!$B$7:$B$1192,0))/INDEX(Historical!$D$7:$D$1190,MATCH(B253,Historical!$B$7:$B$1192,0))-1)*100)</f>
        <v>9.6730245231607661</v>
      </c>
      <c r="T253" s="474">
        <f>IF(INDEX(Historical!$F$7:$F$1190,MATCH(B253,Historical!$B$7:$B$1192,0))=0,"n/a",((INDEX(Historical!$C$7:$C$1190,MATCH(B253,Historical!$B$7:$B$1192,0))/INDEX(Historical!$F$7:$F$1190,MATCH(B253,Historical!$B$7:$B$1192,0)))^(1/3)-1)*100)</f>
        <v>9.3297586546608358</v>
      </c>
      <c r="U253" s="474">
        <f>IF(INDEX(Historical!$H$7:$H$1190,MATCH(B253,Historical!$B$7:$B$1192,0))=0,"n/a",((INDEX(Historical!$C$7:$C$1190,MATCH(B253,Historical!$B$7:$B$1192,0))/INDEX(Historical!$H$7:$H$1190,MATCH(B253,Historical!$B$7:$B$1192,0)))^(1/5)-1)*100)</f>
        <v>9.3022836498510397</v>
      </c>
      <c r="V253" s="474">
        <f>IF(INDEX(Historical!$M$7:$M$1190,MATCH(B253,Historical!$B$7:$B$1192,0))=0,"n/a",((INDEX(Historical!$C$7:$C$1190,MATCH(B253,Historical!$B$7:$B$1192,0))/INDEX(Historical!$M$7:$M$1190,MATCH(B253,Historical!$B$7:$B$1192,0)))^(1/10)-1)*100)</f>
        <v>11.502000410655544</v>
      </c>
      <c r="W253" s="475">
        <f t="shared" si="55"/>
        <v>0.80875354875081817</v>
      </c>
      <c r="X253" s="476">
        <f t="shared" si="56"/>
        <v>0.56480167880091303</v>
      </c>
      <c r="Y253" s="405"/>
      <c r="Z253" s="430">
        <f t="shared" si="57"/>
        <v>33.970588235294116</v>
      </c>
      <c r="AA253" s="581">
        <f t="shared" si="58"/>
        <v>21.692647058823528</v>
      </c>
      <c r="AB253" s="406">
        <v>12</v>
      </c>
      <c r="AC253" s="568">
        <v>27.2</v>
      </c>
      <c r="AD253" s="568">
        <v>3.45</v>
      </c>
      <c r="AE253" s="568">
        <v>2.09</v>
      </c>
      <c r="AF253" s="568">
        <v>5.46</v>
      </c>
      <c r="AG253" s="568">
        <v>26.5</v>
      </c>
      <c r="AH253" s="568">
        <v>-2.68</v>
      </c>
      <c r="AI253" s="568">
        <v>13.41</v>
      </c>
      <c r="AJ253" s="568">
        <v>16.470000000000002</v>
      </c>
      <c r="AK253" s="568">
        <v>6.29</v>
      </c>
      <c r="AL253" s="576">
        <v>84480</v>
      </c>
      <c r="AM253" s="571">
        <v>0.22</v>
      </c>
      <c r="AN253" s="568">
        <v>1.1299999999999999</v>
      </c>
      <c r="AO253" s="510">
        <f t="shared" si="59"/>
        <v>-10.824367883245419</v>
      </c>
      <c r="AP253" s="511">
        <f t="shared" si="60"/>
        <v>10.86827917557811</v>
      </c>
      <c r="AQ253" s="582">
        <f t="shared" si="61"/>
        <v>129.43588108535192</v>
      </c>
      <c r="AR253" s="430">
        <f>INDEX(Historical!$C$7:$C$1190,MATCH(B253,Historical!$B$7:$B$1214,0))*IF(AH253="n/a",1.03,IF(AH253&lt;0,1.01,IF(AH253&gt;10,1.1,(1+AH253/100))))</f>
        <v>8.1305000000000014</v>
      </c>
      <c r="AS253" s="581">
        <f t="shared" si="62"/>
        <v>8.9435500000000019</v>
      </c>
      <c r="AT253" s="581">
        <f t="shared" si="68"/>
        <v>9.5060992950000021</v>
      </c>
      <c r="AU253" s="581">
        <f t="shared" si="68"/>
        <v>10.104032940655502</v>
      </c>
      <c r="AV253" s="581">
        <f t="shared" si="68"/>
        <v>10.739576612622733</v>
      </c>
      <c r="AW253" s="430">
        <f t="shared" si="63"/>
        <v>47.42375884827824</v>
      </c>
      <c r="AX253" s="516">
        <f t="shared" si="64"/>
        <v>8.0373803213813027</v>
      </c>
      <c r="AY253" s="606">
        <v>0.13</v>
      </c>
      <c r="AZ253" s="571">
        <v>38.43</v>
      </c>
      <c r="BA253" s="571">
        <v>-1.82</v>
      </c>
      <c r="BB253" s="571">
        <v>7.1999999999999993</v>
      </c>
      <c r="BC253" s="571">
        <v>17.8</v>
      </c>
      <c r="BE253" s="421">
        <v>2004</v>
      </c>
      <c r="BF253" s="421">
        <f t="shared" si="65"/>
        <v>2</v>
      </c>
      <c r="BG253" s="578">
        <v>8.1199999999999992</v>
      </c>
      <c r="BH253" t="s">
        <v>3876</v>
      </c>
      <c r="BI253" t="s">
        <v>3877</v>
      </c>
    </row>
    <row r="254" spans="1:61" s="540" customFormat="1" ht="12.75" customHeight="1" x14ac:dyDescent="0.25">
      <c r="A254" s="602" t="s">
        <v>4397</v>
      </c>
      <c r="B254" s="546" t="s">
        <v>3428</v>
      </c>
      <c r="C254" s="734" t="s">
        <v>111</v>
      </c>
      <c r="D254" s="734" t="s">
        <v>209</v>
      </c>
      <c r="E254" s="524">
        <v>11</v>
      </c>
      <c r="F254" s="33">
        <v>491</v>
      </c>
      <c r="G254" s="720" t="s">
        <v>105</v>
      </c>
      <c r="H254" s="720" t="s">
        <v>105</v>
      </c>
      <c r="I254" s="525">
        <v>218.77</v>
      </c>
      <c r="J254" s="526">
        <f t="shared" si="52"/>
        <v>0.5668053206563971</v>
      </c>
      <c r="K254" s="527">
        <v>0.31</v>
      </c>
      <c r="L254" s="528">
        <v>4</v>
      </c>
      <c r="M254" s="529">
        <f t="shared" si="53"/>
        <v>1.24</v>
      </c>
      <c r="N254" s="530" t="s">
        <v>318</v>
      </c>
      <c r="O254" s="531">
        <v>0.3</v>
      </c>
      <c r="P254" s="714">
        <v>45721</v>
      </c>
      <c r="Q254" s="714">
        <v>45735</v>
      </c>
      <c r="R254" s="529">
        <f t="shared" si="54"/>
        <v>3.3333333333333366</v>
      </c>
      <c r="S254" s="474">
        <f>IF(INDEX(Historical!$D$7:$D$1190,MATCH(B254,Historical!$B$7:$B$1192,0))=0,"n/a",(INDEX(Historical!$C$7:$C$1190,MATCH(B254,Historical!$B$7:$B$1192,0))/INDEX(Historical!$D$7:$D$1190,MATCH(B254,Historical!$B$7:$B$1192,0))-1)*100)</f>
        <v>3.4482758620689724</v>
      </c>
      <c r="T254" s="474">
        <f>IF(INDEX(Historical!$F$7:$F$1190,MATCH(B254,Historical!$B$7:$B$1192,0))=0,"n/a",((INDEX(Historical!$C$7:$C$1190,MATCH(B254,Historical!$B$7:$B$1192,0))/INDEX(Historical!$F$7:$F$1190,MATCH(B254,Historical!$B$7:$B$1192,0)))^(1/3)-1)*100)</f>
        <v>3.5744168651286268</v>
      </c>
      <c r="U254" s="474">
        <f>IF(INDEX(Historical!$H$7:$H$1190,MATCH(B254,Historical!$B$7:$B$1192,0))=0,"n/a",((INDEX(Historical!$C$7:$C$1190,MATCH(B254,Historical!$B$7:$B$1192,0))/INDEX(Historical!$H$7:$H$1190,MATCH(B254,Historical!$B$7:$B$1192,0)))^(1/5)-1)*100)</f>
        <v>3.7137289336648172</v>
      </c>
      <c r="V254" s="474" t="str">
        <f>IF(INDEX(Historical!$M$7:$M$1190,MATCH(B254,Historical!$B$7:$B$1192,0))=0,"n/a",((INDEX(Historical!$C$7:$C$1190,MATCH(B254,Historical!$B$7:$B$1192,0))/INDEX(Historical!$M$7:$M$1190,MATCH(B254,Historical!$B$7:$B$1192,0)))^(1/10)-1)*100)</f>
        <v>n/a</v>
      </c>
      <c r="W254" s="475" t="str">
        <f t="shared" si="55"/>
        <v>n/a</v>
      </c>
      <c r="X254" s="476">
        <f t="shared" si="56"/>
        <v>0.27693728066106021</v>
      </c>
      <c r="Y254" s="541"/>
      <c r="Z254" s="526">
        <f t="shared" si="57"/>
        <v>31</v>
      </c>
      <c r="AA254" s="533">
        <f t="shared" si="58"/>
        <v>54.692500000000003</v>
      </c>
      <c r="AB254" s="528">
        <v>12</v>
      </c>
      <c r="AC254" s="534">
        <v>4</v>
      </c>
      <c r="AD254" s="534" t="s">
        <v>135</v>
      </c>
      <c r="AE254" s="534">
        <v>4.26</v>
      </c>
      <c r="AF254" s="534">
        <v>3.08</v>
      </c>
      <c r="AG254" s="534">
        <v>5.7799999999999994</v>
      </c>
      <c r="AH254" s="534">
        <v>11.59</v>
      </c>
      <c r="AI254" s="534">
        <v>12.920000000000002</v>
      </c>
      <c r="AJ254" s="534">
        <v>13.41</v>
      </c>
      <c r="AK254" s="534" t="s">
        <v>135</v>
      </c>
      <c r="AL254" s="535">
        <v>4610</v>
      </c>
      <c r="AM254" s="536">
        <v>0.77999999999999992</v>
      </c>
      <c r="AN254" s="534">
        <v>0.32</v>
      </c>
      <c r="AO254" s="537">
        <f t="shared" si="59"/>
        <v>-50.411965745678785</v>
      </c>
      <c r="AP254" s="538">
        <f t="shared" si="60"/>
        <v>4.2805342543212141</v>
      </c>
      <c r="AQ254" s="582">
        <f t="shared" si="61"/>
        <v>173.6200934791807</v>
      </c>
      <c r="AR254" s="430">
        <f>INDEX(Historical!$C$7:$C$1190,MATCH(B254,Historical!$B$7:$B$1214,0))*IF(AH254="n/a",1.03,IF(AH254&lt;0,1.01,IF(AH254&gt;10,1.1,(1+AH254/100))))</f>
        <v>1.32</v>
      </c>
      <c r="AS254" s="533">
        <f t="shared" si="62"/>
        <v>1.4520000000000002</v>
      </c>
      <c r="AT254" s="533">
        <f t="shared" si="68"/>
        <v>1.4955600000000002</v>
      </c>
      <c r="AU254" s="533">
        <f t="shared" si="68"/>
        <v>1.5404268000000003</v>
      </c>
      <c r="AV254" s="533">
        <f t="shared" si="68"/>
        <v>1.5866396040000004</v>
      </c>
      <c r="AW254" s="526">
        <f t="shared" si="63"/>
        <v>7.3946264040000012</v>
      </c>
      <c r="AX254" s="539">
        <f t="shared" si="64"/>
        <v>3.3800916048818395</v>
      </c>
      <c r="AY254" s="607">
        <v>1.57</v>
      </c>
      <c r="AZ254" s="536">
        <v>63.870000000000005</v>
      </c>
      <c r="BA254" s="536">
        <v>-5.6800000000000006</v>
      </c>
      <c r="BB254" s="536">
        <v>4.18</v>
      </c>
      <c r="BC254" s="536">
        <v>18.649999999999999</v>
      </c>
      <c r="BD254" s="592"/>
      <c r="BE254" s="421">
        <v>2015</v>
      </c>
      <c r="BF254" s="421">
        <f t="shared" si="65"/>
        <v>1</v>
      </c>
      <c r="BG254" s="559">
        <v>3.46</v>
      </c>
      <c r="BH254" t="s">
        <v>3876</v>
      </c>
      <c r="BI254" t="s">
        <v>3877</v>
      </c>
    </row>
    <row r="255" spans="1:61" ht="12.75" customHeight="1" x14ac:dyDescent="0.25">
      <c r="A255" s="95" t="s">
        <v>4398</v>
      </c>
      <c r="B255" s="405" t="s">
        <v>1404</v>
      </c>
      <c r="C255" s="734" t="s">
        <v>107</v>
      </c>
      <c r="D255" s="734" t="s">
        <v>3652</v>
      </c>
      <c r="E255" s="504">
        <v>16</v>
      </c>
      <c r="F255" s="33">
        <v>253</v>
      </c>
      <c r="G255" s="33" t="s">
        <v>105</v>
      </c>
      <c r="H255" s="33" t="s">
        <v>105</v>
      </c>
      <c r="I255" s="573">
        <v>94.03</v>
      </c>
      <c r="J255" s="430">
        <f t="shared" si="52"/>
        <v>2.7225353610549825</v>
      </c>
      <c r="K255" s="575">
        <v>0.64</v>
      </c>
      <c r="L255" s="406">
        <v>4</v>
      </c>
      <c r="M255" s="423">
        <f t="shared" si="53"/>
        <v>2.56</v>
      </c>
      <c r="N255" s="183" t="s">
        <v>567</v>
      </c>
      <c r="O255" s="505">
        <v>0.62</v>
      </c>
      <c r="P255" s="422">
        <v>45722</v>
      </c>
      <c r="Q255" s="422">
        <v>45730</v>
      </c>
      <c r="R255" s="423">
        <f t="shared" si="54"/>
        <v>3.2258064516129057</v>
      </c>
      <c r="S255" s="474">
        <f>IF(INDEX(Historical!$D$7:$D$1190,MATCH(B255,Historical!$B$7:$B$1192,0))=0,"n/a",(INDEX(Historical!$C$7:$C$1190,MATCH(B255,Historical!$B$7:$B$1192,0))/INDEX(Historical!$D$7:$D$1190,MATCH(B255,Historical!$B$7:$B$1192,0))-1)*100)</f>
        <v>2.5000000000000133</v>
      </c>
      <c r="T255" s="474">
        <f>IF(INDEX(Historical!$F$7:$F$1190,MATCH(B255,Historical!$B$7:$B$1192,0))=0,"n/a",((INDEX(Historical!$C$7:$C$1190,MATCH(B255,Historical!$B$7:$B$1192,0))/INDEX(Historical!$F$7:$F$1190,MATCH(B255,Historical!$B$7:$B$1192,0)))^(1/3)-1)*100)</f>
        <v>17.927370799407338</v>
      </c>
      <c r="U255" s="474">
        <f>IF(INDEX(Historical!$H$7:$H$1190,MATCH(B255,Historical!$B$7:$B$1192,0))=0,"n/a",((INDEX(Historical!$C$7:$C$1190,MATCH(B255,Historical!$B$7:$B$1192,0))/INDEX(Historical!$H$7:$H$1190,MATCH(B255,Historical!$B$7:$B$1192,0)))^(1/5)-1)*100)</f>
        <v>14.31755108178514</v>
      </c>
      <c r="V255" s="474">
        <f>IF(INDEX(Historical!$M$7:$M$1190,MATCH(B255,Historical!$B$7:$B$1192,0))=0,"n/a",((INDEX(Historical!$C$7:$C$1190,MATCH(B255,Historical!$B$7:$B$1192,0))/INDEX(Historical!$M$7:$M$1190,MATCH(B255,Historical!$B$7:$B$1192,0)))^(1/10)-1)*100)</f>
        <v>13.392337149897692</v>
      </c>
      <c r="W255" s="475">
        <f t="shared" si="55"/>
        <v>1.0690853225640691</v>
      </c>
      <c r="X255" s="476">
        <f t="shared" si="56"/>
        <v>0.84970629565490441</v>
      </c>
      <c r="Y255" s="405"/>
      <c r="Z255" s="430">
        <f t="shared" si="57"/>
        <v>31.960049937578027</v>
      </c>
      <c r="AA255" s="581">
        <f t="shared" si="58"/>
        <v>11.739076154806492</v>
      </c>
      <c r="AB255" s="406">
        <v>12</v>
      </c>
      <c r="AC255" s="568">
        <v>8.01</v>
      </c>
      <c r="AD255" s="568" t="s">
        <v>135</v>
      </c>
      <c r="AE255" s="568">
        <v>2.33</v>
      </c>
      <c r="AF255" s="568">
        <v>1.79</v>
      </c>
      <c r="AG255" s="568">
        <v>16.689999999999998</v>
      </c>
      <c r="AH255" s="568">
        <v>37.99</v>
      </c>
      <c r="AI255" s="568">
        <v>5.3100000000000005</v>
      </c>
      <c r="AJ255" s="568">
        <v>16.850000000000001</v>
      </c>
      <c r="AK255" s="568" t="s">
        <v>135</v>
      </c>
      <c r="AL255" s="576">
        <v>519.29999999999995</v>
      </c>
      <c r="AM255" s="571">
        <v>2.67</v>
      </c>
      <c r="AN255" s="568">
        <v>0.28000000000000003</v>
      </c>
      <c r="AO255" s="510">
        <f t="shared" si="59"/>
        <v>5.3010102880336323</v>
      </c>
      <c r="AP255" s="511">
        <f t="shared" si="60"/>
        <v>17.040086442840124</v>
      </c>
      <c r="AQ255" s="582">
        <f t="shared" si="61"/>
        <v>-3.3610469218232186</v>
      </c>
      <c r="AR255" s="430">
        <f>INDEX(Historical!$C$7:$C$1190,MATCH(B255,Historical!$B$7:$B$1214,0))*IF(AH255="n/a",1.03,IF(AH255&lt;0,1.01,IF(AH255&gt;10,1.1,(1+AH255/100))))</f>
        <v>2.706</v>
      </c>
      <c r="AS255" s="581">
        <f t="shared" si="62"/>
        <v>2.8496885999999999</v>
      </c>
      <c r="AT255" s="581">
        <f t="shared" si="68"/>
        <v>2.9351792579999998</v>
      </c>
      <c r="AU255" s="581">
        <f t="shared" si="68"/>
        <v>3.0232346357399997</v>
      </c>
      <c r="AV255" s="581">
        <f t="shared" si="68"/>
        <v>3.1139316748121999</v>
      </c>
      <c r="AW255" s="430">
        <f t="shared" si="63"/>
        <v>14.628034168552199</v>
      </c>
      <c r="AX255" s="516">
        <f t="shared" si="64"/>
        <v>15.556773549454642</v>
      </c>
      <c r="AY255" s="606">
        <v>0.99</v>
      </c>
      <c r="AZ255" s="571">
        <v>47.660000000000004</v>
      </c>
      <c r="BA255" s="571">
        <v>-6.17</v>
      </c>
      <c r="BB255" s="571">
        <v>3.64</v>
      </c>
      <c r="BC255" s="571">
        <v>12.540000000000001</v>
      </c>
      <c r="BE255" s="421">
        <v>2010</v>
      </c>
      <c r="BF255" s="421">
        <f t="shared" si="65"/>
        <v>1</v>
      </c>
      <c r="BG255" s="578">
        <v>1.48</v>
      </c>
      <c r="BH255" t="s">
        <v>3876</v>
      </c>
      <c r="BI255" t="s">
        <v>3877</v>
      </c>
    </row>
    <row r="256" spans="1:61" ht="12.75" customHeight="1" x14ac:dyDescent="0.25">
      <c r="A256" s="577" t="s">
        <v>3753</v>
      </c>
      <c r="B256" s="405" t="s">
        <v>3752</v>
      </c>
      <c r="C256" s="734" t="s">
        <v>3636</v>
      </c>
      <c r="D256" s="734" t="s">
        <v>4812</v>
      </c>
      <c r="E256" s="504">
        <v>10</v>
      </c>
      <c r="F256" s="33">
        <v>510</v>
      </c>
      <c r="G256" s="33" t="s">
        <v>105</v>
      </c>
      <c r="H256" s="33" t="s">
        <v>105</v>
      </c>
      <c r="I256" s="573">
        <v>32.229999999999997</v>
      </c>
      <c r="J256" s="430">
        <f t="shared" si="52"/>
        <v>7.0741545144275522</v>
      </c>
      <c r="K256" s="575">
        <v>0.56999999999999995</v>
      </c>
      <c r="L256" s="406">
        <v>4</v>
      </c>
      <c r="M256" s="423">
        <f t="shared" si="53"/>
        <v>2.2799999999999998</v>
      </c>
      <c r="N256" s="183" t="s">
        <v>311</v>
      </c>
      <c r="O256" s="505">
        <v>0.56000000000000005</v>
      </c>
      <c r="P256" s="422">
        <v>45639</v>
      </c>
      <c r="Q256" s="422">
        <v>45657</v>
      </c>
      <c r="R256" s="423">
        <f t="shared" si="54"/>
        <v>1.7857142857142672</v>
      </c>
      <c r="S256" s="474">
        <f>IF(INDEX(Historical!$D$7:$D$1190,MATCH(B256,Historical!$B$7:$B$1192,0))=0,"n/a",(INDEX(Historical!$C$7:$C$1190,MATCH(B256,Historical!$B$7:$B$1192,0))/INDEX(Historical!$D$7:$D$1190,MATCH(B256,Historical!$B$7:$B$1192,0))-1)*100)</f>
        <v>0.89686098654708779</v>
      </c>
      <c r="T256" s="474">
        <f>IF(INDEX(Historical!$F$7:$F$1190,MATCH(B256,Historical!$B$7:$B$1192,0))=0,"n/a",((INDEX(Historical!$C$7:$C$1190,MATCH(B256,Historical!$B$7:$B$1192,0))/INDEX(Historical!$F$7:$F$1190,MATCH(B256,Historical!$B$7:$B$1192,0)))^(1/3)-1)*100)</f>
        <v>12.269502440536373</v>
      </c>
      <c r="U256" s="474">
        <f>IF(INDEX(Historical!$H$7:$H$1190,MATCH(B256,Historical!$B$7:$B$1192,0))=0,"n/a",((INDEX(Historical!$C$7:$C$1190,MATCH(B256,Historical!$B$7:$B$1192,0))/INDEX(Historical!$H$7:$H$1190,MATCH(B256,Historical!$B$7:$B$1192,0)))^(1/5)-1)*100)</f>
        <v>12.118107748863839</v>
      </c>
      <c r="V256" s="474" t="str">
        <f>IF(INDEX(Historical!$M$7:$M$1190,MATCH(B256,Historical!$B$7:$B$1192,0))=0,"n/a",((INDEX(Historical!$C$7:$C$1190,MATCH(B256,Historical!$B$7:$B$1192,0))/INDEX(Historical!$M$7:$M$1190,MATCH(B256,Historical!$B$7:$B$1192,0)))^(1/10)-1)*100)</f>
        <v>n/a</v>
      </c>
      <c r="W256" s="475" t="str">
        <f t="shared" si="55"/>
        <v>n/a</v>
      </c>
      <c r="X256" s="476" t="str">
        <f t="shared" si="56"/>
        <v>n/a</v>
      </c>
      <c r="Y256" s="574"/>
      <c r="Z256" s="430">
        <f t="shared" si="57"/>
        <v>367.74193548387098</v>
      </c>
      <c r="AA256" s="581">
        <f t="shared" si="58"/>
        <v>51.983870967741929</v>
      </c>
      <c r="AB256" s="406">
        <v>12</v>
      </c>
      <c r="AC256" s="568">
        <v>0.62</v>
      </c>
      <c r="AD256" s="568" t="s">
        <v>135</v>
      </c>
      <c r="AE256" s="568">
        <v>5.73</v>
      </c>
      <c r="AF256" s="568">
        <v>3.73</v>
      </c>
      <c r="AG256" s="568">
        <v>6.1899999999999995</v>
      </c>
      <c r="AH256" s="568">
        <v>-46.28</v>
      </c>
      <c r="AI256" s="568">
        <v>3.55</v>
      </c>
      <c r="AJ256" s="568" t="s">
        <v>135</v>
      </c>
      <c r="AK256" s="568">
        <v>-15</v>
      </c>
      <c r="AL256" s="576">
        <v>4360</v>
      </c>
      <c r="AM256" s="571">
        <v>8.61</v>
      </c>
      <c r="AN256" s="568">
        <v>3.42</v>
      </c>
      <c r="AO256" s="510">
        <f t="shared" si="59"/>
        <v>-32.791608704450539</v>
      </c>
      <c r="AP256" s="511">
        <f t="shared" si="60"/>
        <v>19.19226226329139</v>
      </c>
      <c r="AQ256" s="582">
        <f t="shared" si="61"/>
        <v>193.5603959889514</v>
      </c>
      <c r="AR256" s="430">
        <f>INDEX(Historical!$C$7:$C$1190,MATCH(B256,Historical!$B$7:$B$1214,0))*IF(AH256="n/a",1.03,IF(AH256&lt;0,1.01,IF(AH256&gt;10,1.1,(1+AH256/100))))</f>
        <v>2.2725</v>
      </c>
      <c r="AS256" s="581">
        <f t="shared" si="62"/>
        <v>2.3531737500000003</v>
      </c>
      <c r="AT256" s="581">
        <f t="shared" si="68"/>
        <v>2.3767054875000002</v>
      </c>
      <c r="AU256" s="581">
        <f t="shared" si="68"/>
        <v>2.4004725423750002</v>
      </c>
      <c r="AV256" s="581">
        <f t="shared" si="68"/>
        <v>2.4244772677987503</v>
      </c>
      <c r="AW256" s="430">
        <f t="shared" si="63"/>
        <v>11.827329047673752</v>
      </c>
      <c r="AX256" s="516">
        <f t="shared" si="64"/>
        <v>36.696646129921668</v>
      </c>
      <c r="AY256" s="606">
        <v>1.1100000000000001</v>
      </c>
      <c r="AZ256" s="571">
        <v>15.02</v>
      </c>
      <c r="BA256" s="571">
        <v>-34.43</v>
      </c>
      <c r="BB256" s="571">
        <v>2.63</v>
      </c>
      <c r="BC256" s="571">
        <v>-10.85</v>
      </c>
      <c r="BE256" s="421">
        <v>2015</v>
      </c>
      <c r="BF256" s="421">
        <f t="shared" si="65"/>
        <v>1</v>
      </c>
      <c r="BG256" s="578">
        <v>1.29</v>
      </c>
      <c r="BH256" t="s">
        <v>3876</v>
      </c>
      <c r="BI256" t="s">
        <v>3878</v>
      </c>
    </row>
    <row r="257" spans="1:61" ht="12.75" customHeight="1" x14ac:dyDescent="0.25">
      <c r="A257" s="8" t="s">
        <v>4399</v>
      </c>
      <c r="B257" s="405" t="s">
        <v>1239</v>
      </c>
      <c r="C257" s="734" t="s">
        <v>111</v>
      </c>
      <c r="D257" s="734" t="s">
        <v>3675</v>
      </c>
      <c r="E257" s="504">
        <v>14</v>
      </c>
      <c r="F257" s="33">
        <v>332</v>
      </c>
      <c r="G257" s="33" t="s">
        <v>105</v>
      </c>
      <c r="H257" s="33" t="s">
        <v>105</v>
      </c>
      <c r="I257" s="573">
        <v>55.22</v>
      </c>
      <c r="J257" s="430">
        <f t="shared" si="52"/>
        <v>4.3462513582035491</v>
      </c>
      <c r="K257" s="575">
        <v>0.6</v>
      </c>
      <c r="L257" s="406">
        <v>4</v>
      </c>
      <c r="M257" s="423">
        <f t="shared" si="53"/>
        <v>2.4</v>
      </c>
      <c r="N257" s="183" t="s">
        <v>580</v>
      </c>
      <c r="O257" s="505">
        <v>0.56999999999999995</v>
      </c>
      <c r="P257" s="775">
        <v>45450</v>
      </c>
      <c r="Q257" s="775">
        <v>45464</v>
      </c>
      <c r="R257" s="423">
        <f t="shared" si="54"/>
        <v>5.2631578947368478</v>
      </c>
      <c r="S257" s="474">
        <f>IF(INDEX(Historical!$D$7:$D$1190,MATCH(B257,Historical!$B$7:$B$1192,0))=0,"n/a",(INDEX(Historical!$C$7:$C$1190,MATCH(B257,Historical!$B$7:$B$1192,0))/INDEX(Historical!$D$7:$D$1190,MATCH(B257,Historical!$B$7:$B$1192,0))-1)*100)</f>
        <v>6.2780269058295923</v>
      </c>
      <c r="T257" s="474">
        <f>IF(INDEX(Historical!$F$7:$F$1190,MATCH(B257,Historical!$B$7:$B$1192,0))=0,"n/a",((INDEX(Historical!$C$7:$C$1190,MATCH(B257,Historical!$B$7:$B$1192,0))/INDEX(Historical!$F$7:$F$1190,MATCH(B257,Historical!$B$7:$B$1192,0)))^(1/3)-1)*100)</f>
        <v>10.637774797740441</v>
      </c>
      <c r="U257" s="474">
        <f>IF(INDEX(Historical!$H$7:$H$1190,MATCH(B257,Historical!$B$7:$B$1192,0))=0,"n/a",((INDEX(Historical!$C$7:$C$1190,MATCH(B257,Historical!$B$7:$B$1192,0))/INDEX(Historical!$H$7:$H$1190,MATCH(B257,Historical!$B$7:$B$1192,0)))^(1/5)-1)*100)</f>
        <v>14.581214173830027</v>
      </c>
      <c r="V257" s="474">
        <f>IF(INDEX(Historical!$M$7:$M$1190,MATCH(B257,Historical!$B$7:$B$1192,0))=0,"n/a",((INDEX(Historical!$C$7:$C$1190,MATCH(B257,Historical!$B$7:$B$1192,0))/INDEX(Historical!$M$7:$M$1190,MATCH(B257,Historical!$B$7:$B$1192,0)))^(1/10)-1)*100)</f>
        <v>20.407811319261036</v>
      </c>
      <c r="W257" s="475">
        <f t="shared" si="55"/>
        <v>0.71449181618354995</v>
      </c>
      <c r="X257" s="476" t="str">
        <f t="shared" si="56"/>
        <v>n/a</v>
      </c>
      <c r="Y257" s="439"/>
      <c r="Z257" s="430">
        <f t="shared" si="57"/>
        <v>228.57142857142856</v>
      </c>
      <c r="AA257" s="581">
        <f t="shared" si="58"/>
        <v>52.590476190476188</v>
      </c>
      <c r="AB257" s="406">
        <v>12</v>
      </c>
      <c r="AC257" s="568">
        <v>1.05</v>
      </c>
      <c r="AD257" s="568">
        <v>15.41</v>
      </c>
      <c r="AE257" s="568">
        <v>0.31</v>
      </c>
      <c r="AF257" s="568">
        <v>18.09</v>
      </c>
      <c r="AG257" s="569">
        <v>31.5</v>
      </c>
      <c r="AH257" s="568">
        <v>-41.17</v>
      </c>
      <c r="AI257" s="568">
        <v>48.809999999999995</v>
      </c>
      <c r="AJ257" s="568">
        <v>-8.34</v>
      </c>
      <c r="AK257" s="568">
        <v>3.42</v>
      </c>
      <c r="AL257" s="576">
        <v>2080</v>
      </c>
      <c r="AM257" s="571">
        <v>5.4</v>
      </c>
      <c r="AN257" s="568">
        <v>3.89</v>
      </c>
      <c r="AO257" s="510">
        <f t="shared" si="59"/>
        <v>-33.663010658442616</v>
      </c>
      <c r="AP257" s="511">
        <f t="shared" si="60"/>
        <v>18.927465532033576</v>
      </c>
      <c r="AQ257" s="582">
        <f t="shared" si="61"/>
        <v>550.25181935264789</v>
      </c>
      <c r="AR257" s="430">
        <f>INDEX(Historical!$C$7:$C$1190,MATCH(B257,Historical!$B$7:$B$1214,0))*IF(AH257="n/a",1.03,IF(AH257&lt;0,1.01,IF(AH257&gt;10,1.1,(1+AH257/100))))</f>
        <v>2.3936999999999999</v>
      </c>
      <c r="AS257" s="581">
        <f t="shared" si="62"/>
        <v>2.63307</v>
      </c>
      <c r="AT257" s="581">
        <f t="shared" si="68"/>
        <v>2.7231209939999999</v>
      </c>
      <c r="AU257" s="581">
        <f t="shared" si="68"/>
        <v>2.8162517319947997</v>
      </c>
      <c r="AV257" s="581">
        <f t="shared" si="68"/>
        <v>2.9125675412290217</v>
      </c>
      <c r="AW257" s="430">
        <f t="shared" si="63"/>
        <v>13.478710267223821</v>
      </c>
      <c r="AX257" s="516">
        <f t="shared" si="64"/>
        <v>24.409109502397357</v>
      </c>
      <c r="AY257" s="606">
        <v>0.49</v>
      </c>
      <c r="AZ257" s="571">
        <v>25.1</v>
      </c>
      <c r="BA257" s="571">
        <v>-42.47</v>
      </c>
      <c r="BB257" s="571">
        <v>-2.4299999999999997</v>
      </c>
      <c r="BC257" s="571">
        <v>-23.69</v>
      </c>
      <c r="BE257" s="421">
        <v>2011</v>
      </c>
      <c r="BF257" s="421">
        <f t="shared" si="65"/>
        <v>1</v>
      </c>
      <c r="BG257" s="578">
        <v>1.95</v>
      </c>
      <c r="BH257" t="s">
        <v>3876</v>
      </c>
      <c r="BI257" t="s">
        <v>3877</v>
      </c>
    </row>
    <row r="258" spans="1:61" ht="12.75" customHeight="1" x14ac:dyDescent="0.25">
      <c r="A258" s="95" t="s">
        <v>4405</v>
      </c>
      <c r="B258" s="405" t="s">
        <v>676</v>
      </c>
      <c r="C258" s="734" t="s">
        <v>130</v>
      </c>
      <c r="D258" s="734" t="s">
        <v>3643</v>
      </c>
      <c r="E258" s="504">
        <v>21</v>
      </c>
      <c r="F258" s="33">
        <v>189</v>
      </c>
      <c r="G258" s="33" t="s">
        <v>36</v>
      </c>
      <c r="H258" s="33" t="s">
        <v>36</v>
      </c>
      <c r="I258" s="573">
        <v>57.51</v>
      </c>
      <c r="J258" s="430">
        <f t="shared" si="52"/>
        <v>4.5905059989567034</v>
      </c>
      <c r="K258" s="575">
        <v>0.66</v>
      </c>
      <c r="L258" s="406">
        <v>4</v>
      </c>
      <c r="M258" s="423">
        <f t="shared" si="53"/>
        <v>2.64</v>
      </c>
      <c r="N258" s="183" t="s">
        <v>311</v>
      </c>
      <c r="O258" s="505">
        <v>0.65</v>
      </c>
      <c r="P258" s="422">
        <v>45730</v>
      </c>
      <c r="Q258" s="422">
        <v>45747</v>
      </c>
      <c r="R258" s="423">
        <f t="shared" si="54"/>
        <v>1.5384615384615397</v>
      </c>
      <c r="S258" s="474">
        <f>IF(INDEX(Historical!$D$7:$D$1190,MATCH(B258,Historical!$B$7:$B$1192,0))=0,"n/a",(INDEX(Historical!$C$7:$C$1190,MATCH(B258,Historical!$B$7:$B$1192,0))/INDEX(Historical!$D$7:$D$1190,MATCH(B258,Historical!$B$7:$B$1192,0))-1)*100)</f>
        <v>1.5625</v>
      </c>
      <c r="T258" s="474">
        <f>IF(INDEX(Historical!$F$7:$F$1190,MATCH(B258,Historical!$B$7:$B$1192,0))=0,"n/a",((INDEX(Historical!$C$7:$C$1190,MATCH(B258,Historical!$B$7:$B$1192,0))/INDEX(Historical!$F$7:$F$1190,MATCH(B258,Historical!$B$7:$B$1192,0)))^(1/3)-1)*100)</f>
        <v>1.5875661868801405</v>
      </c>
      <c r="U258" s="474">
        <f>IF(INDEX(Historical!$H$7:$H$1190,MATCH(B258,Historical!$B$7:$B$1192,0))=0,"n/a",((INDEX(Historical!$C$7:$C$1190,MATCH(B258,Historical!$B$7:$B$1192,0))/INDEX(Historical!$H$7:$H$1190,MATCH(B258,Historical!$B$7:$B$1192,0)))^(1/5)-1)*100)</f>
        <v>2.4823563310859775</v>
      </c>
      <c r="V258" s="474">
        <f>IF(INDEX(Historical!$M$7:$M$1190,MATCH(B258,Historical!$B$7:$B$1192,0))=0,"n/a",((INDEX(Historical!$C$7:$C$1190,MATCH(B258,Historical!$B$7:$B$1192,0))/INDEX(Historical!$M$7:$M$1190,MATCH(B258,Historical!$B$7:$B$1192,0)))^(1/10)-1)*100)</f>
        <v>4.9748678361387633</v>
      </c>
      <c r="W258" s="475">
        <f t="shared" si="55"/>
        <v>0.49897935238670682</v>
      </c>
      <c r="X258" s="476" t="str">
        <f t="shared" si="56"/>
        <v>n/a</v>
      </c>
      <c r="Y258" s="442"/>
      <c r="Z258" s="430">
        <f t="shared" si="57"/>
        <v>71.934604904632167</v>
      </c>
      <c r="AA258" s="581">
        <f t="shared" si="58"/>
        <v>15.670299727520435</v>
      </c>
      <c r="AB258" s="406">
        <v>12</v>
      </c>
      <c r="AC258" s="568">
        <v>3.67</v>
      </c>
      <c r="AD258" s="568">
        <v>2.73</v>
      </c>
      <c r="AE258" s="568">
        <v>2.31</v>
      </c>
      <c r="AF258" s="568">
        <v>1.23</v>
      </c>
      <c r="AG258" s="568">
        <v>7.93</v>
      </c>
      <c r="AH258" s="568">
        <v>5.0999999999999996</v>
      </c>
      <c r="AI258" s="568">
        <v>7.07</v>
      </c>
      <c r="AJ258" s="568">
        <v>-1.72</v>
      </c>
      <c r="AK258" s="568">
        <v>5.74</v>
      </c>
      <c r="AL258" s="576">
        <v>3530</v>
      </c>
      <c r="AM258" s="571">
        <v>0.86999999999999988</v>
      </c>
      <c r="AN258" s="568">
        <v>1.1100000000000001</v>
      </c>
      <c r="AO258" s="510">
        <f t="shared" si="59"/>
        <v>-8.5974373974777549</v>
      </c>
      <c r="AP258" s="511">
        <f t="shared" si="60"/>
        <v>7.0728623300426809</v>
      </c>
      <c r="AQ258" s="582">
        <f t="shared" si="61"/>
        <v>-7.4449865338934273</v>
      </c>
      <c r="AR258" s="430">
        <f>INDEX(Historical!$C$7:$C$1190,MATCH(B258,Historical!$B$7:$B$1214,0))*IF(AH258="n/a",1.03,IF(AH258&lt;0,1.01,IF(AH258&gt;10,1.1,(1+AH258/100))))</f>
        <v>2.7326000000000001</v>
      </c>
      <c r="AS258" s="581">
        <f t="shared" si="62"/>
        <v>2.9257948200000001</v>
      </c>
      <c r="AT258" s="581">
        <f t="shared" si="68"/>
        <v>3.0937354426679997</v>
      </c>
      <c r="AU258" s="581">
        <f t="shared" si="68"/>
        <v>3.2713158570771426</v>
      </c>
      <c r="AV258" s="581">
        <f t="shared" si="68"/>
        <v>3.4590893872733703</v>
      </c>
      <c r="AW258" s="430">
        <f t="shared" si="63"/>
        <v>15.482535507018515</v>
      </c>
      <c r="AX258" s="516">
        <f t="shared" si="64"/>
        <v>26.92146671364722</v>
      </c>
      <c r="AY258" s="606">
        <v>0.42</v>
      </c>
      <c r="AZ258" s="571">
        <v>14.04</v>
      </c>
      <c r="BA258" s="571">
        <v>-3.9699999999999998</v>
      </c>
      <c r="BB258" s="571">
        <v>6.75</v>
      </c>
      <c r="BC258" s="571">
        <v>5.43</v>
      </c>
      <c r="BE258" s="421">
        <v>2005</v>
      </c>
      <c r="BF258" s="421">
        <f t="shared" si="65"/>
        <v>2</v>
      </c>
      <c r="BG258" s="578">
        <v>2.85</v>
      </c>
      <c r="BH258" t="s">
        <v>3876</v>
      </c>
      <c r="BI258" t="s">
        <v>3877</v>
      </c>
    </row>
    <row r="259" spans="1:61" ht="12.75" customHeight="1" x14ac:dyDescent="0.25">
      <c r="A259" s="577" t="s">
        <v>4408</v>
      </c>
      <c r="B259" s="405" t="s">
        <v>3757</v>
      </c>
      <c r="C259" s="734" t="s">
        <v>3636</v>
      </c>
      <c r="D259" s="734" t="s">
        <v>4809</v>
      </c>
      <c r="E259" s="504">
        <v>10</v>
      </c>
      <c r="F259" s="33">
        <v>511</v>
      </c>
      <c r="G259" s="33" t="s">
        <v>105</v>
      </c>
      <c r="H259" s="33" t="s">
        <v>105</v>
      </c>
      <c r="I259" s="573">
        <v>34.51</v>
      </c>
      <c r="J259" s="430">
        <f t="shared" si="52"/>
        <v>5.9113300492610845</v>
      </c>
      <c r="K259" s="575">
        <v>0.51</v>
      </c>
      <c r="L259" s="406">
        <v>4</v>
      </c>
      <c r="M259" s="423">
        <f t="shared" si="53"/>
        <v>2.04</v>
      </c>
      <c r="N259" s="183" t="s">
        <v>311</v>
      </c>
      <c r="O259" s="505">
        <v>0.46239999999999998</v>
      </c>
      <c r="P259" s="422">
        <v>45639</v>
      </c>
      <c r="Q259" s="422">
        <v>45657</v>
      </c>
      <c r="R259" s="423">
        <f t="shared" si="54"/>
        <v>10.294117647058831</v>
      </c>
      <c r="S259" s="474">
        <f>IF(INDEX(Historical!$D$7:$D$1190,MATCH(B259,Historical!$B$7:$B$1192,0))=0,"n/a",(INDEX(Historical!$C$7:$C$1190,MATCH(B259,Historical!$B$7:$B$1192,0))/INDEX(Historical!$D$7:$D$1190,MATCH(B259,Historical!$B$7:$B$1192,0))-1)*100)</f>
        <v>10.148629818857401</v>
      </c>
      <c r="T259" s="474">
        <f>IF(INDEX(Historical!$F$7:$F$1190,MATCH(B259,Historical!$B$7:$B$1192,0))=0,"n/a",((INDEX(Historical!$C$7:$C$1190,MATCH(B259,Historical!$B$7:$B$1192,0))/INDEX(Historical!$F$7:$F$1190,MATCH(B259,Historical!$B$7:$B$1192,0)))^(1/3)-1)*100)</f>
        <v>10.562482684256725</v>
      </c>
      <c r="U259" s="474">
        <f>IF(INDEX(Historical!$H$7:$H$1190,MATCH(B259,Historical!$B$7:$B$1192,0))=0,"n/a",((INDEX(Historical!$C$7:$C$1190,MATCH(B259,Historical!$B$7:$B$1192,0))/INDEX(Historical!$H$7:$H$1190,MATCH(B259,Historical!$B$7:$B$1192,0)))^(1/5)-1)*100)</f>
        <v>10.772598151333469</v>
      </c>
      <c r="V259" s="474" t="str">
        <f>IF(INDEX(Historical!$M$7:$M$1190,MATCH(B259,Historical!$B$7:$B$1192,0))=0,"n/a",((INDEX(Historical!$C$7:$C$1190,MATCH(B259,Historical!$B$7:$B$1192,0))/INDEX(Historical!$M$7:$M$1190,MATCH(B259,Historical!$B$7:$B$1192,0)))^(1/10)-1)*100)</f>
        <v>n/a</v>
      </c>
      <c r="W259" s="475" t="str">
        <f t="shared" si="55"/>
        <v>n/a</v>
      </c>
      <c r="X259" s="476" t="str">
        <f t="shared" si="56"/>
        <v>n/a</v>
      </c>
      <c r="Y259" s="574"/>
      <c r="Z259" s="430" t="str">
        <f t="shared" si="57"/>
        <v>n/a</v>
      </c>
      <c r="AA259" s="581" t="str">
        <f t="shared" si="58"/>
        <v>n/a</v>
      </c>
      <c r="AB259" s="406">
        <v>12</v>
      </c>
      <c r="AC259" s="568">
        <v>-1.96</v>
      </c>
      <c r="AD259" s="568" t="s">
        <v>135</v>
      </c>
      <c r="AE259" s="568">
        <v>3.46</v>
      </c>
      <c r="AF259" s="568">
        <v>2.52</v>
      </c>
      <c r="AG259" s="568">
        <v>-11.85</v>
      </c>
      <c r="AH259" s="568">
        <v>-3171.82</v>
      </c>
      <c r="AI259" s="568">
        <v>2.6100000000000003</v>
      </c>
      <c r="AJ259" s="568">
        <v>-59.8</v>
      </c>
      <c r="AK259" s="568" t="s">
        <v>135</v>
      </c>
      <c r="AL259" s="576">
        <v>878.88</v>
      </c>
      <c r="AM259" s="571">
        <v>15.809999999999999</v>
      </c>
      <c r="AN259" s="568">
        <v>4.22</v>
      </c>
      <c r="AO259" s="510" t="str">
        <f t="shared" si="59"/>
        <v>n/a</v>
      </c>
      <c r="AP259" s="511">
        <f t="shared" si="60"/>
        <v>16.683928200594554</v>
      </c>
      <c r="AQ259" s="582" t="str">
        <f t="shared" si="61"/>
        <v>n/a</v>
      </c>
      <c r="AR259" s="430">
        <f>INDEX(Historical!$C$7:$C$1190,MATCH(B259,Historical!$B$7:$B$1214,0))*IF(AH259="n/a",1.03,IF(AH259&lt;0,1.01,IF(AH259&gt;10,1.1,(1+AH259/100))))</f>
        <v>1.916172</v>
      </c>
      <c r="AS259" s="581">
        <f t="shared" si="62"/>
        <v>1.9661840892</v>
      </c>
      <c r="AT259" s="581">
        <f t="shared" si="68"/>
        <v>2.0251696118760001</v>
      </c>
      <c r="AU259" s="581">
        <f t="shared" si="68"/>
        <v>2.08592470023228</v>
      </c>
      <c r="AV259" s="581">
        <f t="shared" si="68"/>
        <v>2.1485024412392484</v>
      </c>
      <c r="AW259" s="430">
        <f t="shared" si="63"/>
        <v>10.141952842547528</v>
      </c>
      <c r="AX259" s="516">
        <f t="shared" si="64"/>
        <v>29.388446370754938</v>
      </c>
      <c r="AY259" s="606">
        <v>1.05</v>
      </c>
      <c r="AZ259" s="571">
        <v>15.110000000000001</v>
      </c>
      <c r="BA259" s="571">
        <v>-27.76</v>
      </c>
      <c r="BB259" s="571">
        <v>4.66</v>
      </c>
      <c r="BC259" s="571">
        <v>-8.57</v>
      </c>
      <c r="BE259" s="421">
        <v>2015</v>
      </c>
      <c r="BF259" s="421">
        <f t="shared" si="65"/>
        <v>1</v>
      </c>
      <c r="BG259" s="578">
        <v>-2.59</v>
      </c>
      <c r="BH259" t="s">
        <v>3876</v>
      </c>
      <c r="BI259" t="s">
        <v>3878</v>
      </c>
    </row>
    <row r="260" spans="1:61" ht="12.75" customHeight="1" x14ac:dyDescent="0.25">
      <c r="A260" s="95" t="s">
        <v>4409</v>
      </c>
      <c r="B260" s="405" t="s">
        <v>1395</v>
      </c>
      <c r="C260" s="734" t="s">
        <v>3656</v>
      </c>
      <c r="D260" s="734" t="s">
        <v>498</v>
      </c>
      <c r="E260" s="504">
        <v>13</v>
      </c>
      <c r="F260" s="33">
        <v>396</v>
      </c>
      <c r="G260" s="33" t="s">
        <v>105</v>
      </c>
      <c r="H260" s="33" t="s">
        <v>105</v>
      </c>
      <c r="I260" s="573">
        <v>204.53</v>
      </c>
      <c r="J260" s="430">
        <f t="shared" si="52"/>
        <v>3.637608174839877</v>
      </c>
      <c r="K260" s="575">
        <v>1.86</v>
      </c>
      <c r="L260" s="406">
        <v>4</v>
      </c>
      <c r="M260" s="423">
        <f t="shared" si="53"/>
        <v>7.44</v>
      </c>
      <c r="N260" s="183" t="s">
        <v>934</v>
      </c>
      <c r="O260" s="505">
        <v>1.69</v>
      </c>
      <c r="P260" s="422">
        <v>45700</v>
      </c>
      <c r="Q260" s="422">
        <v>45714</v>
      </c>
      <c r="R260" s="423">
        <f t="shared" si="54"/>
        <v>10.059171597633146</v>
      </c>
      <c r="S260" s="474">
        <f>IF(INDEX(Historical!$D$7:$D$1190,MATCH(B260,Historical!$B$7:$B$1192,0))=0,"n/a",(INDEX(Historical!$C$7:$C$1190,MATCH(B260,Historical!$B$7:$B$1192,0))/INDEX(Historical!$D$7:$D$1190,MATCH(B260,Historical!$B$7:$B$1192,0))-1)*100)</f>
        <v>25.185185185185176</v>
      </c>
      <c r="T260" s="474">
        <f>IF(INDEX(Historical!$F$7:$F$1190,MATCH(B260,Historical!$B$7:$B$1192,0))=0,"n/a",((INDEX(Historical!$C$7:$C$1190,MATCH(B260,Historical!$B$7:$B$1192,0))/INDEX(Historical!$F$7:$F$1190,MATCH(B260,Historical!$B$7:$B$1192,0)))^(1/3)-1)*100)</f>
        <v>34.151712669241704</v>
      </c>
      <c r="U260" s="474">
        <f>IF(INDEX(Historical!$H$7:$H$1190,MATCH(B260,Historical!$B$7:$B$1192,0))=0,"n/a",((INDEX(Historical!$C$7:$C$1190,MATCH(B260,Historical!$B$7:$B$1192,0))/INDEX(Historical!$H$7:$H$1190,MATCH(B260,Historical!$B$7:$B$1192,0)))^(1/5)-1)*100)</f>
        <v>30.297126511170713</v>
      </c>
      <c r="V260" s="474">
        <f>IF(INDEX(Historical!$M$7:$M$1190,MATCH(B260,Historical!$B$7:$B$1192,0))=0,"n/a",((INDEX(Historical!$C$7:$C$1190,MATCH(B260,Historical!$B$7:$B$1192,0))/INDEX(Historical!$M$7:$M$1190,MATCH(B260,Historical!$B$7:$B$1192,0)))^(1/10)-1)*100)</f>
        <v>27.402967719736672</v>
      </c>
      <c r="W260" s="475">
        <f t="shared" si="55"/>
        <v>1.1056147940264718</v>
      </c>
      <c r="X260" s="476">
        <f t="shared" si="56"/>
        <v>0.87010702214734958</v>
      </c>
      <c r="Y260" s="442"/>
      <c r="Z260" s="430">
        <f t="shared" si="57"/>
        <v>37.5</v>
      </c>
      <c r="AA260" s="581">
        <f t="shared" si="58"/>
        <v>10.308971774193548</v>
      </c>
      <c r="AB260" s="406">
        <v>12</v>
      </c>
      <c r="AC260" s="568">
        <v>19.84</v>
      </c>
      <c r="AD260" s="568" t="s">
        <v>135</v>
      </c>
      <c r="AE260" s="568">
        <v>1.17</v>
      </c>
      <c r="AF260" s="568">
        <v>2.75</v>
      </c>
      <c r="AG260" s="568">
        <v>27.639999999999997</v>
      </c>
      <c r="AH260" s="568">
        <v>-38.659999999999997</v>
      </c>
      <c r="AI260" s="568">
        <v>94.51</v>
      </c>
      <c r="AJ260" s="568">
        <v>34.82</v>
      </c>
      <c r="AK260" s="568">
        <v>-4.55</v>
      </c>
      <c r="AL260" s="576">
        <v>6200</v>
      </c>
      <c r="AM260" s="571">
        <v>6.5</v>
      </c>
      <c r="AN260" s="569">
        <v>2.96</v>
      </c>
      <c r="AO260" s="510">
        <f t="shared" si="59"/>
        <v>23.625762911817045</v>
      </c>
      <c r="AP260" s="511">
        <f t="shared" si="60"/>
        <v>33.934734686010593</v>
      </c>
      <c r="AQ260" s="582">
        <f t="shared" si="61"/>
        <v>12.249073005887245</v>
      </c>
      <c r="AR260" s="430">
        <f>INDEX(Historical!$C$7:$C$1190,MATCH(B260,Historical!$B$7:$B$1214,0))*IF(AH260="n/a",1.03,IF(AH260&lt;0,1.01,IF(AH260&gt;10,1.1,(1+AH260/100))))</f>
        <v>6.8275999999999994</v>
      </c>
      <c r="AS260" s="581">
        <f t="shared" si="62"/>
        <v>7.5103600000000004</v>
      </c>
      <c r="AT260" s="581">
        <f t="shared" si="68"/>
        <v>7.5854636000000006</v>
      </c>
      <c r="AU260" s="581">
        <f t="shared" si="68"/>
        <v>7.6613182360000005</v>
      </c>
      <c r="AV260" s="581">
        <f t="shared" si="68"/>
        <v>7.7379314183600005</v>
      </c>
      <c r="AW260" s="430">
        <f t="shared" si="63"/>
        <v>37.322673254359998</v>
      </c>
      <c r="AX260" s="516">
        <f t="shared" si="64"/>
        <v>18.24801899690021</v>
      </c>
      <c r="AY260" s="606">
        <v>1.03</v>
      </c>
      <c r="AZ260" s="571">
        <v>44.379999999999995</v>
      </c>
      <c r="BA260" s="571">
        <v>-8.43</v>
      </c>
      <c r="BB260" s="571">
        <v>8.1199999999999992</v>
      </c>
      <c r="BC260" s="571">
        <v>20.669999999999998</v>
      </c>
      <c r="BE260" s="421">
        <v>2013</v>
      </c>
      <c r="BF260" s="421">
        <f t="shared" si="65"/>
        <v>1</v>
      </c>
      <c r="BG260" s="578">
        <v>5.4</v>
      </c>
      <c r="BH260" t="s">
        <v>3876</v>
      </c>
      <c r="BI260" t="s">
        <v>3877</v>
      </c>
    </row>
    <row r="261" spans="1:61" s="8" customFormat="1" ht="12.75" customHeight="1" x14ac:dyDescent="0.25">
      <c r="A261" s="8" t="s">
        <v>4411</v>
      </c>
      <c r="B261" s="405" t="s">
        <v>1703</v>
      </c>
      <c r="C261" s="734" t="s">
        <v>111</v>
      </c>
      <c r="D261" s="734" t="s">
        <v>1146</v>
      </c>
      <c r="E261" s="504">
        <v>12</v>
      </c>
      <c r="F261" s="33">
        <v>438</v>
      </c>
      <c r="G261" s="33" t="s">
        <v>105</v>
      </c>
      <c r="H261" s="33" t="s">
        <v>105</v>
      </c>
      <c r="I261" s="573">
        <v>150.16999999999999</v>
      </c>
      <c r="J261" s="430">
        <f t="shared" si="52"/>
        <v>1.8379170273689818</v>
      </c>
      <c r="K261" s="575">
        <v>0.69</v>
      </c>
      <c r="L261" s="406">
        <v>4</v>
      </c>
      <c r="M261" s="423">
        <f t="shared" si="53"/>
        <v>2.76</v>
      </c>
      <c r="N261" s="183" t="s">
        <v>545</v>
      </c>
      <c r="O261" s="505">
        <v>0.6</v>
      </c>
      <c r="P261" s="422">
        <v>45663</v>
      </c>
      <c r="Q261" s="422">
        <v>45674</v>
      </c>
      <c r="R261" s="423">
        <f t="shared" si="54"/>
        <v>14.999999999999996</v>
      </c>
      <c r="S261" s="474">
        <f>IF(INDEX(Historical!$D$7:$D$1190,MATCH(B261,Historical!$B$7:$B$1192,0))=0,"n/a",(INDEX(Historical!$C$7:$C$1190,MATCH(B261,Historical!$B$7:$B$1192,0))/INDEX(Historical!$D$7:$D$1190,MATCH(B261,Historical!$B$7:$B$1192,0))-1)*100)</f>
        <v>15.384615384615374</v>
      </c>
      <c r="T261" s="474">
        <f>IF(INDEX(Historical!$F$7:$F$1190,MATCH(B261,Historical!$B$7:$B$1192,0))=0,"n/a",((INDEX(Historical!$C$7:$C$1190,MATCH(B261,Historical!$B$7:$B$1192,0))/INDEX(Historical!$F$7:$F$1190,MATCH(B261,Historical!$B$7:$B$1192,0)))^(1/3)-1)*100)</f>
        <v>32.147606301246</v>
      </c>
      <c r="U261" s="474">
        <f>IF(INDEX(Historical!$H$7:$H$1190,MATCH(B261,Historical!$B$7:$B$1192,0))=0,"n/a",((INDEX(Historical!$C$7:$C$1190,MATCH(B261,Historical!$B$7:$B$1192,0))/INDEX(Historical!$H$7:$H$1190,MATCH(B261,Historical!$B$7:$B$1192,0)))^(1/5)-1)*100)</f>
        <v>22.220966555524214</v>
      </c>
      <c r="V261" s="474">
        <f>IF(INDEX(Historical!$M$7:$M$1190,MATCH(B261,Historical!$B$7:$B$1192,0))=0,"n/a",((INDEX(Historical!$C$7:$C$1190,MATCH(B261,Historical!$B$7:$B$1192,0))/INDEX(Historical!$M$7:$M$1190,MATCH(B261,Historical!$B$7:$B$1192,0)))^(1/10)-1)*100)</f>
        <v>17.461894308801895</v>
      </c>
      <c r="W261" s="475">
        <f t="shared" si="55"/>
        <v>1.2725404336185591</v>
      </c>
      <c r="X261" s="476">
        <f t="shared" si="56"/>
        <v>1.4903398092236226</v>
      </c>
      <c r="Y261" s="439"/>
      <c r="Z261" s="430">
        <f t="shared" si="57"/>
        <v>72.823218997361465</v>
      </c>
      <c r="AA261" s="581">
        <f t="shared" si="58"/>
        <v>39.622691292875984</v>
      </c>
      <c r="AB261" s="406">
        <v>12</v>
      </c>
      <c r="AC261" s="568">
        <v>3.79</v>
      </c>
      <c r="AD261" s="568">
        <v>56.57</v>
      </c>
      <c r="AE261" s="568">
        <v>1.1200000000000001</v>
      </c>
      <c r="AF261" s="568">
        <v>2.4300000000000002</v>
      </c>
      <c r="AG261" s="568">
        <v>12.26</v>
      </c>
      <c r="AH261" s="568">
        <v>-13.71</v>
      </c>
      <c r="AI261" s="568">
        <v>5.25</v>
      </c>
      <c r="AJ261" s="568">
        <v>14.91</v>
      </c>
      <c r="AK261" s="568">
        <v>0.70000000000000007</v>
      </c>
      <c r="AL261" s="576">
        <v>12560</v>
      </c>
      <c r="AM261" s="571">
        <v>1.02</v>
      </c>
      <c r="AN261" s="568">
        <v>1.1599999999999999</v>
      </c>
      <c r="AO261" s="510">
        <f t="shared" si="59"/>
        <v>-15.56380770998279</v>
      </c>
      <c r="AP261" s="511">
        <f t="shared" si="60"/>
        <v>24.058883582893195</v>
      </c>
      <c r="AQ261" s="582">
        <f t="shared" si="61"/>
        <v>106.8634974960688</v>
      </c>
      <c r="AR261" s="430">
        <f>INDEX(Historical!$C$7:$C$1190,MATCH(B261,Historical!$B$7:$B$1214,0))*IF(AH261="n/a",1.03,IF(AH261&lt;0,1.01,IF(AH261&gt;10,1.1,(1+AH261/100))))</f>
        <v>2.4239999999999999</v>
      </c>
      <c r="AS261" s="581">
        <f t="shared" si="62"/>
        <v>2.5512600000000001</v>
      </c>
      <c r="AT261" s="581">
        <f t="shared" si="68"/>
        <v>2.5691188199999999</v>
      </c>
      <c r="AU261" s="581">
        <f t="shared" si="68"/>
        <v>2.5871026517399995</v>
      </c>
      <c r="AV261" s="581">
        <f t="shared" si="68"/>
        <v>2.6052123703021794</v>
      </c>
      <c r="AW261" s="430">
        <f t="shared" si="63"/>
        <v>12.736693842042179</v>
      </c>
      <c r="AX261" s="516">
        <f t="shared" si="64"/>
        <v>8.4815168422735425</v>
      </c>
      <c r="AY261" s="606">
        <v>1.32</v>
      </c>
      <c r="AZ261" s="571">
        <v>21.69</v>
      </c>
      <c r="BA261" s="571">
        <v>-30</v>
      </c>
      <c r="BB261" s="571">
        <v>3.8</v>
      </c>
      <c r="BC261" s="571">
        <v>-4.47</v>
      </c>
      <c r="BD261" s="591"/>
      <c r="BE261" s="421">
        <v>2014</v>
      </c>
      <c r="BF261" s="421">
        <f t="shared" si="65"/>
        <v>1</v>
      </c>
      <c r="BG261" s="578">
        <v>4.42</v>
      </c>
      <c r="BH261" t="s">
        <v>3876</v>
      </c>
      <c r="BI261" t="s">
        <v>3877</v>
      </c>
    </row>
    <row r="262" spans="1:61" s="8" customFormat="1" ht="12.75" customHeight="1" x14ac:dyDescent="0.25">
      <c r="A262" s="95" t="s">
        <v>4412</v>
      </c>
      <c r="B262" s="405" t="s">
        <v>686</v>
      </c>
      <c r="C262" s="734" t="s">
        <v>127</v>
      </c>
      <c r="D262" s="734" t="s">
        <v>3667</v>
      </c>
      <c r="E262" s="504">
        <v>23</v>
      </c>
      <c r="F262" s="33">
        <v>160</v>
      </c>
      <c r="G262" s="33" t="s">
        <v>105</v>
      </c>
      <c r="H262" s="33" t="s">
        <v>105</v>
      </c>
      <c r="I262" s="573">
        <v>59.38</v>
      </c>
      <c r="J262" s="430">
        <f t="shared" si="52"/>
        <v>1.212529471202425</v>
      </c>
      <c r="K262" s="575">
        <v>0.18</v>
      </c>
      <c r="L262" s="406">
        <v>4</v>
      </c>
      <c r="M262" s="423">
        <f t="shared" si="53"/>
        <v>0.72</v>
      </c>
      <c r="N262" s="183" t="s">
        <v>118</v>
      </c>
      <c r="O262" s="505">
        <v>0.155</v>
      </c>
      <c r="P262" s="422">
        <v>45877</v>
      </c>
      <c r="Q262" s="422">
        <v>45891</v>
      </c>
      <c r="R262" s="423">
        <f t="shared" si="54"/>
        <v>16.129032258064512</v>
      </c>
      <c r="S262" s="474">
        <f>IF(INDEX(Historical!$D$7:$D$1190,MATCH(B262,Historical!$B$7:$B$1192,0))=0,"n/a",(INDEX(Historical!$C$7:$C$1190,MATCH(B262,Historical!$B$7:$B$1192,0))/INDEX(Historical!$D$7:$D$1190,MATCH(B262,Historical!$B$7:$B$1192,0))-1)*100)</f>
        <v>5.2631578947368363</v>
      </c>
      <c r="T262" s="474">
        <f>IF(INDEX(Historical!$F$7:$F$1190,MATCH(B262,Historical!$B$7:$B$1192,0))=0,"n/a",((INDEX(Historical!$C$7:$C$1190,MATCH(B262,Historical!$B$7:$B$1192,0))/INDEX(Historical!$F$7:$F$1190,MATCH(B262,Historical!$B$7:$B$1192,0)))^(1/3)-1)*100)</f>
        <v>4.2217737766512498</v>
      </c>
      <c r="U262" s="474">
        <f>IF(INDEX(Historical!$H$7:$H$1190,MATCH(B262,Historical!$B$7:$B$1192,0))=0,"n/a",((INDEX(Historical!$C$7:$C$1190,MATCH(B262,Historical!$B$7:$B$1192,0))/INDEX(Historical!$H$7:$H$1190,MATCH(B262,Historical!$B$7:$B$1192,0)))^(1/5)-1)*100)</f>
        <v>4.1336363110575203</v>
      </c>
      <c r="V262" s="474">
        <f>IF(INDEX(Historical!$M$7:$M$1190,MATCH(B262,Historical!$B$7:$B$1192,0))=0,"n/a",((INDEX(Historical!$C$7:$C$1190,MATCH(B262,Historical!$B$7:$B$1192,0))/INDEX(Historical!$M$7:$M$1190,MATCH(B262,Historical!$B$7:$B$1192,0)))^(1/10)-1)*100)</f>
        <v>4.4019629627884527</v>
      </c>
      <c r="W262" s="475">
        <f t="shared" si="55"/>
        <v>0.93904386429436038</v>
      </c>
      <c r="X262" s="476">
        <f t="shared" si="56"/>
        <v>0.15349559268687413</v>
      </c>
      <c r="Y262" s="443"/>
      <c r="Z262" s="430">
        <f t="shared" si="57"/>
        <v>20.869565217391305</v>
      </c>
      <c r="AA262" s="581">
        <f t="shared" si="58"/>
        <v>17.211594202898549</v>
      </c>
      <c r="AB262" s="406">
        <v>7</v>
      </c>
      <c r="AC262" s="568">
        <v>3.45</v>
      </c>
      <c r="AD262" s="568" t="s">
        <v>135</v>
      </c>
      <c r="AE262" s="568">
        <v>1.7</v>
      </c>
      <c r="AF262" s="568">
        <v>3.27</v>
      </c>
      <c r="AG262" s="568">
        <v>20.93</v>
      </c>
      <c r="AH262" s="568" t="s">
        <v>135</v>
      </c>
      <c r="AI262" s="568" t="s">
        <v>135</v>
      </c>
      <c r="AJ262" s="568">
        <v>26.93</v>
      </c>
      <c r="AK262" s="568" t="s">
        <v>135</v>
      </c>
      <c r="AL262" s="576">
        <v>805.83</v>
      </c>
      <c r="AM262" s="571">
        <v>27.48</v>
      </c>
      <c r="AN262" s="568">
        <v>0.23</v>
      </c>
      <c r="AO262" s="510">
        <f t="shared" si="59"/>
        <v>-11.865428420638604</v>
      </c>
      <c r="AP262" s="511">
        <f t="shared" si="60"/>
        <v>5.3461657822599449</v>
      </c>
      <c r="AQ262" s="582">
        <f t="shared" si="61"/>
        <v>58.15872905053083</v>
      </c>
      <c r="AR262" s="430">
        <f>INDEX(Historical!$C$7:$C$1190,MATCH(B262,Historical!$B$7:$B$1214,0))*IF(AH262="n/a",1.03,IF(AH262&lt;0,1.01,IF(AH262&gt;10,1.1,(1+AH262/100))))</f>
        <v>0.61799999999999999</v>
      </c>
      <c r="AS262" s="581">
        <f t="shared" si="62"/>
        <v>0.63653999999999999</v>
      </c>
      <c r="AT262" s="581">
        <f t="shared" si="68"/>
        <v>0.6556362</v>
      </c>
      <c r="AU262" s="581">
        <f t="shared" si="68"/>
        <v>0.67530528600000006</v>
      </c>
      <c r="AV262" s="581">
        <f t="shared" si="68"/>
        <v>0.69556444458000011</v>
      </c>
      <c r="AW262" s="430">
        <f t="shared" si="63"/>
        <v>3.2810459305799999</v>
      </c>
      <c r="AX262" s="516">
        <f t="shared" si="64"/>
        <v>5.5255067877736614</v>
      </c>
      <c r="AY262" s="606">
        <v>0.69</v>
      </c>
      <c r="AZ262" s="571">
        <v>85.22</v>
      </c>
      <c r="BA262" s="571">
        <v>-6.9500000000000011</v>
      </c>
      <c r="BB262" s="571">
        <v>0.91</v>
      </c>
      <c r="BC262" s="571">
        <v>24.5</v>
      </c>
      <c r="BD262" s="591"/>
      <c r="BE262" s="421">
        <v>2003</v>
      </c>
      <c r="BF262" s="421">
        <f t="shared" si="65"/>
        <v>2</v>
      </c>
      <c r="BG262" s="578">
        <v>13.669999999999998</v>
      </c>
      <c r="BH262" t="s">
        <v>3876</v>
      </c>
      <c r="BI262" t="s">
        <v>3877</v>
      </c>
    </row>
    <row r="263" spans="1:61" s="8" customFormat="1" ht="12.75" customHeight="1" x14ac:dyDescent="0.25">
      <c r="A263" s="95" t="s">
        <v>682</v>
      </c>
      <c r="B263" s="405" t="s">
        <v>683</v>
      </c>
      <c r="C263" s="734" t="s">
        <v>130</v>
      </c>
      <c r="D263" s="734" t="s">
        <v>3644</v>
      </c>
      <c r="E263" s="504">
        <v>18</v>
      </c>
      <c r="F263" s="33">
        <v>219</v>
      </c>
      <c r="G263" s="33" t="s">
        <v>36</v>
      </c>
      <c r="H263" s="33" t="s">
        <v>36</v>
      </c>
      <c r="I263" s="573">
        <v>44.66</v>
      </c>
      <c r="J263" s="430">
        <f t="shared" ref="J263:J326" si="69">(M263/I263)*100</f>
        <v>3.7729511867442911</v>
      </c>
      <c r="K263" s="575">
        <v>0.42125000000000001</v>
      </c>
      <c r="L263" s="406">
        <v>4</v>
      </c>
      <c r="M263" s="423">
        <f t="shared" ref="M263:M326" si="70">K263*L263</f>
        <v>1.6850000000000001</v>
      </c>
      <c r="N263" s="183" t="s">
        <v>684</v>
      </c>
      <c r="O263" s="505">
        <v>0.41820000000000002</v>
      </c>
      <c r="P263" s="422">
        <v>45572</v>
      </c>
      <c r="Q263" s="422">
        <v>45590</v>
      </c>
      <c r="R263" s="423">
        <f t="shared" ref="R263:R326" si="71">(K263-O263)/O263*100</f>
        <v>0.72931611669057794</v>
      </c>
      <c r="S263" s="474">
        <f>IF(INDEX(Historical!$D$7:$D$1190,MATCH(B263,Historical!$B$7:$B$1192,0))=0,"n/a",(INDEX(Historical!$C$7:$C$1190,MATCH(B263,Historical!$B$7:$B$1192,0))/INDEX(Historical!$D$7:$D$1190,MATCH(B263,Historical!$B$7:$B$1192,0))-1)*100)</f>
        <v>0.92442035531465905</v>
      </c>
      <c r="T263" s="474">
        <f>IF(INDEX(Historical!$F$7:$F$1190,MATCH(B263,Historical!$B$7:$B$1192,0))=0,"n/a",((INDEX(Historical!$C$7:$C$1190,MATCH(B263,Historical!$B$7:$B$1192,0))/INDEX(Historical!$F$7:$F$1190,MATCH(B263,Historical!$B$7:$B$1192,0)))^(1/3)-1)*100)</f>
        <v>1.1882965344642837</v>
      </c>
      <c r="U263" s="474">
        <f>IF(INDEX(Historical!$H$7:$H$1190,MATCH(B263,Historical!$B$7:$B$1192,0))=0,"n/a",((INDEX(Historical!$C$7:$C$1190,MATCH(B263,Historical!$B$7:$B$1192,0))/INDEX(Historical!$H$7:$H$1190,MATCH(B263,Historical!$B$7:$B$1192,0)))^(1/5)-1)*100)</f>
        <v>2.4821170405128212</v>
      </c>
      <c r="V263" s="474">
        <f>IF(INDEX(Historical!$M$7:$M$1190,MATCH(B263,Historical!$B$7:$B$1192,0))=0,"n/a",((INDEX(Historical!$C$7:$C$1190,MATCH(B263,Historical!$B$7:$B$1192,0))/INDEX(Historical!$M$7:$M$1190,MATCH(B263,Historical!$B$7:$B$1192,0)))^(1/10)-1)*100)</f>
        <v>6.1229566282554382</v>
      </c>
      <c r="W263" s="475">
        <f t="shared" ref="W263:W326" si="72">IF(OR(U263&lt;=0,U263="n/a",V263&lt;=0,V263="n/a"),"n/a",U263/V263)</f>
        <v>0.40537883757965304</v>
      </c>
      <c r="X263" s="476">
        <f t="shared" ref="X263:X326" si="73">IF(OR(AJ263&lt;=0,AJ263="n/a",U263&lt;=0,U263="n/a"),"n/a",U263/AJ263)</f>
        <v>8.2737234683760708</v>
      </c>
      <c r="Y263" s="574"/>
      <c r="Z263" s="430">
        <f t="shared" ref="Z263:Z326" si="74">IF(OR(AC263&lt;0.01,AC263="n/a"),"n/a",M263/AC263*100)</f>
        <v>69.341563786008237</v>
      </c>
      <c r="AA263" s="581">
        <f t="shared" ref="AA263:AA326" si="75">IF(OR(AC263&lt;0.01,AC263="n/a"),"n/a",I263/AC263)</f>
        <v>18.378600823045264</v>
      </c>
      <c r="AB263" s="406">
        <v>12</v>
      </c>
      <c r="AC263" s="568">
        <v>2.4300000000000002</v>
      </c>
      <c r="AD263" s="568">
        <v>2.83</v>
      </c>
      <c r="AE263" s="568">
        <v>2.8</v>
      </c>
      <c r="AF263" s="568">
        <v>1.94</v>
      </c>
      <c r="AG263" s="568">
        <v>10.76</v>
      </c>
      <c r="AH263" s="568">
        <v>4.25</v>
      </c>
      <c r="AI263" s="568">
        <v>6.41</v>
      </c>
      <c r="AJ263" s="568">
        <v>0.3</v>
      </c>
      <c r="AK263" s="568">
        <v>6.47</v>
      </c>
      <c r="AL263" s="576">
        <v>8990</v>
      </c>
      <c r="AM263" s="571">
        <v>0.5</v>
      </c>
      <c r="AN263" s="568">
        <v>1.27</v>
      </c>
      <c r="AO263" s="510">
        <f t="shared" ref="AO263:AO326" si="76">IF(U263="n/a","n/a",IF(AA263&lt;0,"n/a",IF(AA263="n/a","n/a",J263+U263-AA263)))</f>
        <v>-12.123532595788152</v>
      </c>
      <c r="AP263" s="511">
        <f t="shared" ref="AP263:AP326" si="77">IF(U263="n/a","n/a",J263+U263)</f>
        <v>6.2550682272571123</v>
      </c>
      <c r="AQ263" s="582">
        <f t="shared" ref="AQ263:AQ326" si="78">IF(OR(AC263&lt;0.01,AC263="n/a",AF263="n/a"),"n/a",(I263/SQRT(22.5*AC263*(I263/AF263))-1)*100)</f>
        <v>25.882635986784329</v>
      </c>
      <c r="AR263" s="430">
        <f>INDEX(Historical!$C$7:$C$1190,MATCH(B263,Historical!$B$7:$B$1214,0))*IF(AH263="n/a",1.03,IF(AH263&lt;0,1.01,IF(AH263&gt;10,1.1,(1+AH263/100))))</f>
        <v>1.7470736250000001</v>
      </c>
      <c r="AS263" s="581">
        <f t="shared" ref="AS263:AS326" si="79">IF($AI263="n/a",1.03*AR263,IF($AI263&lt;0,1.01*AR263,IF($AI263&gt;10,1.1*AR263,(1+$AI263/100)*AR263)))</f>
        <v>1.8590610443625002</v>
      </c>
      <c r="AT263" s="581">
        <f t="shared" si="68"/>
        <v>1.9793422939327538</v>
      </c>
      <c r="AU263" s="581">
        <f t="shared" si="68"/>
        <v>2.1074057403502029</v>
      </c>
      <c r="AV263" s="581">
        <f t="shared" si="68"/>
        <v>2.2437548917508612</v>
      </c>
      <c r="AW263" s="430">
        <f t="shared" ref="AW263:AW326" si="80">SUM(AR263:AV263)</f>
        <v>9.9366375953963182</v>
      </c>
      <c r="AX263" s="516">
        <f t="shared" ref="AX263:AX326" si="81">AW263/I263*100</f>
        <v>22.249524396319568</v>
      </c>
      <c r="AY263" s="606">
        <v>0.6</v>
      </c>
      <c r="AZ263" s="571">
        <v>14.7</v>
      </c>
      <c r="BA263" s="571">
        <v>-4.8</v>
      </c>
      <c r="BB263" s="571">
        <v>-0.32</v>
      </c>
      <c r="BC263" s="571">
        <v>1.7500000000000002</v>
      </c>
      <c r="BD263" s="591"/>
      <c r="BE263" s="421">
        <v>2007</v>
      </c>
      <c r="BF263" s="421">
        <f t="shared" ref="BF263:BF326" si="82">IF(BE263&gt;2020,0,IF(BE263&gt;2008,1,IF(BE263&gt;2001,2,IF(BE263&gt;1990,3,IF(BE263&gt;1980,4,IF(BE263&gt;1973,5,IF(BE263&gt;1970,6,IF(BE263&gt;1960,7,IF(BE263&gt;1958,8,IF(BE263&gt;1953,9,10))))))))))</f>
        <v>2</v>
      </c>
      <c r="BG263" s="578">
        <v>3.5999999999999996</v>
      </c>
      <c r="BH263" t="s">
        <v>3876</v>
      </c>
      <c r="BI263" t="s">
        <v>3877</v>
      </c>
    </row>
    <row r="264" spans="1:61" s="8" customFormat="1" ht="12.75" customHeight="1" x14ac:dyDescent="0.25">
      <c r="A264" s="95" t="s">
        <v>4413</v>
      </c>
      <c r="B264" s="405" t="s">
        <v>3311</v>
      </c>
      <c r="C264" s="734" t="s">
        <v>130</v>
      </c>
      <c r="D264" s="734" t="s">
        <v>3653</v>
      </c>
      <c r="E264" s="504">
        <v>12</v>
      </c>
      <c r="F264" s="33">
        <v>446</v>
      </c>
      <c r="G264" s="33" t="s">
        <v>114</v>
      </c>
      <c r="H264" s="33" t="s">
        <v>114</v>
      </c>
      <c r="I264" s="573">
        <v>76.5</v>
      </c>
      <c r="J264" s="430">
        <f t="shared" si="69"/>
        <v>3.5032679738562091</v>
      </c>
      <c r="K264" s="575">
        <v>0.67</v>
      </c>
      <c r="L264" s="406">
        <v>4</v>
      </c>
      <c r="M264" s="423">
        <f t="shared" si="70"/>
        <v>2.68</v>
      </c>
      <c r="N264" s="183" t="s">
        <v>224</v>
      </c>
      <c r="O264" s="505">
        <v>0.66</v>
      </c>
      <c r="P264" s="422">
        <v>45716</v>
      </c>
      <c r="Q264" s="422">
        <v>45723</v>
      </c>
      <c r="R264" s="423">
        <f t="shared" si="71"/>
        <v>1.5151515151515165</v>
      </c>
      <c r="S264" s="474">
        <f>IF(INDEX(Historical!$D$7:$D$1190,MATCH(B264,Historical!$B$7:$B$1192,0))=0,"n/a",(INDEX(Historical!$C$7:$C$1190,MATCH(B264,Historical!$B$7:$B$1192,0))/INDEX(Historical!$D$7:$D$1190,MATCH(B264,Historical!$B$7:$B$1192,0))-1)*100)</f>
        <v>1.538461538461533</v>
      </c>
      <c r="T264" s="474">
        <f>IF(INDEX(Historical!$F$7:$F$1190,MATCH(B264,Historical!$B$7:$B$1192,0))=0,"n/a",((INDEX(Historical!$C$7:$C$1190,MATCH(B264,Historical!$B$7:$B$1192,0))/INDEX(Historical!$F$7:$F$1190,MATCH(B264,Historical!$B$7:$B$1192,0)))^(1/3)-1)*100)</f>
        <v>4.4011575622509014</v>
      </c>
      <c r="U264" s="474">
        <f>IF(INDEX(Historical!$H$7:$H$1190,MATCH(B264,Historical!$B$7:$B$1192,0))=0,"n/a",((INDEX(Historical!$C$7:$C$1190,MATCH(B264,Historical!$B$7:$B$1192,0))/INDEX(Historical!$H$7:$H$1190,MATCH(B264,Historical!$B$7:$B$1192,0)))^(1/5)-1)*100)</f>
        <v>5.7096868374616028</v>
      </c>
      <c r="V264" s="474">
        <f>IF(INDEX(Historical!$M$7:$M$1190,MATCH(B264,Historical!$B$7:$B$1192,0))=0,"n/a",((INDEX(Historical!$C$7:$C$1190,MATCH(B264,Historical!$B$7:$B$1192,0))/INDEX(Historical!$M$7:$M$1190,MATCH(B264,Historical!$B$7:$B$1192,0)))^(1/10)-1)*100)</f>
        <v>12.132747661084519</v>
      </c>
      <c r="W264" s="475">
        <f t="shared" si="72"/>
        <v>0.47060130128439731</v>
      </c>
      <c r="X264" s="476">
        <f t="shared" si="73"/>
        <v>2.6191224025053224</v>
      </c>
      <c r="Y264" s="433"/>
      <c r="Z264" s="430">
        <f t="shared" si="74"/>
        <v>63.961813842482094</v>
      </c>
      <c r="AA264" s="581">
        <f t="shared" si="75"/>
        <v>18.25775656324582</v>
      </c>
      <c r="AB264" s="406">
        <v>12</v>
      </c>
      <c r="AC264" s="568">
        <v>4.1900000000000004</v>
      </c>
      <c r="AD264" s="568">
        <v>2.63</v>
      </c>
      <c r="AE264" s="568">
        <v>1.97</v>
      </c>
      <c r="AF264" s="568">
        <v>1.44</v>
      </c>
      <c r="AG264" s="568">
        <v>8.24</v>
      </c>
      <c r="AH264" s="568">
        <v>10.6</v>
      </c>
      <c r="AI264" s="568">
        <v>5.17</v>
      </c>
      <c r="AJ264" s="568">
        <v>2.1800000000000002</v>
      </c>
      <c r="AK264" s="568">
        <v>6.94</v>
      </c>
      <c r="AL264" s="576">
        <v>4590</v>
      </c>
      <c r="AM264" s="571">
        <v>1.28</v>
      </c>
      <c r="AN264" s="568">
        <v>1.03</v>
      </c>
      <c r="AO264" s="510">
        <f t="shared" si="76"/>
        <v>-9.0448017519280093</v>
      </c>
      <c r="AP264" s="511">
        <f t="shared" si="77"/>
        <v>9.212954811317811</v>
      </c>
      <c r="AQ264" s="582">
        <f t="shared" si="78"/>
        <v>8.0970129119085641</v>
      </c>
      <c r="AR264" s="430">
        <f>INDEX(Historical!$C$7:$C$1190,MATCH(B264,Historical!$B$7:$B$1214,0))*IF(AH264="n/a",1.03,IF(AH264&lt;0,1.01,IF(AH264&gt;10,1.1,(1+AH264/100))))</f>
        <v>2.9040000000000004</v>
      </c>
      <c r="AS264" s="581">
        <f t="shared" si="79"/>
        <v>3.0541368000000007</v>
      </c>
      <c r="AT264" s="581">
        <f t="shared" si="68"/>
        <v>3.2660938939200004</v>
      </c>
      <c r="AU264" s="581">
        <f t="shared" si="68"/>
        <v>3.4927608101580483</v>
      </c>
      <c r="AV264" s="581">
        <f t="shared" si="68"/>
        <v>3.7351584103830167</v>
      </c>
      <c r="AW264" s="430">
        <f t="shared" si="80"/>
        <v>16.452149914461067</v>
      </c>
      <c r="AX264" s="516">
        <f t="shared" si="81"/>
        <v>21.506078319556952</v>
      </c>
      <c r="AY264" s="606">
        <v>0.84</v>
      </c>
      <c r="AZ264" s="571">
        <v>15.25</v>
      </c>
      <c r="BA264" s="571">
        <v>-6.99</v>
      </c>
      <c r="BB264" s="571">
        <v>3.56</v>
      </c>
      <c r="BC264" s="571">
        <v>3.8600000000000003</v>
      </c>
      <c r="BD264" s="591"/>
      <c r="BE264" s="421">
        <v>2014</v>
      </c>
      <c r="BF264" s="421">
        <f t="shared" si="82"/>
        <v>1</v>
      </c>
      <c r="BG264" s="578">
        <v>3.06</v>
      </c>
      <c r="BH264" t="s">
        <v>3876</v>
      </c>
      <c r="BI264" t="s">
        <v>3877</v>
      </c>
    </row>
    <row r="265" spans="1:61" s="8" customFormat="1" ht="12.75" customHeight="1" x14ac:dyDescent="0.25">
      <c r="A265" s="8" t="s">
        <v>4416</v>
      </c>
      <c r="B265" s="405" t="s">
        <v>1417</v>
      </c>
      <c r="C265" s="734" t="s">
        <v>3535</v>
      </c>
      <c r="D265" s="734" t="s">
        <v>3680</v>
      </c>
      <c r="E265" s="504">
        <v>17</v>
      </c>
      <c r="F265" s="33">
        <v>234</v>
      </c>
      <c r="G265" s="33" t="s">
        <v>105</v>
      </c>
      <c r="H265" s="33" t="s">
        <v>105</v>
      </c>
      <c r="I265" s="573">
        <v>226.13</v>
      </c>
      <c r="J265" s="430">
        <f t="shared" si="69"/>
        <v>0.88444699951355421</v>
      </c>
      <c r="K265" s="575">
        <v>0.5</v>
      </c>
      <c r="L265" s="406">
        <v>4</v>
      </c>
      <c r="M265" s="423">
        <f t="shared" si="70"/>
        <v>2</v>
      </c>
      <c r="N265" s="183" t="s">
        <v>278</v>
      </c>
      <c r="O265" s="505">
        <v>0.4</v>
      </c>
      <c r="P265" s="422">
        <v>45757</v>
      </c>
      <c r="Q265" s="422">
        <v>45770</v>
      </c>
      <c r="R265" s="423">
        <f t="shared" si="71"/>
        <v>24.999999999999993</v>
      </c>
      <c r="S265" s="474">
        <f>IF(INDEX(Historical!$D$7:$D$1190,MATCH(B265,Historical!$B$7:$B$1192,0))=0,"n/a",(INDEX(Historical!$C$7:$C$1190,MATCH(B265,Historical!$B$7:$B$1192,0))/INDEX(Historical!$D$7:$D$1190,MATCH(B265,Historical!$B$7:$B$1192,0))-1)*100)</f>
        <v>5.2631578947368363</v>
      </c>
      <c r="T265" s="474">
        <f>IF(INDEX(Historical!$F$7:$F$1190,MATCH(B265,Historical!$B$7:$B$1192,0))=0,"n/a",((INDEX(Historical!$C$7:$C$1190,MATCH(B265,Historical!$B$7:$B$1192,0))/INDEX(Historical!$F$7:$F$1190,MATCH(B265,Historical!$B$7:$B$1192,0)))^(1/3)-1)*100)</f>
        <v>10.064241629820891</v>
      </c>
      <c r="U265" s="474">
        <f>IF(INDEX(Historical!$H$7:$H$1190,MATCH(B265,Historical!$B$7:$B$1192,0))=0,"n/a",((INDEX(Historical!$C$7:$C$1190,MATCH(B265,Historical!$B$7:$B$1192,0))/INDEX(Historical!$H$7:$H$1190,MATCH(B265,Historical!$B$7:$B$1192,0)))^(1/5)-1)*100)</f>
        <v>11.94783991051851</v>
      </c>
      <c r="V265" s="474">
        <f>IF(INDEX(Historical!$M$7:$M$1190,MATCH(B265,Historical!$B$7:$B$1192,0))=0,"n/a",((INDEX(Historical!$C$7:$C$1190,MATCH(B265,Historical!$B$7:$B$1192,0))/INDEX(Historical!$M$7:$M$1190,MATCH(B265,Historical!$B$7:$B$1192,0)))^(1/10)-1)*100)</f>
        <v>12.79448730054995</v>
      </c>
      <c r="W265" s="475">
        <f t="shared" si="72"/>
        <v>0.93382717336434051</v>
      </c>
      <c r="X265" s="476">
        <f t="shared" si="73"/>
        <v>1.675713872442989</v>
      </c>
      <c r="Y265" s="451" t="s">
        <v>4948</v>
      </c>
      <c r="Z265" s="430">
        <f t="shared" si="74"/>
        <v>46.082949308755758</v>
      </c>
      <c r="AA265" s="581">
        <f t="shared" si="75"/>
        <v>52.103686635944705</v>
      </c>
      <c r="AB265" s="406">
        <v>5</v>
      </c>
      <c r="AC265" s="568">
        <v>4.34</v>
      </c>
      <c r="AD265" s="568">
        <v>2.75</v>
      </c>
      <c r="AE265" s="568">
        <v>11.07</v>
      </c>
      <c r="AF265" s="568">
        <v>31.04</v>
      </c>
      <c r="AG265" s="568">
        <v>85.36</v>
      </c>
      <c r="AH265" s="568">
        <v>12.3</v>
      </c>
      <c r="AI265" s="568">
        <v>19.98</v>
      </c>
      <c r="AJ265" s="568">
        <v>7.13</v>
      </c>
      <c r="AK265" s="568">
        <v>18.940000000000001</v>
      </c>
      <c r="AL265" s="576">
        <v>635160</v>
      </c>
      <c r="AM265" s="571">
        <v>41.52</v>
      </c>
      <c r="AN265" s="568">
        <v>5.33</v>
      </c>
      <c r="AO265" s="510">
        <f t="shared" si="76"/>
        <v>-39.271399725912644</v>
      </c>
      <c r="AP265" s="511">
        <f t="shared" si="77"/>
        <v>12.832286910032064</v>
      </c>
      <c r="AQ265" s="582">
        <f t="shared" si="78"/>
        <v>747.82032508983445</v>
      </c>
      <c r="AR265" s="430">
        <f>INDEX(Historical!$C$7:$C$1190,MATCH(B265,Historical!$B$7:$B$1214,0))*IF(AH265="n/a",1.03,IF(AH265&lt;0,1.01,IF(AH265&gt;10,1.1,(1+AH265/100))))</f>
        <v>1.7600000000000002</v>
      </c>
      <c r="AS265" s="581">
        <f t="shared" si="79"/>
        <v>1.9360000000000004</v>
      </c>
      <c r="AT265" s="581">
        <f t="shared" si="68"/>
        <v>2.1296000000000004</v>
      </c>
      <c r="AU265" s="581">
        <f t="shared" si="68"/>
        <v>2.3425600000000006</v>
      </c>
      <c r="AV265" s="581">
        <f t="shared" si="68"/>
        <v>2.5768160000000009</v>
      </c>
      <c r="AW265" s="430">
        <f t="shared" si="80"/>
        <v>10.744976000000003</v>
      </c>
      <c r="AX265" s="516">
        <f t="shared" si="81"/>
        <v>4.751680891522577</v>
      </c>
      <c r="AY265" s="606">
        <v>1.46</v>
      </c>
      <c r="AZ265" s="571">
        <v>90.25</v>
      </c>
      <c r="BA265" s="571">
        <v>-13.320000000000002</v>
      </c>
      <c r="BB265" s="571">
        <v>-4.67</v>
      </c>
      <c r="BC265" s="571">
        <v>23.97</v>
      </c>
      <c r="BD265" s="591"/>
      <c r="BE265" s="421">
        <v>2010</v>
      </c>
      <c r="BF265" s="421">
        <f t="shared" si="82"/>
        <v>1</v>
      </c>
      <c r="BG265" s="578">
        <v>8.0399999999999991</v>
      </c>
      <c r="BH265" t="s">
        <v>3876</v>
      </c>
      <c r="BI265" t="s">
        <v>3877</v>
      </c>
    </row>
    <row r="266" spans="1:61" s="8" customFormat="1" x14ac:dyDescent="0.25">
      <c r="A266" s="95" t="s">
        <v>4418</v>
      </c>
      <c r="B266" s="405" t="s">
        <v>2501</v>
      </c>
      <c r="C266" s="734" t="s">
        <v>107</v>
      </c>
      <c r="D266" s="734" t="s">
        <v>3652</v>
      </c>
      <c r="E266" s="504">
        <v>11</v>
      </c>
      <c r="F266" s="33">
        <v>499</v>
      </c>
      <c r="G266" s="33" t="s">
        <v>105</v>
      </c>
      <c r="H266" s="33" t="s">
        <v>105</v>
      </c>
      <c r="I266" s="573">
        <v>34.85</v>
      </c>
      <c r="J266" s="430">
        <f t="shared" si="69"/>
        <v>3.0989956958393114</v>
      </c>
      <c r="K266" s="575">
        <v>0.27</v>
      </c>
      <c r="L266" s="406">
        <v>4</v>
      </c>
      <c r="M266" s="423">
        <f t="shared" si="70"/>
        <v>1.08</v>
      </c>
      <c r="N266" s="183" t="s">
        <v>658</v>
      </c>
      <c r="O266" s="505">
        <v>0.26</v>
      </c>
      <c r="P266" s="422">
        <v>45874</v>
      </c>
      <c r="Q266" s="422">
        <v>45881</v>
      </c>
      <c r="R266" s="423">
        <f t="shared" si="71"/>
        <v>3.8461538461538494</v>
      </c>
      <c r="S266" s="474">
        <f>IF(INDEX(Historical!$D$7:$D$1190,MATCH(B266,Historical!$B$7:$B$1192,0))=0,"n/a",(INDEX(Historical!$C$7:$C$1190,MATCH(B266,Historical!$B$7:$B$1192,0))/INDEX(Historical!$D$7:$D$1190,MATCH(B266,Historical!$B$7:$B$1192,0))-1)*100)</f>
        <v>7.4999999999999956</v>
      </c>
      <c r="T266" s="474">
        <f>IF(INDEX(Historical!$F$7:$F$1190,MATCH(B266,Historical!$B$7:$B$1192,0))=0,"n/a",((INDEX(Historical!$C$7:$C$1190,MATCH(B266,Historical!$B$7:$B$1192,0))/INDEX(Historical!$F$7:$F$1190,MATCH(B266,Historical!$B$7:$B$1192,0)))^(1/3)-1)*100)</f>
        <v>5.1369991663735792</v>
      </c>
      <c r="U266" s="474">
        <f>IF(INDEX(Historical!$H$7:$H$1190,MATCH(B266,Historical!$B$7:$B$1192,0))=0,"n/a",((INDEX(Historical!$C$7:$C$1190,MATCH(B266,Historical!$B$7:$B$1192,0))/INDEX(Historical!$H$7:$H$1190,MATCH(B266,Historical!$B$7:$B$1192,0)))^(1/5)-1)*100)</f>
        <v>7.4655931692266808</v>
      </c>
      <c r="V266" s="474" t="str">
        <f>IF(INDEX(Historical!$M$7:$M$1190,MATCH(B266,Historical!$B$7:$B$1192,0))=0,"n/a",((INDEX(Historical!$C$7:$C$1190,MATCH(B266,Historical!$B$7:$B$1192,0))/INDEX(Historical!$M$7:$M$1190,MATCH(B266,Historical!$B$7:$B$1192,0)))^(1/10)-1)*100)</f>
        <v>n/a</v>
      </c>
      <c r="W266" s="475" t="str">
        <f t="shared" si="72"/>
        <v>n/a</v>
      </c>
      <c r="X266" s="476" t="str">
        <f t="shared" si="73"/>
        <v>n/a</v>
      </c>
      <c r="Y266" s="451"/>
      <c r="Z266" s="430">
        <f t="shared" si="74"/>
        <v>48.430493273542602</v>
      </c>
      <c r="AA266" s="581">
        <f t="shared" si="75"/>
        <v>15.627802690582961</v>
      </c>
      <c r="AB266" s="406">
        <v>12</v>
      </c>
      <c r="AC266" s="568">
        <v>2.23</v>
      </c>
      <c r="AD266" s="568" t="s">
        <v>135</v>
      </c>
      <c r="AE266" s="568">
        <v>1.88</v>
      </c>
      <c r="AF266" s="568">
        <v>1.24</v>
      </c>
      <c r="AG266" s="568">
        <v>10.47</v>
      </c>
      <c r="AH266" s="568">
        <v>10.48</v>
      </c>
      <c r="AI266" s="568">
        <v>3.71</v>
      </c>
      <c r="AJ266" s="568">
        <v>-1.69</v>
      </c>
      <c r="AK266" s="568" t="s">
        <v>135</v>
      </c>
      <c r="AL266" s="576">
        <v>679.26</v>
      </c>
      <c r="AM266" s="571">
        <v>5.59</v>
      </c>
      <c r="AN266" s="568">
        <v>0.46</v>
      </c>
      <c r="AO266" s="510">
        <f t="shared" si="76"/>
        <v>-5.0632138255169679</v>
      </c>
      <c r="AP266" s="511">
        <f t="shared" si="77"/>
        <v>10.564588865065993</v>
      </c>
      <c r="AQ266" s="582">
        <f t="shared" si="78"/>
        <v>-7.1956051416077083</v>
      </c>
      <c r="AR266" s="430">
        <f>INDEX(Historical!$C$7:$C$1190,MATCH(B266,Historical!$B$7:$B$1214,0))*IF(AH266="n/a",1.03,IF(AH266&lt;0,1.01,IF(AH266&gt;10,1.1,(1+AH266/100))))</f>
        <v>0.94600000000000006</v>
      </c>
      <c r="AS266" s="581">
        <f t="shared" si="79"/>
        <v>0.98109659999999999</v>
      </c>
      <c r="AT266" s="581">
        <f t="shared" si="68"/>
        <v>1.0105294979999999</v>
      </c>
      <c r="AU266" s="581">
        <f t="shared" si="68"/>
        <v>1.04084538294</v>
      </c>
      <c r="AV266" s="581">
        <f t="shared" si="68"/>
        <v>1.0720707444282001</v>
      </c>
      <c r="AW266" s="430">
        <f t="shared" si="80"/>
        <v>5.0505422253681997</v>
      </c>
      <c r="AX266" s="516">
        <f t="shared" si="81"/>
        <v>14.492230201917359</v>
      </c>
      <c r="AY266" s="606">
        <v>0.86</v>
      </c>
      <c r="AZ266" s="571">
        <v>36.32</v>
      </c>
      <c r="BA266" s="571">
        <v>-17</v>
      </c>
      <c r="BB266" s="571">
        <v>4.82</v>
      </c>
      <c r="BC266" s="571">
        <v>4.84</v>
      </c>
      <c r="BD266" s="591"/>
      <c r="BE266" s="421">
        <v>2015</v>
      </c>
      <c r="BF266" s="421">
        <f t="shared" si="82"/>
        <v>1</v>
      </c>
      <c r="BG266" s="578">
        <v>1.01</v>
      </c>
      <c r="BH266" t="s">
        <v>3876</v>
      </c>
      <c r="BI266" t="s">
        <v>3877</v>
      </c>
    </row>
    <row r="267" spans="1:61" s="8" customFormat="1" ht="12.75" customHeight="1" x14ac:dyDescent="0.25">
      <c r="A267" s="95" t="s">
        <v>4419</v>
      </c>
      <c r="B267" s="405" t="s">
        <v>1419</v>
      </c>
      <c r="C267" s="734" t="s">
        <v>111</v>
      </c>
      <c r="D267" s="734" t="s">
        <v>209</v>
      </c>
      <c r="E267" s="504">
        <v>13</v>
      </c>
      <c r="F267" s="33">
        <v>398</v>
      </c>
      <c r="G267" s="33" t="s">
        <v>105</v>
      </c>
      <c r="H267" s="33" t="s">
        <v>105</v>
      </c>
      <c r="I267" s="573">
        <v>139.37</v>
      </c>
      <c r="J267" s="430">
        <f t="shared" si="69"/>
        <v>1.4637296405252207</v>
      </c>
      <c r="K267" s="575">
        <v>0.51</v>
      </c>
      <c r="L267" s="406">
        <v>4</v>
      </c>
      <c r="M267" s="423">
        <f t="shared" si="70"/>
        <v>2.04</v>
      </c>
      <c r="N267" s="183" t="s">
        <v>495</v>
      </c>
      <c r="O267" s="505">
        <v>0.46</v>
      </c>
      <c r="P267" s="422">
        <v>45705</v>
      </c>
      <c r="Q267" s="422">
        <v>45719</v>
      </c>
      <c r="R267" s="423">
        <f t="shared" si="71"/>
        <v>10.869565217391301</v>
      </c>
      <c r="S267" s="474">
        <f>IF(INDEX(Historical!$D$7:$D$1190,MATCH(B267,Historical!$B$7:$B$1192,0))=0,"n/a",(INDEX(Historical!$C$7:$C$1190,MATCH(B267,Historical!$B$7:$B$1192,0))/INDEX(Historical!$D$7:$D$1190,MATCH(B267,Historical!$B$7:$B$1192,0))-1)*100)</f>
        <v>12.195121951219523</v>
      </c>
      <c r="T267" s="474">
        <f>IF(INDEX(Historical!$F$7:$F$1190,MATCH(B267,Historical!$B$7:$B$1192,0))=0,"n/a",((INDEX(Historical!$C$7:$C$1190,MATCH(B267,Historical!$B$7:$B$1192,0))/INDEX(Historical!$F$7:$F$1190,MATCH(B267,Historical!$B$7:$B$1192,0)))^(1/3)-1)*100)</f>
        <v>10.601148866139919</v>
      </c>
      <c r="U267" s="474">
        <f>IF(INDEX(Historical!$H$7:$H$1190,MATCH(B267,Historical!$B$7:$B$1192,0))=0,"n/a",((INDEX(Historical!$C$7:$C$1190,MATCH(B267,Historical!$B$7:$B$1192,0))/INDEX(Historical!$H$7:$H$1190,MATCH(B267,Historical!$B$7:$B$1192,0)))^(1/5)-1)*100)</f>
        <v>10.636637689422024</v>
      </c>
      <c r="V267" s="474">
        <f>IF(INDEX(Historical!$M$7:$M$1190,MATCH(B267,Historical!$B$7:$B$1192,0))=0,"n/a",((INDEX(Historical!$C$7:$C$1190,MATCH(B267,Historical!$B$7:$B$1192,0))/INDEX(Historical!$M$7:$M$1190,MATCH(B267,Historical!$B$7:$B$1192,0)))^(1/10)-1)*100)</f>
        <v>11.491719463882077</v>
      </c>
      <c r="W267" s="475">
        <f t="shared" si="72"/>
        <v>0.9255914854911369</v>
      </c>
      <c r="X267" s="476">
        <f t="shared" si="73"/>
        <v>2.2440163901734227</v>
      </c>
      <c r="Y267" s="451"/>
      <c r="Z267" s="430">
        <f t="shared" si="74"/>
        <v>20.481927710843372</v>
      </c>
      <c r="AA267" s="581">
        <f t="shared" si="75"/>
        <v>13.992971887550199</v>
      </c>
      <c r="AB267" s="406">
        <v>9</v>
      </c>
      <c r="AC267" s="568">
        <v>9.9600000000000009</v>
      </c>
      <c r="AD267" s="568">
        <v>1.69</v>
      </c>
      <c r="AE267" s="568">
        <v>0.86</v>
      </c>
      <c r="AF267" s="568">
        <v>2.0099999999999998</v>
      </c>
      <c r="AG267" s="568">
        <v>15.52</v>
      </c>
      <c r="AH267" s="568">
        <v>-5.9700000000000006</v>
      </c>
      <c r="AI267" s="568">
        <v>17.09</v>
      </c>
      <c r="AJ267" s="568">
        <v>4.74</v>
      </c>
      <c r="AK267" s="568">
        <v>8.2799999999999994</v>
      </c>
      <c r="AL267" s="576">
        <v>8920</v>
      </c>
      <c r="AM267" s="571">
        <v>0.80999999999999994</v>
      </c>
      <c r="AN267" s="568">
        <v>0.34</v>
      </c>
      <c r="AO267" s="510">
        <f t="shared" si="76"/>
        <v>-1.8926045576029544</v>
      </c>
      <c r="AP267" s="511">
        <f t="shared" si="77"/>
        <v>12.100367329947245</v>
      </c>
      <c r="AQ267" s="582">
        <f t="shared" si="78"/>
        <v>11.805135032094327</v>
      </c>
      <c r="AR267" s="430">
        <f>INDEX(Historical!$C$7:$C$1190,MATCH(B267,Historical!$B$7:$B$1214,0))*IF(AH267="n/a",1.03,IF(AH267&lt;0,1.01,IF(AH267&gt;10,1.1,(1+AH267/100))))</f>
        <v>1.8584000000000001</v>
      </c>
      <c r="AS267" s="581">
        <f t="shared" si="79"/>
        <v>2.0442400000000003</v>
      </c>
      <c r="AT267" s="581">
        <f t="shared" ref="AT267:AV286" si="83">IF($AK267="n/a",1.03*AS267,IF($AK267&lt;0,1.01*AS267,IF($AK267&gt;10,1.1*AS267,(1+$AK267/100)*AS267)))</f>
        <v>2.2135030720000004</v>
      </c>
      <c r="AU267" s="581">
        <f t="shared" si="83"/>
        <v>2.3967811263616006</v>
      </c>
      <c r="AV267" s="581">
        <f t="shared" si="83"/>
        <v>2.5952346036243412</v>
      </c>
      <c r="AW267" s="430">
        <f t="shared" si="80"/>
        <v>11.108158801985942</v>
      </c>
      <c r="AX267" s="516">
        <f t="shared" si="81"/>
        <v>7.9702653382980131</v>
      </c>
      <c r="AY267" s="606">
        <v>1.49</v>
      </c>
      <c r="AZ267" s="571">
        <v>81.42</v>
      </c>
      <c r="BA267" s="571">
        <v>-3.42</v>
      </c>
      <c r="BB267" s="571">
        <v>8.14</v>
      </c>
      <c r="BC267" s="571">
        <v>30.490000000000002</v>
      </c>
      <c r="BD267" s="591"/>
      <c r="BE267" s="421">
        <v>2014</v>
      </c>
      <c r="BF267" s="421">
        <f t="shared" si="82"/>
        <v>1</v>
      </c>
      <c r="BG267" s="578">
        <v>6.59</v>
      </c>
      <c r="BH267" t="s">
        <v>3876</v>
      </c>
      <c r="BI267" t="s">
        <v>3877</v>
      </c>
    </row>
    <row r="268" spans="1:61" s="8" customFormat="1" ht="12.75" customHeight="1" x14ac:dyDescent="0.25">
      <c r="A268" s="95" t="s">
        <v>4420</v>
      </c>
      <c r="B268" s="405" t="s">
        <v>1415</v>
      </c>
      <c r="C268" s="734" t="s">
        <v>3535</v>
      </c>
      <c r="D268" s="734" t="s">
        <v>3680</v>
      </c>
      <c r="E268" s="504">
        <v>13</v>
      </c>
      <c r="F268" s="33">
        <v>423</v>
      </c>
      <c r="G268" s="33" t="s">
        <v>105</v>
      </c>
      <c r="H268" s="33" t="s">
        <v>105</v>
      </c>
      <c r="I268" s="573">
        <v>33.07</v>
      </c>
      <c r="J268" s="430">
        <f t="shared" si="69"/>
        <v>3.3262775929845785</v>
      </c>
      <c r="K268" s="575">
        <v>0.27500000000000002</v>
      </c>
      <c r="L268" s="406">
        <v>4</v>
      </c>
      <c r="M268" s="423">
        <f t="shared" si="70"/>
        <v>1.1000000000000001</v>
      </c>
      <c r="N268" s="183" t="s">
        <v>567</v>
      </c>
      <c r="O268" s="505">
        <v>0.26250000000000001</v>
      </c>
      <c r="P268" s="422">
        <v>45905</v>
      </c>
      <c r="Q268" s="422">
        <v>45919</v>
      </c>
      <c r="R268" s="423">
        <f t="shared" si="71"/>
        <v>4.7619047619047654</v>
      </c>
      <c r="S268" s="474">
        <f>IF(INDEX(Historical!$D$7:$D$1190,MATCH(B268,Historical!$B$7:$B$1192,0))=0,"n/a",(INDEX(Historical!$C$7:$C$1190,MATCH(B268,Historical!$B$7:$B$1192,0))/INDEX(Historical!$D$7:$D$1190,MATCH(B268,Historical!$B$7:$B$1192,0))-1)*100)</f>
        <v>3.9553752535496978</v>
      </c>
      <c r="T268" s="474">
        <f>IF(INDEX(Historical!$F$7:$F$1190,MATCH(B268,Historical!$B$7:$B$1192,0))=0,"n/a",((INDEX(Historical!$C$7:$C$1190,MATCH(B268,Historical!$B$7:$B$1192,0))/INDEX(Historical!$F$7:$F$1190,MATCH(B268,Historical!$B$7:$B$1192,0)))^(1/3)-1)*100)</f>
        <v>6.7161354443110888</v>
      </c>
      <c r="U268" s="474">
        <f>IF(INDEX(Historical!$H$7:$H$1190,MATCH(B268,Historical!$B$7:$B$1192,0))=0,"n/a",((INDEX(Historical!$C$7:$C$1190,MATCH(B268,Historical!$B$7:$B$1192,0))/INDEX(Historical!$H$7:$H$1190,MATCH(B268,Historical!$B$7:$B$1192,0)))^(1/5)-1)*100)</f>
        <v>8.6943187460835283</v>
      </c>
      <c r="V268" s="474">
        <f>IF(INDEX(Historical!$M$7:$M$1190,MATCH(B268,Historical!$B$7:$B$1192,0))=0,"n/a",((INDEX(Historical!$C$7:$C$1190,MATCH(B268,Historical!$B$7:$B$1192,0))/INDEX(Historical!$M$7:$M$1190,MATCH(B268,Historical!$B$7:$B$1192,0)))^(1/10)-1)*100)</f>
        <v>11.84917222944124</v>
      </c>
      <c r="W268" s="475">
        <f t="shared" si="72"/>
        <v>0.73374903982584083</v>
      </c>
      <c r="X268" s="476">
        <f t="shared" si="73"/>
        <v>0.62820222153782723</v>
      </c>
      <c r="Y268" s="574" t="s">
        <v>774</v>
      </c>
      <c r="Z268" s="430">
        <f t="shared" si="74"/>
        <v>66.666666666666671</v>
      </c>
      <c r="AA268" s="581">
        <f t="shared" si="75"/>
        <v>20.042424242424243</v>
      </c>
      <c r="AB268" s="406">
        <v>6</v>
      </c>
      <c r="AC268" s="568">
        <v>1.65</v>
      </c>
      <c r="AD268" s="568">
        <v>2.95</v>
      </c>
      <c r="AE268" s="568">
        <v>1.63</v>
      </c>
      <c r="AF268" s="568">
        <v>2.14</v>
      </c>
      <c r="AG268" s="568">
        <v>10.73</v>
      </c>
      <c r="AH268" s="568">
        <v>8.3000000000000007</v>
      </c>
      <c r="AI268" s="568">
        <v>8.2199999999999989</v>
      </c>
      <c r="AJ268" s="568">
        <v>13.84</v>
      </c>
      <c r="AK268" s="568">
        <v>6.81</v>
      </c>
      <c r="AL268" s="576">
        <v>8410</v>
      </c>
      <c r="AM268" s="571">
        <v>2.37</v>
      </c>
      <c r="AN268" s="568">
        <v>1.69</v>
      </c>
      <c r="AO268" s="510">
        <f t="shared" si="76"/>
        <v>-8.0218279033561366</v>
      </c>
      <c r="AP268" s="511">
        <f t="shared" si="77"/>
        <v>12.020596339068106</v>
      </c>
      <c r="AQ268" s="582">
        <f t="shared" si="78"/>
        <v>38.067274871970966</v>
      </c>
      <c r="AR268" s="430">
        <f>INDEX(Historical!$C$7:$C$1190,MATCH(B268,Historical!$B$7:$B$1214,0))*IF(AH268="n/a",1.03,IF(AH268&lt;0,1.01,IF(AH268&gt;10,1.1,(1+AH268/100))))</f>
        <v>1.1100749999999999</v>
      </c>
      <c r="AS268" s="581">
        <f t="shared" si="79"/>
        <v>1.201323165</v>
      </c>
      <c r="AT268" s="581">
        <f t="shared" si="83"/>
        <v>1.2831332725365001</v>
      </c>
      <c r="AU268" s="581">
        <f t="shared" si="83"/>
        <v>1.3705146483962358</v>
      </c>
      <c r="AV268" s="581">
        <f t="shared" si="83"/>
        <v>1.4638466959520195</v>
      </c>
      <c r="AW268" s="430">
        <f t="shared" si="80"/>
        <v>6.4288927818847554</v>
      </c>
      <c r="AX268" s="516">
        <f t="shared" si="81"/>
        <v>19.440256370985047</v>
      </c>
      <c r="AY268" s="606">
        <v>1.17</v>
      </c>
      <c r="AZ268" s="571">
        <v>45.11</v>
      </c>
      <c r="BA268" s="571">
        <v>-3.3000000000000003</v>
      </c>
      <c r="BB268" s="571">
        <v>10.48</v>
      </c>
      <c r="BC268" s="571">
        <v>16.919999999999998</v>
      </c>
      <c r="BD268" s="591"/>
      <c r="BE268" s="421">
        <v>2013</v>
      </c>
      <c r="BF268" s="421">
        <f t="shared" si="82"/>
        <v>1</v>
      </c>
      <c r="BG268" s="578">
        <v>3.1199999999999997</v>
      </c>
      <c r="BH268" t="s">
        <v>3876</v>
      </c>
      <c r="BI268" t="s">
        <v>3877</v>
      </c>
    </row>
    <row r="269" spans="1:61" s="8" customFormat="1" ht="12.75" customHeight="1" x14ac:dyDescent="0.25">
      <c r="A269" s="8" t="s">
        <v>4421</v>
      </c>
      <c r="B269" s="409" t="s">
        <v>2505</v>
      </c>
      <c r="C269" s="734" t="s">
        <v>130</v>
      </c>
      <c r="D269" s="734" t="s">
        <v>3644</v>
      </c>
      <c r="E269" s="504">
        <v>12</v>
      </c>
      <c r="F269" s="33">
        <v>444</v>
      </c>
      <c r="G269" s="33" t="s">
        <v>36</v>
      </c>
      <c r="H269" s="33" t="s">
        <v>36</v>
      </c>
      <c r="I269" s="573">
        <v>83.99</v>
      </c>
      <c r="J269" s="430">
        <f t="shared" si="69"/>
        <v>2.5002976544826767</v>
      </c>
      <c r="K269" s="575">
        <v>0.52500000000000002</v>
      </c>
      <c r="L269" s="406">
        <v>4</v>
      </c>
      <c r="M269" s="423">
        <f t="shared" si="70"/>
        <v>2.1</v>
      </c>
      <c r="N269" s="183" t="s">
        <v>288</v>
      </c>
      <c r="O269" s="505">
        <v>0.46750000000000003</v>
      </c>
      <c r="P269" s="422">
        <v>45702</v>
      </c>
      <c r="Q269" s="422">
        <v>45726</v>
      </c>
      <c r="R269" s="423">
        <f t="shared" si="71"/>
        <v>12.299465240641709</v>
      </c>
      <c r="S269" s="474">
        <f>IF(INDEX(Historical!$D$7:$D$1190,MATCH(B269,Historical!$B$7:$B$1192,0))=0,"n/a",(INDEX(Historical!$C$7:$C$1190,MATCH(B269,Historical!$B$7:$B$1192,0))/INDEX(Historical!$D$7:$D$1190,MATCH(B269,Historical!$B$7:$B$1192,0))-1)*100)</f>
        <v>6.8571428571428727</v>
      </c>
      <c r="T269" s="474">
        <f>IF(INDEX(Historical!$F$7:$F$1190,MATCH(B269,Historical!$B$7:$B$1192,0))=0,"n/a",((INDEX(Historical!$C$7:$C$1190,MATCH(B269,Historical!$B$7:$B$1192,0))/INDEX(Historical!$F$7:$F$1190,MATCH(B269,Historical!$B$7:$B$1192,0)))^(1/3)-1)*100)</f>
        <v>6.227999466921208</v>
      </c>
      <c r="U269" s="474">
        <f>IF(INDEX(Historical!$H$7:$H$1190,MATCH(B269,Historical!$B$7:$B$1192,0))=0,"n/a",((INDEX(Historical!$C$7:$C$1190,MATCH(B269,Historical!$B$7:$B$1192,0))/INDEX(Historical!$H$7:$H$1190,MATCH(B269,Historical!$B$7:$B$1192,0)))^(1/5)-1)*100)</f>
        <v>5.9601865356744277</v>
      </c>
      <c r="V269" s="474">
        <f>IF(INDEX(Historical!$M$7:$M$1190,MATCH(B269,Historical!$B$7:$B$1192,0))=0,"n/a",((INDEX(Historical!$C$7:$C$1190,MATCH(B269,Historical!$B$7:$B$1192,0))/INDEX(Historical!$M$7:$M$1190,MATCH(B269,Historical!$B$7:$B$1192,0)))^(1/10)-1)*100)</f>
        <v>4.4493216110784273</v>
      </c>
      <c r="W269" s="475">
        <f t="shared" si="72"/>
        <v>1.3395719744857457</v>
      </c>
      <c r="X269" s="476">
        <f t="shared" si="73"/>
        <v>0.22107516823718204</v>
      </c>
      <c r="Y269" s="433"/>
      <c r="Z269" s="430">
        <f t="shared" si="74"/>
        <v>30.882352941176471</v>
      </c>
      <c r="AA269" s="581">
        <f t="shared" si="75"/>
        <v>12.351470588235294</v>
      </c>
      <c r="AB269" s="406">
        <v>12</v>
      </c>
      <c r="AC269" s="568">
        <v>6.8</v>
      </c>
      <c r="AD269" s="568" t="s">
        <v>135</v>
      </c>
      <c r="AE269" s="568">
        <v>2.68</v>
      </c>
      <c r="AF269" s="568">
        <v>1.98</v>
      </c>
      <c r="AG269" s="568">
        <v>17.130000000000003</v>
      </c>
      <c r="AH269" s="568">
        <v>-7.8100000000000005</v>
      </c>
      <c r="AI269" s="568">
        <v>-9</v>
      </c>
      <c r="AJ269" s="568">
        <v>26.96</v>
      </c>
      <c r="AK269" s="568">
        <v>-12.1</v>
      </c>
      <c r="AL269" s="576">
        <v>3520</v>
      </c>
      <c r="AM269" s="571">
        <v>8.98</v>
      </c>
      <c r="AN269" s="568">
        <v>0.59</v>
      </c>
      <c r="AO269" s="510">
        <f t="shared" si="76"/>
        <v>-3.8909863980781907</v>
      </c>
      <c r="AP269" s="511">
        <f t="shared" si="77"/>
        <v>8.4604841901571035</v>
      </c>
      <c r="AQ269" s="582">
        <f t="shared" si="78"/>
        <v>4.2559068717310522</v>
      </c>
      <c r="AR269" s="430">
        <f>INDEX(Historical!$C$7:$C$1190,MATCH(B269,Historical!$B$7:$B$1214,0))*IF(AH269="n/a",1.03,IF(AH269&lt;0,1.01,IF(AH269&gt;10,1.1,(1+AH269/100))))</f>
        <v>1.8887</v>
      </c>
      <c r="AS269" s="581">
        <f t="shared" si="79"/>
        <v>1.9075870000000001</v>
      </c>
      <c r="AT269" s="581">
        <f t="shared" si="83"/>
        <v>1.9266628700000001</v>
      </c>
      <c r="AU269" s="581">
        <f t="shared" si="83"/>
        <v>1.9459294987000002</v>
      </c>
      <c r="AV269" s="581">
        <f t="shared" si="83"/>
        <v>1.9653887936870003</v>
      </c>
      <c r="AW269" s="430">
        <f t="shared" si="80"/>
        <v>9.6342681623870003</v>
      </c>
      <c r="AX269" s="516">
        <f t="shared" si="81"/>
        <v>11.470732423368259</v>
      </c>
      <c r="AY269" s="606">
        <v>0.56999999999999995</v>
      </c>
      <c r="AZ269" s="571">
        <v>17.21</v>
      </c>
      <c r="BA269" s="571">
        <v>-4.9399999999999995</v>
      </c>
      <c r="BB269" s="571">
        <v>5.28</v>
      </c>
      <c r="BC269" s="571">
        <v>6.5100000000000007</v>
      </c>
      <c r="BD269" s="591"/>
      <c r="BE269" s="421">
        <v>2014</v>
      </c>
      <c r="BF269" s="421">
        <f t="shared" si="82"/>
        <v>1</v>
      </c>
      <c r="BG269" s="578">
        <v>7.9200000000000008</v>
      </c>
      <c r="BH269" t="s">
        <v>3876</v>
      </c>
      <c r="BI269" t="s">
        <v>3877</v>
      </c>
    </row>
    <row r="270" spans="1:61" s="8" customFormat="1" ht="12.75" customHeight="1" x14ac:dyDescent="0.25">
      <c r="A270" s="95" t="s">
        <v>3306</v>
      </c>
      <c r="B270" s="409" t="s">
        <v>3307</v>
      </c>
      <c r="C270" s="734" t="s">
        <v>107</v>
      </c>
      <c r="D270" s="734" t="s">
        <v>3652</v>
      </c>
      <c r="E270" s="504">
        <v>12</v>
      </c>
      <c r="F270" s="33">
        <v>440</v>
      </c>
      <c r="G270" s="33" t="s">
        <v>105</v>
      </c>
      <c r="H270" s="33" t="s">
        <v>105</v>
      </c>
      <c r="I270" s="573">
        <v>28.49</v>
      </c>
      <c r="J270" s="430">
        <f t="shared" si="69"/>
        <v>2.1060021060021059</v>
      </c>
      <c r="K270" s="575">
        <v>0.3</v>
      </c>
      <c r="L270" s="406">
        <v>2</v>
      </c>
      <c r="M270" s="423">
        <f t="shared" si="70"/>
        <v>0.6</v>
      </c>
      <c r="N270" s="183" t="s">
        <v>267</v>
      </c>
      <c r="O270" s="505">
        <v>0.22500000000000001</v>
      </c>
      <c r="P270" s="422">
        <v>45691</v>
      </c>
      <c r="Q270" s="422">
        <v>45702</v>
      </c>
      <c r="R270" s="423">
        <f t="shared" si="71"/>
        <v>33.333333333333329</v>
      </c>
      <c r="S270" s="474">
        <f>IF(INDEX(Historical!$D$7:$D$1190,MATCH(B270,Historical!$B$7:$B$1192,0))=0,"n/a",(INDEX(Historical!$C$7:$C$1190,MATCH(B270,Historical!$B$7:$B$1192,0))/INDEX(Historical!$D$7:$D$1190,MATCH(B270,Historical!$B$7:$B$1192,0))-1)*100)</f>
        <v>40.625</v>
      </c>
      <c r="T270" s="474">
        <f>IF(INDEX(Historical!$F$7:$F$1190,MATCH(B270,Historical!$B$7:$B$1192,0))=0,"n/a",((INDEX(Historical!$C$7:$C$1190,MATCH(B270,Historical!$B$7:$B$1192,0))/INDEX(Historical!$F$7:$F$1190,MATCH(B270,Historical!$B$7:$B$1192,0)))^(1/3)-1)*100)</f>
        <v>15.772347264219455</v>
      </c>
      <c r="U270" s="474">
        <f>IF(INDEX(Historical!$H$7:$H$1190,MATCH(B270,Historical!$B$7:$B$1192,0))=0,"n/a",((INDEX(Historical!$C$7:$C$1190,MATCH(B270,Historical!$B$7:$B$1192,0))/INDEX(Historical!$H$7:$H$1190,MATCH(B270,Historical!$B$7:$B$1192,0)))^(1/5)-1)*100)</f>
        <v>10.756634324828983</v>
      </c>
      <c r="V270" s="474">
        <f>IF(INDEX(Historical!$M$7:$M$1190,MATCH(B270,Historical!$B$7:$B$1192,0))=0,"n/a",((INDEX(Historical!$C$7:$C$1190,MATCH(B270,Historical!$B$7:$B$1192,0))/INDEX(Historical!$M$7:$M$1190,MATCH(B270,Historical!$B$7:$B$1192,0)))^(1/10)-1)*100)</f>
        <v>10.553591780423055</v>
      </c>
      <c r="W270" s="475">
        <f t="shared" si="72"/>
        <v>1.0192391887643952</v>
      </c>
      <c r="X270" s="476">
        <f t="shared" si="73"/>
        <v>0.74491927457264429</v>
      </c>
      <c r="Y270" s="574"/>
      <c r="Z270" s="430">
        <f t="shared" si="74"/>
        <v>20.477815699658702</v>
      </c>
      <c r="AA270" s="581">
        <f t="shared" si="75"/>
        <v>9.7235494880546067</v>
      </c>
      <c r="AB270" s="406">
        <v>12</v>
      </c>
      <c r="AC270" s="568">
        <v>2.93</v>
      </c>
      <c r="AD270" s="568" t="s">
        <v>135</v>
      </c>
      <c r="AE270" s="568">
        <v>2.6</v>
      </c>
      <c r="AF270" s="568">
        <v>1.29</v>
      </c>
      <c r="AG270" s="568">
        <v>13.54</v>
      </c>
      <c r="AH270" s="568" t="s">
        <v>135</v>
      </c>
      <c r="AI270" s="568" t="s">
        <v>135</v>
      </c>
      <c r="AJ270" s="568">
        <v>14.44</v>
      </c>
      <c r="AK270" s="568" t="s">
        <v>135</v>
      </c>
      <c r="AL270" s="576">
        <v>238.8</v>
      </c>
      <c r="AM270" s="571">
        <v>20.010000000000002</v>
      </c>
      <c r="AN270" s="568">
        <v>0</v>
      </c>
      <c r="AO270" s="510">
        <f t="shared" si="76"/>
        <v>3.1390869427764816</v>
      </c>
      <c r="AP270" s="511">
        <f t="shared" si="77"/>
        <v>12.862636430831088</v>
      </c>
      <c r="AQ270" s="582">
        <f t="shared" si="78"/>
        <v>-25.335182047915129</v>
      </c>
      <c r="AR270" s="430">
        <f>INDEX(Historical!$C$7:$C$1190,MATCH(B270,Historical!$B$7:$B$1214,0))*IF(AH270="n/a",1.03,IF(AH270&lt;0,1.01,IF(AH270&gt;10,1.1,(1+AH270/100))))</f>
        <v>0.46350000000000002</v>
      </c>
      <c r="AS270" s="581">
        <f t="shared" si="79"/>
        <v>0.47740500000000002</v>
      </c>
      <c r="AT270" s="581">
        <f t="shared" si="83"/>
        <v>0.49172715000000006</v>
      </c>
      <c r="AU270" s="581">
        <f t="shared" si="83"/>
        <v>0.50647896450000007</v>
      </c>
      <c r="AV270" s="581">
        <f t="shared" si="83"/>
        <v>0.52167333343500011</v>
      </c>
      <c r="AW270" s="430">
        <f t="shared" si="80"/>
        <v>2.4607844479350005</v>
      </c>
      <c r="AX270" s="516">
        <f t="shared" si="81"/>
        <v>8.6373620496139019</v>
      </c>
      <c r="AY270" s="606">
        <v>0.45</v>
      </c>
      <c r="AZ270" s="571">
        <v>25.509999999999998</v>
      </c>
      <c r="BA270" s="571">
        <v>-11.63</v>
      </c>
      <c r="BB270" s="571">
        <v>3.2</v>
      </c>
      <c r="BC270" s="571">
        <v>5.75</v>
      </c>
      <c r="BD270" s="591"/>
      <c r="BE270" s="421">
        <v>2014</v>
      </c>
      <c r="BF270" s="421">
        <f t="shared" si="82"/>
        <v>1</v>
      </c>
      <c r="BG270" s="578">
        <v>1.29</v>
      </c>
      <c r="BH270" t="s">
        <v>3876</v>
      </c>
      <c r="BI270" t="s">
        <v>3877</v>
      </c>
    </row>
    <row r="271" spans="1:61" s="8" customFormat="1" ht="12.75" customHeight="1" x14ac:dyDescent="0.25">
      <c r="A271" s="8" t="s">
        <v>4422</v>
      </c>
      <c r="B271" s="405" t="s">
        <v>1435</v>
      </c>
      <c r="C271" s="734" t="s">
        <v>111</v>
      </c>
      <c r="D271" s="734" t="s">
        <v>3675</v>
      </c>
      <c r="E271" s="504">
        <v>15</v>
      </c>
      <c r="F271" s="33">
        <v>313</v>
      </c>
      <c r="G271" s="33" t="s">
        <v>36</v>
      </c>
      <c r="H271" s="33" t="s">
        <v>36</v>
      </c>
      <c r="I271" s="573">
        <v>139.46</v>
      </c>
      <c r="J271" s="430">
        <f t="shared" si="69"/>
        <v>3.0976624121611933</v>
      </c>
      <c r="K271" s="575">
        <v>1.08</v>
      </c>
      <c r="L271" s="406">
        <v>4</v>
      </c>
      <c r="M271" s="423">
        <f t="shared" si="70"/>
        <v>4.32</v>
      </c>
      <c r="N271" s="183" t="s">
        <v>614</v>
      </c>
      <c r="O271" s="505">
        <v>0.98</v>
      </c>
      <c r="P271" s="422">
        <v>45789</v>
      </c>
      <c r="Q271" s="422">
        <v>45806</v>
      </c>
      <c r="R271" s="423">
        <f t="shared" si="71"/>
        <v>10.204081632653072</v>
      </c>
      <c r="S271" s="474">
        <f>IF(INDEX(Historical!$D$7:$D$1190,MATCH(B271,Historical!$B$7:$B$1192,0))=0,"n/a",(INDEX(Historical!$C$7:$C$1190,MATCH(B271,Historical!$B$7:$B$1192,0))/INDEX(Historical!$D$7:$D$1190,MATCH(B271,Historical!$B$7:$B$1192,0))-1)*100)</f>
        <v>10.693641618497107</v>
      </c>
      <c r="T271" s="474">
        <f>IF(INDEX(Historical!$F$7:$F$1190,MATCH(B271,Historical!$B$7:$B$1192,0))=0,"n/a",((INDEX(Historical!$C$7:$C$1190,MATCH(B271,Historical!$B$7:$B$1192,0))/INDEX(Historical!$F$7:$F$1190,MATCH(B271,Historical!$B$7:$B$1192,0)))^(1/3)-1)*100)</f>
        <v>13.782413608952737</v>
      </c>
      <c r="U271" s="474">
        <f>IF(INDEX(Historical!$H$7:$H$1190,MATCH(B271,Historical!$B$7:$B$1192,0))=0,"n/a",((INDEX(Historical!$C$7:$C$1190,MATCH(B271,Historical!$B$7:$B$1192,0))/INDEX(Historical!$H$7:$H$1190,MATCH(B271,Historical!$B$7:$B$1192,0)))^(1/5)-1)*100)</f>
        <v>9.6166894136217707</v>
      </c>
      <c r="V271" s="474">
        <f>IF(INDEX(Historical!$M$7:$M$1190,MATCH(B271,Historical!$B$7:$B$1192,0))=0,"n/a",((INDEX(Historical!$C$7:$C$1190,MATCH(B271,Historical!$B$7:$B$1192,0))/INDEX(Historical!$M$7:$M$1190,MATCH(B271,Historical!$B$7:$B$1192,0)))^(1/10)-1)*100)</f>
        <v>10.124662850513634</v>
      </c>
      <c r="W271" s="475">
        <f t="shared" si="72"/>
        <v>0.94982811335134054</v>
      </c>
      <c r="X271" s="476">
        <f t="shared" si="73"/>
        <v>1.1287194147443393</v>
      </c>
      <c r="Y271" s="451"/>
      <c r="Z271" s="430">
        <f t="shared" si="74"/>
        <v>94.323144104803504</v>
      </c>
      <c r="AA271" s="581">
        <f t="shared" si="75"/>
        <v>30.449781659388648</v>
      </c>
      <c r="AB271" s="406">
        <v>5</v>
      </c>
      <c r="AC271" s="568">
        <v>4.58</v>
      </c>
      <c r="AD271" s="568">
        <v>3.54</v>
      </c>
      <c r="AE271" s="568">
        <v>9.02</v>
      </c>
      <c r="AF271" s="568">
        <v>12.18</v>
      </c>
      <c r="AG271" s="568">
        <v>41.8</v>
      </c>
      <c r="AH271" s="568">
        <v>9.51</v>
      </c>
      <c r="AI271" s="568">
        <v>8.24</v>
      </c>
      <c r="AJ271" s="568">
        <v>8.52</v>
      </c>
      <c r="AK271" s="568">
        <v>8.61</v>
      </c>
      <c r="AL271" s="576">
        <v>50240</v>
      </c>
      <c r="AM271" s="571">
        <v>10.57</v>
      </c>
      <c r="AN271" s="568">
        <v>1.22</v>
      </c>
      <c r="AO271" s="510">
        <f t="shared" si="76"/>
        <v>-17.735429833605686</v>
      </c>
      <c r="AP271" s="511">
        <f t="shared" si="77"/>
        <v>12.714351825782964</v>
      </c>
      <c r="AQ271" s="582">
        <f t="shared" si="78"/>
        <v>305.998544393315</v>
      </c>
      <c r="AR271" s="430">
        <f>INDEX(Historical!$C$7:$C$1190,MATCH(B271,Historical!$B$7:$B$1214,0))*IF(AH271="n/a",1.03,IF(AH271&lt;0,1.01,IF(AH271&gt;10,1.1,(1+AH271/100))))</f>
        <v>4.1942329999999997</v>
      </c>
      <c r="AS271" s="581">
        <f t="shared" si="79"/>
        <v>4.5398377991999999</v>
      </c>
      <c r="AT271" s="581">
        <f t="shared" si="83"/>
        <v>4.9307178337111202</v>
      </c>
      <c r="AU271" s="581">
        <f t="shared" si="83"/>
        <v>5.3552526391936484</v>
      </c>
      <c r="AV271" s="581">
        <f t="shared" si="83"/>
        <v>5.8163398914282221</v>
      </c>
      <c r="AW271" s="430">
        <f t="shared" si="80"/>
        <v>24.836381163532987</v>
      </c>
      <c r="AX271" s="516">
        <f t="shared" si="81"/>
        <v>17.808963977866764</v>
      </c>
      <c r="AY271" s="606">
        <v>0.9</v>
      </c>
      <c r="AZ271" s="571">
        <v>8.17</v>
      </c>
      <c r="BA271" s="571">
        <v>-13.51</v>
      </c>
      <c r="BB271" s="571">
        <v>-2.15</v>
      </c>
      <c r="BC271" s="571">
        <v>-4.67</v>
      </c>
      <c r="BD271" s="591"/>
      <c r="BE271" s="421">
        <v>2011</v>
      </c>
      <c r="BF271" s="421">
        <f t="shared" si="82"/>
        <v>1</v>
      </c>
      <c r="BG271" s="578">
        <v>12.3</v>
      </c>
      <c r="BH271" t="s">
        <v>3876</v>
      </c>
      <c r="BI271" t="s">
        <v>3877</v>
      </c>
    </row>
    <row r="272" spans="1:61" s="8" customFormat="1" ht="12.75" customHeight="1" x14ac:dyDescent="0.25">
      <c r="A272" s="577" t="s">
        <v>3911</v>
      </c>
      <c r="B272" s="405" t="s">
        <v>2534</v>
      </c>
      <c r="C272" s="734" t="s">
        <v>107</v>
      </c>
      <c r="D272" s="734" t="s">
        <v>3652</v>
      </c>
      <c r="E272" s="504">
        <v>10</v>
      </c>
      <c r="F272" s="33">
        <v>518</v>
      </c>
      <c r="G272" s="33" t="s">
        <v>105</v>
      </c>
      <c r="H272" s="33" t="s">
        <v>105</v>
      </c>
      <c r="I272" s="573">
        <v>30.94</v>
      </c>
      <c r="J272" s="430">
        <f t="shared" si="69"/>
        <v>5.3005817711700054</v>
      </c>
      <c r="K272" s="575">
        <v>0.41</v>
      </c>
      <c r="L272" s="406">
        <v>4</v>
      </c>
      <c r="M272" s="423">
        <f t="shared" si="70"/>
        <v>1.64</v>
      </c>
      <c r="N272" s="183" t="s">
        <v>1164</v>
      </c>
      <c r="O272" s="505">
        <v>0.4</v>
      </c>
      <c r="P272" s="422">
        <v>45782</v>
      </c>
      <c r="Q272" s="422">
        <v>45796</v>
      </c>
      <c r="R272" s="423">
        <f t="shared" si="71"/>
        <v>2.4999999999999885</v>
      </c>
      <c r="S272" s="474">
        <f>IF(INDEX(Historical!$D$7:$D$1190,MATCH(B272,Historical!$B$7:$B$1192,0))=0,"n/a",(INDEX(Historical!$C$7:$C$1190,MATCH(B272,Historical!$B$7:$B$1192,0))/INDEX(Historical!$D$7:$D$1190,MATCH(B272,Historical!$B$7:$B$1192,0))-1)*100)</f>
        <v>2.5806451612903292</v>
      </c>
      <c r="T272" s="474">
        <f>IF(INDEX(Historical!$F$7:$F$1190,MATCH(B272,Historical!$B$7:$B$1192,0))=0,"n/a",((INDEX(Historical!$C$7:$C$1190,MATCH(B272,Historical!$B$7:$B$1192,0))/INDEX(Historical!$F$7:$F$1190,MATCH(B272,Historical!$B$7:$B$1192,0)))^(1/3)-1)*100)</f>
        <v>3.5985544602381125</v>
      </c>
      <c r="U272" s="474">
        <f>IF(INDEX(Historical!$H$7:$H$1190,MATCH(B272,Historical!$B$7:$B$1192,0))=0,"n/a",((INDEX(Historical!$C$7:$C$1190,MATCH(B272,Historical!$B$7:$B$1192,0))/INDEX(Historical!$H$7:$H$1190,MATCH(B272,Historical!$B$7:$B$1192,0)))^(1/5)-1)*100)</f>
        <v>3.7921811632987579</v>
      </c>
      <c r="V272" s="474">
        <f>IF(INDEX(Historical!$M$7:$M$1190,MATCH(B272,Historical!$B$7:$B$1192,0))=0,"n/a",((INDEX(Historical!$C$7:$C$1190,MATCH(B272,Historical!$B$7:$B$1192,0))/INDEX(Historical!$M$7:$M$1190,MATCH(B272,Historical!$B$7:$B$1192,0)))^(1/10)-1)*100)</f>
        <v>10.236289684174494</v>
      </c>
      <c r="W272" s="475">
        <f t="shared" si="72"/>
        <v>0.37046442415180419</v>
      </c>
      <c r="X272" s="476">
        <f t="shared" si="73"/>
        <v>0.80856741221721928</v>
      </c>
      <c r="Y272" s="574"/>
      <c r="Z272" s="430">
        <f t="shared" si="74"/>
        <v>56.164383561643838</v>
      </c>
      <c r="AA272" s="581">
        <f t="shared" si="75"/>
        <v>10.595890410958905</v>
      </c>
      <c r="AB272" s="406">
        <v>12</v>
      </c>
      <c r="AC272" s="568">
        <v>2.92</v>
      </c>
      <c r="AD272" s="568" t="s">
        <v>135</v>
      </c>
      <c r="AE272" s="568">
        <v>1.78</v>
      </c>
      <c r="AF272" s="568">
        <v>0.95</v>
      </c>
      <c r="AG272" s="568">
        <v>9.25</v>
      </c>
      <c r="AH272" s="568">
        <v>-14.469999999999999</v>
      </c>
      <c r="AI272" s="568">
        <v>12.75</v>
      </c>
      <c r="AJ272" s="568">
        <v>4.6899999999999995</v>
      </c>
      <c r="AK272" s="568" t="s">
        <v>135</v>
      </c>
      <c r="AL272" s="576">
        <v>1100</v>
      </c>
      <c r="AM272" s="571">
        <v>3.4299999999999997</v>
      </c>
      <c r="AN272" s="568">
        <v>0.56000000000000005</v>
      </c>
      <c r="AO272" s="510">
        <f t="shared" si="76"/>
        <v>-1.5031274764901426</v>
      </c>
      <c r="AP272" s="511">
        <f t="shared" si="77"/>
        <v>9.0927629344687624</v>
      </c>
      <c r="AQ272" s="582">
        <f t="shared" si="78"/>
        <v>-33.113376556009321</v>
      </c>
      <c r="AR272" s="430">
        <f>INDEX(Historical!$C$7:$C$1190,MATCH(B272,Historical!$B$7:$B$1214,0))*IF(AH272="n/a",1.03,IF(AH272&lt;0,1.01,IF(AH272&gt;10,1.1,(1+AH272/100))))</f>
        <v>1.6059000000000001</v>
      </c>
      <c r="AS272" s="581">
        <f t="shared" si="79"/>
        <v>1.7664900000000003</v>
      </c>
      <c r="AT272" s="581">
        <f t="shared" si="83"/>
        <v>1.8194847000000003</v>
      </c>
      <c r="AU272" s="581">
        <f t="shared" si="83"/>
        <v>1.8740692410000004</v>
      </c>
      <c r="AV272" s="581">
        <f t="shared" si="83"/>
        <v>1.9302913182300006</v>
      </c>
      <c r="AW272" s="430">
        <f t="shared" si="80"/>
        <v>8.9962352592300014</v>
      </c>
      <c r="AX272" s="516">
        <f t="shared" si="81"/>
        <v>29.076390624531356</v>
      </c>
      <c r="AY272" s="606">
        <v>0.67</v>
      </c>
      <c r="AZ272" s="571">
        <v>18.05</v>
      </c>
      <c r="BA272" s="571">
        <v>-16.54</v>
      </c>
      <c r="BB272" s="571">
        <v>2.44</v>
      </c>
      <c r="BC272" s="571">
        <v>-0.13</v>
      </c>
      <c r="BD272" s="591"/>
      <c r="BE272" s="421">
        <v>2016</v>
      </c>
      <c r="BF272" s="421">
        <f t="shared" si="82"/>
        <v>1</v>
      </c>
      <c r="BG272" s="578">
        <v>1.0999999999999999</v>
      </c>
      <c r="BH272" t="s">
        <v>3876</v>
      </c>
      <c r="BI272" t="s">
        <v>3877</v>
      </c>
    </row>
    <row r="273" spans="1:61" s="8" customFormat="1" ht="12.75" customHeight="1" x14ac:dyDescent="0.25">
      <c r="A273" s="95" t="s">
        <v>4426</v>
      </c>
      <c r="B273" s="405" t="s">
        <v>33</v>
      </c>
      <c r="C273" s="734" t="s">
        <v>130</v>
      </c>
      <c r="D273" s="734" t="s">
        <v>3643</v>
      </c>
      <c r="E273" s="504">
        <v>14</v>
      </c>
      <c r="F273" s="33">
        <v>350</v>
      </c>
      <c r="G273" s="33" t="s">
        <v>36</v>
      </c>
      <c r="H273" s="33" t="s">
        <v>36</v>
      </c>
      <c r="I273" s="573">
        <v>82.33</v>
      </c>
      <c r="J273" s="430">
        <f t="shared" si="69"/>
        <v>3.0608526660998425</v>
      </c>
      <c r="K273" s="575">
        <v>0.63</v>
      </c>
      <c r="L273" s="406">
        <v>4</v>
      </c>
      <c r="M273" s="423">
        <f t="shared" si="70"/>
        <v>2.52</v>
      </c>
      <c r="N273" s="183" t="s">
        <v>311</v>
      </c>
      <c r="O273" s="505">
        <v>0.6</v>
      </c>
      <c r="P273" s="422">
        <v>45726</v>
      </c>
      <c r="Q273" s="422">
        <v>45747</v>
      </c>
      <c r="R273" s="423">
        <f t="shared" si="71"/>
        <v>5.0000000000000044</v>
      </c>
      <c r="S273" s="474">
        <f>IF(INDEX(Historical!$D$7:$D$1190,MATCH(B273,Historical!$B$7:$B$1192,0))=0,"n/a",(INDEX(Historical!$C$7:$C$1190,MATCH(B273,Historical!$B$7:$B$1192,0))/INDEX(Historical!$D$7:$D$1190,MATCH(B273,Historical!$B$7:$B$1192,0))-1)*100)</f>
        <v>5.2631578947368363</v>
      </c>
      <c r="T273" s="474">
        <f>IF(INDEX(Historical!$F$7:$F$1190,MATCH(B273,Historical!$B$7:$B$1192,0))=0,"n/a",((INDEX(Historical!$C$7:$C$1190,MATCH(B273,Historical!$B$7:$B$1192,0))/INDEX(Historical!$F$7:$F$1190,MATCH(B273,Historical!$B$7:$B$1192,0)))^(1/3)-1)*100)</f>
        <v>5.5667191978000741</v>
      </c>
      <c r="U273" s="474">
        <f>IF(INDEX(Historical!$H$7:$H$1190,MATCH(B273,Historical!$B$7:$B$1192,0))=0,"n/a",((INDEX(Historical!$C$7:$C$1190,MATCH(B273,Historical!$B$7:$B$1192,0))/INDEX(Historical!$H$7:$H$1190,MATCH(B273,Historical!$B$7:$B$1192,0)))^(1/5)-1)*100)</f>
        <v>5.0051690601925491</v>
      </c>
      <c r="V273" s="474">
        <f>IF(INDEX(Historical!$M$7:$M$1190,MATCH(B273,Historical!$B$7:$B$1192,0))=0,"n/a",((INDEX(Historical!$C$7:$C$1190,MATCH(B273,Historical!$B$7:$B$1192,0))/INDEX(Historical!$M$7:$M$1190,MATCH(B273,Historical!$B$7:$B$1192,0)))^(1/10)-1)*100)</f>
        <v>4.9530230946253528</v>
      </c>
      <c r="W273" s="475">
        <f t="shared" si="72"/>
        <v>1.0105281087067373</v>
      </c>
      <c r="X273" s="476">
        <f t="shared" si="73"/>
        <v>4.1709742168271244</v>
      </c>
      <c r="Y273" s="433"/>
      <c r="Z273" s="430">
        <f t="shared" si="74"/>
        <v>63.636363636363633</v>
      </c>
      <c r="AA273" s="581">
        <f t="shared" si="75"/>
        <v>20.790404040404042</v>
      </c>
      <c r="AB273" s="406">
        <v>12</v>
      </c>
      <c r="AC273" s="568">
        <v>3.96</v>
      </c>
      <c r="AD273" s="568">
        <v>2.4500000000000002</v>
      </c>
      <c r="AE273" s="568">
        <v>3.67</v>
      </c>
      <c r="AF273" s="568">
        <v>2.46</v>
      </c>
      <c r="AG273" s="568">
        <v>12.19</v>
      </c>
      <c r="AH273" s="568">
        <v>9.1300000000000008</v>
      </c>
      <c r="AI273" s="568">
        <v>9.36</v>
      </c>
      <c r="AJ273" s="568">
        <v>1.2</v>
      </c>
      <c r="AK273" s="568">
        <v>8.49</v>
      </c>
      <c r="AL273" s="576">
        <v>41090</v>
      </c>
      <c r="AM273" s="571">
        <v>0.15</v>
      </c>
      <c r="AN273" s="568">
        <v>1.41</v>
      </c>
      <c r="AO273" s="510">
        <f t="shared" si="76"/>
        <v>-12.724382314111651</v>
      </c>
      <c r="AP273" s="511">
        <f t="shared" si="77"/>
        <v>8.0660217262923908</v>
      </c>
      <c r="AQ273" s="582">
        <f t="shared" si="78"/>
        <v>50.76750893624844</v>
      </c>
      <c r="AR273" s="430">
        <f>INDEX(Historical!$C$7:$C$1190,MATCH(B273,Historical!$B$7:$B$1214,0))*IF(AH273="n/a",1.03,IF(AH273&lt;0,1.01,IF(AH273&gt;10,1.1,(1+AH273/100))))</f>
        <v>2.6191199999999997</v>
      </c>
      <c r="AS273" s="581">
        <f t="shared" si="79"/>
        <v>2.8642696319999992</v>
      </c>
      <c r="AT273" s="581">
        <f t="shared" si="83"/>
        <v>3.107446123756799</v>
      </c>
      <c r="AU273" s="581">
        <f t="shared" si="83"/>
        <v>3.3712682996637513</v>
      </c>
      <c r="AV273" s="581">
        <f t="shared" si="83"/>
        <v>3.6574889783052038</v>
      </c>
      <c r="AW273" s="430">
        <f t="shared" si="80"/>
        <v>15.619593033725753</v>
      </c>
      <c r="AX273" s="516">
        <f t="shared" si="81"/>
        <v>18.971933722489677</v>
      </c>
      <c r="AY273" s="606">
        <v>0.51</v>
      </c>
      <c r="AZ273" s="571">
        <v>10.26</v>
      </c>
      <c r="BA273" s="571">
        <v>-13.54</v>
      </c>
      <c r="BB273" s="571">
        <v>-2.78</v>
      </c>
      <c r="BC273" s="571">
        <v>-1.69</v>
      </c>
      <c r="BD273" s="591"/>
      <c r="BE273" s="421">
        <v>2012</v>
      </c>
      <c r="BF273" s="421">
        <f t="shared" si="82"/>
        <v>1</v>
      </c>
      <c r="BG273" s="578">
        <v>3.65</v>
      </c>
      <c r="BH273" t="s">
        <v>3876</v>
      </c>
      <c r="BI273" t="s">
        <v>3877</v>
      </c>
    </row>
    <row r="274" spans="1:61" s="8" customFormat="1" ht="12.75" customHeight="1" x14ac:dyDescent="0.25">
      <c r="A274" s="8" t="s">
        <v>1444</v>
      </c>
      <c r="B274" s="405" t="s">
        <v>1445</v>
      </c>
      <c r="C274" s="734" t="s">
        <v>152</v>
      </c>
      <c r="D274" s="734" t="s">
        <v>3662</v>
      </c>
      <c r="E274" s="504">
        <v>15</v>
      </c>
      <c r="F274" s="33">
        <v>288</v>
      </c>
      <c r="G274" s="33" t="s">
        <v>36</v>
      </c>
      <c r="H274" s="33" t="s">
        <v>36</v>
      </c>
      <c r="I274" s="573">
        <v>24.76</v>
      </c>
      <c r="J274" s="430">
        <f t="shared" si="69"/>
        <v>6.9466882067851374</v>
      </c>
      <c r="K274" s="575">
        <v>0.43</v>
      </c>
      <c r="L274" s="406">
        <v>4</v>
      </c>
      <c r="M274" s="423">
        <f t="shared" si="70"/>
        <v>1.72</v>
      </c>
      <c r="N274" s="183" t="s">
        <v>118</v>
      </c>
      <c r="O274" s="505">
        <v>0.42</v>
      </c>
      <c r="P274" s="422">
        <v>45681</v>
      </c>
      <c r="Q274" s="422">
        <v>45723</v>
      </c>
      <c r="R274" s="423">
        <f t="shared" si="71"/>
        <v>2.3809523809523832</v>
      </c>
      <c r="S274" s="474">
        <f>IF(INDEX(Historical!$D$7:$D$1190,MATCH(B274,Historical!$B$7:$B$1192,0))=0,"n/a",(INDEX(Historical!$C$7:$C$1190,MATCH(B274,Historical!$B$7:$B$1192,0))/INDEX(Historical!$D$7:$D$1190,MATCH(B274,Historical!$B$7:$B$1192,0))-1)*100)</f>
        <v>2.4390243902439046</v>
      </c>
      <c r="T274" s="474">
        <f>IF(INDEX(Historical!$F$7:$F$1190,MATCH(B274,Historical!$B$7:$B$1192,0))=0,"n/a",((INDEX(Historical!$C$7:$C$1190,MATCH(B274,Historical!$B$7:$B$1192,0))/INDEX(Historical!$F$7:$F$1190,MATCH(B274,Historical!$B$7:$B$1192,0)))^(1/3)-1)*100)</f>
        <v>2.501029596576787</v>
      </c>
      <c r="U274" s="474">
        <f>IF(INDEX(Historical!$H$7:$H$1190,MATCH(B274,Historical!$B$7:$B$1192,0))=0,"n/a",((INDEX(Historical!$C$7:$C$1190,MATCH(B274,Historical!$B$7:$B$1192,0))/INDEX(Historical!$H$7:$H$1190,MATCH(B274,Historical!$B$7:$B$1192,0)))^(1/5)-1)*100)</f>
        <v>3.1310306477545069</v>
      </c>
      <c r="V274" s="474">
        <f>IF(INDEX(Historical!$M$7:$M$1190,MATCH(B274,Historical!$B$7:$B$1192,0))=0,"n/a",((INDEX(Historical!$C$7:$C$1190,MATCH(B274,Historical!$B$7:$B$1192,0))/INDEX(Historical!$M$7:$M$1190,MATCH(B274,Historical!$B$7:$B$1192,0)))^(1/10)-1)*100)</f>
        <v>4.9125865114427736</v>
      </c>
      <c r="W274" s="475">
        <f t="shared" si="72"/>
        <v>0.63734870428469204</v>
      </c>
      <c r="X274" s="476" t="str">
        <f t="shared" si="73"/>
        <v>n/a</v>
      </c>
      <c r="Y274" s="439"/>
      <c r="Z274" s="430">
        <f t="shared" si="74"/>
        <v>91.489361702127653</v>
      </c>
      <c r="AA274" s="581">
        <f t="shared" si="75"/>
        <v>13.170212765957448</v>
      </c>
      <c r="AB274" s="406">
        <v>12</v>
      </c>
      <c r="AC274" s="568">
        <v>1.88</v>
      </c>
      <c r="AD274" s="568" t="s">
        <v>135</v>
      </c>
      <c r="AE274" s="568">
        <v>2.21</v>
      </c>
      <c r="AF274" s="568">
        <v>1.59</v>
      </c>
      <c r="AG274" s="568">
        <v>12.16</v>
      </c>
      <c r="AH274" s="568">
        <v>-1.0900000000000001</v>
      </c>
      <c r="AI274" s="568">
        <v>2.16</v>
      </c>
      <c r="AJ274" s="568">
        <v>-13.25</v>
      </c>
      <c r="AK274" s="568">
        <v>0</v>
      </c>
      <c r="AL274" s="576">
        <v>140770</v>
      </c>
      <c r="AM274" s="571">
        <v>0.12</v>
      </c>
      <c r="AN274" s="568">
        <v>0.7</v>
      </c>
      <c r="AO274" s="510">
        <f t="shared" si="76"/>
        <v>-3.0924939114178045</v>
      </c>
      <c r="AP274" s="511">
        <f t="shared" si="77"/>
        <v>10.077718854539643</v>
      </c>
      <c r="AQ274" s="582">
        <f t="shared" si="78"/>
        <v>-3.52746321045595</v>
      </c>
      <c r="AR274" s="430">
        <f>INDEX(Historical!$C$7:$C$1190,MATCH(B274,Historical!$B$7:$B$1214,0))*IF(AH274="n/a",1.03,IF(AH274&lt;0,1.01,IF(AH274&gt;10,1.1,(1+AH274/100))))</f>
        <v>1.6967999999999999</v>
      </c>
      <c r="AS274" s="581">
        <f t="shared" si="79"/>
        <v>1.7334508799999999</v>
      </c>
      <c r="AT274" s="581">
        <f t="shared" si="83"/>
        <v>1.7334508799999999</v>
      </c>
      <c r="AU274" s="581">
        <f t="shared" si="83"/>
        <v>1.7334508799999999</v>
      </c>
      <c r="AV274" s="581">
        <f t="shared" si="83"/>
        <v>1.7334508799999999</v>
      </c>
      <c r="AW274" s="430">
        <f t="shared" si="80"/>
        <v>8.6306035199999993</v>
      </c>
      <c r="AX274" s="516">
        <f t="shared" si="81"/>
        <v>34.857041680129235</v>
      </c>
      <c r="AY274" s="606">
        <v>0.51</v>
      </c>
      <c r="AZ274" s="571">
        <v>18.38</v>
      </c>
      <c r="BA274" s="571">
        <v>-18.63</v>
      </c>
      <c r="BB274" s="571">
        <v>-0.01</v>
      </c>
      <c r="BC274" s="571">
        <v>-0.75</v>
      </c>
      <c r="BD274" s="591"/>
      <c r="BE274" s="421">
        <v>2011</v>
      </c>
      <c r="BF274" s="421">
        <f t="shared" si="82"/>
        <v>1</v>
      </c>
      <c r="BG274" s="578">
        <v>5.08</v>
      </c>
      <c r="BH274" t="s">
        <v>3876</v>
      </c>
      <c r="BI274" t="s">
        <v>3877</v>
      </c>
    </row>
    <row r="275" spans="1:61" s="8" customFormat="1" ht="12.75" customHeight="1" x14ac:dyDescent="0.25">
      <c r="A275" s="95" t="s">
        <v>4430</v>
      </c>
      <c r="B275" s="405" t="s">
        <v>1470</v>
      </c>
      <c r="C275" s="734" t="s">
        <v>107</v>
      </c>
      <c r="D275" s="734" t="s">
        <v>117</v>
      </c>
      <c r="E275" s="504">
        <v>17</v>
      </c>
      <c r="F275" s="33">
        <v>238</v>
      </c>
      <c r="G275" s="33" t="s">
        <v>105</v>
      </c>
      <c r="H275" s="33" t="s">
        <v>105</v>
      </c>
      <c r="I275" s="573">
        <v>80.510000000000005</v>
      </c>
      <c r="J275" s="430">
        <f t="shared" si="69"/>
        <v>3.8752949944106323</v>
      </c>
      <c r="K275" s="575">
        <v>0.78</v>
      </c>
      <c r="L275" s="406">
        <v>4</v>
      </c>
      <c r="M275" s="423">
        <f t="shared" si="70"/>
        <v>3.12</v>
      </c>
      <c r="N275" s="183" t="s">
        <v>150</v>
      </c>
      <c r="O275" s="505">
        <v>0.76</v>
      </c>
      <c r="P275" s="422">
        <v>45904</v>
      </c>
      <c r="Q275" s="422">
        <v>45926</v>
      </c>
      <c r="R275" s="423">
        <f t="shared" si="71"/>
        <v>2.6315789473684235</v>
      </c>
      <c r="S275" s="474">
        <f>IF(INDEX(Historical!$D$7:$D$1190,MATCH(B275,Historical!$B$7:$B$1192,0))=0,"n/a",(INDEX(Historical!$C$7:$C$1190,MATCH(B275,Historical!$B$7:$B$1192,0))/INDEX(Historical!$D$7:$D$1190,MATCH(B275,Historical!$B$7:$B$1192,0))-1)*100)</f>
        <v>9.6153846153846256</v>
      </c>
      <c r="T275" s="474">
        <f>IF(INDEX(Historical!$F$7:$F$1190,MATCH(B275,Historical!$B$7:$B$1192,0))=0,"n/a",((INDEX(Historical!$C$7:$C$1190,MATCH(B275,Historical!$B$7:$B$1192,0))/INDEX(Historical!$F$7:$F$1190,MATCH(B275,Historical!$B$7:$B$1192,0)))^(1/3)-1)*100)</f>
        <v>5.313733964311762</v>
      </c>
      <c r="U275" s="474">
        <f>IF(INDEX(Historical!$H$7:$H$1190,MATCH(B275,Historical!$B$7:$B$1192,0))=0,"n/a",((INDEX(Historical!$C$7:$C$1190,MATCH(B275,Historical!$B$7:$B$1192,0))/INDEX(Historical!$H$7:$H$1190,MATCH(B275,Historical!$B$7:$B$1192,0)))^(1/5)-1)*100)</f>
        <v>5.5061251457123594</v>
      </c>
      <c r="V275" s="474">
        <f>IF(INDEX(Historical!$M$7:$M$1190,MATCH(B275,Historical!$B$7:$B$1192,0))=0,"n/a",((INDEX(Historical!$C$7:$C$1190,MATCH(B275,Historical!$B$7:$B$1192,0))/INDEX(Historical!$M$7:$M$1190,MATCH(B275,Historical!$B$7:$B$1192,0)))^(1/10)-1)*100)</f>
        <v>8.0008299434556562</v>
      </c>
      <c r="W275" s="475">
        <f t="shared" si="72"/>
        <v>0.68819424792500927</v>
      </c>
      <c r="X275" s="476">
        <f t="shared" si="73"/>
        <v>0.89969365126018941</v>
      </c>
      <c r="Y275" s="451"/>
      <c r="Z275" s="430">
        <f t="shared" si="74"/>
        <v>62.776659959758554</v>
      </c>
      <c r="AA275" s="581">
        <f t="shared" si="75"/>
        <v>16.199195171026158</v>
      </c>
      <c r="AB275" s="406">
        <v>12</v>
      </c>
      <c r="AC275" s="568">
        <v>4.97</v>
      </c>
      <c r="AD275" s="568">
        <v>1.22</v>
      </c>
      <c r="AE275" s="568">
        <v>1.19</v>
      </c>
      <c r="AF275" s="568">
        <v>1.57</v>
      </c>
      <c r="AG275" s="568">
        <v>10.16</v>
      </c>
      <c r="AH275" s="568">
        <v>19.23</v>
      </c>
      <c r="AI275" s="568">
        <v>10.59</v>
      </c>
      <c r="AJ275" s="568">
        <v>6.12</v>
      </c>
      <c r="AK275" s="568">
        <v>13.34</v>
      </c>
      <c r="AL275" s="576">
        <v>17940</v>
      </c>
      <c r="AM275" s="571">
        <v>0.74</v>
      </c>
      <c r="AN275" s="568">
        <v>0.35</v>
      </c>
      <c r="AO275" s="510">
        <f t="shared" si="76"/>
        <v>-6.8177750309031673</v>
      </c>
      <c r="AP275" s="511">
        <f t="shared" si="77"/>
        <v>9.3814201401229909</v>
      </c>
      <c r="AQ275" s="582">
        <f t="shared" si="78"/>
        <v>6.3176298091108807</v>
      </c>
      <c r="AR275" s="430">
        <f>INDEX(Historical!$C$7:$C$1190,MATCH(B275,Historical!$B$7:$B$1214,0))*IF(AH275="n/a",1.03,IF(AH275&lt;0,1.01,IF(AH275&gt;10,1.1,(1+AH275/100))))</f>
        <v>3.1350000000000002</v>
      </c>
      <c r="AS275" s="581">
        <f t="shared" si="79"/>
        <v>3.4485000000000006</v>
      </c>
      <c r="AT275" s="581">
        <f t="shared" si="83"/>
        <v>3.7933500000000011</v>
      </c>
      <c r="AU275" s="581">
        <f t="shared" si="83"/>
        <v>4.1726850000000013</v>
      </c>
      <c r="AV275" s="581">
        <f t="shared" si="83"/>
        <v>4.5899535000000018</v>
      </c>
      <c r="AW275" s="430">
        <f t="shared" si="80"/>
        <v>19.139488500000006</v>
      </c>
      <c r="AX275" s="516">
        <f t="shared" si="81"/>
        <v>23.772808967830088</v>
      </c>
      <c r="AY275" s="606">
        <v>1.03</v>
      </c>
      <c r="AZ275" s="571">
        <v>17.72</v>
      </c>
      <c r="BA275" s="571">
        <v>-12.46</v>
      </c>
      <c r="BB275" s="571">
        <v>1.8499999999999999</v>
      </c>
      <c r="BC275" s="571">
        <v>0.41000000000000003</v>
      </c>
      <c r="BD275" s="591"/>
      <c r="BE275" s="421">
        <v>2009</v>
      </c>
      <c r="BF275" s="421">
        <f t="shared" si="82"/>
        <v>1</v>
      </c>
      <c r="BG275" s="578">
        <v>0.38</v>
      </c>
      <c r="BH275" t="s">
        <v>3876</v>
      </c>
      <c r="BI275" t="s">
        <v>3877</v>
      </c>
    </row>
    <row r="276" spans="1:61" s="8" customFormat="1" ht="12.75" customHeight="1" x14ac:dyDescent="0.25">
      <c r="A276" s="8" t="s">
        <v>4435</v>
      </c>
      <c r="B276" s="405" t="s">
        <v>3318</v>
      </c>
      <c r="C276" s="734" t="s">
        <v>3636</v>
      </c>
      <c r="D276" s="734" t="s">
        <v>4815</v>
      </c>
      <c r="E276" s="504">
        <v>12</v>
      </c>
      <c r="F276" s="33">
        <v>453</v>
      </c>
      <c r="G276" s="33" t="s">
        <v>105</v>
      </c>
      <c r="H276" s="33" t="s">
        <v>105</v>
      </c>
      <c r="I276" s="573">
        <v>113.78</v>
      </c>
      <c r="J276" s="430">
        <f t="shared" si="69"/>
        <v>3.5507119001582002</v>
      </c>
      <c r="K276" s="575">
        <v>1.01</v>
      </c>
      <c r="L276" s="406">
        <v>4</v>
      </c>
      <c r="M276" s="423">
        <f t="shared" si="70"/>
        <v>4.04</v>
      </c>
      <c r="N276" s="183" t="s">
        <v>150</v>
      </c>
      <c r="O276" s="505">
        <v>0.96</v>
      </c>
      <c r="P276" s="422">
        <v>45734</v>
      </c>
      <c r="Q276" s="422">
        <v>45747</v>
      </c>
      <c r="R276" s="423">
        <f t="shared" si="71"/>
        <v>5.2083333333333384</v>
      </c>
      <c r="S276" s="474">
        <f>IF(INDEX(Historical!$D$7:$D$1190,MATCH(B276,Historical!$B$7:$B$1192,0))=0,"n/a",(INDEX(Historical!$C$7:$C$1190,MATCH(B276,Historical!$B$7:$B$1192,0))/INDEX(Historical!$D$7:$D$1190,MATCH(B276,Historical!$B$7:$B$1192,0))-1)*100)</f>
        <v>10.344827586206895</v>
      </c>
      <c r="T276" s="474">
        <f>IF(INDEX(Historical!$F$7:$F$1190,MATCH(B276,Historical!$B$7:$B$1192,0))=0,"n/a",((INDEX(Historical!$C$7:$C$1190,MATCH(B276,Historical!$B$7:$B$1192,0))/INDEX(Historical!$F$7:$F$1190,MATCH(B276,Historical!$B$7:$B$1192,0)))^(1/3)-1)*100)</f>
        <v>15.073916532957599</v>
      </c>
      <c r="U276" s="474">
        <f>IF(INDEX(Historical!$H$7:$H$1190,MATCH(B276,Historical!$B$7:$B$1192,0))=0,"n/a",((INDEX(Historical!$C$7:$C$1190,MATCH(B276,Historical!$B$7:$B$1192,0))/INDEX(Historical!$H$7:$H$1190,MATCH(B276,Historical!$B$7:$B$1192,0)))^(1/5)-1)*100)</f>
        <v>12.615734231685515</v>
      </c>
      <c r="V276" s="474">
        <f>IF(INDEX(Historical!$M$7:$M$1190,MATCH(B276,Historical!$B$7:$B$1192,0))=0,"n/a",((INDEX(Historical!$C$7:$C$1190,MATCH(B276,Historical!$B$7:$B$1192,0))/INDEX(Historical!$M$7:$M$1190,MATCH(B276,Historical!$B$7:$B$1192,0)))^(1/10)-1)*100)</f>
        <v>11.269395674088711</v>
      </c>
      <c r="W276" s="475">
        <f t="shared" si="72"/>
        <v>1.1194685674842697</v>
      </c>
      <c r="X276" s="476">
        <f t="shared" si="73"/>
        <v>1.1659643467361844</v>
      </c>
      <c r="Y276" s="451"/>
      <c r="Z276" s="430">
        <f t="shared" si="74"/>
        <v>110.08174386920982</v>
      </c>
      <c r="AA276" s="581">
        <f t="shared" si="75"/>
        <v>31.002724795640329</v>
      </c>
      <c r="AB276" s="406">
        <v>12</v>
      </c>
      <c r="AC276" s="568">
        <v>3.67</v>
      </c>
      <c r="AD276" s="568" t="s">
        <v>135</v>
      </c>
      <c r="AE276" s="568">
        <v>12.63</v>
      </c>
      <c r="AF276" s="568">
        <v>2</v>
      </c>
      <c r="AG276" s="568">
        <v>6.5</v>
      </c>
      <c r="AH276" s="568">
        <v>-35.36</v>
      </c>
      <c r="AI276" s="568">
        <v>11.76</v>
      </c>
      <c r="AJ276" s="568">
        <v>10.82</v>
      </c>
      <c r="AK276" s="568">
        <v>-6.13</v>
      </c>
      <c r="AL276" s="576">
        <v>108150</v>
      </c>
      <c r="AM276" s="571">
        <v>0.27</v>
      </c>
      <c r="AN276" s="568">
        <v>0.67</v>
      </c>
      <c r="AO276" s="510">
        <f t="shared" si="76"/>
        <v>-14.836278663796616</v>
      </c>
      <c r="AP276" s="511">
        <f t="shared" si="77"/>
        <v>16.166446131843713</v>
      </c>
      <c r="AQ276" s="582">
        <f t="shared" si="78"/>
        <v>66.005956507966104</v>
      </c>
      <c r="AR276" s="430">
        <f>INDEX(Historical!$C$7:$C$1190,MATCH(B276,Historical!$B$7:$B$1214,0))*IF(AH276="n/a",1.03,IF(AH276&lt;0,1.01,IF(AH276&gt;10,1.1,(1+AH276/100))))</f>
        <v>3.8784000000000001</v>
      </c>
      <c r="AS276" s="581">
        <f t="shared" si="79"/>
        <v>4.2662400000000007</v>
      </c>
      <c r="AT276" s="581">
        <f t="shared" si="83"/>
        <v>4.3089024000000009</v>
      </c>
      <c r="AU276" s="581">
        <f t="shared" si="83"/>
        <v>4.3519914240000013</v>
      </c>
      <c r="AV276" s="581">
        <f t="shared" si="83"/>
        <v>4.3955113382400013</v>
      </c>
      <c r="AW276" s="430">
        <f t="shared" si="80"/>
        <v>21.201045162240003</v>
      </c>
      <c r="AX276" s="516">
        <f t="shared" si="81"/>
        <v>18.633367166672528</v>
      </c>
      <c r="AY276" s="606">
        <v>1.28</v>
      </c>
      <c r="AZ276" s="571">
        <v>33.31</v>
      </c>
      <c r="BA276" s="571">
        <v>-14.17</v>
      </c>
      <c r="BB276" s="571">
        <v>5.4899999999999993</v>
      </c>
      <c r="BC276" s="571">
        <v>3.4099999999999997</v>
      </c>
      <c r="BD276" s="591"/>
      <c r="BE276" s="421">
        <v>2014</v>
      </c>
      <c r="BF276" s="421">
        <f t="shared" si="82"/>
        <v>1</v>
      </c>
      <c r="BG276" s="578">
        <v>3.61</v>
      </c>
      <c r="BH276" t="s">
        <v>3876</v>
      </c>
      <c r="BI276" t="s">
        <v>3878</v>
      </c>
    </row>
    <row r="277" spans="1:61" s="8" customFormat="1" x14ac:dyDescent="0.25">
      <c r="A277" s="8" t="s">
        <v>4437</v>
      </c>
      <c r="B277" s="405" t="s">
        <v>695</v>
      </c>
      <c r="C277" s="734" t="s">
        <v>127</v>
      </c>
      <c r="D277" s="734" t="s">
        <v>125</v>
      </c>
      <c r="E277" s="504">
        <v>17</v>
      </c>
      <c r="F277" s="33">
        <v>229</v>
      </c>
      <c r="G277" s="33" t="s">
        <v>114</v>
      </c>
      <c r="H277" s="33" t="s">
        <v>114</v>
      </c>
      <c r="I277" s="573">
        <v>167.13</v>
      </c>
      <c r="J277" s="430">
        <f t="shared" si="69"/>
        <v>3.2310177705977381</v>
      </c>
      <c r="K277" s="575">
        <v>1.35</v>
      </c>
      <c r="L277" s="406">
        <v>4</v>
      </c>
      <c r="M277" s="423">
        <f t="shared" si="70"/>
        <v>5.4</v>
      </c>
      <c r="N277" s="183" t="s">
        <v>126</v>
      </c>
      <c r="O277" s="505">
        <v>1.3</v>
      </c>
      <c r="P277" s="683">
        <v>45561</v>
      </c>
      <c r="Q277" s="683">
        <v>45575</v>
      </c>
      <c r="R277" s="423">
        <f t="shared" si="71"/>
        <v>3.8461538461538494</v>
      </c>
      <c r="S277" s="474">
        <f>IF(INDEX(Historical!$D$7:$D$1190,MATCH(B277,Historical!$B$7:$B$1192,0))=0,"n/a",(INDEX(Historical!$C$7:$C$1190,MATCH(B277,Historical!$B$7:$B$1192,0))/INDEX(Historical!$D$7:$D$1190,MATCH(B277,Historical!$B$7:$B$1192,0))-1)*100)</f>
        <v>2.739726027397249</v>
      </c>
      <c r="T277" s="474">
        <f>IF(INDEX(Historical!$F$7:$F$1190,MATCH(B277,Historical!$B$7:$B$1192,0))=0,"n/a",((INDEX(Historical!$C$7:$C$1190,MATCH(B277,Historical!$B$7:$B$1192,0))/INDEX(Historical!$F$7:$F$1190,MATCH(B277,Historical!$B$7:$B$1192,0)))^(1/3)-1)*100)</f>
        <v>2.6768464584517204</v>
      </c>
      <c r="U277" s="474">
        <f>IF(INDEX(Historical!$H$7:$H$1190,MATCH(B277,Historical!$B$7:$B$1192,0))=0,"n/a",((INDEX(Historical!$C$7:$C$1190,MATCH(B277,Historical!$B$7:$B$1192,0))/INDEX(Historical!$H$7:$H$1190,MATCH(B277,Historical!$B$7:$B$1192,0)))^(1/5)-1)*100)</f>
        <v>2.7233853528733087</v>
      </c>
      <c r="V277" s="474">
        <f>IF(INDEX(Historical!$M$7:$M$1190,MATCH(B277,Historical!$B$7:$B$1192,0))=0,"n/a",((INDEX(Historical!$C$7:$C$1190,MATCH(B277,Historical!$B$7:$B$1192,0))/INDEX(Historical!$M$7:$M$1190,MATCH(B277,Historical!$B$7:$B$1192,0)))^(1/10)-1)*100)</f>
        <v>3.0701143290411181</v>
      </c>
      <c r="W277" s="475">
        <f t="shared" si="72"/>
        <v>0.88706317126759826</v>
      </c>
      <c r="X277" s="476" t="str">
        <f t="shared" si="73"/>
        <v>n/a</v>
      </c>
      <c r="Y277" s="405"/>
      <c r="Z277" s="430">
        <f t="shared" si="74"/>
        <v>102.46679316888047</v>
      </c>
      <c r="AA277" s="581">
        <f t="shared" si="75"/>
        <v>31.713472485768502</v>
      </c>
      <c r="AB277" s="406">
        <v>12</v>
      </c>
      <c r="AC277" s="568">
        <v>5.27</v>
      </c>
      <c r="AD277" s="568">
        <v>2.66</v>
      </c>
      <c r="AE277" s="568">
        <v>6.69</v>
      </c>
      <c r="AF277" s="568" t="s">
        <v>135</v>
      </c>
      <c r="AG277" s="568" t="s">
        <v>135</v>
      </c>
      <c r="AH277" s="568">
        <v>14.610000000000001</v>
      </c>
      <c r="AI277" s="568">
        <v>11.48</v>
      </c>
      <c r="AJ277" s="568">
        <v>-0.38</v>
      </c>
      <c r="AK277" s="568">
        <v>11.91</v>
      </c>
      <c r="AL277" s="576">
        <v>260149.99999999997</v>
      </c>
      <c r="AM277" s="571">
        <v>0.16</v>
      </c>
      <c r="AN277" s="568" t="s">
        <v>135</v>
      </c>
      <c r="AO277" s="510">
        <f t="shared" si="76"/>
        <v>-25.759069362297456</v>
      </c>
      <c r="AP277" s="511">
        <f t="shared" si="77"/>
        <v>5.9544031234710468</v>
      </c>
      <c r="AQ277" s="582" t="str">
        <f t="shared" si="78"/>
        <v>n/a</v>
      </c>
      <c r="AR277" s="430">
        <f>INDEX(Historical!$C$7:$C$1190,MATCH(B277,Historical!$B$7:$B$1214,0))*IF(AH277="n/a",1.03,IF(AH277&lt;0,1.01,IF(AH277&gt;10,1.1,(1+AH277/100))))</f>
        <v>5.7750000000000004</v>
      </c>
      <c r="AS277" s="581">
        <f t="shared" si="79"/>
        <v>6.3525000000000009</v>
      </c>
      <c r="AT277" s="581">
        <f t="shared" si="83"/>
        <v>6.9877500000000019</v>
      </c>
      <c r="AU277" s="581">
        <f t="shared" si="83"/>
        <v>7.6865250000000023</v>
      </c>
      <c r="AV277" s="581">
        <f t="shared" si="83"/>
        <v>8.4551775000000031</v>
      </c>
      <c r="AW277" s="430">
        <f t="shared" si="80"/>
        <v>35.256952500000011</v>
      </c>
      <c r="AX277" s="516">
        <f t="shared" si="81"/>
        <v>21.095525937892663</v>
      </c>
      <c r="AY277" s="606">
        <v>0.51</v>
      </c>
      <c r="AZ277" s="571">
        <v>43.93</v>
      </c>
      <c r="BA277" s="571">
        <v>-10.48</v>
      </c>
      <c r="BB277" s="571">
        <v>-2.8899999999999997</v>
      </c>
      <c r="BC277" s="571">
        <v>8.06</v>
      </c>
      <c r="BD277" s="591"/>
      <c r="BE277" s="421">
        <v>2008</v>
      </c>
      <c r="BF277" s="421">
        <f t="shared" si="82"/>
        <v>2</v>
      </c>
      <c r="BG277" s="578">
        <v>12.22</v>
      </c>
      <c r="BH277" t="s">
        <v>3876</v>
      </c>
      <c r="BI277" t="s">
        <v>3877</v>
      </c>
    </row>
    <row r="278" spans="1:61" s="8" customFormat="1" ht="12.75" customHeight="1" x14ac:dyDescent="0.25">
      <c r="A278" s="8" t="s">
        <v>4439</v>
      </c>
      <c r="B278" s="405" t="s">
        <v>1457</v>
      </c>
      <c r="C278" s="734" t="s">
        <v>107</v>
      </c>
      <c r="D278" s="734" t="s">
        <v>3652</v>
      </c>
      <c r="E278" s="504">
        <v>15</v>
      </c>
      <c r="F278" s="33">
        <v>321</v>
      </c>
      <c r="G278" s="33" t="s">
        <v>36</v>
      </c>
      <c r="H278" s="33" t="s">
        <v>114</v>
      </c>
      <c r="I278" s="573">
        <v>207.44</v>
      </c>
      <c r="J278" s="430">
        <f t="shared" si="69"/>
        <v>3.2780563054377168</v>
      </c>
      <c r="K278" s="575">
        <v>1.7</v>
      </c>
      <c r="L278" s="406">
        <v>4</v>
      </c>
      <c r="M278" s="423">
        <f t="shared" si="70"/>
        <v>6.8</v>
      </c>
      <c r="N278" s="183" t="s">
        <v>240</v>
      </c>
      <c r="O278" s="505">
        <v>1.6</v>
      </c>
      <c r="P278" s="422">
        <v>45853</v>
      </c>
      <c r="Q278" s="422">
        <v>45874</v>
      </c>
      <c r="R278" s="423">
        <f t="shared" si="71"/>
        <v>6.249999999999992</v>
      </c>
      <c r="S278" s="474">
        <f>IF(INDEX(Historical!$D$7:$D$1190,MATCH(B278,Historical!$B$7:$B$1192,0))=0,"n/a",(INDEX(Historical!$C$7:$C$1190,MATCH(B278,Historical!$B$7:$B$1192,0))/INDEX(Historical!$D$7:$D$1190,MATCH(B278,Historical!$B$7:$B$1192,0))-1)*100)</f>
        <v>3.2786885245901676</v>
      </c>
      <c r="T278" s="474">
        <f>IF(INDEX(Historical!$F$7:$F$1190,MATCH(B278,Historical!$B$7:$B$1192,0))=0,"n/a",((INDEX(Historical!$C$7:$C$1190,MATCH(B278,Historical!$B$7:$B$1192,0))/INDEX(Historical!$F$7:$F$1190,MATCH(B278,Historical!$B$7:$B$1192,0)))^(1/3)-1)*100)</f>
        <v>9.4879784971972256</v>
      </c>
      <c r="U278" s="474">
        <f>IF(INDEX(Historical!$H$7:$H$1190,MATCH(B278,Historical!$B$7:$B$1192,0))=0,"n/a",((INDEX(Historical!$C$7:$C$1190,MATCH(B278,Historical!$B$7:$B$1192,0))/INDEX(Historical!$H$7:$H$1190,MATCH(B278,Historical!$B$7:$B$1192,0)))^(1/5)-1)*100)</f>
        <v>8.4471771197698544</v>
      </c>
      <c r="V278" s="474">
        <f>IF(INDEX(Historical!$M$7:$M$1190,MATCH(B278,Historical!$B$7:$B$1192,0))=0,"n/a",((INDEX(Historical!$C$7:$C$1190,MATCH(B278,Historical!$B$7:$B$1192,0))/INDEX(Historical!$M$7:$M$1190,MATCH(B278,Historical!$B$7:$B$1192,0)))^(1/10)-1)*100)</f>
        <v>12.854341240195065</v>
      </c>
      <c r="W278" s="475">
        <f t="shared" si="72"/>
        <v>0.65714585928027436</v>
      </c>
      <c r="X278" s="476">
        <f t="shared" si="73"/>
        <v>2.1997857082733998</v>
      </c>
      <c r="Y278" s="451"/>
      <c r="Z278" s="430">
        <f t="shared" si="74"/>
        <v>46.448087431693985</v>
      </c>
      <c r="AA278" s="581">
        <f t="shared" si="75"/>
        <v>14.169398907103824</v>
      </c>
      <c r="AB278" s="406">
        <v>12</v>
      </c>
      <c r="AC278" s="568">
        <v>14.64</v>
      </c>
      <c r="AD278" s="568">
        <v>1.1499999999999999</v>
      </c>
      <c r="AE278" s="568">
        <v>2.42</v>
      </c>
      <c r="AF278" s="568">
        <v>1.58</v>
      </c>
      <c r="AG278" s="568">
        <v>11.19</v>
      </c>
      <c r="AH278" s="568">
        <v>12.959999999999999</v>
      </c>
      <c r="AI278" s="568">
        <v>12.64</v>
      </c>
      <c r="AJ278" s="568">
        <v>3.84</v>
      </c>
      <c r="AK278" s="568">
        <v>12.34</v>
      </c>
      <c r="AL278" s="576">
        <v>81690</v>
      </c>
      <c r="AM278" s="571">
        <v>0.41000000000000003</v>
      </c>
      <c r="AN278" s="568">
        <v>1.07</v>
      </c>
      <c r="AO278" s="510">
        <f t="shared" si="76"/>
        <v>-2.4441654818962526</v>
      </c>
      <c r="AP278" s="511">
        <f t="shared" si="77"/>
        <v>11.725233425207572</v>
      </c>
      <c r="AQ278" s="582">
        <f t="shared" si="78"/>
        <v>-0.24997850576886638</v>
      </c>
      <c r="AR278" s="430">
        <f>INDEX(Historical!$C$7:$C$1190,MATCH(B278,Historical!$B$7:$B$1214,0))*IF(AH278="n/a",1.03,IF(AH278&lt;0,1.01,IF(AH278&gt;10,1.1,(1+AH278/100))))</f>
        <v>6.9300000000000006</v>
      </c>
      <c r="AS278" s="581">
        <f t="shared" si="79"/>
        <v>7.6230000000000011</v>
      </c>
      <c r="AT278" s="581">
        <f t="shared" si="83"/>
        <v>8.3853000000000026</v>
      </c>
      <c r="AU278" s="581">
        <f t="shared" si="83"/>
        <v>9.2238300000000031</v>
      </c>
      <c r="AV278" s="581">
        <f t="shared" si="83"/>
        <v>10.146213000000005</v>
      </c>
      <c r="AW278" s="430">
        <f t="shared" si="80"/>
        <v>42.308343000000008</v>
      </c>
      <c r="AX278" s="516">
        <f t="shared" si="81"/>
        <v>20.395460374084077</v>
      </c>
      <c r="AY278" s="606">
        <v>1.1100000000000001</v>
      </c>
      <c r="AZ278" s="571">
        <v>42.94</v>
      </c>
      <c r="BA278" s="571">
        <v>-4.08</v>
      </c>
      <c r="BB278" s="571">
        <v>7.3</v>
      </c>
      <c r="BC278" s="571">
        <v>11.12</v>
      </c>
      <c r="BD278" s="591"/>
      <c r="BE278" s="421">
        <v>2011</v>
      </c>
      <c r="BF278" s="421">
        <f t="shared" si="82"/>
        <v>1</v>
      </c>
      <c r="BG278" s="578">
        <v>1.1100000000000001</v>
      </c>
      <c r="BH278" t="s">
        <v>3876</v>
      </c>
      <c r="BI278" t="s">
        <v>3877</v>
      </c>
    </row>
    <row r="279" spans="1:61" s="8" customFormat="1" ht="12.75" customHeight="1" x14ac:dyDescent="0.25">
      <c r="A279" s="95" t="s">
        <v>4442</v>
      </c>
      <c r="B279" s="405" t="s">
        <v>1454</v>
      </c>
      <c r="C279" s="734" t="s">
        <v>130</v>
      </c>
      <c r="D279" s="734" t="s">
        <v>3644</v>
      </c>
      <c r="E279" s="504">
        <v>13</v>
      </c>
      <c r="F279" s="33">
        <v>382</v>
      </c>
      <c r="G279" s="33" t="s">
        <v>36</v>
      </c>
      <c r="H279" s="33" t="s">
        <v>36</v>
      </c>
      <c r="I279" s="573">
        <v>89.36</v>
      </c>
      <c r="J279" s="430">
        <f t="shared" si="69"/>
        <v>4.0062667860340202</v>
      </c>
      <c r="K279" s="575">
        <v>0.89500000000000002</v>
      </c>
      <c r="L279" s="406">
        <v>4</v>
      </c>
      <c r="M279" s="423">
        <f t="shared" si="70"/>
        <v>3.58</v>
      </c>
      <c r="N279" s="183" t="s">
        <v>118</v>
      </c>
      <c r="O279" s="505">
        <v>0.88</v>
      </c>
      <c r="P279" s="422">
        <v>45600</v>
      </c>
      <c r="Q279" s="422">
        <v>45628</v>
      </c>
      <c r="R279" s="423">
        <f t="shared" si="71"/>
        <v>1.7045454545454561</v>
      </c>
      <c r="S279" s="474">
        <f>IF(INDEX(Historical!$D$7:$D$1190,MATCH(B279,Historical!$B$7:$B$1192,0))=0,"n/a",(INDEX(Historical!$C$7:$C$1190,MATCH(B279,Historical!$B$7:$B$1192,0))/INDEX(Historical!$D$7:$D$1190,MATCH(B279,Historical!$B$7:$B$1192,0))-1)*100)</f>
        <v>1.7266187050359649</v>
      </c>
      <c r="T279" s="474">
        <f>IF(INDEX(Historical!$F$7:$F$1190,MATCH(B279,Historical!$B$7:$B$1192,0))=0,"n/a",((INDEX(Historical!$C$7:$C$1190,MATCH(B279,Historical!$B$7:$B$1192,0))/INDEX(Historical!$F$7:$F$1190,MATCH(B279,Historical!$B$7:$B$1192,0)))^(1/3)-1)*100)</f>
        <v>1.9094170018149281</v>
      </c>
      <c r="U279" s="474">
        <f>IF(INDEX(Historical!$H$7:$H$1190,MATCH(B279,Historical!$B$7:$B$1192,0))=0,"n/a",((INDEX(Historical!$C$7:$C$1190,MATCH(B279,Historical!$B$7:$B$1192,0))/INDEX(Historical!$H$7:$H$1190,MATCH(B279,Historical!$B$7:$B$1192,0)))^(1/5)-1)*100)</f>
        <v>3.3709525552095609</v>
      </c>
      <c r="V279" s="474">
        <f>IF(INDEX(Historical!$M$7:$M$1190,MATCH(B279,Historical!$B$7:$B$1192,0))=0,"n/a",((INDEX(Historical!$C$7:$C$1190,MATCH(B279,Historical!$B$7:$B$1192,0))/INDEX(Historical!$M$7:$M$1190,MATCH(B279,Historical!$B$7:$B$1192,0)))^(1/10)-1)*100)</f>
        <v>4.4030989459347136</v>
      </c>
      <c r="W279" s="475">
        <f t="shared" si="72"/>
        <v>0.76558637373386507</v>
      </c>
      <c r="X279" s="476">
        <f t="shared" si="73"/>
        <v>1.8026484252457544</v>
      </c>
      <c r="Y279" s="433"/>
      <c r="Z279" s="430">
        <f t="shared" si="74"/>
        <v>73.814432989690729</v>
      </c>
      <c r="AA279" s="581">
        <f t="shared" si="75"/>
        <v>18.424742268041239</v>
      </c>
      <c r="AB279" s="406">
        <v>12</v>
      </c>
      <c r="AC279" s="568">
        <v>4.8499999999999996</v>
      </c>
      <c r="AD279" s="568">
        <v>5.41</v>
      </c>
      <c r="AE279" s="568">
        <v>2.0299999999999998</v>
      </c>
      <c r="AF279" s="568">
        <v>1.59</v>
      </c>
      <c r="AG279" s="568">
        <v>8.9</v>
      </c>
      <c r="AH279" s="568">
        <v>-13.059999999999999</v>
      </c>
      <c r="AI279" s="568">
        <v>6.5100000000000007</v>
      </c>
      <c r="AJ279" s="568">
        <v>1.87</v>
      </c>
      <c r="AK279" s="568">
        <v>3.4000000000000004</v>
      </c>
      <c r="AL279" s="576">
        <v>10670</v>
      </c>
      <c r="AM279" s="571">
        <v>0.28999999999999998</v>
      </c>
      <c r="AN279" s="568">
        <v>2.08</v>
      </c>
      <c r="AO279" s="510">
        <f t="shared" si="76"/>
        <v>-11.047522926797658</v>
      </c>
      <c r="AP279" s="511">
        <f t="shared" si="77"/>
        <v>7.3772193412435811</v>
      </c>
      <c r="AQ279" s="582">
        <f t="shared" si="78"/>
        <v>14.105877161297631</v>
      </c>
      <c r="AR279" s="430">
        <f>INDEX(Historical!$C$7:$C$1190,MATCH(B279,Historical!$B$7:$B$1214,0))*IF(AH279="n/a",1.03,IF(AH279&lt;0,1.01,IF(AH279&gt;10,1.1,(1+AH279/100))))</f>
        <v>3.5703500000000004</v>
      </c>
      <c r="AS279" s="581">
        <f t="shared" si="79"/>
        <v>3.8027797850000002</v>
      </c>
      <c r="AT279" s="581">
        <f t="shared" si="83"/>
        <v>3.9320742976900003</v>
      </c>
      <c r="AU279" s="581">
        <f t="shared" si="83"/>
        <v>4.0657648238114605</v>
      </c>
      <c r="AV279" s="581">
        <f t="shared" si="83"/>
        <v>4.2040008278210506</v>
      </c>
      <c r="AW279" s="430">
        <f t="shared" si="80"/>
        <v>19.574969734322512</v>
      </c>
      <c r="AX279" s="516">
        <f t="shared" si="81"/>
        <v>21.90574052632331</v>
      </c>
      <c r="AY279" s="606">
        <v>0.45</v>
      </c>
      <c r="AZ279" s="571">
        <v>9.68</v>
      </c>
      <c r="BA279" s="571">
        <v>-7.3999999999999995</v>
      </c>
      <c r="BB279" s="571">
        <v>-1.7500000000000002</v>
      </c>
      <c r="BC279" s="571">
        <v>-1.18</v>
      </c>
      <c r="BD279" s="591"/>
      <c r="BE279" s="421">
        <v>2013</v>
      </c>
      <c r="BF279" s="421">
        <f t="shared" si="82"/>
        <v>1</v>
      </c>
      <c r="BG279" s="578">
        <v>2.1</v>
      </c>
      <c r="BH279" t="s">
        <v>3876</v>
      </c>
      <c r="BI279" t="s">
        <v>3877</v>
      </c>
    </row>
    <row r="280" spans="1:61" s="8" customFormat="1" ht="12.75" customHeight="1" x14ac:dyDescent="0.25">
      <c r="A280" s="8" t="s">
        <v>4443</v>
      </c>
      <c r="B280" s="405" t="s">
        <v>1462</v>
      </c>
      <c r="C280" s="734" t="s">
        <v>243</v>
      </c>
      <c r="D280" s="734" t="s">
        <v>3672</v>
      </c>
      <c r="E280" s="504">
        <v>15</v>
      </c>
      <c r="F280" s="33">
        <v>315</v>
      </c>
      <c r="G280" s="33" t="s">
        <v>105</v>
      </c>
      <c r="H280" s="33" t="s">
        <v>105</v>
      </c>
      <c r="I280" s="573">
        <v>310.70999999999998</v>
      </c>
      <c r="J280" s="430">
        <f t="shared" si="69"/>
        <v>1.6092175984036561</v>
      </c>
      <c r="K280" s="575">
        <v>1.25</v>
      </c>
      <c r="L280" s="406">
        <v>4</v>
      </c>
      <c r="M280" s="423">
        <f t="shared" si="70"/>
        <v>5</v>
      </c>
      <c r="N280" s="183" t="s">
        <v>206</v>
      </c>
      <c r="O280" s="505">
        <v>1.2</v>
      </c>
      <c r="P280" s="422">
        <v>45792</v>
      </c>
      <c r="Q280" s="422">
        <v>45806</v>
      </c>
      <c r="R280" s="423">
        <f t="shared" si="71"/>
        <v>4.1666666666666705</v>
      </c>
      <c r="S280" s="474">
        <f>IF(INDEX(Historical!$D$7:$D$1190,MATCH(B280,Historical!$B$7:$B$1192,0))=0,"n/a",(INDEX(Historical!$C$7:$C$1190,MATCH(B280,Historical!$B$7:$B$1192,0))/INDEX(Historical!$D$7:$D$1190,MATCH(B280,Historical!$B$7:$B$1192,0))-1)*100)</f>
        <v>9.3023255813953654</v>
      </c>
      <c r="T280" s="474">
        <f>IF(INDEX(Historical!$F$7:$F$1190,MATCH(B280,Historical!$B$7:$B$1192,0))=0,"n/a",((INDEX(Historical!$C$7:$C$1190,MATCH(B280,Historical!$B$7:$B$1192,0))/INDEX(Historical!$F$7:$F$1190,MATCH(B280,Historical!$B$7:$B$1192,0)))^(1/3)-1)*100)</f>
        <v>16.402023836107226</v>
      </c>
      <c r="U280" s="474">
        <f>IF(INDEX(Historical!$H$7:$H$1190,MATCH(B280,Historical!$B$7:$B$1192,0))=0,"n/a",((INDEX(Historical!$C$7:$C$1190,MATCH(B280,Historical!$B$7:$B$1192,0))/INDEX(Historical!$H$7:$H$1190,MATCH(B280,Historical!$B$7:$B$1192,0)))^(1/5)-1)*100)</f>
        <v>17.483185214392606</v>
      </c>
      <c r="V280" s="474">
        <f>IF(INDEX(Historical!$M$7:$M$1190,MATCH(B280,Historical!$B$7:$B$1192,0))=0,"n/a",((INDEX(Historical!$C$7:$C$1190,MATCH(B280,Historical!$B$7:$B$1192,0))/INDEX(Historical!$M$7:$M$1190,MATCH(B280,Historical!$B$7:$B$1192,0)))^(1/10)-1)*100)</f>
        <v>18.650041162978461</v>
      </c>
      <c r="W280" s="475">
        <f t="shared" si="72"/>
        <v>0.93743413548587018</v>
      </c>
      <c r="X280" s="476">
        <f t="shared" si="73"/>
        <v>1.4520917952153327</v>
      </c>
      <c r="Y280" s="433"/>
      <c r="Z280" s="430">
        <f t="shared" si="74"/>
        <v>46.125461254612546</v>
      </c>
      <c r="AA280" s="581">
        <f t="shared" si="75"/>
        <v>28.663284132841326</v>
      </c>
      <c r="AB280" s="406">
        <v>12</v>
      </c>
      <c r="AC280" s="568">
        <v>10.84</v>
      </c>
      <c r="AD280" s="568">
        <v>5.56</v>
      </c>
      <c r="AE280" s="568">
        <v>2.2000000000000002</v>
      </c>
      <c r="AF280" s="568">
        <v>8.92</v>
      </c>
      <c r="AG280" s="568">
        <v>30.020000000000003</v>
      </c>
      <c r="AH280" s="568">
        <v>-1.9</v>
      </c>
      <c r="AI280" s="568">
        <v>8.42</v>
      </c>
      <c r="AJ280" s="568">
        <v>12.04</v>
      </c>
      <c r="AK280" s="568">
        <v>5.16</v>
      </c>
      <c r="AL280" s="576">
        <v>11600</v>
      </c>
      <c r="AM280" s="571">
        <v>3.05</v>
      </c>
      <c r="AN280" s="568">
        <v>1.2</v>
      </c>
      <c r="AO280" s="510">
        <f t="shared" si="76"/>
        <v>-9.5708813200450642</v>
      </c>
      <c r="AP280" s="511">
        <f t="shared" si="77"/>
        <v>19.092402812796262</v>
      </c>
      <c r="AQ280" s="582">
        <f t="shared" si="78"/>
        <v>237.09642172526154</v>
      </c>
      <c r="AR280" s="430">
        <f>INDEX(Historical!$C$7:$C$1190,MATCH(B280,Historical!$B$7:$B$1214,0))*IF(AH280="n/a",1.03,IF(AH280&lt;0,1.01,IF(AH280&gt;10,1.1,(1+AH280/100))))</f>
        <v>4.7469999999999999</v>
      </c>
      <c r="AS280" s="581">
        <f t="shared" si="79"/>
        <v>5.1466973999999999</v>
      </c>
      <c r="AT280" s="581">
        <f t="shared" si="83"/>
        <v>5.4122669858400005</v>
      </c>
      <c r="AU280" s="581">
        <f t="shared" si="83"/>
        <v>5.6915399623093448</v>
      </c>
      <c r="AV280" s="581">
        <f t="shared" si="83"/>
        <v>5.9852234243645075</v>
      </c>
      <c r="AW280" s="430">
        <f t="shared" si="80"/>
        <v>26.982727772513854</v>
      </c>
      <c r="AX280" s="516">
        <f t="shared" si="81"/>
        <v>8.6842160768928771</v>
      </c>
      <c r="AY280" s="606">
        <v>1.08</v>
      </c>
      <c r="AZ280" s="571">
        <v>10.09</v>
      </c>
      <c r="BA280" s="571">
        <v>-21.46</v>
      </c>
      <c r="BB280" s="571">
        <v>0.61</v>
      </c>
      <c r="BC280" s="571">
        <v>-4.68</v>
      </c>
      <c r="BD280" s="591"/>
      <c r="BE280" s="421">
        <v>2011</v>
      </c>
      <c r="BF280" s="421">
        <f t="shared" si="82"/>
        <v>1</v>
      </c>
      <c r="BG280" s="578">
        <v>11.18</v>
      </c>
      <c r="BH280" t="s">
        <v>3876</v>
      </c>
      <c r="BI280" t="s">
        <v>3877</v>
      </c>
    </row>
    <row r="281" spans="1:61" s="8" customFormat="1" ht="12.75" customHeight="1" x14ac:dyDescent="0.25">
      <c r="A281" s="95" t="s">
        <v>4444</v>
      </c>
      <c r="B281" s="409" t="s">
        <v>699</v>
      </c>
      <c r="C281" s="734" t="s">
        <v>130</v>
      </c>
      <c r="D281" s="734" t="s">
        <v>3644</v>
      </c>
      <c r="E281" s="504">
        <v>20</v>
      </c>
      <c r="F281" s="33">
        <v>209</v>
      </c>
      <c r="G281" s="33" t="s">
        <v>105</v>
      </c>
      <c r="H281" s="33" t="s">
        <v>105</v>
      </c>
      <c r="I281" s="573">
        <v>42.78</v>
      </c>
      <c r="J281" s="430">
        <f t="shared" si="69"/>
        <v>4.9088359046283312</v>
      </c>
      <c r="K281" s="575">
        <v>0.52500000000000002</v>
      </c>
      <c r="L281" s="406">
        <v>4</v>
      </c>
      <c r="M281" s="423">
        <f t="shared" si="70"/>
        <v>2.1</v>
      </c>
      <c r="N281" s="183" t="s">
        <v>216</v>
      </c>
      <c r="O281" s="505">
        <v>0.5</v>
      </c>
      <c r="P281" s="422">
        <v>45832</v>
      </c>
      <c r="Q281" s="422">
        <v>45853</v>
      </c>
      <c r="R281" s="423">
        <f t="shared" si="71"/>
        <v>5.0000000000000044</v>
      </c>
      <c r="S281" s="474">
        <f>IF(INDEX(Historical!$D$7:$D$1190,MATCH(B281,Historical!$B$7:$B$1192,0))=0,"n/a",(INDEX(Historical!$C$7:$C$1190,MATCH(B281,Historical!$B$7:$B$1192,0))/INDEX(Historical!$D$7:$D$1190,MATCH(B281,Historical!$B$7:$B$1192,0))-1)*100)</f>
        <v>5.1212938005390729</v>
      </c>
      <c r="T281" s="474">
        <f>IF(INDEX(Historical!$F$7:$F$1190,MATCH(B281,Historical!$B$7:$B$1192,0))=0,"n/a",((INDEX(Historical!$C$7:$C$1190,MATCH(B281,Historical!$B$7:$B$1192,0))/INDEX(Historical!$F$7:$F$1190,MATCH(B281,Historical!$B$7:$B$1192,0)))^(1/3)-1)*100)</f>
        <v>5.1977860665757269</v>
      </c>
      <c r="U281" s="474">
        <f>IF(INDEX(Historical!$H$7:$H$1190,MATCH(B281,Historical!$B$7:$B$1192,0))=0,"n/a",((INDEX(Historical!$C$7:$C$1190,MATCH(B281,Historical!$B$7:$B$1192,0))/INDEX(Historical!$H$7:$H$1190,MATCH(B281,Historical!$B$7:$B$1192,0)))^(1/5)-1)*100)</f>
        <v>5.4577943305794463</v>
      </c>
      <c r="V281" s="474">
        <f>IF(INDEX(Historical!$M$7:$M$1190,MATCH(B281,Historical!$B$7:$B$1192,0))=0,"n/a",((INDEX(Historical!$C$7:$C$1190,MATCH(B281,Historical!$B$7:$B$1192,0))/INDEX(Historical!$M$7:$M$1190,MATCH(B281,Historical!$B$7:$B$1192,0)))^(1/10)-1)*100)</f>
        <v>5.7964665811841343</v>
      </c>
      <c r="W281" s="475">
        <f t="shared" si="72"/>
        <v>0.94157263811301017</v>
      </c>
      <c r="X281" s="476">
        <f t="shared" si="73"/>
        <v>1.1637088124902872</v>
      </c>
      <c r="Y281" s="405"/>
      <c r="Z281" s="430">
        <f t="shared" si="74"/>
        <v>76.923076923076934</v>
      </c>
      <c r="AA281" s="581">
        <f t="shared" si="75"/>
        <v>15.670329670329672</v>
      </c>
      <c r="AB281" s="406">
        <v>12</v>
      </c>
      <c r="AC281" s="568">
        <v>2.73</v>
      </c>
      <c r="AD281" s="568">
        <v>4.0599999999999996</v>
      </c>
      <c r="AE281" s="568">
        <v>1.44</v>
      </c>
      <c r="AF281" s="568">
        <v>1.22</v>
      </c>
      <c r="AG281" s="568">
        <v>8.02</v>
      </c>
      <c r="AH281" s="568">
        <v>2.9000000000000004</v>
      </c>
      <c r="AI281" s="568">
        <v>4.7600000000000007</v>
      </c>
      <c r="AJ281" s="568">
        <v>4.6899999999999995</v>
      </c>
      <c r="AK281" s="568">
        <v>3.8699999999999997</v>
      </c>
      <c r="AL281" s="576">
        <v>4690</v>
      </c>
      <c r="AM281" s="571">
        <v>0.53</v>
      </c>
      <c r="AN281" s="568">
        <v>1.31</v>
      </c>
      <c r="AO281" s="510">
        <f t="shared" si="76"/>
        <v>-5.303699435121894</v>
      </c>
      <c r="AP281" s="511">
        <f t="shared" si="77"/>
        <v>10.366630235207777</v>
      </c>
      <c r="AQ281" s="582">
        <f t="shared" si="78"/>
        <v>-7.8219061989185157</v>
      </c>
      <c r="AR281" s="430">
        <f>INDEX(Historical!$C$7:$C$1190,MATCH(B281,Historical!$B$7:$B$1214,0))*IF(AH281="n/a",1.03,IF(AH281&lt;0,1.01,IF(AH281&gt;10,1.1,(1+AH281/100))))</f>
        <v>2.0065499999999998</v>
      </c>
      <c r="AS281" s="581">
        <f t="shared" si="79"/>
        <v>2.1020617800000001</v>
      </c>
      <c r="AT281" s="581">
        <f t="shared" si="83"/>
        <v>2.1834115708859998</v>
      </c>
      <c r="AU281" s="581">
        <f t="shared" si="83"/>
        <v>2.2679095986792879</v>
      </c>
      <c r="AV281" s="581">
        <f t="shared" si="83"/>
        <v>2.3556777001481763</v>
      </c>
      <c r="AW281" s="430">
        <f t="shared" si="80"/>
        <v>10.915610649713463</v>
      </c>
      <c r="AX281" s="516">
        <f t="shared" si="81"/>
        <v>25.515686418217538</v>
      </c>
      <c r="AY281" s="606">
        <v>0.65</v>
      </c>
      <c r="AZ281" s="571">
        <v>8.18</v>
      </c>
      <c r="BA281" s="571">
        <v>-14.180000000000001</v>
      </c>
      <c r="BB281" s="571">
        <v>3.2199999999999998</v>
      </c>
      <c r="BC281" s="571">
        <v>-0.12</v>
      </c>
      <c r="BD281" s="591"/>
      <c r="BE281" s="421">
        <v>2006</v>
      </c>
      <c r="BF281" s="421">
        <f t="shared" si="82"/>
        <v>2</v>
      </c>
      <c r="BG281" s="578">
        <v>2.42</v>
      </c>
      <c r="BH281" t="s">
        <v>3876</v>
      </c>
      <c r="BI281" t="s">
        <v>3877</v>
      </c>
    </row>
    <row r="282" spans="1:61" s="8" customFormat="1" ht="12.75" customHeight="1" x14ac:dyDescent="0.25">
      <c r="A282" s="8" t="s">
        <v>4445</v>
      </c>
      <c r="B282" s="409" t="s">
        <v>1464</v>
      </c>
      <c r="C282" s="734" t="s">
        <v>3535</v>
      </c>
      <c r="D282" s="734" t="s">
        <v>3641</v>
      </c>
      <c r="E282" s="504">
        <v>12</v>
      </c>
      <c r="F282" s="33">
        <v>435</v>
      </c>
      <c r="G282" s="33" t="s">
        <v>105</v>
      </c>
      <c r="H282" s="33" t="s">
        <v>105</v>
      </c>
      <c r="I282" s="573">
        <v>45.1</v>
      </c>
      <c r="J282" s="430">
        <f t="shared" si="69"/>
        <v>1.8625277161862526</v>
      </c>
      <c r="K282" s="575">
        <v>0.21</v>
      </c>
      <c r="L282" s="406">
        <v>4</v>
      </c>
      <c r="M282" s="423">
        <f t="shared" si="70"/>
        <v>0.84</v>
      </c>
      <c r="N282" s="183" t="s">
        <v>311</v>
      </c>
      <c r="O282" s="508">
        <v>0.2</v>
      </c>
      <c r="P282" s="422">
        <v>45625</v>
      </c>
      <c r="Q282" s="422">
        <v>45657</v>
      </c>
      <c r="R282" s="423">
        <f t="shared" si="71"/>
        <v>4.9999999999999902</v>
      </c>
      <c r="S282" s="474">
        <f>IF(INDEX(Historical!$D$7:$D$1190,MATCH(B282,Historical!$B$7:$B$1192,0))=0,"n/a",(INDEX(Historical!$C$7:$C$1190,MATCH(B282,Historical!$B$7:$B$1192,0))/INDEX(Historical!$D$7:$D$1190,MATCH(B282,Historical!$B$7:$B$1192,0))-1)*100)</f>
        <v>5.1948051948051965</v>
      </c>
      <c r="T282" s="474">
        <f>IF(INDEX(Historical!$F$7:$F$1190,MATCH(B282,Historical!$B$7:$B$1192,0))=0,"n/a",((INDEX(Historical!$C$7:$C$1190,MATCH(B282,Historical!$B$7:$B$1192,0))/INDEX(Historical!$F$7:$F$1190,MATCH(B282,Historical!$B$7:$B$1192,0)))^(1/3)-1)*100)</f>
        <v>14.471424255333186</v>
      </c>
      <c r="U282" s="474">
        <f>IF(INDEX(Historical!$H$7:$H$1190,MATCH(B282,Historical!$B$7:$B$1192,0))=0,"n/a",((INDEX(Historical!$C$7:$C$1190,MATCH(B282,Historical!$B$7:$B$1192,0))/INDEX(Historical!$H$7:$H$1190,MATCH(B282,Historical!$B$7:$B$1192,0)))^(1/5)-1)*100)</f>
        <v>18.272395980704047</v>
      </c>
      <c r="V282" s="474">
        <f>IF(INDEX(Historical!$M$7:$M$1190,MATCH(B282,Historical!$B$7:$B$1192,0))=0,"n/a",((INDEX(Historical!$C$7:$C$1190,MATCH(B282,Historical!$B$7:$B$1192,0))/INDEX(Historical!$M$7:$M$1190,MATCH(B282,Historical!$B$7:$B$1192,0)))^(1/10)-1)*100)</f>
        <v>13.921641423114227</v>
      </c>
      <c r="W282" s="475">
        <f t="shared" si="72"/>
        <v>1.3125173551996694</v>
      </c>
      <c r="X282" s="476" t="str">
        <f t="shared" si="73"/>
        <v>n/a</v>
      </c>
      <c r="Y282" s="717" t="s">
        <v>3523</v>
      </c>
      <c r="Z282" s="430">
        <f t="shared" si="74"/>
        <v>142.37288135593221</v>
      </c>
      <c r="AA282" s="581">
        <f t="shared" si="75"/>
        <v>76.440677966101703</v>
      </c>
      <c r="AB282" s="406">
        <v>12</v>
      </c>
      <c r="AC282" s="568">
        <v>0.59</v>
      </c>
      <c r="AD282" s="568">
        <v>3.35</v>
      </c>
      <c r="AE282" s="568">
        <v>5.72</v>
      </c>
      <c r="AF282" s="568">
        <v>3.6</v>
      </c>
      <c r="AG282" s="568">
        <v>4.68</v>
      </c>
      <c r="AH282" s="568">
        <v>13.100000000000001</v>
      </c>
      <c r="AI282" s="568">
        <v>29.880000000000003</v>
      </c>
      <c r="AJ282" s="568">
        <v>-29.520000000000003</v>
      </c>
      <c r="AK282" s="568">
        <v>22.84</v>
      </c>
      <c r="AL282" s="576">
        <v>2530</v>
      </c>
      <c r="AM282" s="571">
        <v>2.2200000000000002</v>
      </c>
      <c r="AN282" s="568">
        <v>0</v>
      </c>
      <c r="AO282" s="510">
        <f t="shared" si="76"/>
        <v>-56.305754269211405</v>
      </c>
      <c r="AP282" s="511">
        <f t="shared" si="77"/>
        <v>20.134923696890301</v>
      </c>
      <c r="AQ282" s="582">
        <f t="shared" si="78"/>
        <v>249.72143878487447</v>
      </c>
      <c r="AR282" s="430">
        <f>INDEX(Historical!$C$7:$C$1190,MATCH(B282,Historical!$B$7:$B$1214,0))*IF(AH282="n/a",1.03,IF(AH282&lt;0,1.01,IF(AH282&gt;10,1.1,(1+AH282/100))))</f>
        <v>0.89100000000000013</v>
      </c>
      <c r="AS282" s="581">
        <f t="shared" si="79"/>
        <v>0.98010000000000019</v>
      </c>
      <c r="AT282" s="581">
        <f t="shared" si="83"/>
        <v>1.0781100000000003</v>
      </c>
      <c r="AU282" s="581">
        <f t="shared" si="83"/>
        <v>1.1859210000000004</v>
      </c>
      <c r="AV282" s="581">
        <f t="shared" si="83"/>
        <v>1.3045131000000005</v>
      </c>
      <c r="AW282" s="430">
        <f t="shared" si="80"/>
        <v>5.4396441000000015</v>
      </c>
      <c r="AX282" s="516">
        <f t="shared" si="81"/>
        <v>12.061295121951222</v>
      </c>
      <c r="AY282" s="606">
        <v>1.37</v>
      </c>
      <c r="AZ282" s="571">
        <v>14.09</v>
      </c>
      <c r="BA282" s="571">
        <v>-35.14</v>
      </c>
      <c r="BB282" s="571">
        <v>-12.19</v>
      </c>
      <c r="BC282" s="571">
        <v>-19.32</v>
      </c>
      <c r="BD282" s="591"/>
      <c r="BE282" s="421">
        <v>2013</v>
      </c>
      <c r="BF282" s="421">
        <f t="shared" si="82"/>
        <v>1</v>
      </c>
      <c r="BG282" s="578">
        <v>4.1900000000000004</v>
      </c>
      <c r="BH282" t="s">
        <v>3876</v>
      </c>
      <c r="BI282" t="s">
        <v>3877</v>
      </c>
    </row>
    <row r="283" spans="1:61" s="8" customFormat="1" x14ac:dyDescent="0.25">
      <c r="A283" s="95" t="s">
        <v>1441</v>
      </c>
      <c r="B283" s="409" t="s">
        <v>1442</v>
      </c>
      <c r="C283" s="734" t="s">
        <v>107</v>
      </c>
      <c r="D283" s="734" t="s">
        <v>3652</v>
      </c>
      <c r="E283" s="504">
        <v>14</v>
      </c>
      <c r="F283" s="33">
        <v>375</v>
      </c>
      <c r="G283" s="33" t="s">
        <v>105</v>
      </c>
      <c r="H283" s="33" t="s">
        <v>105</v>
      </c>
      <c r="I283" s="573">
        <v>52</v>
      </c>
      <c r="J283" s="430">
        <f t="shared" si="69"/>
        <v>2.5384615384615388</v>
      </c>
      <c r="K283" s="575">
        <v>0.33</v>
      </c>
      <c r="L283" s="406">
        <v>4</v>
      </c>
      <c r="M283" s="423">
        <f t="shared" si="70"/>
        <v>1.32</v>
      </c>
      <c r="N283" s="183" t="s">
        <v>150</v>
      </c>
      <c r="O283" s="505">
        <v>0.32</v>
      </c>
      <c r="P283" s="422">
        <v>45915</v>
      </c>
      <c r="Q283" s="422">
        <v>45930</v>
      </c>
      <c r="R283" s="423">
        <f t="shared" si="71"/>
        <v>3.1250000000000027</v>
      </c>
      <c r="S283" s="474">
        <f>IF(INDEX(Historical!$D$7:$D$1190,MATCH(B283,Historical!$B$7:$B$1192,0))=0,"n/a",(INDEX(Historical!$C$7:$C$1190,MATCH(B283,Historical!$B$7:$B$1192,0))/INDEX(Historical!$D$7:$D$1190,MATCH(B283,Historical!$B$7:$B$1192,0))-1)*100)</f>
        <v>7.5819672131147708</v>
      </c>
      <c r="T283" s="474">
        <f>IF(INDEX(Historical!$F$7:$F$1190,MATCH(B283,Historical!$B$7:$B$1192,0))=0,"n/a",((INDEX(Historical!$C$7:$C$1190,MATCH(B283,Historical!$B$7:$B$1192,0))/INDEX(Historical!$F$7:$F$1190,MATCH(B283,Historical!$B$7:$B$1192,0)))^(1/3)-1)*100)</f>
        <v>6.2177074522592912</v>
      </c>
      <c r="U283" s="474">
        <f>IF(INDEX(Historical!$H$7:$H$1190,MATCH(B283,Historical!$B$7:$B$1192,0))=0,"n/a",((INDEX(Historical!$C$7:$C$1190,MATCH(B283,Historical!$B$7:$B$1192,0))/INDEX(Historical!$H$7:$H$1190,MATCH(B283,Historical!$B$7:$B$1192,0)))^(1/5)-1)*100)</f>
        <v>7.06528829442854</v>
      </c>
      <c r="V283" s="474">
        <f>IF(INDEX(Historical!$M$7:$M$1190,MATCH(B283,Historical!$B$7:$B$1192,0))=0,"n/a",((INDEX(Historical!$C$7:$C$1190,MATCH(B283,Historical!$B$7:$B$1192,0))/INDEX(Historical!$M$7:$M$1190,MATCH(B283,Historical!$B$7:$B$1192,0)))^(1/10)-1)*100)</f>
        <v>9.5347471841342966</v>
      </c>
      <c r="W283" s="475">
        <f t="shared" si="72"/>
        <v>0.74100426135945108</v>
      </c>
      <c r="X283" s="476" t="str">
        <f t="shared" si="73"/>
        <v>n/a</v>
      </c>
      <c r="Y283" s="438"/>
      <c r="Z283" s="430" t="str">
        <f t="shared" si="74"/>
        <v>n/a</v>
      </c>
      <c r="AA283" s="581" t="str">
        <f t="shared" si="75"/>
        <v>n/a</v>
      </c>
      <c r="AB283" s="406">
        <v>12</v>
      </c>
      <c r="AC283" s="568" t="s">
        <v>135</v>
      </c>
      <c r="AD283" s="568" t="s">
        <v>135</v>
      </c>
      <c r="AE283" s="568" t="s">
        <v>135</v>
      </c>
      <c r="AF283" s="568" t="s">
        <v>135</v>
      </c>
      <c r="AG283" s="568" t="s">
        <v>135</v>
      </c>
      <c r="AH283" s="568" t="s">
        <v>135</v>
      </c>
      <c r="AI283" s="568" t="s">
        <v>135</v>
      </c>
      <c r="AJ283" s="568" t="s">
        <v>135</v>
      </c>
      <c r="AK283" s="568" t="s">
        <v>135</v>
      </c>
      <c r="AL283" s="576" t="s">
        <v>135</v>
      </c>
      <c r="AM283" s="571" t="s">
        <v>135</v>
      </c>
      <c r="AN283" s="568" t="s">
        <v>135</v>
      </c>
      <c r="AO283" s="510" t="str">
        <f t="shared" si="76"/>
        <v>n/a</v>
      </c>
      <c r="AP283" s="511">
        <f t="shared" si="77"/>
        <v>9.6037498328900792</v>
      </c>
      <c r="AQ283" s="582" t="str">
        <f t="shared" si="78"/>
        <v>n/a</v>
      </c>
      <c r="AR283" s="430">
        <f>INDEX(Historical!$C$7:$C$1190,MATCH(B283,Historical!$B$7:$B$1214,0))*IF(AH283="n/a",1.03,IF(AH283&lt;0,1.01,IF(AH283&gt;10,1.1,(1+AH283/100))))</f>
        <v>1.2261904761904763</v>
      </c>
      <c r="AS283" s="581">
        <f t="shared" si="79"/>
        <v>1.2629761904761907</v>
      </c>
      <c r="AT283" s="581">
        <f t="shared" si="83"/>
        <v>1.3008654761904765</v>
      </c>
      <c r="AU283" s="581">
        <f t="shared" si="83"/>
        <v>1.3398914404761908</v>
      </c>
      <c r="AV283" s="581">
        <f t="shared" si="83"/>
        <v>1.3800881836904766</v>
      </c>
      <c r="AW283" s="430">
        <f t="shared" si="80"/>
        <v>6.5100117670238102</v>
      </c>
      <c r="AX283" s="516">
        <f t="shared" si="81"/>
        <v>12.519253398122713</v>
      </c>
      <c r="AY283" s="606" t="s">
        <v>135</v>
      </c>
      <c r="AZ283" s="571" t="s">
        <v>135</v>
      </c>
      <c r="BA283" s="571" t="s">
        <v>135</v>
      </c>
      <c r="BB283" s="571" t="s">
        <v>135</v>
      </c>
      <c r="BC283" s="571" t="s">
        <v>135</v>
      </c>
      <c r="BD283" s="591" t="s">
        <v>3601</v>
      </c>
      <c r="BE283" s="421">
        <v>2012</v>
      </c>
      <c r="BF283" s="421">
        <f t="shared" si="82"/>
        <v>1</v>
      </c>
      <c r="BG283" s="578" t="s">
        <v>135</v>
      </c>
      <c r="BH283" t="s">
        <v>3876</v>
      </c>
      <c r="BI283" t="s">
        <v>3877</v>
      </c>
    </row>
    <row r="284" spans="1:61" s="8" customFormat="1" ht="12.75" customHeight="1" x14ac:dyDescent="0.25">
      <c r="A284" s="95" t="s">
        <v>691</v>
      </c>
      <c r="B284" s="409" t="s">
        <v>692</v>
      </c>
      <c r="C284" s="734" t="s">
        <v>152</v>
      </c>
      <c r="D284" s="734" t="s">
        <v>3662</v>
      </c>
      <c r="E284" s="504">
        <v>23</v>
      </c>
      <c r="F284" s="33">
        <v>156</v>
      </c>
      <c r="G284" s="33" t="s">
        <v>105</v>
      </c>
      <c r="H284" s="33" t="s">
        <v>105</v>
      </c>
      <c r="I284" s="573">
        <v>23.74</v>
      </c>
      <c r="J284" s="430">
        <f t="shared" si="69"/>
        <v>4.8862679022746418</v>
      </c>
      <c r="K284" s="575">
        <v>0.28999999999999998</v>
      </c>
      <c r="L284" s="406">
        <v>4</v>
      </c>
      <c r="M284" s="423">
        <f t="shared" si="70"/>
        <v>1.1599999999999999</v>
      </c>
      <c r="N284" s="183" t="s">
        <v>318</v>
      </c>
      <c r="O284" s="505">
        <v>0.27600000000000002</v>
      </c>
      <c r="P284" s="422">
        <v>45723</v>
      </c>
      <c r="Q284" s="422">
        <v>45741</v>
      </c>
      <c r="R284" s="423">
        <f t="shared" si="71"/>
        <v>5.0724637681159255</v>
      </c>
      <c r="S284" s="474">
        <f>IF(INDEX(Historical!$D$7:$D$1190,MATCH(B284,Historical!$B$7:$B$1192,0))=0,"n/a",(INDEX(Historical!$C$7:$C$1190,MATCH(B284,Historical!$B$7:$B$1192,0))/INDEX(Historical!$D$7:$D$1190,MATCH(B284,Historical!$B$7:$B$1192,0))-1)*100)</f>
        <v>1.098901098901095</v>
      </c>
      <c r="T284" s="474">
        <f>IF(INDEX(Historical!$F$7:$F$1190,MATCH(B284,Historical!$B$7:$B$1192,0))=0,"n/a",((INDEX(Historical!$C$7:$C$1190,MATCH(B284,Historical!$B$7:$B$1192,0))/INDEX(Historical!$F$7:$F$1190,MATCH(B284,Historical!$B$7:$B$1192,0)))^(1/3)-1)*100)</f>
        <v>4.7689553171647248</v>
      </c>
      <c r="U284" s="474">
        <f>IF(INDEX(Historical!$H$7:$H$1190,MATCH(B284,Historical!$B$7:$B$1192,0))=0,"n/a",((INDEX(Historical!$C$7:$C$1190,MATCH(B284,Historical!$B$7:$B$1192,0))/INDEX(Historical!$H$7:$H$1190,MATCH(B284,Historical!$B$7:$B$1192,0)))^(1/5)-1)*100)</f>
        <v>6.128260069173086</v>
      </c>
      <c r="V284" s="474">
        <f>IF(INDEX(Historical!$M$7:$M$1190,MATCH(B284,Historical!$B$7:$B$1192,0))=0,"n/a",((INDEX(Historical!$C$7:$C$1190,MATCH(B284,Historical!$B$7:$B$1192,0))/INDEX(Historical!$M$7:$M$1190,MATCH(B284,Historical!$B$7:$B$1192,0)))^(1/10)-1)*100)</f>
        <v>10.146823792965876</v>
      </c>
      <c r="W284" s="475">
        <f t="shared" si="72"/>
        <v>0.60395845973213858</v>
      </c>
      <c r="X284" s="476" t="str">
        <f t="shared" si="73"/>
        <v>n/a</v>
      </c>
      <c r="Y284" s="541" t="s">
        <v>693</v>
      </c>
      <c r="Z284" s="430" t="str">
        <f t="shared" si="74"/>
        <v>n/a</v>
      </c>
      <c r="AA284" s="581" t="str">
        <f t="shared" si="75"/>
        <v>n/a</v>
      </c>
      <c r="AB284" s="406">
        <v>6</v>
      </c>
      <c r="AC284" s="568">
        <v>-0.56000000000000005</v>
      </c>
      <c r="AD284" s="568" t="s">
        <v>135</v>
      </c>
      <c r="AE284" s="568">
        <v>0.76</v>
      </c>
      <c r="AF284" s="568">
        <v>0.73</v>
      </c>
      <c r="AG284" s="568">
        <v>-1.32</v>
      </c>
      <c r="AH284" s="568">
        <v>16.509999999999998</v>
      </c>
      <c r="AI284" s="568">
        <v>4.67</v>
      </c>
      <c r="AJ284" s="568" t="s">
        <v>135</v>
      </c>
      <c r="AK284" s="568">
        <v>9.19</v>
      </c>
      <c r="AL284" s="576">
        <v>3270</v>
      </c>
      <c r="AM284" s="571">
        <v>0.49</v>
      </c>
      <c r="AN284" s="568">
        <v>0.86</v>
      </c>
      <c r="AO284" s="510" t="str">
        <f t="shared" si="76"/>
        <v>n/a</v>
      </c>
      <c r="AP284" s="511">
        <f t="shared" si="77"/>
        <v>11.014527971447727</v>
      </c>
      <c r="AQ284" s="582" t="str">
        <f t="shared" si="78"/>
        <v>n/a</v>
      </c>
      <c r="AR284" s="430">
        <f>INDEX(Historical!$C$7:$C$1190,MATCH(B284,Historical!$B$7:$B$1214,0))*IF(AH284="n/a",1.03,IF(AH284&lt;0,1.01,IF(AH284&gt;10,1.1,(1+AH284/100))))</f>
        <v>1.2144000000000001</v>
      </c>
      <c r="AS284" s="581">
        <f t="shared" si="79"/>
        <v>1.2711124800000002</v>
      </c>
      <c r="AT284" s="581">
        <f t="shared" si="83"/>
        <v>1.3879277169120003</v>
      </c>
      <c r="AU284" s="581">
        <f t="shared" si="83"/>
        <v>1.5154782740962134</v>
      </c>
      <c r="AV284" s="581">
        <f t="shared" si="83"/>
        <v>1.6547507274856554</v>
      </c>
      <c r="AW284" s="430">
        <f t="shared" si="80"/>
        <v>7.0436691984938697</v>
      </c>
      <c r="AX284" s="516">
        <f t="shared" si="81"/>
        <v>29.670047171414787</v>
      </c>
      <c r="AY284" s="606">
        <v>0.47</v>
      </c>
      <c r="AZ284" s="571">
        <v>12.889999999999999</v>
      </c>
      <c r="BA284" s="571">
        <v>-23.25</v>
      </c>
      <c r="BB284" s="571">
        <v>-7.9799999999999995</v>
      </c>
      <c r="BC284" s="571">
        <v>-9.25</v>
      </c>
      <c r="BD284" s="591"/>
      <c r="BE284" s="421">
        <v>2003</v>
      </c>
      <c r="BF284" s="421">
        <f t="shared" si="82"/>
        <v>2</v>
      </c>
      <c r="BG284" s="578">
        <v>-0.57999999999999996</v>
      </c>
      <c r="BH284" t="s">
        <v>3876</v>
      </c>
      <c r="BI284" t="s">
        <v>3877</v>
      </c>
    </row>
    <row r="285" spans="1:61" s="8" customFormat="1" ht="12.75" customHeight="1" x14ac:dyDescent="0.25">
      <c r="A285" s="8" t="s">
        <v>4449</v>
      </c>
      <c r="B285" s="409" t="s">
        <v>1468</v>
      </c>
      <c r="C285" s="734" t="s">
        <v>107</v>
      </c>
      <c r="D285" s="734" t="s">
        <v>117</v>
      </c>
      <c r="E285" s="504">
        <v>16</v>
      </c>
      <c r="F285" s="33">
        <v>247</v>
      </c>
      <c r="G285" s="33" t="s">
        <v>105</v>
      </c>
      <c r="H285" s="33" t="s">
        <v>105</v>
      </c>
      <c r="I285" s="573">
        <v>269.33999999999997</v>
      </c>
      <c r="J285" s="430">
        <f t="shared" si="69"/>
        <v>1.5445162248459199</v>
      </c>
      <c r="K285" s="575">
        <v>1.04</v>
      </c>
      <c r="L285" s="406">
        <v>4</v>
      </c>
      <c r="M285" s="423">
        <f t="shared" si="70"/>
        <v>4.16</v>
      </c>
      <c r="N285" s="183" t="s">
        <v>567</v>
      </c>
      <c r="O285" s="505">
        <v>0.9</v>
      </c>
      <c r="P285" s="422">
        <v>45709</v>
      </c>
      <c r="Q285" s="422">
        <v>45730</v>
      </c>
      <c r="R285" s="423">
        <f t="shared" si="71"/>
        <v>15.555555555555555</v>
      </c>
      <c r="S285" s="474">
        <f>IF(INDEX(Historical!$D$7:$D$1190,MATCH(B285,Historical!$B$7:$B$1192,0))=0,"n/a",(INDEX(Historical!$C$7:$C$1190,MATCH(B285,Historical!$B$7:$B$1192,0))/INDEX(Historical!$D$7:$D$1190,MATCH(B285,Historical!$B$7:$B$1192,0))-1)*100)</f>
        <v>26.923076923076916</v>
      </c>
      <c r="T285" s="474">
        <f>IF(INDEX(Historical!$F$7:$F$1190,MATCH(B285,Historical!$B$7:$B$1192,0))=0,"n/a",((INDEX(Historical!$C$7:$C$1190,MATCH(B285,Historical!$B$7:$B$1192,0))/INDEX(Historical!$F$7:$F$1190,MATCH(B285,Historical!$B$7:$B$1192,0)))^(1/3)-1)*100)</f>
        <v>20.629084054377579</v>
      </c>
      <c r="U285" s="474">
        <f>IF(INDEX(Historical!$H$7:$H$1190,MATCH(B285,Historical!$B$7:$B$1192,0))=0,"n/a",((INDEX(Historical!$C$7:$C$1190,MATCH(B285,Historical!$B$7:$B$1192,0))/INDEX(Historical!$H$7:$H$1190,MATCH(B285,Historical!$B$7:$B$1192,0)))^(1/5)-1)*100)</f>
        <v>19.397437557170115</v>
      </c>
      <c r="V285" s="474">
        <f>IF(INDEX(Historical!$M$7:$M$1190,MATCH(B285,Historical!$B$7:$B$1192,0))=0,"n/a",((INDEX(Historical!$C$7:$C$1190,MATCH(B285,Historical!$B$7:$B$1192,0))/INDEX(Historical!$M$7:$M$1190,MATCH(B285,Historical!$B$7:$B$1192,0)))^(1/10)-1)*100)</f>
        <v>21.262710154879592</v>
      </c>
      <c r="W285" s="475">
        <f t="shared" si="72"/>
        <v>0.91227493653806802</v>
      </c>
      <c r="X285" s="476">
        <f t="shared" si="73"/>
        <v>2.014271812790251</v>
      </c>
      <c r="Y285" s="574"/>
      <c r="Z285" s="430">
        <f t="shared" si="74"/>
        <v>20.60425953442298</v>
      </c>
      <c r="AA285" s="581">
        <f t="shared" si="75"/>
        <v>13.340267459138186</v>
      </c>
      <c r="AB285" s="406">
        <v>12</v>
      </c>
      <c r="AC285" s="568">
        <v>20.190000000000001</v>
      </c>
      <c r="AD285" s="568">
        <v>1.56</v>
      </c>
      <c r="AE285" s="568">
        <v>2.71</v>
      </c>
      <c r="AF285" s="568">
        <v>3.8</v>
      </c>
      <c r="AG285" s="568">
        <v>31.95</v>
      </c>
      <c r="AH285" s="568">
        <v>8.6900000000000013</v>
      </c>
      <c r="AI285" s="568">
        <v>8.83</v>
      </c>
      <c r="AJ285" s="568">
        <v>9.629999999999999</v>
      </c>
      <c r="AK285" s="568">
        <v>8.5599999999999987</v>
      </c>
      <c r="AL285" s="576">
        <v>8720</v>
      </c>
      <c r="AM285" s="571">
        <v>0.57000000000000006</v>
      </c>
      <c r="AN285" s="568">
        <v>0.83</v>
      </c>
      <c r="AO285" s="510">
        <f t="shared" si="76"/>
        <v>7.6016863228778497</v>
      </c>
      <c r="AP285" s="511">
        <f t="shared" si="77"/>
        <v>20.941953782016036</v>
      </c>
      <c r="AQ285" s="582">
        <f t="shared" si="78"/>
        <v>50.100731132611372</v>
      </c>
      <c r="AR285" s="430">
        <f>INDEX(Historical!$C$7:$C$1190,MATCH(B285,Historical!$B$7:$B$1214,0))*IF(AH285="n/a",1.03,IF(AH285&lt;0,1.01,IF(AH285&gt;10,1.1,(1+AH285/100))))</f>
        <v>3.5867699999999996</v>
      </c>
      <c r="AS285" s="581">
        <f t="shared" si="79"/>
        <v>3.9034817909999995</v>
      </c>
      <c r="AT285" s="581">
        <f t="shared" si="83"/>
        <v>4.2376198323095986</v>
      </c>
      <c r="AU285" s="581">
        <f t="shared" si="83"/>
        <v>4.6003600899552994</v>
      </c>
      <c r="AV285" s="581">
        <f t="shared" si="83"/>
        <v>4.9941509136554725</v>
      </c>
      <c r="AW285" s="430">
        <f t="shared" si="80"/>
        <v>21.322382626920366</v>
      </c>
      <c r="AX285" s="516">
        <f t="shared" si="81"/>
        <v>7.9165302691469401</v>
      </c>
      <c r="AY285" s="606">
        <v>0.99</v>
      </c>
      <c r="AZ285" s="571">
        <v>16.61</v>
      </c>
      <c r="BA285" s="571">
        <v>-12.53</v>
      </c>
      <c r="BB285" s="571">
        <v>1.1900000000000002</v>
      </c>
      <c r="BC285" s="571">
        <v>-2.1800000000000002</v>
      </c>
      <c r="BD285" s="591"/>
      <c r="BE285" s="421">
        <v>2010</v>
      </c>
      <c r="BF285" s="421">
        <f t="shared" si="82"/>
        <v>1</v>
      </c>
      <c r="BG285" s="578">
        <v>5.93</v>
      </c>
      <c r="BH285" t="s">
        <v>3876</v>
      </c>
      <c r="BI285" t="s">
        <v>3877</v>
      </c>
    </row>
    <row r="286" spans="1:61" s="8" customFormat="1" ht="12.75" customHeight="1" x14ac:dyDescent="0.25">
      <c r="A286" s="8" t="s">
        <v>4450</v>
      </c>
      <c r="B286" s="409" t="s">
        <v>1476</v>
      </c>
      <c r="C286" s="734" t="s">
        <v>107</v>
      </c>
      <c r="D286" s="734" t="s">
        <v>117</v>
      </c>
      <c r="E286" s="504">
        <v>17</v>
      </c>
      <c r="F286" s="33">
        <v>232</v>
      </c>
      <c r="G286" s="33" t="s">
        <v>105</v>
      </c>
      <c r="H286" s="33" t="s">
        <v>105</v>
      </c>
      <c r="I286" s="573">
        <v>109.66</v>
      </c>
      <c r="J286" s="430">
        <f t="shared" si="69"/>
        <v>4.924311508298377</v>
      </c>
      <c r="K286" s="575">
        <v>1.35</v>
      </c>
      <c r="L286" s="406">
        <v>4</v>
      </c>
      <c r="M286" s="423">
        <f t="shared" si="70"/>
        <v>5.4</v>
      </c>
      <c r="N286" s="183" t="s">
        <v>147</v>
      </c>
      <c r="O286" s="505">
        <v>1.3</v>
      </c>
      <c r="P286" s="422">
        <v>45706</v>
      </c>
      <c r="Q286" s="422">
        <v>45729</v>
      </c>
      <c r="R286" s="423">
        <f t="shared" si="71"/>
        <v>3.8461538461538494</v>
      </c>
      <c r="S286" s="474">
        <f>IF(INDEX(Historical!$D$7:$D$1190,MATCH(B286,Historical!$B$7:$B$1192,0))=0,"n/a",(INDEX(Historical!$C$7:$C$1190,MATCH(B286,Historical!$B$7:$B$1192,0))/INDEX(Historical!$D$7:$D$1190,MATCH(B286,Historical!$B$7:$B$1192,0))-1)*100)</f>
        <v>4.0000000000000036</v>
      </c>
      <c r="T286" s="474">
        <f>IF(INDEX(Historical!$F$7:$F$1190,MATCH(B286,Historical!$B$7:$B$1192,0))=0,"n/a",((INDEX(Historical!$C$7:$C$1190,MATCH(B286,Historical!$B$7:$B$1192,0))/INDEX(Historical!$F$7:$F$1190,MATCH(B286,Historical!$B$7:$B$1192,0)))^(1/3)-1)*100)</f>
        <v>4.1714007510293971</v>
      </c>
      <c r="U286" s="474">
        <f>IF(INDEX(Historical!$H$7:$H$1190,MATCH(B286,Historical!$B$7:$B$1192,0))=0,"n/a",((INDEX(Historical!$C$7:$C$1190,MATCH(B286,Historical!$B$7:$B$1192,0))/INDEX(Historical!$H$7:$H$1190,MATCH(B286,Historical!$B$7:$B$1192,0)))^(1/5)-1)*100)</f>
        <v>5.387395206178347</v>
      </c>
      <c r="V286" s="474">
        <f>IF(INDEX(Historical!$M$7:$M$1190,MATCH(B286,Historical!$B$7:$B$1192,0))=0,"n/a",((INDEX(Historical!$C$7:$C$1190,MATCH(B286,Historical!$B$7:$B$1192,0))/INDEX(Historical!$M$7:$M$1190,MATCH(B286,Historical!$B$7:$B$1192,0)))^(1/10)-1)*100)</f>
        <v>9.1325645487483342</v>
      </c>
      <c r="W286" s="475">
        <f t="shared" si="72"/>
        <v>0.58991044382125035</v>
      </c>
      <c r="X286" s="476" t="str">
        <f t="shared" si="73"/>
        <v>n/a</v>
      </c>
      <c r="Y286" s="442"/>
      <c r="Z286" s="430">
        <f t="shared" si="74"/>
        <v>119.46902654867257</v>
      </c>
      <c r="AA286" s="581">
        <f t="shared" si="75"/>
        <v>24.261061946902657</v>
      </c>
      <c r="AB286" s="406">
        <v>12</v>
      </c>
      <c r="AC286" s="568">
        <v>4.5199999999999996</v>
      </c>
      <c r="AD286" s="568">
        <v>3.01</v>
      </c>
      <c r="AE286" s="568">
        <v>0.65</v>
      </c>
      <c r="AF286" s="568">
        <v>1.26</v>
      </c>
      <c r="AG286" s="568">
        <v>5.57</v>
      </c>
      <c r="AH286" s="569">
        <v>9.16</v>
      </c>
      <c r="AI286" s="569">
        <v>7.12</v>
      </c>
      <c r="AJ286" s="568">
        <v>-5.79</v>
      </c>
      <c r="AK286" s="568">
        <v>8.0500000000000007</v>
      </c>
      <c r="AL286" s="576">
        <v>38600</v>
      </c>
      <c r="AM286" s="571">
        <v>0.22</v>
      </c>
      <c r="AN286" s="568">
        <v>0.98</v>
      </c>
      <c r="AO286" s="510">
        <f t="shared" si="76"/>
        <v>-13.949355232425933</v>
      </c>
      <c r="AP286" s="511">
        <f t="shared" si="77"/>
        <v>10.311706714476724</v>
      </c>
      <c r="AQ286" s="582">
        <f t="shared" si="78"/>
        <v>16.559833091273291</v>
      </c>
      <c r="AR286" s="430">
        <f>INDEX(Historical!$C$7:$C$1190,MATCH(B286,Historical!$B$7:$B$1214,0))*IF(AH286="n/a",1.03,IF(AH286&lt;0,1.01,IF(AH286&gt;10,1.1,(1+AH286/100))))</f>
        <v>5.6763199999999996</v>
      </c>
      <c r="AS286" s="581">
        <f t="shared" si="79"/>
        <v>6.0804739839999993</v>
      </c>
      <c r="AT286" s="581">
        <f t="shared" si="83"/>
        <v>6.5699521397119991</v>
      </c>
      <c r="AU286" s="581">
        <f t="shared" si="83"/>
        <v>7.0988332869588149</v>
      </c>
      <c r="AV286" s="581">
        <f t="shared" si="83"/>
        <v>7.6702893665589995</v>
      </c>
      <c r="AW286" s="430">
        <f t="shared" si="80"/>
        <v>33.095868777229811</v>
      </c>
      <c r="AX286" s="516">
        <f t="shared" si="81"/>
        <v>30.180438425341794</v>
      </c>
      <c r="AY286" s="606">
        <v>1.05</v>
      </c>
      <c r="AZ286" s="571">
        <v>21.33</v>
      </c>
      <c r="BA286" s="571">
        <v>-16</v>
      </c>
      <c r="BB286" s="571">
        <v>3.85</v>
      </c>
      <c r="BC286" s="571">
        <v>-0.83</v>
      </c>
      <c r="BD286" s="591"/>
      <c r="BE286" s="421">
        <v>2009</v>
      </c>
      <c r="BF286" s="421">
        <f t="shared" si="82"/>
        <v>1</v>
      </c>
      <c r="BG286" s="578">
        <v>0.22</v>
      </c>
      <c r="BH286" t="s">
        <v>3876</v>
      </c>
      <c r="BI286" t="s">
        <v>3877</v>
      </c>
    </row>
    <row r="287" spans="1:61" s="8" customFormat="1" ht="12.75" customHeight="1" x14ac:dyDescent="0.25">
      <c r="A287" s="95" t="s">
        <v>1446</v>
      </c>
      <c r="B287" s="409" t="s">
        <v>1447</v>
      </c>
      <c r="C287" s="734" t="s">
        <v>177</v>
      </c>
      <c r="D287" s="734" t="s">
        <v>3650</v>
      </c>
      <c r="E287" s="504">
        <v>14</v>
      </c>
      <c r="F287" s="33">
        <v>362</v>
      </c>
      <c r="G287" s="33" t="s">
        <v>36</v>
      </c>
      <c r="H287" s="33" t="s">
        <v>36</v>
      </c>
      <c r="I287" s="573">
        <v>133.58000000000001</v>
      </c>
      <c r="J287" s="430">
        <f t="shared" si="69"/>
        <v>3.5933522982482402</v>
      </c>
      <c r="K287" s="575">
        <v>1.2</v>
      </c>
      <c r="L287" s="406">
        <v>4</v>
      </c>
      <c r="M287" s="423">
        <f t="shared" si="70"/>
        <v>4.8</v>
      </c>
      <c r="N287" s="183" t="s">
        <v>118</v>
      </c>
      <c r="O287" s="505">
        <v>1.1499999999999999</v>
      </c>
      <c r="P287" s="422">
        <v>45796</v>
      </c>
      <c r="Q287" s="422">
        <v>45810</v>
      </c>
      <c r="R287" s="423">
        <f t="shared" si="71"/>
        <v>4.3478260869565259</v>
      </c>
      <c r="S287" s="474">
        <f>IF(INDEX(Historical!$D$7:$D$1190,MATCH(B287,Historical!$B$7:$B$1192,0))=0,"n/a",(INDEX(Historical!$C$7:$C$1190,MATCH(B287,Historical!$B$7:$B$1192,0))/INDEX(Historical!$D$7:$D$1190,MATCH(B287,Historical!$B$7:$B$1192,0))-1)*100)</f>
        <v>7.1428571428571397</v>
      </c>
      <c r="T287" s="474">
        <f>IF(INDEX(Historical!$F$7:$F$1190,MATCH(B287,Historical!$B$7:$B$1192,0))=0,"n/a",((INDEX(Historical!$C$7:$C$1190,MATCH(B287,Historical!$B$7:$B$1192,0))/INDEX(Historical!$F$7:$F$1190,MATCH(B287,Historical!$B$7:$B$1192,0)))^(1/3)-1)*100)</f>
        <v>7.5229854624953463</v>
      </c>
      <c r="U287" s="474">
        <f>IF(INDEX(Historical!$H$7:$H$1190,MATCH(B287,Historical!$B$7:$B$1192,0))=0,"n/a",((INDEX(Historical!$C$7:$C$1190,MATCH(B287,Historical!$B$7:$B$1192,0))/INDEX(Historical!$H$7:$H$1190,MATCH(B287,Historical!$B$7:$B$1192,0)))^(1/5)-1)*100)</f>
        <v>5.1547496797280434</v>
      </c>
      <c r="V287" s="474">
        <f>IF(INDEX(Historical!$M$7:$M$1190,MATCH(B287,Historical!$B$7:$B$1192,0))=0,"n/a",((INDEX(Historical!$C$7:$C$1190,MATCH(B287,Historical!$B$7:$B$1192,0))/INDEX(Historical!$M$7:$M$1190,MATCH(B287,Historical!$B$7:$B$1192,0)))^(1/10)-1)*100)</f>
        <v>9.0624051551269513</v>
      </c>
      <c r="W287" s="475">
        <f t="shared" si="72"/>
        <v>0.56880591757827148</v>
      </c>
      <c r="X287" s="476" t="str">
        <f t="shared" si="73"/>
        <v>n/a</v>
      </c>
      <c r="Y287" s="451"/>
      <c r="Z287" s="430">
        <f t="shared" si="74"/>
        <v>115.38461538461537</v>
      </c>
      <c r="AA287" s="581">
        <f t="shared" si="75"/>
        <v>32.110576923076927</v>
      </c>
      <c r="AB287" s="406">
        <v>12</v>
      </c>
      <c r="AC287" s="568">
        <v>4.16</v>
      </c>
      <c r="AD287" s="568">
        <v>1.36</v>
      </c>
      <c r="AE287" s="568">
        <v>0.41</v>
      </c>
      <c r="AF287" s="568">
        <v>1.96</v>
      </c>
      <c r="AG287" s="568">
        <v>6</v>
      </c>
      <c r="AH287" s="568">
        <v>-17.28</v>
      </c>
      <c r="AI287" s="568">
        <v>106.99000000000001</v>
      </c>
      <c r="AJ287" s="568">
        <v>-5.91</v>
      </c>
      <c r="AK287" s="568">
        <v>23.69</v>
      </c>
      <c r="AL287" s="576">
        <v>53980</v>
      </c>
      <c r="AM287" s="571">
        <v>0.13</v>
      </c>
      <c r="AN287" s="568">
        <v>0.76</v>
      </c>
      <c r="AO287" s="510">
        <f t="shared" si="76"/>
        <v>-23.362474945100644</v>
      </c>
      <c r="AP287" s="511">
        <f t="shared" si="77"/>
        <v>8.7481019779762832</v>
      </c>
      <c r="AQ287" s="582">
        <f t="shared" si="78"/>
        <v>67.2479606508861</v>
      </c>
      <c r="AR287" s="430">
        <f>INDEX(Historical!$C$7:$C$1190,MATCH(B287,Historical!$B$7:$B$1214,0))*IF(AH287="n/a",1.03,IF(AH287&lt;0,1.01,IF(AH287&gt;10,1.1,(1+AH287/100))))</f>
        <v>4.5449999999999999</v>
      </c>
      <c r="AS287" s="581">
        <f t="shared" si="79"/>
        <v>4.9995000000000003</v>
      </c>
      <c r="AT287" s="581">
        <f t="shared" ref="AT287:AV306" si="84">IF($AK287="n/a",1.03*AS287,IF($AK287&lt;0,1.01*AS287,IF($AK287&gt;10,1.1*AS287,(1+$AK287/100)*AS287)))</f>
        <v>5.4994500000000004</v>
      </c>
      <c r="AU287" s="581">
        <f t="shared" si="84"/>
        <v>6.0493950000000005</v>
      </c>
      <c r="AV287" s="581">
        <f t="shared" si="84"/>
        <v>6.6543345000000009</v>
      </c>
      <c r="AW287" s="430">
        <f t="shared" si="80"/>
        <v>27.7476795</v>
      </c>
      <c r="AX287" s="516">
        <f t="shared" si="81"/>
        <v>20.772330812995957</v>
      </c>
      <c r="AY287" s="606">
        <v>1.1299999999999999</v>
      </c>
      <c r="AZ287" s="571">
        <v>46.78</v>
      </c>
      <c r="BA287" s="571">
        <v>-5.16</v>
      </c>
      <c r="BB287" s="571">
        <v>6.88</v>
      </c>
      <c r="BC287" s="571">
        <v>10.81</v>
      </c>
      <c r="BD287" s="591"/>
      <c r="BE287" s="421">
        <v>2012</v>
      </c>
      <c r="BF287" s="421">
        <f t="shared" si="82"/>
        <v>1</v>
      </c>
      <c r="BG287" s="578">
        <v>2.25</v>
      </c>
      <c r="BH287" t="s">
        <v>3876</v>
      </c>
      <c r="BI287" t="s">
        <v>3877</v>
      </c>
    </row>
    <row r="288" spans="1:61" s="8" customFormat="1" ht="12.75" customHeight="1" x14ac:dyDescent="0.25">
      <c r="A288" s="95" t="s">
        <v>4452</v>
      </c>
      <c r="B288" s="409" t="s">
        <v>709</v>
      </c>
      <c r="C288" s="734" t="s">
        <v>3535</v>
      </c>
      <c r="D288" s="734" t="s">
        <v>3641</v>
      </c>
      <c r="E288" s="504">
        <v>23</v>
      </c>
      <c r="F288" s="33">
        <v>159</v>
      </c>
      <c r="G288" s="33" t="s">
        <v>36</v>
      </c>
      <c r="H288" s="33" t="s">
        <v>114</v>
      </c>
      <c r="I288" s="573">
        <v>160.83000000000001</v>
      </c>
      <c r="J288" s="430">
        <f t="shared" si="69"/>
        <v>2.21351737859852</v>
      </c>
      <c r="K288" s="575">
        <v>0.89</v>
      </c>
      <c r="L288" s="406">
        <v>4</v>
      </c>
      <c r="M288" s="423">
        <f t="shared" si="70"/>
        <v>3.56</v>
      </c>
      <c r="N288" s="183" t="s">
        <v>318</v>
      </c>
      <c r="O288" s="505">
        <v>0.85</v>
      </c>
      <c r="P288" s="422">
        <v>45813</v>
      </c>
      <c r="Q288" s="422">
        <v>45834</v>
      </c>
      <c r="R288" s="423">
        <f t="shared" si="71"/>
        <v>4.7058823529411802</v>
      </c>
      <c r="S288" s="474">
        <f>IF(INDEX(Historical!$D$7:$D$1190,MATCH(B288,Historical!$B$7:$B$1192,0))=0,"n/a",(INDEX(Historical!$C$7:$C$1190,MATCH(B288,Historical!$B$7:$B$1192,0))/INDEX(Historical!$D$7:$D$1190,MATCH(B288,Historical!$B$7:$B$1192,0))-1)*100)</f>
        <v>6.3492063492063489</v>
      </c>
      <c r="T288" s="474">
        <f>IF(INDEX(Historical!$F$7:$F$1190,MATCH(B288,Historical!$B$7:$B$1192,0))=0,"n/a",((INDEX(Historical!$C$7:$C$1190,MATCH(B288,Historical!$B$7:$B$1192,0))/INDEX(Historical!$F$7:$F$1190,MATCH(B288,Historical!$B$7:$B$1192,0)))^(1/3)-1)*100)</f>
        <v>7.1910769570268318</v>
      </c>
      <c r="U288" s="474">
        <f>IF(INDEX(Historical!$H$7:$H$1190,MATCH(B288,Historical!$B$7:$B$1192,0))=0,"n/a",((INDEX(Historical!$C$7:$C$1190,MATCH(B288,Historical!$B$7:$B$1192,0))/INDEX(Historical!$H$7:$H$1190,MATCH(B288,Historical!$B$7:$B$1192,0)))^(1/5)-1)*100)</f>
        <v>6.1985593337348766</v>
      </c>
      <c r="V288" s="474">
        <f>IF(INDEX(Historical!$M$7:$M$1190,MATCH(B288,Historical!$B$7:$B$1192,0))=0,"n/a",((INDEX(Historical!$C$7:$C$1190,MATCH(B288,Historical!$B$7:$B$1192,0))/INDEX(Historical!$M$7:$M$1190,MATCH(B288,Historical!$B$7:$B$1192,0)))^(1/10)-1)*100)</f>
        <v>7.6023838984321968</v>
      </c>
      <c r="W288" s="475">
        <f t="shared" si="72"/>
        <v>0.81534416263998133</v>
      </c>
      <c r="X288" s="476">
        <f t="shared" si="73"/>
        <v>0.30869319391109939</v>
      </c>
      <c r="Y288" s="451"/>
      <c r="Z288" s="430">
        <f t="shared" si="74"/>
        <v>34.329797492767597</v>
      </c>
      <c r="AA288" s="581">
        <f t="shared" si="75"/>
        <v>15.509161041465768</v>
      </c>
      <c r="AB288" s="406">
        <v>9</v>
      </c>
      <c r="AC288" s="568">
        <v>10.37</v>
      </c>
      <c r="AD288" s="568">
        <v>2.0299999999999998</v>
      </c>
      <c r="AE288" s="568">
        <v>4.01</v>
      </c>
      <c r="AF288" s="568">
        <v>6.41</v>
      </c>
      <c r="AG288" s="568">
        <v>44.62</v>
      </c>
      <c r="AH288" s="568">
        <v>15.78</v>
      </c>
      <c r="AI288" s="568">
        <v>2.4699999999999998</v>
      </c>
      <c r="AJ288" s="568">
        <v>20.080000000000002</v>
      </c>
      <c r="AK288" s="568">
        <v>7.64</v>
      </c>
      <c r="AL288" s="576">
        <v>173540</v>
      </c>
      <c r="AM288" s="571">
        <v>0.1</v>
      </c>
      <c r="AN288" s="568">
        <v>0.54</v>
      </c>
      <c r="AO288" s="510">
        <f t="shared" si="76"/>
        <v>-7.0970843291323717</v>
      </c>
      <c r="AP288" s="511">
        <f t="shared" si="77"/>
        <v>8.4120767123333966</v>
      </c>
      <c r="AQ288" s="582">
        <f t="shared" si="78"/>
        <v>110.19961124374196</v>
      </c>
      <c r="AR288" s="430">
        <f>INDEX(Historical!$C$7:$C$1190,MATCH(B288,Historical!$B$7:$B$1214,0))*IF(AH288="n/a",1.03,IF(AH288&lt;0,1.01,IF(AH288&gt;10,1.1,(1+AH288/100))))</f>
        <v>3.6850000000000005</v>
      </c>
      <c r="AS288" s="581">
        <f t="shared" si="79"/>
        <v>3.7760195000000003</v>
      </c>
      <c r="AT288" s="581">
        <f t="shared" si="84"/>
        <v>4.0645073898000001</v>
      </c>
      <c r="AU288" s="581">
        <f t="shared" si="84"/>
        <v>4.3750357543807201</v>
      </c>
      <c r="AV288" s="581">
        <f t="shared" si="84"/>
        <v>4.7092884860154074</v>
      </c>
      <c r="AW288" s="430">
        <f t="shared" si="80"/>
        <v>20.60985113019613</v>
      </c>
      <c r="AX288" s="516">
        <f t="shared" si="81"/>
        <v>12.814680799724012</v>
      </c>
      <c r="AY288" s="606">
        <v>1.21</v>
      </c>
      <c r="AZ288" s="571">
        <v>33.14</v>
      </c>
      <c r="BA288" s="571">
        <v>-11.68</v>
      </c>
      <c r="BB288" s="571">
        <v>3.1199999999999997</v>
      </c>
      <c r="BC288" s="571">
        <v>3.18</v>
      </c>
      <c r="BD288" s="591"/>
      <c r="BE288" s="421">
        <v>2003</v>
      </c>
      <c r="BF288" s="421">
        <f t="shared" si="82"/>
        <v>2</v>
      </c>
      <c r="BG288" s="578">
        <v>21.51</v>
      </c>
      <c r="BH288" t="s">
        <v>3876</v>
      </c>
      <c r="BI288" t="s">
        <v>3877</v>
      </c>
    </row>
    <row r="289" spans="1:61" s="8" customFormat="1" ht="12.75" customHeight="1" x14ac:dyDescent="0.25">
      <c r="A289" s="8" t="s">
        <v>3324</v>
      </c>
      <c r="B289" s="409" t="s">
        <v>3325</v>
      </c>
      <c r="C289" s="734" t="s">
        <v>243</v>
      </c>
      <c r="D289" s="734" t="s">
        <v>3666</v>
      </c>
      <c r="E289" s="504">
        <v>11</v>
      </c>
      <c r="F289" s="33">
        <v>493</v>
      </c>
      <c r="G289" s="33" t="s">
        <v>105</v>
      </c>
      <c r="H289" s="33" t="s">
        <v>105</v>
      </c>
      <c r="I289" s="573">
        <v>63.33</v>
      </c>
      <c r="J289" s="430">
        <f t="shared" si="69"/>
        <v>3.9159955787146692</v>
      </c>
      <c r="K289" s="575">
        <v>0.62</v>
      </c>
      <c r="L289" s="406">
        <v>4</v>
      </c>
      <c r="M289" s="423">
        <f t="shared" si="70"/>
        <v>2.48</v>
      </c>
      <c r="N289" s="183" t="s">
        <v>3718</v>
      </c>
      <c r="O289" s="505">
        <v>0.57999999999999996</v>
      </c>
      <c r="P289" s="422">
        <v>45737</v>
      </c>
      <c r="Q289" s="422">
        <v>45751</v>
      </c>
      <c r="R289" s="423">
        <f t="shared" si="71"/>
        <v>6.8965517241379377</v>
      </c>
      <c r="S289" s="474">
        <f>IF(INDEX(Historical!$D$7:$D$1190,MATCH(B289,Historical!$B$7:$B$1192,0))=0,"n/a",(INDEX(Historical!$C$7:$C$1190,MATCH(B289,Historical!$B$7:$B$1192,0))/INDEX(Historical!$D$7:$D$1190,MATCH(B289,Historical!$B$7:$B$1192,0))-1)*100)</f>
        <v>4.5662100456621113</v>
      </c>
      <c r="T289" s="474">
        <f>IF(INDEX(Historical!$F$7:$F$1190,MATCH(B289,Historical!$B$7:$B$1192,0))=0,"n/a",((INDEX(Historical!$C$7:$C$1190,MATCH(B289,Historical!$B$7:$B$1192,0))/INDEX(Historical!$F$7:$F$1190,MATCH(B289,Historical!$B$7:$B$1192,0)))^(1/3)-1)*100)</f>
        <v>2.7663682796458033</v>
      </c>
      <c r="U289" s="474">
        <f>IF(INDEX(Historical!$H$7:$H$1190,MATCH(B289,Historical!$B$7:$B$1192,0))=0,"n/a",((INDEX(Historical!$C$7:$C$1190,MATCH(B289,Historical!$B$7:$B$1192,0))/INDEX(Historical!$H$7:$H$1190,MATCH(B289,Historical!$B$7:$B$1192,0)))^(1/5)-1)*100)</f>
        <v>3.2666703503468675</v>
      </c>
      <c r="V289" s="474" t="str">
        <f>IF(INDEX(Historical!$M$7:$M$1190,MATCH(B289,Historical!$B$7:$B$1192,0))=0,"n/a",((INDEX(Historical!$C$7:$C$1190,MATCH(B289,Historical!$B$7:$B$1192,0))/INDEX(Historical!$M$7:$M$1190,MATCH(B289,Historical!$B$7:$B$1192,0)))^(1/10)-1)*100)</f>
        <v>n/a</v>
      </c>
      <c r="W289" s="475" t="str">
        <f t="shared" si="72"/>
        <v>n/a</v>
      </c>
      <c r="X289" s="476">
        <f t="shared" si="73"/>
        <v>0.56614737441020224</v>
      </c>
      <c r="Y289" s="574"/>
      <c r="Z289" s="430">
        <f t="shared" si="74"/>
        <v>93.939393939393938</v>
      </c>
      <c r="AA289" s="581">
        <f t="shared" si="75"/>
        <v>23.988636363636363</v>
      </c>
      <c r="AB289" s="406">
        <v>12</v>
      </c>
      <c r="AC289" s="568">
        <v>2.64</v>
      </c>
      <c r="AD289" s="568">
        <v>2.5299999999999998</v>
      </c>
      <c r="AE289" s="568">
        <v>3.16</v>
      </c>
      <c r="AF289" s="568">
        <v>6.26</v>
      </c>
      <c r="AG289" s="568">
        <v>27</v>
      </c>
      <c r="AH289" s="568">
        <v>9.68</v>
      </c>
      <c r="AI289" s="568">
        <v>9.75</v>
      </c>
      <c r="AJ289" s="568">
        <v>5.7700000000000005</v>
      </c>
      <c r="AK289" s="568">
        <v>9.5</v>
      </c>
      <c r="AL289" s="576">
        <v>28800</v>
      </c>
      <c r="AM289" s="571">
        <v>1.51</v>
      </c>
      <c r="AN289" s="568">
        <v>4.8099999999999996</v>
      </c>
      <c r="AO289" s="510">
        <f t="shared" si="76"/>
        <v>-16.805970434574824</v>
      </c>
      <c r="AP289" s="511">
        <f t="shared" si="77"/>
        <v>7.1826659290615371</v>
      </c>
      <c r="AQ289" s="582">
        <f t="shared" si="78"/>
        <v>158.34418354535708</v>
      </c>
      <c r="AR289" s="430">
        <f>INDEX(Historical!$C$7:$C$1190,MATCH(B289,Historical!$B$7:$B$1214,0))*IF(AH289="n/a",1.03,IF(AH289&lt;0,1.01,IF(AH289&gt;10,1.1,(1+AH289/100))))</f>
        <v>2.5116719999999999</v>
      </c>
      <c r="AS289" s="581">
        <f t="shared" si="79"/>
        <v>2.7565600199999998</v>
      </c>
      <c r="AT289" s="581">
        <f t="shared" si="84"/>
        <v>3.0184332218999996</v>
      </c>
      <c r="AU289" s="581">
        <f t="shared" si="84"/>
        <v>3.3051843779804995</v>
      </c>
      <c r="AV289" s="581">
        <f t="shared" si="84"/>
        <v>3.6191768938886466</v>
      </c>
      <c r="AW289" s="430">
        <f t="shared" si="80"/>
        <v>15.211026513769145</v>
      </c>
      <c r="AX289" s="516">
        <f t="shared" si="81"/>
        <v>24.018674425657895</v>
      </c>
      <c r="AY289" s="606">
        <v>0.63</v>
      </c>
      <c r="AZ289" s="571">
        <v>7.870000000000001</v>
      </c>
      <c r="BA289" s="571">
        <v>-14.52</v>
      </c>
      <c r="BB289" s="571">
        <v>-5.0999999999999996</v>
      </c>
      <c r="BC289" s="571">
        <v>-4.5999999999999996</v>
      </c>
      <c r="BD289" s="591"/>
      <c r="BE289" s="421">
        <v>2015</v>
      </c>
      <c r="BF289" s="421">
        <f t="shared" si="82"/>
        <v>1</v>
      </c>
      <c r="BG289" s="578">
        <v>3.4099999999999997</v>
      </c>
      <c r="BH289" t="s">
        <v>3876</v>
      </c>
      <c r="BI289" t="s">
        <v>3877</v>
      </c>
    </row>
    <row r="290" spans="1:61" s="8" customFormat="1" ht="12.75" customHeight="1" x14ac:dyDescent="0.25">
      <c r="A290" s="95" t="s">
        <v>4455</v>
      </c>
      <c r="B290" s="409" t="s">
        <v>738</v>
      </c>
      <c r="C290" s="734" t="s">
        <v>111</v>
      </c>
      <c r="D290" s="734" t="s">
        <v>3670</v>
      </c>
      <c r="E290" s="504">
        <v>21</v>
      </c>
      <c r="F290" s="33">
        <v>196</v>
      </c>
      <c r="G290" s="33" t="s">
        <v>114</v>
      </c>
      <c r="H290" s="33" t="s">
        <v>114</v>
      </c>
      <c r="I290" s="573">
        <v>187.52</v>
      </c>
      <c r="J290" s="430">
        <f t="shared" si="69"/>
        <v>1.9411262798634814</v>
      </c>
      <c r="K290" s="575">
        <v>0.91</v>
      </c>
      <c r="L290" s="406">
        <v>4</v>
      </c>
      <c r="M290" s="423">
        <f t="shared" si="70"/>
        <v>3.64</v>
      </c>
      <c r="N290" s="183" t="s">
        <v>567</v>
      </c>
      <c r="O290" s="505">
        <v>0.81</v>
      </c>
      <c r="P290" s="422">
        <v>45887</v>
      </c>
      <c r="Q290" s="422">
        <v>45919</v>
      </c>
      <c r="R290" s="423">
        <f t="shared" si="71"/>
        <v>12.345679012345675</v>
      </c>
      <c r="S290" s="474">
        <f>IF(INDEX(Historical!$D$7:$D$1190,MATCH(B290,Historical!$B$7:$B$1192,0))=0,"n/a",(INDEX(Historical!$C$7:$C$1190,MATCH(B290,Historical!$B$7:$B$1192,0))/INDEX(Historical!$D$7:$D$1190,MATCH(B290,Historical!$B$7:$B$1192,0))-1)*100)</f>
        <v>14.285714285714279</v>
      </c>
      <c r="T290" s="474">
        <f>IF(INDEX(Historical!$F$7:$F$1190,MATCH(B290,Historical!$B$7:$B$1192,0))=0,"n/a",((INDEX(Historical!$C$7:$C$1190,MATCH(B290,Historical!$B$7:$B$1192,0))/INDEX(Historical!$F$7:$F$1190,MATCH(B290,Historical!$B$7:$B$1192,0)))^(1/3)-1)*100)</f>
        <v>10.064241629820891</v>
      </c>
      <c r="U290" s="474">
        <f>IF(INDEX(Historical!$H$7:$H$1190,MATCH(B290,Historical!$B$7:$B$1192,0))=0,"n/a",((INDEX(Historical!$C$7:$C$1190,MATCH(B290,Historical!$B$7:$B$1192,0))/INDEX(Historical!$H$7:$H$1190,MATCH(B290,Historical!$B$7:$B$1192,0)))^(1/5)-1)*100)</f>
        <v>6.6817621211941569</v>
      </c>
      <c r="V290" s="474">
        <f>IF(INDEX(Historical!$M$7:$M$1190,MATCH(B290,Historical!$B$7:$B$1192,0))=0,"n/a",((INDEX(Historical!$C$7:$C$1190,MATCH(B290,Historical!$B$7:$B$1192,0))/INDEX(Historical!$M$7:$M$1190,MATCH(B290,Historical!$B$7:$B$1192,0)))^(1/10)-1)*100)</f>
        <v>7.909212690750822</v>
      </c>
      <c r="W290" s="475">
        <f t="shared" si="72"/>
        <v>0.84480749000566535</v>
      </c>
      <c r="X290" s="476" t="str">
        <f t="shared" si="73"/>
        <v>n/a</v>
      </c>
      <c r="Y290" s="449"/>
      <c r="Z290" s="430">
        <f t="shared" si="74"/>
        <v>31.084543125533731</v>
      </c>
      <c r="AA290" s="581">
        <f t="shared" si="75"/>
        <v>16.013663535439793</v>
      </c>
      <c r="AB290" s="406">
        <v>12</v>
      </c>
      <c r="AC290" s="568">
        <v>11.71</v>
      </c>
      <c r="AD290" s="568">
        <v>1.34</v>
      </c>
      <c r="AE290" s="568">
        <v>0.6</v>
      </c>
      <c r="AF290" s="568">
        <v>2.4900000000000002</v>
      </c>
      <c r="AG290" s="568">
        <v>16.38</v>
      </c>
      <c r="AH290" s="568">
        <v>8.5500000000000007</v>
      </c>
      <c r="AI290" s="568">
        <v>15.709999999999999</v>
      </c>
      <c r="AJ290" s="568" t="s">
        <v>135</v>
      </c>
      <c r="AK290" s="568">
        <v>11.91</v>
      </c>
      <c r="AL290" s="576">
        <v>7650</v>
      </c>
      <c r="AM290" s="571">
        <v>3.19</v>
      </c>
      <c r="AN290" s="568">
        <v>2.84</v>
      </c>
      <c r="AO290" s="510">
        <f t="shared" si="76"/>
        <v>-7.3907751343821548</v>
      </c>
      <c r="AP290" s="511">
        <f t="shared" si="77"/>
        <v>8.6228884010576383</v>
      </c>
      <c r="AQ290" s="582">
        <f t="shared" si="78"/>
        <v>33.123204761178691</v>
      </c>
      <c r="AR290" s="430">
        <f>INDEX(Historical!$C$7:$C$1190,MATCH(B290,Historical!$B$7:$B$1214,0))*IF(AH290="n/a",1.03,IF(AH290&lt;0,1.01,IF(AH290&gt;10,1.1,(1+AH290/100))))</f>
        <v>3.2999199999999997</v>
      </c>
      <c r="AS290" s="581">
        <f t="shared" si="79"/>
        <v>3.629912</v>
      </c>
      <c r="AT290" s="581">
        <f t="shared" si="84"/>
        <v>3.9929032000000002</v>
      </c>
      <c r="AU290" s="581">
        <f t="shared" si="84"/>
        <v>4.3921935200000002</v>
      </c>
      <c r="AV290" s="581">
        <f t="shared" si="84"/>
        <v>4.8314128720000005</v>
      </c>
      <c r="AW290" s="430">
        <f t="shared" si="80"/>
        <v>20.146341592000002</v>
      </c>
      <c r="AX290" s="516">
        <f t="shared" si="81"/>
        <v>10.743569534982935</v>
      </c>
      <c r="AY290" s="606">
        <v>0.97</v>
      </c>
      <c r="AZ290" s="571">
        <v>49.370000000000005</v>
      </c>
      <c r="BA290" s="571">
        <v>-0.97</v>
      </c>
      <c r="BB290" s="571">
        <v>7.53</v>
      </c>
      <c r="BC290" s="571">
        <v>17.990000000000002</v>
      </c>
      <c r="BD290" s="591"/>
      <c r="BE290" s="421">
        <v>2005</v>
      </c>
      <c r="BF290" s="421">
        <f t="shared" si="82"/>
        <v>2</v>
      </c>
      <c r="BG290" s="578">
        <v>3.0700000000000003</v>
      </c>
      <c r="BH290" t="s">
        <v>3876</v>
      </c>
      <c r="BI290" t="s">
        <v>3877</v>
      </c>
    </row>
    <row r="291" spans="1:61" s="8" customFormat="1" ht="12.75" customHeight="1" x14ac:dyDescent="0.25">
      <c r="A291" s="95" t="s">
        <v>4917</v>
      </c>
      <c r="B291" s="409" t="s">
        <v>726</v>
      </c>
      <c r="C291" s="734" t="s">
        <v>111</v>
      </c>
      <c r="D291" s="734" t="s">
        <v>3638</v>
      </c>
      <c r="E291" s="504">
        <v>23</v>
      </c>
      <c r="F291" s="33">
        <v>162</v>
      </c>
      <c r="G291" s="33" t="s">
        <v>105</v>
      </c>
      <c r="H291" s="33" t="s">
        <v>105</v>
      </c>
      <c r="I291" s="573">
        <v>114.54</v>
      </c>
      <c r="J291" s="430">
        <f t="shared" si="69"/>
        <v>1.0825912345032302</v>
      </c>
      <c r="K291" s="575">
        <v>0.31</v>
      </c>
      <c r="L291" s="406">
        <v>4</v>
      </c>
      <c r="M291" s="423">
        <f t="shared" si="70"/>
        <v>1.24</v>
      </c>
      <c r="N291" s="183" t="s">
        <v>570</v>
      </c>
      <c r="O291" s="505">
        <v>0.28999999999999998</v>
      </c>
      <c r="P291" s="422">
        <v>45897</v>
      </c>
      <c r="Q291" s="422">
        <v>45918</v>
      </c>
      <c r="R291" s="423">
        <f t="shared" si="71"/>
        <v>6.8965517241379377</v>
      </c>
      <c r="S291" s="474">
        <f>IF(INDEX(Historical!$D$7:$D$1190,MATCH(B291,Historical!$B$7:$B$1192,0))=0,"n/a",(INDEX(Historical!$C$7:$C$1190,MATCH(B291,Historical!$B$7:$B$1192,0))/INDEX(Historical!$D$7:$D$1190,MATCH(B291,Historical!$B$7:$B$1192,0))-1)*100)</f>
        <v>3.7037037037036979</v>
      </c>
      <c r="T291" s="474">
        <f>IF(INDEX(Historical!$F$7:$F$1190,MATCH(B291,Historical!$B$7:$B$1192,0))=0,"n/a",((INDEX(Historical!$C$7:$C$1190,MATCH(B291,Historical!$B$7:$B$1192,0))/INDEX(Historical!$F$7:$F$1190,MATCH(B291,Historical!$B$7:$B$1192,0)))^(1/3)-1)*100)</f>
        <v>6.014041147633864</v>
      </c>
      <c r="U291" s="474">
        <f>IF(INDEX(Historical!$H$7:$H$1190,MATCH(B291,Historical!$B$7:$B$1192,0))=0,"n/a",((INDEX(Historical!$C$7:$C$1190,MATCH(B291,Historical!$B$7:$B$1192,0))/INDEX(Historical!$H$7:$H$1190,MATCH(B291,Historical!$B$7:$B$1192,0)))^(1/5)-1)*100)</f>
        <v>8.0639619600400216</v>
      </c>
      <c r="V291" s="474">
        <f>IF(INDEX(Historical!$M$7:$M$1190,MATCH(B291,Historical!$B$7:$B$1192,0))=0,"n/a",((INDEX(Historical!$C$7:$C$1190,MATCH(B291,Historical!$B$7:$B$1192,0))/INDEX(Historical!$M$7:$M$1190,MATCH(B291,Historical!$B$7:$B$1192,0)))^(1/10)-1)*100)</f>
        <v>7.5678346395509966</v>
      </c>
      <c r="W291" s="475">
        <f t="shared" si="72"/>
        <v>1.0655573680080384</v>
      </c>
      <c r="X291" s="476">
        <f t="shared" si="73"/>
        <v>1.0168930592736471</v>
      </c>
      <c r="Y291" s="449" t="s">
        <v>774</v>
      </c>
      <c r="Z291" s="430">
        <f t="shared" si="74"/>
        <v>61.083743842364534</v>
      </c>
      <c r="AA291" s="581">
        <f t="shared" si="75"/>
        <v>56.423645320197053</v>
      </c>
      <c r="AB291" s="406">
        <v>12</v>
      </c>
      <c r="AC291" s="568">
        <v>2.0299999999999998</v>
      </c>
      <c r="AD291" s="568" t="s">
        <v>135</v>
      </c>
      <c r="AE291" s="568">
        <v>4.8099999999999996</v>
      </c>
      <c r="AF291" s="568">
        <v>3.9</v>
      </c>
      <c r="AG291" s="568">
        <v>7.88</v>
      </c>
      <c r="AH291" s="568">
        <v>9.1</v>
      </c>
      <c r="AI291" s="568">
        <v>11.03</v>
      </c>
      <c r="AJ291" s="568">
        <v>7.93</v>
      </c>
      <c r="AK291" s="568" t="s">
        <v>135</v>
      </c>
      <c r="AL291" s="576">
        <v>21260</v>
      </c>
      <c r="AM291" s="571">
        <v>0.13</v>
      </c>
      <c r="AN291" s="568">
        <v>0.87</v>
      </c>
      <c r="AO291" s="510">
        <f t="shared" si="76"/>
        <v>-47.277092125653802</v>
      </c>
      <c r="AP291" s="511">
        <f t="shared" si="77"/>
        <v>9.1465531945432517</v>
      </c>
      <c r="AQ291" s="582">
        <f t="shared" si="78"/>
        <v>212.73149061403282</v>
      </c>
      <c r="AR291" s="430">
        <f>INDEX(Historical!$C$7:$C$1190,MATCH(B291,Historical!$B$7:$B$1214,0))*IF(AH291="n/a",1.03,IF(AH291&lt;0,1.01,IF(AH291&gt;10,1.1,(1+AH291/100))))</f>
        <v>1.2219200000000001</v>
      </c>
      <c r="AS291" s="581">
        <f t="shared" si="79"/>
        <v>1.3441120000000002</v>
      </c>
      <c r="AT291" s="581">
        <f t="shared" si="84"/>
        <v>1.3844353600000003</v>
      </c>
      <c r="AU291" s="581">
        <f t="shared" si="84"/>
        <v>1.4259684208000003</v>
      </c>
      <c r="AV291" s="581">
        <f t="shared" si="84"/>
        <v>1.4687474734240002</v>
      </c>
      <c r="AW291" s="430">
        <f t="shared" si="80"/>
        <v>6.8451832542240014</v>
      </c>
      <c r="AX291" s="516">
        <f t="shared" si="81"/>
        <v>5.9762382174122584</v>
      </c>
      <c r="AY291" s="606">
        <v>0.65</v>
      </c>
      <c r="AZ291" s="571">
        <v>46.7</v>
      </c>
      <c r="BA291" s="571">
        <v>-3.1199999999999997</v>
      </c>
      <c r="BB291" s="571">
        <v>4</v>
      </c>
      <c r="BC291" s="571">
        <v>13.669999999999998</v>
      </c>
      <c r="BD291" s="591"/>
      <c r="BE291" s="421">
        <v>2001</v>
      </c>
      <c r="BF291" s="421">
        <f t="shared" si="82"/>
        <v>3</v>
      </c>
      <c r="BG291" s="578">
        <v>3.45</v>
      </c>
      <c r="BH291" t="s">
        <v>3876</v>
      </c>
      <c r="BI291" t="s">
        <v>3877</v>
      </c>
    </row>
    <row r="292" spans="1:61" s="8" customFormat="1" ht="12.75" customHeight="1" x14ac:dyDescent="0.25">
      <c r="A292" s="95" t="s">
        <v>4460</v>
      </c>
      <c r="B292" s="409" t="s">
        <v>3323</v>
      </c>
      <c r="C292" s="734" t="s">
        <v>3636</v>
      </c>
      <c r="D292" s="734" t="s">
        <v>4811</v>
      </c>
      <c r="E292" s="504">
        <v>11</v>
      </c>
      <c r="F292" s="33">
        <v>484</v>
      </c>
      <c r="G292" s="33" t="s">
        <v>105</v>
      </c>
      <c r="H292" s="33" t="s">
        <v>105</v>
      </c>
      <c r="I292" s="573">
        <v>72.5</v>
      </c>
      <c r="J292" s="430">
        <f t="shared" si="69"/>
        <v>3.8896551724137933</v>
      </c>
      <c r="K292" s="575">
        <v>0.70499999999999996</v>
      </c>
      <c r="L292" s="406">
        <v>4</v>
      </c>
      <c r="M292" s="423">
        <f t="shared" si="70"/>
        <v>2.82</v>
      </c>
      <c r="N292" s="183" t="s">
        <v>941</v>
      </c>
      <c r="O292" s="505">
        <v>0.67</v>
      </c>
      <c r="P292" s="422">
        <v>45642</v>
      </c>
      <c r="Q292" s="422">
        <v>45660</v>
      </c>
      <c r="R292" s="423">
        <f t="shared" si="71"/>
        <v>5.2238805970149134</v>
      </c>
      <c r="S292" s="474">
        <f>IF(INDEX(Historical!$D$7:$D$1190,MATCH(B292,Historical!$B$7:$B$1192,0))=0,"n/a",(INDEX(Historical!$C$7:$C$1190,MATCH(B292,Historical!$B$7:$B$1192,0))/INDEX(Historical!$D$7:$D$1190,MATCH(B292,Historical!$B$7:$B$1192,0))-1)*100)</f>
        <v>3.0769230769230882</v>
      </c>
      <c r="T292" s="474">
        <f>IF(INDEX(Historical!$F$7:$F$1190,MATCH(B292,Historical!$B$7:$B$1192,0))=0,"n/a",((INDEX(Historical!$C$7:$C$1190,MATCH(B292,Historical!$B$7:$B$1192,0))/INDEX(Historical!$F$7:$F$1190,MATCH(B292,Historical!$B$7:$B$1192,0)))^(1/3)-1)*100)</f>
        <v>3.6030602340847206</v>
      </c>
      <c r="U292" s="474">
        <f>IF(INDEX(Historical!$H$7:$H$1190,MATCH(B292,Historical!$B$7:$B$1192,0))=0,"n/a",((INDEX(Historical!$C$7:$C$1190,MATCH(B292,Historical!$B$7:$B$1192,0))/INDEX(Historical!$H$7:$H$1190,MATCH(B292,Historical!$B$7:$B$1192,0)))^(1/5)-1)*100)</f>
        <v>2.7504629557973503</v>
      </c>
      <c r="V292" s="474">
        <f>IF(INDEX(Historical!$M$7:$M$1190,MATCH(B292,Historical!$B$7:$B$1192,0))=0,"n/a",((INDEX(Historical!$C$7:$C$1190,MATCH(B292,Historical!$B$7:$B$1192,0))/INDEX(Historical!$M$7:$M$1190,MATCH(B292,Historical!$B$7:$B$1192,0)))^(1/10)-1)*100)</f>
        <v>3.6090506769492769</v>
      </c>
      <c r="W292" s="475">
        <f t="shared" si="72"/>
        <v>0.76210150590689707</v>
      </c>
      <c r="X292" s="476">
        <f t="shared" si="73"/>
        <v>0.33706653870065567</v>
      </c>
      <c r="Y292" s="454"/>
      <c r="Z292" s="430">
        <f t="shared" si="74"/>
        <v>131.77570093457942</v>
      </c>
      <c r="AA292" s="581">
        <f t="shared" si="75"/>
        <v>33.878504672897193</v>
      </c>
      <c r="AB292" s="406">
        <v>12</v>
      </c>
      <c r="AC292" s="568">
        <v>2.14</v>
      </c>
      <c r="AD292" s="568">
        <v>5</v>
      </c>
      <c r="AE292" s="568">
        <v>17.649999999999999</v>
      </c>
      <c r="AF292" s="568">
        <v>2.0299999999999998</v>
      </c>
      <c r="AG292" s="568">
        <v>5.99</v>
      </c>
      <c r="AH292" s="568">
        <v>7.85</v>
      </c>
      <c r="AI292" s="568">
        <v>6.03</v>
      </c>
      <c r="AJ292" s="568">
        <v>8.16</v>
      </c>
      <c r="AK292" s="568">
        <v>6.76</v>
      </c>
      <c r="AL292" s="576">
        <v>26400</v>
      </c>
      <c r="AM292" s="571">
        <v>0.73</v>
      </c>
      <c r="AN292" s="568">
        <v>0.81</v>
      </c>
      <c r="AO292" s="510">
        <f t="shared" si="76"/>
        <v>-27.238386544686051</v>
      </c>
      <c r="AP292" s="511">
        <f t="shared" si="77"/>
        <v>6.6401181282111441</v>
      </c>
      <c r="AQ292" s="582">
        <f t="shared" si="78"/>
        <v>74.831175056244589</v>
      </c>
      <c r="AR292" s="430">
        <f>INDEX(Historical!$C$7:$C$1190,MATCH(B292,Historical!$B$7:$B$1214,0))*IF(AH292="n/a",1.03,IF(AH292&lt;0,1.01,IF(AH292&gt;10,1.1,(1+AH292/100))))</f>
        <v>2.8903800000000004</v>
      </c>
      <c r="AS292" s="581">
        <f t="shared" si="79"/>
        <v>3.0646699140000004</v>
      </c>
      <c r="AT292" s="581">
        <f t="shared" si="84"/>
        <v>3.2718416001864008</v>
      </c>
      <c r="AU292" s="581">
        <f t="shared" si="84"/>
        <v>3.493018092359002</v>
      </c>
      <c r="AV292" s="581">
        <f t="shared" si="84"/>
        <v>3.7291461154024708</v>
      </c>
      <c r="AW292" s="430">
        <f t="shared" si="80"/>
        <v>16.449055721947875</v>
      </c>
      <c r="AX292" s="516">
        <f t="shared" si="81"/>
        <v>22.688352719928105</v>
      </c>
      <c r="AY292" s="606">
        <v>1.1000000000000001</v>
      </c>
      <c r="AZ292" s="571">
        <v>14.280000000000001</v>
      </c>
      <c r="BA292" s="571">
        <v>-7.2700000000000005</v>
      </c>
      <c r="BB292" s="571">
        <v>1.9300000000000002</v>
      </c>
      <c r="BC292" s="571">
        <v>0.28999999999999998</v>
      </c>
      <c r="BD292" s="591"/>
      <c r="BE292" s="421">
        <v>2014</v>
      </c>
      <c r="BF292" s="421">
        <f t="shared" si="82"/>
        <v>1</v>
      </c>
      <c r="BG292" s="578">
        <v>3.2099999999999995</v>
      </c>
      <c r="BH292" t="s">
        <v>3876</v>
      </c>
      <c r="BI292" t="s">
        <v>3878</v>
      </c>
    </row>
    <row r="293" spans="1:61" s="8" customFormat="1" x14ac:dyDescent="0.25">
      <c r="A293" s="577" t="s">
        <v>4461</v>
      </c>
      <c r="B293" s="409" t="s">
        <v>3472</v>
      </c>
      <c r="C293" s="734" t="s">
        <v>3636</v>
      </c>
      <c r="D293" s="734" t="s">
        <v>4815</v>
      </c>
      <c r="E293" s="504">
        <v>12</v>
      </c>
      <c r="F293" s="33">
        <v>457</v>
      </c>
      <c r="G293" s="33" t="s">
        <v>105</v>
      </c>
      <c r="H293" s="33" t="s">
        <v>105</v>
      </c>
      <c r="I293" s="573">
        <v>41.41</v>
      </c>
      <c r="J293" s="430">
        <f t="shared" si="69"/>
        <v>4.1535860903163488</v>
      </c>
      <c r="K293" s="575">
        <v>0.43</v>
      </c>
      <c r="L293" s="406">
        <v>4</v>
      </c>
      <c r="M293" s="423">
        <f t="shared" si="70"/>
        <v>1.72</v>
      </c>
      <c r="N293" s="183" t="s">
        <v>469</v>
      </c>
      <c r="O293" s="505">
        <v>0.41749999999999998</v>
      </c>
      <c r="P293" s="422">
        <v>45747</v>
      </c>
      <c r="Q293" s="422">
        <v>45762</v>
      </c>
      <c r="R293" s="423">
        <f t="shared" si="71"/>
        <v>2.9940119760479069</v>
      </c>
      <c r="S293" s="474">
        <f>IF(INDEX(Historical!$D$7:$D$1190,MATCH(B293,Historical!$B$7:$B$1192,0))=0,"n/a",(INDEX(Historical!$C$7:$C$1190,MATCH(B293,Historical!$B$7:$B$1192,0))/INDEX(Historical!$D$7:$D$1190,MATCH(B293,Historical!$B$7:$B$1192,0))-1)*100)</f>
        <v>12.199312714776633</v>
      </c>
      <c r="T293" s="474">
        <f>IF(INDEX(Historical!$F$7:$F$1190,MATCH(B293,Historical!$B$7:$B$1192,0))=0,"n/a",((INDEX(Historical!$C$7:$C$1190,MATCH(B293,Historical!$B$7:$B$1192,0))/INDEX(Historical!$F$7:$F$1190,MATCH(B293,Historical!$B$7:$B$1192,0)))^(1/3)-1)*100)</f>
        <v>20.414982352351441</v>
      </c>
      <c r="U293" s="474">
        <f>IF(INDEX(Historical!$H$7:$H$1190,MATCH(B293,Historical!$B$7:$B$1192,0))=0,"n/a",((INDEX(Historical!$C$7:$C$1190,MATCH(B293,Historical!$B$7:$B$1192,0))/INDEX(Historical!$H$7:$H$1190,MATCH(B293,Historical!$B$7:$B$1192,0)))^(1/5)-1)*100)</f>
        <v>17.953119090484204</v>
      </c>
      <c r="V293" s="474">
        <f>IF(INDEX(Historical!$M$7:$M$1190,MATCH(B293,Historical!$B$7:$B$1192,0))=0,"n/a",((INDEX(Historical!$C$7:$C$1190,MATCH(B293,Historical!$B$7:$B$1192,0))/INDEX(Historical!$M$7:$M$1190,MATCH(B293,Historical!$B$7:$B$1192,0)))^(1/10)-1)*100)</f>
        <v>13.021533410524766</v>
      </c>
      <c r="W293" s="475">
        <f t="shared" si="72"/>
        <v>1.3787254176972308</v>
      </c>
      <c r="X293" s="476">
        <f t="shared" si="73"/>
        <v>0.87363109929363536</v>
      </c>
      <c r="Y293" s="574"/>
      <c r="Z293" s="430">
        <f t="shared" si="74"/>
        <v>128.35820895522389</v>
      </c>
      <c r="AA293" s="581">
        <f t="shared" si="75"/>
        <v>30.902985074626862</v>
      </c>
      <c r="AB293" s="406">
        <v>12</v>
      </c>
      <c r="AC293" s="568">
        <v>1.34</v>
      </c>
      <c r="AD293" s="568">
        <v>6.68</v>
      </c>
      <c r="AE293" s="568">
        <v>9.9700000000000006</v>
      </c>
      <c r="AF293" s="568">
        <v>1.1299999999999999</v>
      </c>
      <c r="AG293" s="568">
        <v>3.74</v>
      </c>
      <c r="AH293" s="568">
        <v>13.41</v>
      </c>
      <c r="AI293" s="568">
        <v>-14.16</v>
      </c>
      <c r="AJ293" s="568">
        <v>20.549999999999997</v>
      </c>
      <c r="AK293" s="568">
        <v>4.6100000000000003</v>
      </c>
      <c r="AL293" s="576">
        <v>9800</v>
      </c>
      <c r="AM293" s="571">
        <v>0.2</v>
      </c>
      <c r="AN293" s="568">
        <v>0.39</v>
      </c>
      <c r="AO293" s="510">
        <f t="shared" si="76"/>
        <v>-8.7962798938263091</v>
      </c>
      <c r="AP293" s="511">
        <f t="shared" si="77"/>
        <v>22.106705180800553</v>
      </c>
      <c r="AQ293" s="582">
        <f t="shared" si="78"/>
        <v>24.57995760747098</v>
      </c>
      <c r="AR293" s="430">
        <f>INDEX(Historical!$C$7:$C$1190,MATCH(B293,Historical!$B$7:$B$1214,0))*IF(AH293="n/a",1.03,IF(AH293&lt;0,1.01,IF(AH293&gt;10,1.1,(1+AH293/100))))</f>
        <v>1.7957500000000002</v>
      </c>
      <c r="AS293" s="581">
        <f t="shared" si="79"/>
        <v>1.8137075000000003</v>
      </c>
      <c r="AT293" s="581">
        <f t="shared" si="84"/>
        <v>1.8973194157500004</v>
      </c>
      <c r="AU293" s="581">
        <f t="shared" si="84"/>
        <v>1.9847858408160755</v>
      </c>
      <c r="AV293" s="581">
        <f t="shared" si="84"/>
        <v>2.0762844680776964</v>
      </c>
      <c r="AW293" s="430">
        <f t="shared" si="80"/>
        <v>9.5678472246437725</v>
      </c>
      <c r="AX293" s="516">
        <f t="shared" si="81"/>
        <v>23.105161131716429</v>
      </c>
      <c r="AY293" s="606">
        <v>1.1499999999999999</v>
      </c>
      <c r="AZ293" s="571">
        <v>39.519999999999996</v>
      </c>
      <c r="BA293" s="571">
        <v>-20.919999999999998</v>
      </c>
      <c r="BB293" s="571">
        <v>10.489999999999998</v>
      </c>
      <c r="BC293" s="571">
        <v>8.77</v>
      </c>
      <c r="BD293" s="591"/>
      <c r="BE293" s="421">
        <v>2014</v>
      </c>
      <c r="BF293" s="421">
        <f t="shared" si="82"/>
        <v>1</v>
      </c>
      <c r="BG293" s="578">
        <v>2.48</v>
      </c>
      <c r="BH293" t="s">
        <v>3876</v>
      </c>
      <c r="BI293" t="s">
        <v>3878</v>
      </c>
    </row>
    <row r="294" spans="1:61" s="8" customFormat="1" ht="12.75" customHeight="1" x14ac:dyDescent="0.25">
      <c r="A294" s="95" t="s">
        <v>4462</v>
      </c>
      <c r="B294" s="409" t="s">
        <v>1489</v>
      </c>
      <c r="C294" s="734" t="s">
        <v>107</v>
      </c>
      <c r="D294" s="734" t="s">
        <v>3652</v>
      </c>
      <c r="E294" s="504">
        <v>13</v>
      </c>
      <c r="F294" s="33">
        <v>422</v>
      </c>
      <c r="G294" s="33" t="s">
        <v>114</v>
      </c>
      <c r="H294" s="33" t="s">
        <v>114</v>
      </c>
      <c r="I294" s="573">
        <v>27.39</v>
      </c>
      <c r="J294" s="430">
        <f t="shared" si="69"/>
        <v>3.8700255567725446</v>
      </c>
      <c r="K294" s="575">
        <v>0.26500000000000001</v>
      </c>
      <c r="L294" s="406">
        <v>4</v>
      </c>
      <c r="M294" s="423">
        <f t="shared" si="70"/>
        <v>1.06</v>
      </c>
      <c r="N294" s="183" t="s">
        <v>150</v>
      </c>
      <c r="O294" s="505">
        <v>0.25</v>
      </c>
      <c r="P294" s="422">
        <v>45902</v>
      </c>
      <c r="Q294" s="422">
        <v>45931</v>
      </c>
      <c r="R294" s="423">
        <f t="shared" si="71"/>
        <v>6.0000000000000053</v>
      </c>
      <c r="S294" s="474">
        <f>IF(INDEX(Historical!$D$7:$D$1190,MATCH(B294,Historical!$B$7:$B$1192,0))=0,"n/a",(INDEX(Historical!$C$7:$C$1190,MATCH(B294,Historical!$B$7:$B$1192,0))/INDEX(Historical!$D$7:$D$1190,MATCH(B294,Historical!$B$7:$B$1192,0))-1)*100)</f>
        <v>15.476190476190489</v>
      </c>
      <c r="T294" s="474">
        <f>IF(INDEX(Historical!$F$7:$F$1190,MATCH(B294,Historical!$B$7:$B$1192,0))=0,"n/a",((INDEX(Historical!$C$7:$C$1190,MATCH(B294,Historical!$B$7:$B$1192,0))/INDEX(Historical!$F$7:$F$1190,MATCH(B294,Historical!$B$7:$B$1192,0)))^(1/3)-1)*100)</f>
        <v>15.168223997338504</v>
      </c>
      <c r="U294" s="474">
        <f>IF(INDEX(Historical!$H$7:$H$1190,MATCH(B294,Historical!$B$7:$B$1192,0))=0,"n/a",((INDEX(Historical!$C$7:$C$1190,MATCH(B294,Historical!$B$7:$B$1192,0))/INDEX(Historical!$H$7:$H$1190,MATCH(B294,Historical!$B$7:$B$1192,0)))^(1/5)-1)*100)</f>
        <v>11.024998995217206</v>
      </c>
      <c r="V294" s="474">
        <f>IF(INDEX(Historical!$M$7:$M$1190,MATCH(B294,Historical!$B$7:$B$1192,0))=0,"n/a",((INDEX(Historical!$C$7:$C$1190,MATCH(B294,Historical!$B$7:$B$1192,0))/INDEX(Historical!$M$7:$M$1190,MATCH(B294,Historical!$B$7:$B$1192,0)))^(1/10)-1)*100)</f>
        <v>19.747147028966072</v>
      </c>
      <c r="W294" s="475">
        <f t="shared" si="72"/>
        <v>0.55830844724279427</v>
      </c>
      <c r="X294" s="476">
        <f t="shared" si="73"/>
        <v>2.1491226111534516</v>
      </c>
      <c r="Y294" s="451"/>
      <c r="Z294" s="430">
        <f t="shared" si="74"/>
        <v>49.302325581395351</v>
      </c>
      <c r="AA294" s="581">
        <f t="shared" si="75"/>
        <v>12.739534883720932</v>
      </c>
      <c r="AB294" s="406">
        <v>12</v>
      </c>
      <c r="AC294" s="568">
        <v>2.15</v>
      </c>
      <c r="AD294" s="568">
        <v>1.33</v>
      </c>
      <c r="AE294" s="568">
        <v>2.58</v>
      </c>
      <c r="AF294" s="568">
        <v>1.41</v>
      </c>
      <c r="AG294" s="568">
        <v>11.59</v>
      </c>
      <c r="AH294" s="568">
        <v>9.59</v>
      </c>
      <c r="AI294" s="568">
        <v>9.84</v>
      </c>
      <c r="AJ294" s="568">
        <v>5.13</v>
      </c>
      <c r="AK294" s="568">
        <v>9.59</v>
      </c>
      <c r="AL294" s="576">
        <v>24440</v>
      </c>
      <c r="AM294" s="571">
        <v>0.33999999999999997</v>
      </c>
      <c r="AN294" s="568">
        <v>0.28000000000000003</v>
      </c>
      <c r="AO294" s="510">
        <f t="shared" si="76"/>
        <v>2.1554896682688192</v>
      </c>
      <c r="AP294" s="511">
        <f t="shared" si="77"/>
        <v>14.895024551989751</v>
      </c>
      <c r="AQ294" s="582">
        <f t="shared" si="78"/>
        <v>-10.64989165946626</v>
      </c>
      <c r="AR294" s="430">
        <f>INDEX(Historical!$C$7:$C$1190,MATCH(B294,Historical!$B$7:$B$1214,0))*IF(AH294="n/a",1.03,IF(AH294&lt;0,1.01,IF(AH294&gt;10,1.1,(1+AH294/100))))</f>
        <v>1.0630230000000001</v>
      </c>
      <c r="AS294" s="581">
        <f t="shared" si="79"/>
        <v>1.1676244632000001</v>
      </c>
      <c r="AT294" s="581">
        <f t="shared" si="84"/>
        <v>1.2795996492208803</v>
      </c>
      <c r="AU294" s="581">
        <f t="shared" si="84"/>
        <v>1.4023132555811628</v>
      </c>
      <c r="AV294" s="581">
        <f t="shared" si="84"/>
        <v>1.5367950967913964</v>
      </c>
      <c r="AW294" s="430">
        <f t="shared" si="80"/>
        <v>6.4493554647934399</v>
      </c>
      <c r="AX294" s="516">
        <f t="shared" si="81"/>
        <v>23.54638723911442</v>
      </c>
      <c r="AY294" s="606">
        <v>1.03</v>
      </c>
      <c r="AZ294" s="571">
        <v>54.400000000000006</v>
      </c>
      <c r="BA294" s="571">
        <v>-2.04</v>
      </c>
      <c r="BB294" s="571">
        <v>8.7999999999999989</v>
      </c>
      <c r="BC294" s="571">
        <v>16.489999999999998</v>
      </c>
      <c r="BD294" s="591"/>
      <c r="BE294" s="421">
        <v>2013</v>
      </c>
      <c r="BF294" s="421">
        <f t="shared" si="82"/>
        <v>1</v>
      </c>
      <c r="BG294" s="578">
        <v>1.3299999999999998</v>
      </c>
      <c r="BH294" t="s">
        <v>3876</v>
      </c>
      <c r="BI294" t="s">
        <v>3877</v>
      </c>
    </row>
    <row r="295" spans="1:61" s="8" customFormat="1" ht="12.75" customHeight="1" x14ac:dyDescent="0.25">
      <c r="A295" s="8" t="s">
        <v>4463</v>
      </c>
      <c r="B295" s="409" t="s">
        <v>1491</v>
      </c>
      <c r="C295" s="734" t="s">
        <v>107</v>
      </c>
      <c r="D295" s="734" t="s">
        <v>117</v>
      </c>
      <c r="E295" s="504">
        <v>17</v>
      </c>
      <c r="F295" s="33">
        <v>237</v>
      </c>
      <c r="G295" s="33" t="s">
        <v>105</v>
      </c>
      <c r="H295" s="33" t="s">
        <v>105</v>
      </c>
      <c r="I295" s="573">
        <v>194.79</v>
      </c>
      <c r="J295" s="430">
        <f t="shared" si="69"/>
        <v>1.9097489604189128</v>
      </c>
      <c r="K295" s="575">
        <v>0.93</v>
      </c>
      <c r="L295" s="406">
        <v>4</v>
      </c>
      <c r="M295" s="423">
        <f t="shared" si="70"/>
        <v>3.72</v>
      </c>
      <c r="N295" s="183" t="s">
        <v>755</v>
      </c>
      <c r="O295" s="505">
        <v>0.89</v>
      </c>
      <c r="P295" s="422">
        <v>45881</v>
      </c>
      <c r="Q295" s="422">
        <v>45895</v>
      </c>
      <c r="R295" s="423">
        <f t="shared" si="71"/>
        <v>4.494382022471914</v>
      </c>
      <c r="S295" s="474">
        <f>IF(INDEX(Historical!$D$7:$D$1190,MATCH(B295,Historical!$B$7:$B$1192,0))=0,"n/a",(INDEX(Historical!$C$7:$C$1190,MATCH(B295,Historical!$B$7:$B$1192,0))/INDEX(Historical!$D$7:$D$1190,MATCH(B295,Historical!$B$7:$B$1192,0))-1)*100)</f>
        <v>5.4545454545454675</v>
      </c>
      <c r="T295" s="474">
        <f>IF(INDEX(Historical!$F$7:$F$1190,MATCH(B295,Historical!$B$7:$B$1192,0))=0,"n/a",((INDEX(Historical!$C$7:$C$1190,MATCH(B295,Historical!$B$7:$B$1192,0))/INDEX(Historical!$F$7:$F$1190,MATCH(B295,Historical!$B$7:$B$1192,0)))^(1/3)-1)*100)</f>
        <v>6.7589770060238363</v>
      </c>
      <c r="U295" s="474">
        <f>IF(INDEX(Historical!$H$7:$H$1190,MATCH(B295,Historical!$B$7:$B$1192,0))=0,"n/a",((INDEX(Historical!$C$7:$C$1190,MATCH(B295,Historical!$B$7:$B$1192,0))/INDEX(Historical!$H$7:$H$1190,MATCH(B295,Historical!$B$7:$B$1192,0)))^(1/5)-1)*100)</f>
        <v>6.003737798448272</v>
      </c>
      <c r="V295" s="474">
        <f>IF(INDEX(Historical!$M$7:$M$1190,MATCH(B295,Historical!$B$7:$B$1192,0))=0,"n/a",((INDEX(Historical!$C$7:$C$1190,MATCH(B295,Historical!$B$7:$B$1192,0))/INDEX(Historical!$M$7:$M$1190,MATCH(B295,Historical!$B$7:$B$1192,0)))^(1/10)-1)*100)</f>
        <v>10.693181483627367</v>
      </c>
      <c r="W295" s="475">
        <f t="shared" si="72"/>
        <v>0.56145477448790759</v>
      </c>
      <c r="X295" s="476" t="str">
        <f t="shared" si="73"/>
        <v>n/a</v>
      </c>
      <c r="Y295" s="451"/>
      <c r="Z295" s="430">
        <f t="shared" si="74"/>
        <v>32.375979112271544</v>
      </c>
      <c r="AA295" s="581">
        <f t="shared" si="75"/>
        <v>16.953002610966056</v>
      </c>
      <c r="AB295" s="406">
        <v>12</v>
      </c>
      <c r="AC295" s="568">
        <v>11.49</v>
      </c>
      <c r="AD295" s="568">
        <v>1.46</v>
      </c>
      <c r="AE295" s="568">
        <v>0.59</v>
      </c>
      <c r="AF295" s="568">
        <v>1.07</v>
      </c>
      <c r="AG295" s="568">
        <v>7.07</v>
      </c>
      <c r="AH295" s="568">
        <v>11.129999999999999</v>
      </c>
      <c r="AI295" s="568">
        <v>14.29</v>
      </c>
      <c r="AJ295" s="568">
        <v>-5.04</v>
      </c>
      <c r="AK295" s="568">
        <v>11.63</v>
      </c>
      <c r="AL295" s="576">
        <v>12870</v>
      </c>
      <c r="AM295" s="571">
        <v>0.37</v>
      </c>
      <c r="AN295" s="568">
        <v>0.48</v>
      </c>
      <c r="AO295" s="510">
        <f t="shared" si="76"/>
        <v>-9.0395158520988712</v>
      </c>
      <c r="AP295" s="511">
        <f t="shared" si="77"/>
        <v>7.9134867588671849</v>
      </c>
      <c r="AQ295" s="582">
        <f t="shared" si="78"/>
        <v>-10.210832641165734</v>
      </c>
      <c r="AR295" s="430">
        <f>INDEX(Historical!$C$7:$C$1190,MATCH(B295,Historical!$B$7:$B$1214,0))*IF(AH295="n/a",1.03,IF(AH295&lt;0,1.01,IF(AH295&gt;10,1.1,(1+AH295/100))))</f>
        <v>3.8280000000000003</v>
      </c>
      <c r="AS295" s="581">
        <f t="shared" si="79"/>
        <v>4.2108000000000008</v>
      </c>
      <c r="AT295" s="581">
        <f t="shared" si="84"/>
        <v>4.6318800000000016</v>
      </c>
      <c r="AU295" s="581">
        <f t="shared" si="84"/>
        <v>5.0950680000000022</v>
      </c>
      <c r="AV295" s="581">
        <f t="shared" si="84"/>
        <v>5.6045748000000026</v>
      </c>
      <c r="AW295" s="430">
        <f t="shared" si="80"/>
        <v>23.370322800000007</v>
      </c>
      <c r="AX295" s="516">
        <f t="shared" si="81"/>
        <v>11.997701524718932</v>
      </c>
      <c r="AY295" s="606">
        <v>0.57999999999999996</v>
      </c>
      <c r="AZ295" s="571">
        <v>22.32</v>
      </c>
      <c r="BA295" s="571">
        <v>-16.689999999999998</v>
      </c>
      <c r="BB295" s="571">
        <v>1.1900000000000002</v>
      </c>
      <c r="BC295" s="571">
        <v>-3.7600000000000002</v>
      </c>
      <c r="BD295" s="591"/>
      <c r="BE295" s="421">
        <v>2009</v>
      </c>
      <c r="BF295" s="421">
        <f t="shared" si="82"/>
        <v>1</v>
      </c>
      <c r="BG295" s="578">
        <v>0.66</v>
      </c>
      <c r="BH295" t="s">
        <v>3876</v>
      </c>
      <c r="BI295" t="s">
        <v>3877</v>
      </c>
    </row>
    <row r="296" spans="1:61" s="8" customFormat="1" x14ac:dyDescent="0.25">
      <c r="A296" s="95" t="s">
        <v>4464</v>
      </c>
      <c r="B296" s="409" t="s">
        <v>725</v>
      </c>
      <c r="C296" s="734" t="s">
        <v>130</v>
      </c>
      <c r="D296" s="734" t="s">
        <v>3653</v>
      </c>
      <c r="E296" s="504">
        <v>21</v>
      </c>
      <c r="F296" s="33">
        <v>186</v>
      </c>
      <c r="G296" s="33" t="s">
        <v>36</v>
      </c>
      <c r="H296" s="33" t="s">
        <v>36</v>
      </c>
      <c r="I296" s="573">
        <v>22.24</v>
      </c>
      <c r="J296" s="430">
        <f t="shared" si="69"/>
        <v>3.7320143884892092</v>
      </c>
      <c r="K296" s="575">
        <v>0.20749999999999999</v>
      </c>
      <c r="L296" s="406">
        <v>4</v>
      </c>
      <c r="M296" s="423">
        <f t="shared" si="70"/>
        <v>0.83</v>
      </c>
      <c r="N296" s="183" t="s">
        <v>138</v>
      </c>
      <c r="O296" s="505">
        <v>0.2</v>
      </c>
      <c r="P296" s="422">
        <v>45674</v>
      </c>
      <c r="Q296" s="422">
        <v>45689</v>
      </c>
      <c r="R296" s="423">
        <f t="shared" si="71"/>
        <v>3.7499999999999893</v>
      </c>
      <c r="S296" s="474">
        <f>IF(INDEX(Historical!$D$7:$D$1190,MATCH(B296,Historical!$B$7:$B$1192,0))=0,"n/a",(INDEX(Historical!$C$7:$C$1190,MATCH(B296,Historical!$B$7:$B$1192,0))/INDEX(Historical!$D$7:$D$1190,MATCH(B296,Historical!$B$7:$B$1192,0))-1)*100)</f>
        <v>1.2658227848101333</v>
      </c>
      <c r="T296" s="474">
        <f>IF(INDEX(Historical!$F$7:$F$1190,MATCH(B296,Historical!$B$7:$B$1192,0))=0,"n/a",((INDEX(Historical!$C$7:$C$1190,MATCH(B296,Historical!$B$7:$B$1192,0))/INDEX(Historical!$F$7:$F$1190,MATCH(B296,Historical!$B$7:$B$1192,0)))^(1/3)-1)*100)</f>
        <v>2.6327791369625153</v>
      </c>
      <c r="U296" s="474">
        <f>IF(INDEX(Historical!$H$7:$H$1190,MATCH(B296,Historical!$B$7:$B$1192,0))=0,"n/a",((INDEX(Historical!$C$7:$C$1190,MATCH(B296,Historical!$B$7:$B$1192,0))/INDEX(Historical!$H$7:$H$1190,MATCH(B296,Historical!$B$7:$B$1192,0)))^(1/5)-1)*100)</f>
        <v>3.9224101567206349</v>
      </c>
      <c r="V296" s="474">
        <f>IF(INDEX(Historical!$M$7:$M$1190,MATCH(B296,Historical!$B$7:$B$1192,0))=0,"n/a",((INDEX(Historical!$C$7:$C$1190,MATCH(B296,Historical!$B$7:$B$1192,0))/INDEX(Historical!$M$7:$M$1190,MATCH(B296,Historical!$B$7:$B$1192,0)))^(1/10)-1)*100)</f>
        <v>4.9530230946253528</v>
      </c>
      <c r="W296" s="475">
        <f t="shared" si="72"/>
        <v>0.79192244449191818</v>
      </c>
      <c r="X296" s="476">
        <f t="shared" si="73"/>
        <v>2.6683062290616566</v>
      </c>
      <c r="Y296" s="445"/>
      <c r="Z296" s="430">
        <f t="shared" si="74"/>
        <v>62.878787878787868</v>
      </c>
      <c r="AA296" s="581">
        <f t="shared" si="75"/>
        <v>16.848484848484848</v>
      </c>
      <c r="AB296" s="406">
        <v>9</v>
      </c>
      <c r="AC296" s="568">
        <v>1.32</v>
      </c>
      <c r="AD296" s="568" t="s">
        <v>135</v>
      </c>
      <c r="AE296" s="568">
        <v>2.44</v>
      </c>
      <c r="AF296" s="568">
        <v>1.97</v>
      </c>
      <c r="AG296" s="568">
        <v>12.11</v>
      </c>
      <c r="AH296" s="568">
        <v>8.6199999999999992</v>
      </c>
      <c r="AI296" s="568">
        <v>3.9699999999999998</v>
      </c>
      <c r="AJ296" s="568">
        <v>1.47</v>
      </c>
      <c r="AK296" s="568" t="s">
        <v>135</v>
      </c>
      <c r="AL296" s="576">
        <v>229.64</v>
      </c>
      <c r="AM296" s="571">
        <v>20.23</v>
      </c>
      <c r="AN296" s="568">
        <v>1.23</v>
      </c>
      <c r="AO296" s="510">
        <f t="shared" si="76"/>
        <v>-9.1940603032750037</v>
      </c>
      <c r="AP296" s="511">
        <f t="shared" si="77"/>
        <v>7.6544245452098441</v>
      </c>
      <c r="AQ296" s="582">
        <f t="shared" si="78"/>
        <v>21.45692451146828</v>
      </c>
      <c r="AR296" s="430">
        <f>INDEX(Historical!$C$7:$C$1190,MATCH(B296,Historical!$B$7:$B$1214,0))*IF(AH296="n/a",1.03,IF(AH296&lt;0,1.01,IF(AH296&gt;10,1.1,(1+AH296/100))))</f>
        <v>0.86896000000000007</v>
      </c>
      <c r="AS296" s="581">
        <f t="shared" si="79"/>
        <v>0.90345771200000013</v>
      </c>
      <c r="AT296" s="581">
        <f t="shared" si="84"/>
        <v>0.93056144336000013</v>
      </c>
      <c r="AU296" s="581">
        <f t="shared" si="84"/>
        <v>0.95847828666080015</v>
      </c>
      <c r="AV296" s="581">
        <f t="shared" si="84"/>
        <v>0.98723263526062421</v>
      </c>
      <c r="AW296" s="430">
        <f t="shared" si="80"/>
        <v>4.648690077281425</v>
      </c>
      <c r="AX296" s="516">
        <f t="shared" si="81"/>
        <v>20.902383441013601</v>
      </c>
      <c r="AY296" s="606">
        <v>0.48</v>
      </c>
      <c r="AZ296" s="571">
        <v>16.68</v>
      </c>
      <c r="BA296" s="571">
        <v>-8.1</v>
      </c>
      <c r="BB296" s="571">
        <v>2.19</v>
      </c>
      <c r="BC296" s="571">
        <v>5.71</v>
      </c>
      <c r="BD296" s="591"/>
      <c r="BE296" s="421">
        <v>2004</v>
      </c>
      <c r="BF296" s="421">
        <f t="shared" si="82"/>
        <v>2</v>
      </c>
      <c r="BG296" s="578">
        <v>4.2700000000000005</v>
      </c>
      <c r="BH296" t="s">
        <v>3876</v>
      </c>
      <c r="BI296" t="s">
        <v>3877</v>
      </c>
    </row>
    <row r="297" spans="1:61" s="8" customFormat="1" ht="12.75" customHeight="1" x14ac:dyDescent="0.25">
      <c r="A297" s="95" t="s">
        <v>4465</v>
      </c>
      <c r="B297" s="409" t="s">
        <v>736</v>
      </c>
      <c r="C297" s="734" t="s">
        <v>122</v>
      </c>
      <c r="D297" s="734" t="s">
        <v>3669</v>
      </c>
      <c r="E297" s="504">
        <v>24</v>
      </c>
      <c r="F297" s="33">
        <v>147</v>
      </c>
      <c r="G297" s="33" t="s">
        <v>105</v>
      </c>
      <c r="H297" s="33" t="s">
        <v>105</v>
      </c>
      <c r="I297" s="573">
        <v>179.58</v>
      </c>
      <c r="J297" s="430">
        <f t="shared" si="69"/>
        <v>1.0023387905111929</v>
      </c>
      <c r="K297" s="575">
        <v>0.45</v>
      </c>
      <c r="L297" s="406">
        <v>4</v>
      </c>
      <c r="M297" s="423">
        <f t="shared" si="70"/>
        <v>1.8</v>
      </c>
      <c r="N297" s="183" t="s">
        <v>407</v>
      </c>
      <c r="O297" s="505">
        <v>0.4</v>
      </c>
      <c r="P297" s="422">
        <v>45660</v>
      </c>
      <c r="Q297" s="422">
        <v>45674</v>
      </c>
      <c r="R297" s="423">
        <f t="shared" si="71"/>
        <v>12.499999999999996</v>
      </c>
      <c r="S297" s="474">
        <f>IF(INDEX(Historical!$D$7:$D$1190,MATCH(B297,Historical!$B$7:$B$1192,0))=0,"n/a",(INDEX(Historical!$C$7:$C$1190,MATCH(B297,Historical!$B$7:$B$1192,0))/INDEX(Historical!$D$7:$D$1190,MATCH(B297,Historical!$B$7:$B$1192,0))-1)*100)</f>
        <v>6.6666666666666652</v>
      </c>
      <c r="T297" s="474">
        <f>IF(INDEX(Historical!$F$7:$F$1190,MATCH(B297,Historical!$B$7:$B$1192,0))=0,"n/a",((INDEX(Historical!$C$7:$C$1190,MATCH(B297,Historical!$B$7:$B$1192,0))/INDEX(Historical!$F$7:$F$1190,MATCH(B297,Historical!$B$7:$B$1192,0)))^(1/3)-1)*100)</f>
        <v>10.064241629820891</v>
      </c>
      <c r="U297" s="474">
        <f>IF(INDEX(Historical!$H$7:$H$1190,MATCH(B297,Historical!$B$7:$B$1192,0))=0,"n/a",((INDEX(Historical!$C$7:$C$1190,MATCH(B297,Historical!$B$7:$B$1192,0))/INDEX(Historical!$H$7:$H$1190,MATCH(B297,Historical!$B$7:$B$1192,0)))^(1/5)-1)*100)</f>
        <v>8.5832467789432432</v>
      </c>
      <c r="V297" s="474">
        <f>IF(INDEX(Historical!$M$7:$M$1190,MATCH(B297,Historical!$B$7:$B$1192,0))=0,"n/a",((INDEX(Historical!$C$7:$C$1190,MATCH(B297,Historical!$B$7:$B$1192,0))/INDEX(Historical!$M$7:$M$1190,MATCH(B297,Historical!$B$7:$B$1192,0)))^(1/10)-1)*100)</f>
        <v>6.6556998173038506</v>
      </c>
      <c r="W297" s="475">
        <f t="shared" si="72"/>
        <v>1.2896084580960294</v>
      </c>
      <c r="X297" s="476">
        <f t="shared" si="73"/>
        <v>0.29958976540814114</v>
      </c>
      <c r="Y297" s="439"/>
      <c r="Z297" s="430">
        <f t="shared" si="74"/>
        <v>26.354319180087849</v>
      </c>
      <c r="AA297" s="581">
        <f t="shared" si="75"/>
        <v>26.292825768667644</v>
      </c>
      <c r="AB297" s="406">
        <v>6</v>
      </c>
      <c r="AC297" s="568">
        <v>6.83</v>
      </c>
      <c r="AD297" s="568">
        <v>1.19</v>
      </c>
      <c r="AE297" s="568">
        <v>14.79</v>
      </c>
      <c r="AF297" s="568">
        <v>3.57</v>
      </c>
      <c r="AG297" s="568">
        <v>14.32</v>
      </c>
      <c r="AH297" s="569">
        <v>44.42</v>
      </c>
      <c r="AI297" s="569">
        <v>17.21</v>
      </c>
      <c r="AJ297" s="568">
        <v>28.65</v>
      </c>
      <c r="AK297" s="568">
        <v>22.08</v>
      </c>
      <c r="AL297" s="576">
        <v>11820</v>
      </c>
      <c r="AM297" s="571">
        <v>0.38</v>
      </c>
      <c r="AN297" s="568">
        <v>0</v>
      </c>
      <c r="AO297" s="510">
        <f t="shared" si="76"/>
        <v>-16.70724019921321</v>
      </c>
      <c r="AP297" s="511">
        <f t="shared" si="77"/>
        <v>9.5855855694544356</v>
      </c>
      <c r="AQ297" s="582">
        <f t="shared" si="78"/>
        <v>104.24972513964205</v>
      </c>
      <c r="AR297" s="430">
        <f>INDEX(Historical!$C$7:$C$1190,MATCH(B297,Historical!$B$7:$B$1214,0))*IF(AH297="n/a",1.03,IF(AH297&lt;0,1.01,IF(AH297&gt;10,1.1,(1+AH297/100))))</f>
        <v>1.7600000000000002</v>
      </c>
      <c r="AS297" s="581">
        <f t="shared" si="79"/>
        <v>1.9360000000000004</v>
      </c>
      <c r="AT297" s="581">
        <f t="shared" si="84"/>
        <v>2.1296000000000004</v>
      </c>
      <c r="AU297" s="581">
        <f t="shared" si="84"/>
        <v>2.3425600000000006</v>
      </c>
      <c r="AV297" s="581">
        <f t="shared" si="84"/>
        <v>2.5768160000000009</v>
      </c>
      <c r="AW297" s="430">
        <f t="shared" si="80"/>
        <v>10.744976000000003</v>
      </c>
      <c r="AX297" s="516">
        <f t="shared" si="81"/>
        <v>5.9833923599509982</v>
      </c>
      <c r="AY297" s="606">
        <v>0.44</v>
      </c>
      <c r="AZ297" s="571">
        <v>37.43</v>
      </c>
      <c r="BA297" s="571">
        <v>-6.36</v>
      </c>
      <c r="BB297" s="571">
        <v>7.68</v>
      </c>
      <c r="BC297" s="571">
        <v>12.709999999999999</v>
      </c>
      <c r="BD297" s="591"/>
      <c r="BE297" s="421">
        <v>2002</v>
      </c>
      <c r="BF297" s="421">
        <f t="shared" si="82"/>
        <v>2</v>
      </c>
      <c r="BG297" s="578">
        <v>13.139999999999999</v>
      </c>
      <c r="BH297" t="s">
        <v>3876</v>
      </c>
      <c r="BI297" t="s">
        <v>3877</v>
      </c>
    </row>
    <row r="298" spans="1:61" s="8" customFormat="1" ht="12.75" customHeight="1" x14ac:dyDescent="0.25">
      <c r="A298" s="95" t="s">
        <v>727</v>
      </c>
      <c r="B298" s="409" t="s">
        <v>728</v>
      </c>
      <c r="C298" s="734" t="s">
        <v>111</v>
      </c>
      <c r="D298" s="734" t="s">
        <v>3675</v>
      </c>
      <c r="E298" s="504">
        <v>22</v>
      </c>
      <c r="F298" s="33">
        <v>171</v>
      </c>
      <c r="G298" s="33" t="s">
        <v>105</v>
      </c>
      <c r="H298" s="33" t="s">
        <v>105</v>
      </c>
      <c r="I298" s="573">
        <v>37.32</v>
      </c>
      <c r="J298" s="430">
        <f t="shared" si="69"/>
        <v>6.3236870310825299</v>
      </c>
      <c r="K298" s="575">
        <v>0.59</v>
      </c>
      <c r="L298" s="406">
        <v>4</v>
      </c>
      <c r="M298" s="423">
        <f t="shared" si="70"/>
        <v>2.36</v>
      </c>
      <c r="N298" s="183" t="s">
        <v>147</v>
      </c>
      <c r="O298" s="505">
        <v>0.53</v>
      </c>
      <c r="P298" s="422">
        <v>45713</v>
      </c>
      <c r="Q298" s="422">
        <v>45730</v>
      </c>
      <c r="R298" s="423">
        <f t="shared" si="71"/>
        <v>11.320754716981121</v>
      </c>
      <c r="S298" s="474">
        <f>IF(INDEX(Historical!$D$7:$D$1190,MATCH(B298,Historical!$B$7:$B$1192,0))=0,"n/a",(INDEX(Historical!$C$7:$C$1190,MATCH(B298,Historical!$B$7:$B$1192,0))/INDEX(Historical!$D$7:$D$1190,MATCH(B298,Historical!$B$7:$B$1192,0))-1)*100)</f>
        <v>10.416666666666675</v>
      </c>
      <c r="T298" s="474">
        <f>IF(INDEX(Historical!$F$7:$F$1190,MATCH(B298,Historical!$B$7:$B$1192,0))=0,"n/a",((INDEX(Historical!$C$7:$C$1190,MATCH(B298,Historical!$B$7:$B$1192,0))/INDEX(Historical!$F$7:$F$1190,MATCH(B298,Historical!$B$7:$B$1192,0)))^(1/3)-1)*100)</f>
        <v>11.72853158368412</v>
      </c>
      <c r="U298" s="474">
        <f>IF(INDEX(Historical!$H$7:$H$1190,MATCH(B298,Historical!$B$7:$B$1192,0))=0,"n/a",((INDEX(Historical!$C$7:$C$1190,MATCH(B298,Historical!$B$7:$B$1192,0))/INDEX(Historical!$H$7:$H$1190,MATCH(B298,Historical!$B$7:$B$1192,0)))^(1/5)-1)*100)</f>
        <v>11.322470345537216</v>
      </c>
      <c r="V298" s="474">
        <f>IF(INDEX(Historical!$M$7:$M$1190,MATCH(B298,Historical!$B$7:$B$1192,0))=0,"n/a",((INDEX(Historical!$C$7:$C$1190,MATCH(B298,Historical!$B$7:$B$1192,0))/INDEX(Historical!$M$7:$M$1190,MATCH(B298,Historical!$B$7:$B$1192,0)))^(1/10)-1)*100)</f>
        <v>11.403885038083228</v>
      </c>
      <c r="W298" s="475">
        <f t="shared" si="72"/>
        <v>0.99286079329332699</v>
      </c>
      <c r="X298" s="476" t="str">
        <f t="shared" si="73"/>
        <v>n/a</v>
      </c>
      <c r="Y298" s="405"/>
      <c r="Z298" s="430">
        <f t="shared" si="74"/>
        <v>134.85714285714286</v>
      </c>
      <c r="AA298" s="581">
        <f t="shared" si="75"/>
        <v>21.325714285714287</v>
      </c>
      <c r="AB298" s="406">
        <v>12</v>
      </c>
      <c r="AC298" s="568">
        <v>1.75</v>
      </c>
      <c r="AD298" s="568">
        <v>2.25</v>
      </c>
      <c r="AE298" s="568">
        <v>0.68</v>
      </c>
      <c r="AF298" s="568">
        <v>2.89</v>
      </c>
      <c r="AG298" s="568">
        <v>12.75</v>
      </c>
      <c r="AH298" s="568">
        <v>-39.86</v>
      </c>
      <c r="AI298" s="568">
        <v>49.58</v>
      </c>
      <c r="AJ298" s="568">
        <v>-8.9599999999999991</v>
      </c>
      <c r="AK298" s="568">
        <v>9.48</v>
      </c>
      <c r="AL298" s="576">
        <v>3800</v>
      </c>
      <c r="AM298" s="571">
        <v>3.3099999999999996</v>
      </c>
      <c r="AN298" s="568">
        <v>0.19</v>
      </c>
      <c r="AO298" s="510">
        <f t="shared" si="76"/>
        <v>-3.6795569090945399</v>
      </c>
      <c r="AP298" s="511">
        <f t="shared" si="77"/>
        <v>17.646157376619747</v>
      </c>
      <c r="AQ298" s="582">
        <f t="shared" si="78"/>
        <v>65.504366220638531</v>
      </c>
      <c r="AR298" s="430">
        <f>INDEX(Historical!$C$7:$C$1190,MATCH(B298,Historical!$B$7:$B$1214,0))*IF(AH298="n/a",1.03,IF(AH298&lt;0,1.01,IF(AH298&gt;10,1.1,(1+AH298/100))))</f>
        <v>2.1412</v>
      </c>
      <c r="AS298" s="581">
        <f t="shared" si="79"/>
        <v>2.3553200000000003</v>
      </c>
      <c r="AT298" s="581">
        <f t="shared" si="84"/>
        <v>2.5786043360000002</v>
      </c>
      <c r="AU298" s="581">
        <f t="shared" si="84"/>
        <v>2.8230560270528002</v>
      </c>
      <c r="AV298" s="581">
        <f t="shared" si="84"/>
        <v>3.0906817384174059</v>
      </c>
      <c r="AW298" s="430">
        <f t="shared" si="80"/>
        <v>12.988862101470206</v>
      </c>
      <c r="AX298" s="516">
        <f t="shared" si="81"/>
        <v>34.804024923553605</v>
      </c>
      <c r="AY298" s="606">
        <v>1.01</v>
      </c>
      <c r="AZ298" s="571">
        <v>12.479999999999999</v>
      </c>
      <c r="BA298" s="571">
        <v>-52.400000000000006</v>
      </c>
      <c r="BB298" s="571">
        <v>-4.1500000000000004</v>
      </c>
      <c r="BC298" s="571">
        <v>-30.39</v>
      </c>
      <c r="BD298" s="591"/>
      <c r="BE298" s="421">
        <v>2004</v>
      </c>
      <c r="BF298" s="421">
        <f t="shared" si="82"/>
        <v>2</v>
      </c>
      <c r="BG298" s="578">
        <v>6.17</v>
      </c>
      <c r="BH298" t="s">
        <v>3876</v>
      </c>
      <c r="BI298" t="s">
        <v>3877</v>
      </c>
    </row>
    <row r="299" spans="1:61" s="8" customFormat="1" ht="12.75" customHeight="1" x14ac:dyDescent="0.25">
      <c r="A299" s="95" t="s">
        <v>4467</v>
      </c>
      <c r="B299" s="409" t="s">
        <v>1487</v>
      </c>
      <c r="C299" s="734" t="s">
        <v>107</v>
      </c>
      <c r="D299" s="734" t="s">
        <v>3649</v>
      </c>
      <c r="E299" s="504">
        <v>13</v>
      </c>
      <c r="F299" s="33">
        <v>390</v>
      </c>
      <c r="G299" s="33" t="s">
        <v>105</v>
      </c>
      <c r="H299" s="33" t="s">
        <v>105</v>
      </c>
      <c r="I299" s="573">
        <v>169.44</v>
      </c>
      <c r="J299" s="430">
        <f t="shared" si="69"/>
        <v>1.1803588290840417</v>
      </c>
      <c r="K299" s="575">
        <v>0.5</v>
      </c>
      <c r="L299" s="406">
        <v>4</v>
      </c>
      <c r="M299" s="423">
        <f t="shared" si="70"/>
        <v>2</v>
      </c>
      <c r="N299" s="183" t="s">
        <v>545</v>
      </c>
      <c r="O299" s="508">
        <v>0.45</v>
      </c>
      <c r="P299" s="422">
        <v>45659</v>
      </c>
      <c r="Q299" s="422">
        <v>45673</v>
      </c>
      <c r="R299" s="423">
        <f t="shared" si="71"/>
        <v>11.111111111111107</v>
      </c>
      <c r="S299" s="474">
        <f>IF(INDEX(Historical!$D$7:$D$1190,MATCH(B299,Historical!$B$7:$B$1192,0))=0,"n/a",(INDEX(Historical!$C$7:$C$1190,MATCH(B299,Historical!$B$7:$B$1192,0))/INDEX(Historical!$D$7:$D$1190,MATCH(B299,Historical!$B$7:$B$1192,0))-1)*100)</f>
        <v>7.1428571428571397</v>
      </c>
      <c r="T299" s="474">
        <f>IF(INDEX(Historical!$F$7:$F$1190,MATCH(B299,Historical!$B$7:$B$1192,0))=0,"n/a",((INDEX(Historical!$C$7:$C$1190,MATCH(B299,Historical!$B$7:$B$1192,0))/INDEX(Historical!$F$7:$F$1190,MATCH(B299,Historical!$B$7:$B$1192,0)))^(1/3)-1)*100)</f>
        <v>20.064068351734178</v>
      </c>
      <c r="U299" s="474">
        <f>IF(INDEX(Historical!$H$7:$H$1190,MATCH(B299,Historical!$B$7:$B$1192,0))=0,"n/a",((INDEX(Historical!$C$7:$C$1190,MATCH(B299,Historical!$B$7:$B$1192,0))/INDEX(Historical!$H$7:$H$1190,MATCH(B299,Historical!$B$7:$B$1192,0)))^(1/5)-1)*100)</f>
        <v>14.700410225883576</v>
      </c>
      <c r="V299" s="474">
        <f>IF(INDEX(Historical!$M$7:$M$1190,MATCH(B299,Historical!$B$7:$B$1192,0))=0,"n/a",((INDEX(Historical!$C$7:$C$1190,MATCH(B299,Historical!$B$7:$B$1192,0))/INDEX(Historical!$M$7:$M$1190,MATCH(B299,Historical!$B$7:$B$1192,0)))^(1/10)-1)*100)</f>
        <v>15.483085523305107</v>
      </c>
      <c r="W299" s="475">
        <f t="shared" si="72"/>
        <v>0.94944965612678112</v>
      </c>
      <c r="X299" s="476">
        <f t="shared" si="73"/>
        <v>0.96649639880891358</v>
      </c>
      <c r="Y299" s="452" t="s">
        <v>3697</v>
      </c>
      <c r="Z299" s="430">
        <f t="shared" si="74"/>
        <v>19.627085377821395</v>
      </c>
      <c r="AA299" s="581">
        <f t="shared" si="75"/>
        <v>16.628066732090286</v>
      </c>
      <c r="AB299" s="406">
        <v>9</v>
      </c>
      <c r="AC299" s="568">
        <v>10.19</v>
      </c>
      <c r="AD299" s="568">
        <v>1.75</v>
      </c>
      <c r="AE299" s="568">
        <v>2.14</v>
      </c>
      <c r="AF299" s="568">
        <v>2.78</v>
      </c>
      <c r="AG299" s="568">
        <v>18.16</v>
      </c>
      <c r="AH299" s="568">
        <v>2.97</v>
      </c>
      <c r="AI299" s="568">
        <v>12.959999999999999</v>
      </c>
      <c r="AJ299" s="568">
        <v>15.21</v>
      </c>
      <c r="AK299" s="568">
        <v>9.49</v>
      </c>
      <c r="AL299" s="576">
        <v>33780</v>
      </c>
      <c r="AM299" s="571">
        <v>9.9699999999999989</v>
      </c>
      <c r="AN299" s="568">
        <v>0.35</v>
      </c>
      <c r="AO299" s="510">
        <f t="shared" si="76"/>
        <v>-0.74729767712266693</v>
      </c>
      <c r="AP299" s="511">
        <f t="shared" si="77"/>
        <v>15.880769054967619</v>
      </c>
      <c r="AQ299" s="582">
        <f t="shared" si="78"/>
        <v>43.334923270578621</v>
      </c>
      <c r="AR299" s="430">
        <f>INDEX(Historical!$C$7:$C$1190,MATCH(B299,Historical!$B$7:$B$1214,0))*IF(AH299="n/a",1.03,IF(AH299&lt;0,1.01,IF(AH299&gt;10,1.1,(1+AH299/100))))</f>
        <v>1.8534600000000001</v>
      </c>
      <c r="AS299" s="581">
        <f t="shared" si="79"/>
        <v>2.0388060000000001</v>
      </c>
      <c r="AT299" s="581">
        <f t="shared" si="84"/>
        <v>2.2322886894000002</v>
      </c>
      <c r="AU299" s="581">
        <f t="shared" si="84"/>
        <v>2.4441328860240601</v>
      </c>
      <c r="AV299" s="581">
        <f t="shared" si="84"/>
        <v>2.6760810969077435</v>
      </c>
      <c r="AW299" s="430">
        <f t="shared" si="80"/>
        <v>11.244768672331805</v>
      </c>
      <c r="AX299" s="516">
        <f t="shared" si="81"/>
        <v>6.6364309916972415</v>
      </c>
      <c r="AY299" s="606">
        <v>1.06</v>
      </c>
      <c r="AZ299" s="571">
        <v>48.75</v>
      </c>
      <c r="BA299" s="571">
        <v>-2.8000000000000003</v>
      </c>
      <c r="BB299" s="571">
        <v>4.84</v>
      </c>
      <c r="BC299" s="571">
        <v>9.82</v>
      </c>
      <c r="BD299" s="591"/>
      <c r="BE299" s="421">
        <v>2013</v>
      </c>
      <c r="BF299" s="421">
        <f t="shared" si="82"/>
        <v>1</v>
      </c>
      <c r="BG299" s="578">
        <v>2.5700000000000003</v>
      </c>
      <c r="BH299" t="s">
        <v>3876</v>
      </c>
      <c r="BI299" t="s">
        <v>3877</v>
      </c>
    </row>
    <row r="300" spans="1:61" s="8" customFormat="1" ht="12.75" customHeight="1" x14ac:dyDescent="0.25">
      <c r="A300" s="95" t="s">
        <v>1494</v>
      </c>
      <c r="B300" s="409" t="s">
        <v>1495</v>
      </c>
      <c r="C300" s="734" t="s">
        <v>152</v>
      </c>
      <c r="D300" s="734" t="s">
        <v>3639</v>
      </c>
      <c r="E300" s="504">
        <v>14</v>
      </c>
      <c r="F300" s="33">
        <v>371</v>
      </c>
      <c r="G300" s="33" t="s">
        <v>105</v>
      </c>
      <c r="H300" s="33" t="s">
        <v>105</v>
      </c>
      <c r="I300" s="573">
        <v>274.51</v>
      </c>
      <c r="J300" s="430">
        <f t="shared" si="69"/>
        <v>0.87428508979636443</v>
      </c>
      <c r="K300" s="575">
        <v>0.6</v>
      </c>
      <c r="L300" s="406">
        <v>4</v>
      </c>
      <c r="M300" s="423">
        <f t="shared" si="70"/>
        <v>2.4</v>
      </c>
      <c r="N300" s="183" t="s">
        <v>674</v>
      </c>
      <c r="O300" s="505">
        <v>0.53</v>
      </c>
      <c r="P300" s="422">
        <v>45883</v>
      </c>
      <c r="Q300" s="422">
        <v>45918</v>
      </c>
      <c r="R300" s="423">
        <f t="shared" si="71"/>
        <v>13.20754716981131</v>
      </c>
      <c r="S300" s="474">
        <f>IF(INDEX(Historical!$D$7:$D$1190,MATCH(B300,Historical!$B$7:$B$1192,0))=0,"n/a",(INDEX(Historical!$C$7:$C$1190,MATCH(B300,Historical!$B$7:$B$1192,0))/INDEX(Historical!$D$7:$D$1190,MATCH(B300,Historical!$B$7:$B$1192,0))-1)*100)</f>
        <v>9.7826086956521721</v>
      </c>
      <c r="T300" s="474">
        <f>IF(INDEX(Historical!$F$7:$F$1190,MATCH(B300,Historical!$B$7:$B$1192,0))=0,"n/a",((INDEX(Historical!$C$7:$C$1190,MATCH(B300,Historical!$B$7:$B$1192,0))/INDEX(Historical!$F$7:$F$1190,MATCH(B300,Historical!$B$7:$B$1192,0)))^(1/3)-1)*100)</f>
        <v>7.6330015664629824</v>
      </c>
      <c r="U300" s="474">
        <f>IF(INDEX(Historical!$H$7:$H$1190,MATCH(B300,Historical!$B$7:$B$1192,0))=0,"n/a",((INDEX(Historical!$C$7:$C$1190,MATCH(B300,Historical!$B$7:$B$1192,0))/INDEX(Historical!$H$7:$H$1190,MATCH(B300,Historical!$B$7:$B$1192,0)))^(1/5)-1)*100)</f>
        <v>5.8526064526619237</v>
      </c>
      <c r="V300" s="474">
        <f>IF(INDEX(Historical!$M$7:$M$1190,MATCH(B300,Historical!$B$7:$B$1192,0))=0,"n/a",((INDEX(Historical!$C$7:$C$1190,MATCH(B300,Historical!$B$7:$B$1192,0))/INDEX(Historical!$M$7:$M$1190,MATCH(B300,Historical!$B$7:$B$1192,0)))^(1/10)-1)*100)</f>
        <v>6.6607296789735093</v>
      </c>
      <c r="W300" s="475">
        <f t="shared" si="72"/>
        <v>0.87867346893499421</v>
      </c>
      <c r="X300" s="476">
        <f t="shared" si="73"/>
        <v>0.3369376196120854</v>
      </c>
      <c r="Y300" s="451"/>
      <c r="Z300" s="430">
        <f t="shared" si="74"/>
        <v>25.236593059936908</v>
      </c>
      <c r="AA300" s="581">
        <f t="shared" si="75"/>
        <v>28.865404837013671</v>
      </c>
      <c r="AB300" s="406">
        <v>6</v>
      </c>
      <c r="AC300" s="568">
        <v>9.51</v>
      </c>
      <c r="AD300" s="568">
        <v>2.58</v>
      </c>
      <c r="AE300" s="568">
        <v>7.81</v>
      </c>
      <c r="AF300" s="568">
        <v>6.73</v>
      </c>
      <c r="AG300" s="568">
        <v>25.86</v>
      </c>
      <c r="AH300" s="568">
        <v>14.549999999999999</v>
      </c>
      <c r="AI300" s="568">
        <v>10.27</v>
      </c>
      <c r="AJ300" s="568">
        <v>17.37</v>
      </c>
      <c r="AK300" s="568">
        <v>11.18</v>
      </c>
      <c r="AL300" s="576">
        <v>40190</v>
      </c>
      <c r="AM300" s="571">
        <v>0.63</v>
      </c>
      <c r="AN300" s="568">
        <v>0.14000000000000001</v>
      </c>
      <c r="AO300" s="510">
        <f t="shared" si="76"/>
        <v>-22.138513294555381</v>
      </c>
      <c r="AP300" s="511">
        <f t="shared" si="77"/>
        <v>6.7268915424582882</v>
      </c>
      <c r="AQ300" s="582">
        <f t="shared" si="78"/>
        <v>193.83606506811245</v>
      </c>
      <c r="AR300" s="430">
        <f>INDEX(Historical!$C$7:$C$1190,MATCH(B300,Historical!$B$7:$B$1214,0))*IF(AH300="n/a",1.03,IF(AH300&lt;0,1.01,IF(AH300&gt;10,1.1,(1+AH300/100))))</f>
        <v>2.2220000000000004</v>
      </c>
      <c r="AS300" s="581">
        <f t="shared" si="79"/>
        <v>2.4442000000000008</v>
      </c>
      <c r="AT300" s="581">
        <f t="shared" si="84"/>
        <v>2.6886200000000011</v>
      </c>
      <c r="AU300" s="581">
        <f t="shared" si="84"/>
        <v>2.9574820000000015</v>
      </c>
      <c r="AV300" s="581">
        <f t="shared" si="84"/>
        <v>3.2532302000000017</v>
      </c>
      <c r="AW300" s="430">
        <f t="shared" si="80"/>
        <v>13.565532200000007</v>
      </c>
      <c r="AX300" s="516">
        <f t="shared" si="81"/>
        <v>4.9417260573385331</v>
      </c>
      <c r="AY300" s="606">
        <v>0.85</v>
      </c>
      <c r="AZ300" s="571">
        <v>37.31</v>
      </c>
      <c r="BA300" s="571">
        <v>-6.5699999999999994</v>
      </c>
      <c r="BB300" s="571">
        <v>1.37</v>
      </c>
      <c r="BC300" s="571">
        <v>12.15</v>
      </c>
      <c r="BD300" s="591"/>
      <c r="BE300" s="421">
        <v>2012</v>
      </c>
      <c r="BF300" s="421">
        <f t="shared" si="82"/>
        <v>1</v>
      </c>
      <c r="BG300" s="578">
        <v>18.62</v>
      </c>
      <c r="BH300" t="s">
        <v>3876</v>
      </c>
      <c r="BI300" t="s">
        <v>3877</v>
      </c>
    </row>
    <row r="301" spans="1:61" s="8" customFormat="1" ht="12.75" customHeight="1" x14ac:dyDescent="0.25">
      <c r="A301" s="8" t="s">
        <v>4470</v>
      </c>
      <c r="B301" s="409" t="s">
        <v>1501</v>
      </c>
      <c r="C301" s="734" t="s">
        <v>111</v>
      </c>
      <c r="D301" s="734" t="s">
        <v>3676</v>
      </c>
      <c r="E301" s="504">
        <v>15</v>
      </c>
      <c r="F301" s="33">
        <v>274</v>
      </c>
      <c r="G301" s="33" t="s">
        <v>36</v>
      </c>
      <c r="H301" s="33" t="s">
        <v>114</v>
      </c>
      <c r="I301" s="573">
        <v>343.43</v>
      </c>
      <c r="J301" s="430">
        <f t="shared" si="69"/>
        <v>1.5257840025623854</v>
      </c>
      <c r="K301" s="575">
        <v>1.31</v>
      </c>
      <c r="L301" s="406">
        <v>4</v>
      </c>
      <c r="M301" s="423">
        <f t="shared" si="70"/>
        <v>5.24</v>
      </c>
      <c r="N301" s="183" t="s">
        <v>141</v>
      </c>
      <c r="O301" s="505">
        <v>1.25</v>
      </c>
      <c r="P301" s="422">
        <v>45614</v>
      </c>
      <c r="Q301" s="422">
        <v>45636</v>
      </c>
      <c r="R301" s="423">
        <f t="shared" si="71"/>
        <v>4.8000000000000043</v>
      </c>
      <c r="S301" s="474">
        <f>IF(INDEX(Historical!$D$7:$D$1190,MATCH(B301,Historical!$B$7:$B$1192,0))=0,"n/a",(INDEX(Historical!$C$7:$C$1190,MATCH(B301,Historical!$B$7:$B$1192,0))/INDEX(Historical!$D$7:$D$1190,MATCH(B301,Historical!$B$7:$B$1192,0))-1)*100)</f>
        <v>5.6367432150313146</v>
      </c>
      <c r="T301" s="474">
        <f>IF(INDEX(Historical!$F$7:$F$1190,MATCH(B301,Historical!$B$7:$B$1192,0))=0,"n/a",((INDEX(Historical!$C$7:$C$1190,MATCH(B301,Historical!$B$7:$B$1192,0))/INDEX(Historical!$F$7:$F$1190,MATCH(B301,Historical!$B$7:$B$1192,0)))^(1/3)-1)*100)</f>
        <v>5.3305148087919418</v>
      </c>
      <c r="U301" s="474">
        <f>IF(INDEX(Historical!$H$7:$H$1190,MATCH(B301,Historical!$B$7:$B$1192,0))=0,"n/a",((INDEX(Historical!$C$7:$C$1190,MATCH(B301,Historical!$B$7:$B$1192,0))/INDEX(Historical!$H$7:$H$1190,MATCH(B301,Historical!$B$7:$B$1192,0)))^(1/5)-1)*100)</f>
        <v>5.1844628095582657</v>
      </c>
      <c r="V301" s="474">
        <f>IF(INDEX(Historical!$M$7:$M$1190,MATCH(B301,Historical!$B$7:$B$1192,0))=0,"n/a",((INDEX(Historical!$C$7:$C$1190,MATCH(B301,Historical!$B$7:$B$1192,0))/INDEX(Historical!$M$7:$M$1190,MATCH(B301,Historical!$B$7:$B$1192,0)))^(1/10)-1)*100)</f>
        <v>7.7892032117358179</v>
      </c>
      <c r="W301" s="475">
        <f t="shared" si="72"/>
        <v>0.66559603962404679</v>
      </c>
      <c r="X301" s="476">
        <f t="shared" si="73"/>
        <v>0.71215148482943202</v>
      </c>
      <c r="Y301" s="448"/>
      <c r="Z301" s="430">
        <f t="shared" si="74"/>
        <v>61.502347417840383</v>
      </c>
      <c r="AA301" s="581">
        <f t="shared" si="75"/>
        <v>40.308685446009392</v>
      </c>
      <c r="AB301" s="406">
        <v>9</v>
      </c>
      <c r="AC301" s="568">
        <v>8.52</v>
      </c>
      <c r="AD301" s="568">
        <v>3.81</v>
      </c>
      <c r="AE301" s="568">
        <v>4.79</v>
      </c>
      <c r="AF301" s="568">
        <v>11.15</v>
      </c>
      <c r="AG301" s="568">
        <v>28.46</v>
      </c>
      <c r="AH301" s="568">
        <v>3.05</v>
      </c>
      <c r="AI301" s="568">
        <v>15.2</v>
      </c>
      <c r="AJ301" s="568">
        <v>7.28</v>
      </c>
      <c r="AK301" s="568">
        <v>10.57</v>
      </c>
      <c r="AL301" s="576">
        <v>38610</v>
      </c>
      <c r="AM301" s="572">
        <v>0.22</v>
      </c>
      <c r="AN301" s="568">
        <v>1.1200000000000001</v>
      </c>
      <c r="AO301" s="510">
        <f t="shared" si="76"/>
        <v>-33.59843863388874</v>
      </c>
      <c r="AP301" s="511">
        <f t="shared" si="77"/>
        <v>6.7102468121206513</v>
      </c>
      <c r="AQ301" s="582">
        <f t="shared" si="78"/>
        <v>346.93615886288865</v>
      </c>
      <c r="AR301" s="430">
        <f>INDEX(Historical!$C$7:$C$1190,MATCH(B301,Historical!$B$7:$B$1214,0))*IF(AH301="n/a",1.03,IF(AH301&lt;0,1.01,IF(AH301&gt;10,1.1,(1+AH301/100))))</f>
        <v>5.2143299999999995</v>
      </c>
      <c r="AS301" s="581">
        <f t="shared" si="79"/>
        <v>5.7357629999999995</v>
      </c>
      <c r="AT301" s="581">
        <f t="shared" si="84"/>
        <v>6.3093392999999995</v>
      </c>
      <c r="AU301" s="581">
        <f t="shared" si="84"/>
        <v>6.9402732299999998</v>
      </c>
      <c r="AV301" s="581">
        <f t="shared" si="84"/>
        <v>7.6343005530000001</v>
      </c>
      <c r="AW301" s="430">
        <f t="shared" si="80"/>
        <v>31.834006082999998</v>
      </c>
      <c r="AX301" s="516">
        <f t="shared" si="81"/>
        <v>9.2694307669685223</v>
      </c>
      <c r="AY301" s="606">
        <v>1.4</v>
      </c>
      <c r="AZ301" s="571">
        <v>59.730000000000004</v>
      </c>
      <c r="BA301" s="571">
        <v>-4.8500000000000005</v>
      </c>
      <c r="BB301" s="571">
        <v>0.02</v>
      </c>
      <c r="BC301" s="571">
        <v>15.61</v>
      </c>
      <c r="BD301" s="591"/>
      <c r="BE301" s="421">
        <v>2010</v>
      </c>
      <c r="BF301" s="421">
        <f t="shared" si="82"/>
        <v>1</v>
      </c>
      <c r="BG301" s="578">
        <v>8.6300000000000008</v>
      </c>
      <c r="BH301" t="s">
        <v>3876</v>
      </c>
      <c r="BI301" t="s">
        <v>3877</v>
      </c>
    </row>
    <row r="302" spans="1:61" s="8" customFormat="1" ht="12.75" customHeight="1" x14ac:dyDescent="0.25">
      <c r="A302" s="8" t="s">
        <v>1492</v>
      </c>
      <c r="B302" s="409" t="s">
        <v>1493</v>
      </c>
      <c r="C302" s="734" t="s">
        <v>122</v>
      </c>
      <c r="D302" s="734" t="s">
        <v>3669</v>
      </c>
      <c r="E302" s="504">
        <v>15</v>
      </c>
      <c r="F302" s="33">
        <v>299</v>
      </c>
      <c r="G302" s="33" t="s">
        <v>105</v>
      </c>
      <c r="H302" s="33" t="s">
        <v>105</v>
      </c>
      <c r="I302" s="573">
        <v>295.66000000000003</v>
      </c>
      <c r="J302" s="430">
        <f t="shared" si="69"/>
        <v>1.623486437123723</v>
      </c>
      <c r="K302" s="575">
        <v>1.2</v>
      </c>
      <c r="L302" s="406">
        <v>4</v>
      </c>
      <c r="M302" s="423">
        <f t="shared" si="70"/>
        <v>4.8</v>
      </c>
      <c r="N302" s="183" t="s">
        <v>311</v>
      </c>
      <c r="O302" s="505">
        <v>1.1000000000000001</v>
      </c>
      <c r="P302" s="422">
        <v>45723</v>
      </c>
      <c r="Q302" s="422">
        <v>45737</v>
      </c>
      <c r="R302" s="423">
        <f t="shared" si="71"/>
        <v>9.0909090909090793</v>
      </c>
      <c r="S302" s="474">
        <f>IF(INDEX(Historical!$D$7:$D$1190,MATCH(B302,Historical!$B$7:$B$1192,0))=0,"n/a",(INDEX(Historical!$C$7:$C$1190,MATCH(B302,Historical!$B$7:$B$1192,0))/INDEX(Historical!$D$7:$D$1190,MATCH(B302,Historical!$B$7:$B$1192,0))-1)*100)</f>
        <v>10.000000000000009</v>
      </c>
      <c r="T302" s="474">
        <f>IF(INDEX(Historical!$F$7:$F$1190,MATCH(B302,Historical!$B$7:$B$1192,0))=0,"n/a",((INDEX(Historical!$C$7:$C$1190,MATCH(B302,Historical!$B$7:$B$1192,0))/INDEX(Historical!$F$7:$F$1190,MATCH(B302,Historical!$B$7:$B$1192,0)))^(1/3)-1)*100)</f>
        <v>16.960709528514649</v>
      </c>
      <c r="U302" s="474">
        <f>IF(INDEX(Historical!$H$7:$H$1190,MATCH(B302,Historical!$B$7:$B$1192,0))=0,"n/a",((INDEX(Historical!$C$7:$C$1190,MATCH(B302,Historical!$B$7:$B$1192,0))/INDEX(Historical!$H$7:$H$1190,MATCH(B302,Historical!$B$7:$B$1192,0)))^(1/5)-1)*100)</f>
        <v>14.869835499703509</v>
      </c>
      <c r="V302" s="474">
        <f>IF(INDEX(Historical!$M$7:$M$1190,MATCH(B302,Historical!$B$7:$B$1192,0))=0,"n/a",((INDEX(Historical!$C$7:$C$1190,MATCH(B302,Historical!$B$7:$B$1192,0))/INDEX(Historical!$M$7:$M$1190,MATCH(B302,Historical!$B$7:$B$1192,0)))^(1/10)-1)*100)</f>
        <v>12.132747661084519</v>
      </c>
      <c r="W302" s="475">
        <f t="shared" si="72"/>
        <v>1.2255950519269538</v>
      </c>
      <c r="X302" s="476">
        <f t="shared" si="73"/>
        <v>1.7052563646448977</v>
      </c>
      <c r="Y302" s="448"/>
      <c r="Z302" s="430">
        <f t="shared" si="74"/>
        <v>35.036496350364963</v>
      </c>
      <c r="AA302" s="581">
        <f t="shared" si="75"/>
        <v>21.581021897810221</v>
      </c>
      <c r="AB302" s="406">
        <v>12</v>
      </c>
      <c r="AC302" s="568">
        <v>13.7</v>
      </c>
      <c r="AD302" s="568">
        <v>5.0199999999999996</v>
      </c>
      <c r="AE302" s="568">
        <v>1.1399999999999999</v>
      </c>
      <c r="AF302" s="568">
        <v>2.15</v>
      </c>
      <c r="AG302" s="568">
        <v>9.93</v>
      </c>
      <c r="AH302" s="568">
        <v>-3.4099999999999997</v>
      </c>
      <c r="AI302" s="568">
        <v>23.02</v>
      </c>
      <c r="AJ302" s="568">
        <v>8.7200000000000006</v>
      </c>
      <c r="AK302" s="568">
        <v>4.3</v>
      </c>
      <c r="AL302" s="576">
        <v>15550</v>
      </c>
      <c r="AM302" s="571">
        <v>0.65</v>
      </c>
      <c r="AN302" s="568">
        <v>0.24</v>
      </c>
      <c r="AO302" s="510">
        <f t="shared" si="76"/>
        <v>-5.087699960982988</v>
      </c>
      <c r="AP302" s="511">
        <f t="shared" si="77"/>
        <v>16.493321936827233</v>
      </c>
      <c r="AQ302" s="582">
        <f t="shared" si="78"/>
        <v>43.603152364489041</v>
      </c>
      <c r="AR302" s="430">
        <f>INDEX(Historical!$C$7:$C$1190,MATCH(B302,Historical!$B$7:$B$1214,0))*IF(AH302="n/a",1.03,IF(AH302&lt;0,1.01,IF(AH302&gt;10,1.1,(1+AH302/100))))</f>
        <v>4.4440000000000008</v>
      </c>
      <c r="AS302" s="581">
        <f t="shared" si="79"/>
        <v>4.8884000000000016</v>
      </c>
      <c r="AT302" s="581">
        <f t="shared" si="84"/>
        <v>5.0986012000000009</v>
      </c>
      <c r="AU302" s="581">
        <f t="shared" si="84"/>
        <v>5.3178410516000003</v>
      </c>
      <c r="AV302" s="581">
        <f t="shared" si="84"/>
        <v>5.5465082168187996</v>
      </c>
      <c r="AW302" s="430">
        <f t="shared" si="80"/>
        <v>25.295350468418803</v>
      </c>
      <c r="AX302" s="516">
        <f t="shared" si="81"/>
        <v>8.5555538349519047</v>
      </c>
      <c r="AY302" s="606">
        <v>0.88</v>
      </c>
      <c r="AZ302" s="571">
        <v>18.23</v>
      </c>
      <c r="BA302" s="571">
        <v>-14.899999999999999</v>
      </c>
      <c r="BB302" s="571">
        <v>-3.4799999999999995</v>
      </c>
      <c r="BC302" s="571">
        <v>0.05</v>
      </c>
      <c r="BD302" s="591"/>
      <c r="BE302" s="421">
        <v>2011</v>
      </c>
      <c r="BF302" s="421">
        <f t="shared" si="82"/>
        <v>1</v>
      </c>
      <c r="BG302" s="578">
        <v>7.0499999999999989</v>
      </c>
      <c r="BH302" t="s">
        <v>3876</v>
      </c>
      <c r="BI302" t="s">
        <v>3877</v>
      </c>
    </row>
    <row r="303" spans="1:61" s="8" customFormat="1" ht="12.75" customHeight="1" x14ac:dyDescent="0.25">
      <c r="A303" s="95" t="s">
        <v>4472</v>
      </c>
      <c r="B303" s="409" t="s">
        <v>722</v>
      </c>
      <c r="C303" s="734" t="s">
        <v>111</v>
      </c>
      <c r="D303" s="734" t="s">
        <v>3638</v>
      </c>
      <c r="E303" s="504">
        <v>23</v>
      </c>
      <c r="F303" s="33">
        <v>163</v>
      </c>
      <c r="G303" s="33" t="s">
        <v>105</v>
      </c>
      <c r="H303" s="33" t="s">
        <v>105</v>
      </c>
      <c r="I303" s="573">
        <v>233.97</v>
      </c>
      <c r="J303" s="430">
        <f t="shared" si="69"/>
        <v>1.0685130572295594</v>
      </c>
      <c r="K303" s="575">
        <v>0.625</v>
      </c>
      <c r="L303" s="406">
        <v>4</v>
      </c>
      <c r="M303" s="423">
        <f t="shared" si="70"/>
        <v>2.5</v>
      </c>
      <c r="N303" s="183" t="s">
        <v>216</v>
      </c>
      <c r="O303" s="505">
        <v>0.57999999999999996</v>
      </c>
      <c r="P303" s="422">
        <v>45932</v>
      </c>
      <c r="Q303" s="422">
        <v>45945</v>
      </c>
      <c r="R303" s="423">
        <f t="shared" si="71"/>
        <v>7.7586206896551797</v>
      </c>
      <c r="S303" s="474">
        <f>IF(INDEX(Historical!$D$7:$D$1190,MATCH(B303,Historical!$B$7:$B$1192,0))=0,"n/a",(INDEX(Historical!$C$7:$C$1190,MATCH(B303,Historical!$B$7:$B$1192,0))/INDEX(Historical!$D$7:$D$1190,MATCH(B303,Historical!$B$7:$B$1192,0))-1)*100)</f>
        <v>8.1683168316831747</v>
      </c>
      <c r="T303" s="474">
        <f>IF(INDEX(Historical!$F$7:$F$1190,MATCH(B303,Historical!$B$7:$B$1192,0))=0,"n/a",((INDEX(Historical!$C$7:$C$1190,MATCH(B303,Historical!$B$7:$B$1192,0))/INDEX(Historical!$F$7:$F$1190,MATCH(B303,Historical!$B$7:$B$1192,0)))^(1/3)-1)*100)</f>
        <v>7.9901109554263883</v>
      </c>
      <c r="U303" s="474">
        <f>IF(INDEX(Historical!$H$7:$H$1190,MATCH(B303,Historical!$B$7:$B$1192,0))=0,"n/a",((INDEX(Historical!$C$7:$C$1190,MATCH(B303,Historical!$B$7:$B$1192,0))/INDEX(Historical!$H$7:$H$1190,MATCH(B303,Historical!$B$7:$B$1192,0)))^(1/5)-1)*100)</f>
        <v>7.3870722391285781</v>
      </c>
      <c r="V303" s="474">
        <f>IF(INDEX(Historical!$M$7:$M$1190,MATCH(B303,Historical!$B$7:$B$1192,0))=0,"n/a",((INDEX(Historical!$C$7:$C$1190,MATCH(B303,Historical!$B$7:$B$1192,0))/INDEX(Historical!$M$7:$M$1190,MATCH(B303,Historical!$B$7:$B$1192,0)))^(1/10)-1)*100)</f>
        <v>7.5015082853246096</v>
      </c>
      <c r="W303" s="475">
        <f t="shared" si="72"/>
        <v>0.98474492837395045</v>
      </c>
      <c r="X303" s="476">
        <f t="shared" si="73"/>
        <v>0.51802750625025096</v>
      </c>
      <c r="Y303" s="405"/>
      <c r="Z303" s="430">
        <f t="shared" si="74"/>
        <v>36.92762186115214</v>
      </c>
      <c r="AA303" s="581">
        <f t="shared" si="75"/>
        <v>34.559822747415069</v>
      </c>
      <c r="AB303" s="406">
        <v>12</v>
      </c>
      <c r="AC303" s="568">
        <v>6.77</v>
      </c>
      <c r="AD303" s="568">
        <v>3.8</v>
      </c>
      <c r="AE303" s="568">
        <v>4.46</v>
      </c>
      <c r="AF303" s="568">
        <v>6.06</v>
      </c>
      <c r="AG303" s="568">
        <v>18.41</v>
      </c>
      <c r="AH303" s="568">
        <v>6.13</v>
      </c>
      <c r="AI303" s="568">
        <v>10.27</v>
      </c>
      <c r="AJ303" s="568">
        <v>14.26</v>
      </c>
      <c r="AK303" s="568">
        <v>9.09</v>
      </c>
      <c r="AL303" s="576">
        <v>73050</v>
      </c>
      <c r="AM303" s="571">
        <v>35.33</v>
      </c>
      <c r="AN303" s="568">
        <v>1.1000000000000001</v>
      </c>
      <c r="AO303" s="510">
        <f t="shared" si="76"/>
        <v>-26.104237451056932</v>
      </c>
      <c r="AP303" s="511">
        <f t="shared" si="77"/>
        <v>8.4555852963581373</v>
      </c>
      <c r="AQ303" s="582">
        <f t="shared" si="78"/>
        <v>205.09199038929972</v>
      </c>
      <c r="AR303" s="430">
        <f>INDEX(Historical!$C$7:$C$1190,MATCH(B303,Historical!$B$7:$B$1214,0))*IF(AH303="n/a",1.03,IF(AH303&lt;0,1.01,IF(AH303&gt;10,1.1,(1+AH303/100))))</f>
        <v>2.3189405000000001</v>
      </c>
      <c r="AS303" s="581">
        <f t="shared" si="79"/>
        <v>2.5508345500000003</v>
      </c>
      <c r="AT303" s="581">
        <f t="shared" si="84"/>
        <v>2.7827054105950002</v>
      </c>
      <c r="AU303" s="581">
        <f t="shared" si="84"/>
        <v>3.0356533324180859</v>
      </c>
      <c r="AV303" s="581">
        <f t="shared" si="84"/>
        <v>3.3115942203348898</v>
      </c>
      <c r="AW303" s="430">
        <f t="shared" si="80"/>
        <v>13.999728013347976</v>
      </c>
      <c r="AX303" s="516">
        <f t="shared" si="81"/>
        <v>5.9835568719699008</v>
      </c>
      <c r="AY303" s="606">
        <v>0.6</v>
      </c>
      <c r="AZ303" s="571">
        <v>18.399999999999999</v>
      </c>
      <c r="BA303" s="571">
        <v>-9.58</v>
      </c>
      <c r="BB303" s="571">
        <v>-2.04</v>
      </c>
      <c r="BC303" s="571">
        <v>0.95</v>
      </c>
      <c r="BD303" s="591"/>
      <c r="BE303" s="421">
        <v>2003</v>
      </c>
      <c r="BF303" s="421">
        <f t="shared" si="82"/>
        <v>2</v>
      </c>
      <c r="BG303" s="578">
        <v>6.5</v>
      </c>
      <c r="BH303" t="s">
        <v>3876</v>
      </c>
      <c r="BI303" t="s">
        <v>3877</v>
      </c>
    </row>
    <row r="304" spans="1:61" s="8" customFormat="1" ht="12.75" customHeight="1" x14ac:dyDescent="0.25">
      <c r="A304" s="577" t="s">
        <v>2620</v>
      </c>
      <c r="B304" s="409" t="s">
        <v>2621</v>
      </c>
      <c r="C304" s="734" t="s">
        <v>107</v>
      </c>
      <c r="D304" s="734" t="s">
        <v>3652</v>
      </c>
      <c r="E304" s="504">
        <v>10</v>
      </c>
      <c r="F304" s="33">
        <v>521</v>
      </c>
      <c r="G304" s="33" t="s">
        <v>105</v>
      </c>
      <c r="H304" s="33" t="s">
        <v>105</v>
      </c>
      <c r="I304" s="573">
        <v>145.36000000000001</v>
      </c>
      <c r="J304" s="430">
        <f t="shared" si="69"/>
        <v>3.093560814529444</v>
      </c>
      <c r="K304" s="575">
        <v>1.1242000000000001</v>
      </c>
      <c r="L304" s="406">
        <v>4</v>
      </c>
      <c r="M304" s="423">
        <f t="shared" si="70"/>
        <v>4.4968000000000004</v>
      </c>
      <c r="N304" s="183" t="s">
        <v>934</v>
      </c>
      <c r="O304" s="505">
        <v>1.0523</v>
      </c>
      <c r="P304" s="422">
        <v>45862</v>
      </c>
      <c r="Q304" s="422">
        <v>45891</v>
      </c>
      <c r="R304" s="423">
        <f t="shared" si="71"/>
        <v>6.8326522854699299</v>
      </c>
      <c r="S304" s="474">
        <f>IF(INDEX(Historical!$D$7:$D$1190,MATCH(B304,Historical!$B$7:$B$1192,0))=0,"n/a",(INDEX(Historical!$C$7:$C$1190,MATCH(B304,Historical!$B$7:$B$1192,0))/INDEX(Historical!$D$7:$D$1190,MATCH(B304,Historical!$B$7:$B$1192,0))-1)*100)</f>
        <v>2.9951300749413434</v>
      </c>
      <c r="T304" s="474">
        <f>IF(INDEX(Historical!$F$7:$F$1190,MATCH(B304,Historical!$B$7:$B$1192,0))=0,"n/a",((INDEX(Historical!$C$7:$C$1190,MATCH(B304,Historical!$B$7:$B$1192,0))/INDEX(Historical!$F$7:$F$1190,MATCH(B304,Historical!$B$7:$B$1192,0)))^(1/3)-1)*100)</f>
        <v>5.8330751428974148</v>
      </c>
      <c r="U304" s="474">
        <f>IF(INDEX(Historical!$H$7:$H$1190,MATCH(B304,Historical!$B$7:$B$1192,0))=0,"n/a",((INDEX(Historical!$C$7:$C$1190,MATCH(B304,Historical!$B$7:$B$1192,0))/INDEX(Historical!$H$7:$H$1190,MATCH(B304,Historical!$B$7:$B$1192,0)))^(1/5)-1)*100)</f>
        <v>5.8626275580311971</v>
      </c>
      <c r="V304" s="474">
        <f>IF(INDEX(Historical!$M$7:$M$1190,MATCH(B304,Historical!$B$7:$B$1192,0))=0,"n/a",((INDEX(Historical!$C$7:$C$1190,MATCH(B304,Historical!$B$7:$B$1192,0))/INDEX(Historical!$M$7:$M$1190,MATCH(B304,Historical!$B$7:$B$1192,0)))^(1/10)-1)*100)</f>
        <v>4.7166843131577041</v>
      </c>
      <c r="W304" s="475">
        <f t="shared" si="72"/>
        <v>1.242955256021006</v>
      </c>
      <c r="X304" s="476">
        <f t="shared" si="73"/>
        <v>1.2689670039028564</v>
      </c>
      <c r="Y304" s="451" t="s">
        <v>4685</v>
      </c>
      <c r="Z304" s="430">
        <f t="shared" si="74"/>
        <v>47.434599156118146</v>
      </c>
      <c r="AA304" s="581">
        <f t="shared" si="75"/>
        <v>15.333333333333334</v>
      </c>
      <c r="AB304" s="406">
        <v>10</v>
      </c>
      <c r="AC304" s="568">
        <v>9.48</v>
      </c>
      <c r="AD304" s="568">
        <v>1.35</v>
      </c>
      <c r="AE304" s="568">
        <v>2.12</v>
      </c>
      <c r="AF304" s="568">
        <v>2.2799999999999998</v>
      </c>
      <c r="AG304" s="568">
        <v>14.6</v>
      </c>
      <c r="AH304" s="568">
        <v>17.380000000000003</v>
      </c>
      <c r="AI304" s="568">
        <v>7.03</v>
      </c>
      <c r="AJ304" s="568">
        <v>4.62</v>
      </c>
      <c r="AK304" s="568">
        <v>11.35</v>
      </c>
      <c r="AL304" s="576">
        <v>205000</v>
      </c>
      <c r="AM304" s="571">
        <v>0.04</v>
      </c>
      <c r="AN304" s="568">
        <v>2.36</v>
      </c>
      <c r="AO304" s="510">
        <f t="shared" si="76"/>
        <v>-6.3771449607726929</v>
      </c>
      <c r="AP304" s="511">
        <f t="shared" si="77"/>
        <v>8.956188372560641</v>
      </c>
      <c r="AQ304" s="582">
        <f t="shared" si="78"/>
        <v>24.650622853549244</v>
      </c>
      <c r="AR304" s="430">
        <f>INDEX(Historical!$C$7:$C$1190,MATCH(B304,Historical!$B$7:$B$1214,0))*IF(AH304="n/a",1.03,IF(AH304&lt;0,1.01,IF(AH304&gt;10,1.1,(1+AH304/100))))</f>
        <v>4.489980000000001</v>
      </c>
      <c r="AS304" s="581">
        <f t="shared" si="79"/>
        <v>4.8056255940000012</v>
      </c>
      <c r="AT304" s="581">
        <f t="shared" si="84"/>
        <v>5.2861881534000021</v>
      </c>
      <c r="AU304" s="581">
        <f t="shared" si="84"/>
        <v>5.8148069687400028</v>
      </c>
      <c r="AV304" s="581">
        <f t="shared" si="84"/>
        <v>6.396287665614004</v>
      </c>
      <c r="AW304" s="430">
        <f t="shared" si="80"/>
        <v>26.792888381754011</v>
      </c>
      <c r="AX304" s="516">
        <f t="shared" si="81"/>
        <v>18.432091622010187</v>
      </c>
      <c r="AY304" s="606">
        <v>0.89</v>
      </c>
      <c r="AZ304" s="571">
        <v>37</v>
      </c>
      <c r="BA304" s="571">
        <v>-1.54</v>
      </c>
      <c r="BB304" s="571">
        <v>9.1300000000000008</v>
      </c>
      <c r="BC304" s="571">
        <v>17.57</v>
      </c>
      <c r="BD304" s="591"/>
      <c r="BE304" s="421">
        <v>2016</v>
      </c>
      <c r="BF304" s="421">
        <f t="shared" si="82"/>
        <v>1</v>
      </c>
      <c r="BG304" s="578">
        <v>0.88</v>
      </c>
      <c r="BH304" t="s">
        <v>3880</v>
      </c>
      <c r="BI304" t="s">
        <v>3877</v>
      </c>
    </row>
    <row r="305" spans="1:61" s="8" customFormat="1" ht="12.75" customHeight="1" x14ac:dyDescent="0.25">
      <c r="A305" s="577" t="s">
        <v>4474</v>
      </c>
      <c r="B305" s="409" t="s">
        <v>4006</v>
      </c>
      <c r="C305" s="734" t="s">
        <v>243</v>
      </c>
      <c r="D305" s="734" t="s">
        <v>3634</v>
      </c>
      <c r="E305" s="504">
        <v>10</v>
      </c>
      <c r="F305" s="33">
        <v>528</v>
      </c>
      <c r="G305" s="33" t="s">
        <v>105</v>
      </c>
      <c r="H305" s="33" t="s">
        <v>105</v>
      </c>
      <c r="I305" s="573">
        <v>82.19</v>
      </c>
      <c r="J305" s="430">
        <f t="shared" si="69"/>
        <v>1.8493734030904003</v>
      </c>
      <c r="K305" s="575">
        <v>0.38</v>
      </c>
      <c r="L305" s="406">
        <v>4</v>
      </c>
      <c r="M305" s="423">
        <f t="shared" si="70"/>
        <v>1.52</v>
      </c>
      <c r="N305" s="183" t="s">
        <v>469</v>
      </c>
      <c r="O305" s="506">
        <v>0.35</v>
      </c>
      <c r="P305" s="422">
        <v>45915</v>
      </c>
      <c r="Q305" s="422">
        <v>45945</v>
      </c>
      <c r="R305" s="423">
        <f t="shared" si="71"/>
        <v>8.5714285714285801</v>
      </c>
      <c r="S305" s="474">
        <f>IF(INDEX(Historical!$D$7:$D$1190,MATCH(B305,Historical!$B$7:$B$1192,0))=0,"n/a",(INDEX(Historical!$C$7:$C$1190,MATCH(B305,Historical!$B$7:$B$1192,0))/INDEX(Historical!$D$7:$D$1190,MATCH(B305,Historical!$B$7:$B$1192,0))-1)*100)</f>
        <v>5.2631578947368363</v>
      </c>
      <c r="T305" s="474">
        <f>IF(INDEX(Historical!$F$7:$F$1190,MATCH(B305,Historical!$B$7:$B$1192,0))=0,"n/a",((INDEX(Historical!$C$7:$C$1190,MATCH(B305,Historical!$B$7:$B$1192,0))/INDEX(Historical!$F$7:$F$1190,MATCH(B305,Historical!$B$7:$B$1192,0)))^(1/3)-1)*100)</f>
        <v>39.714942554114316</v>
      </c>
      <c r="U305" s="474">
        <f>IF(INDEX(Historical!$H$7:$H$1190,MATCH(B305,Historical!$B$7:$B$1192,0))=0,"n/a",((INDEX(Historical!$C$7:$C$1190,MATCH(B305,Historical!$B$7:$B$1192,0))/INDEX(Historical!$H$7:$H$1190,MATCH(B305,Historical!$B$7:$B$1192,0)))^(1/5)-1)*100)</f>
        <v>27.22596365393921</v>
      </c>
      <c r="V305" s="474">
        <f>IF(INDEX(Historical!$M$7:$M$1190,MATCH(B305,Historical!$B$7:$B$1192,0))=0,"n/a",((INDEX(Historical!$C$7:$C$1190,MATCH(B305,Historical!$B$7:$B$1192,0))/INDEX(Historical!$M$7:$M$1190,MATCH(B305,Historical!$B$7:$B$1192,0)))^(1/10)-1)*100)</f>
        <v>28.208885398681538</v>
      </c>
      <c r="W305" s="475">
        <f t="shared" si="72"/>
        <v>0.96515559793127204</v>
      </c>
      <c r="X305" s="476">
        <f t="shared" si="73"/>
        <v>2.0486052410789477</v>
      </c>
      <c r="Y305" s="451"/>
      <c r="Z305" s="430">
        <f t="shared" si="74"/>
        <v>33.853006681514472</v>
      </c>
      <c r="AA305" s="581">
        <f t="shared" si="75"/>
        <v>18.305122494432069</v>
      </c>
      <c r="AB305" s="406">
        <v>12</v>
      </c>
      <c r="AC305" s="568">
        <v>4.49</v>
      </c>
      <c r="AD305" s="568">
        <v>1.43</v>
      </c>
      <c r="AE305" s="568">
        <v>0.19</v>
      </c>
      <c r="AF305" s="568">
        <v>2.73</v>
      </c>
      <c r="AG305" s="568">
        <v>15.989999999999998</v>
      </c>
      <c r="AH305" s="568">
        <v>26.87</v>
      </c>
      <c r="AI305" s="568">
        <v>1.6</v>
      </c>
      <c r="AJ305" s="568">
        <v>13.29</v>
      </c>
      <c r="AK305" s="568">
        <v>12.809999999999999</v>
      </c>
      <c r="AL305" s="576">
        <v>2810</v>
      </c>
      <c r="AM305" s="571">
        <v>62.029999999999994</v>
      </c>
      <c r="AN305" s="568">
        <v>4.04</v>
      </c>
      <c r="AO305" s="510">
        <f t="shared" si="76"/>
        <v>10.770214562597541</v>
      </c>
      <c r="AP305" s="511">
        <f t="shared" si="77"/>
        <v>29.075337057029611</v>
      </c>
      <c r="AQ305" s="582">
        <f t="shared" si="78"/>
        <v>49.030920594500273</v>
      </c>
      <c r="AR305" s="430">
        <f>INDEX(Historical!$C$7:$C$1190,MATCH(B305,Historical!$B$7:$B$1214,0))*IF(AH305="n/a",1.03,IF(AH305&lt;0,1.01,IF(AH305&gt;10,1.1,(1+AH305/100))))</f>
        <v>1.32</v>
      </c>
      <c r="AS305" s="581">
        <f t="shared" si="79"/>
        <v>1.3411200000000001</v>
      </c>
      <c r="AT305" s="581">
        <f t="shared" si="84"/>
        <v>1.4752320000000003</v>
      </c>
      <c r="AU305" s="581">
        <f t="shared" si="84"/>
        <v>1.6227552000000005</v>
      </c>
      <c r="AV305" s="581">
        <f t="shared" si="84"/>
        <v>1.7850307200000006</v>
      </c>
      <c r="AW305" s="430">
        <f t="shared" si="80"/>
        <v>7.5441379200000016</v>
      </c>
      <c r="AX305" s="516">
        <f t="shared" si="81"/>
        <v>9.1789000121669329</v>
      </c>
      <c r="AY305" s="606">
        <v>1</v>
      </c>
      <c r="AZ305" s="571">
        <v>58.06</v>
      </c>
      <c r="BA305" s="571">
        <v>-8.2900000000000009</v>
      </c>
      <c r="BB305" s="571">
        <v>2.91</v>
      </c>
      <c r="BC305" s="571">
        <v>17.87</v>
      </c>
      <c r="BD305" s="591"/>
      <c r="BE305" s="421">
        <v>2016</v>
      </c>
      <c r="BF305" s="421">
        <f t="shared" si="82"/>
        <v>1</v>
      </c>
      <c r="BG305" s="578">
        <v>2.69</v>
      </c>
      <c r="BH305" t="s">
        <v>3876</v>
      </c>
      <c r="BI305" t="s">
        <v>3877</v>
      </c>
    </row>
    <row r="306" spans="1:61" s="8" customFormat="1" ht="12.75" customHeight="1" x14ac:dyDescent="0.25">
      <c r="A306" s="95" t="s">
        <v>4476</v>
      </c>
      <c r="B306" s="409" t="s">
        <v>1516</v>
      </c>
      <c r="C306" s="734" t="s">
        <v>107</v>
      </c>
      <c r="D306" s="734" t="s">
        <v>3652</v>
      </c>
      <c r="E306" s="504">
        <v>13</v>
      </c>
      <c r="F306" s="33">
        <v>414</v>
      </c>
      <c r="G306" s="33" t="s">
        <v>105</v>
      </c>
      <c r="H306" s="33" t="s">
        <v>105</v>
      </c>
      <c r="I306" s="573">
        <v>21</v>
      </c>
      <c r="J306" s="430">
        <f t="shared" si="69"/>
        <v>2.8571428571428572</v>
      </c>
      <c r="K306" s="575">
        <v>0.15</v>
      </c>
      <c r="L306" s="406">
        <v>4</v>
      </c>
      <c r="M306" s="423">
        <f t="shared" si="70"/>
        <v>0.6</v>
      </c>
      <c r="N306" s="183" t="s">
        <v>934</v>
      </c>
      <c r="O306" s="505">
        <v>0.14499999999999999</v>
      </c>
      <c r="P306" s="422">
        <v>45793</v>
      </c>
      <c r="Q306" s="422">
        <v>45807</v>
      </c>
      <c r="R306" s="423">
        <f t="shared" si="71"/>
        <v>3.4482758620689689</v>
      </c>
      <c r="S306" s="474">
        <f>IF(INDEX(Historical!$D$7:$D$1190,MATCH(B306,Historical!$B$7:$B$1192,0))=0,"n/a",(INDEX(Historical!$C$7:$C$1190,MATCH(B306,Historical!$B$7:$B$1192,0))/INDEX(Historical!$D$7:$D$1190,MATCH(B306,Historical!$B$7:$B$1192,0))-1)*100)</f>
        <v>7.6923076923077094</v>
      </c>
      <c r="T306" s="474">
        <f>IF(INDEX(Historical!$F$7:$F$1190,MATCH(B306,Historical!$B$7:$B$1192,0))=0,"n/a",((INDEX(Historical!$C$7:$C$1190,MATCH(B306,Historical!$B$7:$B$1192,0))/INDEX(Historical!$F$7:$F$1190,MATCH(B306,Historical!$B$7:$B$1192,0)))^(1/3)-1)*100)</f>
        <v>8.3706762661827092</v>
      </c>
      <c r="U306" s="474">
        <f>IF(INDEX(Historical!$H$7:$H$1190,MATCH(B306,Historical!$B$7:$B$1192,0))=0,"n/a",((INDEX(Historical!$C$7:$C$1190,MATCH(B306,Historical!$B$7:$B$1192,0))/INDEX(Historical!$H$7:$H$1190,MATCH(B306,Historical!$B$7:$B$1192,0)))^(1/5)-1)*100)</f>
        <v>9.2388464140373152</v>
      </c>
      <c r="V306" s="474">
        <f>IF(INDEX(Historical!$M$7:$M$1190,MATCH(B306,Historical!$B$7:$B$1192,0))=0,"n/a",((INDEX(Historical!$C$7:$C$1190,MATCH(B306,Historical!$B$7:$B$1192,0))/INDEX(Historical!$M$7:$M$1190,MATCH(B306,Historical!$B$7:$B$1192,0)))^(1/10)-1)*100)</f>
        <v>13.346158167069744</v>
      </c>
      <c r="W306" s="475">
        <f t="shared" si="72"/>
        <v>0.69224763399202083</v>
      </c>
      <c r="X306" s="476">
        <f t="shared" si="73"/>
        <v>2.5951815769767741</v>
      </c>
      <c r="Y306" s="574"/>
      <c r="Z306" s="430">
        <f t="shared" si="74"/>
        <v>32.786885245901637</v>
      </c>
      <c r="AA306" s="581">
        <f t="shared" si="75"/>
        <v>11.475409836065573</v>
      </c>
      <c r="AB306" s="406">
        <v>12</v>
      </c>
      <c r="AC306" s="568">
        <v>1.83</v>
      </c>
      <c r="AD306" s="568" t="s">
        <v>135</v>
      </c>
      <c r="AE306" s="568">
        <v>1.54</v>
      </c>
      <c r="AF306" s="568">
        <v>1.01</v>
      </c>
      <c r="AG306" s="568">
        <v>9.2299999999999986</v>
      </c>
      <c r="AH306" s="568">
        <v>30.409999999999997</v>
      </c>
      <c r="AI306" s="568">
        <v>5.38</v>
      </c>
      <c r="AJ306" s="568">
        <v>3.56</v>
      </c>
      <c r="AK306" s="568" t="s">
        <v>135</v>
      </c>
      <c r="AL306" s="576">
        <v>132.94999999999999</v>
      </c>
      <c r="AM306" s="571">
        <v>9.89</v>
      </c>
      <c r="AN306" s="568">
        <v>0.6</v>
      </c>
      <c r="AO306" s="510">
        <f t="shared" si="76"/>
        <v>0.62057943511459968</v>
      </c>
      <c r="AP306" s="511">
        <f t="shared" si="77"/>
        <v>12.095989271180173</v>
      </c>
      <c r="AQ306" s="582">
        <f t="shared" si="78"/>
        <v>-28.228250886187112</v>
      </c>
      <c r="AR306" s="430">
        <f>INDEX(Historical!$C$7:$C$1190,MATCH(B306,Historical!$B$7:$B$1214,0))*IF(AH306="n/a",1.03,IF(AH306&lt;0,1.01,IF(AH306&gt;10,1.1,(1+AH306/100))))</f>
        <v>0.6160000000000001</v>
      </c>
      <c r="AS306" s="581">
        <f t="shared" si="79"/>
        <v>0.64914080000000018</v>
      </c>
      <c r="AT306" s="581">
        <f t="shared" si="84"/>
        <v>0.66861502400000017</v>
      </c>
      <c r="AU306" s="581">
        <f t="shared" si="84"/>
        <v>0.68867347472000018</v>
      </c>
      <c r="AV306" s="581">
        <f t="shared" si="84"/>
        <v>0.70933367896160016</v>
      </c>
      <c r="AW306" s="430">
        <f t="shared" si="80"/>
        <v>3.3317629776816009</v>
      </c>
      <c r="AX306" s="516">
        <f t="shared" si="81"/>
        <v>15.865537988960005</v>
      </c>
      <c r="AY306" s="606">
        <v>0.3</v>
      </c>
      <c r="AZ306" s="571">
        <v>32.409999999999997</v>
      </c>
      <c r="BA306" s="571">
        <v>-14.219999999999999</v>
      </c>
      <c r="BB306" s="571">
        <v>6.32</v>
      </c>
      <c r="BC306" s="571">
        <v>3.6700000000000004</v>
      </c>
      <c r="BD306" s="591"/>
      <c r="BE306" s="421">
        <v>2013</v>
      </c>
      <c r="BF306" s="421">
        <f t="shared" si="82"/>
        <v>1</v>
      </c>
      <c r="BG306" s="578">
        <v>0.85000000000000009</v>
      </c>
      <c r="BH306" t="s">
        <v>3876</v>
      </c>
      <c r="BI306" t="s">
        <v>3877</v>
      </c>
    </row>
    <row r="307" spans="1:61" s="8" customFormat="1" ht="12.75" customHeight="1" x14ac:dyDescent="0.25">
      <c r="A307" s="8" t="s">
        <v>4478</v>
      </c>
      <c r="B307" s="409" t="s">
        <v>1573</v>
      </c>
      <c r="C307" s="734" t="s">
        <v>243</v>
      </c>
      <c r="D307" s="734" t="s">
        <v>3666</v>
      </c>
      <c r="E307" s="504">
        <v>15</v>
      </c>
      <c r="F307" s="33">
        <v>273</v>
      </c>
      <c r="G307" s="33" t="s">
        <v>114</v>
      </c>
      <c r="H307" s="33" t="s">
        <v>114</v>
      </c>
      <c r="I307" s="573">
        <v>88.19</v>
      </c>
      <c r="J307" s="430">
        <f t="shared" si="69"/>
        <v>2.7667536001814264</v>
      </c>
      <c r="K307" s="575">
        <v>0.61</v>
      </c>
      <c r="L307" s="406">
        <v>4</v>
      </c>
      <c r="M307" s="423">
        <f t="shared" si="70"/>
        <v>2.44</v>
      </c>
      <c r="N307" s="183" t="s">
        <v>118</v>
      </c>
      <c r="O307" s="505">
        <v>0.56999999999999995</v>
      </c>
      <c r="P307" s="422">
        <v>45611</v>
      </c>
      <c r="Q307" s="422">
        <v>45625</v>
      </c>
      <c r="R307" s="423">
        <f t="shared" si="71"/>
        <v>7.0175438596491295</v>
      </c>
      <c r="S307" s="474">
        <f>IF(INDEX(Historical!$D$7:$D$1190,MATCH(B307,Historical!$B$7:$B$1192,0))=0,"n/a",(INDEX(Historical!$C$7:$C$1190,MATCH(B307,Historical!$B$7:$B$1192,0))/INDEX(Historical!$D$7:$D$1190,MATCH(B307,Historical!$B$7:$B$1192,0))-1)*100)</f>
        <v>7.4074074074073959</v>
      </c>
      <c r="T307" s="474">
        <f>IF(INDEX(Historical!$F$7:$F$1190,MATCH(B307,Historical!$B$7:$B$1192,0))=0,"n/a",((INDEX(Historical!$C$7:$C$1190,MATCH(B307,Historical!$B$7:$B$1192,0))/INDEX(Historical!$F$7:$F$1190,MATCH(B307,Historical!$B$7:$B$1192,0)))^(1/3)-1)*100)</f>
        <v>8.0330707256288658</v>
      </c>
      <c r="U307" s="474">
        <f>IF(INDEX(Historical!$H$7:$H$1190,MATCH(B307,Historical!$B$7:$B$1192,0))=0,"n/a",((INDEX(Historical!$C$7:$C$1190,MATCH(B307,Historical!$B$7:$B$1192,0))/INDEX(Historical!$H$7:$H$1190,MATCH(B307,Historical!$B$7:$B$1192,0)))^(1/5)-1)*100)</f>
        <v>9.2597854315647155</v>
      </c>
      <c r="V307" s="474">
        <f>IF(INDEX(Historical!$M$7:$M$1190,MATCH(B307,Historical!$B$7:$B$1192,0))=0,"n/a",((INDEX(Historical!$C$7:$C$1190,MATCH(B307,Historical!$B$7:$B$1192,0))/INDEX(Historical!$M$7:$M$1190,MATCH(B307,Historical!$B$7:$B$1192,0)))^(1/10)-1)*100)</f>
        <v>15.481530101283614</v>
      </c>
      <c r="W307" s="475">
        <f t="shared" si="72"/>
        <v>0.59811823320984037</v>
      </c>
      <c r="X307" s="476">
        <f t="shared" si="73"/>
        <v>3.6599942417251841</v>
      </c>
      <c r="Y307" s="442"/>
      <c r="Z307" s="430">
        <f t="shared" si="74"/>
        <v>105.62770562770562</v>
      </c>
      <c r="AA307" s="581">
        <f t="shared" si="75"/>
        <v>38.177489177489178</v>
      </c>
      <c r="AB307" s="406">
        <v>9</v>
      </c>
      <c r="AC307" s="568">
        <v>2.31</v>
      </c>
      <c r="AD307" s="568">
        <v>88.7</v>
      </c>
      <c r="AE307" s="568">
        <v>2.73</v>
      </c>
      <c r="AF307" s="568" t="s">
        <v>135</v>
      </c>
      <c r="AG307" s="568" t="s">
        <v>135</v>
      </c>
      <c r="AH307" s="568">
        <v>-33.82</v>
      </c>
      <c r="AI307" s="568">
        <v>22.400000000000002</v>
      </c>
      <c r="AJ307" s="568">
        <v>2.5299999999999998</v>
      </c>
      <c r="AK307" s="568">
        <v>0.43</v>
      </c>
      <c r="AL307" s="576">
        <v>100250</v>
      </c>
      <c r="AM307" s="571">
        <v>0.19</v>
      </c>
      <c r="AN307" s="568" t="s">
        <v>135</v>
      </c>
      <c r="AO307" s="510">
        <f t="shared" si="76"/>
        <v>-26.150950145743039</v>
      </c>
      <c r="AP307" s="511">
        <f t="shared" si="77"/>
        <v>12.026539031746141</v>
      </c>
      <c r="AQ307" s="582" t="str">
        <f t="shared" si="78"/>
        <v>n/a</v>
      </c>
      <c r="AR307" s="430">
        <f>INDEX(Historical!$C$7:$C$1190,MATCH(B307,Historical!$B$7:$B$1214,0))*IF(AH307="n/a",1.03,IF(AH307&lt;0,1.01,IF(AH307&gt;10,1.1,(1+AH307/100))))</f>
        <v>2.3431999999999999</v>
      </c>
      <c r="AS307" s="581">
        <f t="shared" si="79"/>
        <v>2.5775200000000003</v>
      </c>
      <c r="AT307" s="581">
        <f t="shared" ref="AT307:AV326" si="85">IF($AK307="n/a",1.03*AS307,IF($AK307&lt;0,1.01*AS307,IF($AK307&gt;10,1.1*AS307,(1+$AK307/100)*AS307)))</f>
        <v>2.5886033360000003</v>
      </c>
      <c r="AU307" s="581">
        <f t="shared" si="85"/>
        <v>2.5997343303448002</v>
      </c>
      <c r="AV307" s="581">
        <f t="shared" si="85"/>
        <v>2.6109131879652829</v>
      </c>
      <c r="AW307" s="430">
        <f t="shared" si="80"/>
        <v>12.719970854310082</v>
      </c>
      <c r="AX307" s="516">
        <f t="shared" si="81"/>
        <v>14.42337096531362</v>
      </c>
      <c r="AY307" s="606">
        <v>0.98</v>
      </c>
      <c r="AZ307" s="571">
        <v>16.809999999999999</v>
      </c>
      <c r="BA307" s="571">
        <v>-24.92</v>
      </c>
      <c r="BB307" s="571">
        <v>-4.08</v>
      </c>
      <c r="BC307" s="571">
        <v>-6.78</v>
      </c>
      <c r="BD307" s="425"/>
      <c r="BE307" s="421">
        <v>2010</v>
      </c>
      <c r="BF307" s="421">
        <f t="shared" si="82"/>
        <v>1</v>
      </c>
      <c r="BG307" s="578">
        <v>8.2600000000000016</v>
      </c>
      <c r="BH307" t="s">
        <v>3876</v>
      </c>
      <c r="BI307" t="s">
        <v>3877</v>
      </c>
    </row>
    <row r="308" spans="1:61" s="8" customFormat="1" ht="12.75" customHeight="1" x14ac:dyDescent="0.25">
      <c r="A308" s="95" t="s">
        <v>4480</v>
      </c>
      <c r="B308" s="409" t="s">
        <v>1525</v>
      </c>
      <c r="C308" s="734" t="s">
        <v>243</v>
      </c>
      <c r="D308" s="734" t="s">
        <v>3682</v>
      </c>
      <c r="E308" s="504">
        <v>15</v>
      </c>
      <c r="F308" s="33">
        <v>304</v>
      </c>
      <c r="G308" s="33" t="s">
        <v>105</v>
      </c>
      <c r="H308" s="33" t="s">
        <v>105</v>
      </c>
      <c r="I308" s="573">
        <v>79.25</v>
      </c>
      <c r="J308" s="430">
        <f t="shared" si="69"/>
        <v>1.6151419558359623</v>
      </c>
      <c r="K308" s="575">
        <v>0.32</v>
      </c>
      <c r="L308" s="406">
        <v>4</v>
      </c>
      <c r="M308" s="423">
        <f t="shared" si="70"/>
        <v>1.28</v>
      </c>
      <c r="N308" s="183" t="s">
        <v>311</v>
      </c>
      <c r="O308" s="505">
        <v>0.3</v>
      </c>
      <c r="P308" s="422">
        <v>45730</v>
      </c>
      <c r="Q308" s="422">
        <v>45747</v>
      </c>
      <c r="R308" s="423">
        <f t="shared" si="71"/>
        <v>6.6666666666666732</v>
      </c>
      <c r="S308" s="474">
        <f>IF(INDEX(Historical!$D$7:$D$1190,MATCH(B308,Historical!$B$7:$B$1192,0))=0,"n/a",(INDEX(Historical!$C$7:$C$1190,MATCH(B308,Historical!$B$7:$B$1192,0))/INDEX(Historical!$D$7:$D$1190,MATCH(B308,Historical!$B$7:$B$1192,0))-1)*100)</f>
        <v>7.1428571428571397</v>
      </c>
      <c r="T308" s="474">
        <f>IF(INDEX(Historical!$F$7:$F$1190,MATCH(B308,Historical!$B$7:$B$1192,0))=0,"n/a",((INDEX(Historical!$C$7:$C$1190,MATCH(B308,Historical!$B$7:$B$1192,0))/INDEX(Historical!$F$7:$F$1190,MATCH(B308,Historical!$B$7:$B$1192,0)))^(1/3)-1)*100)</f>
        <v>10.891823393038823</v>
      </c>
      <c r="U308" s="474">
        <f>IF(INDEX(Historical!$H$7:$H$1190,MATCH(B308,Historical!$B$7:$B$1192,0))=0,"n/a",((INDEX(Historical!$C$7:$C$1190,MATCH(B308,Historical!$B$7:$B$1192,0))/INDEX(Historical!$H$7:$H$1190,MATCH(B308,Historical!$B$7:$B$1192,0)))^(1/5)-1)*100)</f>
        <v>10.756634324829006</v>
      </c>
      <c r="V308" s="474">
        <f>IF(INDEX(Historical!$M$7:$M$1190,MATCH(B308,Historical!$B$7:$B$1192,0))=0,"n/a",((INDEX(Historical!$C$7:$C$1190,MATCH(B308,Historical!$B$7:$B$1192,0))/INDEX(Historical!$M$7:$M$1190,MATCH(B308,Historical!$B$7:$B$1192,0)))^(1/10)-1)*100)</f>
        <v>13.441048760014528</v>
      </c>
      <c r="W308" s="475">
        <f t="shared" si="72"/>
        <v>0.80028236761023253</v>
      </c>
      <c r="X308" s="476">
        <f t="shared" si="73"/>
        <v>0.88604895591672217</v>
      </c>
      <c r="Y308" s="574"/>
      <c r="Z308" s="430">
        <f t="shared" si="74"/>
        <v>34.782608695652172</v>
      </c>
      <c r="AA308" s="581">
        <f t="shared" si="75"/>
        <v>21.53532608695652</v>
      </c>
      <c r="AB308" s="406">
        <v>12</v>
      </c>
      <c r="AC308" s="568">
        <v>3.68</v>
      </c>
      <c r="AD308" s="568">
        <v>2.2200000000000002</v>
      </c>
      <c r="AE308" s="568">
        <v>2.62</v>
      </c>
      <c r="AF308" s="568">
        <v>7.15</v>
      </c>
      <c r="AG308" s="568">
        <v>34.520000000000003</v>
      </c>
      <c r="AH308" s="568">
        <v>8.42</v>
      </c>
      <c r="AI308" s="568">
        <v>10.280000000000001</v>
      </c>
      <c r="AJ308" s="568">
        <v>12.139999999999999</v>
      </c>
      <c r="AK308" s="568">
        <v>9.7100000000000009</v>
      </c>
      <c r="AL308" s="576">
        <v>11110</v>
      </c>
      <c r="AM308" s="571">
        <v>2.91</v>
      </c>
      <c r="AN308" s="568">
        <v>3.23</v>
      </c>
      <c r="AO308" s="510">
        <f t="shared" si="76"/>
        <v>-9.1635498062915506</v>
      </c>
      <c r="AP308" s="511">
        <f t="shared" si="77"/>
        <v>12.371776280664969</v>
      </c>
      <c r="AQ308" s="582">
        <f t="shared" si="78"/>
        <v>161.59984838743409</v>
      </c>
      <c r="AR308" s="430">
        <f>INDEX(Historical!$C$7:$C$1190,MATCH(B308,Historical!$B$7:$B$1214,0))*IF(AH308="n/a",1.03,IF(AH308&lt;0,1.01,IF(AH308&gt;10,1.1,(1+AH308/100))))</f>
        <v>1.30104</v>
      </c>
      <c r="AS308" s="581">
        <f t="shared" si="79"/>
        <v>1.4311440000000002</v>
      </c>
      <c r="AT308" s="581">
        <f t="shared" si="85"/>
        <v>1.5701080824000002</v>
      </c>
      <c r="AU308" s="581">
        <f t="shared" si="85"/>
        <v>1.7225655772010402</v>
      </c>
      <c r="AV308" s="581">
        <f t="shared" si="85"/>
        <v>1.8898266947472611</v>
      </c>
      <c r="AW308" s="430">
        <f t="shared" si="80"/>
        <v>7.9146843543483012</v>
      </c>
      <c r="AX308" s="516">
        <f t="shared" si="81"/>
        <v>9.9869834124268788</v>
      </c>
      <c r="AY308" s="606">
        <v>0.91</v>
      </c>
      <c r="AZ308" s="571">
        <v>10.45</v>
      </c>
      <c r="BA308" s="571">
        <v>-11.32</v>
      </c>
      <c r="BB308" s="571">
        <v>-0.55999999999999994</v>
      </c>
      <c r="BC308" s="571">
        <v>-0.70000000000000007</v>
      </c>
      <c r="BD308" s="591"/>
      <c r="BE308" s="421">
        <v>2011</v>
      </c>
      <c r="BF308" s="421">
        <f t="shared" si="82"/>
        <v>1</v>
      </c>
      <c r="BG308" s="578">
        <v>3.08</v>
      </c>
      <c r="BH308" t="s">
        <v>3876</v>
      </c>
      <c r="BI308" t="s">
        <v>3877</v>
      </c>
    </row>
    <row r="309" spans="1:61" s="8" customFormat="1" ht="12.75" customHeight="1" x14ac:dyDescent="0.25">
      <c r="A309" s="95" t="s">
        <v>4481</v>
      </c>
      <c r="B309" s="409" t="s">
        <v>1529</v>
      </c>
      <c r="C309" s="734" t="s">
        <v>243</v>
      </c>
      <c r="D309" s="734" t="s">
        <v>3634</v>
      </c>
      <c r="E309" s="504">
        <v>14</v>
      </c>
      <c r="F309" s="33">
        <v>358</v>
      </c>
      <c r="G309" s="33" t="s">
        <v>105</v>
      </c>
      <c r="H309" s="33" t="s">
        <v>105</v>
      </c>
      <c r="I309" s="573">
        <v>20.9</v>
      </c>
      <c r="J309" s="430">
        <f t="shared" si="69"/>
        <v>2.8708133971291865</v>
      </c>
      <c r="K309" s="575">
        <v>0.15</v>
      </c>
      <c r="L309" s="406">
        <v>4</v>
      </c>
      <c r="M309" s="423">
        <f t="shared" si="70"/>
        <v>0.6</v>
      </c>
      <c r="N309" s="183" t="s">
        <v>545</v>
      </c>
      <c r="O309" s="505">
        <v>0.13500000000000001</v>
      </c>
      <c r="P309" s="422">
        <v>45754</v>
      </c>
      <c r="Q309" s="422">
        <v>45768</v>
      </c>
      <c r="R309" s="423">
        <f t="shared" si="71"/>
        <v>11.1111111111111</v>
      </c>
      <c r="S309" s="474">
        <f>IF(INDEX(Historical!$D$7:$D$1190,MATCH(B309,Historical!$B$7:$B$1192,0))=0,"n/a",(INDEX(Historical!$C$7:$C$1190,MATCH(B309,Historical!$B$7:$B$1192,0))/INDEX(Historical!$D$7:$D$1190,MATCH(B309,Historical!$B$7:$B$1192,0))-1)*100)</f>
        <v>28.04878048780488</v>
      </c>
      <c r="T309" s="474">
        <f>IF(INDEX(Historical!$F$7:$F$1190,MATCH(B309,Historical!$B$7:$B$1192,0))=0,"n/a",((INDEX(Historical!$C$7:$C$1190,MATCH(B309,Historical!$B$7:$B$1192,0))/INDEX(Historical!$F$7:$F$1190,MATCH(B309,Historical!$B$7:$B$1192,0)))^(1/3)-1)*100)</f>
        <v>27.215405814468308</v>
      </c>
      <c r="U309" s="474">
        <f>IF(INDEX(Historical!$H$7:$H$1190,MATCH(B309,Historical!$B$7:$B$1192,0))=0,"n/a",((INDEX(Historical!$C$7:$C$1190,MATCH(B309,Historical!$B$7:$B$1192,0))/INDEX(Historical!$H$7:$H$1190,MATCH(B309,Historical!$B$7:$B$1192,0)))^(1/5)-1)*100)</f>
        <v>26.04774247635946</v>
      </c>
      <c r="V309" s="474">
        <f>IF(INDEX(Historical!$M$7:$M$1190,MATCH(B309,Historical!$B$7:$B$1192,0))=0,"n/a",((INDEX(Historical!$C$7:$C$1190,MATCH(B309,Historical!$B$7:$B$1192,0))/INDEX(Historical!$M$7:$M$1190,MATCH(B309,Historical!$B$7:$B$1192,0)))^(1/10)-1)*100)</f>
        <v>15.9038349189893</v>
      </c>
      <c r="W309" s="475">
        <f t="shared" si="72"/>
        <v>1.6378277697826362</v>
      </c>
      <c r="X309" s="476">
        <f t="shared" si="73"/>
        <v>2.0145199130981792</v>
      </c>
      <c r="Y309" s="405"/>
      <c r="Z309" s="430">
        <f t="shared" si="74"/>
        <v>25.10460251046025</v>
      </c>
      <c r="AA309" s="581">
        <f t="shared" si="75"/>
        <v>8.7447698744769866</v>
      </c>
      <c r="AB309" s="406">
        <v>1</v>
      </c>
      <c r="AC309" s="568">
        <v>2.39</v>
      </c>
      <c r="AD309" s="568" t="s">
        <v>135</v>
      </c>
      <c r="AE309" s="568">
        <v>0.48</v>
      </c>
      <c r="AF309" s="568">
        <v>0.87</v>
      </c>
      <c r="AG309" s="568">
        <v>10.52</v>
      </c>
      <c r="AH309" s="568">
        <v>-34.19</v>
      </c>
      <c r="AI309" s="568">
        <v>-10.99</v>
      </c>
      <c r="AJ309" s="568">
        <v>12.93</v>
      </c>
      <c r="AK309" s="568">
        <v>-2</v>
      </c>
      <c r="AL309" s="576">
        <v>571.32000000000005</v>
      </c>
      <c r="AM309" s="571">
        <v>37.369999999999997</v>
      </c>
      <c r="AN309" s="568">
        <v>0.56000000000000005</v>
      </c>
      <c r="AO309" s="510">
        <f t="shared" si="76"/>
        <v>20.17378599901166</v>
      </c>
      <c r="AP309" s="511">
        <f t="shared" si="77"/>
        <v>28.918555873488646</v>
      </c>
      <c r="AQ309" s="582">
        <f t="shared" si="78"/>
        <v>-41.850958579430554</v>
      </c>
      <c r="AR309" s="430">
        <f>INDEX(Historical!$C$7:$C$1190,MATCH(B309,Historical!$B$7:$B$1214,0))*IF(AH309="n/a",1.03,IF(AH309&lt;0,1.01,IF(AH309&gt;10,1.1,(1+AH309/100))))</f>
        <v>0.53025</v>
      </c>
      <c r="AS309" s="581">
        <f t="shared" si="79"/>
        <v>0.53555249999999999</v>
      </c>
      <c r="AT309" s="581">
        <f t="shared" si="85"/>
        <v>0.54090802500000001</v>
      </c>
      <c r="AU309" s="581">
        <f t="shared" si="85"/>
        <v>0.54631710524999999</v>
      </c>
      <c r="AV309" s="581">
        <f t="shared" si="85"/>
        <v>0.55178027630250004</v>
      </c>
      <c r="AW309" s="430">
        <f t="shared" si="80"/>
        <v>2.7048079065524999</v>
      </c>
      <c r="AX309" s="516">
        <f t="shared" si="81"/>
        <v>12.941664624653109</v>
      </c>
      <c r="AY309" s="606">
        <v>1.34</v>
      </c>
      <c r="AZ309" s="571">
        <v>29.49</v>
      </c>
      <c r="BA309" s="571">
        <v>-55.46</v>
      </c>
      <c r="BB309" s="571">
        <v>0.54999999999999993</v>
      </c>
      <c r="BC309" s="571">
        <v>-13.36</v>
      </c>
      <c r="BD309" s="591"/>
      <c r="BE309" s="421">
        <v>2012</v>
      </c>
      <c r="BF309" s="421">
        <f t="shared" si="82"/>
        <v>1</v>
      </c>
      <c r="BG309" s="578">
        <v>5.8999999999999995</v>
      </c>
      <c r="BH309" t="s">
        <v>3876</v>
      </c>
      <c r="BI309" t="s">
        <v>3877</v>
      </c>
    </row>
    <row r="310" spans="1:61" s="8" customFormat="1" x14ac:dyDescent="0.25">
      <c r="A310" s="88" t="s">
        <v>4483</v>
      </c>
      <c r="B310" s="409" t="s">
        <v>3436</v>
      </c>
      <c r="C310" s="734" t="s">
        <v>107</v>
      </c>
      <c r="D310" s="734" t="s">
        <v>3652</v>
      </c>
      <c r="E310" s="504">
        <v>12</v>
      </c>
      <c r="F310" s="33">
        <v>437</v>
      </c>
      <c r="G310" s="33" t="s">
        <v>105</v>
      </c>
      <c r="H310" s="33" t="s">
        <v>105</v>
      </c>
      <c r="I310" s="573">
        <v>88.15</v>
      </c>
      <c r="J310" s="430">
        <f t="shared" si="69"/>
        <v>1.520136131593874</v>
      </c>
      <c r="K310" s="575">
        <v>0.33500000000000002</v>
      </c>
      <c r="L310" s="406">
        <v>4</v>
      </c>
      <c r="M310" s="423">
        <f t="shared" si="70"/>
        <v>1.34</v>
      </c>
      <c r="N310" s="183" t="s">
        <v>237</v>
      </c>
      <c r="O310" s="505">
        <v>0.3</v>
      </c>
      <c r="P310" s="422">
        <v>45659</v>
      </c>
      <c r="Q310" s="422">
        <v>45667</v>
      </c>
      <c r="R310" s="423">
        <f t="shared" si="71"/>
        <v>11.666666666666679</v>
      </c>
      <c r="S310" s="474">
        <f>IF(INDEX(Historical!$D$7:$D$1190,MATCH(B310,Historical!$B$7:$B$1192,0))=0,"n/a",(INDEX(Historical!$C$7:$C$1190,MATCH(B310,Historical!$B$7:$B$1192,0))/INDEX(Historical!$D$7:$D$1190,MATCH(B310,Historical!$B$7:$B$1192,0))-1)*100)</f>
        <v>7.1428571428571397</v>
      </c>
      <c r="T310" s="474">
        <f>IF(INDEX(Historical!$F$7:$F$1190,MATCH(B310,Historical!$B$7:$B$1192,0))=0,"n/a",((INDEX(Historical!$C$7:$C$1190,MATCH(B310,Historical!$B$7:$B$1192,0))/INDEX(Historical!$F$7:$F$1190,MATCH(B310,Historical!$B$7:$B$1192,0)))^(1/3)-1)*100)</f>
        <v>14.471424255333186</v>
      </c>
      <c r="U310" s="474">
        <f>IF(INDEX(Historical!$H$7:$H$1190,MATCH(B310,Historical!$B$7:$B$1192,0))=0,"n/a",((INDEX(Historical!$C$7:$C$1190,MATCH(B310,Historical!$B$7:$B$1192,0))/INDEX(Historical!$H$7:$H$1190,MATCH(B310,Historical!$B$7:$B$1192,0)))^(1/5)-1)*100)</f>
        <v>14.869835499703509</v>
      </c>
      <c r="V310" s="474">
        <f>IF(INDEX(Historical!$M$7:$M$1190,MATCH(B310,Historical!$B$7:$B$1192,0))=0,"n/a",((INDEX(Historical!$C$7:$C$1190,MATCH(B310,Historical!$B$7:$B$1192,0))/INDEX(Historical!$M$7:$M$1190,MATCH(B310,Historical!$B$7:$B$1192,0)))^(1/10)-1)*100)</f>
        <v>37.41088103166372</v>
      </c>
      <c r="W310" s="475">
        <f t="shared" si="72"/>
        <v>0.39747354485231229</v>
      </c>
      <c r="X310" s="476">
        <f t="shared" si="73"/>
        <v>1.7351033255196626</v>
      </c>
      <c r="Y310" s="442"/>
      <c r="Z310" s="430">
        <f t="shared" si="74"/>
        <v>29.321663019693656</v>
      </c>
      <c r="AA310" s="581">
        <f t="shared" si="75"/>
        <v>19.288840262582056</v>
      </c>
      <c r="AB310" s="406">
        <v>12</v>
      </c>
      <c r="AC310" s="568">
        <v>4.57</v>
      </c>
      <c r="AD310" s="568" t="s">
        <v>135</v>
      </c>
      <c r="AE310" s="568">
        <v>4.79</v>
      </c>
      <c r="AF310" s="568">
        <v>2.8</v>
      </c>
      <c r="AG310" s="568">
        <v>15.459999999999999</v>
      </c>
      <c r="AH310" s="568">
        <v>22.650000000000002</v>
      </c>
      <c r="AI310" s="568">
        <v>19.989999999999998</v>
      </c>
      <c r="AJ310" s="568">
        <v>8.57</v>
      </c>
      <c r="AK310" s="568" t="s">
        <v>135</v>
      </c>
      <c r="AL310" s="576">
        <v>4810</v>
      </c>
      <c r="AM310" s="571">
        <v>6.72</v>
      </c>
      <c r="AN310" s="568">
        <v>0.98</v>
      </c>
      <c r="AO310" s="510">
        <f t="shared" si="76"/>
        <v>-2.8988686312846745</v>
      </c>
      <c r="AP310" s="511">
        <f t="shared" si="77"/>
        <v>16.389971631297382</v>
      </c>
      <c r="AQ310" s="582">
        <f t="shared" si="78"/>
        <v>54.931888598011234</v>
      </c>
      <c r="AR310" s="430">
        <f>INDEX(Historical!$C$7:$C$1190,MATCH(B310,Historical!$B$7:$B$1214,0))*IF(AH310="n/a",1.03,IF(AH310&lt;0,1.01,IF(AH310&gt;10,1.1,(1+AH310/100))))</f>
        <v>1.32</v>
      </c>
      <c r="AS310" s="581">
        <f t="shared" si="79"/>
        <v>1.4520000000000002</v>
      </c>
      <c r="AT310" s="581">
        <f t="shared" si="85"/>
        <v>1.4955600000000002</v>
      </c>
      <c r="AU310" s="581">
        <f t="shared" si="85"/>
        <v>1.5404268000000003</v>
      </c>
      <c r="AV310" s="581">
        <f t="shared" si="85"/>
        <v>1.5866396040000004</v>
      </c>
      <c r="AW310" s="430">
        <f t="shared" si="80"/>
        <v>7.3946264040000012</v>
      </c>
      <c r="AX310" s="516">
        <f t="shared" si="81"/>
        <v>8.3886856539988663</v>
      </c>
      <c r="AY310" s="606">
        <v>0.9</v>
      </c>
      <c r="AZ310" s="571">
        <v>32.6</v>
      </c>
      <c r="BA310" s="571">
        <v>-13.04</v>
      </c>
      <c r="BB310" s="571">
        <v>8.34</v>
      </c>
      <c r="BC310" s="571">
        <v>6.41</v>
      </c>
      <c r="BD310" s="591"/>
      <c r="BE310" s="421">
        <v>2014</v>
      </c>
      <c r="BF310" s="421">
        <f t="shared" si="82"/>
        <v>1</v>
      </c>
      <c r="BG310" s="578">
        <v>1.49</v>
      </c>
      <c r="BH310" t="s">
        <v>3876</v>
      </c>
      <c r="BI310" t="s">
        <v>3877</v>
      </c>
    </row>
    <row r="311" spans="1:61" s="8" customFormat="1" ht="12.75" customHeight="1" x14ac:dyDescent="0.25">
      <c r="A311" s="95" t="s">
        <v>4484</v>
      </c>
      <c r="B311" s="409" t="s">
        <v>1535</v>
      </c>
      <c r="C311" s="734" t="s">
        <v>107</v>
      </c>
      <c r="D311" s="734" t="s">
        <v>3652</v>
      </c>
      <c r="E311" s="504">
        <v>14</v>
      </c>
      <c r="F311" s="33">
        <v>354</v>
      </c>
      <c r="G311" s="33" t="s">
        <v>105</v>
      </c>
      <c r="H311" s="33" t="s">
        <v>105</v>
      </c>
      <c r="I311" s="573">
        <v>20.78</v>
      </c>
      <c r="J311" s="430">
        <f t="shared" si="69"/>
        <v>4.0904716073147256</v>
      </c>
      <c r="K311" s="575">
        <v>0.21249999999999999</v>
      </c>
      <c r="L311" s="406">
        <v>4</v>
      </c>
      <c r="M311" s="423">
        <f t="shared" si="70"/>
        <v>0.85</v>
      </c>
      <c r="N311" s="183" t="s">
        <v>481</v>
      </c>
      <c r="O311" s="505">
        <v>0.21</v>
      </c>
      <c r="P311" s="422">
        <v>45730</v>
      </c>
      <c r="Q311" s="422">
        <v>45748</v>
      </c>
      <c r="R311" s="423">
        <f t="shared" si="71"/>
        <v>1.1904761904761916</v>
      </c>
      <c r="S311" s="474">
        <f>IF(INDEX(Historical!$D$7:$D$1190,MATCH(B311,Historical!$B$7:$B$1192,0))=0,"n/a",(INDEX(Historical!$C$7:$C$1190,MATCH(B311,Historical!$B$7:$B$1192,0))/INDEX(Historical!$D$7:$D$1190,MATCH(B311,Historical!$B$7:$B$1192,0))-1)*100)</f>
        <v>5.0632911392404889</v>
      </c>
      <c r="T311" s="474">
        <f>IF(INDEX(Historical!$F$7:$F$1190,MATCH(B311,Historical!$B$7:$B$1192,0))=0,"n/a",((INDEX(Historical!$C$7:$C$1190,MATCH(B311,Historical!$B$7:$B$1192,0))/INDEX(Historical!$F$7:$F$1190,MATCH(B311,Historical!$B$7:$B$1192,0)))^(1/3)-1)*100)</f>
        <v>5.343218065147215</v>
      </c>
      <c r="U311" s="474">
        <f>IF(INDEX(Historical!$H$7:$H$1190,MATCH(B311,Historical!$B$7:$B$1192,0))=0,"n/a",((INDEX(Historical!$C$7:$C$1190,MATCH(B311,Historical!$B$7:$B$1192,0))/INDEX(Historical!$H$7:$H$1190,MATCH(B311,Historical!$B$7:$B$1192,0)))^(1/5)-1)*100)</f>
        <v>5.6689783679528372</v>
      </c>
      <c r="V311" s="474">
        <f>IF(INDEX(Historical!$M$7:$M$1190,MATCH(B311,Historical!$B$7:$B$1192,0))=0,"n/a",((INDEX(Historical!$C$7:$C$1190,MATCH(B311,Historical!$B$7:$B$1192,0))/INDEX(Historical!$M$7:$M$1190,MATCH(B311,Historical!$B$7:$B$1192,0)))^(1/10)-1)*100)</f>
        <v>6.6740744793645224</v>
      </c>
      <c r="W311" s="475">
        <f t="shared" si="72"/>
        <v>0.84940292252965888</v>
      </c>
      <c r="X311" s="476" t="str">
        <f t="shared" si="73"/>
        <v>n/a</v>
      </c>
      <c r="Y311" s="445"/>
      <c r="Z311" s="430">
        <f t="shared" si="74"/>
        <v>66.929133858267704</v>
      </c>
      <c r="AA311" s="581">
        <f t="shared" si="75"/>
        <v>16.362204724409448</v>
      </c>
      <c r="AB311" s="406">
        <v>12</v>
      </c>
      <c r="AC311" s="568">
        <v>1.27</v>
      </c>
      <c r="AD311" s="568" t="s">
        <v>135</v>
      </c>
      <c r="AE311" s="568">
        <v>2.1</v>
      </c>
      <c r="AF311" s="568">
        <v>0.74</v>
      </c>
      <c r="AG311" s="568">
        <v>4.5699999999999994</v>
      </c>
      <c r="AH311" s="568">
        <v>20</v>
      </c>
      <c r="AI311" s="568">
        <v>18.399999999999999</v>
      </c>
      <c r="AJ311" s="568">
        <v>-12.839999999999998</v>
      </c>
      <c r="AK311" s="568" t="s">
        <v>135</v>
      </c>
      <c r="AL311" s="576">
        <v>3010</v>
      </c>
      <c r="AM311" s="571">
        <v>1.63</v>
      </c>
      <c r="AN311" s="568">
        <v>0.31</v>
      </c>
      <c r="AO311" s="510">
        <f t="shared" si="76"/>
        <v>-6.6027547491418854</v>
      </c>
      <c r="AP311" s="511">
        <f t="shared" si="77"/>
        <v>9.7594499752675627</v>
      </c>
      <c r="AQ311" s="582">
        <f t="shared" si="78"/>
        <v>-26.642332837094983</v>
      </c>
      <c r="AR311" s="430">
        <f>INDEX(Historical!$C$7:$C$1190,MATCH(B311,Historical!$B$7:$B$1214,0))*IF(AH311="n/a",1.03,IF(AH311&lt;0,1.01,IF(AH311&gt;10,1.1,(1+AH311/100))))</f>
        <v>0.91300000000000003</v>
      </c>
      <c r="AS311" s="581">
        <f t="shared" si="79"/>
        <v>1.0043000000000002</v>
      </c>
      <c r="AT311" s="581">
        <f t="shared" si="85"/>
        <v>1.0344290000000003</v>
      </c>
      <c r="AU311" s="581">
        <f t="shared" si="85"/>
        <v>1.0654618700000003</v>
      </c>
      <c r="AV311" s="581">
        <f t="shared" si="85"/>
        <v>1.0974257261000002</v>
      </c>
      <c r="AW311" s="430">
        <f t="shared" si="80"/>
        <v>5.1146165961000003</v>
      </c>
      <c r="AX311" s="516">
        <f t="shared" si="81"/>
        <v>24.613169374879693</v>
      </c>
      <c r="AY311" s="606">
        <v>0.99</v>
      </c>
      <c r="AZ311" s="571">
        <v>20.810000000000002</v>
      </c>
      <c r="BA311" s="571">
        <v>-19.919999999999998</v>
      </c>
      <c r="BB311" s="571">
        <v>5.48</v>
      </c>
      <c r="BC311" s="571">
        <v>-0.04</v>
      </c>
      <c r="BD311" s="591"/>
      <c r="BE311" s="421">
        <v>2012</v>
      </c>
      <c r="BF311" s="421">
        <f t="shared" si="82"/>
        <v>1</v>
      </c>
      <c r="BG311" s="578">
        <v>0.59</v>
      </c>
      <c r="BH311" t="s">
        <v>3876</v>
      </c>
      <c r="BI311" t="s">
        <v>3877</v>
      </c>
    </row>
    <row r="312" spans="1:61" s="8" customFormat="1" ht="12.75" customHeight="1" x14ac:dyDescent="0.25">
      <c r="A312" s="95" t="s">
        <v>4485</v>
      </c>
      <c r="B312" s="409" t="s">
        <v>1571</v>
      </c>
      <c r="C312" s="734" t="s">
        <v>130</v>
      </c>
      <c r="D312" s="734" t="s">
        <v>3653</v>
      </c>
      <c r="E312" s="504">
        <v>13</v>
      </c>
      <c r="F312" s="33">
        <v>410</v>
      </c>
      <c r="G312" s="33" t="s">
        <v>105</v>
      </c>
      <c r="H312" s="33" t="s">
        <v>105</v>
      </c>
      <c r="I312" s="573">
        <v>11.65</v>
      </c>
      <c r="J312" s="430">
        <f t="shared" si="69"/>
        <v>6.3519313304721035</v>
      </c>
      <c r="K312" s="575">
        <v>0.185</v>
      </c>
      <c r="L312" s="406">
        <v>4</v>
      </c>
      <c r="M312" s="423">
        <f t="shared" si="70"/>
        <v>0.74</v>
      </c>
      <c r="N312" s="183" t="s">
        <v>540</v>
      </c>
      <c r="O312" s="505">
        <v>0.17249999999999999</v>
      </c>
      <c r="P312" s="422">
        <v>45775</v>
      </c>
      <c r="Q312" s="422">
        <v>45784</v>
      </c>
      <c r="R312" s="423">
        <f t="shared" si="71"/>
        <v>7.2463768115942102</v>
      </c>
      <c r="S312" s="474">
        <f>IF(INDEX(Historical!$D$7:$D$1190,MATCH(B312,Historical!$B$7:$B$1192,0))=0,"n/a",(INDEX(Historical!$C$7:$C$1190,MATCH(B312,Historical!$B$7:$B$1192,0))/INDEX(Historical!$D$7:$D$1190,MATCH(B312,Historical!$B$7:$B$1192,0))-1)*100)</f>
        <v>6.25</v>
      </c>
      <c r="T312" s="474">
        <f>IF(INDEX(Historical!$F$7:$F$1190,MATCH(B312,Historical!$B$7:$B$1192,0))=0,"n/a",((INDEX(Historical!$C$7:$C$1190,MATCH(B312,Historical!$B$7:$B$1192,0))/INDEX(Historical!$F$7:$F$1190,MATCH(B312,Historical!$B$7:$B$1192,0)))^(1/3)-1)*100)</f>
        <v>6.6858844342181811</v>
      </c>
      <c r="U312" s="474">
        <f>IF(INDEX(Historical!$H$7:$H$1190,MATCH(B312,Historical!$B$7:$B$1192,0))=0,"n/a",((INDEX(Historical!$C$7:$C$1190,MATCH(B312,Historical!$B$7:$B$1192,0))/INDEX(Historical!$H$7:$H$1190,MATCH(B312,Historical!$B$7:$B$1192,0)))^(1/5)-1)*100)</f>
        <v>6.6646556321876327</v>
      </c>
      <c r="V312" s="474">
        <f>IF(INDEX(Historical!$M$7:$M$1190,MATCH(B312,Historical!$B$7:$B$1192,0))=0,"n/a",((INDEX(Historical!$C$7:$C$1190,MATCH(B312,Historical!$B$7:$B$1192,0))/INDEX(Historical!$M$7:$M$1190,MATCH(B312,Historical!$B$7:$B$1192,0)))^(1/10)-1)*100)</f>
        <v>7.0209943508566353</v>
      </c>
      <c r="W312" s="475">
        <f t="shared" si="72"/>
        <v>0.94924668773939047</v>
      </c>
      <c r="X312" s="476">
        <f t="shared" si="73"/>
        <v>0.31496482193703368</v>
      </c>
      <c r="Y312" s="574"/>
      <c r="Z312" s="430">
        <f t="shared" si="74"/>
        <v>48.051948051948052</v>
      </c>
      <c r="AA312" s="581">
        <f t="shared" si="75"/>
        <v>7.5649350649350646</v>
      </c>
      <c r="AB312" s="406">
        <v>9</v>
      </c>
      <c r="AC312" s="568">
        <v>1.54</v>
      </c>
      <c r="AD312" s="568" t="s">
        <v>135</v>
      </c>
      <c r="AE312" s="568">
        <v>0.22</v>
      </c>
      <c r="AF312" s="568">
        <v>1.1399999999999999</v>
      </c>
      <c r="AG312" s="568">
        <v>16.220000000000002</v>
      </c>
      <c r="AH312" s="568" t="s">
        <v>135</v>
      </c>
      <c r="AI312" s="568" t="s">
        <v>135</v>
      </c>
      <c r="AJ312" s="568">
        <v>21.16</v>
      </c>
      <c r="AK312" s="568" t="s">
        <v>135</v>
      </c>
      <c r="AL312" s="576">
        <v>391.51</v>
      </c>
      <c r="AM312" s="571">
        <v>18.360000000000003</v>
      </c>
      <c r="AN312" s="568">
        <v>0.84</v>
      </c>
      <c r="AO312" s="510">
        <f t="shared" si="76"/>
        <v>5.4516518977246724</v>
      </c>
      <c r="AP312" s="511">
        <f t="shared" si="77"/>
        <v>13.016586962659737</v>
      </c>
      <c r="AQ312" s="582">
        <f t="shared" si="78"/>
        <v>-38.089577348394457</v>
      </c>
      <c r="AR312" s="430">
        <f>INDEX(Historical!$C$7:$C$1190,MATCH(B312,Historical!$B$7:$B$1214,0))*IF(AH312="n/a",1.03,IF(AH312&lt;0,1.01,IF(AH312&gt;10,1.1,(1+AH312/100))))</f>
        <v>0.70040000000000002</v>
      </c>
      <c r="AS312" s="581">
        <f t="shared" si="79"/>
        <v>0.72141200000000005</v>
      </c>
      <c r="AT312" s="581">
        <f t="shared" si="85"/>
        <v>0.74305436000000002</v>
      </c>
      <c r="AU312" s="581">
        <f t="shared" si="85"/>
        <v>0.7653459908000001</v>
      </c>
      <c r="AV312" s="581">
        <f t="shared" si="85"/>
        <v>0.7883063705240001</v>
      </c>
      <c r="AW312" s="430">
        <f t="shared" si="80"/>
        <v>3.7185187213240001</v>
      </c>
      <c r="AX312" s="516">
        <f t="shared" si="81"/>
        <v>31.9186156336824</v>
      </c>
      <c r="AY312" s="606">
        <v>0.32</v>
      </c>
      <c r="AZ312" s="571">
        <v>7.4700000000000006</v>
      </c>
      <c r="BA312" s="571">
        <v>-15.27</v>
      </c>
      <c r="BB312" s="571">
        <v>-0.54</v>
      </c>
      <c r="BC312" s="571">
        <v>-4.2700000000000005</v>
      </c>
      <c r="BD312" s="591"/>
      <c r="BE312" s="421">
        <v>2013</v>
      </c>
      <c r="BF312" s="421">
        <f t="shared" si="82"/>
        <v>1</v>
      </c>
      <c r="BG312" s="578">
        <v>5.82</v>
      </c>
      <c r="BH312" t="s">
        <v>3876</v>
      </c>
      <c r="BI312" t="s">
        <v>3877</v>
      </c>
    </row>
    <row r="313" spans="1:61" s="8" customFormat="1" ht="12.75" customHeight="1" x14ac:dyDescent="0.25">
      <c r="A313" s="88" t="s">
        <v>4488</v>
      </c>
      <c r="B313" s="409" t="s">
        <v>3327</v>
      </c>
      <c r="C313" s="734" t="s">
        <v>107</v>
      </c>
      <c r="D313" s="734" t="s">
        <v>117</v>
      </c>
      <c r="E313" s="504">
        <v>11</v>
      </c>
      <c r="F313" s="33">
        <v>480</v>
      </c>
      <c r="G313" s="33" t="s">
        <v>105</v>
      </c>
      <c r="H313" s="33" t="s">
        <v>105</v>
      </c>
      <c r="I313" s="573">
        <v>78.23</v>
      </c>
      <c r="J313" s="430">
        <f t="shared" si="69"/>
        <v>1.9429886232902978</v>
      </c>
      <c r="K313" s="575">
        <v>0.38</v>
      </c>
      <c r="L313" s="406">
        <v>4</v>
      </c>
      <c r="M313" s="423">
        <f t="shared" si="70"/>
        <v>1.52</v>
      </c>
      <c r="N313" s="183" t="s">
        <v>3623</v>
      </c>
      <c r="O313" s="505">
        <v>0.35</v>
      </c>
      <c r="P313" s="422">
        <v>45611</v>
      </c>
      <c r="Q313" s="422">
        <v>45628</v>
      </c>
      <c r="R313" s="423">
        <f t="shared" si="71"/>
        <v>8.5714285714285801</v>
      </c>
      <c r="S313" s="474">
        <f>IF(INDEX(Historical!$D$7:$D$1190,MATCH(B313,Historical!$B$7:$B$1192,0))=0,"n/a",(INDEX(Historical!$C$7:$C$1190,MATCH(B313,Historical!$B$7:$B$1192,0))/INDEX(Historical!$D$7:$D$1190,MATCH(B313,Historical!$B$7:$B$1192,0))-1)*100)</f>
        <v>14.399999999999991</v>
      </c>
      <c r="T313" s="474">
        <f>IF(INDEX(Historical!$F$7:$F$1190,MATCH(B313,Historical!$B$7:$B$1192,0))=0,"n/a",((INDEX(Historical!$C$7:$C$1190,MATCH(B313,Historical!$B$7:$B$1192,0))/INDEX(Historical!$F$7:$F$1190,MATCH(B313,Historical!$B$7:$B$1192,0)))^(1/3)-1)*100)</f>
        <v>11.557713479136765</v>
      </c>
      <c r="U313" s="474">
        <f>IF(INDEX(Historical!$H$7:$H$1190,MATCH(B313,Historical!$B$7:$B$1192,0))=0,"n/a",((INDEX(Historical!$C$7:$C$1190,MATCH(B313,Historical!$B$7:$B$1192,0))/INDEX(Historical!$H$7:$H$1190,MATCH(B313,Historical!$B$7:$B$1192,0)))^(1/5)-1)*100)</f>
        <v>11.494023713401802</v>
      </c>
      <c r="V313" s="474">
        <f>IF(INDEX(Historical!$M$7:$M$1190,MATCH(B313,Historical!$B$7:$B$1192,0))=0,"n/a",((INDEX(Historical!$C$7:$C$1190,MATCH(B313,Historical!$B$7:$B$1192,0))/INDEX(Historical!$M$7:$M$1190,MATCH(B313,Historical!$B$7:$B$1192,0)))^(1/10)-1)*100)</f>
        <v>10.434817238336326</v>
      </c>
      <c r="W313" s="475">
        <f t="shared" si="72"/>
        <v>1.1015069503253083</v>
      </c>
      <c r="X313" s="476" t="str">
        <f t="shared" si="73"/>
        <v>n/a</v>
      </c>
      <c r="Y313" s="439"/>
      <c r="Z313" s="430">
        <f t="shared" si="74"/>
        <v>24.877250409165303</v>
      </c>
      <c r="AA313" s="581">
        <f t="shared" si="75"/>
        <v>12.803600654664484</v>
      </c>
      <c r="AB313" s="406">
        <v>12</v>
      </c>
      <c r="AC313" s="568">
        <v>6.11</v>
      </c>
      <c r="AD313" s="568">
        <v>0.33</v>
      </c>
      <c r="AE313" s="568">
        <v>0.93</v>
      </c>
      <c r="AF313" s="568">
        <v>1.5</v>
      </c>
      <c r="AG313" s="568">
        <v>12.19</v>
      </c>
      <c r="AH313" s="568">
        <v>109.69</v>
      </c>
      <c r="AI313" s="568">
        <v>19.420000000000002</v>
      </c>
      <c r="AJ313" s="568">
        <v>-6.54</v>
      </c>
      <c r="AK313" s="568">
        <v>38.39</v>
      </c>
      <c r="AL313" s="576">
        <v>4760</v>
      </c>
      <c r="AM313" s="571">
        <v>0.89</v>
      </c>
      <c r="AN313" s="568">
        <v>0.27</v>
      </c>
      <c r="AO313" s="510">
        <f t="shared" si="76"/>
        <v>0.63341168202761544</v>
      </c>
      <c r="AP313" s="511">
        <f t="shared" si="77"/>
        <v>13.437012336692099</v>
      </c>
      <c r="AQ313" s="582">
        <f t="shared" si="78"/>
        <v>-7.610965099876033</v>
      </c>
      <c r="AR313" s="430">
        <f>INDEX(Historical!$C$7:$C$1190,MATCH(B313,Historical!$B$7:$B$1214,0))*IF(AH313="n/a",1.03,IF(AH313&lt;0,1.01,IF(AH313&gt;10,1.1,(1+AH313/100))))</f>
        <v>1.573</v>
      </c>
      <c r="AS313" s="581">
        <f t="shared" si="79"/>
        <v>1.7303000000000002</v>
      </c>
      <c r="AT313" s="581">
        <f t="shared" si="85"/>
        <v>1.9033300000000004</v>
      </c>
      <c r="AU313" s="581">
        <f t="shared" si="85"/>
        <v>2.0936630000000007</v>
      </c>
      <c r="AV313" s="581">
        <f t="shared" si="85"/>
        <v>2.3030293000000008</v>
      </c>
      <c r="AW313" s="430">
        <f t="shared" si="80"/>
        <v>9.6033223000000021</v>
      </c>
      <c r="AX313" s="516">
        <f t="shared" si="81"/>
        <v>12.275753930717118</v>
      </c>
      <c r="AY313" s="606">
        <v>0.43</v>
      </c>
      <c r="AZ313" s="571">
        <v>9.0300000000000011</v>
      </c>
      <c r="BA313" s="571">
        <v>-24.46</v>
      </c>
      <c r="BB313" s="571">
        <v>-4.78</v>
      </c>
      <c r="BC313" s="571">
        <v>-11.1</v>
      </c>
      <c r="BD313" s="591"/>
      <c r="BE313" s="421">
        <v>2014</v>
      </c>
      <c r="BF313" s="421">
        <f t="shared" si="82"/>
        <v>1</v>
      </c>
      <c r="BG313" s="578">
        <v>3.0700000000000003</v>
      </c>
      <c r="BH313" t="s">
        <v>3876</v>
      </c>
      <c r="BI313" t="s">
        <v>3877</v>
      </c>
    </row>
    <row r="314" spans="1:61" s="8" customFormat="1" x14ac:dyDescent="0.25">
      <c r="A314" s="95" t="s">
        <v>744</v>
      </c>
      <c r="B314" s="409" t="s">
        <v>745</v>
      </c>
      <c r="C314" s="734" t="s">
        <v>122</v>
      </c>
      <c r="D314" s="734" t="s">
        <v>3655</v>
      </c>
      <c r="E314" s="504">
        <v>22</v>
      </c>
      <c r="F314" s="33">
        <v>174</v>
      </c>
      <c r="G314" s="33" t="s">
        <v>105</v>
      </c>
      <c r="H314" s="33" t="s">
        <v>105</v>
      </c>
      <c r="I314" s="573">
        <v>46.92</v>
      </c>
      <c r="J314" s="430">
        <f t="shared" si="69"/>
        <v>1.7050298380221656</v>
      </c>
      <c r="K314" s="575">
        <v>0.2</v>
      </c>
      <c r="L314" s="406">
        <v>4</v>
      </c>
      <c r="M314" s="423">
        <f t="shared" si="70"/>
        <v>0.8</v>
      </c>
      <c r="N314" s="183" t="s">
        <v>311</v>
      </c>
      <c r="O314" s="505">
        <v>0.19</v>
      </c>
      <c r="P314" s="422">
        <v>45733</v>
      </c>
      <c r="Q314" s="422">
        <v>45747</v>
      </c>
      <c r="R314" s="423">
        <f t="shared" si="71"/>
        <v>5.2631578947368469</v>
      </c>
      <c r="S314" s="474">
        <f>IF(INDEX(Historical!$D$7:$D$1190,MATCH(B314,Historical!$B$7:$B$1192,0))=0,"n/a",(INDEX(Historical!$C$7:$C$1190,MATCH(B314,Historical!$B$7:$B$1192,0))/INDEX(Historical!$D$7:$D$1190,MATCH(B314,Historical!$B$7:$B$1192,0))-1)*100)</f>
        <v>5.555555555555558</v>
      </c>
      <c r="T314" s="474">
        <f>IF(INDEX(Historical!$F$7:$F$1190,MATCH(B314,Historical!$B$7:$B$1192,0))=0,"n/a",((INDEX(Historical!$C$7:$C$1190,MATCH(B314,Historical!$B$7:$B$1192,0))/INDEX(Historical!$F$7:$F$1190,MATCH(B314,Historical!$B$7:$B$1192,0)))^(1/3)-1)*100)</f>
        <v>10.715524489384997</v>
      </c>
      <c r="U314" s="474">
        <f>IF(INDEX(Historical!$H$7:$H$1190,MATCH(B314,Historical!$B$7:$B$1192,0))=0,"n/a",((INDEX(Historical!$C$7:$C$1190,MATCH(B314,Historical!$B$7:$B$1192,0))/INDEX(Historical!$H$7:$H$1190,MATCH(B314,Historical!$B$7:$B$1192,0)))^(1/5)-1)*100)</f>
        <v>11.550670014054099</v>
      </c>
      <c r="V314" s="474">
        <f>IF(INDEX(Historical!$M$7:$M$1190,MATCH(B314,Historical!$B$7:$B$1192,0))=0,"n/a",((INDEX(Historical!$C$7:$C$1190,MATCH(B314,Historical!$B$7:$B$1192,0))/INDEX(Historical!$M$7:$M$1190,MATCH(B314,Historical!$B$7:$B$1192,0)))^(1/10)-1)*100)</f>
        <v>9.7410809684315147</v>
      </c>
      <c r="W314" s="475">
        <f t="shared" si="72"/>
        <v>1.1857688126694588</v>
      </c>
      <c r="X314" s="476">
        <f t="shared" si="73"/>
        <v>1.4051909992766545</v>
      </c>
      <c r="Y314" s="439"/>
      <c r="Z314" s="430">
        <f t="shared" si="74"/>
        <v>28.368794326241137</v>
      </c>
      <c r="AA314" s="581">
        <f t="shared" si="75"/>
        <v>16.638297872340427</v>
      </c>
      <c r="AB314" s="406">
        <v>12</v>
      </c>
      <c r="AC314" s="568">
        <v>2.82</v>
      </c>
      <c r="AD314" s="568">
        <v>1.87</v>
      </c>
      <c r="AE314" s="568">
        <v>0.81</v>
      </c>
      <c r="AF314" s="568">
        <v>2.2599999999999998</v>
      </c>
      <c r="AG314" s="568">
        <v>14.540000000000001</v>
      </c>
      <c r="AH314" s="568">
        <v>8.76</v>
      </c>
      <c r="AI314" s="568">
        <v>9.85</v>
      </c>
      <c r="AJ314" s="568">
        <v>8.2199999999999989</v>
      </c>
      <c r="AK314" s="568">
        <v>8.93</v>
      </c>
      <c r="AL314" s="576">
        <v>5020</v>
      </c>
      <c r="AM314" s="571">
        <v>17.380000000000003</v>
      </c>
      <c r="AN314" s="568">
        <v>2.27</v>
      </c>
      <c r="AO314" s="510">
        <f t="shared" si="76"/>
        <v>-3.3825980202641635</v>
      </c>
      <c r="AP314" s="511">
        <f t="shared" si="77"/>
        <v>13.255699852076264</v>
      </c>
      <c r="AQ314" s="582">
        <f t="shared" si="78"/>
        <v>29.275851816509647</v>
      </c>
      <c r="AR314" s="430">
        <f>INDEX(Historical!$C$7:$C$1190,MATCH(B314,Historical!$B$7:$B$1214,0))*IF(AH314="n/a",1.03,IF(AH314&lt;0,1.01,IF(AH314&gt;10,1.1,(1+AH314/100))))</f>
        <v>0.82657599999999998</v>
      </c>
      <c r="AS314" s="581">
        <f t="shared" si="79"/>
        <v>0.907993736</v>
      </c>
      <c r="AT314" s="581">
        <f t="shared" si="85"/>
        <v>0.98907757662479989</v>
      </c>
      <c r="AU314" s="581">
        <f t="shared" si="85"/>
        <v>1.0774022042173945</v>
      </c>
      <c r="AV314" s="581">
        <f t="shared" si="85"/>
        <v>1.1736142210540077</v>
      </c>
      <c r="AW314" s="430">
        <f t="shared" si="80"/>
        <v>4.9746637378962024</v>
      </c>
      <c r="AX314" s="516">
        <f t="shared" si="81"/>
        <v>10.602437634049878</v>
      </c>
      <c r="AY314" s="606">
        <v>0.71</v>
      </c>
      <c r="AZ314" s="571">
        <v>5.75</v>
      </c>
      <c r="BA314" s="571">
        <v>-19.3</v>
      </c>
      <c r="BB314" s="571">
        <v>-8.42</v>
      </c>
      <c r="BC314" s="571">
        <v>-10.76</v>
      </c>
      <c r="BD314" s="591"/>
      <c r="BE314" s="421">
        <v>2004</v>
      </c>
      <c r="BF314" s="421">
        <f t="shared" si="82"/>
        <v>2</v>
      </c>
      <c r="BG314" s="578">
        <v>3.53</v>
      </c>
      <c r="BH314" t="s">
        <v>3876</v>
      </c>
      <c r="BI314" t="s">
        <v>3877</v>
      </c>
    </row>
    <row r="315" spans="1:61" s="8" customFormat="1" ht="12.75" customHeight="1" x14ac:dyDescent="0.25">
      <c r="A315" s="95" t="s">
        <v>4492</v>
      </c>
      <c r="B315" s="409" t="s">
        <v>1554</v>
      </c>
      <c r="C315" s="734" t="s">
        <v>107</v>
      </c>
      <c r="D315" s="734" t="s">
        <v>3646</v>
      </c>
      <c r="E315" s="504">
        <v>14</v>
      </c>
      <c r="F315" s="33">
        <v>372</v>
      </c>
      <c r="G315" s="33" t="s">
        <v>105</v>
      </c>
      <c r="H315" s="33" t="s">
        <v>105</v>
      </c>
      <c r="I315" s="573">
        <v>57.53</v>
      </c>
      <c r="J315" s="430">
        <f t="shared" si="69"/>
        <v>1.7382235355466711</v>
      </c>
      <c r="K315" s="575">
        <v>0.25</v>
      </c>
      <c r="L315" s="406">
        <v>4</v>
      </c>
      <c r="M315" s="423">
        <f t="shared" si="70"/>
        <v>1</v>
      </c>
      <c r="N315" s="183" t="s">
        <v>206</v>
      </c>
      <c r="O315" s="505">
        <v>0.23</v>
      </c>
      <c r="P315" s="422">
        <v>45884</v>
      </c>
      <c r="Q315" s="422">
        <v>45898</v>
      </c>
      <c r="R315" s="423">
        <f t="shared" si="71"/>
        <v>8.6956521739130395</v>
      </c>
      <c r="S315" s="474">
        <f>IF(INDEX(Historical!$D$7:$D$1190,MATCH(B315,Historical!$B$7:$B$1192,0))=0,"n/a",(INDEX(Historical!$C$7:$C$1190,MATCH(B315,Historical!$B$7:$B$1192,0))/INDEX(Historical!$D$7:$D$1190,MATCH(B315,Historical!$B$7:$B$1192,0))-1)*100)</f>
        <v>4.7619047619047672</v>
      </c>
      <c r="T315" s="474">
        <f>IF(INDEX(Historical!$F$7:$F$1190,MATCH(B315,Historical!$B$7:$B$1192,0))=0,"n/a",((INDEX(Historical!$C$7:$C$1190,MATCH(B315,Historical!$B$7:$B$1192,0))/INDEX(Historical!$F$7:$F$1190,MATCH(B315,Historical!$B$7:$B$1192,0)))^(1/3)-1)*100)</f>
        <v>6.917810999860885</v>
      </c>
      <c r="U315" s="474">
        <f>IF(INDEX(Historical!$H$7:$H$1190,MATCH(B315,Historical!$B$7:$B$1192,0))=0,"n/a",((INDEX(Historical!$C$7:$C$1190,MATCH(B315,Historical!$B$7:$B$1192,0))/INDEX(Historical!$H$7:$H$1190,MATCH(B315,Historical!$B$7:$B$1192,0)))^(1/5)-1)*100)</f>
        <v>9.4608784223157549</v>
      </c>
      <c r="V315" s="474">
        <f>IF(INDEX(Historical!$M$7:$M$1190,MATCH(B315,Historical!$B$7:$B$1192,0))=0,"n/a",((INDEX(Historical!$C$7:$C$1190,MATCH(B315,Historical!$B$7:$B$1192,0))/INDEX(Historical!$M$7:$M$1190,MATCH(B315,Historical!$B$7:$B$1192,0)))^(1/10)-1)*100)</f>
        <v>10.30542524220699</v>
      </c>
      <c r="W315" s="475">
        <f t="shared" si="72"/>
        <v>0.91804832891006749</v>
      </c>
      <c r="X315" s="476">
        <f t="shared" si="73"/>
        <v>0.81629667146814111</v>
      </c>
      <c r="Y315" s="449"/>
      <c r="Z315" s="430">
        <f t="shared" si="74"/>
        <v>19.342359767891683</v>
      </c>
      <c r="AA315" s="581">
        <f t="shared" si="75"/>
        <v>11.127659574468085</v>
      </c>
      <c r="AB315" s="406">
        <v>12</v>
      </c>
      <c r="AC315" s="568">
        <v>5.17</v>
      </c>
      <c r="AD315" s="568" t="s">
        <v>135</v>
      </c>
      <c r="AE315" s="568">
        <v>2.13</v>
      </c>
      <c r="AF315" s="568">
        <v>1.19</v>
      </c>
      <c r="AG315" s="568">
        <v>11.29</v>
      </c>
      <c r="AH315" s="568">
        <v>8.82</v>
      </c>
      <c r="AI315" s="568">
        <v>14.430000000000001</v>
      </c>
      <c r="AJ315" s="568">
        <v>11.59</v>
      </c>
      <c r="AK315" s="568" t="s">
        <v>135</v>
      </c>
      <c r="AL315" s="576">
        <v>650.14</v>
      </c>
      <c r="AM315" s="571">
        <v>14.74</v>
      </c>
      <c r="AN315" s="568">
        <v>0.26</v>
      </c>
      <c r="AO315" s="510">
        <f t="shared" si="76"/>
        <v>7.1442383394341391E-2</v>
      </c>
      <c r="AP315" s="511">
        <f t="shared" si="77"/>
        <v>11.199101957862426</v>
      </c>
      <c r="AQ315" s="582">
        <f t="shared" si="78"/>
        <v>-23.284320323194486</v>
      </c>
      <c r="AR315" s="430">
        <f>INDEX(Historical!$C$7:$C$1190,MATCH(B315,Historical!$B$7:$B$1214,0))*IF(AH315="n/a",1.03,IF(AH315&lt;0,1.01,IF(AH315&gt;10,1.1,(1+AH315/100))))</f>
        <v>0.95761600000000002</v>
      </c>
      <c r="AS315" s="581">
        <f t="shared" si="79"/>
        <v>1.0533776000000001</v>
      </c>
      <c r="AT315" s="581">
        <f t="shared" si="85"/>
        <v>1.0849789280000002</v>
      </c>
      <c r="AU315" s="581">
        <f t="shared" si="85"/>
        <v>1.1175282958400001</v>
      </c>
      <c r="AV315" s="581">
        <f t="shared" si="85"/>
        <v>1.1510541447152001</v>
      </c>
      <c r="AW315" s="430">
        <f t="shared" si="80"/>
        <v>5.3645549685552005</v>
      </c>
      <c r="AX315" s="516">
        <f t="shared" si="81"/>
        <v>9.3247957040764824</v>
      </c>
      <c r="AY315" s="606">
        <v>1.03</v>
      </c>
      <c r="AZ315" s="571">
        <v>27.57</v>
      </c>
      <c r="BA315" s="571">
        <v>-16.239999999999998</v>
      </c>
      <c r="BB315" s="571">
        <v>3.8</v>
      </c>
      <c r="BC315" s="571">
        <v>2.2999999999999998</v>
      </c>
      <c r="BD315" s="591"/>
      <c r="BE315" s="421">
        <v>2012</v>
      </c>
      <c r="BF315" s="421">
        <f t="shared" si="82"/>
        <v>1</v>
      </c>
      <c r="BG315" s="578">
        <v>1.21</v>
      </c>
      <c r="BH315" t="s">
        <v>3876</v>
      </c>
      <c r="BI315" t="s">
        <v>3877</v>
      </c>
    </row>
    <row r="316" spans="1:61" s="8" customFormat="1" ht="12.75" customHeight="1" x14ac:dyDescent="0.25">
      <c r="A316" s="8" t="s">
        <v>4494</v>
      </c>
      <c r="B316" s="409" t="s">
        <v>1545</v>
      </c>
      <c r="C316" s="734" t="s">
        <v>111</v>
      </c>
      <c r="D316" s="734" t="s">
        <v>209</v>
      </c>
      <c r="E316" s="504">
        <v>15</v>
      </c>
      <c r="F316" s="33">
        <v>275</v>
      </c>
      <c r="G316" s="33" t="s">
        <v>36</v>
      </c>
      <c r="H316" s="33" t="s">
        <v>36</v>
      </c>
      <c r="I316" s="573">
        <v>325.24</v>
      </c>
      <c r="J316" s="430">
        <f t="shared" si="69"/>
        <v>2.631902595006764</v>
      </c>
      <c r="K316" s="575">
        <v>2.14</v>
      </c>
      <c r="L316" s="406">
        <v>4</v>
      </c>
      <c r="M316" s="423">
        <f t="shared" si="70"/>
        <v>8.56</v>
      </c>
      <c r="N316" s="183" t="s">
        <v>246</v>
      </c>
      <c r="O316" s="505">
        <v>1.86</v>
      </c>
      <c r="P316" s="422">
        <v>45617</v>
      </c>
      <c r="Q316" s="422">
        <v>45636</v>
      </c>
      <c r="R316" s="423">
        <f t="shared" si="71"/>
        <v>15.053763440860216</v>
      </c>
      <c r="S316" s="474">
        <f>IF(INDEX(Historical!$D$7:$D$1190,MATCH(B316,Historical!$B$7:$B$1192,0))=0,"n/a",(INDEX(Historical!$C$7:$C$1190,MATCH(B316,Historical!$B$7:$B$1192,0))/INDEX(Historical!$D$7:$D$1190,MATCH(B316,Historical!$B$7:$B$1192,0))-1)*100)</f>
        <v>14.880952380952372</v>
      </c>
      <c r="T316" s="474">
        <f>IF(INDEX(Historical!$F$7:$F$1190,MATCH(B316,Historical!$B$7:$B$1192,0))=0,"n/a",((INDEX(Historical!$C$7:$C$1190,MATCH(B316,Historical!$B$7:$B$1192,0))/INDEX(Historical!$F$7:$F$1190,MATCH(B316,Historical!$B$7:$B$1192,0)))^(1/3)-1)*100)</f>
        <v>14.744567517945416</v>
      </c>
      <c r="U316" s="474">
        <f>IF(INDEX(Historical!$H$7:$H$1190,MATCH(B316,Historical!$B$7:$B$1192,0))=0,"n/a",((INDEX(Historical!$C$7:$C$1190,MATCH(B316,Historical!$B$7:$B$1192,0))/INDEX(Historical!$H$7:$H$1190,MATCH(B316,Historical!$B$7:$B$1192,0)))^(1/5)-1)*100)</f>
        <v>14.457682968265061</v>
      </c>
      <c r="V316" s="474">
        <f>IF(INDEX(Historical!$M$7:$M$1190,MATCH(B316,Historical!$B$7:$B$1192,0))=0,"n/a",((INDEX(Historical!$C$7:$C$1190,MATCH(B316,Historical!$B$7:$B$1192,0))/INDEX(Historical!$M$7:$M$1190,MATCH(B316,Historical!$B$7:$B$1192,0)))^(1/10)-1)*100)</f>
        <v>15.357160442329887</v>
      </c>
      <c r="W316" s="475">
        <f t="shared" si="72"/>
        <v>0.9414294408499152</v>
      </c>
      <c r="X316" s="476">
        <f t="shared" si="73"/>
        <v>1.5250720430659346</v>
      </c>
      <c r="Y316" s="405"/>
      <c r="Z316" s="430">
        <f t="shared" si="74"/>
        <v>45.628997867803839</v>
      </c>
      <c r="AA316" s="581">
        <f t="shared" si="75"/>
        <v>17.336886993603411</v>
      </c>
      <c r="AB316" s="406">
        <v>12</v>
      </c>
      <c r="AC316" s="568">
        <v>18.760000000000002</v>
      </c>
      <c r="AD316" s="568">
        <v>4.24</v>
      </c>
      <c r="AE316" s="568">
        <v>3.35</v>
      </c>
      <c r="AF316" s="568">
        <v>2.97</v>
      </c>
      <c r="AG316" s="568">
        <v>18.18</v>
      </c>
      <c r="AH316" s="568">
        <v>-4.03</v>
      </c>
      <c r="AI316" s="568">
        <v>7.76</v>
      </c>
      <c r="AJ316" s="568">
        <v>9.48</v>
      </c>
      <c r="AK316" s="568">
        <v>4.09</v>
      </c>
      <c r="AL316" s="576">
        <v>16970</v>
      </c>
      <c r="AM316" s="571">
        <v>2.2200000000000002</v>
      </c>
      <c r="AN316" s="568">
        <v>0.23</v>
      </c>
      <c r="AO316" s="510">
        <f t="shared" si="76"/>
        <v>-0.24730143033158569</v>
      </c>
      <c r="AP316" s="511">
        <f t="shared" si="77"/>
        <v>17.089585563271825</v>
      </c>
      <c r="AQ316" s="582">
        <f t="shared" si="78"/>
        <v>51.276868131107548</v>
      </c>
      <c r="AR316" s="430">
        <f>INDEX(Historical!$C$7:$C$1190,MATCH(B316,Historical!$B$7:$B$1214,0))*IF(AH316="n/a",1.03,IF(AH316&lt;0,1.01,IF(AH316&gt;10,1.1,(1+AH316/100))))</f>
        <v>7.7972000000000001</v>
      </c>
      <c r="AS316" s="581">
        <f t="shared" si="79"/>
        <v>8.4022627199999995</v>
      </c>
      <c r="AT316" s="581">
        <f t="shared" si="85"/>
        <v>8.7459152652479997</v>
      </c>
      <c r="AU316" s="581">
        <f t="shared" si="85"/>
        <v>9.1036231995966421</v>
      </c>
      <c r="AV316" s="581">
        <f t="shared" si="85"/>
        <v>9.4759613884601439</v>
      </c>
      <c r="AW316" s="430">
        <f t="shared" si="80"/>
        <v>43.524962573304784</v>
      </c>
      <c r="AX316" s="516">
        <f t="shared" si="81"/>
        <v>13.382413778534247</v>
      </c>
      <c r="AY316" s="606">
        <v>0.76</v>
      </c>
      <c r="AZ316" s="571">
        <v>20.95</v>
      </c>
      <c r="BA316" s="571">
        <v>-13.01</v>
      </c>
      <c r="BB316" s="571">
        <v>1</v>
      </c>
      <c r="BC316" s="571">
        <v>-2.1800000000000002</v>
      </c>
      <c r="BD316" s="591"/>
      <c r="BE316" s="421">
        <v>2011</v>
      </c>
      <c r="BF316" s="421">
        <f t="shared" si="82"/>
        <v>1</v>
      </c>
      <c r="BG316" s="578">
        <v>12.53</v>
      </c>
      <c r="BH316" t="s">
        <v>3876</v>
      </c>
      <c r="BI316" t="s">
        <v>3877</v>
      </c>
    </row>
    <row r="317" spans="1:61" s="8" customFormat="1" ht="12.75" customHeight="1" x14ac:dyDescent="0.25">
      <c r="A317" s="95" t="s">
        <v>4495</v>
      </c>
      <c r="B317" s="409" t="s">
        <v>2717</v>
      </c>
      <c r="C317" s="734" t="s">
        <v>107</v>
      </c>
      <c r="D317" s="734" t="s">
        <v>3652</v>
      </c>
      <c r="E317" s="504">
        <v>12</v>
      </c>
      <c r="F317" s="33">
        <v>454</v>
      </c>
      <c r="G317" s="33" t="s">
        <v>114</v>
      </c>
      <c r="H317" s="33" t="s">
        <v>114</v>
      </c>
      <c r="I317" s="573">
        <v>51.61</v>
      </c>
      <c r="J317" s="430">
        <f t="shared" si="69"/>
        <v>3.0226700251889174</v>
      </c>
      <c r="K317" s="575">
        <v>0.39</v>
      </c>
      <c r="L317" s="406">
        <v>4</v>
      </c>
      <c r="M317" s="423">
        <f t="shared" si="70"/>
        <v>1.56</v>
      </c>
      <c r="N317" s="183" t="s">
        <v>162</v>
      </c>
      <c r="O317" s="505">
        <v>0.38</v>
      </c>
      <c r="P317" s="422">
        <v>45736</v>
      </c>
      <c r="Q317" s="422">
        <v>45748</v>
      </c>
      <c r="R317" s="423">
        <f t="shared" si="71"/>
        <v>2.6315789473684235</v>
      </c>
      <c r="S317" s="474">
        <f>IF(INDEX(Historical!$D$7:$D$1190,MATCH(B317,Historical!$B$7:$B$1192,0))=0,"n/a",(INDEX(Historical!$C$7:$C$1190,MATCH(B317,Historical!$B$7:$B$1192,0))/INDEX(Historical!$D$7:$D$1190,MATCH(B317,Historical!$B$7:$B$1192,0))-1)*100)</f>
        <v>2.7027027027026973</v>
      </c>
      <c r="T317" s="474">
        <f>IF(INDEX(Historical!$F$7:$F$1190,MATCH(B317,Historical!$B$7:$B$1192,0))=0,"n/a",((INDEX(Historical!$C$7:$C$1190,MATCH(B317,Historical!$B$7:$B$1192,0))/INDEX(Historical!$F$7:$F$1190,MATCH(B317,Historical!$B$7:$B$1192,0)))^(1/3)-1)*100)</f>
        <v>4.8149469628073316</v>
      </c>
      <c r="U317" s="474">
        <f>IF(INDEX(Historical!$H$7:$H$1190,MATCH(B317,Historical!$B$7:$B$1192,0))=0,"n/a",((INDEX(Historical!$C$7:$C$1190,MATCH(B317,Historical!$B$7:$B$1192,0))/INDEX(Historical!$H$7:$H$1190,MATCH(B317,Historical!$B$7:$B$1192,0)))^(1/5)-1)*100)</f>
        <v>5.737527159162914</v>
      </c>
      <c r="V317" s="474">
        <f>IF(INDEX(Historical!$M$7:$M$1190,MATCH(B317,Historical!$B$7:$B$1192,0))=0,"n/a",((INDEX(Historical!$C$7:$C$1190,MATCH(B317,Historical!$B$7:$B$1192,0))/INDEX(Historical!$M$7:$M$1190,MATCH(B317,Historical!$B$7:$B$1192,0)))^(1/10)-1)*100)</f>
        <v>25.248450151530811</v>
      </c>
      <c r="W317" s="475">
        <f t="shared" si="72"/>
        <v>0.22724274657369606</v>
      </c>
      <c r="X317" s="476" t="str">
        <f t="shared" si="73"/>
        <v>n/a</v>
      </c>
      <c r="Y317" s="451" t="s">
        <v>4946</v>
      </c>
      <c r="Z317" s="430">
        <f t="shared" si="74"/>
        <v>29.94241842610365</v>
      </c>
      <c r="AA317" s="581">
        <f t="shared" si="75"/>
        <v>9.9059500959692901</v>
      </c>
      <c r="AB317" s="406">
        <v>12</v>
      </c>
      <c r="AC317" s="568">
        <v>5.21</v>
      </c>
      <c r="AD317" s="568">
        <v>0.87</v>
      </c>
      <c r="AE317" s="568">
        <v>1.96</v>
      </c>
      <c r="AF317" s="568">
        <v>1.41</v>
      </c>
      <c r="AG317" s="568">
        <v>14.71</v>
      </c>
      <c r="AH317" s="568">
        <v>23.77</v>
      </c>
      <c r="AI317" s="568">
        <v>2.35</v>
      </c>
      <c r="AJ317" s="568">
        <v>-2.64</v>
      </c>
      <c r="AK317" s="568">
        <v>11.33</v>
      </c>
      <c r="AL317" s="576">
        <v>7160</v>
      </c>
      <c r="AM317" s="571">
        <v>0.73</v>
      </c>
      <c r="AN317" s="568">
        <v>0.71</v>
      </c>
      <c r="AO317" s="510">
        <f t="shared" si="76"/>
        <v>-1.1457529116174587</v>
      </c>
      <c r="AP317" s="511">
        <f t="shared" si="77"/>
        <v>8.7601971843518314</v>
      </c>
      <c r="AQ317" s="582">
        <f t="shared" si="78"/>
        <v>-21.210859080661237</v>
      </c>
      <c r="AR317" s="430">
        <f>INDEX(Historical!$C$7:$C$1190,MATCH(B317,Historical!$B$7:$B$1214,0))*IF(AH317="n/a",1.03,IF(AH317&lt;0,1.01,IF(AH317&gt;10,1.1,(1+AH317/100))))</f>
        <v>1.6720000000000002</v>
      </c>
      <c r="AS317" s="581">
        <f t="shared" si="79"/>
        <v>1.7112920000000003</v>
      </c>
      <c r="AT317" s="581">
        <f t="shared" si="85"/>
        <v>1.8824212000000005</v>
      </c>
      <c r="AU317" s="581">
        <f t="shared" si="85"/>
        <v>2.0706633200000009</v>
      </c>
      <c r="AV317" s="581">
        <f t="shared" si="85"/>
        <v>2.277729652000001</v>
      </c>
      <c r="AW317" s="430">
        <f t="shared" si="80"/>
        <v>9.6141061720000032</v>
      </c>
      <c r="AX317" s="516">
        <f t="shared" si="81"/>
        <v>18.628378554543698</v>
      </c>
      <c r="AY317" s="606">
        <v>1.23</v>
      </c>
      <c r="AZ317" s="571">
        <v>43.6</v>
      </c>
      <c r="BA317" s="571">
        <v>-15.479999999999999</v>
      </c>
      <c r="BB317" s="571">
        <v>0.55999999999999994</v>
      </c>
      <c r="BC317" s="571">
        <v>2.4500000000000002</v>
      </c>
      <c r="BD317" s="591"/>
      <c r="BE317" s="421">
        <v>2014</v>
      </c>
      <c r="BF317" s="421">
        <f t="shared" si="82"/>
        <v>1</v>
      </c>
      <c r="BG317" s="578">
        <v>1.3</v>
      </c>
      <c r="BH317" t="s">
        <v>3876</v>
      </c>
      <c r="BI317" t="s">
        <v>3877</v>
      </c>
    </row>
    <row r="318" spans="1:61" s="8" customFormat="1" ht="12.75" customHeight="1" x14ac:dyDescent="0.25">
      <c r="A318" s="95" t="s">
        <v>4497</v>
      </c>
      <c r="B318" s="409" t="s">
        <v>1552</v>
      </c>
      <c r="C318" s="734" t="s">
        <v>107</v>
      </c>
      <c r="D318" s="734" t="s">
        <v>3652</v>
      </c>
      <c r="E318" s="504">
        <v>14</v>
      </c>
      <c r="F318" s="33">
        <v>356</v>
      </c>
      <c r="G318" s="33" t="s">
        <v>105</v>
      </c>
      <c r="H318" s="33" t="s">
        <v>105</v>
      </c>
      <c r="I318" s="573">
        <v>24</v>
      </c>
      <c r="J318" s="430">
        <f t="shared" si="69"/>
        <v>2.666666666666667</v>
      </c>
      <c r="K318" s="575">
        <v>0.16</v>
      </c>
      <c r="L318" s="406">
        <v>4</v>
      </c>
      <c r="M318" s="423">
        <f t="shared" si="70"/>
        <v>0.64</v>
      </c>
      <c r="N318" s="183" t="s">
        <v>484</v>
      </c>
      <c r="O318" s="505">
        <v>0.15</v>
      </c>
      <c r="P318" s="422">
        <v>45751</v>
      </c>
      <c r="Q318" s="422">
        <v>45765</v>
      </c>
      <c r="R318" s="423">
        <f t="shared" si="71"/>
        <v>6.6666666666666732</v>
      </c>
      <c r="S318" s="474">
        <f>IF(INDEX(Historical!$D$7:$D$1190,MATCH(B318,Historical!$B$7:$B$1192,0))=0,"n/a",(INDEX(Historical!$C$7:$C$1190,MATCH(B318,Historical!$B$7:$B$1192,0))/INDEX(Historical!$D$7:$D$1190,MATCH(B318,Historical!$B$7:$B$1192,0))-1)*100)</f>
        <v>7.2727272727272529</v>
      </c>
      <c r="T318" s="474">
        <f>IF(INDEX(Historical!$F$7:$F$1190,MATCH(B318,Historical!$B$7:$B$1192,0))=0,"n/a",((INDEX(Historical!$C$7:$C$1190,MATCH(B318,Historical!$B$7:$B$1192,0))/INDEX(Historical!$F$7:$F$1190,MATCH(B318,Historical!$B$7:$B$1192,0)))^(1/3)-1)*100)</f>
        <v>7.4944727832889413</v>
      </c>
      <c r="U318" s="474">
        <f>IF(INDEX(Historical!$H$7:$H$1190,MATCH(B318,Historical!$B$7:$B$1192,0))=0,"n/a",((INDEX(Historical!$C$7:$C$1190,MATCH(B318,Historical!$B$7:$B$1192,0))/INDEX(Historical!$H$7:$H$1190,MATCH(B318,Historical!$B$7:$B$1192,0)))^(1/5)-1)*100)</f>
        <v>5.5669318439937721</v>
      </c>
      <c r="V318" s="474">
        <f>IF(INDEX(Historical!$M$7:$M$1190,MATCH(B318,Historical!$B$7:$B$1192,0))=0,"n/a",((INDEX(Historical!$C$7:$C$1190,MATCH(B318,Historical!$B$7:$B$1192,0))/INDEX(Historical!$M$7:$M$1190,MATCH(B318,Historical!$B$7:$B$1192,0)))^(1/10)-1)*100)</f>
        <v>7.7381212579779923</v>
      </c>
      <c r="W318" s="475">
        <f t="shared" si="72"/>
        <v>0.71941646536674175</v>
      </c>
      <c r="X318" s="476" t="str">
        <f t="shared" si="73"/>
        <v>n/a</v>
      </c>
      <c r="Y318" s="451"/>
      <c r="Z318" s="430" t="str">
        <f t="shared" si="74"/>
        <v>n/a</v>
      </c>
      <c r="AA318" s="581" t="str">
        <f t="shared" si="75"/>
        <v>n/a</v>
      </c>
      <c r="AB318" s="406">
        <v>12</v>
      </c>
      <c r="AC318" s="568" t="s">
        <v>135</v>
      </c>
      <c r="AD318" s="568" t="s">
        <v>135</v>
      </c>
      <c r="AE318" s="568" t="s">
        <v>135</v>
      </c>
      <c r="AF318" s="568" t="s">
        <v>135</v>
      </c>
      <c r="AG318" s="568" t="s">
        <v>135</v>
      </c>
      <c r="AH318" s="568" t="s">
        <v>135</v>
      </c>
      <c r="AI318" s="568" t="s">
        <v>135</v>
      </c>
      <c r="AJ318" s="568" t="s">
        <v>135</v>
      </c>
      <c r="AK318" s="568" t="s">
        <v>135</v>
      </c>
      <c r="AL318" s="576" t="s">
        <v>135</v>
      </c>
      <c r="AM318" s="571" t="s">
        <v>135</v>
      </c>
      <c r="AN318" s="568" t="s">
        <v>135</v>
      </c>
      <c r="AO318" s="510" t="str">
        <f t="shared" si="76"/>
        <v>n/a</v>
      </c>
      <c r="AP318" s="511">
        <f t="shared" si="77"/>
        <v>8.233598510660439</v>
      </c>
      <c r="AQ318" s="582" t="str">
        <f t="shared" si="78"/>
        <v>n/a</v>
      </c>
      <c r="AR318" s="430">
        <f>INDEX(Historical!$C$7:$C$1190,MATCH(B318,Historical!$B$7:$B$1214,0))*IF(AH318="n/a",1.03,IF(AH318&lt;0,1.01,IF(AH318&gt;10,1.1,(1+AH318/100))))</f>
        <v>0.60770000000000002</v>
      </c>
      <c r="AS318" s="581">
        <f t="shared" si="79"/>
        <v>0.62593100000000002</v>
      </c>
      <c r="AT318" s="581">
        <f t="shared" si="85"/>
        <v>0.64470893000000007</v>
      </c>
      <c r="AU318" s="581">
        <f t="shared" si="85"/>
        <v>0.66405019790000008</v>
      </c>
      <c r="AV318" s="581">
        <f t="shared" si="85"/>
        <v>0.68397170383700012</v>
      </c>
      <c r="AW318" s="430">
        <f t="shared" si="80"/>
        <v>3.226361831737</v>
      </c>
      <c r="AX318" s="516">
        <f t="shared" si="81"/>
        <v>13.443174298904168</v>
      </c>
      <c r="AY318" s="606" t="s">
        <v>135</v>
      </c>
      <c r="AZ318" s="571" t="s">
        <v>135</v>
      </c>
      <c r="BA318" s="571" t="s">
        <v>135</v>
      </c>
      <c r="BB318" s="571" t="s">
        <v>135</v>
      </c>
      <c r="BC318" s="571" t="s">
        <v>135</v>
      </c>
      <c r="BD318" s="591" t="s">
        <v>3601</v>
      </c>
      <c r="BE318" s="421">
        <v>2012</v>
      </c>
      <c r="BF318" s="421">
        <f t="shared" si="82"/>
        <v>1</v>
      </c>
      <c r="BG318" s="578" t="s">
        <v>135</v>
      </c>
      <c r="BH318" t="s">
        <v>3876</v>
      </c>
      <c r="BI318" t="s">
        <v>3877</v>
      </c>
    </row>
    <row r="319" spans="1:61" s="8" customFormat="1" ht="12.75" customHeight="1" x14ac:dyDescent="0.25">
      <c r="A319" s="95" t="s">
        <v>1559</v>
      </c>
      <c r="B319" s="409" t="s">
        <v>1560</v>
      </c>
      <c r="C319" s="734" t="s">
        <v>127</v>
      </c>
      <c r="D319" s="734" t="s">
        <v>4774</v>
      </c>
      <c r="E319" s="504">
        <v>15</v>
      </c>
      <c r="F319" s="33">
        <v>305</v>
      </c>
      <c r="G319" s="33" t="s">
        <v>105</v>
      </c>
      <c r="H319" s="33" t="s">
        <v>105</v>
      </c>
      <c r="I319" s="573">
        <v>26.8</v>
      </c>
      <c r="J319" s="430">
        <f t="shared" si="69"/>
        <v>3.2835820895522385</v>
      </c>
      <c r="K319" s="575">
        <v>0.22</v>
      </c>
      <c r="L319" s="406">
        <v>4</v>
      </c>
      <c r="M319" s="423">
        <f t="shared" si="70"/>
        <v>0.88</v>
      </c>
      <c r="N319" s="183" t="s">
        <v>150</v>
      </c>
      <c r="O319" s="505">
        <v>0.2175</v>
      </c>
      <c r="P319" s="422">
        <v>45737</v>
      </c>
      <c r="Q319" s="422">
        <v>45749</v>
      </c>
      <c r="R319" s="423">
        <f t="shared" si="71"/>
        <v>1.1494252873563229</v>
      </c>
      <c r="S319" s="474">
        <f>IF(INDEX(Historical!$D$7:$D$1190,MATCH(B319,Historical!$B$7:$B$1192,0))=0,"n/a",(INDEX(Historical!$C$7:$C$1190,MATCH(B319,Historical!$B$7:$B$1192,0))/INDEX(Historical!$D$7:$D$1190,MATCH(B319,Historical!$B$7:$B$1192,0))-1)*100)</f>
        <v>1.1627906976744207</v>
      </c>
      <c r="T319" s="474">
        <f>IF(INDEX(Historical!$F$7:$F$1190,MATCH(B319,Historical!$B$7:$B$1192,0))=0,"n/a",((INDEX(Historical!$C$7:$C$1190,MATCH(B319,Historical!$B$7:$B$1192,0))/INDEX(Historical!$F$7:$F$1190,MATCH(B319,Historical!$B$7:$B$1192,0)))^(1/3)-1)*100)</f>
        <v>2.8355058102981667</v>
      </c>
      <c r="U319" s="474">
        <f>IF(INDEX(Historical!$H$7:$H$1190,MATCH(B319,Historical!$B$7:$B$1192,0))=0,"n/a",((INDEX(Historical!$C$7:$C$1190,MATCH(B319,Historical!$B$7:$B$1192,0))/INDEX(Historical!$H$7:$H$1190,MATCH(B319,Historical!$B$7:$B$1192,0)))^(1/5)-1)*100)</f>
        <v>2.7403715724799049</v>
      </c>
      <c r="V319" s="474">
        <f>IF(INDEX(Historical!$M$7:$M$1190,MATCH(B319,Historical!$B$7:$B$1192,0))=0,"n/a",((INDEX(Historical!$C$7:$C$1190,MATCH(B319,Historical!$B$7:$B$1192,0))/INDEX(Historical!$M$7:$M$1190,MATCH(B319,Historical!$B$7:$B$1192,0)))^(1/10)-1)*100)</f>
        <v>6.1274676611179135</v>
      </c>
      <c r="W319" s="475">
        <f t="shared" si="72"/>
        <v>0.4472274231439915</v>
      </c>
      <c r="X319" s="476" t="str">
        <f t="shared" si="73"/>
        <v>n/a</v>
      </c>
      <c r="Y319" s="405"/>
      <c r="Z319" s="430" t="str">
        <f t="shared" si="74"/>
        <v>n/a</v>
      </c>
      <c r="AA319" s="581" t="str">
        <f t="shared" si="75"/>
        <v>n/a</v>
      </c>
      <c r="AB319" s="406">
        <v>12</v>
      </c>
      <c r="AC319" s="568">
        <v>-0.48</v>
      </c>
      <c r="AD319" s="568" t="s">
        <v>135</v>
      </c>
      <c r="AE319" s="568">
        <v>0.09</v>
      </c>
      <c r="AF319" s="568">
        <v>1.22</v>
      </c>
      <c r="AG319" s="568">
        <v>-2.08</v>
      </c>
      <c r="AH319" s="569">
        <v>-16.89</v>
      </c>
      <c r="AI319" s="569">
        <v>4.37</v>
      </c>
      <c r="AJ319" s="568">
        <v>-44.019999999999996</v>
      </c>
      <c r="AK319" s="568">
        <v>-6.49</v>
      </c>
      <c r="AL319" s="576">
        <v>907.4</v>
      </c>
      <c r="AM319" s="571">
        <v>1.66</v>
      </c>
      <c r="AN319" s="568">
        <v>1.43</v>
      </c>
      <c r="AO319" s="510" t="str">
        <f t="shared" si="76"/>
        <v>n/a</v>
      </c>
      <c r="AP319" s="511">
        <f t="shared" si="77"/>
        <v>6.0239536620321434</v>
      </c>
      <c r="AQ319" s="582" t="str">
        <f t="shared" si="78"/>
        <v>n/a</v>
      </c>
      <c r="AR319" s="430">
        <f>INDEX(Historical!$C$7:$C$1190,MATCH(B319,Historical!$B$7:$B$1214,0))*IF(AH319="n/a",1.03,IF(AH319&lt;0,1.01,IF(AH319&gt;10,1.1,(1+AH319/100))))</f>
        <v>0.87870000000000004</v>
      </c>
      <c r="AS319" s="581">
        <f t="shared" si="79"/>
        <v>0.91709919000000006</v>
      </c>
      <c r="AT319" s="581">
        <f t="shared" si="85"/>
        <v>0.9262701819000001</v>
      </c>
      <c r="AU319" s="581">
        <f t="shared" si="85"/>
        <v>0.93553288371900012</v>
      </c>
      <c r="AV319" s="581">
        <f t="shared" si="85"/>
        <v>0.94488821255619015</v>
      </c>
      <c r="AW319" s="430">
        <f t="shared" si="80"/>
        <v>4.6024904681751906</v>
      </c>
      <c r="AX319" s="516">
        <f t="shared" si="81"/>
        <v>17.173471896176085</v>
      </c>
      <c r="AY319" s="606">
        <v>0.51</v>
      </c>
      <c r="AZ319" s="571">
        <v>54.96</v>
      </c>
      <c r="BA319" s="571">
        <v>-0.11</v>
      </c>
      <c r="BB319" s="571">
        <v>1.55</v>
      </c>
      <c r="BC319" s="571">
        <v>27.83</v>
      </c>
      <c r="BD319" s="591"/>
      <c r="BE319" s="421">
        <v>2011</v>
      </c>
      <c r="BF319" s="421">
        <f t="shared" si="82"/>
        <v>1</v>
      </c>
      <c r="BG319" s="578">
        <v>-0.64</v>
      </c>
      <c r="BH319" t="s">
        <v>3876</v>
      </c>
      <c r="BI319" t="s">
        <v>3877</v>
      </c>
    </row>
    <row r="320" spans="1:61" s="8" customFormat="1" ht="12.75" customHeight="1" x14ac:dyDescent="0.25">
      <c r="A320" s="95" t="s">
        <v>756</v>
      </c>
      <c r="B320" s="409" t="s">
        <v>757</v>
      </c>
      <c r="C320" s="734" t="s">
        <v>130</v>
      </c>
      <c r="D320" s="734" t="s">
        <v>3653</v>
      </c>
      <c r="E320" s="504">
        <v>22</v>
      </c>
      <c r="F320" s="33">
        <v>165</v>
      </c>
      <c r="G320" s="33" t="s">
        <v>36</v>
      </c>
      <c r="H320" s="33" t="s">
        <v>36</v>
      </c>
      <c r="I320" s="573">
        <v>76.599999999999994</v>
      </c>
      <c r="J320" s="430">
        <f t="shared" si="69"/>
        <v>4.0992167101827679</v>
      </c>
      <c r="K320" s="575">
        <v>0.78500000000000003</v>
      </c>
      <c r="L320" s="406">
        <v>4</v>
      </c>
      <c r="M320" s="423">
        <f t="shared" si="70"/>
        <v>3.14</v>
      </c>
      <c r="N320" s="183" t="s">
        <v>187</v>
      </c>
      <c r="O320" s="505">
        <v>0.755</v>
      </c>
      <c r="P320" s="422">
        <v>45637</v>
      </c>
      <c r="Q320" s="422">
        <v>45660</v>
      </c>
      <c r="R320" s="423">
        <f t="shared" si="71"/>
        <v>3.9735099337748379</v>
      </c>
      <c r="S320" s="474">
        <f>IF(INDEX(Historical!$D$7:$D$1190,MATCH(B320,Historical!$B$7:$B$1192,0))=0,"n/a",(INDEX(Historical!$C$7:$C$1190,MATCH(B320,Historical!$B$7:$B$1192,0))/INDEX(Historical!$D$7:$D$1190,MATCH(B320,Historical!$B$7:$B$1192,0))-1)*100)</f>
        <v>4.861111111111116</v>
      </c>
      <c r="T320" s="474">
        <f>IF(INDEX(Historical!$F$7:$F$1190,MATCH(B320,Historical!$B$7:$B$1192,0))=0,"n/a",((INDEX(Historical!$C$7:$C$1190,MATCH(B320,Historical!$B$7:$B$1192,0))/INDEX(Historical!$F$7:$F$1190,MATCH(B320,Historical!$B$7:$B$1192,0)))^(1/3)-1)*100)</f>
        <v>5.1181877508412077</v>
      </c>
      <c r="U320" s="474">
        <f>IF(INDEX(Historical!$H$7:$H$1190,MATCH(B320,Historical!$B$7:$B$1192,0))=0,"n/a",((INDEX(Historical!$C$7:$C$1190,MATCH(B320,Historical!$B$7:$B$1192,0))/INDEX(Historical!$H$7:$H$1190,MATCH(B320,Historical!$B$7:$B$1192,0)))^(1/5)-1)*100)</f>
        <v>4.9667424313369235</v>
      </c>
      <c r="V320" s="474">
        <f>IF(INDEX(Historical!$M$7:$M$1190,MATCH(B320,Historical!$B$7:$B$1192,0))=0,"n/a",((INDEX(Historical!$C$7:$C$1190,MATCH(B320,Historical!$B$7:$B$1192,0))/INDEX(Historical!$M$7:$M$1190,MATCH(B320,Historical!$B$7:$B$1192,0)))^(1/10)-1)*100)</f>
        <v>5.5478588267586781</v>
      </c>
      <c r="W320" s="475">
        <f t="shared" si="72"/>
        <v>0.89525393245068019</v>
      </c>
      <c r="X320" s="476">
        <f t="shared" si="73"/>
        <v>1.4070091873475705</v>
      </c>
      <c r="Y320" s="437"/>
      <c r="Z320" s="430">
        <f t="shared" si="74"/>
        <v>67.818574514038872</v>
      </c>
      <c r="AA320" s="581">
        <f t="shared" si="75"/>
        <v>16.544276457883367</v>
      </c>
      <c r="AB320" s="406">
        <v>9</v>
      </c>
      <c r="AC320" s="568">
        <v>4.63</v>
      </c>
      <c r="AD320" s="568">
        <v>1.68</v>
      </c>
      <c r="AE320" s="568">
        <v>1.86</v>
      </c>
      <c r="AF320" s="568">
        <v>1.4</v>
      </c>
      <c r="AG320" s="568">
        <v>8.3699999999999992</v>
      </c>
      <c r="AH320" s="568">
        <v>8.9599999999999991</v>
      </c>
      <c r="AI320" s="568">
        <v>13.469999999999999</v>
      </c>
      <c r="AJ320" s="568">
        <v>3.53</v>
      </c>
      <c r="AK320" s="568">
        <v>9.86</v>
      </c>
      <c r="AL320" s="576">
        <v>4520</v>
      </c>
      <c r="AM320" s="571">
        <v>2.4699999999999998</v>
      </c>
      <c r="AN320" s="568">
        <v>1.41</v>
      </c>
      <c r="AO320" s="510">
        <f t="shared" si="76"/>
        <v>-7.4783173163636754</v>
      </c>
      <c r="AP320" s="511">
        <f t="shared" si="77"/>
        <v>9.0659591415196914</v>
      </c>
      <c r="AQ320" s="582">
        <f t="shared" si="78"/>
        <v>1.4604182067222915</v>
      </c>
      <c r="AR320" s="430">
        <f>INDEX(Historical!$C$7:$C$1190,MATCH(B320,Historical!$B$7:$B$1214,0))*IF(AH320="n/a",1.03,IF(AH320&lt;0,1.01,IF(AH320&gt;10,1.1,(1+AH320/100))))</f>
        <v>3.2905919999999997</v>
      </c>
      <c r="AS320" s="581">
        <f t="shared" si="79"/>
        <v>3.6196511999999998</v>
      </c>
      <c r="AT320" s="581">
        <f t="shared" si="85"/>
        <v>3.97654880832</v>
      </c>
      <c r="AU320" s="581">
        <f t="shared" si="85"/>
        <v>4.3686365208203517</v>
      </c>
      <c r="AV320" s="581">
        <f t="shared" si="85"/>
        <v>4.7993840817732387</v>
      </c>
      <c r="AW320" s="430">
        <f t="shared" si="80"/>
        <v>20.054812610913594</v>
      </c>
      <c r="AX320" s="516">
        <f t="shared" si="81"/>
        <v>26.181217507720099</v>
      </c>
      <c r="AY320" s="606">
        <v>0.72</v>
      </c>
      <c r="AZ320" s="571">
        <v>24.44</v>
      </c>
      <c r="BA320" s="571">
        <v>-4.0199999999999996</v>
      </c>
      <c r="BB320" s="571">
        <v>1.72</v>
      </c>
      <c r="BC320" s="571">
        <v>4.29</v>
      </c>
      <c r="BD320" s="591"/>
      <c r="BE320" s="421">
        <v>2004</v>
      </c>
      <c r="BF320" s="421">
        <f t="shared" si="82"/>
        <v>2</v>
      </c>
      <c r="BG320" s="578">
        <v>2.58</v>
      </c>
      <c r="BH320" t="s">
        <v>3876</v>
      </c>
      <c r="BI320" t="s">
        <v>3877</v>
      </c>
    </row>
    <row r="321" spans="1:61" s="8" customFormat="1" ht="12.75" customHeight="1" x14ac:dyDescent="0.25">
      <c r="A321" s="95" t="s">
        <v>4500</v>
      </c>
      <c r="B321" s="409" t="s">
        <v>740</v>
      </c>
      <c r="C321" s="734" t="s">
        <v>130</v>
      </c>
      <c r="D321" s="734" t="s">
        <v>3643</v>
      </c>
      <c r="E321" s="504">
        <v>22</v>
      </c>
      <c r="F321" s="33">
        <v>175</v>
      </c>
      <c r="G321" s="33" t="s">
        <v>36</v>
      </c>
      <c r="H321" s="33" t="s">
        <v>36</v>
      </c>
      <c r="I321" s="573">
        <v>82.56</v>
      </c>
      <c r="J321" s="430">
        <f t="shared" si="69"/>
        <v>3.125</v>
      </c>
      <c r="K321" s="575">
        <v>0.64500000000000002</v>
      </c>
      <c r="L321" s="406">
        <v>4</v>
      </c>
      <c r="M321" s="423">
        <f t="shared" si="70"/>
        <v>2.58</v>
      </c>
      <c r="N321" s="183" t="s">
        <v>469</v>
      </c>
      <c r="O321" s="505">
        <v>0.62</v>
      </c>
      <c r="P321" s="422">
        <v>45736</v>
      </c>
      <c r="Q321" s="422">
        <v>45762</v>
      </c>
      <c r="R321" s="423">
        <f t="shared" si="71"/>
        <v>4.0322580645161326</v>
      </c>
      <c r="S321" s="474">
        <f>IF(INDEX(Historical!$D$7:$D$1190,MATCH(B321,Historical!$B$7:$B$1192,0))=0,"n/a",(INDEX(Historical!$C$7:$C$1190,MATCH(B321,Historical!$B$7:$B$1192,0))/INDEX(Historical!$D$7:$D$1190,MATCH(B321,Historical!$B$7:$B$1192,0))-1)*100)</f>
        <v>4.135737009544016</v>
      </c>
      <c r="T321" s="474">
        <f>IF(INDEX(Historical!$F$7:$F$1190,MATCH(B321,Historical!$B$7:$B$1192,0))=0,"n/a",((INDEX(Historical!$C$7:$C$1190,MATCH(B321,Historical!$B$7:$B$1192,0))/INDEX(Historical!$F$7:$F$1190,MATCH(B321,Historical!$B$7:$B$1192,0)))^(1/3)-1)*100)</f>
        <v>4.159104424801785</v>
      </c>
      <c r="U321" s="474">
        <f>IF(INDEX(Historical!$H$7:$H$1190,MATCH(B321,Historical!$B$7:$B$1192,0))=0,"n/a",((INDEX(Historical!$C$7:$C$1190,MATCH(B321,Historical!$B$7:$B$1192,0))/INDEX(Historical!$H$7:$H$1190,MATCH(B321,Historical!$B$7:$B$1192,0)))^(1/5)-1)*100)</f>
        <v>5.2729375991350524</v>
      </c>
      <c r="V321" s="474">
        <f>IF(INDEX(Historical!$M$7:$M$1190,MATCH(B321,Historical!$B$7:$B$1192,0))=0,"n/a",((INDEX(Historical!$C$7:$C$1190,MATCH(B321,Historical!$B$7:$B$1192,0))/INDEX(Historical!$M$7:$M$1190,MATCH(B321,Historical!$B$7:$B$1192,0)))^(1/10)-1)*100)</f>
        <v>6.5231740332663213</v>
      </c>
      <c r="W321" s="475">
        <f t="shared" si="72"/>
        <v>0.8083392489981992</v>
      </c>
      <c r="X321" s="476">
        <f t="shared" si="73"/>
        <v>1.3451371426364931</v>
      </c>
      <c r="Y321" s="405"/>
      <c r="Z321" s="430">
        <f t="shared" si="74"/>
        <v>62.469733656174341</v>
      </c>
      <c r="AA321" s="581">
        <f t="shared" si="75"/>
        <v>19.990314769975789</v>
      </c>
      <c r="AB321" s="406">
        <v>12</v>
      </c>
      <c r="AC321" s="568">
        <v>4.13</v>
      </c>
      <c r="AD321" s="568">
        <v>3.77</v>
      </c>
      <c r="AE321" s="568">
        <v>4.08</v>
      </c>
      <c r="AF321" s="568">
        <v>1.75</v>
      </c>
      <c r="AG321" s="568">
        <v>8.870000000000001</v>
      </c>
      <c r="AH321" s="568">
        <v>-3.06</v>
      </c>
      <c r="AI321" s="568">
        <v>10.66</v>
      </c>
      <c r="AJ321" s="568">
        <v>3.92</v>
      </c>
      <c r="AK321" s="568">
        <v>5.3</v>
      </c>
      <c r="AL321" s="576">
        <v>53870</v>
      </c>
      <c r="AM321" s="571">
        <v>0.13</v>
      </c>
      <c r="AN321" s="568">
        <v>1.22</v>
      </c>
      <c r="AO321" s="510">
        <f t="shared" si="76"/>
        <v>-11.592377170840738</v>
      </c>
      <c r="AP321" s="511">
        <f t="shared" si="77"/>
        <v>8.3979375991350516</v>
      </c>
      <c r="AQ321" s="582">
        <f t="shared" si="78"/>
        <v>24.691710225139076</v>
      </c>
      <c r="AR321" s="430">
        <f>INDEX(Historical!$C$7:$C$1190,MATCH(B321,Historical!$B$7:$B$1214,0))*IF(AH321="n/a",1.03,IF(AH321&lt;0,1.01,IF(AH321&gt;10,1.1,(1+AH321/100))))</f>
        <v>2.4795500000000001</v>
      </c>
      <c r="AS321" s="581">
        <f t="shared" si="79"/>
        <v>2.7275050000000003</v>
      </c>
      <c r="AT321" s="581">
        <f t="shared" si="85"/>
        <v>2.8720627650000004</v>
      </c>
      <c r="AU321" s="581">
        <f t="shared" si="85"/>
        <v>3.0242820915450004</v>
      </c>
      <c r="AV321" s="581">
        <f t="shared" si="85"/>
        <v>3.1845690423968853</v>
      </c>
      <c r="AW321" s="430">
        <f t="shared" si="80"/>
        <v>14.287968898941887</v>
      </c>
      <c r="AX321" s="516">
        <f t="shared" si="81"/>
        <v>17.306163879532324</v>
      </c>
      <c r="AY321" s="606">
        <v>0.65</v>
      </c>
      <c r="AZ321" s="571">
        <v>33.379999999999995</v>
      </c>
      <c r="BA321" s="571">
        <v>-13.79</v>
      </c>
      <c r="BB321" s="571">
        <v>4.5699999999999994</v>
      </c>
      <c r="BC321" s="571">
        <v>4.12</v>
      </c>
      <c r="BD321" s="591"/>
      <c r="BE321" s="421">
        <v>2004</v>
      </c>
      <c r="BF321" s="421">
        <f t="shared" si="82"/>
        <v>2</v>
      </c>
      <c r="BG321" s="578">
        <v>2.85</v>
      </c>
      <c r="BH321" t="s">
        <v>3876</v>
      </c>
      <c r="BI321" t="s">
        <v>3877</v>
      </c>
    </row>
    <row r="322" spans="1:61" s="8" customFormat="1" ht="12.75" customHeight="1" x14ac:dyDescent="0.25">
      <c r="A322" s="8" t="s">
        <v>4501</v>
      </c>
      <c r="B322" s="8" t="s">
        <v>1550</v>
      </c>
      <c r="C322" s="734" t="s">
        <v>107</v>
      </c>
      <c r="D322" s="734" t="s">
        <v>3652</v>
      </c>
      <c r="E322" s="504">
        <v>14</v>
      </c>
      <c r="F322" s="33">
        <v>370</v>
      </c>
      <c r="G322" s="33" t="s">
        <v>105</v>
      </c>
      <c r="H322" s="33" t="s">
        <v>105</v>
      </c>
      <c r="I322" s="573">
        <v>102.06</v>
      </c>
      <c r="J322" s="430">
        <f t="shared" si="69"/>
        <v>2.3515579071134622</v>
      </c>
      <c r="K322" s="575">
        <v>0.6</v>
      </c>
      <c r="L322" s="406">
        <v>4</v>
      </c>
      <c r="M322" s="423">
        <f t="shared" si="70"/>
        <v>2.4</v>
      </c>
      <c r="N322" s="183" t="s">
        <v>234</v>
      </c>
      <c r="O322" s="505">
        <v>0.54</v>
      </c>
      <c r="P322" s="422">
        <v>45877</v>
      </c>
      <c r="Q322" s="422">
        <v>45884</v>
      </c>
      <c r="R322" s="423">
        <f t="shared" si="71"/>
        <v>11.1111111111111</v>
      </c>
      <c r="S322" s="474">
        <f>IF(INDEX(Historical!$D$7:$D$1190,MATCH(B322,Historical!$B$7:$B$1192,0))=0,"n/a",(INDEX(Historical!$C$7:$C$1190,MATCH(B322,Historical!$B$7:$B$1192,0))/INDEX(Historical!$D$7:$D$1190,MATCH(B322,Historical!$B$7:$B$1192,0))-1)*100)</f>
        <v>3.9215686274509887</v>
      </c>
      <c r="T322" s="474">
        <f>IF(INDEX(Historical!$F$7:$F$1190,MATCH(B322,Historical!$B$7:$B$1192,0))=0,"n/a",((INDEX(Historical!$C$7:$C$1190,MATCH(B322,Historical!$B$7:$B$1192,0))/INDEX(Historical!$F$7:$F$1190,MATCH(B322,Historical!$B$7:$B$1192,0)))^(1/3)-1)*100)</f>
        <v>3.3581857208105248</v>
      </c>
      <c r="U322" s="474">
        <f>IF(INDEX(Historical!$H$7:$H$1190,MATCH(B322,Historical!$B$7:$B$1192,0))=0,"n/a",((INDEX(Historical!$C$7:$C$1190,MATCH(B322,Historical!$B$7:$B$1192,0))/INDEX(Historical!$H$7:$H$1190,MATCH(B322,Historical!$B$7:$B$1192,0)))^(1/5)-1)*100)</f>
        <v>4.8875347432512095</v>
      </c>
      <c r="V322" s="474">
        <f>IF(INDEX(Historical!$M$7:$M$1190,MATCH(B322,Historical!$B$7:$B$1192,0))=0,"n/a",((INDEX(Historical!$C$7:$C$1190,MATCH(B322,Historical!$B$7:$B$1192,0))/INDEX(Historical!$M$7:$M$1190,MATCH(B322,Historical!$B$7:$B$1192,0)))^(1/10)-1)*100)</f>
        <v>9.9644232774467092</v>
      </c>
      <c r="W322" s="475">
        <f t="shared" si="72"/>
        <v>0.49049850725566474</v>
      </c>
      <c r="X322" s="476">
        <f t="shared" si="73"/>
        <v>0.90677824550115194</v>
      </c>
      <c r="Y322" s="574"/>
      <c r="Z322" s="430">
        <f t="shared" si="74"/>
        <v>35.661218424962847</v>
      </c>
      <c r="AA322" s="581">
        <f t="shared" si="75"/>
        <v>15.164933135215453</v>
      </c>
      <c r="AB322" s="406">
        <v>12</v>
      </c>
      <c r="AC322" s="568">
        <v>6.73</v>
      </c>
      <c r="AD322" s="568">
        <v>1.1000000000000001</v>
      </c>
      <c r="AE322" s="568">
        <v>3.63</v>
      </c>
      <c r="AF322" s="568">
        <v>1.18</v>
      </c>
      <c r="AG322" s="568">
        <v>8.19</v>
      </c>
      <c r="AH322" s="568">
        <v>3.8600000000000003</v>
      </c>
      <c r="AI322" s="568">
        <v>28.95</v>
      </c>
      <c r="AJ322" s="568">
        <v>5.3900000000000006</v>
      </c>
      <c r="AK322" s="568">
        <v>13.750000000000002</v>
      </c>
      <c r="AL322" s="576">
        <v>10330</v>
      </c>
      <c r="AM322" s="571">
        <v>1.17</v>
      </c>
      <c r="AN322" s="568">
        <v>0.25</v>
      </c>
      <c r="AO322" s="510">
        <f t="shared" si="76"/>
        <v>-7.9258404848507809</v>
      </c>
      <c r="AP322" s="511">
        <f t="shared" si="77"/>
        <v>7.2390926503646718</v>
      </c>
      <c r="AQ322" s="582">
        <f t="shared" si="78"/>
        <v>-10.819481201692849</v>
      </c>
      <c r="AR322" s="430">
        <f>INDEX(Historical!$C$7:$C$1190,MATCH(B322,Historical!$B$7:$B$1214,0))*IF(AH322="n/a",1.03,IF(AH322&lt;0,1.01,IF(AH322&gt;10,1.1,(1+AH322/100))))</f>
        <v>2.201832</v>
      </c>
      <c r="AS322" s="581">
        <f t="shared" si="79"/>
        <v>2.4220152000000001</v>
      </c>
      <c r="AT322" s="581">
        <f t="shared" si="85"/>
        <v>2.6642167200000002</v>
      </c>
      <c r="AU322" s="581">
        <f t="shared" si="85"/>
        <v>2.9306383920000005</v>
      </c>
      <c r="AV322" s="581">
        <f t="shared" si="85"/>
        <v>3.2237022312000008</v>
      </c>
      <c r="AW322" s="430">
        <f t="shared" si="80"/>
        <v>13.442404543200002</v>
      </c>
      <c r="AX322" s="516">
        <f t="shared" si="81"/>
        <v>13.171080289241624</v>
      </c>
      <c r="AY322" s="606">
        <v>0.73</v>
      </c>
      <c r="AZ322" s="571">
        <v>31.28</v>
      </c>
      <c r="BA322" s="571">
        <v>-10.68</v>
      </c>
      <c r="BB322" s="571">
        <v>6.63</v>
      </c>
      <c r="BC322" s="571">
        <v>6.09</v>
      </c>
      <c r="BD322" s="591"/>
      <c r="BE322" s="421">
        <v>2012</v>
      </c>
      <c r="BF322" s="421">
        <f t="shared" si="82"/>
        <v>1</v>
      </c>
      <c r="BG322" s="578">
        <v>1.06</v>
      </c>
      <c r="BH322" t="s">
        <v>3876</v>
      </c>
      <c r="BI322" t="s">
        <v>3877</v>
      </c>
    </row>
    <row r="323" spans="1:61" s="8" customFormat="1" x14ac:dyDescent="0.25">
      <c r="A323" s="8" t="s">
        <v>4502</v>
      </c>
      <c r="B323" s="409" t="s">
        <v>3328</v>
      </c>
      <c r="C323" s="734" t="s">
        <v>111</v>
      </c>
      <c r="D323" s="734" t="s">
        <v>1146</v>
      </c>
      <c r="E323" s="504">
        <v>12</v>
      </c>
      <c r="F323" s="33">
        <v>465</v>
      </c>
      <c r="G323" s="33" t="s">
        <v>105</v>
      </c>
      <c r="H323" s="33" t="s">
        <v>105</v>
      </c>
      <c r="I323" s="395">
        <v>191.12</v>
      </c>
      <c r="J323" s="430">
        <f t="shared" si="69"/>
        <v>0.60694851402260352</v>
      </c>
      <c r="K323" s="579">
        <v>0.28999999999999998</v>
      </c>
      <c r="L323" s="33">
        <v>4</v>
      </c>
      <c r="M323" s="423">
        <f t="shared" si="70"/>
        <v>1.1599999999999999</v>
      </c>
      <c r="N323" s="33" t="s">
        <v>395</v>
      </c>
      <c r="O323" s="506">
        <v>0.28000000000000003</v>
      </c>
      <c r="P323" s="422">
        <v>45841</v>
      </c>
      <c r="Q323" s="422">
        <v>45862</v>
      </c>
      <c r="R323" s="423">
        <f t="shared" si="71"/>
        <v>3.5714285714285547</v>
      </c>
      <c r="S323" s="474">
        <f>IF(INDEX(Historical!$D$7:$D$1190,MATCH(B323,Historical!$B$7:$B$1192,0))=0,"n/a",(INDEX(Historical!$C$7:$C$1190,MATCH(B323,Historical!$B$7:$B$1192,0))/INDEX(Historical!$D$7:$D$1190,MATCH(B323,Historical!$B$7:$B$1192,0))-1)*100)</f>
        <v>3.7735849056603765</v>
      </c>
      <c r="T323" s="474">
        <f>IF(INDEX(Historical!$F$7:$F$1190,MATCH(B323,Historical!$B$7:$B$1192,0))=0,"n/a",((INDEX(Historical!$C$7:$C$1190,MATCH(B323,Historical!$B$7:$B$1192,0))/INDEX(Historical!$F$7:$F$1190,MATCH(B323,Historical!$B$7:$B$1192,0)))^(1/3)-1)*100)</f>
        <v>4.6422696369909477</v>
      </c>
      <c r="U323" s="474">
        <f>IF(INDEX(Historical!$H$7:$H$1190,MATCH(B323,Historical!$B$7:$B$1192,0))=0,"n/a",((INDEX(Historical!$C$7:$C$1190,MATCH(B323,Historical!$B$7:$B$1192,0))/INDEX(Historical!$H$7:$H$1190,MATCH(B323,Historical!$B$7:$B$1192,0)))^(1/5)-1)*100)</f>
        <v>4.0950396969256841</v>
      </c>
      <c r="V323" s="474">
        <f>IF(INDEX(Historical!$M$7:$M$1190,MATCH(B323,Historical!$B$7:$B$1192,0))=0,"n/a",((INDEX(Historical!$C$7:$C$1190,MATCH(B323,Historical!$B$7:$B$1192,0))/INDEX(Historical!$M$7:$M$1190,MATCH(B323,Historical!$B$7:$B$1192,0)))^(1/10)-1)*100)</f>
        <v>7.5750809488686954</v>
      </c>
      <c r="W323" s="475">
        <f t="shared" si="72"/>
        <v>0.54059352296918495</v>
      </c>
      <c r="X323" s="476">
        <f t="shared" si="73"/>
        <v>0.19898152074468822</v>
      </c>
      <c r="Y323" s="449"/>
      <c r="Z323" s="430">
        <f t="shared" si="74"/>
        <v>14.777070063694268</v>
      </c>
      <c r="AA323" s="581">
        <f t="shared" si="75"/>
        <v>24.346496815286624</v>
      </c>
      <c r="AB323" s="33">
        <v>12</v>
      </c>
      <c r="AC323" s="395">
        <v>7.85</v>
      </c>
      <c r="AD323" s="395" t="s">
        <v>135</v>
      </c>
      <c r="AE323" s="395">
        <v>3.5</v>
      </c>
      <c r="AF323" s="395">
        <v>4.12</v>
      </c>
      <c r="AG323" s="395">
        <v>17.88</v>
      </c>
      <c r="AH323" s="395">
        <v>8.42</v>
      </c>
      <c r="AI323" s="395">
        <v>8.4500000000000011</v>
      </c>
      <c r="AJ323" s="395">
        <v>20.580000000000002</v>
      </c>
      <c r="AK323" s="395" t="s">
        <v>135</v>
      </c>
      <c r="AL323" s="395">
        <v>7950</v>
      </c>
      <c r="AM323" s="395">
        <v>0.49</v>
      </c>
      <c r="AN323" s="395">
        <v>0.25</v>
      </c>
      <c r="AO323" s="510">
        <f t="shared" si="76"/>
        <v>-19.644508604338338</v>
      </c>
      <c r="AP323" s="511">
        <f t="shared" si="77"/>
        <v>4.7019882109482873</v>
      </c>
      <c r="AQ323" s="582">
        <f t="shared" si="78"/>
        <v>111.14246573132229</v>
      </c>
      <c r="AR323" s="430">
        <f>INDEX(Historical!$C$7:$C$1190,MATCH(B323,Historical!$B$7:$B$1214,0))*IF(AH323="n/a",1.03,IF(AH323&lt;0,1.01,IF(AH323&gt;10,1.1,(1+AH323/100))))</f>
        <v>1.1926200000000002</v>
      </c>
      <c r="AS323" s="581">
        <f t="shared" si="79"/>
        <v>1.2933963900000003</v>
      </c>
      <c r="AT323" s="581">
        <f t="shared" si="85"/>
        <v>1.3321982817000004</v>
      </c>
      <c r="AU323" s="581">
        <f t="shared" si="85"/>
        <v>1.3721642301510004</v>
      </c>
      <c r="AV323" s="581">
        <f t="shared" si="85"/>
        <v>1.4133291570555304</v>
      </c>
      <c r="AW323" s="430">
        <f t="shared" si="80"/>
        <v>6.6037080589065313</v>
      </c>
      <c r="AX323" s="516">
        <f t="shared" si="81"/>
        <v>3.4552679253382852</v>
      </c>
      <c r="AY323" s="500">
        <v>1.3</v>
      </c>
      <c r="AZ323" s="578">
        <v>39.15</v>
      </c>
      <c r="BA323" s="578">
        <v>-3.39</v>
      </c>
      <c r="BB323" s="578">
        <v>9.99</v>
      </c>
      <c r="BC323" s="578">
        <v>14.6</v>
      </c>
      <c r="BD323" s="591"/>
      <c r="BE323" s="421">
        <v>2014</v>
      </c>
      <c r="BF323" s="421">
        <f t="shared" si="82"/>
        <v>1</v>
      </c>
      <c r="BG323" s="578">
        <v>11.52</v>
      </c>
      <c r="BH323" t="s">
        <v>3876</v>
      </c>
      <c r="BI323" t="s">
        <v>3877</v>
      </c>
    </row>
    <row r="324" spans="1:61" s="8" customFormat="1" ht="12.75" customHeight="1" x14ac:dyDescent="0.25">
      <c r="A324" s="8" t="s">
        <v>4504</v>
      </c>
      <c r="B324" s="409" t="s">
        <v>1565</v>
      </c>
      <c r="C324" s="734" t="s">
        <v>3636</v>
      </c>
      <c r="D324" s="734" t="s">
        <v>4815</v>
      </c>
      <c r="E324" s="504">
        <v>15</v>
      </c>
      <c r="F324" s="33">
        <v>289</v>
      </c>
      <c r="G324" s="33" t="s">
        <v>105</v>
      </c>
      <c r="H324" s="33" t="s">
        <v>105</v>
      </c>
      <c r="I324" s="573">
        <v>36.85</v>
      </c>
      <c r="J324" s="430">
        <f t="shared" si="69"/>
        <v>4.0434301221166891</v>
      </c>
      <c r="K324" s="575">
        <v>0.124167</v>
      </c>
      <c r="L324" s="406">
        <v>12</v>
      </c>
      <c r="M324" s="423">
        <f t="shared" si="70"/>
        <v>1.4900039999999999</v>
      </c>
      <c r="N324" s="183" t="s">
        <v>991</v>
      </c>
      <c r="O324" s="505">
        <v>0.123333</v>
      </c>
      <c r="P324" s="422">
        <v>45688</v>
      </c>
      <c r="Q324" s="422">
        <v>45706</v>
      </c>
      <c r="R324" s="423">
        <f t="shared" si="71"/>
        <v>0.67621804383255202</v>
      </c>
      <c r="S324" s="474">
        <f>IF(INDEX(Historical!$D$7:$D$1190,MATCH(B324,Historical!$B$7:$B$1192,0))=0,"n/a",(INDEX(Historical!$C$7:$C$1190,MATCH(B324,Historical!$B$7:$B$1192,0))/INDEX(Historical!$D$7:$D$1190,MATCH(B324,Historical!$B$7:$B$1192,0))-1)*100)</f>
        <v>0.68038555181271221</v>
      </c>
      <c r="T324" s="474">
        <f>IF(INDEX(Historical!$F$7:$F$1190,MATCH(B324,Historical!$B$7:$B$1192,0))=0,"n/a",((INDEX(Historical!$C$7:$C$1190,MATCH(B324,Historical!$B$7:$B$1192,0))/INDEX(Historical!$F$7:$F$1190,MATCH(B324,Historical!$B$7:$B$1192,0)))^(1/3)-1)*100)</f>
        <v>0.66606136965554619</v>
      </c>
      <c r="U324" s="474">
        <f>IF(INDEX(Historical!$H$7:$H$1190,MATCH(B324,Historical!$B$7:$B$1192,0))=0,"n/a",((INDEX(Historical!$C$7:$C$1190,MATCH(B324,Historical!$B$7:$B$1192,0))/INDEX(Historical!$H$7:$H$1190,MATCH(B324,Historical!$B$7:$B$1192,0)))^(1/5)-1)*100)</f>
        <v>0.68537108059762986</v>
      </c>
      <c r="V324" s="474">
        <f>IF(INDEX(Historical!$M$7:$M$1190,MATCH(B324,Historical!$B$7:$B$1192,0))=0,"n/a",((INDEX(Historical!$C$7:$C$1190,MATCH(B324,Historical!$B$7:$B$1192,0))/INDEX(Historical!$M$7:$M$1190,MATCH(B324,Historical!$B$7:$B$1192,0)))^(1/10)-1)*100)</f>
        <v>1.4566706226199155</v>
      </c>
      <c r="W324" s="475">
        <f t="shared" si="72"/>
        <v>0.47050518487490745</v>
      </c>
      <c r="X324" s="476">
        <f t="shared" si="73"/>
        <v>2.8146656287377E-2</v>
      </c>
      <c r="Y324" s="574"/>
      <c r="Z324" s="430">
        <f t="shared" si="74"/>
        <v>118.25428571428571</v>
      </c>
      <c r="AA324" s="581">
        <f t="shared" si="75"/>
        <v>29.246031746031747</v>
      </c>
      <c r="AB324" s="406">
        <v>12</v>
      </c>
      <c r="AC324" s="568">
        <v>1.26</v>
      </c>
      <c r="AD324" s="568">
        <v>16.66</v>
      </c>
      <c r="AE324" s="568">
        <v>8.75</v>
      </c>
      <c r="AF324" s="568">
        <v>2</v>
      </c>
      <c r="AG324" s="568">
        <v>6.8900000000000006</v>
      </c>
      <c r="AH324" s="569">
        <v>14.19</v>
      </c>
      <c r="AI324" s="569">
        <v>-22.009999999999998</v>
      </c>
      <c r="AJ324" s="568">
        <v>24.349999999999998</v>
      </c>
      <c r="AK324" s="568">
        <v>1.7500000000000002</v>
      </c>
      <c r="AL324" s="576">
        <v>7020</v>
      </c>
      <c r="AM324" s="571">
        <v>0.61</v>
      </c>
      <c r="AN324" s="568">
        <v>0.9</v>
      </c>
      <c r="AO324" s="510">
        <f t="shared" si="76"/>
        <v>-24.517230543317428</v>
      </c>
      <c r="AP324" s="511">
        <f t="shared" si="77"/>
        <v>4.7288012027143189</v>
      </c>
      <c r="AQ324" s="582">
        <f t="shared" si="78"/>
        <v>61.234216787688503</v>
      </c>
      <c r="AR324" s="430">
        <f>INDEX(Historical!$C$7:$C$1190,MATCH(B324,Historical!$B$7:$B$1214,0))*IF(AH324="n/a",1.03,IF(AH324&lt;0,1.01,IF(AH324&gt;10,1.1,(1+AH324/100))))</f>
        <v>1.6270793000000001</v>
      </c>
      <c r="AS324" s="581">
        <f t="shared" si="79"/>
        <v>1.6433500930000002</v>
      </c>
      <c r="AT324" s="581">
        <f t="shared" si="85"/>
        <v>1.6721087196275004</v>
      </c>
      <c r="AU324" s="581">
        <f t="shared" si="85"/>
        <v>1.7013706222209817</v>
      </c>
      <c r="AV324" s="581">
        <f t="shared" si="85"/>
        <v>1.7311446081098489</v>
      </c>
      <c r="AW324" s="430">
        <f t="shared" si="80"/>
        <v>8.3750533429583314</v>
      </c>
      <c r="AX324" s="516">
        <f t="shared" si="81"/>
        <v>22.727417484283123</v>
      </c>
      <c r="AY324" s="606">
        <v>0.94</v>
      </c>
      <c r="AZ324" s="571">
        <v>28.799999999999997</v>
      </c>
      <c r="BA324" s="571">
        <v>-9.1800000000000015</v>
      </c>
      <c r="BB324" s="571">
        <v>3.1399999999999997</v>
      </c>
      <c r="BC324" s="571">
        <v>5</v>
      </c>
      <c r="BD324" s="591"/>
      <c r="BE324" s="421">
        <v>2011</v>
      </c>
      <c r="BF324" s="421">
        <f t="shared" si="82"/>
        <v>1</v>
      </c>
      <c r="BG324" s="578">
        <v>3.53</v>
      </c>
      <c r="BH324" t="s">
        <v>3876</v>
      </c>
      <c r="BI324" t="s">
        <v>3878</v>
      </c>
    </row>
    <row r="325" spans="1:61" s="8" customFormat="1" ht="12.75" customHeight="1" x14ac:dyDescent="0.25">
      <c r="A325" s="95" t="s">
        <v>4505</v>
      </c>
      <c r="B325" s="409" t="s">
        <v>1509</v>
      </c>
      <c r="C325" s="734" t="s">
        <v>107</v>
      </c>
      <c r="D325" s="734" t="s">
        <v>3652</v>
      </c>
      <c r="E325" s="504">
        <v>12</v>
      </c>
      <c r="F325" s="33">
        <v>432</v>
      </c>
      <c r="G325" s="33" t="s">
        <v>114</v>
      </c>
      <c r="H325" s="33" t="s">
        <v>114</v>
      </c>
      <c r="I325" s="573">
        <v>39.51</v>
      </c>
      <c r="J325" s="430">
        <f t="shared" si="69"/>
        <v>3.4421665401164265</v>
      </c>
      <c r="K325" s="575">
        <v>0.34</v>
      </c>
      <c r="L325" s="406">
        <v>4</v>
      </c>
      <c r="M325" s="423">
        <f t="shared" si="70"/>
        <v>1.36</v>
      </c>
      <c r="N325" s="183" t="s">
        <v>167</v>
      </c>
      <c r="O325" s="505">
        <v>0.33</v>
      </c>
      <c r="P325" s="422">
        <v>45603</v>
      </c>
      <c r="Q325" s="422">
        <v>45617</v>
      </c>
      <c r="R325" s="423">
        <f t="shared" si="71"/>
        <v>3.0303030303030329</v>
      </c>
      <c r="S325" s="474">
        <f>IF(INDEX(Historical!$D$7:$D$1190,MATCH(B325,Historical!$B$7:$B$1192,0))=0,"n/a",(INDEX(Historical!$C$7:$C$1190,MATCH(B325,Historical!$B$7:$B$1192,0))/INDEX(Historical!$D$7:$D$1190,MATCH(B325,Historical!$B$7:$B$1192,0))-1)*100)</f>
        <v>3.1007751937984551</v>
      </c>
      <c r="T325" s="474">
        <f>IF(INDEX(Historical!$F$7:$F$1190,MATCH(B325,Historical!$B$7:$B$1192,0))=0,"n/a",((INDEX(Historical!$C$7:$C$1190,MATCH(B325,Historical!$B$7:$B$1192,0))/INDEX(Historical!$F$7:$F$1190,MATCH(B325,Historical!$B$7:$B$1192,0)))^(1/3)-1)*100)</f>
        <v>5.5822872144242197</v>
      </c>
      <c r="U325" s="474">
        <f>IF(INDEX(Historical!$H$7:$H$1190,MATCH(B325,Historical!$B$7:$B$1192,0))=0,"n/a",((INDEX(Historical!$C$7:$C$1190,MATCH(B325,Historical!$B$7:$B$1192,0))/INDEX(Historical!$H$7:$H$1190,MATCH(B325,Historical!$B$7:$B$1192,0)))^(1/5)-1)*100)</f>
        <v>4.0602892169047999</v>
      </c>
      <c r="V325" s="474">
        <f>IF(INDEX(Historical!$M$7:$M$1190,MATCH(B325,Historical!$B$7:$B$1192,0))=0,"n/a",((INDEX(Historical!$C$7:$C$1190,MATCH(B325,Historical!$B$7:$B$1192,0))/INDEX(Historical!$M$7:$M$1190,MATCH(B325,Historical!$B$7:$B$1192,0)))^(1/10)-1)*100)</f>
        <v>6.9385454945767755</v>
      </c>
      <c r="W325" s="475">
        <f t="shared" si="72"/>
        <v>0.58517872659022785</v>
      </c>
      <c r="X325" s="476">
        <f t="shared" si="73"/>
        <v>1.0713164160698678</v>
      </c>
      <c r="Y325" s="451"/>
      <c r="Z325" s="430">
        <f t="shared" si="74"/>
        <v>40</v>
      </c>
      <c r="AA325" s="581">
        <f t="shared" si="75"/>
        <v>11.620588235294118</v>
      </c>
      <c r="AB325" s="406">
        <v>12</v>
      </c>
      <c r="AC325" s="568">
        <v>3.4</v>
      </c>
      <c r="AD325" s="568" t="s">
        <v>135</v>
      </c>
      <c r="AE325" s="568">
        <v>2.71</v>
      </c>
      <c r="AF325" s="568">
        <v>1.05</v>
      </c>
      <c r="AG325" s="568">
        <v>9.4700000000000006</v>
      </c>
      <c r="AH325" s="568">
        <v>-0.71000000000000008</v>
      </c>
      <c r="AI325" s="568">
        <v>1.1400000000000001</v>
      </c>
      <c r="AJ325" s="568">
        <v>3.7900000000000005</v>
      </c>
      <c r="AK325" s="568" t="s">
        <v>135</v>
      </c>
      <c r="AL325" s="576">
        <v>1520</v>
      </c>
      <c r="AM325" s="571">
        <v>1.6</v>
      </c>
      <c r="AN325" s="568">
        <v>0.17</v>
      </c>
      <c r="AO325" s="510">
        <f t="shared" si="76"/>
        <v>-4.1181324782728916</v>
      </c>
      <c r="AP325" s="511">
        <f t="shared" si="77"/>
        <v>7.5024557570212265</v>
      </c>
      <c r="AQ325" s="582">
        <f t="shared" si="78"/>
        <v>-26.35937821778942</v>
      </c>
      <c r="AR325" s="430">
        <f>INDEX(Historical!$C$7:$C$1190,MATCH(B325,Historical!$B$7:$B$1214,0))*IF(AH325="n/a",1.03,IF(AH325&lt;0,1.01,IF(AH325&gt;10,1.1,(1+AH325/100))))</f>
        <v>1.3433000000000002</v>
      </c>
      <c r="AS325" s="581">
        <f t="shared" si="79"/>
        <v>1.3586136200000003</v>
      </c>
      <c r="AT325" s="581">
        <f t="shared" si="85"/>
        <v>1.3993720286000004</v>
      </c>
      <c r="AU325" s="581">
        <f t="shared" si="85"/>
        <v>1.4413531894580005</v>
      </c>
      <c r="AV325" s="581">
        <f t="shared" si="85"/>
        <v>1.4845937851417406</v>
      </c>
      <c r="AW325" s="430">
        <f t="shared" si="80"/>
        <v>7.0272326231997422</v>
      </c>
      <c r="AX325" s="516">
        <f t="shared" si="81"/>
        <v>17.785959562641718</v>
      </c>
      <c r="AY325" s="606">
        <v>0.98</v>
      </c>
      <c r="AZ325" s="571">
        <v>28.110000000000003</v>
      </c>
      <c r="BA325" s="571">
        <v>-13.089999999999998</v>
      </c>
      <c r="BB325" s="571">
        <v>3.6799999999999997</v>
      </c>
      <c r="BC325" s="571">
        <v>2.9499999999999997</v>
      </c>
      <c r="BD325" s="591"/>
      <c r="BE325" s="421">
        <v>2013</v>
      </c>
      <c r="BF325" s="421">
        <f t="shared" si="82"/>
        <v>1</v>
      </c>
      <c r="BG325" s="578">
        <v>1.35</v>
      </c>
      <c r="BH325" t="s">
        <v>3876</v>
      </c>
      <c r="BI325" t="s">
        <v>3877</v>
      </c>
    </row>
    <row r="326" spans="1:61" s="8" customFormat="1" ht="12.75" customHeight="1" x14ac:dyDescent="0.25">
      <c r="A326" s="95" t="s">
        <v>4507</v>
      </c>
      <c r="B326" s="409" t="s">
        <v>759</v>
      </c>
      <c r="C326" s="734" t="s">
        <v>152</v>
      </c>
      <c r="D326" s="734" t="s">
        <v>3639</v>
      </c>
      <c r="E326" s="504">
        <v>21</v>
      </c>
      <c r="F326" s="33">
        <v>197</v>
      </c>
      <c r="G326" s="33" t="s">
        <v>105</v>
      </c>
      <c r="H326" s="33" t="s">
        <v>105</v>
      </c>
      <c r="I326" s="573">
        <v>245.06</v>
      </c>
      <c r="J326" s="430">
        <f t="shared" si="69"/>
        <v>1.0283195952011752</v>
      </c>
      <c r="K326" s="575">
        <v>0.63</v>
      </c>
      <c r="L326" s="406">
        <v>4</v>
      </c>
      <c r="M326" s="423">
        <f t="shared" si="70"/>
        <v>2.52</v>
      </c>
      <c r="N326" s="183" t="s">
        <v>281</v>
      </c>
      <c r="O326" s="505">
        <v>0.56999999999999995</v>
      </c>
      <c r="P326" s="422">
        <v>45904</v>
      </c>
      <c r="Q326" s="422">
        <v>45926</v>
      </c>
      <c r="R326" s="423">
        <f t="shared" si="71"/>
        <v>10.526315789473696</v>
      </c>
      <c r="S326" s="474">
        <f>IF(INDEX(Historical!$D$7:$D$1190,MATCH(B326,Historical!$B$7:$B$1192,0))=0,"n/a",(INDEX(Historical!$C$7:$C$1190,MATCH(B326,Historical!$B$7:$B$1192,0))/INDEX(Historical!$D$7:$D$1190,MATCH(B326,Historical!$B$7:$B$1192,0))-1)*100)</f>
        <v>10.1010101010101</v>
      </c>
      <c r="T326" s="474">
        <f>IF(INDEX(Historical!$F$7:$F$1190,MATCH(B326,Historical!$B$7:$B$1192,0))=0,"n/a",((INDEX(Historical!$C$7:$C$1190,MATCH(B326,Historical!$B$7:$B$1192,0))/INDEX(Historical!$F$7:$F$1190,MATCH(B326,Historical!$B$7:$B$1192,0)))^(1/3)-1)*100)</f>
        <v>9.5089131016265824</v>
      </c>
      <c r="U326" s="474">
        <f>IF(INDEX(Historical!$H$7:$H$1190,MATCH(B326,Historical!$B$7:$B$1192,0))=0,"n/a",((INDEX(Historical!$C$7:$C$1190,MATCH(B326,Historical!$B$7:$B$1192,0))/INDEX(Historical!$H$7:$H$1190,MATCH(B326,Historical!$B$7:$B$1192,0)))^(1/5)-1)*100)</f>
        <v>8.9516043697489778</v>
      </c>
      <c r="V326" s="474">
        <f>IF(INDEX(Historical!$M$7:$M$1190,MATCH(B326,Historical!$B$7:$B$1192,0))=0,"n/a",((INDEX(Historical!$C$7:$C$1190,MATCH(B326,Historical!$B$7:$B$1192,0))/INDEX(Historical!$M$7:$M$1190,MATCH(B326,Historical!$B$7:$B$1192,0)))^(1/10)-1)*100)</f>
        <v>9.4957801224216034</v>
      </c>
      <c r="W326" s="475">
        <f t="shared" si="72"/>
        <v>0.94269288613921165</v>
      </c>
      <c r="X326" s="476">
        <f t="shared" si="73"/>
        <v>1.5120953327278679</v>
      </c>
      <c r="Y326" s="405" t="s">
        <v>693</v>
      </c>
      <c r="Z326" s="430">
        <f t="shared" si="74"/>
        <v>38.181818181818187</v>
      </c>
      <c r="AA326" s="581">
        <f t="shared" si="75"/>
        <v>37.130303030303033</v>
      </c>
      <c r="AB326" s="406">
        <v>3</v>
      </c>
      <c r="AC326" s="568">
        <v>6.6</v>
      </c>
      <c r="AD326" s="568">
        <v>4.08</v>
      </c>
      <c r="AE326" s="568">
        <v>4.33</v>
      </c>
      <c r="AF326" s="568">
        <v>3.47</v>
      </c>
      <c r="AG326" s="568">
        <v>9.73</v>
      </c>
      <c r="AH326" s="568">
        <v>8.129999999999999</v>
      </c>
      <c r="AI326" s="568">
        <v>9.43</v>
      </c>
      <c r="AJ326" s="568">
        <v>5.92</v>
      </c>
      <c r="AK326" s="568">
        <v>9.11</v>
      </c>
      <c r="AL326" s="576">
        <v>24140</v>
      </c>
      <c r="AM326" s="571">
        <v>0.37</v>
      </c>
      <c r="AN326" s="568">
        <v>0.3</v>
      </c>
      <c r="AO326" s="510">
        <f t="shared" si="76"/>
        <v>-27.15037906535288</v>
      </c>
      <c r="AP326" s="511">
        <f t="shared" si="77"/>
        <v>9.979923964950153</v>
      </c>
      <c r="AQ326" s="582">
        <f t="shared" si="78"/>
        <v>139.2972595981376</v>
      </c>
      <c r="AR326" s="430">
        <f>INDEX(Historical!$C$7:$C$1190,MATCH(B326,Historical!$B$7:$B$1214,0))*IF(AH326="n/a",1.03,IF(AH326&lt;0,1.01,IF(AH326&gt;10,1.1,(1+AH326/100))))</f>
        <v>2.3572340000000001</v>
      </c>
      <c r="AS326" s="581">
        <f t="shared" si="79"/>
        <v>2.5795211662000002</v>
      </c>
      <c r="AT326" s="581">
        <f t="shared" si="85"/>
        <v>2.8145155444408201</v>
      </c>
      <c r="AU326" s="581">
        <f t="shared" si="85"/>
        <v>3.0709179105393787</v>
      </c>
      <c r="AV326" s="581">
        <f t="shared" si="85"/>
        <v>3.3506785321895158</v>
      </c>
      <c r="AW326" s="430">
        <f t="shared" si="80"/>
        <v>14.172867153369715</v>
      </c>
      <c r="AX326" s="516">
        <f t="shared" si="81"/>
        <v>5.7834273865052293</v>
      </c>
      <c r="AY326" s="606">
        <v>0.96</v>
      </c>
      <c r="AZ326" s="571">
        <v>21.93</v>
      </c>
      <c r="BA326" s="571">
        <v>-3.06</v>
      </c>
      <c r="BB326" s="571">
        <v>3.8600000000000003</v>
      </c>
      <c r="BC326" s="571">
        <v>8.32</v>
      </c>
      <c r="BD326" s="591"/>
      <c r="BE326" s="421">
        <v>2005</v>
      </c>
      <c r="BF326" s="421">
        <f t="shared" si="82"/>
        <v>2</v>
      </c>
      <c r="BG326" s="578">
        <v>6.3100000000000005</v>
      </c>
      <c r="BH326" t="s">
        <v>3876</v>
      </c>
      <c r="BI326" t="s">
        <v>3877</v>
      </c>
    </row>
    <row r="327" spans="1:61" s="8" customFormat="1" ht="12.75" customHeight="1" x14ac:dyDescent="0.25">
      <c r="A327" s="577" t="s">
        <v>4508</v>
      </c>
      <c r="B327" s="409" t="s">
        <v>1577</v>
      </c>
      <c r="C327" s="734" t="s">
        <v>122</v>
      </c>
      <c r="D327" s="734" t="s">
        <v>3669</v>
      </c>
      <c r="E327" s="504">
        <v>15</v>
      </c>
      <c r="F327" s="33">
        <v>308</v>
      </c>
      <c r="G327" s="33" t="s">
        <v>36</v>
      </c>
      <c r="H327" s="33" t="s">
        <v>114</v>
      </c>
      <c r="I327" s="573">
        <v>130.91999999999999</v>
      </c>
      <c r="J327" s="430">
        <f t="shared" ref="J327:J388" si="86">(M327/I327)*100</f>
        <v>1.527650473571647</v>
      </c>
      <c r="K327" s="575">
        <v>0.5</v>
      </c>
      <c r="L327" s="406">
        <v>4</v>
      </c>
      <c r="M327" s="423">
        <f t="shared" ref="M327:M388" si="87">K327*L327</f>
        <v>2</v>
      </c>
      <c r="N327" s="183" t="s">
        <v>237</v>
      </c>
      <c r="O327" s="505">
        <v>0.46</v>
      </c>
      <c r="P327" s="422">
        <v>45747</v>
      </c>
      <c r="Q327" s="422">
        <v>45758</v>
      </c>
      <c r="R327" s="423">
        <f t="shared" ref="R327:R388" si="88">(K327-O327)/O327*100</f>
        <v>8.6956521739130395</v>
      </c>
      <c r="S327" s="474">
        <f>IF(INDEX(Historical!$D$7:$D$1190,MATCH(B327,Historical!$B$7:$B$1192,0))=0,"n/a",(INDEX(Historical!$C$7:$C$1190,MATCH(B327,Historical!$B$7:$B$1192,0))/INDEX(Historical!$D$7:$D$1190,MATCH(B327,Historical!$B$7:$B$1192,0))-1)*100)</f>
        <v>11.764705882352944</v>
      </c>
      <c r="T327" s="474">
        <f>IF(INDEX(Historical!$F$7:$F$1190,MATCH(B327,Historical!$B$7:$B$1192,0))=0,"n/a",((INDEX(Historical!$C$7:$C$1190,MATCH(B327,Historical!$B$7:$B$1192,0))/INDEX(Historical!$F$7:$F$1190,MATCH(B327,Historical!$B$7:$B$1192,0)))^(1/3)-1)*100)</f>
        <v>20.562800422421603</v>
      </c>
      <c r="U327" s="474">
        <f>IF(INDEX(Historical!$H$7:$H$1190,MATCH(B327,Historical!$B$7:$B$1192,0))=0,"n/a",((INDEX(Historical!$C$7:$C$1190,MATCH(B327,Historical!$B$7:$B$1192,0))/INDEX(Historical!$H$7:$H$1190,MATCH(B327,Historical!$B$7:$B$1192,0)))^(1/5)-1)*100)</f>
        <v>14.742977282309887</v>
      </c>
      <c r="V327" s="474">
        <f>IF(INDEX(Historical!$M$7:$M$1190,MATCH(B327,Historical!$B$7:$B$1192,0))=0,"n/a",((INDEX(Historical!$C$7:$C$1190,MATCH(B327,Historical!$B$7:$B$1192,0))/INDEX(Historical!$M$7:$M$1190,MATCH(B327,Historical!$B$7:$B$1192,0)))^(1/10)-1)*100)</f>
        <v>14.774809592382198</v>
      </c>
      <c r="W327" s="475">
        <f t="shared" ref="W327:W388" si="89">IF(OR(U327&lt;=0,U327="n/a",V327&lt;=0,V327="n/a"),"n/a",U327/V327)</f>
        <v>0.9978455011637698</v>
      </c>
      <c r="X327" s="476">
        <f t="shared" ref="X327:X388" si="90">IF(OR(AJ327&lt;=0,AJ327="n/a",U327&lt;=0,U327="n/a"),"n/a",U327/AJ327)</f>
        <v>0.55654878377915762</v>
      </c>
      <c r="Y327" s="442"/>
      <c r="Z327" s="430">
        <f t="shared" ref="Z327:Z388" si="91">IF(OR(AC327&lt;0.01,AC327="n/a"),"n/a",M327/AC327*100)</f>
        <v>29.197080291970806</v>
      </c>
      <c r="AA327" s="581">
        <f t="shared" ref="AA327:AA388" si="92">IF(OR(AC327&lt;0.01,AC327="n/a"),"n/a",I327/AC327)</f>
        <v>19.112408759124087</v>
      </c>
      <c r="AB327" s="406">
        <v>12</v>
      </c>
      <c r="AC327" s="568">
        <v>6.85</v>
      </c>
      <c r="AD327" s="568">
        <v>1.56</v>
      </c>
      <c r="AE327" s="568">
        <v>1.1200000000000001</v>
      </c>
      <c r="AF327" s="568">
        <v>2.1800000000000002</v>
      </c>
      <c r="AG327" s="568">
        <v>11.57</v>
      </c>
      <c r="AH327" s="569">
        <v>-9.2799999999999994</v>
      </c>
      <c r="AI327" s="569">
        <v>40.239999999999995</v>
      </c>
      <c r="AJ327" s="568">
        <v>26.490000000000002</v>
      </c>
      <c r="AK327" s="568">
        <v>12.25</v>
      </c>
      <c r="AL327" s="576">
        <v>19270</v>
      </c>
      <c r="AM327" s="571">
        <v>6.370000000000001</v>
      </c>
      <c r="AN327" s="568">
        <v>0.43</v>
      </c>
      <c r="AO327" s="510">
        <f t="shared" ref="AO327:AO388" si="93">IF(U327="n/a","n/a",IF(AA327&lt;0,"n/a",IF(AA327="n/a","n/a",J327+U327-AA327)))</f>
        <v>-2.8417810032425521</v>
      </c>
      <c r="AP327" s="511">
        <f t="shared" ref="AP327:AP388" si="94">IF(U327="n/a","n/a",J327+U327)</f>
        <v>16.270627755881534</v>
      </c>
      <c r="AQ327" s="582">
        <f t="shared" ref="AQ327:AQ388" si="95">IF(OR(AC327&lt;0.01,AC327="n/a",AF327="n/a"),"n/a",(I327/SQRT(22.5*AC327*(I327/AF327))-1)*100)</f>
        <v>36.080125244717507</v>
      </c>
      <c r="AR327" s="430">
        <f>INDEX(Historical!$C$7:$C$1190,MATCH(B327,Historical!$B$7:$B$1214,0))*IF(AH327="n/a",1.03,IF(AH327&lt;0,1.01,IF(AH327&gt;10,1.1,(1+AH327/100))))</f>
        <v>1.8230500000000001</v>
      </c>
      <c r="AS327" s="581">
        <f t="shared" ref="AS327:AS388" si="96">IF($AI327="n/a",1.03*AR327,IF($AI327&lt;0,1.01*AR327,IF($AI327&gt;10,1.1*AR327,(1+$AI327/100)*AR327)))</f>
        <v>2.0053550000000002</v>
      </c>
      <c r="AT327" s="581">
        <f t="shared" ref="AT327:AV346" si="97">IF($AK327="n/a",1.03*AS327,IF($AK327&lt;0,1.01*AS327,IF($AK327&gt;10,1.1*AS327,(1+$AK327/100)*AS327)))</f>
        <v>2.2058905000000006</v>
      </c>
      <c r="AU327" s="581">
        <f t="shared" si="97"/>
        <v>2.4264795500000007</v>
      </c>
      <c r="AV327" s="581">
        <f t="shared" si="97"/>
        <v>2.669127505000001</v>
      </c>
      <c r="AW327" s="430">
        <f t="shared" ref="AW327:AW388" si="98">SUM(AR327:AV327)</f>
        <v>11.129902555000003</v>
      </c>
      <c r="AX327" s="516">
        <f t="shared" ref="AX327:AX388" si="99">AW327/I327*100</f>
        <v>8.5013004544760182</v>
      </c>
      <c r="AY327" s="606">
        <v>1.41</v>
      </c>
      <c r="AZ327" s="571">
        <v>26.900000000000002</v>
      </c>
      <c r="BA327" s="571">
        <v>-15.840000000000002</v>
      </c>
      <c r="BB327" s="571">
        <v>1.32</v>
      </c>
      <c r="BC327" s="571">
        <v>1.78</v>
      </c>
      <c r="BD327" s="591"/>
      <c r="BE327" s="421">
        <v>2011</v>
      </c>
      <c r="BF327" s="421">
        <f t="shared" ref="BF327:BF388" si="100">IF(BE327&gt;2020,0,IF(BE327&gt;2008,1,IF(BE327&gt;2001,2,IF(BE327&gt;1990,3,IF(BE327&gt;1980,4,IF(BE327&gt;1973,5,IF(BE327&gt;1970,6,IF(BE327&gt;1960,7,IF(BE327&gt;1958,8,IF(BE327&gt;1953,9,10))))))))))</f>
        <v>1</v>
      </c>
      <c r="BG327" s="578">
        <v>6.8000000000000007</v>
      </c>
      <c r="BH327" t="s">
        <v>3876</v>
      </c>
      <c r="BI327" t="s">
        <v>3877</v>
      </c>
    </row>
    <row r="328" spans="1:61" s="8" customFormat="1" ht="12.75" customHeight="1" x14ac:dyDescent="0.25">
      <c r="A328" s="8" t="s">
        <v>4510</v>
      </c>
      <c r="B328" s="409" t="s">
        <v>1575</v>
      </c>
      <c r="C328" s="734" t="s">
        <v>107</v>
      </c>
      <c r="D328" s="734" t="s">
        <v>3649</v>
      </c>
      <c r="E328" s="504">
        <v>15</v>
      </c>
      <c r="F328" s="33">
        <v>329</v>
      </c>
      <c r="G328" s="33" t="s">
        <v>114</v>
      </c>
      <c r="H328" s="33" t="s">
        <v>114</v>
      </c>
      <c r="I328" s="573">
        <v>114.97</v>
      </c>
      <c r="J328" s="430">
        <f t="shared" si="86"/>
        <v>2.9225015221362094</v>
      </c>
      <c r="K328" s="575">
        <v>0.84</v>
      </c>
      <c r="L328" s="406">
        <v>4</v>
      </c>
      <c r="M328" s="423">
        <f t="shared" si="87"/>
        <v>3.36</v>
      </c>
      <c r="N328" s="183" t="s">
        <v>216</v>
      </c>
      <c r="O328" s="505">
        <v>0.76</v>
      </c>
      <c r="P328" s="422">
        <v>45931</v>
      </c>
      <c r="Q328" s="422">
        <v>45944</v>
      </c>
      <c r="R328" s="423">
        <f t="shared" si="88"/>
        <v>10.52631578947368</v>
      </c>
      <c r="S328" s="474">
        <f>IF(INDEX(Historical!$D$7:$D$1190,MATCH(B328,Historical!$B$7:$B$1192,0))=0,"n/a",(INDEX(Historical!$C$7:$C$1190,MATCH(B328,Historical!$B$7:$B$1192,0))/INDEX(Historical!$D$7:$D$1190,MATCH(B328,Historical!$B$7:$B$1192,0))-1)*100)</f>
        <v>9.6899224806201509</v>
      </c>
      <c r="T328" s="474">
        <f>IF(INDEX(Historical!$F$7:$F$1190,MATCH(B328,Historical!$B$7:$B$1192,0))=0,"n/a",((INDEX(Historical!$C$7:$C$1190,MATCH(B328,Historical!$B$7:$B$1192,0))/INDEX(Historical!$F$7:$F$1190,MATCH(B328,Historical!$B$7:$B$1192,0)))^(1/3)-1)*100)</f>
        <v>9.9349063266367388</v>
      </c>
      <c r="U328" s="474">
        <f>IF(INDEX(Historical!$H$7:$H$1190,MATCH(B328,Historical!$B$7:$B$1192,0))=0,"n/a",((INDEX(Historical!$C$7:$C$1190,MATCH(B328,Historical!$B$7:$B$1192,0))/INDEX(Historical!$H$7:$H$1190,MATCH(B328,Historical!$B$7:$B$1192,0)))^(1/5)-1)*100)</f>
        <v>7.9557615289026273</v>
      </c>
      <c r="V328" s="474">
        <f>IF(INDEX(Historical!$M$7:$M$1190,MATCH(B328,Historical!$B$7:$B$1192,0))=0,"n/a",((INDEX(Historical!$C$7:$C$1190,MATCH(B328,Historical!$B$7:$B$1192,0))/INDEX(Historical!$M$7:$M$1190,MATCH(B328,Historical!$B$7:$B$1192,0)))^(1/10)-1)*100)</f>
        <v>9.7126843944660202</v>
      </c>
      <c r="W328" s="475">
        <f t="shared" si="89"/>
        <v>0.81911047510568424</v>
      </c>
      <c r="X328" s="476">
        <f t="shared" si="90"/>
        <v>0.89895610496074885</v>
      </c>
      <c r="Y328" s="451"/>
      <c r="Z328" s="430">
        <f t="shared" si="91"/>
        <v>37.668161434977577</v>
      </c>
      <c r="AA328" s="581">
        <f t="shared" si="92"/>
        <v>12.889013452914797</v>
      </c>
      <c r="AB328" s="406">
        <v>12</v>
      </c>
      <c r="AC328" s="568">
        <v>8.92</v>
      </c>
      <c r="AD328" s="568">
        <v>1.06</v>
      </c>
      <c r="AE328" s="568">
        <v>1.51</v>
      </c>
      <c r="AF328" s="568">
        <v>1.38</v>
      </c>
      <c r="AG328" s="568">
        <v>10.94</v>
      </c>
      <c r="AH328" s="568">
        <v>12.29</v>
      </c>
      <c r="AI328" s="568">
        <v>11.379999999999999</v>
      </c>
      <c r="AJ328" s="568">
        <v>8.85</v>
      </c>
      <c r="AK328" s="568">
        <v>12.21</v>
      </c>
      <c r="AL328" s="576">
        <v>32619.999999999996</v>
      </c>
      <c r="AM328" s="571">
        <v>0.54</v>
      </c>
      <c r="AN328" s="568">
        <v>1.4</v>
      </c>
      <c r="AO328" s="510">
        <f t="shared" si="93"/>
        <v>-2.0107504018759617</v>
      </c>
      <c r="AP328" s="511">
        <f t="shared" si="94"/>
        <v>10.878263051038836</v>
      </c>
      <c r="AQ328" s="582">
        <f t="shared" si="95"/>
        <v>-11.088462028517299</v>
      </c>
      <c r="AR328" s="430">
        <f>INDEX(Historical!$C$7:$C$1190,MATCH(B328,Historical!$B$7:$B$1214,0))*IF(AH328="n/a",1.03,IF(AH328&lt;0,1.01,IF(AH328&gt;10,1.1,(1+AH328/100))))</f>
        <v>3.1130000000000004</v>
      </c>
      <c r="AS328" s="581">
        <f t="shared" si="96"/>
        <v>3.4243000000000006</v>
      </c>
      <c r="AT328" s="581">
        <f t="shared" si="97"/>
        <v>3.7667300000000008</v>
      </c>
      <c r="AU328" s="581">
        <f t="shared" si="97"/>
        <v>4.1434030000000011</v>
      </c>
      <c r="AV328" s="581">
        <f t="shared" si="97"/>
        <v>4.5577433000000012</v>
      </c>
      <c r="AW328" s="430">
        <f t="shared" si="98"/>
        <v>19.005176300000002</v>
      </c>
      <c r="AX328" s="516">
        <f t="shared" si="99"/>
        <v>16.530552578933637</v>
      </c>
      <c r="AY328" s="606">
        <v>1.51</v>
      </c>
      <c r="AZ328" s="571">
        <v>57.9</v>
      </c>
      <c r="BA328" s="571">
        <v>-1.2</v>
      </c>
      <c r="BB328" s="571">
        <v>4.67</v>
      </c>
      <c r="BC328" s="571">
        <v>17</v>
      </c>
      <c r="BD328" s="591"/>
      <c r="BE328" s="421">
        <v>2011</v>
      </c>
      <c r="BF328" s="421">
        <f t="shared" si="100"/>
        <v>1</v>
      </c>
      <c r="BG328" s="578">
        <v>0.80999999999999994</v>
      </c>
      <c r="BH328" t="s">
        <v>3876</v>
      </c>
      <c r="BI328" t="s">
        <v>3877</v>
      </c>
    </row>
    <row r="329" spans="1:61" s="8" customFormat="1" x14ac:dyDescent="0.25">
      <c r="A329" s="577" t="s">
        <v>4511</v>
      </c>
      <c r="B329" s="409" t="s">
        <v>3475</v>
      </c>
      <c r="C329" s="734" t="s">
        <v>127</v>
      </c>
      <c r="D329" s="734" t="s">
        <v>3660</v>
      </c>
      <c r="E329" s="504">
        <v>11</v>
      </c>
      <c r="F329" s="33">
        <v>497</v>
      </c>
      <c r="G329" s="33" t="s">
        <v>105</v>
      </c>
      <c r="H329" s="33" t="s">
        <v>105</v>
      </c>
      <c r="I329" s="573">
        <v>161.94</v>
      </c>
      <c r="J329" s="430">
        <f t="shared" si="86"/>
        <v>2.5194516487587997</v>
      </c>
      <c r="K329" s="575">
        <v>1.02</v>
      </c>
      <c r="L329" s="406">
        <v>4</v>
      </c>
      <c r="M329" s="423">
        <f t="shared" si="87"/>
        <v>4.08</v>
      </c>
      <c r="N329" s="183" t="s">
        <v>934</v>
      </c>
      <c r="O329" s="505">
        <v>1.01</v>
      </c>
      <c r="P329" s="422">
        <v>45776</v>
      </c>
      <c r="Q329" s="422">
        <v>45792</v>
      </c>
      <c r="R329" s="423">
        <f t="shared" si="88"/>
        <v>0.99009900990099098</v>
      </c>
      <c r="S329" s="474">
        <f>IF(INDEX(Historical!$D$7:$D$1190,MATCH(B329,Historical!$B$7:$B$1192,0))=0,"n/a",(INDEX(Historical!$C$7:$C$1190,MATCH(B329,Historical!$B$7:$B$1192,0))/INDEX(Historical!$D$7:$D$1190,MATCH(B329,Historical!$B$7:$B$1192,0))-1)*100)</f>
        <v>12.968299711815545</v>
      </c>
      <c r="T329" s="474">
        <f>IF(INDEX(Historical!$F$7:$F$1190,MATCH(B329,Historical!$B$7:$B$1192,0))=0,"n/a",((INDEX(Historical!$C$7:$C$1190,MATCH(B329,Historical!$B$7:$B$1192,0))/INDEX(Historical!$F$7:$F$1190,MATCH(B329,Historical!$B$7:$B$1192,0)))^(1/3)-1)*100)</f>
        <v>8.9635254593495972</v>
      </c>
      <c r="U329" s="474">
        <f>IF(INDEX(Historical!$H$7:$H$1190,MATCH(B329,Historical!$B$7:$B$1192,0))=0,"n/a",((INDEX(Historical!$C$7:$C$1190,MATCH(B329,Historical!$B$7:$B$1192,0))/INDEX(Historical!$H$7:$H$1190,MATCH(B329,Historical!$B$7:$B$1192,0)))^(1/5)-1)*100)</f>
        <v>5.5657349807139322</v>
      </c>
      <c r="V329" s="474" t="str">
        <f>IF(INDEX(Historical!$M$7:$M$1190,MATCH(B329,Historical!$B$7:$B$1192,0))=0,"n/a",((INDEX(Historical!$C$7:$C$1190,MATCH(B329,Historical!$B$7:$B$1192,0))/INDEX(Historical!$M$7:$M$1190,MATCH(B329,Historical!$B$7:$B$1192,0)))^(1/10)-1)*100)</f>
        <v>n/a</v>
      </c>
      <c r="W329" s="475" t="str">
        <f t="shared" si="89"/>
        <v>n/a</v>
      </c>
      <c r="X329" s="476" t="str">
        <f t="shared" si="90"/>
        <v>n/a</v>
      </c>
      <c r="Y329" s="451"/>
      <c r="Z329" s="430" t="str">
        <f t="shared" si="91"/>
        <v>n/a</v>
      </c>
      <c r="AA329" s="581" t="str">
        <f t="shared" si="92"/>
        <v>n/a</v>
      </c>
      <c r="AB329" s="406">
        <v>2</v>
      </c>
      <c r="AC329" s="568">
        <v>-2.39</v>
      </c>
      <c r="AD329" s="568" t="s">
        <v>135</v>
      </c>
      <c r="AE329" s="568">
        <v>2.84</v>
      </c>
      <c r="AF329" s="568">
        <v>3.94</v>
      </c>
      <c r="AG329" s="568">
        <v>-5.0500000000000007</v>
      </c>
      <c r="AH329" s="568">
        <v>-8.2900000000000009</v>
      </c>
      <c r="AI329" s="568">
        <v>8.2799999999999994</v>
      </c>
      <c r="AJ329" s="568">
        <v>-48.41</v>
      </c>
      <c r="AK329" s="568" t="s">
        <v>135</v>
      </c>
      <c r="AL329" s="576">
        <v>28550</v>
      </c>
      <c r="AM329" s="571">
        <v>11.75</v>
      </c>
      <c r="AN329" s="568">
        <v>1.59</v>
      </c>
      <c r="AO329" s="510" t="str">
        <f t="shared" si="93"/>
        <v>n/a</v>
      </c>
      <c r="AP329" s="511">
        <f t="shared" si="94"/>
        <v>8.0851866294727319</v>
      </c>
      <c r="AQ329" s="582" t="str">
        <f t="shared" si="95"/>
        <v>n/a</v>
      </c>
      <c r="AR329" s="430">
        <f>INDEX(Historical!$C$7:$C$1190,MATCH(B329,Historical!$B$7:$B$1214,0))*IF(AH329="n/a",1.03,IF(AH329&lt;0,1.01,IF(AH329&gt;10,1.1,(1+AH329/100))))</f>
        <v>3.9592000000000001</v>
      </c>
      <c r="AS329" s="581">
        <f t="shared" si="96"/>
        <v>4.28702176</v>
      </c>
      <c r="AT329" s="581">
        <f t="shared" si="97"/>
        <v>4.4156324128</v>
      </c>
      <c r="AU329" s="581">
        <f t="shared" si="97"/>
        <v>4.5481013851840002</v>
      </c>
      <c r="AV329" s="581">
        <f t="shared" si="97"/>
        <v>4.68454442673952</v>
      </c>
      <c r="AW329" s="430">
        <f t="shared" si="98"/>
        <v>21.894499984723524</v>
      </c>
      <c r="AX329" s="516">
        <f t="shared" si="99"/>
        <v>13.520130903250294</v>
      </c>
      <c r="AY329" s="606">
        <v>0.66</v>
      </c>
      <c r="AZ329" s="571">
        <v>3.6900000000000004</v>
      </c>
      <c r="BA329" s="571">
        <v>-37.97</v>
      </c>
      <c r="BB329" s="571">
        <v>-3.65</v>
      </c>
      <c r="BC329" s="571">
        <v>-13.68</v>
      </c>
      <c r="BD329" s="591"/>
      <c r="BE329" s="421">
        <v>2015</v>
      </c>
      <c r="BF329" s="421">
        <f t="shared" si="100"/>
        <v>1</v>
      </c>
      <c r="BG329" s="578">
        <v>-1.83</v>
      </c>
      <c r="BH329" t="s">
        <v>3876</v>
      </c>
      <c r="BI329" t="s">
        <v>3877</v>
      </c>
    </row>
    <row r="330" spans="1:61" s="8" customFormat="1" ht="12.75" customHeight="1" x14ac:dyDescent="0.25">
      <c r="A330" s="8" t="s">
        <v>4513</v>
      </c>
      <c r="B330" s="409" t="s">
        <v>3530</v>
      </c>
      <c r="C330" s="734" t="s">
        <v>3535</v>
      </c>
      <c r="D330" s="734" t="s">
        <v>3641</v>
      </c>
      <c r="E330" s="504">
        <v>12</v>
      </c>
      <c r="F330" s="33">
        <v>471</v>
      </c>
      <c r="G330" s="33" t="s">
        <v>105</v>
      </c>
      <c r="H330" s="33" t="s">
        <v>105</v>
      </c>
      <c r="I330" s="395">
        <v>74.94</v>
      </c>
      <c r="J330" s="430">
        <f t="shared" si="86"/>
        <v>3.7896984254069919</v>
      </c>
      <c r="K330" s="579">
        <v>0.71</v>
      </c>
      <c r="L330" s="33">
        <v>4</v>
      </c>
      <c r="M330" s="423">
        <f t="shared" si="87"/>
        <v>2.84</v>
      </c>
      <c r="N330" s="33" t="s">
        <v>147</v>
      </c>
      <c r="O330" s="506">
        <v>0.7</v>
      </c>
      <c r="P330" s="422">
        <v>45895</v>
      </c>
      <c r="Q330" s="422">
        <v>45916</v>
      </c>
      <c r="R330" s="423">
        <f t="shared" si="88"/>
        <v>1.4285714285714299</v>
      </c>
      <c r="S330" s="474">
        <f>IF(INDEX(Historical!$D$7:$D$1190,MATCH(B330,Historical!$B$7:$B$1192,0))=0,"n/a",(INDEX(Historical!$C$7:$C$1190,MATCH(B330,Historical!$B$7:$B$1192,0))/INDEX(Historical!$D$7:$D$1190,MATCH(B330,Historical!$B$7:$B$1192,0))-1)*100)</f>
        <v>6.153846153846132</v>
      </c>
      <c r="T330" s="474">
        <f>IF(INDEX(Historical!$F$7:$F$1190,MATCH(B330,Historical!$B$7:$B$1192,0))=0,"n/a",((INDEX(Historical!$C$7:$C$1190,MATCH(B330,Historical!$B$7:$B$1192,0))/INDEX(Historical!$F$7:$F$1190,MATCH(B330,Historical!$B$7:$B$1192,0)))^(1/3)-1)*100)</f>
        <v>9.1920635988162367</v>
      </c>
      <c r="U330" s="474">
        <f>IF(INDEX(Historical!$H$7:$H$1190,MATCH(B330,Historical!$B$7:$B$1192,0))=0,"n/a",((INDEX(Historical!$C$7:$C$1190,MATCH(B330,Historical!$B$7:$B$1192,0))/INDEX(Historical!$H$7:$H$1190,MATCH(B330,Historical!$B$7:$B$1192,0)))^(1/5)-1)*100)</f>
        <v>10.971906376020435</v>
      </c>
      <c r="V330" s="474">
        <f>IF(INDEX(Historical!$M$7:$M$1190,MATCH(B330,Historical!$B$7:$B$1192,0))=0,"n/a",((INDEX(Historical!$C$7:$C$1190,MATCH(B330,Historical!$B$7:$B$1192,0))/INDEX(Historical!$M$7:$M$1190,MATCH(B330,Historical!$B$7:$B$1192,0)))^(1/10)-1)*100)</f>
        <v>22.937422581558241</v>
      </c>
      <c r="W330" s="475">
        <f t="shared" si="89"/>
        <v>0.4783408570430176</v>
      </c>
      <c r="X330" s="476" t="str">
        <f t="shared" si="90"/>
        <v>n/a</v>
      </c>
      <c r="Y330" s="405"/>
      <c r="Z330" s="430">
        <f t="shared" si="91"/>
        <v>113.14741035856575</v>
      </c>
      <c r="AA330" s="581">
        <f t="shared" si="92"/>
        <v>29.856573705179283</v>
      </c>
      <c r="AB330" s="33">
        <v>12</v>
      </c>
      <c r="AC330" s="395">
        <v>2.5099999999999998</v>
      </c>
      <c r="AD330" s="395" t="s">
        <v>135</v>
      </c>
      <c r="AE330" s="395">
        <v>2.77</v>
      </c>
      <c r="AF330" s="395">
        <v>1.97</v>
      </c>
      <c r="AG330" s="395">
        <v>6.61</v>
      </c>
      <c r="AH330" s="395">
        <v>-11.18</v>
      </c>
      <c r="AI330" s="395">
        <v>-23.87</v>
      </c>
      <c r="AJ330" s="395">
        <v>-5.48</v>
      </c>
      <c r="AK330" s="395">
        <v>-7.17</v>
      </c>
      <c r="AL330" s="395">
        <v>11120</v>
      </c>
      <c r="AM330" s="395">
        <v>0.43</v>
      </c>
      <c r="AN330" s="395">
        <v>0.21</v>
      </c>
      <c r="AO330" s="510">
        <f t="shared" si="93"/>
        <v>-15.094968903751855</v>
      </c>
      <c r="AP330" s="511">
        <f t="shared" si="94"/>
        <v>14.761604801427428</v>
      </c>
      <c r="AQ330" s="582">
        <f t="shared" si="95"/>
        <v>61.682061396506313</v>
      </c>
      <c r="AR330" s="430">
        <f>INDEX(Historical!$C$7:$C$1190,MATCH(B330,Historical!$B$7:$B$1214,0))*IF(AH330="n/a",1.03,IF(AH330&lt;0,1.01,IF(AH330&gt;10,1.1,(1+AH330/100))))</f>
        <v>2.7875999999999999</v>
      </c>
      <c r="AS330" s="581">
        <f t="shared" si="96"/>
        <v>2.8154759999999999</v>
      </c>
      <c r="AT330" s="581">
        <f t="shared" si="97"/>
        <v>2.8436307599999999</v>
      </c>
      <c r="AU330" s="581">
        <f t="shared" si="97"/>
        <v>2.8720670675999997</v>
      </c>
      <c r="AV330" s="581">
        <f t="shared" si="97"/>
        <v>2.9007877382759997</v>
      </c>
      <c r="AW330" s="430">
        <f t="shared" si="98"/>
        <v>14.219561565875999</v>
      </c>
      <c r="AX330" s="516">
        <f t="shared" si="99"/>
        <v>18.974595097245796</v>
      </c>
      <c r="AY330" s="500">
        <v>1.17</v>
      </c>
      <c r="AZ330" s="578">
        <v>56.35</v>
      </c>
      <c r="BA330" s="578">
        <v>-32.340000000000003</v>
      </c>
      <c r="BB330" s="578">
        <v>1.8900000000000001</v>
      </c>
      <c r="BC330" s="578">
        <v>0.35000000000000003</v>
      </c>
      <c r="BD330" s="591"/>
      <c r="BE330" s="421">
        <v>2014</v>
      </c>
      <c r="BF330" s="421">
        <f t="shared" si="100"/>
        <v>1</v>
      </c>
      <c r="BG330" s="578">
        <v>4.97</v>
      </c>
      <c r="BH330" t="s">
        <v>3876</v>
      </c>
      <c r="BI330" t="s">
        <v>3877</v>
      </c>
    </row>
    <row r="331" spans="1:61" s="8" customFormat="1" ht="12.75" customHeight="1" x14ac:dyDescent="0.25">
      <c r="A331" s="95" t="s">
        <v>4515</v>
      </c>
      <c r="B331" s="409" t="s">
        <v>1569</v>
      </c>
      <c r="C331" s="734" t="s">
        <v>111</v>
      </c>
      <c r="D331" s="734" t="s">
        <v>209</v>
      </c>
      <c r="E331" s="504">
        <v>14</v>
      </c>
      <c r="F331" s="33">
        <v>335</v>
      </c>
      <c r="G331" s="33" t="s">
        <v>105</v>
      </c>
      <c r="H331" s="33" t="s">
        <v>105</v>
      </c>
      <c r="I331" s="573">
        <v>204.07</v>
      </c>
      <c r="J331" s="430">
        <f t="shared" si="86"/>
        <v>0.62723575243788898</v>
      </c>
      <c r="K331" s="575">
        <v>0.32</v>
      </c>
      <c r="L331" s="406">
        <v>4</v>
      </c>
      <c r="M331" s="423">
        <f t="shared" si="87"/>
        <v>1.28</v>
      </c>
      <c r="N331" s="183" t="s">
        <v>492</v>
      </c>
      <c r="O331" s="505">
        <v>0.3</v>
      </c>
      <c r="P331" s="422">
        <v>45604</v>
      </c>
      <c r="Q331" s="422">
        <v>45618</v>
      </c>
      <c r="R331" s="423">
        <f t="shared" si="88"/>
        <v>6.6666666666666732</v>
      </c>
      <c r="S331" s="474">
        <f>IF(INDEX(Historical!$D$7:$D$1190,MATCH(B331,Historical!$B$7:$B$1192,0))=0,"n/a",(INDEX(Historical!$C$7:$C$1190,MATCH(B331,Historical!$B$7:$B$1192,0))/INDEX(Historical!$D$7:$D$1190,MATCH(B331,Historical!$B$7:$B$1192,0))-1)*100)</f>
        <v>7.0175438596491224</v>
      </c>
      <c r="T331" s="474">
        <f>IF(INDEX(Historical!$F$7:$F$1190,MATCH(B331,Historical!$B$7:$B$1192,0))=0,"n/a",((INDEX(Historical!$C$7:$C$1190,MATCH(B331,Historical!$B$7:$B$1192,0))/INDEX(Historical!$F$7:$F$1190,MATCH(B331,Historical!$B$7:$B$1192,0)))^(1/3)-1)*100)</f>
        <v>7.5749744635974059</v>
      </c>
      <c r="U331" s="474">
        <f>IF(INDEX(Historical!$H$7:$H$1190,MATCH(B331,Historical!$B$7:$B$1192,0))=0,"n/a",((INDEX(Historical!$C$7:$C$1190,MATCH(B331,Historical!$B$7:$B$1192,0))/INDEX(Historical!$H$7:$H$1190,MATCH(B331,Historical!$B$7:$B$1192,0)))^(1/5)-1)*100)</f>
        <v>8.2702639798059696</v>
      </c>
      <c r="V331" s="474">
        <f>IF(INDEX(Historical!$M$7:$M$1190,MATCH(B331,Historical!$B$7:$B$1192,0))=0,"n/a",((INDEX(Historical!$C$7:$C$1190,MATCH(B331,Historical!$B$7:$B$1192,0))/INDEX(Historical!$M$7:$M$1190,MATCH(B331,Historical!$B$7:$B$1192,0)))^(1/10)-1)*100)</f>
        <v>11.252826629932544</v>
      </c>
      <c r="W331" s="475">
        <f t="shared" si="89"/>
        <v>0.73494991541121313</v>
      </c>
      <c r="X331" s="476">
        <f t="shared" si="90"/>
        <v>1.1145908328579475</v>
      </c>
      <c r="Y331" s="574"/>
      <c r="Z331" s="430">
        <f t="shared" si="91"/>
        <v>27.58620689655173</v>
      </c>
      <c r="AA331" s="581">
        <f t="shared" si="92"/>
        <v>43.980603448275865</v>
      </c>
      <c r="AB331" s="406">
        <v>6</v>
      </c>
      <c r="AC331" s="568">
        <v>4.6399999999999997</v>
      </c>
      <c r="AD331" s="568" t="s">
        <v>135</v>
      </c>
      <c r="AE331" s="568">
        <v>3.12</v>
      </c>
      <c r="AF331" s="568">
        <v>3.44</v>
      </c>
      <c r="AG331" s="568">
        <v>8.3699999999999992</v>
      </c>
      <c r="AH331" s="568">
        <v>8.32</v>
      </c>
      <c r="AI331" s="568">
        <v>17.28</v>
      </c>
      <c r="AJ331" s="568">
        <v>7.42</v>
      </c>
      <c r="AK331" s="568" t="s">
        <v>135</v>
      </c>
      <c r="AL331" s="576">
        <v>2460</v>
      </c>
      <c r="AM331" s="571">
        <v>1.5</v>
      </c>
      <c r="AN331" s="568">
        <v>0.85</v>
      </c>
      <c r="AO331" s="510">
        <f t="shared" si="93"/>
        <v>-35.083103716032007</v>
      </c>
      <c r="AP331" s="511">
        <f t="shared" si="94"/>
        <v>8.8974997322438583</v>
      </c>
      <c r="AQ331" s="582">
        <f t="shared" si="95"/>
        <v>159.30957548593784</v>
      </c>
      <c r="AR331" s="430">
        <f>INDEX(Historical!$C$7:$C$1190,MATCH(B331,Historical!$B$7:$B$1214,0))*IF(AH331="n/a",1.03,IF(AH331&lt;0,1.01,IF(AH331&gt;10,1.1,(1+AH331/100))))</f>
        <v>1.3215039999999998</v>
      </c>
      <c r="AS331" s="581">
        <f t="shared" si="96"/>
        <v>1.4536543999999998</v>
      </c>
      <c r="AT331" s="581">
        <f t="shared" si="97"/>
        <v>1.4972640319999999</v>
      </c>
      <c r="AU331" s="581">
        <f t="shared" si="97"/>
        <v>1.54218195296</v>
      </c>
      <c r="AV331" s="581">
        <f t="shared" si="97"/>
        <v>1.5884474115488001</v>
      </c>
      <c r="AW331" s="430">
        <f t="shared" si="98"/>
        <v>7.403051796508799</v>
      </c>
      <c r="AX331" s="516">
        <f t="shared" si="99"/>
        <v>3.6277021593123924</v>
      </c>
      <c r="AY331" s="606">
        <v>1.1399999999999999</v>
      </c>
      <c r="AZ331" s="571">
        <v>58.379999999999995</v>
      </c>
      <c r="BA331" s="571">
        <v>-4.04</v>
      </c>
      <c r="BB331" s="571">
        <v>14.95</v>
      </c>
      <c r="BC331" s="571">
        <v>16.2</v>
      </c>
      <c r="BD331" s="591"/>
      <c r="BE331" s="421">
        <v>2012</v>
      </c>
      <c r="BF331" s="421">
        <f t="shared" si="100"/>
        <v>1</v>
      </c>
      <c r="BG331" s="578">
        <v>4.34</v>
      </c>
      <c r="BH331" t="s">
        <v>3876</v>
      </c>
      <c r="BI331" t="s">
        <v>3877</v>
      </c>
    </row>
    <row r="332" spans="1:61" s="8" customFormat="1" ht="12.75" customHeight="1" x14ac:dyDescent="0.25">
      <c r="A332" s="8" t="s">
        <v>4517</v>
      </c>
      <c r="B332" s="409" t="s">
        <v>1581</v>
      </c>
      <c r="C332" s="734" t="s">
        <v>107</v>
      </c>
      <c r="D332" s="734" t="s">
        <v>3652</v>
      </c>
      <c r="E332" s="504">
        <v>16</v>
      </c>
      <c r="F332" s="33">
        <v>267</v>
      </c>
      <c r="G332" s="33" t="s">
        <v>36</v>
      </c>
      <c r="H332" s="33" t="s">
        <v>36</v>
      </c>
      <c r="I332" s="573">
        <v>80.709999999999994</v>
      </c>
      <c r="J332" s="430">
        <f t="shared" si="86"/>
        <v>1.5859249163672409</v>
      </c>
      <c r="K332" s="575">
        <v>0.32</v>
      </c>
      <c r="L332" s="406">
        <v>4</v>
      </c>
      <c r="M332" s="423">
        <f t="shared" si="87"/>
        <v>1.28</v>
      </c>
      <c r="N332" s="183" t="s">
        <v>162</v>
      </c>
      <c r="O332" s="505">
        <v>0.31</v>
      </c>
      <c r="P332" s="422">
        <v>45915</v>
      </c>
      <c r="Q332" s="422">
        <v>45931</v>
      </c>
      <c r="R332" s="423">
        <f t="shared" si="88"/>
        <v>3.2258064516129057</v>
      </c>
      <c r="S332" s="474">
        <f>IF(INDEX(Historical!$D$7:$D$1190,MATCH(B332,Historical!$B$7:$B$1192,0))=0,"n/a",(INDEX(Historical!$C$7:$C$1190,MATCH(B332,Historical!$B$7:$B$1192,0))/INDEX(Historical!$D$7:$D$1190,MATCH(B332,Historical!$B$7:$B$1192,0))-1)*100)</f>
        <v>3.3898305084745894</v>
      </c>
      <c r="T332" s="474">
        <f>IF(INDEX(Historical!$F$7:$F$1190,MATCH(B332,Historical!$B$7:$B$1192,0))=0,"n/a",((INDEX(Historical!$C$7:$C$1190,MATCH(B332,Historical!$B$7:$B$1192,0))/INDEX(Historical!$F$7:$F$1190,MATCH(B332,Historical!$B$7:$B$1192,0)))^(1/3)-1)*100)</f>
        <v>3.5116064089332433</v>
      </c>
      <c r="U332" s="474">
        <f>IF(INDEX(Historical!$H$7:$H$1190,MATCH(B332,Historical!$B$7:$B$1192,0))=0,"n/a",((INDEX(Historical!$C$7:$C$1190,MATCH(B332,Historical!$B$7:$B$1192,0))/INDEX(Historical!$H$7:$H$1190,MATCH(B332,Historical!$B$7:$B$1192,0)))^(1/5)-1)*100)</f>
        <v>3.2441131899698439</v>
      </c>
      <c r="V332" s="474">
        <f>IF(INDEX(Historical!$M$7:$M$1190,MATCH(B332,Historical!$B$7:$B$1192,0))=0,"n/a",((INDEX(Historical!$C$7:$C$1190,MATCH(B332,Historical!$B$7:$B$1192,0))/INDEX(Historical!$M$7:$M$1190,MATCH(B332,Historical!$B$7:$B$1192,0)))^(1/10)-1)*100)</f>
        <v>7.5961772655152915</v>
      </c>
      <c r="W332" s="475">
        <f t="shared" si="89"/>
        <v>0.42707181212019507</v>
      </c>
      <c r="X332" s="476">
        <f t="shared" si="90"/>
        <v>0.52835719706349249</v>
      </c>
      <c r="Y332" s="451"/>
      <c r="Z332" s="430">
        <f t="shared" si="91"/>
        <v>29.425287356321846</v>
      </c>
      <c r="AA332" s="581">
        <f t="shared" si="92"/>
        <v>18.554022988505746</v>
      </c>
      <c r="AB332" s="406">
        <v>12</v>
      </c>
      <c r="AC332" s="568">
        <v>4.3499999999999996</v>
      </c>
      <c r="AD332" s="568" t="s">
        <v>135</v>
      </c>
      <c r="AE332" s="568">
        <v>4.42</v>
      </c>
      <c r="AF332" s="568">
        <v>2.37</v>
      </c>
      <c r="AG332" s="568">
        <v>13.51</v>
      </c>
      <c r="AH332" s="568">
        <v>18.38</v>
      </c>
      <c r="AI332" s="568">
        <v>1.3</v>
      </c>
      <c r="AJ332" s="568">
        <v>6.1400000000000006</v>
      </c>
      <c r="AK332" s="568" t="s">
        <v>135</v>
      </c>
      <c r="AL332" s="576">
        <v>2380</v>
      </c>
      <c r="AM332" s="571">
        <v>8.4</v>
      </c>
      <c r="AN332" s="568">
        <v>0.49</v>
      </c>
      <c r="AO332" s="510">
        <f t="shared" si="93"/>
        <v>-13.723984882168661</v>
      </c>
      <c r="AP332" s="511">
        <f t="shared" si="94"/>
        <v>4.830038106337085</v>
      </c>
      <c r="AQ332" s="582">
        <f t="shared" si="95"/>
        <v>39.798322168851705</v>
      </c>
      <c r="AR332" s="430">
        <f>INDEX(Historical!$C$7:$C$1190,MATCH(B332,Historical!$B$7:$B$1214,0))*IF(AH332="n/a",1.03,IF(AH332&lt;0,1.01,IF(AH332&gt;10,1.1,(1+AH332/100))))</f>
        <v>1.3420000000000001</v>
      </c>
      <c r="AS332" s="581">
        <f t="shared" si="96"/>
        <v>1.3594459999999999</v>
      </c>
      <c r="AT332" s="581">
        <f t="shared" si="97"/>
        <v>1.4002293799999999</v>
      </c>
      <c r="AU332" s="581">
        <f t="shared" si="97"/>
        <v>1.4422362613999999</v>
      </c>
      <c r="AV332" s="581">
        <f t="shared" si="97"/>
        <v>1.485503349242</v>
      </c>
      <c r="AW332" s="430">
        <f t="shared" si="98"/>
        <v>7.0294149906419996</v>
      </c>
      <c r="AX332" s="516">
        <f t="shared" si="99"/>
        <v>8.7094721727691748</v>
      </c>
      <c r="AY332" s="606">
        <v>0.74</v>
      </c>
      <c r="AZ332" s="571">
        <v>43.230000000000004</v>
      </c>
      <c r="BA332" s="571">
        <v>-3.7199999999999998</v>
      </c>
      <c r="BB332" s="571">
        <v>3.54</v>
      </c>
      <c r="BC332" s="571">
        <v>8.84</v>
      </c>
      <c r="BD332" s="591"/>
      <c r="BE332" s="421">
        <v>2010</v>
      </c>
      <c r="BF332" s="421">
        <f t="shared" si="100"/>
        <v>1</v>
      </c>
      <c r="BG332" s="578">
        <v>1.46</v>
      </c>
      <c r="BH332" t="s">
        <v>3876</v>
      </c>
      <c r="BI332" t="s">
        <v>3877</v>
      </c>
    </row>
    <row r="333" spans="1:61" s="8" customFormat="1" ht="12.75" customHeight="1" x14ac:dyDescent="0.25">
      <c r="A333" s="88" t="s">
        <v>1612</v>
      </c>
      <c r="B333" s="409" t="s">
        <v>1613</v>
      </c>
      <c r="C333" s="734" t="s">
        <v>107</v>
      </c>
      <c r="D333" s="734" t="s">
        <v>3652</v>
      </c>
      <c r="E333" s="504">
        <v>13</v>
      </c>
      <c r="F333" s="33">
        <v>424</v>
      </c>
      <c r="G333" s="33" t="s">
        <v>105</v>
      </c>
      <c r="H333" s="33" t="s">
        <v>105</v>
      </c>
      <c r="I333" s="573">
        <v>45.42</v>
      </c>
      <c r="J333" s="430">
        <f t="shared" si="86"/>
        <v>3.1704095112285335</v>
      </c>
      <c r="K333" s="575">
        <v>0.36</v>
      </c>
      <c r="L333" s="406">
        <v>4</v>
      </c>
      <c r="M333" s="423">
        <f t="shared" si="87"/>
        <v>1.44</v>
      </c>
      <c r="N333" s="183" t="s">
        <v>311</v>
      </c>
      <c r="O333" s="505">
        <v>0.33</v>
      </c>
      <c r="P333" s="422">
        <v>45905</v>
      </c>
      <c r="Q333" s="422">
        <v>45919</v>
      </c>
      <c r="R333" s="423">
        <f t="shared" si="88"/>
        <v>9.0909090909090811</v>
      </c>
      <c r="S333" s="474">
        <f>IF(INDEX(Historical!$D$7:$D$1190,MATCH(B333,Historical!$B$7:$B$1192,0))=0,"n/a",(INDEX(Historical!$C$7:$C$1190,MATCH(B333,Historical!$B$7:$B$1192,0))/INDEX(Historical!$D$7:$D$1190,MATCH(B333,Historical!$B$7:$B$1192,0))-1)*100)</f>
        <v>10.000000000000009</v>
      </c>
      <c r="T333" s="474">
        <f>IF(INDEX(Historical!$F$7:$F$1190,MATCH(B333,Historical!$B$7:$B$1192,0))=0,"n/a",((INDEX(Historical!$C$7:$C$1190,MATCH(B333,Historical!$B$7:$B$1192,0))/INDEX(Historical!$F$7:$F$1190,MATCH(B333,Historical!$B$7:$B$1192,0)))^(1/3)-1)*100)</f>
        <v>9.6961310486523686</v>
      </c>
      <c r="U333" s="474">
        <f>IF(INDEX(Historical!$H$7:$H$1190,MATCH(B333,Historical!$B$7:$B$1192,0))=0,"n/a",((INDEX(Historical!$C$7:$C$1190,MATCH(B333,Historical!$B$7:$B$1192,0))/INDEX(Historical!$H$7:$H$1190,MATCH(B333,Historical!$B$7:$B$1192,0)))^(1/5)-1)*100)</f>
        <v>9.9896995609093597</v>
      </c>
      <c r="V333" s="474">
        <f>IF(INDEX(Historical!$M$7:$M$1190,MATCH(B333,Historical!$B$7:$B$1192,0))=0,"n/a",((INDEX(Historical!$C$7:$C$1190,MATCH(B333,Historical!$B$7:$B$1192,0))/INDEX(Historical!$M$7:$M$1190,MATCH(B333,Historical!$B$7:$B$1192,0)))^(1/10)-1)*100)</f>
        <v>11.612317403390438</v>
      </c>
      <c r="W333" s="475">
        <f t="shared" si="89"/>
        <v>0.86026752575611443</v>
      </c>
      <c r="X333" s="476">
        <f t="shared" si="90"/>
        <v>3.5174998453906192</v>
      </c>
      <c r="Y333" s="449"/>
      <c r="Z333" s="430">
        <f t="shared" si="91"/>
        <v>42.603550295857993</v>
      </c>
      <c r="AA333" s="581">
        <f t="shared" si="92"/>
        <v>13.437869822485208</v>
      </c>
      <c r="AB333" s="406">
        <v>12</v>
      </c>
      <c r="AC333" s="568">
        <v>3.38</v>
      </c>
      <c r="AD333" s="568">
        <v>3.82</v>
      </c>
      <c r="AE333" s="568">
        <v>2.79</v>
      </c>
      <c r="AF333" s="568">
        <v>1.17</v>
      </c>
      <c r="AG333" s="568">
        <v>9.17</v>
      </c>
      <c r="AH333" s="568">
        <v>-0.05</v>
      </c>
      <c r="AI333" s="568">
        <v>8.9599999999999991</v>
      </c>
      <c r="AJ333" s="568">
        <v>2.8400000000000003</v>
      </c>
      <c r="AK333" s="568">
        <v>3.51</v>
      </c>
      <c r="AL333" s="576">
        <v>1480</v>
      </c>
      <c r="AM333" s="571">
        <v>8.1199999999999992</v>
      </c>
      <c r="AN333" s="568">
        <v>0.11</v>
      </c>
      <c r="AO333" s="510">
        <f t="shared" si="93"/>
        <v>-0.27776075034731562</v>
      </c>
      <c r="AP333" s="511">
        <f t="shared" si="94"/>
        <v>13.160109072137892</v>
      </c>
      <c r="AQ333" s="582">
        <f t="shared" si="95"/>
        <v>-16.4075822356339</v>
      </c>
      <c r="AR333" s="430">
        <f>INDEX(Historical!$C$7:$C$1190,MATCH(B333,Historical!$B$7:$B$1214,0))*IF(AH333="n/a",1.03,IF(AH333&lt;0,1.01,IF(AH333&gt;10,1.1,(1+AH333/100))))</f>
        <v>1.3332000000000002</v>
      </c>
      <c r="AS333" s="581">
        <f t="shared" si="96"/>
        <v>1.45265472</v>
      </c>
      <c r="AT333" s="581">
        <f t="shared" si="97"/>
        <v>1.5036429006719998</v>
      </c>
      <c r="AU333" s="581">
        <f t="shared" si="97"/>
        <v>1.5564207664855869</v>
      </c>
      <c r="AV333" s="581">
        <f t="shared" si="97"/>
        <v>1.6110511353892309</v>
      </c>
      <c r="AW333" s="430">
        <f t="shared" si="98"/>
        <v>7.4569695225468182</v>
      </c>
      <c r="AX333" s="516">
        <f t="shared" si="99"/>
        <v>16.417810485572033</v>
      </c>
      <c r="AY333" s="606">
        <v>0.69</v>
      </c>
      <c r="AZ333" s="571">
        <v>29.03</v>
      </c>
      <c r="BA333" s="571">
        <v>-11.05</v>
      </c>
      <c r="BB333" s="571">
        <v>7.3</v>
      </c>
      <c r="BC333" s="571">
        <v>7.0900000000000007</v>
      </c>
      <c r="BD333" s="591"/>
      <c r="BE333" s="421">
        <v>2014</v>
      </c>
      <c r="BF333" s="421">
        <f t="shared" si="100"/>
        <v>1</v>
      </c>
      <c r="BG333" s="578">
        <v>1.1400000000000001</v>
      </c>
      <c r="BH333" t="s">
        <v>3876</v>
      </c>
      <c r="BI333" t="s">
        <v>3877</v>
      </c>
    </row>
    <row r="334" spans="1:61" s="8" customFormat="1" ht="12.75" customHeight="1" x14ac:dyDescent="0.25">
      <c r="A334" s="577" t="s">
        <v>4680</v>
      </c>
      <c r="B334" s="409" t="s">
        <v>4673</v>
      </c>
      <c r="C334" s="734" t="s">
        <v>107</v>
      </c>
      <c r="D334" s="734" t="s">
        <v>3652</v>
      </c>
      <c r="E334" s="504">
        <v>11</v>
      </c>
      <c r="F334" s="33">
        <v>486</v>
      </c>
      <c r="G334" s="33" t="s">
        <v>105</v>
      </c>
      <c r="H334" s="33" t="s">
        <v>105</v>
      </c>
      <c r="I334" s="573">
        <v>75.14</v>
      </c>
      <c r="J334" s="430">
        <f t="shared" si="86"/>
        <v>3.9824327921213731</v>
      </c>
      <c r="K334" s="575">
        <v>0.74809999999999999</v>
      </c>
      <c r="L334" s="406">
        <v>4</v>
      </c>
      <c r="M334" s="423">
        <f t="shared" si="87"/>
        <v>2.9923999999999999</v>
      </c>
      <c r="N334" s="183" t="s">
        <v>684</v>
      </c>
      <c r="O334" s="505">
        <v>0.74170000000000003</v>
      </c>
      <c r="P334" s="422">
        <v>45667</v>
      </c>
      <c r="Q334" s="422">
        <v>45688</v>
      </c>
      <c r="R334" s="423">
        <f t="shared" si="88"/>
        <v>0.86288256707563182</v>
      </c>
      <c r="S334" s="474">
        <f>IF(INDEX(Historical!$D$7:$D$1190,MATCH(B334,Historical!$B$7:$B$1192,0))=0,"n/a",(INDEX(Historical!$C$7:$C$1190,MATCH(B334,Historical!$B$7:$B$1192,0))/INDEX(Historical!$D$7:$D$1190,MATCH(B334,Historical!$B$7:$B$1192,0))-1)*100)</f>
        <v>5.6908566199760591</v>
      </c>
      <c r="T334" s="474">
        <f>IF(INDEX(Historical!$F$7:$F$1190,MATCH(B334,Historical!$B$7:$B$1192,0))=0,"n/a",((INDEX(Historical!$C$7:$C$1190,MATCH(B334,Historical!$B$7:$B$1192,0))/INDEX(Historical!$F$7:$F$1190,MATCH(B334,Historical!$B$7:$B$1192,0)))^(1/3)-1)*100)</f>
        <v>6.1737788083540357</v>
      </c>
      <c r="U334" s="474">
        <f>IF(INDEX(Historical!$H$7:$H$1190,MATCH(B334,Historical!$B$7:$B$1192,0))=0,"n/a",((INDEX(Historical!$C$7:$C$1190,MATCH(B334,Historical!$B$7:$B$1192,0))/INDEX(Historical!$H$7:$H$1190,MATCH(B334,Historical!$B$7:$B$1192,0)))^(1/5)-1)*100)</f>
        <v>6.6092220149145398</v>
      </c>
      <c r="V334" s="474">
        <f>IF(INDEX(Historical!$M$7:$M$1190,MATCH(B334,Historical!$B$7:$B$1192,0))=0,"n/a",((INDEX(Historical!$C$7:$C$1190,MATCH(B334,Historical!$B$7:$B$1192,0))/INDEX(Historical!$M$7:$M$1190,MATCH(B334,Historical!$B$7:$B$1192,0)))^(1/10)-1)*100)</f>
        <v>7.2608581821340445</v>
      </c>
      <c r="W334" s="475">
        <f t="shared" si="89"/>
        <v>0.91025356082247821</v>
      </c>
      <c r="X334" s="476" t="str">
        <f t="shared" si="90"/>
        <v>n/a</v>
      </c>
      <c r="Y334" s="451" t="s">
        <v>4685</v>
      </c>
      <c r="Z334" s="430">
        <f t="shared" si="91"/>
        <v>35.966346153846153</v>
      </c>
      <c r="AA334" s="581">
        <f t="shared" si="92"/>
        <v>9.03125</v>
      </c>
      <c r="AB334" s="406">
        <v>10</v>
      </c>
      <c r="AC334" s="568">
        <v>8.32</v>
      </c>
      <c r="AD334" s="568">
        <v>1.27</v>
      </c>
      <c r="AE334" s="568">
        <v>1.45</v>
      </c>
      <c r="AF334" s="568">
        <v>1.55</v>
      </c>
      <c r="AG334" s="568">
        <v>17.36</v>
      </c>
      <c r="AH334" s="568">
        <v>6.12</v>
      </c>
      <c r="AI334" s="568">
        <v>7.37</v>
      </c>
      <c r="AJ334" s="568">
        <v>-5.91</v>
      </c>
      <c r="AK334" s="568">
        <v>7.13</v>
      </c>
      <c r="AL334" s="576">
        <v>131620</v>
      </c>
      <c r="AM334" s="571">
        <v>0.22999999999999998</v>
      </c>
      <c r="AN334" s="568">
        <v>2.16</v>
      </c>
      <c r="AO334" s="510">
        <f t="shared" si="93"/>
        <v>1.560404807035912</v>
      </c>
      <c r="AP334" s="511">
        <f t="shared" si="94"/>
        <v>10.591654807035912</v>
      </c>
      <c r="AQ334" s="582">
        <f t="shared" si="95"/>
        <v>-21.123338193241359</v>
      </c>
      <c r="AR334" s="430">
        <f>INDEX(Historical!$C$7:$C$1190,MATCH(B334,Historical!$B$7:$B$1214,0))*IF(AH334="n/a",1.03,IF(AH334&lt;0,1.01,IF(AH334&gt;10,1.1,(1+AH334/100))))</f>
        <v>3.1868897199999995</v>
      </c>
      <c r="AS334" s="581">
        <f t="shared" si="96"/>
        <v>3.4217634923639997</v>
      </c>
      <c r="AT334" s="581">
        <f t="shared" si="97"/>
        <v>3.6657352293695524</v>
      </c>
      <c r="AU334" s="581">
        <f t="shared" si="97"/>
        <v>3.9271021512236013</v>
      </c>
      <c r="AV334" s="581">
        <f t="shared" si="97"/>
        <v>4.2071045346058433</v>
      </c>
      <c r="AW334" s="430">
        <f t="shared" si="98"/>
        <v>18.408595127562997</v>
      </c>
      <c r="AX334" s="516">
        <f t="shared" si="99"/>
        <v>24.49906192116449</v>
      </c>
      <c r="AY334" s="606">
        <v>0.81</v>
      </c>
      <c r="AZ334" s="571">
        <v>46.61</v>
      </c>
      <c r="BA334" s="571">
        <v>-4.83</v>
      </c>
      <c r="BB334" s="571">
        <v>1.9300000000000002</v>
      </c>
      <c r="BC334" s="571">
        <v>19.03</v>
      </c>
      <c r="BD334" s="591"/>
      <c r="BE334" s="421">
        <v>2015</v>
      </c>
      <c r="BF334" s="421">
        <f t="shared" si="100"/>
        <v>1</v>
      </c>
      <c r="BG334" s="578">
        <v>1.03</v>
      </c>
      <c r="BH334" t="s">
        <v>3880</v>
      </c>
      <c r="BI334" t="s">
        <v>3877</v>
      </c>
    </row>
    <row r="335" spans="1:61" s="8" customFormat="1" ht="12.75" customHeight="1" x14ac:dyDescent="0.25">
      <c r="A335" s="8" t="s">
        <v>1592</v>
      </c>
      <c r="B335" s="409" t="s">
        <v>1593</v>
      </c>
      <c r="C335" s="734" t="s">
        <v>3535</v>
      </c>
      <c r="D335" s="734" t="s">
        <v>3651</v>
      </c>
      <c r="E335" s="504">
        <v>12</v>
      </c>
      <c r="F335" s="33">
        <v>461</v>
      </c>
      <c r="G335" s="33" t="s">
        <v>105</v>
      </c>
      <c r="H335" s="33" t="s">
        <v>105</v>
      </c>
      <c r="I335" s="573">
        <v>206.5</v>
      </c>
      <c r="J335" s="430">
        <f t="shared" si="86"/>
        <v>1.3753026634382566</v>
      </c>
      <c r="K335" s="575">
        <v>0.71</v>
      </c>
      <c r="L335" s="406">
        <v>4</v>
      </c>
      <c r="M335" s="423">
        <f t="shared" si="87"/>
        <v>2.84</v>
      </c>
      <c r="N335" s="183" t="s">
        <v>224</v>
      </c>
      <c r="O335" s="505">
        <v>0.65</v>
      </c>
      <c r="P335" s="422">
        <v>45798</v>
      </c>
      <c r="Q335" s="422">
        <v>45818</v>
      </c>
      <c r="R335" s="423">
        <f t="shared" si="88"/>
        <v>9.2307692307692211</v>
      </c>
      <c r="S335" s="474">
        <f>IF(INDEX(Historical!$D$7:$D$1190,MATCH(B335,Historical!$B$7:$B$1192,0))=0,"n/a",(INDEX(Historical!$C$7:$C$1190,MATCH(B335,Historical!$B$7:$B$1192,0))/INDEX(Historical!$D$7:$D$1190,MATCH(B335,Historical!$B$7:$B$1192,0))-1)*100)</f>
        <v>9.0128755364806921</v>
      </c>
      <c r="T335" s="474">
        <f>IF(INDEX(Historical!$F$7:$F$1190,MATCH(B335,Historical!$B$7:$B$1192,0))=0,"n/a",((INDEX(Historical!$C$7:$C$1190,MATCH(B335,Historical!$B$7:$B$1192,0))/INDEX(Historical!$F$7:$F$1190,MATCH(B335,Historical!$B$7:$B$1192,0)))^(1/3)-1)*100)</f>
        <v>8.6566160513486636</v>
      </c>
      <c r="U335" s="474">
        <f>IF(INDEX(Historical!$H$7:$H$1190,MATCH(B335,Historical!$B$7:$B$1192,0))=0,"n/a",((INDEX(Historical!$C$7:$C$1190,MATCH(B335,Historical!$B$7:$B$1192,0))/INDEX(Historical!$H$7:$H$1190,MATCH(B335,Historical!$B$7:$B$1192,0)))^(1/5)-1)*100)</f>
        <v>6.8937875742901333</v>
      </c>
      <c r="V335" s="474">
        <f>IF(INDEX(Historical!$M$7:$M$1190,MATCH(B335,Historical!$B$7:$B$1192,0))=0,"n/a",((INDEX(Historical!$C$7:$C$1190,MATCH(B335,Historical!$B$7:$B$1192,0))/INDEX(Historical!$M$7:$M$1190,MATCH(B335,Historical!$B$7:$B$1192,0)))^(1/10)-1)*100)</f>
        <v>8.532940454248461</v>
      </c>
      <c r="W335" s="475">
        <f t="shared" si="89"/>
        <v>0.80790292763121174</v>
      </c>
      <c r="X335" s="476">
        <f t="shared" si="90"/>
        <v>0.54153869397408749</v>
      </c>
      <c r="Y335" s="574" t="s">
        <v>1594</v>
      </c>
      <c r="Z335" s="430">
        <f t="shared" si="91"/>
        <v>58.677685950413213</v>
      </c>
      <c r="AA335" s="581">
        <f t="shared" si="92"/>
        <v>42.665289256198349</v>
      </c>
      <c r="AB335" s="406">
        <v>9</v>
      </c>
      <c r="AC335" s="568">
        <v>4.84</v>
      </c>
      <c r="AD335" s="568">
        <v>3.64</v>
      </c>
      <c r="AE335" s="568">
        <v>3.68</v>
      </c>
      <c r="AF335" s="568">
        <v>4.93</v>
      </c>
      <c r="AG335" s="568">
        <v>11.63</v>
      </c>
      <c r="AH335" s="568">
        <v>13.71</v>
      </c>
      <c r="AI335" s="568">
        <v>10.639999999999999</v>
      </c>
      <c r="AJ335" s="568">
        <v>12.73</v>
      </c>
      <c r="AK335" s="568">
        <v>11.700000000000001</v>
      </c>
      <c r="AL335" s="576">
        <v>61020</v>
      </c>
      <c r="AM335" s="571">
        <v>0.13</v>
      </c>
      <c r="AN335" s="568">
        <v>0.46</v>
      </c>
      <c r="AO335" s="510">
        <f t="shared" si="93"/>
        <v>-34.396199018469957</v>
      </c>
      <c r="AP335" s="511">
        <f t="shared" si="94"/>
        <v>8.2690902377283901</v>
      </c>
      <c r="AQ335" s="582">
        <f t="shared" si="95"/>
        <v>205.75216981736321</v>
      </c>
      <c r="AR335" s="430">
        <f>INDEX(Historical!$C$7:$C$1190,MATCH(B335,Historical!$B$7:$B$1214,0))*IF(AH335="n/a",1.03,IF(AH335&lt;0,1.01,IF(AH335&gt;10,1.1,(1+AH335/100))))</f>
        <v>2.7940000000000005</v>
      </c>
      <c r="AS335" s="581">
        <f t="shared" si="96"/>
        <v>3.0734000000000008</v>
      </c>
      <c r="AT335" s="581">
        <f t="shared" si="97"/>
        <v>3.3807400000000012</v>
      </c>
      <c r="AU335" s="581">
        <f t="shared" si="97"/>
        <v>3.7188140000000014</v>
      </c>
      <c r="AV335" s="581">
        <f t="shared" si="97"/>
        <v>4.0906954000000022</v>
      </c>
      <c r="AW335" s="430">
        <f t="shared" si="98"/>
        <v>17.057649400000006</v>
      </c>
      <c r="AX335" s="516">
        <f t="shared" si="99"/>
        <v>8.2603629055690106</v>
      </c>
      <c r="AY335" s="606">
        <v>1.23</v>
      </c>
      <c r="AZ335" s="571">
        <v>77.56</v>
      </c>
      <c r="BA335" s="571">
        <v>-2.94</v>
      </c>
      <c r="BB335" s="571">
        <v>8.42</v>
      </c>
      <c r="BC335" s="571">
        <v>29.56</v>
      </c>
      <c r="BD335" s="591"/>
      <c r="BE335" s="421">
        <v>2013</v>
      </c>
      <c r="BF335" s="421">
        <f t="shared" si="100"/>
        <v>1</v>
      </c>
      <c r="BG335" s="578">
        <v>6.09</v>
      </c>
      <c r="BH335" t="s">
        <v>3876</v>
      </c>
      <c r="BI335" t="s">
        <v>3877</v>
      </c>
    </row>
    <row r="336" spans="1:61" s="8" customFormat="1" ht="12.75" customHeight="1" x14ac:dyDescent="0.25">
      <c r="A336" s="95" t="s">
        <v>4526</v>
      </c>
      <c r="B336" s="409" t="s">
        <v>579</v>
      </c>
      <c r="C336" s="734" t="s">
        <v>107</v>
      </c>
      <c r="D336" s="734" t="s">
        <v>117</v>
      </c>
      <c r="E336" s="504">
        <v>20</v>
      </c>
      <c r="F336" s="33">
        <v>205</v>
      </c>
      <c r="G336" s="33" t="s">
        <v>105</v>
      </c>
      <c r="H336" s="33" t="s">
        <v>105</v>
      </c>
      <c r="I336" s="573">
        <v>173.48</v>
      </c>
      <c r="J336" s="430">
        <f t="shared" si="86"/>
        <v>2.0751671662439479</v>
      </c>
      <c r="K336" s="575">
        <v>0.9</v>
      </c>
      <c r="L336" s="406">
        <v>4</v>
      </c>
      <c r="M336" s="423">
        <f t="shared" si="87"/>
        <v>3.6</v>
      </c>
      <c r="N336" s="183" t="s">
        <v>150</v>
      </c>
      <c r="O336" s="505">
        <v>0.85</v>
      </c>
      <c r="P336" s="422">
        <v>45639</v>
      </c>
      <c r="Q336" s="422">
        <v>45653</v>
      </c>
      <c r="R336" s="423">
        <f t="shared" si="88"/>
        <v>5.8823529411764763</v>
      </c>
      <c r="S336" s="474">
        <f>IF(INDEX(Historical!$D$7:$D$1190,MATCH(B336,Historical!$B$7:$B$1192,0))=0,"n/a",(INDEX(Historical!$C$7:$C$1190,MATCH(B336,Historical!$B$7:$B$1192,0))/INDEX(Historical!$D$7:$D$1190,MATCH(B336,Historical!$B$7:$B$1192,0))-1)*100)</f>
        <v>5.1829268292683084</v>
      </c>
      <c r="T336" s="474">
        <f>IF(INDEX(Historical!$F$7:$F$1190,MATCH(B336,Historical!$B$7:$B$1192,0))=0,"n/a",((INDEX(Historical!$C$7:$C$1190,MATCH(B336,Historical!$B$7:$B$1192,0))/INDEX(Historical!$F$7:$F$1190,MATCH(B336,Historical!$B$7:$B$1192,0)))^(1/3)-1)*100)</f>
        <v>6.5756716652330516</v>
      </c>
      <c r="U336" s="474">
        <f>IF(INDEX(Historical!$H$7:$H$1190,MATCH(B336,Historical!$B$7:$B$1192,0))=0,"n/a",((INDEX(Historical!$C$7:$C$1190,MATCH(B336,Historical!$B$7:$B$1192,0))/INDEX(Historical!$H$7:$H$1190,MATCH(B336,Historical!$B$7:$B$1192,0)))^(1/5)-1)*100)</f>
        <v>7.0854835608517686</v>
      </c>
      <c r="V336" s="474">
        <f>IF(INDEX(Historical!$M$7:$M$1190,MATCH(B336,Historical!$B$7:$B$1192,0))=0,"n/a",((INDEX(Historical!$C$7:$C$1190,MATCH(B336,Historical!$B$7:$B$1192,0))/INDEX(Historical!$M$7:$M$1190,MATCH(B336,Historical!$B$7:$B$1192,0)))^(1/10)-1)*100)</f>
        <v>8.541932785877826</v>
      </c>
      <c r="W336" s="475">
        <f t="shared" si="89"/>
        <v>0.82949418339676351</v>
      </c>
      <c r="X336" s="476">
        <f t="shared" si="90"/>
        <v>3.1491038048230084</v>
      </c>
      <c r="Y336" s="451"/>
      <c r="Z336" s="430">
        <f t="shared" si="91"/>
        <v>23.69980250164582</v>
      </c>
      <c r="AA336" s="581">
        <f t="shared" si="92"/>
        <v>11.420671494404212</v>
      </c>
      <c r="AB336" s="406">
        <v>12</v>
      </c>
      <c r="AC336" s="568">
        <v>15.19</v>
      </c>
      <c r="AD336" s="568">
        <v>1.29</v>
      </c>
      <c r="AE336" s="568">
        <v>0.97</v>
      </c>
      <c r="AF336" s="568">
        <v>1.94</v>
      </c>
      <c r="AG336" s="568">
        <v>19.23</v>
      </c>
      <c r="AH336" s="568">
        <v>21.48</v>
      </c>
      <c r="AI336" s="568">
        <v>2.37</v>
      </c>
      <c r="AJ336" s="569">
        <v>2.25</v>
      </c>
      <c r="AK336" s="569">
        <v>8.86</v>
      </c>
      <c r="AL336" s="576">
        <v>6210</v>
      </c>
      <c r="AM336" s="571">
        <v>1</v>
      </c>
      <c r="AN336" s="568">
        <v>0.24</v>
      </c>
      <c r="AO336" s="510">
        <f t="shared" si="93"/>
        <v>-2.2600207673084949</v>
      </c>
      <c r="AP336" s="511">
        <f t="shared" si="94"/>
        <v>9.1606507270957174</v>
      </c>
      <c r="AQ336" s="582">
        <f t="shared" si="95"/>
        <v>-0.76715888792064924</v>
      </c>
      <c r="AR336" s="430">
        <f>INDEX(Historical!$C$7:$C$1190,MATCH(B336,Historical!$B$7:$B$1214,0))*IF(AH336="n/a",1.03,IF(AH336&lt;0,1.01,IF(AH336&gt;10,1.1,(1+AH336/100))))</f>
        <v>3.7950000000000004</v>
      </c>
      <c r="AS336" s="581">
        <f t="shared" si="96"/>
        <v>3.8849415000000005</v>
      </c>
      <c r="AT336" s="581">
        <f t="shared" si="97"/>
        <v>4.2291473169000007</v>
      </c>
      <c r="AU336" s="581">
        <f t="shared" si="97"/>
        <v>4.6038497691773408</v>
      </c>
      <c r="AV336" s="581">
        <f t="shared" si="97"/>
        <v>5.0117508587264537</v>
      </c>
      <c r="AW336" s="430">
        <f t="shared" si="98"/>
        <v>21.524689444803798</v>
      </c>
      <c r="AX336" s="516">
        <f t="shared" si="99"/>
        <v>12.407591333181808</v>
      </c>
      <c r="AY336" s="606">
        <v>0.47</v>
      </c>
      <c r="AZ336" s="571">
        <v>24.47</v>
      </c>
      <c r="BA336" s="571">
        <v>-2.91</v>
      </c>
      <c r="BB336" s="571">
        <v>2.9899999999999998</v>
      </c>
      <c r="BC336" s="571">
        <v>5.52</v>
      </c>
      <c r="BD336" s="591"/>
      <c r="BE336" s="421">
        <v>2006</v>
      </c>
      <c r="BF336" s="421">
        <f t="shared" si="100"/>
        <v>2</v>
      </c>
      <c r="BG336" s="578">
        <v>4.17</v>
      </c>
      <c r="BH336" t="s">
        <v>3876</v>
      </c>
      <c r="BI336" t="s">
        <v>3877</v>
      </c>
    </row>
    <row r="337" spans="1:61" s="8" customFormat="1" ht="12.75" customHeight="1" x14ac:dyDescent="0.25">
      <c r="A337" s="8" t="s">
        <v>4527</v>
      </c>
      <c r="B337" s="409" t="s">
        <v>1603</v>
      </c>
      <c r="C337" s="734" t="s">
        <v>243</v>
      </c>
      <c r="D337" s="734" t="s">
        <v>3679</v>
      </c>
      <c r="E337" s="504">
        <v>15</v>
      </c>
      <c r="F337" s="33">
        <v>270</v>
      </c>
      <c r="G337" s="33" t="s">
        <v>105</v>
      </c>
      <c r="H337" s="33" t="s">
        <v>105</v>
      </c>
      <c r="I337" s="573">
        <v>109.6</v>
      </c>
      <c r="J337" s="430">
        <f t="shared" si="86"/>
        <v>1.8248175182481754</v>
      </c>
      <c r="K337" s="575">
        <v>0.5</v>
      </c>
      <c r="L337" s="406">
        <v>4</v>
      </c>
      <c r="M337" s="423">
        <f t="shared" si="87"/>
        <v>2</v>
      </c>
      <c r="N337" s="183" t="s">
        <v>540</v>
      </c>
      <c r="O337" s="505">
        <v>0.48</v>
      </c>
      <c r="P337" s="422">
        <v>45597</v>
      </c>
      <c r="Q337" s="422">
        <v>45611</v>
      </c>
      <c r="R337" s="423">
        <f t="shared" si="88"/>
        <v>4.1666666666666705</v>
      </c>
      <c r="S337" s="474">
        <f>IF(INDEX(Historical!$D$7:$D$1190,MATCH(B337,Historical!$B$7:$B$1192,0))=0,"n/a",(INDEX(Historical!$C$7:$C$1190,MATCH(B337,Historical!$B$7:$B$1192,0))/INDEX(Historical!$D$7:$D$1190,MATCH(B337,Historical!$B$7:$B$1192,0))-1)*100)</f>
        <v>6.0109289617486183</v>
      </c>
      <c r="T337" s="474">
        <f>IF(INDEX(Historical!$F$7:$F$1190,MATCH(B337,Historical!$B$7:$B$1192,0))=0,"n/a",((INDEX(Historical!$C$7:$C$1190,MATCH(B337,Historical!$B$7:$B$1192,0))/INDEX(Historical!$F$7:$F$1190,MATCH(B337,Historical!$B$7:$B$1192,0)))^(1/3)-1)*100)</f>
        <v>5.3330227379057016</v>
      </c>
      <c r="U337" s="474">
        <f>IF(INDEX(Historical!$H$7:$H$1190,MATCH(B337,Historical!$B$7:$B$1192,0))=0,"n/a",((INDEX(Historical!$C$7:$C$1190,MATCH(B337,Historical!$B$7:$B$1192,0))/INDEX(Historical!$H$7:$H$1190,MATCH(B337,Historical!$B$7:$B$1192,0)))^(1/5)-1)*100)</f>
        <v>4.3230835937962064</v>
      </c>
      <c r="V337" s="474">
        <f>IF(INDEX(Historical!$M$7:$M$1190,MATCH(B337,Historical!$B$7:$B$1192,0))=0,"n/a",((INDEX(Historical!$C$7:$C$1190,MATCH(B337,Historical!$B$7:$B$1192,0))/INDEX(Historical!$M$7:$M$1190,MATCH(B337,Historical!$B$7:$B$1192,0)))^(1/10)-1)*100)</f>
        <v>7.2884694223977364</v>
      </c>
      <c r="W337" s="475">
        <f t="shared" si="89"/>
        <v>0.59314011533220001</v>
      </c>
      <c r="X337" s="476">
        <f t="shared" si="90"/>
        <v>0.28994524438606345</v>
      </c>
      <c r="Y337" s="439"/>
      <c r="Z337" s="430">
        <f t="shared" si="91"/>
        <v>47.961630695443645</v>
      </c>
      <c r="AA337" s="581">
        <f t="shared" si="92"/>
        <v>26.282973621103118</v>
      </c>
      <c r="AB337" s="406">
        <v>7</v>
      </c>
      <c r="AC337" s="568">
        <v>4.17</v>
      </c>
      <c r="AD337" s="568">
        <v>4.28</v>
      </c>
      <c r="AE337" s="568">
        <v>0.61</v>
      </c>
      <c r="AF337" s="568">
        <v>1.38</v>
      </c>
      <c r="AG337" s="568">
        <v>5.42</v>
      </c>
      <c r="AH337" s="568">
        <v>-23.35</v>
      </c>
      <c r="AI337" s="568">
        <v>14.729999999999999</v>
      </c>
      <c r="AJ337" s="568">
        <v>14.91</v>
      </c>
      <c r="AK337" s="568">
        <v>6.15</v>
      </c>
      <c r="AL337" s="576">
        <v>5830</v>
      </c>
      <c r="AM337" s="571">
        <v>4.7300000000000004</v>
      </c>
      <c r="AN337" s="568">
        <v>0.27</v>
      </c>
      <c r="AO337" s="510">
        <f t="shared" si="93"/>
        <v>-20.135072509058737</v>
      </c>
      <c r="AP337" s="511">
        <f t="shared" si="94"/>
        <v>6.1479011120443818</v>
      </c>
      <c r="AQ337" s="582">
        <f t="shared" si="95"/>
        <v>26.965443412541347</v>
      </c>
      <c r="AR337" s="430">
        <f>INDEX(Historical!$C$7:$C$1190,MATCH(B337,Historical!$B$7:$B$1214,0))*IF(AH337="n/a",1.03,IF(AH337&lt;0,1.01,IF(AH337&gt;10,1.1,(1+AH337/100))))</f>
        <v>1.9594</v>
      </c>
      <c r="AS337" s="581">
        <f t="shared" si="96"/>
        <v>2.1553400000000003</v>
      </c>
      <c r="AT337" s="581">
        <f t="shared" si="97"/>
        <v>2.2878934100000006</v>
      </c>
      <c r="AU337" s="581">
        <f t="shared" si="97"/>
        <v>2.428598854715001</v>
      </c>
      <c r="AV337" s="581">
        <f t="shared" si="97"/>
        <v>2.5779576842799741</v>
      </c>
      <c r="AW337" s="430">
        <f t="shared" si="98"/>
        <v>11.409189948994976</v>
      </c>
      <c r="AX337" s="516">
        <f t="shared" si="99"/>
        <v>10.409844843973518</v>
      </c>
      <c r="AY337" s="606">
        <v>1.34</v>
      </c>
      <c r="AZ337" s="571">
        <v>73.540000000000006</v>
      </c>
      <c r="BA337" s="571">
        <v>-7.7799999999999994</v>
      </c>
      <c r="BB337" s="571">
        <v>13.65</v>
      </c>
      <c r="BC337" s="571">
        <v>18.91</v>
      </c>
      <c r="BD337" s="591"/>
      <c r="BE337" s="421">
        <v>2011</v>
      </c>
      <c r="BF337" s="421">
        <f t="shared" si="100"/>
        <v>1</v>
      </c>
      <c r="BG337" s="578">
        <v>3.1</v>
      </c>
      <c r="BH337" t="s">
        <v>3876</v>
      </c>
      <c r="BI337" t="s">
        <v>3877</v>
      </c>
    </row>
    <row r="338" spans="1:61" s="8" customFormat="1" ht="12.75" customHeight="1" x14ac:dyDescent="0.25">
      <c r="A338" s="477" t="s">
        <v>4528</v>
      </c>
      <c r="B338" s="409" t="s">
        <v>3338</v>
      </c>
      <c r="C338" s="734" t="s">
        <v>111</v>
      </c>
      <c r="D338" s="734" t="s">
        <v>209</v>
      </c>
      <c r="E338" s="504">
        <v>12</v>
      </c>
      <c r="F338" s="33">
        <v>459</v>
      </c>
      <c r="G338" s="33" t="s">
        <v>105</v>
      </c>
      <c r="H338" s="33" t="s">
        <v>105</v>
      </c>
      <c r="I338" s="395">
        <v>77.23</v>
      </c>
      <c r="J338" s="430">
        <f t="shared" si="86"/>
        <v>1.8127670594328626</v>
      </c>
      <c r="K338" s="8">
        <v>0.35</v>
      </c>
      <c r="L338" s="33">
        <v>4</v>
      </c>
      <c r="M338" s="423">
        <f t="shared" si="87"/>
        <v>1.4</v>
      </c>
      <c r="N338" s="33" t="s">
        <v>3517</v>
      </c>
      <c r="O338" s="409">
        <v>0.34</v>
      </c>
      <c r="P338" s="422">
        <v>45790</v>
      </c>
      <c r="Q338" s="422">
        <v>45800</v>
      </c>
      <c r="R338" s="423">
        <f t="shared" si="88"/>
        <v>2.9411764705882213</v>
      </c>
      <c r="S338" s="474">
        <f>IF(INDEX(Historical!$D$7:$D$1190,MATCH(B338,Historical!$B$7:$B$1192,0))=0,"n/a",(INDEX(Historical!$C$7:$C$1190,MATCH(B338,Historical!$B$7:$B$1192,0))/INDEX(Historical!$D$7:$D$1190,MATCH(B338,Historical!$B$7:$B$1192,0))-1)*100)</f>
        <v>3.8461538461538547</v>
      </c>
      <c r="T338" s="474">
        <f>IF(INDEX(Historical!$F$7:$F$1190,MATCH(B338,Historical!$B$7:$B$1192,0))=0,"n/a",((INDEX(Historical!$C$7:$C$1190,MATCH(B338,Historical!$B$7:$B$1192,0))/INDEX(Historical!$F$7:$F$1190,MATCH(B338,Historical!$B$7:$B$1192,0)))^(1/3)-1)*100)</f>
        <v>4.2947071620887067</v>
      </c>
      <c r="U338" s="474">
        <f>IF(INDEX(Historical!$H$7:$H$1190,MATCH(B338,Historical!$B$7:$B$1192,0))=0,"n/a",((INDEX(Historical!$C$7:$C$1190,MATCH(B338,Historical!$B$7:$B$1192,0))/INDEX(Historical!$H$7:$H$1190,MATCH(B338,Historical!$B$7:$B$1192,0)))^(1/5)-1)*100)</f>
        <v>3.8061655590049703</v>
      </c>
      <c r="V338" s="474">
        <f>IF(INDEX(Historical!$M$7:$M$1190,MATCH(B338,Historical!$B$7:$B$1192,0))=0,"n/a",((INDEX(Historical!$C$7:$C$1190,MATCH(B338,Historical!$B$7:$B$1192,0))/INDEX(Historical!$M$7:$M$1190,MATCH(B338,Historical!$B$7:$B$1192,0)))^(1/10)-1)*100)</f>
        <v>3.0465311786347593</v>
      </c>
      <c r="W338" s="475">
        <f t="shared" si="89"/>
        <v>1.2493440361607018</v>
      </c>
      <c r="X338" s="476">
        <f t="shared" si="90"/>
        <v>3.3097091817434525</v>
      </c>
      <c r="Y338" s="451"/>
      <c r="Z338" s="430">
        <f t="shared" si="91"/>
        <v>31.818181818181813</v>
      </c>
      <c r="AA338" s="581">
        <f t="shared" si="92"/>
        <v>17.552272727272726</v>
      </c>
      <c r="AB338" s="406">
        <v>12</v>
      </c>
      <c r="AC338" s="578">
        <v>4.4000000000000004</v>
      </c>
      <c r="AD338" s="578">
        <v>3.33</v>
      </c>
      <c r="AE338" s="568">
        <v>1.19</v>
      </c>
      <c r="AF338" s="568">
        <v>1.74</v>
      </c>
      <c r="AG338" s="568">
        <v>10.52</v>
      </c>
      <c r="AH338" s="568">
        <v>-9.31</v>
      </c>
      <c r="AI338" s="568">
        <v>15.440000000000001</v>
      </c>
      <c r="AJ338" s="457">
        <v>1.1499999999999999</v>
      </c>
      <c r="AK338" s="457">
        <v>5.27</v>
      </c>
      <c r="AL338" s="578">
        <v>5380</v>
      </c>
      <c r="AM338" s="578">
        <v>9.879999999999999</v>
      </c>
      <c r="AN338" s="578">
        <v>0.75</v>
      </c>
      <c r="AO338" s="510">
        <f t="shared" si="93"/>
        <v>-11.933340108834892</v>
      </c>
      <c r="AP338" s="511">
        <f t="shared" si="94"/>
        <v>5.6189326184378334</v>
      </c>
      <c r="AQ338" s="582">
        <f t="shared" si="95"/>
        <v>16.506470102555149</v>
      </c>
      <c r="AR338" s="430">
        <f>INDEX(Historical!$C$7:$C$1190,MATCH(B338,Historical!$B$7:$B$1214,0))*IF(AH338="n/a",1.03,IF(AH338&lt;0,1.01,IF(AH338&gt;10,1.1,(1+AH338/100))))</f>
        <v>1.3635000000000002</v>
      </c>
      <c r="AS338" s="581">
        <f t="shared" si="96"/>
        <v>1.4998500000000003</v>
      </c>
      <c r="AT338" s="581">
        <f t="shared" si="97"/>
        <v>1.5788920950000003</v>
      </c>
      <c r="AU338" s="581">
        <f t="shared" si="97"/>
        <v>1.6620997084065003</v>
      </c>
      <c r="AV338" s="581">
        <f t="shared" si="97"/>
        <v>1.7496923630395229</v>
      </c>
      <c r="AW338" s="430">
        <f t="shared" si="98"/>
        <v>7.8540341664460236</v>
      </c>
      <c r="AX338" s="516">
        <f t="shared" si="99"/>
        <v>10.169667443281138</v>
      </c>
      <c r="AY338" s="500">
        <v>1.25</v>
      </c>
      <c r="AZ338" s="568">
        <v>37.419999999999995</v>
      </c>
      <c r="BA338" s="568">
        <v>-11.76</v>
      </c>
      <c r="BB338" s="568">
        <v>0.75</v>
      </c>
      <c r="BC338" s="568">
        <v>4.3999999999999995</v>
      </c>
      <c r="BD338" s="591"/>
      <c r="BE338" s="421">
        <v>2014</v>
      </c>
      <c r="BF338" s="421">
        <f t="shared" si="100"/>
        <v>1</v>
      </c>
      <c r="BG338" s="578">
        <v>4.63</v>
      </c>
      <c r="BH338" t="s">
        <v>3876</v>
      </c>
      <c r="BI338" t="s">
        <v>3877</v>
      </c>
    </row>
    <row r="339" spans="1:61" s="8" customFormat="1" ht="12.75" customHeight="1" x14ac:dyDescent="0.25">
      <c r="A339" s="88" t="s">
        <v>4530</v>
      </c>
      <c r="B339" s="409" t="s">
        <v>1609</v>
      </c>
      <c r="C339" s="734" t="s">
        <v>107</v>
      </c>
      <c r="D339" s="734" t="s">
        <v>3652</v>
      </c>
      <c r="E339" s="504">
        <v>14</v>
      </c>
      <c r="F339" s="33">
        <v>368</v>
      </c>
      <c r="G339" s="33" t="s">
        <v>36</v>
      </c>
      <c r="H339" s="33" t="s">
        <v>36</v>
      </c>
      <c r="I339" s="573">
        <v>36.69</v>
      </c>
      <c r="J339" s="430">
        <f t="shared" si="86"/>
        <v>2.9435813573180707</v>
      </c>
      <c r="K339" s="575">
        <v>0.27</v>
      </c>
      <c r="L339" s="406">
        <v>4</v>
      </c>
      <c r="M339" s="423">
        <f t="shared" si="87"/>
        <v>1.08</v>
      </c>
      <c r="N339" s="183" t="s">
        <v>443</v>
      </c>
      <c r="O339" s="505">
        <v>0.25</v>
      </c>
      <c r="P339" s="422">
        <v>45835</v>
      </c>
      <c r="Q339" s="422">
        <v>45849</v>
      </c>
      <c r="R339" s="423">
        <f t="shared" si="88"/>
        <v>8.0000000000000071</v>
      </c>
      <c r="S339" s="474">
        <f>IF(INDEX(Historical!$D$7:$D$1190,MATCH(B339,Historical!$B$7:$B$1192,0))=0,"n/a",(INDEX(Historical!$C$7:$C$1190,MATCH(B339,Historical!$B$7:$B$1192,0))/INDEX(Historical!$D$7:$D$1190,MATCH(B339,Historical!$B$7:$B$1192,0))-1)*100)</f>
        <v>4.1666666666666741</v>
      </c>
      <c r="T339" s="474">
        <f>IF(INDEX(Historical!$F$7:$F$1190,MATCH(B339,Historical!$B$7:$B$1192,0))=0,"n/a",((INDEX(Historical!$C$7:$C$1190,MATCH(B339,Historical!$B$7:$B$1192,0))/INDEX(Historical!$F$7:$F$1190,MATCH(B339,Historical!$B$7:$B$1192,0)))^(1/3)-1)*100)</f>
        <v>9.5793708422175161</v>
      </c>
      <c r="U339" s="474">
        <f>IF(INDEX(Historical!$H$7:$H$1190,MATCH(B339,Historical!$B$7:$B$1192,0))=0,"n/a",((INDEX(Historical!$C$7:$C$1190,MATCH(B339,Historical!$B$7:$B$1192,0))/INDEX(Historical!$H$7:$H$1190,MATCH(B339,Historical!$B$7:$B$1192,0)))^(1/5)-1)*100)</f>
        <v>8.0185187303563499</v>
      </c>
      <c r="V339" s="474">
        <f>IF(INDEX(Historical!$M$7:$M$1190,MATCH(B339,Historical!$B$7:$B$1192,0))=0,"n/a",((INDEX(Historical!$C$7:$C$1190,MATCH(B339,Historical!$B$7:$B$1192,0))/INDEX(Historical!$M$7:$M$1190,MATCH(B339,Historical!$B$7:$B$1192,0)))^(1/10)-1)*100)</f>
        <v>9.0624051551269513</v>
      </c>
      <c r="W339" s="475">
        <f t="shared" si="89"/>
        <v>0.88481132691578734</v>
      </c>
      <c r="X339" s="476">
        <f t="shared" si="90"/>
        <v>3.5168941799808549</v>
      </c>
      <c r="Y339" s="451" t="s">
        <v>4943</v>
      </c>
      <c r="Z339" s="430">
        <f t="shared" si="91"/>
        <v>46.753246753246756</v>
      </c>
      <c r="AA339" s="581">
        <f t="shared" si="92"/>
        <v>15.883116883116882</v>
      </c>
      <c r="AB339" s="406">
        <v>12</v>
      </c>
      <c r="AC339" s="568">
        <v>2.31</v>
      </c>
      <c r="AD339" s="568">
        <v>0.66</v>
      </c>
      <c r="AE339" s="568">
        <v>2.63</v>
      </c>
      <c r="AF339" s="568">
        <v>1.24</v>
      </c>
      <c r="AG339" s="568">
        <v>8.07</v>
      </c>
      <c r="AH339" s="568">
        <v>36.01</v>
      </c>
      <c r="AI339" s="568">
        <v>19.220000000000002</v>
      </c>
      <c r="AJ339" s="568">
        <v>2.2800000000000002</v>
      </c>
      <c r="AK339" s="568">
        <v>23.94</v>
      </c>
      <c r="AL339" s="576">
        <v>2760</v>
      </c>
      <c r="AM339" s="571">
        <v>0</v>
      </c>
      <c r="AN339" s="568">
        <v>0.16</v>
      </c>
      <c r="AO339" s="510">
        <f t="shared" si="93"/>
        <v>-4.921016795442462</v>
      </c>
      <c r="AP339" s="511">
        <f t="shared" si="94"/>
        <v>10.96210008767442</v>
      </c>
      <c r="AQ339" s="582">
        <f t="shared" si="95"/>
        <v>-6.4405953772567415</v>
      </c>
      <c r="AR339" s="430">
        <f>INDEX(Historical!$C$7:$C$1190,MATCH(B339,Historical!$B$7:$B$1214,0))*IF(AH339="n/a",1.03,IF(AH339&lt;0,1.01,IF(AH339&gt;10,1.1,(1+AH339/100))))</f>
        <v>1.1000000000000001</v>
      </c>
      <c r="AS339" s="581">
        <f t="shared" si="96"/>
        <v>1.2100000000000002</v>
      </c>
      <c r="AT339" s="581">
        <f t="shared" si="97"/>
        <v>1.3310000000000004</v>
      </c>
      <c r="AU339" s="581">
        <f t="shared" si="97"/>
        <v>1.4641000000000006</v>
      </c>
      <c r="AV339" s="581">
        <f t="shared" si="97"/>
        <v>1.6105100000000008</v>
      </c>
      <c r="AW339" s="430">
        <f t="shared" si="98"/>
        <v>6.7156100000000025</v>
      </c>
      <c r="AX339" s="516">
        <f t="shared" si="99"/>
        <v>18.303652221313719</v>
      </c>
      <c r="AY339" s="606">
        <v>0.89</v>
      </c>
      <c r="AZ339" s="571">
        <v>24.67</v>
      </c>
      <c r="BA339" s="571">
        <v>-4.1500000000000004</v>
      </c>
      <c r="BB339" s="571">
        <v>3.09</v>
      </c>
      <c r="BC339" s="571">
        <v>5.2</v>
      </c>
      <c r="BD339" s="591"/>
      <c r="BE339" s="421">
        <v>2012</v>
      </c>
      <c r="BF339" s="421">
        <f t="shared" si="100"/>
        <v>1</v>
      </c>
      <c r="BG339" s="578">
        <v>0.98</v>
      </c>
      <c r="BH339" t="s">
        <v>3876</v>
      </c>
      <c r="BI339" t="s">
        <v>3877</v>
      </c>
    </row>
    <row r="340" spans="1:61" s="8" customFormat="1" ht="12.75" customHeight="1" x14ac:dyDescent="0.25">
      <c r="A340" s="95" t="s">
        <v>4531</v>
      </c>
      <c r="B340" s="409" t="s">
        <v>769</v>
      </c>
      <c r="C340" s="734" t="s">
        <v>177</v>
      </c>
      <c r="D340" s="734" t="s">
        <v>3650</v>
      </c>
      <c r="E340" s="504">
        <v>19</v>
      </c>
      <c r="F340" s="33">
        <v>214</v>
      </c>
      <c r="G340" s="33" t="s">
        <v>105</v>
      </c>
      <c r="H340" s="33" t="s">
        <v>105</v>
      </c>
      <c r="I340" s="573">
        <v>933.48</v>
      </c>
      <c r="J340" s="430">
        <f t="shared" si="86"/>
        <v>0.68560654754252903</v>
      </c>
      <c r="K340" s="575">
        <v>1.6</v>
      </c>
      <c r="L340" s="406">
        <v>4</v>
      </c>
      <c r="M340" s="423">
        <f t="shared" si="87"/>
        <v>6.4</v>
      </c>
      <c r="N340" s="183" t="s">
        <v>147</v>
      </c>
      <c r="O340" s="505">
        <v>1.17</v>
      </c>
      <c r="P340" s="422">
        <v>45628</v>
      </c>
      <c r="Q340" s="422">
        <v>45642</v>
      </c>
      <c r="R340" s="423">
        <f t="shared" si="88"/>
        <v>36.752136752136764</v>
      </c>
      <c r="S340" s="474">
        <f>IF(INDEX(Historical!$D$7:$D$1190,MATCH(B340,Historical!$B$7:$B$1192,0))=0,"n/a",(INDEX(Historical!$C$7:$C$1190,MATCH(B340,Historical!$B$7:$B$1192,0))/INDEX(Historical!$D$7:$D$1190,MATCH(B340,Historical!$B$7:$B$1192,0))-1)*100)</f>
        <v>17.846153846153868</v>
      </c>
      <c r="T340" s="474">
        <f>IF(INDEX(Historical!$F$7:$F$1190,MATCH(B340,Historical!$B$7:$B$1192,0))=0,"n/a",((INDEX(Historical!$C$7:$C$1190,MATCH(B340,Historical!$B$7:$B$1192,0))/INDEX(Historical!$F$7:$F$1190,MATCH(B340,Historical!$B$7:$B$1192,0)))^(1/3)-1)*100)</f>
        <v>11.6748454331145</v>
      </c>
      <c r="U340" s="474">
        <f>IF(INDEX(Historical!$H$7:$H$1190,MATCH(B340,Historical!$B$7:$B$1192,0))=0,"n/a",((INDEX(Historical!$C$7:$C$1190,MATCH(B340,Historical!$B$7:$B$1192,0))/INDEX(Historical!$H$7:$H$1190,MATCH(B340,Historical!$B$7:$B$1192,0)))^(1/5)-1)*100)</f>
        <v>54.327792224943991</v>
      </c>
      <c r="V340" s="474">
        <f>IF(INDEX(Historical!$M$7:$M$1190,MATCH(B340,Historical!$B$7:$B$1192,0))=0,"n/a",((INDEX(Historical!$C$7:$C$1190,MATCH(B340,Historical!$B$7:$B$1192,0))/INDEX(Historical!$M$7:$M$1190,MATCH(B340,Historical!$B$7:$B$1192,0)))^(1/10)-1)*100)</f>
        <v>49.75781676797326</v>
      </c>
      <c r="W340" s="475">
        <f t="shared" si="89"/>
        <v>1.0918443724788225</v>
      </c>
      <c r="X340" s="476">
        <f t="shared" si="90"/>
        <v>7.1862159027703685</v>
      </c>
      <c r="Y340" s="541"/>
      <c r="Z340" s="430">
        <f t="shared" si="91"/>
        <v>31.888390632785253</v>
      </c>
      <c r="AA340" s="581">
        <f t="shared" si="92"/>
        <v>46.511210762331842</v>
      </c>
      <c r="AB340" s="406">
        <v>12</v>
      </c>
      <c r="AC340" s="568">
        <v>20.07</v>
      </c>
      <c r="AD340" s="568" t="s">
        <v>135</v>
      </c>
      <c r="AE340" s="568">
        <v>28.89</v>
      </c>
      <c r="AF340" s="568">
        <v>16.649999999999999</v>
      </c>
      <c r="AG340" s="569">
        <v>37.01</v>
      </c>
      <c r="AH340" s="568" t="s">
        <v>135</v>
      </c>
      <c r="AI340" s="568" t="s">
        <v>135</v>
      </c>
      <c r="AJ340" s="568">
        <v>7.5600000000000005</v>
      </c>
      <c r="AK340" s="568" t="s">
        <v>135</v>
      </c>
      <c r="AL340" s="576">
        <v>21460</v>
      </c>
      <c r="AM340" s="571">
        <v>0.18</v>
      </c>
      <c r="AN340" s="568">
        <v>0</v>
      </c>
      <c r="AO340" s="510">
        <f t="shared" si="93"/>
        <v>8.5021880101546756</v>
      </c>
      <c r="AP340" s="511">
        <f t="shared" si="94"/>
        <v>55.013398772486518</v>
      </c>
      <c r="AQ340" s="582">
        <f t="shared" si="95"/>
        <v>486.67108301096238</v>
      </c>
      <c r="AR340" s="430">
        <f>INDEX(Historical!$C$7:$C$1190,MATCH(B340,Historical!$B$7:$B$1214,0))*IF(AH340="n/a",1.03,IF(AH340&lt;0,1.01,IF(AH340&gt;10,1.1,(1+AH340/100))))</f>
        <v>5.2598666666666674</v>
      </c>
      <c r="AS340" s="581">
        <f t="shared" si="96"/>
        <v>5.4176626666666676</v>
      </c>
      <c r="AT340" s="581">
        <f t="shared" si="97"/>
        <v>5.5801925466666678</v>
      </c>
      <c r="AU340" s="581">
        <f t="shared" si="97"/>
        <v>5.7475983230666676</v>
      </c>
      <c r="AV340" s="581">
        <f t="shared" si="97"/>
        <v>5.9200262727586681</v>
      </c>
      <c r="AW340" s="430">
        <f t="shared" si="98"/>
        <v>27.925346475825343</v>
      </c>
      <c r="AX340" s="516">
        <f t="shared" si="99"/>
        <v>2.9915313103468035</v>
      </c>
      <c r="AY340" s="606">
        <v>1.18</v>
      </c>
      <c r="AZ340" s="571">
        <v>21.78</v>
      </c>
      <c r="BA340" s="571">
        <v>-47.24</v>
      </c>
      <c r="BB340" s="571">
        <v>-3.84</v>
      </c>
      <c r="BC340" s="571">
        <v>-23.549999999999997</v>
      </c>
      <c r="BD340" s="591"/>
      <c r="BE340" s="421">
        <v>2004</v>
      </c>
      <c r="BF340" s="421">
        <f t="shared" si="100"/>
        <v>2</v>
      </c>
      <c r="BG340" s="578">
        <v>33.950000000000003</v>
      </c>
      <c r="BH340" t="s">
        <v>3876</v>
      </c>
      <c r="BI340" t="s">
        <v>3877</v>
      </c>
    </row>
    <row r="341" spans="1:61" s="8" customFormat="1" ht="12.75" customHeight="1" x14ac:dyDescent="0.25">
      <c r="A341" s="88" t="s">
        <v>4534</v>
      </c>
      <c r="B341" s="409" t="s">
        <v>1617</v>
      </c>
      <c r="C341" s="734" t="s">
        <v>111</v>
      </c>
      <c r="D341" s="734" t="s">
        <v>209</v>
      </c>
      <c r="E341" s="504">
        <v>15</v>
      </c>
      <c r="F341" s="33">
        <v>287</v>
      </c>
      <c r="G341" s="33" t="s">
        <v>105</v>
      </c>
      <c r="H341" s="33" t="s">
        <v>105</v>
      </c>
      <c r="I341" s="573">
        <v>28.42</v>
      </c>
      <c r="J341" s="430">
        <f t="shared" si="86"/>
        <v>4.2223786066150595</v>
      </c>
      <c r="K341" s="575">
        <v>0.3</v>
      </c>
      <c r="L341" s="406">
        <v>4</v>
      </c>
      <c r="M341" s="423">
        <f t="shared" si="87"/>
        <v>1.2</v>
      </c>
      <c r="N341" s="183" t="s">
        <v>159</v>
      </c>
      <c r="O341" s="505">
        <v>0.28000000000000003</v>
      </c>
      <c r="P341" s="422">
        <v>45672</v>
      </c>
      <c r="Q341" s="422">
        <v>45688</v>
      </c>
      <c r="R341" s="423">
        <f t="shared" si="88"/>
        <v>7.1428571428571281</v>
      </c>
      <c r="S341" s="474">
        <f>IF(INDEX(Historical!$D$7:$D$1190,MATCH(B341,Historical!$B$7:$B$1192,0))=0,"n/a",(INDEX(Historical!$C$7:$C$1190,MATCH(B341,Historical!$B$7:$B$1192,0))/INDEX(Historical!$D$7:$D$1190,MATCH(B341,Historical!$B$7:$B$1192,0))-1)*100)</f>
        <v>7.6923076923077094</v>
      </c>
      <c r="T341" s="474">
        <f>IF(INDEX(Historical!$F$7:$F$1190,MATCH(B341,Historical!$B$7:$B$1192,0))=0,"n/a",((INDEX(Historical!$C$7:$C$1190,MATCH(B341,Historical!$B$7:$B$1192,0))/INDEX(Historical!$F$7:$F$1190,MATCH(B341,Historical!$B$7:$B$1192,0)))^(1/3)-1)*100)</f>
        <v>10.064241629820891</v>
      </c>
      <c r="U341" s="474">
        <f>IF(INDEX(Historical!$H$7:$H$1190,MATCH(B341,Historical!$B$7:$B$1192,0))=0,"n/a",((INDEX(Historical!$C$7:$C$1190,MATCH(B341,Historical!$B$7:$B$1192,0))/INDEX(Historical!$H$7:$H$1190,MATCH(B341,Historical!$B$7:$B$1192,0)))^(1/5)-1)*100)</f>
        <v>11.842691472014465</v>
      </c>
      <c r="V341" s="474">
        <f>IF(INDEX(Historical!$M$7:$M$1190,MATCH(B341,Historical!$B$7:$B$1192,0))=0,"n/a",((INDEX(Historical!$C$7:$C$1190,MATCH(B341,Historical!$B$7:$B$1192,0))/INDEX(Historical!$M$7:$M$1190,MATCH(B341,Historical!$B$7:$B$1192,0)))^(1/10)-1)*100)</f>
        <v>12.334976252295826</v>
      </c>
      <c r="W341" s="475">
        <f t="shared" si="89"/>
        <v>0.9600903341674667</v>
      </c>
      <c r="X341" s="476">
        <f t="shared" si="90"/>
        <v>1.3114829980082463</v>
      </c>
      <c r="Y341" s="451"/>
      <c r="Z341" s="430">
        <f t="shared" si="91"/>
        <v>104.34782608695652</v>
      </c>
      <c r="AA341" s="581">
        <f t="shared" si="92"/>
        <v>24.713043478260872</v>
      </c>
      <c r="AB341" s="406">
        <v>12</v>
      </c>
      <c r="AC341" s="568">
        <v>1.1499999999999999</v>
      </c>
      <c r="AD341" s="568" t="s">
        <v>135</v>
      </c>
      <c r="AE341" s="568">
        <v>0.91</v>
      </c>
      <c r="AF341" s="568">
        <v>2.2799999999999998</v>
      </c>
      <c r="AG341" s="568">
        <v>10.47</v>
      </c>
      <c r="AH341" s="568">
        <v>-23.080000000000002</v>
      </c>
      <c r="AI341" s="568">
        <v>35.709999999999994</v>
      </c>
      <c r="AJ341" s="568">
        <v>9.0300000000000011</v>
      </c>
      <c r="AK341" s="568" t="s">
        <v>135</v>
      </c>
      <c r="AL341" s="576">
        <v>2300</v>
      </c>
      <c r="AM341" s="571">
        <v>1.35</v>
      </c>
      <c r="AN341" s="568">
        <v>5.8</v>
      </c>
      <c r="AO341" s="510">
        <f t="shared" si="93"/>
        <v>-8.647973399631347</v>
      </c>
      <c r="AP341" s="511">
        <f t="shared" si="94"/>
        <v>16.065070078629525</v>
      </c>
      <c r="AQ341" s="582">
        <f t="shared" si="95"/>
        <v>58.248383007971618</v>
      </c>
      <c r="AR341" s="430">
        <f>INDEX(Historical!$C$7:$C$1190,MATCH(B341,Historical!$B$7:$B$1214,0))*IF(AH341="n/a",1.03,IF(AH341&lt;0,1.01,IF(AH341&gt;10,1.1,(1+AH341/100))))</f>
        <v>1.1312000000000002</v>
      </c>
      <c r="AS341" s="581">
        <f t="shared" si="96"/>
        <v>1.2443200000000003</v>
      </c>
      <c r="AT341" s="581">
        <f t="shared" si="97"/>
        <v>1.2816496000000004</v>
      </c>
      <c r="AU341" s="581">
        <f t="shared" si="97"/>
        <v>1.3200990880000005</v>
      </c>
      <c r="AV341" s="581">
        <f t="shared" si="97"/>
        <v>1.3597020606400005</v>
      </c>
      <c r="AW341" s="430">
        <f t="shared" si="98"/>
        <v>6.3369707486400024</v>
      </c>
      <c r="AX341" s="516">
        <f t="shared" si="99"/>
        <v>22.297574766502471</v>
      </c>
      <c r="AY341" s="606">
        <v>1.54</v>
      </c>
      <c r="AZ341" s="571">
        <v>26.99</v>
      </c>
      <c r="BA341" s="571">
        <v>-28.65</v>
      </c>
      <c r="BB341" s="571">
        <v>4.5</v>
      </c>
      <c r="BC341" s="571">
        <v>-6.54</v>
      </c>
      <c r="BD341" s="591"/>
      <c r="BE341" s="421">
        <v>2012</v>
      </c>
      <c r="BF341" s="421">
        <f t="shared" si="100"/>
        <v>1</v>
      </c>
      <c r="BG341" s="578">
        <v>1.22</v>
      </c>
      <c r="BH341" t="s">
        <v>3876</v>
      </c>
      <c r="BI341" t="s">
        <v>3877</v>
      </c>
    </row>
    <row r="342" spans="1:61" s="8" customFormat="1" ht="12.75" customHeight="1" x14ac:dyDescent="0.25">
      <c r="A342" s="95" t="s">
        <v>4535</v>
      </c>
      <c r="B342" s="409" t="s">
        <v>1598</v>
      </c>
      <c r="C342" s="734" t="s">
        <v>3636</v>
      </c>
      <c r="D342" s="734" t="s">
        <v>4815</v>
      </c>
      <c r="E342" s="504">
        <v>15</v>
      </c>
      <c r="F342" s="33">
        <v>326</v>
      </c>
      <c r="G342" s="33" t="s">
        <v>105</v>
      </c>
      <c r="H342" s="33" t="s">
        <v>105</v>
      </c>
      <c r="I342" s="573">
        <v>57.77</v>
      </c>
      <c r="J342" s="430">
        <f t="shared" si="86"/>
        <v>3.6004846806300845</v>
      </c>
      <c r="K342" s="575">
        <v>0.52</v>
      </c>
      <c r="L342" s="406">
        <v>4</v>
      </c>
      <c r="M342" s="423">
        <f t="shared" si="87"/>
        <v>2.08</v>
      </c>
      <c r="N342" s="183" t="s">
        <v>436</v>
      </c>
      <c r="O342" s="505">
        <v>0.49</v>
      </c>
      <c r="P342" s="422">
        <v>45929</v>
      </c>
      <c r="Q342" s="422">
        <v>45940</v>
      </c>
      <c r="R342" s="423">
        <f t="shared" si="88"/>
        <v>6.1224489795918418</v>
      </c>
      <c r="S342" s="474">
        <f>IF(INDEX(Historical!$D$7:$D$1190,MATCH(B342,Historical!$B$7:$B$1192,0))=0,"n/a",(INDEX(Historical!$C$7:$C$1190,MATCH(B342,Historical!$B$7:$B$1192,0))/INDEX(Historical!$D$7:$D$1190,MATCH(B342,Historical!$B$7:$B$1192,0))-1)*100)</f>
        <v>11.515151515151523</v>
      </c>
      <c r="T342" s="474">
        <f>IF(INDEX(Historical!$F$7:$F$1190,MATCH(B342,Historical!$B$7:$B$1192,0))=0,"n/a",((INDEX(Historical!$C$7:$C$1190,MATCH(B342,Historical!$B$7:$B$1192,0))/INDEX(Historical!$F$7:$F$1190,MATCH(B342,Historical!$B$7:$B$1192,0)))^(1/3)-1)*100)</f>
        <v>14.994609880315824</v>
      </c>
      <c r="U342" s="474">
        <f>IF(INDEX(Historical!$H$7:$H$1190,MATCH(B342,Historical!$B$7:$B$1192,0))=0,"n/a",((INDEX(Historical!$C$7:$C$1190,MATCH(B342,Historical!$B$7:$B$1192,0))/INDEX(Historical!$H$7:$H$1190,MATCH(B342,Historical!$B$7:$B$1192,0)))^(1/5)-1)*100)</f>
        <v>13.19741926343041</v>
      </c>
      <c r="V342" s="474">
        <f>IF(INDEX(Historical!$M$7:$M$1190,MATCH(B342,Historical!$B$7:$B$1192,0))=0,"n/a",((INDEX(Historical!$C$7:$C$1190,MATCH(B342,Historical!$B$7:$B$1192,0))/INDEX(Historical!$M$7:$M$1190,MATCH(B342,Historical!$B$7:$B$1192,0)))^(1/10)-1)*100)</f>
        <v>13.042669891219049</v>
      </c>
      <c r="W342" s="475">
        <f t="shared" si="89"/>
        <v>1.0118648538605999</v>
      </c>
      <c r="X342" s="476">
        <f t="shared" si="90"/>
        <v>0.74985336724036433</v>
      </c>
      <c r="Y342" s="574"/>
      <c r="Z342" s="430">
        <f t="shared" si="91"/>
        <v>82.868525896414354</v>
      </c>
      <c r="AA342" s="581">
        <f t="shared" si="92"/>
        <v>23.015936254980083</v>
      </c>
      <c r="AB342" s="406">
        <v>12</v>
      </c>
      <c r="AC342" s="568">
        <v>2.5099999999999998</v>
      </c>
      <c r="AD342" s="568" t="s">
        <v>135</v>
      </c>
      <c r="AE342" s="568">
        <v>14.01</v>
      </c>
      <c r="AF342" s="568">
        <v>1.51</v>
      </c>
      <c r="AG342" s="568">
        <v>6.8500000000000005</v>
      </c>
      <c r="AH342" s="568">
        <v>11.200000000000001</v>
      </c>
      <c r="AI342" s="568">
        <v>-25.53</v>
      </c>
      <c r="AJ342" s="568">
        <v>17.599999999999998</v>
      </c>
      <c r="AK342" s="568">
        <v>-1.95</v>
      </c>
      <c r="AL342" s="576">
        <v>5970</v>
      </c>
      <c r="AM342" s="571">
        <v>2.25</v>
      </c>
      <c r="AN342" s="568">
        <v>0.22</v>
      </c>
      <c r="AO342" s="510">
        <f t="shared" si="93"/>
        <v>-6.2180323109195896</v>
      </c>
      <c r="AP342" s="511">
        <f t="shared" si="94"/>
        <v>16.797903944060494</v>
      </c>
      <c r="AQ342" s="582">
        <f t="shared" si="95"/>
        <v>24.282945545003052</v>
      </c>
      <c r="AR342" s="430">
        <f>INDEX(Historical!$C$7:$C$1190,MATCH(B342,Historical!$B$7:$B$1214,0))*IF(AH342="n/a",1.03,IF(AH342&lt;0,1.01,IF(AH342&gt;10,1.1,(1+AH342/100))))</f>
        <v>2.0240000000000005</v>
      </c>
      <c r="AS342" s="581">
        <f t="shared" si="96"/>
        <v>2.0442400000000003</v>
      </c>
      <c r="AT342" s="581">
        <f t="shared" si="97"/>
        <v>2.0646824000000001</v>
      </c>
      <c r="AU342" s="581">
        <f t="shared" si="97"/>
        <v>2.0853292240000001</v>
      </c>
      <c r="AV342" s="581">
        <f t="shared" si="97"/>
        <v>2.1061825162400001</v>
      </c>
      <c r="AW342" s="430">
        <f t="shared" si="98"/>
        <v>10.324434140240003</v>
      </c>
      <c r="AX342" s="516">
        <f t="shared" si="99"/>
        <v>17.871618729859794</v>
      </c>
      <c r="AY342" s="606">
        <v>1.08</v>
      </c>
      <c r="AZ342" s="571">
        <v>19.900000000000002</v>
      </c>
      <c r="BA342" s="571">
        <v>-17.52</v>
      </c>
      <c r="BB342" s="571">
        <v>2.63</v>
      </c>
      <c r="BC342" s="571">
        <v>-3.51</v>
      </c>
      <c r="BD342" s="591"/>
      <c r="BE342" s="421">
        <v>2011</v>
      </c>
      <c r="BF342" s="421">
        <f t="shared" si="100"/>
        <v>1</v>
      </c>
      <c r="BG342" s="578">
        <v>5.36</v>
      </c>
      <c r="BH342" t="s">
        <v>3876</v>
      </c>
      <c r="BI342" t="s">
        <v>3878</v>
      </c>
    </row>
    <row r="343" spans="1:61" s="8" customFormat="1" ht="12.75" customHeight="1" x14ac:dyDescent="0.25">
      <c r="A343" s="95" t="s">
        <v>4537</v>
      </c>
      <c r="B343" s="409" t="s">
        <v>1619</v>
      </c>
      <c r="C343" s="734" t="s">
        <v>107</v>
      </c>
      <c r="D343" s="734" t="s">
        <v>3652</v>
      </c>
      <c r="E343" s="504">
        <v>13</v>
      </c>
      <c r="F343" s="33">
        <v>404</v>
      </c>
      <c r="G343" s="33" t="s">
        <v>105</v>
      </c>
      <c r="H343" s="33" t="s">
        <v>105</v>
      </c>
      <c r="I343" s="573">
        <v>81.5</v>
      </c>
      <c r="J343" s="430">
        <f t="shared" si="86"/>
        <v>2.4539877300613497</v>
      </c>
      <c r="K343" s="575">
        <v>0.5</v>
      </c>
      <c r="L343" s="406">
        <v>4</v>
      </c>
      <c r="M343" s="423">
        <f t="shared" si="87"/>
        <v>2</v>
      </c>
      <c r="N343" s="183" t="s">
        <v>150</v>
      </c>
      <c r="O343" s="505">
        <v>0.43</v>
      </c>
      <c r="P343" s="422">
        <v>45727</v>
      </c>
      <c r="Q343" s="422">
        <v>45741</v>
      </c>
      <c r="R343" s="423">
        <f t="shared" si="88"/>
        <v>16.279069767441861</v>
      </c>
      <c r="S343" s="474">
        <f>IF(INDEX(Historical!$D$7:$D$1190,MATCH(B343,Historical!$B$7:$B$1192,0))=0,"n/a",(INDEX(Historical!$C$7:$C$1190,MATCH(B343,Historical!$B$7:$B$1192,0))/INDEX(Historical!$D$7:$D$1190,MATCH(B343,Historical!$B$7:$B$1192,0))-1)*100)</f>
        <v>13.157894736842103</v>
      </c>
      <c r="T343" s="474">
        <f>IF(INDEX(Historical!$F$7:$F$1190,MATCH(B343,Historical!$B$7:$B$1192,0))=0,"n/a",((INDEX(Historical!$C$7:$C$1190,MATCH(B343,Historical!$B$7:$B$1192,0))/INDEX(Historical!$F$7:$F$1190,MATCH(B343,Historical!$B$7:$B$1192,0)))^(1/3)-1)*100)</f>
        <v>12.749787911711174</v>
      </c>
      <c r="U343" s="474">
        <f>IF(INDEX(Historical!$H$7:$H$1190,MATCH(B343,Historical!$B$7:$B$1192,0))=0,"n/a",((INDEX(Historical!$C$7:$C$1190,MATCH(B343,Historical!$B$7:$B$1192,0))/INDEX(Historical!$H$7:$H$1190,MATCH(B343,Historical!$B$7:$B$1192,0)))^(1/5)-1)*100)</f>
        <v>11.456573996486764</v>
      </c>
      <c r="V343" s="474">
        <f>IF(INDEX(Historical!$M$7:$M$1190,MATCH(B343,Historical!$B$7:$B$1192,0))=0,"n/a",((INDEX(Historical!$C$7:$C$1190,MATCH(B343,Historical!$B$7:$B$1192,0))/INDEX(Historical!$M$7:$M$1190,MATCH(B343,Historical!$B$7:$B$1192,0)))^(1/10)-1)*100)</f>
        <v>15.703593010346783</v>
      </c>
      <c r="W343" s="475">
        <f t="shared" si="89"/>
        <v>0.72955112813597867</v>
      </c>
      <c r="X343" s="476" t="str">
        <f t="shared" si="90"/>
        <v>n/a</v>
      </c>
      <c r="Y343" s="441"/>
      <c r="Z343" s="430" t="str">
        <f t="shared" si="91"/>
        <v>n/a</v>
      </c>
      <c r="AA343" s="581" t="str">
        <f t="shared" si="92"/>
        <v>n/a</v>
      </c>
      <c r="AB343" s="406">
        <v>12</v>
      </c>
      <c r="AC343" s="568" t="s">
        <v>135</v>
      </c>
      <c r="AD343" s="568" t="s">
        <v>135</v>
      </c>
      <c r="AE343" s="568" t="s">
        <v>135</v>
      </c>
      <c r="AF343" s="568" t="s">
        <v>135</v>
      </c>
      <c r="AG343" s="568" t="s">
        <v>135</v>
      </c>
      <c r="AH343" s="568" t="s">
        <v>135</v>
      </c>
      <c r="AI343" s="568" t="s">
        <v>135</v>
      </c>
      <c r="AJ343" s="568" t="s">
        <v>135</v>
      </c>
      <c r="AK343" s="568" t="s">
        <v>135</v>
      </c>
      <c r="AL343" s="576" t="s">
        <v>135</v>
      </c>
      <c r="AM343" s="571" t="s">
        <v>135</v>
      </c>
      <c r="AN343" s="568" t="s">
        <v>135</v>
      </c>
      <c r="AO343" s="510" t="str">
        <f t="shared" si="93"/>
        <v>n/a</v>
      </c>
      <c r="AP343" s="511">
        <f t="shared" si="94"/>
        <v>13.910561726548114</v>
      </c>
      <c r="AQ343" s="582" t="str">
        <f t="shared" si="95"/>
        <v>n/a</v>
      </c>
      <c r="AR343" s="430">
        <f>INDEX(Historical!$C$7:$C$1190,MATCH(B343,Historical!$B$7:$B$1214,0))*IF(AH343="n/a",1.03,IF(AH343&lt;0,1.01,IF(AH343&gt;10,1.1,(1+AH343/100))))</f>
        <v>1.7716000000000001</v>
      </c>
      <c r="AS343" s="581">
        <f t="shared" si="96"/>
        <v>1.824748</v>
      </c>
      <c r="AT343" s="581">
        <f t="shared" si="97"/>
        <v>1.8794904400000001</v>
      </c>
      <c r="AU343" s="581">
        <f t="shared" si="97"/>
        <v>1.9358751532000003</v>
      </c>
      <c r="AV343" s="581">
        <f t="shared" si="97"/>
        <v>1.9939514077960003</v>
      </c>
      <c r="AW343" s="430">
        <f t="shared" si="98"/>
        <v>9.4056650009960006</v>
      </c>
      <c r="AX343" s="516">
        <f t="shared" si="99"/>
        <v>11.54069325275583</v>
      </c>
      <c r="AY343" s="606" t="s">
        <v>135</v>
      </c>
      <c r="AZ343" s="571" t="s">
        <v>135</v>
      </c>
      <c r="BA343" s="571" t="s">
        <v>135</v>
      </c>
      <c r="BB343" s="571" t="s">
        <v>135</v>
      </c>
      <c r="BC343" s="571" t="s">
        <v>135</v>
      </c>
      <c r="BD343" s="591" t="s">
        <v>3601</v>
      </c>
      <c r="BE343" s="421">
        <v>2013</v>
      </c>
      <c r="BF343" s="421">
        <f t="shared" si="100"/>
        <v>1</v>
      </c>
      <c r="BG343" s="578" t="s">
        <v>135</v>
      </c>
      <c r="BH343" t="s">
        <v>3876</v>
      </c>
      <c r="BI343" t="s">
        <v>3877</v>
      </c>
    </row>
    <row r="344" spans="1:61" s="8" customFormat="1" ht="12.75" customHeight="1" x14ac:dyDescent="0.25">
      <c r="A344" s="95" t="s">
        <v>4538</v>
      </c>
      <c r="B344" s="409" t="s">
        <v>784</v>
      </c>
      <c r="C344" s="734" t="s">
        <v>107</v>
      </c>
      <c r="D344" s="734" t="s">
        <v>117</v>
      </c>
      <c r="E344" s="504">
        <v>21</v>
      </c>
      <c r="F344" s="33">
        <v>193</v>
      </c>
      <c r="G344" s="33" t="s">
        <v>114</v>
      </c>
      <c r="H344" s="33" t="s">
        <v>114</v>
      </c>
      <c r="I344" s="573">
        <v>271.51</v>
      </c>
      <c r="J344" s="430">
        <f t="shared" si="86"/>
        <v>1.6205664616404554</v>
      </c>
      <c r="K344" s="575">
        <v>1.1000000000000001</v>
      </c>
      <c r="L344" s="406">
        <v>4</v>
      </c>
      <c r="M344" s="423">
        <f t="shared" si="87"/>
        <v>4.4000000000000004</v>
      </c>
      <c r="N344" s="183" t="s">
        <v>150</v>
      </c>
      <c r="O344" s="505">
        <v>1.05</v>
      </c>
      <c r="P344" s="422">
        <v>45818</v>
      </c>
      <c r="Q344" s="422">
        <v>45838</v>
      </c>
      <c r="R344" s="423">
        <f t="shared" si="88"/>
        <v>4.7619047619047654</v>
      </c>
      <c r="S344" s="474">
        <f>IF(INDEX(Historical!$D$7:$D$1190,MATCH(B344,Historical!$B$7:$B$1192,0))=0,"n/a",(INDEX(Historical!$C$7:$C$1190,MATCH(B344,Historical!$B$7:$B$1192,0))/INDEX(Historical!$D$7:$D$1190,MATCH(B344,Historical!$B$7:$B$1192,0))-1)*100)</f>
        <v>5.5979643765903253</v>
      </c>
      <c r="T344" s="474">
        <f>IF(INDEX(Historical!$F$7:$F$1190,MATCH(B344,Historical!$B$7:$B$1192,0))=0,"n/a",((INDEX(Historical!$C$7:$C$1190,MATCH(B344,Historical!$B$7:$B$1192,0))/INDEX(Historical!$F$7:$F$1190,MATCH(B344,Historical!$B$7:$B$1192,0)))^(1/3)-1)*100)</f>
        <v>5.9434772777803069</v>
      </c>
      <c r="U344" s="474">
        <f>IF(INDEX(Historical!$H$7:$H$1190,MATCH(B344,Historical!$B$7:$B$1192,0))=0,"n/a",((INDEX(Historical!$C$7:$C$1190,MATCH(B344,Historical!$B$7:$B$1192,0))/INDEX(Historical!$H$7:$H$1190,MATCH(B344,Historical!$B$7:$B$1192,0)))^(1/5)-1)*100)</f>
        <v>5.1402765183951704</v>
      </c>
      <c r="V344" s="474">
        <f>IF(INDEX(Historical!$M$7:$M$1190,MATCH(B344,Historical!$B$7:$B$1192,0))=0,"n/a",((INDEX(Historical!$C$7:$C$1190,MATCH(B344,Historical!$B$7:$B$1192,0))/INDEX(Historical!$M$7:$M$1190,MATCH(B344,Historical!$B$7:$B$1192,0)))^(1/10)-1)*100)</f>
        <v>6.7974697961737496</v>
      </c>
      <c r="W344" s="475">
        <f t="shared" si="89"/>
        <v>0.75620439259452066</v>
      </c>
      <c r="X344" s="476">
        <f t="shared" si="90"/>
        <v>0.30798541152757164</v>
      </c>
      <c r="Y344" s="405"/>
      <c r="Z344" s="430">
        <f t="shared" si="91"/>
        <v>19.46041574524547</v>
      </c>
      <c r="AA344" s="581">
        <f t="shared" si="92"/>
        <v>12.008403361344538</v>
      </c>
      <c r="AB344" s="406">
        <v>12</v>
      </c>
      <c r="AC344" s="568">
        <v>22.61</v>
      </c>
      <c r="AD344" s="568">
        <v>1.52</v>
      </c>
      <c r="AE344" s="568">
        <v>1.28</v>
      </c>
      <c r="AF344" s="568">
        <v>2.0699999999999998</v>
      </c>
      <c r="AG344" s="568">
        <v>19.29</v>
      </c>
      <c r="AH344" s="568">
        <v>2.27</v>
      </c>
      <c r="AI344" s="568">
        <v>15.590000000000002</v>
      </c>
      <c r="AJ344" s="568">
        <v>16.689999999999998</v>
      </c>
      <c r="AK344" s="568">
        <v>7.9200000000000008</v>
      </c>
      <c r="AL344" s="576">
        <v>61130</v>
      </c>
      <c r="AM344" s="571">
        <v>0.43</v>
      </c>
      <c r="AN344" s="568">
        <v>0.27</v>
      </c>
      <c r="AO344" s="510">
        <f t="shared" si="93"/>
        <v>-5.2475603813089116</v>
      </c>
      <c r="AP344" s="511">
        <f t="shared" si="94"/>
        <v>6.7608429800356262</v>
      </c>
      <c r="AQ344" s="582">
        <f t="shared" si="95"/>
        <v>5.1081875613739891</v>
      </c>
      <c r="AR344" s="430">
        <f>INDEX(Historical!$C$7:$C$1190,MATCH(B344,Historical!$B$7:$B$1214,0))*IF(AH344="n/a",1.03,IF(AH344&lt;0,1.01,IF(AH344&gt;10,1.1,(1+AH344/100))))</f>
        <v>4.244205</v>
      </c>
      <c r="AS344" s="581">
        <f t="shared" si="96"/>
        <v>4.6686255000000001</v>
      </c>
      <c r="AT344" s="581">
        <f t="shared" si="97"/>
        <v>5.0383806395999997</v>
      </c>
      <c r="AU344" s="581">
        <f t="shared" si="97"/>
        <v>5.4374203862563197</v>
      </c>
      <c r="AV344" s="581">
        <f t="shared" si="97"/>
        <v>5.8680640808478195</v>
      </c>
      <c r="AW344" s="430">
        <f t="shared" si="98"/>
        <v>25.256695606704138</v>
      </c>
      <c r="AX344" s="516">
        <f t="shared" si="99"/>
        <v>9.3023076891105809</v>
      </c>
      <c r="AY344" s="606">
        <v>0.54</v>
      </c>
      <c r="AZ344" s="571">
        <v>22.18</v>
      </c>
      <c r="BA344" s="571">
        <v>-2.7</v>
      </c>
      <c r="BB344" s="571">
        <v>2.9000000000000004</v>
      </c>
      <c r="BC344" s="571">
        <v>5.48</v>
      </c>
      <c r="BD344" s="591"/>
      <c r="BE344" s="421">
        <v>2005</v>
      </c>
      <c r="BF344" s="421">
        <f t="shared" si="100"/>
        <v>2</v>
      </c>
      <c r="BG344" s="578">
        <v>4.22</v>
      </c>
      <c r="BH344" t="s">
        <v>3876</v>
      </c>
      <c r="BI344" t="s">
        <v>3877</v>
      </c>
    </row>
    <row r="345" spans="1:61" s="8" customFormat="1" ht="12.75" customHeight="1" x14ac:dyDescent="0.25">
      <c r="A345" s="95" t="s">
        <v>4539</v>
      </c>
      <c r="B345" s="409" t="s">
        <v>1605</v>
      </c>
      <c r="C345" s="734" t="s">
        <v>107</v>
      </c>
      <c r="D345" s="734" t="s">
        <v>3646</v>
      </c>
      <c r="E345" s="504">
        <v>13</v>
      </c>
      <c r="F345" s="33">
        <v>413</v>
      </c>
      <c r="G345" s="33" t="s">
        <v>105</v>
      </c>
      <c r="H345" s="33" t="s">
        <v>105</v>
      </c>
      <c r="I345" s="573">
        <v>33.450000000000003</v>
      </c>
      <c r="J345" s="430">
        <f t="shared" si="86"/>
        <v>3.109118086696562</v>
      </c>
      <c r="K345" s="575">
        <v>0.26</v>
      </c>
      <c r="L345" s="406">
        <v>4</v>
      </c>
      <c r="M345" s="423">
        <f t="shared" si="87"/>
        <v>1.04</v>
      </c>
      <c r="N345" s="183" t="s">
        <v>492</v>
      </c>
      <c r="O345" s="505">
        <v>0.25</v>
      </c>
      <c r="P345" s="422">
        <v>45786</v>
      </c>
      <c r="Q345" s="422">
        <v>45800</v>
      </c>
      <c r="R345" s="423">
        <f t="shared" si="88"/>
        <v>4.0000000000000036</v>
      </c>
      <c r="S345" s="474">
        <f>IF(INDEX(Historical!$D$7:$D$1190,MATCH(B345,Historical!$B$7:$B$1192,0))=0,"n/a",(INDEX(Historical!$C$7:$C$1190,MATCH(B345,Historical!$B$7:$B$1192,0))/INDEX(Historical!$D$7:$D$1190,MATCH(B345,Historical!$B$7:$B$1192,0))-1)*100)</f>
        <v>5.4347826086956541</v>
      </c>
      <c r="T345" s="474">
        <f>IF(INDEX(Historical!$F$7:$F$1190,MATCH(B345,Historical!$B$7:$B$1192,0))=0,"n/a",((INDEX(Historical!$C$7:$C$1190,MATCH(B345,Historical!$B$7:$B$1192,0))/INDEX(Historical!$F$7:$F$1190,MATCH(B345,Historical!$B$7:$B$1192,0)))^(1/3)-1)*100)</f>
        <v>4.9133648112029693</v>
      </c>
      <c r="U345" s="474">
        <f>IF(INDEX(Historical!$H$7:$H$1190,MATCH(B345,Historical!$B$7:$B$1192,0))=0,"n/a",((INDEX(Historical!$C$7:$C$1190,MATCH(B345,Historical!$B$7:$B$1192,0))/INDEX(Historical!$H$7:$H$1190,MATCH(B345,Historical!$B$7:$B$1192,0)))^(1/5)-1)*100)</f>
        <v>10.083973415839221</v>
      </c>
      <c r="V345" s="474">
        <f>IF(INDEX(Historical!$M$7:$M$1190,MATCH(B345,Historical!$B$7:$B$1192,0))=0,"n/a",((INDEX(Historical!$C$7:$C$1190,MATCH(B345,Historical!$B$7:$B$1192,0))/INDEX(Historical!$M$7:$M$1190,MATCH(B345,Historical!$B$7:$B$1192,0)))^(1/10)-1)*100)</f>
        <v>18.345002432231048</v>
      </c>
      <c r="W345" s="475">
        <f t="shared" si="89"/>
        <v>0.54968504109447791</v>
      </c>
      <c r="X345" s="476">
        <f t="shared" si="90"/>
        <v>8.6930805308958803</v>
      </c>
      <c r="Y345" s="439" t="s">
        <v>3501</v>
      </c>
      <c r="Z345" s="430">
        <f t="shared" si="91"/>
        <v>30.588235294117649</v>
      </c>
      <c r="AA345" s="581">
        <f t="shared" si="92"/>
        <v>9.8382352941176485</v>
      </c>
      <c r="AB345" s="406">
        <v>12</v>
      </c>
      <c r="AC345" s="568">
        <v>3.4</v>
      </c>
      <c r="AD345" s="568" t="s">
        <v>135</v>
      </c>
      <c r="AE345" s="568">
        <v>2.36</v>
      </c>
      <c r="AF345" s="568">
        <v>1.03</v>
      </c>
      <c r="AG345" s="568">
        <v>10.870000000000001</v>
      </c>
      <c r="AH345" s="568" t="s">
        <v>135</v>
      </c>
      <c r="AI345" s="568" t="s">
        <v>135</v>
      </c>
      <c r="AJ345" s="568">
        <v>1.1599999999999999</v>
      </c>
      <c r="AK345" s="568" t="s">
        <v>135</v>
      </c>
      <c r="AL345" s="576">
        <v>264.16000000000003</v>
      </c>
      <c r="AM345" s="571">
        <v>5.96</v>
      </c>
      <c r="AN345" s="568">
        <v>0.08</v>
      </c>
      <c r="AO345" s="510">
        <f t="shared" si="93"/>
        <v>3.3548562084181341</v>
      </c>
      <c r="AP345" s="511">
        <f t="shared" si="94"/>
        <v>13.193091502535783</v>
      </c>
      <c r="AQ345" s="582">
        <f t="shared" si="95"/>
        <v>-32.890198255425616</v>
      </c>
      <c r="AR345" s="430">
        <f>INDEX(Historical!$C$7:$C$1190,MATCH(B345,Historical!$B$7:$B$1214,0))*IF(AH345="n/a",1.03,IF(AH345&lt;0,1.01,IF(AH345&gt;10,1.1,(1+AH345/100))))</f>
        <v>0.99909999999999999</v>
      </c>
      <c r="AS345" s="581">
        <f t="shared" si="96"/>
        <v>1.0290729999999999</v>
      </c>
      <c r="AT345" s="581">
        <f t="shared" si="97"/>
        <v>1.0599451899999999</v>
      </c>
      <c r="AU345" s="581">
        <f t="shared" si="97"/>
        <v>1.0917435457</v>
      </c>
      <c r="AV345" s="581">
        <f t="shared" si="97"/>
        <v>1.124495852071</v>
      </c>
      <c r="AW345" s="430">
        <f t="shared" si="98"/>
        <v>5.3043575877709994</v>
      </c>
      <c r="AX345" s="516">
        <f t="shared" si="99"/>
        <v>15.857571263889383</v>
      </c>
      <c r="AY345" s="606">
        <v>0.49</v>
      </c>
      <c r="AZ345" s="571">
        <v>21.6</v>
      </c>
      <c r="BA345" s="571">
        <v>-4.29</v>
      </c>
      <c r="BB345" s="571">
        <v>3.83</v>
      </c>
      <c r="BC345" s="571">
        <v>7.59</v>
      </c>
      <c r="BD345" s="591"/>
      <c r="BE345" s="421">
        <v>2013</v>
      </c>
      <c r="BF345" s="421">
        <f t="shared" si="100"/>
        <v>1</v>
      </c>
      <c r="BG345" s="578">
        <v>1.4000000000000001</v>
      </c>
      <c r="BH345" t="s">
        <v>3876</v>
      </c>
      <c r="BI345" t="s">
        <v>3877</v>
      </c>
    </row>
    <row r="346" spans="1:61" s="8" customFormat="1" ht="12.75" customHeight="1" x14ac:dyDescent="0.25">
      <c r="A346" s="8" t="s">
        <v>1610</v>
      </c>
      <c r="B346" s="409" t="s">
        <v>1611</v>
      </c>
      <c r="C346" s="734" t="s">
        <v>243</v>
      </c>
      <c r="D346" s="734" t="s">
        <v>3634</v>
      </c>
      <c r="E346" s="504">
        <v>16</v>
      </c>
      <c r="F346" s="33">
        <v>249</v>
      </c>
      <c r="G346" s="33" t="s">
        <v>105</v>
      </c>
      <c r="H346" s="33" t="s">
        <v>105</v>
      </c>
      <c r="I346" s="573">
        <v>61.76</v>
      </c>
      <c r="J346" s="430">
        <f t="shared" si="86"/>
        <v>1.4896373056994821</v>
      </c>
      <c r="K346" s="575">
        <v>0.23</v>
      </c>
      <c r="L346" s="406">
        <v>4</v>
      </c>
      <c r="M346" s="423">
        <f t="shared" si="87"/>
        <v>0.92</v>
      </c>
      <c r="N346" s="183" t="s">
        <v>749</v>
      </c>
      <c r="O346" s="505">
        <v>0.22</v>
      </c>
      <c r="P346" s="422">
        <v>45714</v>
      </c>
      <c r="Q346" s="422">
        <v>45727</v>
      </c>
      <c r="R346" s="423">
        <f t="shared" si="88"/>
        <v>4.5454545454545494</v>
      </c>
      <c r="S346" s="474">
        <f>IF(INDEX(Historical!$D$7:$D$1190,MATCH(B346,Historical!$B$7:$B$1192,0))=0,"n/a",(INDEX(Historical!$C$7:$C$1190,MATCH(B346,Historical!$B$7:$B$1192,0))/INDEX(Historical!$D$7:$D$1190,MATCH(B346,Historical!$B$7:$B$1192,0))-1)*100)</f>
        <v>6.7961165048543659</v>
      </c>
      <c r="T346" s="474">
        <f>IF(INDEX(Historical!$F$7:$F$1190,MATCH(B346,Historical!$B$7:$B$1192,0))=0,"n/a",((INDEX(Historical!$C$7:$C$1190,MATCH(B346,Historical!$B$7:$B$1192,0))/INDEX(Historical!$F$7:$F$1190,MATCH(B346,Historical!$B$7:$B$1192,0)))^(1/3)-1)*100)</f>
        <v>28.369873679050926</v>
      </c>
      <c r="U346" s="474">
        <f>IF(INDEX(Historical!$H$7:$H$1190,MATCH(B346,Historical!$B$7:$B$1192,0))=0,"n/a",((INDEX(Historical!$C$7:$C$1190,MATCH(B346,Historical!$B$7:$B$1192,0))/INDEX(Historical!$H$7:$H$1190,MATCH(B346,Historical!$B$7:$B$1192,0)))^(1/5)-1)*100)</f>
        <v>26.46861242069145</v>
      </c>
      <c r="V346" s="474">
        <f>IF(INDEX(Historical!$M$7:$M$1190,MATCH(B346,Historical!$B$7:$B$1192,0))=0,"n/a",((INDEX(Historical!$C$7:$C$1190,MATCH(B346,Historical!$B$7:$B$1192,0))/INDEX(Historical!$M$7:$M$1190,MATCH(B346,Historical!$B$7:$B$1192,0)))^(1/10)-1)*100)</f>
        <v>21.84628268014994</v>
      </c>
      <c r="W346" s="475">
        <f t="shared" si="89"/>
        <v>1.211584268509968</v>
      </c>
      <c r="X346" s="476">
        <f t="shared" si="90"/>
        <v>1.5588110966249382</v>
      </c>
      <c r="Y346" s="405"/>
      <c r="Z346" s="430">
        <f t="shared" si="91"/>
        <v>45.320197044334982</v>
      </c>
      <c r="AA346" s="581">
        <f t="shared" si="92"/>
        <v>30.423645320197046</v>
      </c>
      <c r="AB346" s="406">
        <v>12</v>
      </c>
      <c r="AC346" s="568">
        <v>2.0299999999999998</v>
      </c>
      <c r="AD346" s="568">
        <v>3.7</v>
      </c>
      <c r="AE346" s="568">
        <v>2.16</v>
      </c>
      <c r="AF346" s="568">
        <v>13.14</v>
      </c>
      <c r="AG346" s="568">
        <v>45.34</v>
      </c>
      <c r="AH346" s="568">
        <v>3.17</v>
      </c>
      <c r="AI346" s="568">
        <v>10.57</v>
      </c>
      <c r="AJ346" s="568">
        <v>16.98</v>
      </c>
      <c r="AK346" s="568">
        <v>8.2000000000000011</v>
      </c>
      <c r="AL346" s="576">
        <v>32729.999999999996</v>
      </c>
      <c r="AM346" s="571">
        <v>0.33</v>
      </c>
      <c r="AN346" s="568">
        <v>2.23</v>
      </c>
      <c r="AO346" s="510">
        <f t="shared" si="93"/>
        <v>-2.4653955938061145</v>
      </c>
      <c r="AP346" s="511">
        <f t="shared" si="94"/>
        <v>27.958249726390932</v>
      </c>
      <c r="AQ346" s="582">
        <f t="shared" si="95"/>
        <v>321.5140432654062</v>
      </c>
      <c r="AR346" s="430">
        <f>INDEX(Historical!$C$7:$C$1190,MATCH(B346,Historical!$B$7:$B$1214,0))*IF(AH346="n/a",1.03,IF(AH346&lt;0,1.01,IF(AH346&gt;10,1.1,(1+AH346/100))))</f>
        <v>0.90789600000000004</v>
      </c>
      <c r="AS346" s="581">
        <f t="shared" si="96"/>
        <v>0.99868560000000017</v>
      </c>
      <c r="AT346" s="581">
        <f t="shared" si="97"/>
        <v>1.0805778192000002</v>
      </c>
      <c r="AU346" s="581">
        <f t="shared" si="97"/>
        <v>1.1691852003744003</v>
      </c>
      <c r="AV346" s="581">
        <f t="shared" si="97"/>
        <v>1.2650583868051013</v>
      </c>
      <c r="AW346" s="430">
        <f t="shared" si="98"/>
        <v>5.421403006379502</v>
      </c>
      <c r="AX346" s="516">
        <f t="shared" si="99"/>
        <v>8.778178442971992</v>
      </c>
      <c r="AY346" s="606">
        <v>0.76</v>
      </c>
      <c r="AZ346" s="571">
        <v>31.819999999999997</v>
      </c>
      <c r="BA346" s="571">
        <v>-3.4799999999999995</v>
      </c>
      <c r="BB346" s="571">
        <v>6.49</v>
      </c>
      <c r="BC346" s="571">
        <v>13.01</v>
      </c>
      <c r="BD346" s="591"/>
      <c r="BE346" s="421">
        <v>2010</v>
      </c>
      <c r="BF346" s="421">
        <f t="shared" si="100"/>
        <v>1</v>
      </c>
      <c r="BG346" s="578">
        <v>10.69</v>
      </c>
      <c r="BH346" t="s">
        <v>3876</v>
      </c>
      <c r="BI346" t="s">
        <v>3877</v>
      </c>
    </row>
    <row r="347" spans="1:61" s="8" customFormat="1" ht="12.75" customHeight="1" x14ac:dyDescent="0.25">
      <c r="A347" s="95" t="s">
        <v>4540</v>
      </c>
      <c r="B347" s="409" t="s">
        <v>1625</v>
      </c>
      <c r="C347" s="734" t="s">
        <v>127</v>
      </c>
      <c r="D347" s="734" t="s">
        <v>3642</v>
      </c>
      <c r="E347" s="504">
        <v>12</v>
      </c>
      <c r="F347" s="33">
        <v>436</v>
      </c>
      <c r="G347" s="33" t="s">
        <v>36</v>
      </c>
      <c r="H347" s="33" t="s">
        <v>114</v>
      </c>
      <c r="I347" s="573">
        <v>56.78</v>
      </c>
      <c r="J347" s="430">
        <f t="shared" si="86"/>
        <v>3.5223670306445931</v>
      </c>
      <c r="K347" s="575">
        <v>0.5</v>
      </c>
      <c r="L347" s="406">
        <v>4</v>
      </c>
      <c r="M347" s="423">
        <f t="shared" si="87"/>
        <v>2</v>
      </c>
      <c r="N347" s="183" t="s">
        <v>147</v>
      </c>
      <c r="O347" s="505">
        <v>0.49</v>
      </c>
      <c r="P347" s="422">
        <v>45625</v>
      </c>
      <c r="Q347" s="422">
        <v>45639</v>
      </c>
      <c r="R347" s="423">
        <f t="shared" si="88"/>
        <v>2.0408163265306141</v>
      </c>
      <c r="S347" s="474">
        <f>IF(INDEX(Historical!$D$7:$D$1190,MATCH(B347,Historical!$B$7:$B$1192,0))=0,"n/a",(INDEX(Historical!$C$7:$C$1190,MATCH(B347,Historical!$B$7:$B$1192,0))/INDEX(Historical!$D$7:$D$1190,MATCH(B347,Historical!$B$7:$B$1192,0))-1)*100)</f>
        <v>2.0725388601036343</v>
      </c>
      <c r="T347" s="474">
        <f>IF(INDEX(Historical!$F$7:$F$1190,MATCH(B347,Historical!$B$7:$B$1192,0))=0,"n/a",((INDEX(Historical!$C$7:$C$1190,MATCH(B347,Historical!$B$7:$B$1192,0))/INDEX(Historical!$F$7:$F$1190,MATCH(B347,Historical!$B$7:$B$1192,0)))^(1/3)-1)*100)</f>
        <v>3.1495310200376103</v>
      </c>
      <c r="U347" s="474">
        <f>IF(INDEX(Historical!$H$7:$H$1190,MATCH(B347,Historical!$B$7:$B$1192,0))=0,"n/a",((INDEX(Historical!$C$7:$C$1190,MATCH(B347,Historical!$B$7:$B$1192,0))/INDEX(Historical!$H$7:$H$1190,MATCH(B347,Historical!$B$7:$B$1192,0)))^(1/5)-1)*100)</f>
        <v>4.9802369027518223</v>
      </c>
      <c r="V347" s="474">
        <f>IF(INDEX(Historical!$M$7:$M$1190,MATCH(B347,Historical!$B$7:$B$1192,0))=0,"n/a",((INDEX(Historical!$C$7:$C$1190,MATCH(B347,Historical!$B$7:$B$1192,0))/INDEX(Historical!$M$7:$M$1190,MATCH(B347,Historical!$B$7:$B$1192,0)))^(1/10)-1)*100)</f>
        <v>19.745247652368558</v>
      </c>
      <c r="W347" s="475">
        <f t="shared" si="89"/>
        <v>0.25222458540065024</v>
      </c>
      <c r="X347" s="476" t="str">
        <f t="shared" si="90"/>
        <v>n/a</v>
      </c>
      <c r="Y347" s="574"/>
      <c r="Z347" s="430">
        <f t="shared" si="91"/>
        <v>88.888888888888886</v>
      </c>
      <c r="AA347" s="581">
        <f t="shared" si="92"/>
        <v>25.235555555555557</v>
      </c>
      <c r="AB347" s="406">
        <v>9</v>
      </c>
      <c r="AC347" s="568">
        <v>2.25</v>
      </c>
      <c r="AD347" s="568">
        <v>1.68</v>
      </c>
      <c r="AE347" s="568">
        <v>0.37</v>
      </c>
      <c r="AF347" s="568">
        <v>1.08</v>
      </c>
      <c r="AG347" s="568">
        <v>4.3099999999999996</v>
      </c>
      <c r="AH347" s="568">
        <v>23.66</v>
      </c>
      <c r="AI347" s="568">
        <v>3.8600000000000003</v>
      </c>
      <c r="AJ347" s="568">
        <v>-16.009999999999998</v>
      </c>
      <c r="AK347" s="568">
        <v>15</v>
      </c>
      <c r="AL347" s="576">
        <v>19800</v>
      </c>
      <c r="AM347" s="571">
        <v>20.169999999999998</v>
      </c>
      <c r="AN347" s="568">
        <v>0.49</v>
      </c>
      <c r="AO347" s="510">
        <f t="shared" si="93"/>
        <v>-16.732951622159142</v>
      </c>
      <c r="AP347" s="511">
        <f t="shared" si="94"/>
        <v>8.502603933396415</v>
      </c>
      <c r="AQ347" s="582">
        <f t="shared" si="95"/>
        <v>10.059377913318546</v>
      </c>
      <c r="AR347" s="430">
        <f>INDEX(Historical!$C$7:$C$1190,MATCH(B347,Historical!$B$7:$B$1214,0))*IF(AH347="n/a",1.03,IF(AH347&lt;0,1.01,IF(AH347&gt;10,1.1,(1+AH347/100))))</f>
        <v>2.1670000000000003</v>
      </c>
      <c r="AS347" s="581">
        <f t="shared" si="96"/>
        <v>2.2506462000000003</v>
      </c>
      <c r="AT347" s="581">
        <f t="shared" ref="AT347:AV366" si="101">IF($AK347="n/a",1.03*AS347,IF($AK347&lt;0,1.01*AS347,IF($AK347&gt;10,1.1*AS347,(1+$AK347/100)*AS347)))</f>
        <v>2.4757108200000006</v>
      </c>
      <c r="AU347" s="581">
        <f t="shared" si="101"/>
        <v>2.723281902000001</v>
      </c>
      <c r="AV347" s="581">
        <f t="shared" si="101"/>
        <v>2.9956100922000015</v>
      </c>
      <c r="AW347" s="430">
        <f t="shared" si="98"/>
        <v>12.612249014200003</v>
      </c>
      <c r="AX347" s="516">
        <f t="shared" si="99"/>
        <v>22.212485054948932</v>
      </c>
      <c r="AY347" s="606">
        <v>0.57999999999999996</v>
      </c>
      <c r="AZ347" s="571">
        <v>9.51</v>
      </c>
      <c r="BA347" s="571">
        <v>-15.1</v>
      </c>
      <c r="BB347" s="571">
        <v>2.59</v>
      </c>
      <c r="BC347" s="571">
        <v>-2.31</v>
      </c>
      <c r="BD347" s="591"/>
      <c r="BE347" s="421">
        <v>2013</v>
      </c>
      <c r="BF347" s="421">
        <f t="shared" si="100"/>
        <v>1</v>
      </c>
      <c r="BG347" s="578">
        <v>2.11</v>
      </c>
      <c r="BH347" t="s">
        <v>3876</v>
      </c>
      <c r="BI347" t="s">
        <v>3877</v>
      </c>
    </row>
    <row r="348" spans="1:61" s="8" customFormat="1" ht="12.75" customHeight="1" x14ac:dyDescent="0.25">
      <c r="A348" s="8" t="s">
        <v>4541</v>
      </c>
      <c r="B348" s="409" t="s">
        <v>1607</v>
      </c>
      <c r="C348" s="734" t="s">
        <v>111</v>
      </c>
      <c r="D348" s="734" t="s">
        <v>209</v>
      </c>
      <c r="E348" s="504">
        <v>16</v>
      </c>
      <c r="F348" s="33">
        <v>240</v>
      </c>
      <c r="G348" s="33" t="s">
        <v>36</v>
      </c>
      <c r="H348" s="33" t="s">
        <v>114</v>
      </c>
      <c r="I348" s="573">
        <v>81.06</v>
      </c>
      <c r="J348" s="430">
        <f t="shared" si="86"/>
        <v>1.8751542067604245</v>
      </c>
      <c r="K348" s="575">
        <v>0.38</v>
      </c>
      <c r="L348" s="406">
        <v>4</v>
      </c>
      <c r="M348" s="423">
        <f t="shared" si="87"/>
        <v>1.52</v>
      </c>
      <c r="N348" s="183" t="s">
        <v>126</v>
      </c>
      <c r="O348" s="505">
        <v>0.36</v>
      </c>
      <c r="P348" s="422">
        <v>45649</v>
      </c>
      <c r="Q348" s="422">
        <v>45670</v>
      </c>
      <c r="R348" s="423">
        <f t="shared" si="88"/>
        <v>5.5555555555555607</v>
      </c>
      <c r="S348" s="474">
        <f>IF(INDEX(Historical!$D$7:$D$1190,MATCH(B348,Historical!$B$7:$B$1192,0))=0,"n/a",(INDEX(Historical!$C$7:$C$1190,MATCH(B348,Historical!$B$7:$B$1192,0))/INDEX(Historical!$D$7:$D$1190,MATCH(B348,Historical!$B$7:$B$1192,0))-1)*100)</f>
        <v>5.8823529411764497</v>
      </c>
      <c r="T348" s="474">
        <f>IF(INDEX(Historical!$F$7:$F$1190,MATCH(B348,Historical!$B$7:$B$1192,0))=0,"n/a",((INDEX(Historical!$C$7:$C$1190,MATCH(B348,Historical!$B$7:$B$1192,0))/INDEX(Historical!$F$7:$F$1190,MATCH(B348,Historical!$B$7:$B$1192,0)))^(1/3)-1)*100)</f>
        <v>11.102644857564847</v>
      </c>
      <c r="U348" s="474">
        <f>IF(INDEX(Historical!$H$7:$H$1190,MATCH(B348,Historical!$B$7:$B$1192,0))=0,"n/a",((INDEX(Historical!$C$7:$C$1190,MATCH(B348,Historical!$B$7:$B$1192,0))/INDEX(Historical!$H$7:$H$1190,MATCH(B348,Historical!$B$7:$B$1192,0)))^(1/5)-1)*100)</f>
        <v>9.8560543306117623</v>
      </c>
      <c r="V348" s="474">
        <f>IF(INDEX(Historical!$M$7:$M$1190,MATCH(B348,Historical!$B$7:$B$1192,0))=0,"n/a",((INDEX(Historical!$C$7:$C$1190,MATCH(B348,Historical!$B$7:$B$1192,0))/INDEX(Historical!$M$7:$M$1190,MATCH(B348,Historical!$B$7:$B$1192,0)))^(1/10)-1)*100)</f>
        <v>13.665914413936475</v>
      </c>
      <c r="W348" s="475">
        <f t="shared" si="89"/>
        <v>0.72121440483781862</v>
      </c>
      <c r="X348" s="476">
        <f t="shared" si="90"/>
        <v>0.22334136257901113</v>
      </c>
      <c r="Y348" s="439"/>
      <c r="Z348" s="430">
        <f t="shared" si="91"/>
        <v>38.974358974358978</v>
      </c>
      <c r="AA348" s="581">
        <f t="shared" si="92"/>
        <v>20.784615384615385</v>
      </c>
      <c r="AB348" s="406">
        <v>10</v>
      </c>
      <c r="AC348" s="568">
        <v>3.9</v>
      </c>
      <c r="AD348" s="568">
        <v>2.89</v>
      </c>
      <c r="AE348" s="568">
        <v>1.76</v>
      </c>
      <c r="AF348" s="568">
        <v>5.44</v>
      </c>
      <c r="AG348" s="568">
        <v>25.5</v>
      </c>
      <c r="AH348" s="568">
        <v>1.95</v>
      </c>
      <c r="AI348" s="568">
        <v>9.9</v>
      </c>
      <c r="AJ348" s="568">
        <v>44.13</v>
      </c>
      <c r="AK348" s="568">
        <v>7.1800000000000006</v>
      </c>
      <c r="AL348" s="576">
        <v>8000</v>
      </c>
      <c r="AM348" s="571">
        <v>0.44</v>
      </c>
      <c r="AN348" s="568">
        <v>0.82</v>
      </c>
      <c r="AO348" s="510">
        <f t="shared" si="93"/>
        <v>-9.053406847243199</v>
      </c>
      <c r="AP348" s="511">
        <f t="shared" si="94"/>
        <v>11.731208537372186</v>
      </c>
      <c r="AQ348" s="582">
        <f t="shared" si="95"/>
        <v>124.170874996243</v>
      </c>
      <c r="AR348" s="430">
        <f>INDEX(Historical!$C$7:$C$1190,MATCH(B348,Historical!$B$7:$B$1214,0))*IF(AH348="n/a",1.03,IF(AH348&lt;0,1.01,IF(AH348&gt;10,1.1,(1+AH348/100))))</f>
        <v>1.4680800000000001</v>
      </c>
      <c r="AS348" s="581">
        <f t="shared" si="96"/>
        <v>1.6134199200000001</v>
      </c>
      <c r="AT348" s="581">
        <f t="shared" si="101"/>
        <v>1.7292634702560004</v>
      </c>
      <c r="AU348" s="581">
        <f t="shared" si="101"/>
        <v>1.8534245874203814</v>
      </c>
      <c r="AV348" s="581">
        <f t="shared" si="101"/>
        <v>1.9865004727971649</v>
      </c>
      <c r="AW348" s="430">
        <f t="shared" si="98"/>
        <v>8.6506884504735471</v>
      </c>
      <c r="AX348" s="516">
        <f t="shared" si="99"/>
        <v>10.671957131104795</v>
      </c>
      <c r="AY348" s="606">
        <v>0.81</v>
      </c>
      <c r="AZ348" s="571">
        <v>30.03</v>
      </c>
      <c r="BA348" s="571">
        <v>-12.839999999999998</v>
      </c>
      <c r="BB348" s="571">
        <v>8.19</v>
      </c>
      <c r="BC348" s="571">
        <v>5.66</v>
      </c>
      <c r="BD348" s="591"/>
      <c r="BE348" s="421">
        <v>2010</v>
      </c>
      <c r="BF348" s="421">
        <f t="shared" si="100"/>
        <v>1</v>
      </c>
      <c r="BG348" s="578">
        <v>10.440000000000001</v>
      </c>
      <c r="BH348" t="s">
        <v>3876</v>
      </c>
      <c r="BI348" t="s">
        <v>3877</v>
      </c>
    </row>
    <row r="349" spans="1:61" s="8" customFormat="1" ht="12.75" customHeight="1" x14ac:dyDescent="0.25">
      <c r="A349" s="477" t="s">
        <v>4543</v>
      </c>
      <c r="B349" s="409" t="s">
        <v>3336</v>
      </c>
      <c r="C349" s="734" t="s">
        <v>111</v>
      </c>
      <c r="D349" s="734" t="s">
        <v>3638</v>
      </c>
      <c r="E349" s="504">
        <v>12</v>
      </c>
      <c r="F349" s="33">
        <v>462</v>
      </c>
      <c r="G349" s="33" t="s">
        <v>105</v>
      </c>
      <c r="H349" s="33" t="s">
        <v>105</v>
      </c>
      <c r="I349" s="395">
        <v>36.42</v>
      </c>
      <c r="J349" s="430">
        <f t="shared" si="86"/>
        <v>0.71389346512904994</v>
      </c>
      <c r="K349" s="8">
        <v>6.5000000000000002E-2</v>
      </c>
      <c r="L349" s="33">
        <v>4</v>
      </c>
      <c r="M349" s="423">
        <f t="shared" si="87"/>
        <v>0.26</v>
      </c>
      <c r="N349" s="33" t="s">
        <v>106</v>
      </c>
      <c r="O349" s="409">
        <v>5.8000000000000003E-2</v>
      </c>
      <c r="P349" s="422">
        <v>45800</v>
      </c>
      <c r="Q349" s="422">
        <v>45813</v>
      </c>
      <c r="R349" s="423">
        <f t="shared" si="88"/>
        <v>12.068965517241377</v>
      </c>
      <c r="S349" s="474">
        <f>IF(INDEX(Historical!$D$7:$D$1190,MATCH(B349,Historical!$B$7:$B$1192,0))=0,"n/a",(INDEX(Historical!$C$7:$C$1190,MATCH(B349,Historical!$B$7:$B$1192,0))/INDEX(Historical!$D$7:$D$1190,MATCH(B349,Historical!$B$7:$B$1192,0))-1)*100)</f>
        <v>11.88118811881187</v>
      </c>
      <c r="T349" s="474">
        <f>IF(INDEX(Historical!$F$7:$F$1190,MATCH(B349,Historical!$B$7:$B$1192,0))=0,"n/a",((INDEX(Historical!$C$7:$C$1190,MATCH(B349,Historical!$B$7:$B$1192,0))/INDEX(Historical!$F$7:$F$1190,MATCH(B349,Historical!$B$7:$B$1192,0)))^(1/3)-1)*100)</f>
        <v>13.639480433992791</v>
      </c>
      <c r="U349" s="474">
        <f>IF(INDEX(Historical!$H$7:$H$1190,MATCH(B349,Historical!$B$7:$B$1192,0))=0,"n/a",((INDEX(Historical!$C$7:$C$1190,MATCH(B349,Historical!$B$7:$B$1192,0))/INDEX(Historical!$H$7:$H$1190,MATCH(B349,Historical!$B$7:$B$1192,0)))^(1/5)-1)*100)</f>
        <v>14.667598619012567</v>
      </c>
      <c r="V349" s="474">
        <f>IF(INDEX(Historical!$M$7:$M$1190,MATCH(B349,Historical!$B$7:$B$1192,0))=0,"n/a",((INDEX(Historical!$C$7:$C$1190,MATCH(B349,Historical!$B$7:$B$1192,0))/INDEX(Historical!$M$7:$M$1190,MATCH(B349,Historical!$B$7:$B$1192,0)))^(1/10)-1)*100)</f>
        <v>18.327561562193615</v>
      </c>
      <c r="W349" s="475">
        <f t="shared" si="89"/>
        <v>0.80030278819355449</v>
      </c>
      <c r="X349" s="476">
        <f t="shared" si="90"/>
        <v>0.87151506946004553</v>
      </c>
      <c r="Y349" s="431"/>
      <c r="Z349" s="430">
        <f t="shared" si="91"/>
        <v>32.098765432098766</v>
      </c>
      <c r="AA349" s="581">
        <f t="shared" si="92"/>
        <v>44.962962962962962</v>
      </c>
      <c r="AB349" s="406">
        <v>9</v>
      </c>
      <c r="AC349" s="578">
        <v>0.81</v>
      </c>
      <c r="AD349" s="578">
        <v>4.17</v>
      </c>
      <c r="AE349" s="568">
        <v>1.74</v>
      </c>
      <c r="AF349" s="568">
        <v>5.49</v>
      </c>
      <c r="AG349" s="568">
        <v>12.68</v>
      </c>
      <c r="AH349" s="568">
        <v>20.380000000000003</v>
      </c>
      <c r="AI349" s="568">
        <v>0.9900000000000001</v>
      </c>
      <c r="AJ349" s="457">
        <v>16.830000000000002</v>
      </c>
      <c r="AK349" s="457">
        <v>10.82</v>
      </c>
      <c r="AL349" s="578">
        <v>9570</v>
      </c>
      <c r="AM349" s="578">
        <v>0.53</v>
      </c>
      <c r="AN349" s="578">
        <v>0.62</v>
      </c>
      <c r="AO349" s="510">
        <f t="shared" si="93"/>
        <v>-29.581470878821342</v>
      </c>
      <c r="AP349" s="511">
        <f t="shared" si="94"/>
        <v>15.381492084141618</v>
      </c>
      <c r="AQ349" s="582">
        <f t="shared" si="95"/>
        <v>231.22443996424784</v>
      </c>
      <c r="AR349" s="430">
        <f>INDEX(Historical!$C$7:$C$1190,MATCH(B349,Historical!$B$7:$B$1214,0))*IF(AH349="n/a",1.03,IF(AH349&lt;0,1.01,IF(AH349&gt;10,1.1,(1+AH349/100))))</f>
        <v>0.24860000000000002</v>
      </c>
      <c r="AS349" s="581">
        <f t="shared" si="96"/>
        <v>0.25106114000000002</v>
      </c>
      <c r="AT349" s="581">
        <f t="shared" si="101"/>
        <v>0.27616725400000003</v>
      </c>
      <c r="AU349" s="581">
        <f t="shared" si="101"/>
        <v>0.30378397940000007</v>
      </c>
      <c r="AV349" s="581">
        <f t="shared" si="101"/>
        <v>0.33416237734000009</v>
      </c>
      <c r="AW349" s="430">
        <f t="shared" si="98"/>
        <v>1.4137747507400005</v>
      </c>
      <c r="AX349" s="516">
        <f t="shared" si="99"/>
        <v>3.8818636758374532</v>
      </c>
      <c r="AY349" s="500">
        <v>0.93</v>
      </c>
      <c r="AZ349" s="568">
        <v>33.550000000000004</v>
      </c>
      <c r="BA349" s="568">
        <v>-28.87</v>
      </c>
      <c r="BB349" s="568">
        <v>-0.77999999999999992</v>
      </c>
      <c r="BC349" s="568">
        <v>2.23</v>
      </c>
      <c r="BD349" s="591"/>
      <c r="BE349" s="421">
        <v>2014</v>
      </c>
      <c r="BF349" s="421">
        <f t="shared" si="100"/>
        <v>1</v>
      </c>
      <c r="BG349" s="578">
        <v>5.12</v>
      </c>
      <c r="BH349" t="s">
        <v>3876</v>
      </c>
      <c r="BI349" t="s">
        <v>3877</v>
      </c>
    </row>
    <row r="350" spans="1:61" s="8" customFormat="1" ht="12.75" customHeight="1" x14ac:dyDescent="0.25">
      <c r="A350" s="95" t="s">
        <v>4544</v>
      </c>
      <c r="B350" s="409" t="s">
        <v>766</v>
      </c>
      <c r="C350" s="734" t="s">
        <v>3535</v>
      </c>
      <c r="D350" s="734" t="s">
        <v>3641</v>
      </c>
      <c r="E350" s="504">
        <v>21</v>
      </c>
      <c r="F350" s="33">
        <v>183</v>
      </c>
      <c r="G350" s="33" t="s">
        <v>36</v>
      </c>
      <c r="H350" s="33" t="s">
        <v>114</v>
      </c>
      <c r="I350" s="573">
        <v>202.51</v>
      </c>
      <c r="J350" s="430">
        <f t="shared" si="86"/>
        <v>2.6862870969334853</v>
      </c>
      <c r="K350" s="575">
        <v>1.36</v>
      </c>
      <c r="L350" s="406">
        <v>4</v>
      </c>
      <c r="M350" s="423">
        <f t="shared" si="87"/>
        <v>5.44</v>
      </c>
      <c r="N350" s="183" t="s">
        <v>767</v>
      </c>
      <c r="O350" s="505">
        <v>1.3</v>
      </c>
      <c r="P350" s="422">
        <v>45596</v>
      </c>
      <c r="Q350" s="422">
        <v>45608</v>
      </c>
      <c r="R350" s="423">
        <f t="shared" si="88"/>
        <v>4.6153846153846194</v>
      </c>
      <c r="S350" s="474">
        <f>IF(INDEX(Historical!$D$7:$D$1190,MATCH(B350,Historical!$B$7:$B$1192,0))=0,"n/a",(INDEX(Historical!$C$7:$C$1190,MATCH(B350,Historical!$B$7:$B$1192,0))/INDEX(Historical!$D$7:$D$1190,MATCH(B350,Historical!$B$7:$B$1192,0))-1)*100)</f>
        <v>4.7808764940239001</v>
      </c>
      <c r="T350" s="474">
        <f>IF(INDEX(Historical!$F$7:$F$1190,MATCH(B350,Historical!$B$7:$B$1192,0))=0,"n/a",((INDEX(Historical!$C$7:$C$1190,MATCH(B350,Historical!$B$7:$B$1192,0))/INDEX(Historical!$F$7:$F$1190,MATCH(B350,Historical!$B$7:$B$1192,0)))^(1/3)-1)*100)</f>
        <v>7.7046737261264875</v>
      </c>
      <c r="U350" s="474">
        <f>IF(INDEX(Historical!$H$7:$H$1190,MATCH(B350,Historical!$B$7:$B$1192,0))=0,"n/a",((INDEX(Historical!$C$7:$C$1190,MATCH(B350,Historical!$B$7:$B$1192,0))/INDEX(Historical!$H$7:$H$1190,MATCH(B350,Historical!$B$7:$B$1192,0)))^(1/5)-1)*100)</f>
        <v>10.381462091934935</v>
      </c>
      <c r="V350" s="474">
        <f>IF(INDEX(Historical!$M$7:$M$1190,MATCH(B350,Historical!$B$7:$B$1192,0))=0,"n/a",((INDEX(Historical!$C$7:$C$1190,MATCH(B350,Historical!$B$7:$B$1192,0))/INDEX(Historical!$M$7:$M$1190,MATCH(B350,Historical!$B$7:$B$1192,0)))^(1/10)-1)*100)</f>
        <v>15.546396511690475</v>
      </c>
      <c r="W350" s="475">
        <f t="shared" si="89"/>
        <v>0.66777288769962562</v>
      </c>
      <c r="X350" s="476" t="str">
        <f t="shared" si="90"/>
        <v>n/a</v>
      </c>
      <c r="Y350" s="574"/>
      <c r="Z350" s="430">
        <f t="shared" si="91"/>
        <v>99.451553930530181</v>
      </c>
      <c r="AA350" s="581">
        <f t="shared" si="92"/>
        <v>37.02193784277879</v>
      </c>
      <c r="AB350" s="406">
        <v>12</v>
      </c>
      <c r="AC350" s="568">
        <v>5.47</v>
      </c>
      <c r="AD350" s="568">
        <v>2.5499999999999998</v>
      </c>
      <c r="AE350" s="568">
        <v>11.04</v>
      </c>
      <c r="AF350" s="568">
        <v>11.22</v>
      </c>
      <c r="AG350" s="568">
        <v>29.84</v>
      </c>
      <c r="AH350" s="568">
        <v>7.68</v>
      </c>
      <c r="AI350" s="568">
        <v>19.040000000000003</v>
      </c>
      <c r="AJ350" s="568">
        <v>-0.16</v>
      </c>
      <c r="AK350" s="568">
        <v>14.510000000000002</v>
      </c>
      <c r="AL350" s="576">
        <v>184110</v>
      </c>
      <c r="AM350" s="571">
        <v>0.16999999999999998</v>
      </c>
      <c r="AN350" s="568">
        <v>0.86</v>
      </c>
      <c r="AO350" s="510">
        <f t="shared" si="93"/>
        <v>-23.954188653910371</v>
      </c>
      <c r="AP350" s="511">
        <f t="shared" si="94"/>
        <v>13.067749188868421</v>
      </c>
      <c r="AQ350" s="582">
        <f t="shared" si="95"/>
        <v>329.66971428760286</v>
      </c>
      <c r="AR350" s="430">
        <f>INDEX(Historical!$C$7:$C$1190,MATCH(B350,Historical!$B$7:$B$1214,0))*IF(AH350="n/a",1.03,IF(AH350&lt;0,1.01,IF(AH350&gt;10,1.1,(1+AH350/100))))</f>
        <v>5.6639679999999997</v>
      </c>
      <c r="AS350" s="581">
        <f t="shared" si="96"/>
        <v>6.2303648000000003</v>
      </c>
      <c r="AT350" s="581">
        <f t="shared" si="101"/>
        <v>6.8534012800000008</v>
      </c>
      <c r="AU350" s="581">
        <f t="shared" si="101"/>
        <v>7.5387414080000017</v>
      </c>
      <c r="AV350" s="581">
        <f t="shared" si="101"/>
        <v>8.2926155488000024</v>
      </c>
      <c r="AW350" s="430">
        <f t="shared" si="98"/>
        <v>34.579091036800001</v>
      </c>
      <c r="AX350" s="516">
        <f t="shared" si="99"/>
        <v>17.07525111688312</v>
      </c>
      <c r="AY350" s="606">
        <v>1.01</v>
      </c>
      <c r="AZ350" s="571">
        <v>44.7</v>
      </c>
      <c r="BA350" s="571">
        <v>-8.6499999999999986</v>
      </c>
      <c r="BB350" s="571">
        <v>0.5</v>
      </c>
      <c r="BC350" s="571">
        <v>7.3</v>
      </c>
      <c r="BD350" s="591"/>
      <c r="BE350" s="421">
        <v>2004</v>
      </c>
      <c r="BF350" s="421">
        <f t="shared" si="100"/>
        <v>2</v>
      </c>
      <c r="BG350" s="578">
        <v>14.330000000000002</v>
      </c>
      <c r="BH350" t="s">
        <v>3876</v>
      </c>
      <c r="BI350" t="s">
        <v>3877</v>
      </c>
    </row>
    <row r="351" spans="1:61" s="8" customFormat="1" ht="12.75" customHeight="1" x14ac:dyDescent="0.25">
      <c r="A351" s="8" t="s">
        <v>4928</v>
      </c>
      <c r="B351" s="409" t="s">
        <v>4927</v>
      </c>
      <c r="C351" s="734" t="s">
        <v>130</v>
      </c>
      <c r="D351" s="734" t="s">
        <v>3644</v>
      </c>
      <c r="E351" s="504">
        <v>14</v>
      </c>
      <c r="F351" s="33">
        <v>346</v>
      </c>
      <c r="G351" s="33" t="s">
        <v>36</v>
      </c>
      <c r="H351" s="33" t="s">
        <v>36</v>
      </c>
      <c r="I351" s="573">
        <v>56.64</v>
      </c>
      <c r="J351" s="430">
        <f t="shared" si="86"/>
        <v>2.8778248587570618</v>
      </c>
      <c r="K351" s="575">
        <v>0.40749999999999997</v>
      </c>
      <c r="L351" s="406">
        <v>4</v>
      </c>
      <c r="M351" s="423">
        <f t="shared" si="87"/>
        <v>1.63</v>
      </c>
      <c r="N351" s="183" t="s">
        <v>138</v>
      </c>
      <c r="O351" s="505">
        <v>0.38750000000000001</v>
      </c>
      <c r="P351" s="422">
        <v>45688</v>
      </c>
      <c r="Q351" s="422">
        <v>45702</v>
      </c>
      <c r="R351" s="423">
        <f t="shared" si="88"/>
        <v>5.1612903225806352</v>
      </c>
      <c r="S351" s="474">
        <f>IF(INDEX(Historical!$D$7:$D$1190,MATCH(B351,Historical!$B$7:$B$1192,0))=0,"n/a",(INDEX(Historical!$C$7:$C$1190,MATCH(B351,Historical!$B$7:$B$1192,0))/INDEX(Historical!$D$7:$D$1190,MATCH(B351,Historical!$B$7:$B$1192,0))-1)*100)</f>
        <v>5.4421768707483054</v>
      </c>
      <c r="T351" s="474">
        <f>IF(INDEX(Historical!$F$7:$F$1190,MATCH(B351,Historical!$B$7:$B$1192,0))=0,"n/a",((INDEX(Historical!$C$7:$C$1190,MATCH(B351,Historical!$B$7:$B$1192,0))/INDEX(Historical!$F$7:$F$1190,MATCH(B351,Historical!$B$7:$B$1192,0)))^(1/3)-1)*100)</f>
        <v>5.7677991488382041</v>
      </c>
      <c r="U351" s="474">
        <f>IF(INDEX(Historical!$H$7:$H$1190,MATCH(B351,Historical!$B$7:$B$1192,0))=0,"n/a",((INDEX(Historical!$C$7:$C$1190,MATCH(B351,Historical!$B$7:$B$1192,0))/INDEX(Historical!$H$7:$H$1190,MATCH(B351,Historical!$B$7:$B$1192,0)))^(1/5)-1)*100)</f>
        <v>5.9680009969516279</v>
      </c>
      <c r="V351" s="474">
        <f>IF(INDEX(Historical!$M$7:$M$1190,MATCH(B351,Historical!$B$7:$B$1192,0))=0,"n/a",((INDEX(Historical!$C$7:$C$1190,MATCH(B351,Historical!$B$7:$B$1192,0))/INDEX(Historical!$M$7:$M$1190,MATCH(B351,Historical!$B$7:$B$1192,0)))^(1/10)-1)*100)</f>
        <v>7.6737894619413716</v>
      </c>
      <c r="W351" s="475">
        <f t="shared" si="89"/>
        <v>0.77771237099353507</v>
      </c>
      <c r="X351" s="476">
        <f t="shared" si="90"/>
        <v>0.26465636350118082</v>
      </c>
      <c r="Y351" s="439"/>
      <c r="Z351" s="430">
        <f t="shared" si="91"/>
        <v>84.020618556701038</v>
      </c>
      <c r="AA351" s="581">
        <f t="shared" si="92"/>
        <v>29.195876288659797</v>
      </c>
      <c r="AB351" s="406">
        <v>12</v>
      </c>
      <c r="AC351" s="568">
        <v>1.94</v>
      </c>
      <c r="AD351" s="568">
        <v>4.04</v>
      </c>
      <c r="AE351" s="568">
        <v>2.94</v>
      </c>
      <c r="AF351" s="568">
        <v>1.88</v>
      </c>
      <c r="AG351" s="568">
        <v>6.36</v>
      </c>
      <c r="AH351" s="568">
        <v>0.97</v>
      </c>
      <c r="AI351" s="568">
        <v>9.16</v>
      </c>
      <c r="AJ351" s="568">
        <v>22.55</v>
      </c>
      <c r="AK351" s="568">
        <v>7.21</v>
      </c>
      <c r="AL351" s="576">
        <v>5970</v>
      </c>
      <c r="AM351" s="571">
        <v>10.15</v>
      </c>
      <c r="AN351" s="568">
        <v>1.83</v>
      </c>
      <c r="AO351" s="510">
        <f t="shared" si="93"/>
        <v>-20.350050432951107</v>
      </c>
      <c r="AP351" s="511">
        <f t="shared" si="94"/>
        <v>8.8458258557086893</v>
      </c>
      <c r="AQ351" s="582">
        <f t="shared" si="95"/>
        <v>56.188273030667716</v>
      </c>
      <c r="AR351" s="430">
        <f>INDEX(Historical!$C$7:$C$1190,MATCH(B351,Historical!$B$7:$B$1214,0))*IF(AH351="n/a",1.03,IF(AH351&lt;0,1.01,IF(AH351&gt;10,1.1,(1+AH351/100))))</f>
        <v>1.5650350000000002</v>
      </c>
      <c r="AS351" s="581">
        <f t="shared" si="96"/>
        <v>1.7083922060000001</v>
      </c>
      <c r="AT351" s="581">
        <f t="shared" si="101"/>
        <v>1.8315672840526003</v>
      </c>
      <c r="AU351" s="581">
        <f t="shared" si="101"/>
        <v>1.9636232852327928</v>
      </c>
      <c r="AV351" s="581">
        <f t="shared" si="101"/>
        <v>2.1052005240980773</v>
      </c>
      <c r="AW351" s="430">
        <f t="shared" si="98"/>
        <v>9.1738182993834716</v>
      </c>
      <c r="AX351" s="516">
        <f t="shared" si="99"/>
        <v>16.196713099193982</v>
      </c>
      <c r="AY351" s="606">
        <v>0.1</v>
      </c>
      <c r="AZ351" s="571">
        <v>39.97</v>
      </c>
      <c r="BA351" s="571">
        <v>-1.3599999999999999</v>
      </c>
      <c r="BB351" s="571">
        <v>-0.1</v>
      </c>
      <c r="BC351" s="571">
        <v>7.7200000000000006</v>
      </c>
      <c r="BD351" s="591"/>
      <c r="BE351" s="421">
        <v>2012</v>
      </c>
      <c r="BF351" s="421">
        <f t="shared" si="100"/>
        <v>1</v>
      </c>
      <c r="BG351" s="578">
        <v>1.6</v>
      </c>
      <c r="BH351" t="s">
        <v>3876</v>
      </c>
      <c r="BI351" t="s">
        <v>3877</v>
      </c>
    </row>
    <row r="352" spans="1:61" s="8" customFormat="1" ht="12.75" customHeight="1" x14ac:dyDescent="0.25">
      <c r="A352" s="95" t="s">
        <v>4545</v>
      </c>
      <c r="B352" s="409" t="s">
        <v>1615</v>
      </c>
      <c r="C352" s="734" t="s">
        <v>107</v>
      </c>
      <c r="D352" s="734" t="s">
        <v>3652</v>
      </c>
      <c r="E352" s="504">
        <v>14</v>
      </c>
      <c r="F352" s="33">
        <v>359</v>
      </c>
      <c r="G352" s="33" t="s">
        <v>105</v>
      </c>
      <c r="H352" s="33" t="s">
        <v>105</v>
      </c>
      <c r="I352" s="573">
        <v>87.1</v>
      </c>
      <c r="J352" s="430">
        <f t="shared" si="86"/>
        <v>2.1814006888633752</v>
      </c>
      <c r="K352" s="575">
        <v>0.95</v>
      </c>
      <c r="L352" s="406">
        <v>2</v>
      </c>
      <c r="M352" s="423">
        <f t="shared" si="87"/>
        <v>1.9</v>
      </c>
      <c r="N352" s="183" t="s">
        <v>585</v>
      </c>
      <c r="O352" s="505">
        <v>0.93</v>
      </c>
      <c r="P352" s="422">
        <v>45762</v>
      </c>
      <c r="Q352" s="422">
        <v>45777</v>
      </c>
      <c r="R352" s="423">
        <f t="shared" si="88"/>
        <v>2.1505376344085918</v>
      </c>
      <c r="S352" s="474">
        <f>IF(INDEX(Historical!$D$7:$D$1190,MATCH(B352,Historical!$B$7:$B$1192,0))=0,"n/a",(INDEX(Historical!$C$7:$C$1190,MATCH(B352,Historical!$B$7:$B$1192,0))/INDEX(Historical!$D$7:$D$1190,MATCH(B352,Historical!$B$7:$B$1192,0))-1)*100)</f>
        <v>9.0361445783132552</v>
      </c>
      <c r="T352" s="474">
        <f>IF(INDEX(Historical!$F$7:$F$1190,MATCH(B352,Historical!$B$7:$B$1192,0))=0,"n/a",((INDEX(Historical!$C$7:$C$1190,MATCH(B352,Historical!$B$7:$B$1192,0))/INDEX(Historical!$F$7:$F$1190,MATCH(B352,Historical!$B$7:$B$1192,0)))^(1/3)-1)*100)</f>
        <v>8.4251612810262166</v>
      </c>
      <c r="U352" s="474">
        <f>IF(INDEX(Historical!$H$7:$H$1190,MATCH(B352,Historical!$B$7:$B$1192,0))=0,"n/a",((INDEX(Historical!$C$7:$C$1190,MATCH(B352,Historical!$B$7:$B$1192,0))/INDEX(Historical!$H$7:$H$1190,MATCH(B352,Historical!$B$7:$B$1192,0)))^(1/5)-1)*100)</f>
        <v>8.2090910085503843</v>
      </c>
      <c r="V352" s="474">
        <f>IF(INDEX(Historical!$M$7:$M$1190,MATCH(B352,Historical!$B$7:$B$1192,0))=0,"n/a",((INDEX(Historical!$C$7:$C$1190,MATCH(B352,Historical!$B$7:$B$1192,0))/INDEX(Historical!$M$7:$M$1190,MATCH(B352,Historical!$B$7:$B$1192,0)))^(1/10)-1)*100)</f>
        <v>10.783867344145648</v>
      </c>
      <c r="W352" s="475">
        <f t="shared" si="89"/>
        <v>0.76123812975193361</v>
      </c>
      <c r="X352" s="476" t="str">
        <f t="shared" si="90"/>
        <v>n/a</v>
      </c>
      <c r="Y352" s="574"/>
      <c r="Z352" s="430" t="str">
        <f t="shared" si="91"/>
        <v>n/a</v>
      </c>
      <c r="AA352" s="581" t="str">
        <f t="shared" si="92"/>
        <v>n/a</v>
      </c>
      <c r="AB352" s="406">
        <v>12</v>
      </c>
      <c r="AC352" s="568" t="s">
        <v>135</v>
      </c>
      <c r="AD352" s="568" t="s">
        <v>135</v>
      </c>
      <c r="AE352" s="568" t="s">
        <v>135</v>
      </c>
      <c r="AF352" s="568" t="s">
        <v>135</v>
      </c>
      <c r="AG352" s="568" t="s">
        <v>135</v>
      </c>
      <c r="AH352" s="568" t="s">
        <v>135</v>
      </c>
      <c r="AI352" s="568" t="s">
        <v>135</v>
      </c>
      <c r="AJ352" s="568" t="s">
        <v>135</v>
      </c>
      <c r="AK352" s="568" t="s">
        <v>135</v>
      </c>
      <c r="AL352" s="576" t="s">
        <v>135</v>
      </c>
      <c r="AM352" s="571" t="s">
        <v>135</v>
      </c>
      <c r="AN352" s="568" t="s">
        <v>135</v>
      </c>
      <c r="AO352" s="510" t="str">
        <f t="shared" si="93"/>
        <v>n/a</v>
      </c>
      <c r="AP352" s="511">
        <f t="shared" si="94"/>
        <v>10.39049169741376</v>
      </c>
      <c r="AQ352" s="582" t="str">
        <f t="shared" si="95"/>
        <v>n/a</v>
      </c>
      <c r="AR352" s="430">
        <f>INDEX(Historical!$C$7:$C$1190,MATCH(B352,Historical!$B$7:$B$1214,0))*IF(AH352="n/a",1.03,IF(AH352&lt;0,1.01,IF(AH352&gt;10,1.1,(1+AH352/100))))</f>
        <v>1.8643000000000001</v>
      </c>
      <c r="AS352" s="581">
        <f t="shared" si="96"/>
        <v>1.9202290000000002</v>
      </c>
      <c r="AT352" s="581">
        <f t="shared" si="101"/>
        <v>1.9778358700000003</v>
      </c>
      <c r="AU352" s="581">
        <f t="shared" si="101"/>
        <v>2.0371709461000003</v>
      </c>
      <c r="AV352" s="581">
        <f t="shared" si="101"/>
        <v>2.0982860744830005</v>
      </c>
      <c r="AW352" s="430">
        <f t="shared" si="98"/>
        <v>9.8978218905830015</v>
      </c>
      <c r="AX352" s="516">
        <f t="shared" si="99"/>
        <v>11.363744994928821</v>
      </c>
      <c r="AY352" s="606" t="s">
        <v>135</v>
      </c>
      <c r="AZ352" s="571" t="s">
        <v>135</v>
      </c>
      <c r="BA352" s="571" t="s">
        <v>135</v>
      </c>
      <c r="BB352" s="571" t="s">
        <v>135</v>
      </c>
      <c r="BC352" s="571" t="s">
        <v>135</v>
      </c>
      <c r="BD352" s="591" t="s">
        <v>3601</v>
      </c>
      <c r="BE352" s="421">
        <v>2012</v>
      </c>
      <c r="BF352" s="421">
        <f t="shared" si="100"/>
        <v>1</v>
      </c>
      <c r="BG352" s="578" t="s">
        <v>135</v>
      </c>
      <c r="BH352" t="s">
        <v>3876</v>
      </c>
      <c r="BI352" t="s">
        <v>3877</v>
      </c>
    </row>
    <row r="353" spans="1:61" s="8" customFormat="1" ht="12.75" customHeight="1" x14ac:dyDescent="0.25">
      <c r="A353" s="95" t="s">
        <v>4547</v>
      </c>
      <c r="B353" s="409" t="s">
        <v>2793</v>
      </c>
      <c r="C353" s="734" t="s">
        <v>107</v>
      </c>
      <c r="D353" s="734" t="s">
        <v>3652</v>
      </c>
      <c r="E353" s="504">
        <v>12</v>
      </c>
      <c r="F353" s="33">
        <v>474</v>
      </c>
      <c r="G353" s="33" t="s">
        <v>105</v>
      </c>
      <c r="H353" s="33" t="s">
        <v>105</v>
      </c>
      <c r="I353" s="573">
        <v>14.59</v>
      </c>
      <c r="J353" s="430">
        <f t="shared" si="86"/>
        <v>5.1405071967100753</v>
      </c>
      <c r="K353" s="575">
        <v>0.1875</v>
      </c>
      <c r="L353" s="406">
        <v>4</v>
      </c>
      <c r="M353" s="423">
        <f t="shared" si="87"/>
        <v>0.75</v>
      </c>
      <c r="N353" s="183" t="s">
        <v>318</v>
      </c>
      <c r="O353" s="505">
        <v>0.185</v>
      </c>
      <c r="P353" s="422">
        <v>45910</v>
      </c>
      <c r="Q353" s="422">
        <v>45919</v>
      </c>
      <c r="R353" s="423">
        <f t="shared" si="88"/>
        <v>1.3513513513513526</v>
      </c>
      <c r="S353" s="474">
        <f>IF(INDEX(Historical!$D$7:$D$1190,MATCH(B353,Historical!$B$7:$B$1192,0))=0,"n/a",(INDEX(Historical!$C$7:$C$1190,MATCH(B353,Historical!$B$7:$B$1192,0))/INDEX(Historical!$D$7:$D$1190,MATCH(B353,Historical!$B$7:$B$1192,0))-1)*100)</f>
        <v>6.0150375939849399</v>
      </c>
      <c r="T353" s="474">
        <f>IF(INDEX(Historical!$F$7:$F$1190,MATCH(B353,Historical!$B$7:$B$1192,0))=0,"n/a",((INDEX(Historical!$C$7:$C$1190,MATCH(B353,Historical!$B$7:$B$1192,0))/INDEX(Historical!$F$7:$F$1190,MATCH(B353,Historical!$B$7:$B$1192,0)))^(1/3)-1)*100)</f>
        <v>6.4170176581825888</v>
      </c>
      <c r="U353" s="474">
        <f>IF(INDEX(Historical!$H$7:$H$1190,MATCH(B353,Historical!$B$7:$B$1192,0))=0,"n/a",((INDEX(Historical!$C$7:$C$1190,MATCH(B353,Historical!$B$7:$B$1192,0))/INDEX(Historical!$H$7:$H$1190,MATCH(B353,Historical!$B$7:$B$1192,0)))^(1/5)-1)*100)</f>
        <v>5.2830658025427413</v>
      </c>
      <c r="V353" s="474">
        <f>IF(INDEX(Historical!$M$7:$M$1190,MATCH(B353,Historical!$B$7:$B$1192,0))=0,"n/a",((INDEX(Historical!$C$7:$C$1190,MATCH(B353,Historical!$B$7:$B$1192,0))/INDEX(Historical!$M$7:$M$1190,MATCH(B353,Historical!$B$7:$B$1192,0)))^(1/10)-1)*100)</f>
        <v>7.8866027333313271</v>
      </c>
      <c r="W353" s="475">
        <f t="shared" si="89"/>
        <v>0.66987852452803298</v>
      </c>
      <c r="X353" s="476">
        <f t="shared" si="90"/>
        <v>3.6434936569260281</v>
      </c>
      <c r="Y353" s="442"/>
      <c r="Z353" s="430">
        <f t="shared" si="91"/>
        <v>59.055118110236215</v>
      </c>
      <c r="AA353" s="581">
        <f t="shared" si="92"/>
        <v>11.488188976377952</v>
      </c>
      <c r="AB353" s="406">
        <v>12</v>
      </c>
      <c r="AC353" s="568">
        <v>1.27</v>
      </c>
      <c r="AD353" s="568">
        <v>0.93</v>
      </c>
      <c r="AE353" s="568">
        <v>1.86</v>
      </c>
      <c r="AF353" s="568">
        <v>1.41</v>
      </c>
      <c r="AG353" s="568">
        <v>11.790000000000001</v>
      </c>
      <c r="AH353" s="568">
        <v>3.94</v>
      </c>
      <c r="AI353" s="568">
        <v>17.419999999999998</v>
      </c>
      <c r="AJ353" s="568">
        <v>1.4500000000000002</v>
      </c>
      <c r="AK353" s="568">
        <v>12.33</v>
      </c>
      <c r="AL353" s="576">
        <v>84.24</v>
      </c>
      <c r="AM353" s="571">
        <v>14.93</v>
      </c>
      <c r="AN353" s="568">
        <v>2.2999999999999998</v>
      </c>
      <c r="AO353" s="510">
        <f t="shared" si="93"/>
        <v>-1.0646159771251362</v>
      </c>
      <c r="AP353" s="511">
        <f t="shared" si="94"/>
        <v>10.423572999252816</v>
      </c>
      <c r="AQ353" s="582">
        <f t="shared" si="95"/>
        <v>-15.15151685584758</v>
      </c>
      <c r="AR353" s="430">
        <f>INDEX(Historical!$C$7:$C$1190,MATCH(B353,Historical!$B$7:$B$1214,0))*IF(AH353="n/a",1.03,IF(AH353&lt;0,1.01,IF(AH353&gt;10,1.1,(1+AH353/100))))</f>
        <v>0.73277700000000001</v>
      </c>
      <c r="AS353" s="581">
        <f t="shared" si="96"/>
        <v>0.80605470000000012</v>
      </c>
      <c r="AT353" s="581">
        <f t="shared" si="101"/>
        <v>0.88666017000000019</v>
      </c>
      <c r="AU353" s="581">
        <f t="shared" si="101"/>
        <v>0.97532618700000029</v>
      </c>
      <c r="AV353" s="581">
        <f t="shared" si="101"/>
        <v>1.0728588057000004</v>
      </c>
      <c r="AW353" s="430">
        <f t="shared" si="98"/>
        <v>4.4736768627000014</v>
      </c>
      <c r="AX353" s="516">
        <f t="shared" si="99"/>
        <v>30.66262414461961</v>
      </c>
      <c r="AY353" s="606">
        <v>0.4</v>
      </c>
      <c r="AZ353" s="571">
        <v>26.86</v>
      </c>
      <c r="BA353" s="571">
        <v>-6.68</v>
      </c>
      <c r="BB353" s="571">
        <v>2.81</v>
      </c>
      <c r="BC353" s="571">
        <v>9.5699999999999985</v>
      </c>
      <c r="BD353" s="591"/>
      <c r="BE353" s="421">
        <v>2014</v>
      </c>
      <c r="BF353" s="421">
        <f t="shared" si="100"/>
        <v>1</v>
      </c>
      <c r="BG353" s="578">
        <v>0.85000000000000009</v>
      </c>
      <c r="BH353" t="s">
        <v>3876</v>
      </c>
      <c r="BI353" t="s">
        <v>3877</v>
      </c>
    </row>
    <row r="354" spans="1:61" s="8" customFormat="1" ht="12.75" customHeight="1" x14ac:dyDescent="0.25">
      <c r="A354" s="95" t="s">
        <v>4548</v>
      </c>
      <c r="B354" s="409" t="s">
        <v>4918</v>
      </c>
      <c r="C354" s="734" t="s">
        <v>107</v>
      </c>
      <c r="D354" s="734" t="s">
        <v>3652</v>
      </c>
      <c r="E354" s="504">
        <v>12</v>
      </c>
      <c r="F354" s="33">
        <v>475</v>
      </c>
      <c r="G354" s="33" t="s">
        <v>105</v>
      </c>
      <c r="H354" s="33" t="s">
        <v>105</v>
      </c>
      <c r="I354" s="573">
        <v>33.4</v>
      </c>
      <c r="J354" s="430">
        <f t="shared" si="86"/>
        <v>2.9940119760479043</v>
      </c>
      <c r="K354" s="575">
        <v>0.25</v>
      </c>
      <c r="L354" s="406">
        <v>4</v>
      </c>
      <c r="M354" s="423">
        <f t="shared" si="87"/>
        <v>1</v>
      </c>
      <c r="N354" s="183" t="s">
        <v>481</v>
      </c>
      <c r="O354" s="505">
        <v>0.24</v>
      </c>
      <c r="P354" s="422">
        <v>45915</v>
      </c>
      <c r="Q354" s="422">
        <v>45933</v>
      </c>
      <c r="R354" s="423">
        <f t="shared" si="88"/>
        <v>4.1666666666666705</v>
      </c>
      <c r="S354" s="474">
        <f>IF(INDEX(Historical!$D$7:$D$1190,MATCH(B354,Historical!$B$7:$B$1192,0))=0,"n/a",(INDEX(Historical!$C$7:$C$1190,MATCH(B354,Historical!$B$7:$B$1192,0))/INDEX(Historical!$D$7:$D$1190,MATCH(B354,Historical!$B$7:$B$1192,0))-1)*100)</f>
        <v>2.19780219780219</v>
      </c>
      <c r="T354" s="474">
        <f>IF(INDEX(Historical!$F$7:$F$1190,MATCH(B354,Historical!$B$7:$B$1192,0))=0,"n/a",((INDEX(Historical!$C$7:$C$1190,MATCH(B354,Historical!$B$7:$B$1192,0))/INDEX(Historical!$F$7:$F$1190,MATCH(B354,Historical!$B$7:$B$1192,0)))^(1/3)-1)*100)</f>
        <v>6.9604247193987501</v>
      </c>
      <c r="U354" s="474">
        <f>IF(INDEX(Historical!$H$7:$H$1190,MATCH(B354,Historical!$B$7:$B$1192,0))=0,"n/a",((INDEX(Historical!$C$7:$C$1190,MATCH(B354,Historical!$B$7:$B$1192,0))/INDEX(Historical!$H$7:$H$1190,MATCH(B354,Historical!$B$7:$B$1192,0)))^(1/5)-1)*100)</f>
        <v>7.0995886039598277</v>
      </c>
      <c r="V354" s="474">
        <f>IF(INDEX(Historical!$M$7:$M$1190,MATCH(B354,Historical!$B$7:$B$1192,0))=0,"n/a",((INDEX(Historical!$C$7:$C$1190,MATCH(B354,Historical!$B$7:$B$1192,0))/INDEX(Historical!$M$7:$M$1190,MATCH(B354,Historical!$B$7:$B$1192,0)))^(1/10)-1)*100)</f>
        <v>31.532528806926251</v>
      </c>
      <c r="W354" s="475">
        <f t="shared" si="89"/>
        <v>0.22515126038354316</v>
      </c>
      <c r="X354" s="476" t="str">
        <f t="shared" si="90"/>
        <v>n/a</v>
      </c>
      <c r="Y354" s="574"/>
      <c r="Z354" s="430">
        <f t="shared" si="91"/>
        <v>45.454545454545453</v>
      </c>
      <c r="AA354" s="581">
        <f t="shared" si="92"/>
        <v>15.18181818181818</v>
      </c>
      <c r="AB354" s="406">
        <v>12</v>
      </c>
      <c r="AC354" s="568">
        <v>2.2000000000000002</v>
      </c>
      <c r="AD354" s="568" t="s">
        <v>135</v>
      </c>
      <c r="AE354" s="568">
        <v>2.74</v>
      </c>
      <c r="AF354" s="568">
        <v>1.1499999999999999</v>
      </c>
      <c r="AG354" s="568">
        <v>7.8100000000000005</v>
      </c>
      <c r="AH354" s="568">
        <v>15.299999999999999</v>
      </c>
      <c r="AI354" s="568">
        <v>6.74</v>
      </c>
      <c r="AJ354" s="568">
        <v>-2.48</v>
      </c>
      <c r="AK354" s="568" t="s">
        <v>135</v>
      </c>
      <c r="AL354" s="576">
        <v>4059.9999999999995</v>
      </c>
      <c r="AM354" s="571">
        <v>0.76</v>
      </c>
      <c r="AN354" s="568">
        <v>0.04</v>
      </c>
      <c r="AO354" s="510">
        <f t="shared" si="93"/>
        <v>-5.0882176018104488</v>
      </c>
      <c r="AP354" s="511">
        <f t="shared" si="94"/>
        <v>10.093600580007731</v>
      </c>
      <c r="AQ354" s="582">
        <f t="shared" si="95"/>
        <v>-11.911431163879394</v>
      </c>
      <c r="AR354" s="430">
        <f>INDEX(Historical!$C$7:$C$1190,MATCH(B354,Historical!$B$7:$B$1214,0))*IF(AH354="n/a",1.03,IF(AH354&lt;0,1.01,IF(AH354&gt;10,1.1,(1+AH354/100))))</f>
        <v>1.0230000000000001</v>
      </c>
      <c r="AS354" s="581">
        <f t="shared" si="96"/>
        <v>1.0919502000000001</v>
      </c>
      <c r="AT354" s="581">
        <f t="shared" si="101"/>
        <v>1.1247087060000001</v>
      </c>
      <c r="AU354" s="581">
        <f t="shared" si="101"/>
        <v>1.1584499671800002</v>
      </c>
      <c r="AV354" s="581">
        <f t="shared" si="101"/>
        <v>1.1932034661954001</v>
      </c>
      <c r="AW354" s="430">
        <f t="shared" si="98"/>
        <v>5.5913123393754001</v>
      </c>
      <c r="AX354" s="516">
        <f t="shared" si="99"/>
        <v>16.740456105914372</v>
      </c>
      <c r="AY354" s="606">
        <v>0.88</v>
      </c>
      <c r="AZ354" s="571">
        <v>45.660000000000004</v>
      </c>
      <c r="BA354" s="571">
        <v>-5.6000000000000005</v>
      </c>
      <c r="BB354" s="571">
        <v>7.62</v>
      </c>
      <c r="BC354" s="571">
        <v>9.4600000000000009</v>
      </c>
      <c r="BD354" s="591"/>
      <c r="BE354" s="421">
        <v>2014</v>
      </c>
      <c r="BF354" s="421">
        <f t="shared" si="100"/>
        <v>1</v>
      </c>
      <c r="BG354" s="578">
        <v>0.9900000000000001</v>
      </c>
      <c r="BH354" t="s">
        <v>3876</v>
      </c>
      <c r="BI354" t="s">
        <v>3877</v>
      </c>
    </row>
    <row r="355" spans="1:61" s="8" customFormat="1" ht="12.75" customHeight="1" x14ac:dyDescent="0.25">
      <c r="A355" s="8" t="s">
        <v>4549</v>
      </c>
      <c r="B355" s="409" t="s">
        <v>1629</v>
      </c>
      <c r="C355" s="734" t="s">
        <v>3636</v>
      </c>
      <c r="D355" s="734" t="s">
        <v>4809</v>
      </c>
      <c r="E355" s="504">
        <v>15</v>
      </c>
      <c r="F355" s="33">
        <v>311</v>
      </c>
      <c r="G355" s="33" t="s">
        <v>36</v>
      </c>
      <c r="H355" s="33" t="s">
        <v>36</v>
      </c>
      <c r="I355" s="573">
        <v>39.57</v>
      </c>
      <c r="J355" s="430">
        <f t="shared" si="86"/>
        <v>4.3467273186757645</v>
      </c>
      <c r="K355" s="575">
        <v>0.43</v>
      </c>
      <c r="L355" s="406">
        <v>4</v>
      </c>
      <c r="M355" s="423">
        <f t="shared" si="87"/>
        <v>1.72</v>
      </c>
      <c r="N355" s="183" t="s">
        <v>684</v>
      </c>
      <c r="O355" s="505">
        <v>0.42499999999999999</v>
      </c>
      <c r="P355" s="422">
        <v>45757</v>
      </c>
      <c r="Q355" s="422">
        <v>45777</v>
      </c>
      <c r="R355" s="423">
        <f t="shared" si="88"/>
        <v>1.176470588235295</v>
      </c>
      <c r="S355" s="474">
        <f>IF(INDEX(Historical!$D$7:$D$1190,MATCH(B355,Historical!$B$7:$B$1192,0))=0,"n/a",(INDEX(Historical!$C$7:$C$1190,MATCH(B355,Historical!$B$7:$B$1192,0))/INDEX(Historical!$D$7:$D$1190,MATCH(B355,Historical!$B$7:$B$1192,0))-1)*100)</f>
        <v>3.3536585365853799</v>
      </c>
      <c r="T355" s="474">
        <f>IF(INDEX(Historical!$F$7:$F$1190,MATCH(B355,Historical!$B$7:$B$1192,0))=0,"n/a",((INDEX(Historical!$C$7:$C$1190,MATCH(B355,Historical!$B$7:$B$1192,0))/INDEX(Historical!$F$7:$F$1190,MATCH(B355,Historical!$B$7:$B$1192,0)))^(1/3)-1)*100)</f>
        <v>5.4023701216620479</v>
      </c>
      <c r="U355" s="474">
        <f>IF(INDEX(Historical!$H$7:$H$1190,MATCH(B355,Historical!$B$7:$B$1192,0))=0,"n/a",((INDEX(Historical!$C$7:$C$1190,MATCH(B355,Historical!$B$7:$B$1192,0))/INDEX(Historical!$H$7:$H$1190,MATCH(B355,Historical!$B$7:$B$1192,0)))^(1/5)-1)*100)</f>
        <v>4.6567361995332623</v>
      </c>
      <c r="V355" s="474">
        <f>IF(INDEX(Historical!$M$7:$M$1190,MATCH(B355,Historical!$B$7:$B$1192,0))=0,"n/a",((INDEX(Historical!$C$7:$C$1190,MATCH(B355,Historical!$B$7:$B$1192,0))/INDEX(Historical!$M$7:$M$1190,MATCH(B355,Historical!$B$7:$B$1192,0)))^(1/10)-1)*100)</f>
        <v>5.2616966887014893</v>
      </c>
      <c r="W355" s="475">
        <f t="shared" si="89"/>
        <v>0.88502558680980858</v>
      </c>
      <c r="X355" s="476" t="str">
        <f t="shared" si="90"/>
        <v>n/a</v>
      </c>
      <c r="Y355" s="443"/>
      <c r="Z355" s="430">
        <f t="shared" si="91"/>
        <v>452.63157894736838</v>
      </c>
      <c r="AA355" s="581">
        <f t="shared" si="92"/>
        <v>104.13157894736842</v>
      </c>
      <c r="AB355" s="406">
        <v>12</v>
      </c>
      <c r="AC355" s="568">
        <v>0.38</v>
      </c>
      <c r="AD355" s="568">
        <v>2.54</v>
      </c>
      <c r="AE355" s="568">
        <v>7.76</v>
      </c>
      <c r="AF355" s="568">
        <v>3.99</v>
      </c>
      <c r="AG355" s="568">
        <v>3.74</v>
      </c>
      <c r="AH355" s="568">
        <v>124.44999999999999</v>
      </c>
      <c r="AI355" s="568">
        <v>3.5900000000000003</v>
      </c>
      <c r="AJ355" s="568">
        <v>-16.5</v>
      </c>
      <c r="AK355" s="568">
        <v>40.6</v>
      </c>
      <c r="AL355" s="576">
        <v>13110</v>
      </c>
      <c r="AM355" s="571">
        <v>0.5</v>
      </c>
      <c r="AN355" s="568">
        <v>1.85</v>
      </c>
      <c r="AO355" s="510">
        <f t="shared" si="93"/>
        <v>-95.128115429159394</v>
      </c>
      <c r="AP355" s="511">
        <f t="shared" si="94"/>
        <v>9.0034635182090277</v>
      </c>
      <c r="AQ355" s="582">
        <f t="shared" si="95"/>
        <v>329.72083961567427</v>
      </c>
      <c r="AR355" s="430">
        <f>INDEX(Historical!$C$7:$C$1190,MATCH(B355,Historical!$B$7:$B$1214,0))*IF(AH355="n/a",1.03,IF(AH355&lt;0,1.01,IF(AH355&gt;10,1.1,(1+AH355/100))))</f>
        <v>1.8645000000000003</v>
      </c>
      <c r="AS355" s="581">
        <f t="shared" si="96"/>
        <v>1.9314355500000004</v>
      </c>
      <c r="AT355" s="581">
        <f t="shared" si="101"/>
        <v>2.1245791050000005</v>
      </c>
      <c r="AU355" s="581">
        <f t="shared" si="101"/>
        <v>2.3370370155000009</v>
      </c>
      <c r="AV355" s="581">
        <f t="shared" si="101"/>
        <v>2.570740717050001</v>
      </c>
      <c r="AW355" s="430">
        <f t="shared" si="98"/>
        <v>10.828292387550004</v>
      </c>
      <c r="AX355" s="516">
        <f t="shared" si="99"/>
        <v>27.364903683472335</v>
      </c>
      <c r="AY355" s="606">
        <v>0.88</v>
      </c>
      <c r="AZ355" s="571">
        <v>8.09</v>
      </c>
      <c r="BA355" s="571">
        <v>-16.73</v>
      </c>
      <c r="BB355" s="571">
        <v>-0.43</v>
      </c>
      <c r="BC355" s="571">
        <v>-5.72</v>
      </c>
      <c r="BD355" s="591"/>
      <c r="BE355" s="421">
        <v>2011</v>
      </c>
      <c r="BF355" s="421">
        <f t="shared" si="100"/>
        <v>1</v>
      </c>
      <c r="BG355" s="578">
        <v>1.21</v>
      </c>
      <c r="BH355" t="s">
        <v>3876</v>
      </c>
      <c r="BI355" t="s">
        <v>3878</v>
      </c>
    </row>
    <row r="356" spans="1:61" s="8" customFormat="1" ht="12.75" customHeight="1" x14ac:dyDescent="0.25">
      <c r="A356" s="8" t="s">
        <v>4550</v>
      </c>
      <c r="B356" s="409" t="s">
        <v>1642</v>
      </c>
      <c r="C356" s="734" t="s">
        <v>111</v>
      </c>
      <c r="D356" s="734" t="s">
        <v>1146</v>
      </c>
      <c r="E356" s="504">
        <v>13</v>
      </c>
      <c r="F356" s="33">
        <v>400</v>
      </c>
      <c r="G356" s="33" t="s">
        <v>105</v>
      </c>
      <c r="H356" s="33" t="s">
        <v>105</v>
      </c>
      <c r="I356" s="573">
        <v>100.97</v>
      </c>
      <c r="J356" s="430">
        <f t="shared" si="86"/>
        <v>1.3865504605328314</v>
      </c>
      <c r="K356" s="575">
        <v>0.35</v>
      </c>
      <c r="L356" s="406">
        <v>4</v>
      </c>
      <c r="M356" s="423">
        <f t="shared" si="87"/>
        <v>1.4</v>
      </c>
      <c r="N356" s="183" t="s">
        <v>147</v>
      </c>
      <c r="O356" s="505">
        <v>0.33</v>
      </c>
      <c r="P356" s="422">
        <v>45719</v>
      </c>
      <c r="Q356" s="422">
        <v>45733</v>
      </c>
      <c r="R356" s="423">
        <f t="shared" si="88"/>
        <v>6.060606060606049</v>
      </c>
      <c r="S356" s="474">
        <f>IF(INDEX(Historical!$D$7:$D$1190,MATCH(B356,Historical!$B$7:$B$1192,0))=0,"n/a",(INDEX(Historical!$C$7:$C$1190,MATCH(B356,Historical!$B$7:$B$1192,0))/INDEX(Historical!$D$7:$D$1190,MATCH(B356,Historical!$B$7:$B$1192,0))-1)*100)</f>
        <v>19.999999999999996</v>
      </c>
      <c r="T356" s="474">
        <f>IF(INDEX(Historical!$F$7:$F$1190,MATCH(B356,Historical!$B$7:$B$1192,0))=0,"n/a",((INDEX(Historical!$C$7:$C$1190,MATCH(B356,Historical!$B$7:$B$1192,0))/INDEX(Historical!$F$7:$F$1190,MATCH(B356,Historical!$B$7:$B$1192,0)))^(1/3)-1)*100)</f>
        <v>26.634932979021041</v>
      </c>
      <c r="U356" s="474">
        <f>IF(INDEX(Historical!$H$7:$H$1190,MATCH(B356,Historical!$B$7:$B$1192,0))=0,"n/a",((INDEX(Historical!$C$7:$C$1190,MATCH(B356,Historical!$B$7:$B$1192,0))/INDEX(Historical!$H$7:$H$1190,MATCH(B356,Historical!$B$7:$B$1192,0)))^(1/5)-1)*100)</f>
        <v>26.970487769000417</v>
      </c>
      <c r="V356" s="474">
        <f>IF(INDEX(Historical!$M$7:$M$1190,MATCH(B356,Historical!$B$7:$B$1192,0))=0,"n/a",((INDEX(Historical!$C$7:$C$1190,MATCH(B356,Historical!$B$7:$B$1192,0))/INDEX(Historical!$M$7:$M$1190,MATCH(B356,Historical!$B$7:$B$1192,0)))^(1/10)-1)*100)</f>
        <v>20.569243252846682</v>
      </c>
      <c r="W356" s="475">
        <f t="shared" si="89"/>
        <v>1.3112046679338984</v>
      </c>
      <c r="X356" s="476">
        <f t="shared" si="90"/>
        <v>1.4689808153050334</v>
      </c>
      <c r="Y356" s="574"/>
      <c r="Z356" s="430">
        <f t="shared" si="91"/>
        <v>24.518388791593694</v>
      </c>
      <c r="AA356" s="581">
        <f t="shared" si="92"/>
        <v>17.683012259194395</v>
      </c>
      <c r="AB356" s="406">
        <v>12</v>
      </c>
      <c r="AC356" s="568">
        <v>5.71</v>
      </c>
      <c r="AD356" s="568">
        <v>5.31</v>
      </c>
      <c r="AE356" s="568">
        <v>0.93</v>
      </c>
      <c r="AF356" s="568">
        <v>1.88</v>
      </c>
      <c r="AG356" s="568">
        <v>10.71</v>
      </c>
      <c r="AH356" s="568">
        <v>-16.45</v>
      </c>
      <c r="AI356" s="568">
        <v>14.17</v>
      </c>
      <c r="AJ356" s="568">
        <v>18.360000000000003</v>
      </c>
      <c r="AK356" s="568">
        <v>3.3300000000000005</v>
      </c>
      <c r="AL356" s="576">
        <v>6100</v>
      </c>
      <c r="AM356" s="571">
        <v>2.0500000000000003</v>
      </c>
      <c r="AN356" s="568">
        <v>0.12</v>
      </c>
      <c r="AO356" s="510">
        <f t="shared" si="93"/>
        <v>10.674025970338853</v>
      </c>
      <c r="AP356" s="511">
        <f t="shared" si="94"/>
        <v>28.357038229533249</v>
      </c>
      <c r="AQ356" s="582">
        <f t="shared" si="95"/>
        <v>21.553030123180704</v>
      </c>
      <c r="AR356" s="430">
        <f>INDEX(Historical!$C$7:$C$1190,MATCH(B356,Historical!$B$7:$B$1214,0))*IF(AH356="n/a",1.03,IF(AH356&lt;0,1.01,IF(AH356&gt;10,1.1,(1+AH356/100))))</f>
        <v>1.3332000000000002</v>
      </c>
      <c r="AS356" s="581">
        <f t="shared" si="96"/>
        <v>1.4665200000000003</v>
      </c>
      <c r="AT356" s="581">
        <f t="shared" si="101"/>
        <v>1.5153551160000005</v>
      </c>
      <c r="AU356" s="581">
        <f t="shared" si="101"/>
        <v>1.5658164413628006</v>
      </c>
      <c r="AV356" s="581">
        <f t="shared" si="101"/>
        <v>1.6179581288601821</v>
      </c>
      <c r="AW356" s="430">
        <f t="shared" si="98"/>
        <v>7.4988496862229832</v>
      </c>
      <c r="AX356" s="516">
        <f t="shared" si="99"/>
        <v>7.4268096327849698</v>
      </c>
      <c r="AY356" s="606">
        <v>1.47</v>
      </c>
      <c r="AZ356" s="571">
        <v>8.57</v>
      </c>
      <c r="BA356" s="571">
        <v>-28.560000000000002</v>
      </c>
      <c r="BB356" s="571">
        <v>-1.1599999999999999</v>
      </c>
      <c r="BC356" s="571">
        <v>-7.41</v>
      </c>
      <c r="BD356" s="591"/>
      <c r="BE356" s="421">
        <v>2013</v>
      </c>
      <c r="BF356" s="421">
        <f t="shared" si="100"/>
        <v>1</v>
      </c>
      <c r="BG356" s="578">
        <v>8.1199999999999992</v>
      </c>
      <c r="BH356" t="s">
        <v>3876</v>
      </c>
      <c r="BI356" t="s">
        <v>3877</v>
      </c>
    </row>
    <row r="357" spans="1:61" s="8" customFormat="1" ht="12.75" customHeight="1" x14ac:dyDescent="0.25">
      <c r="A357" s="8" t="s">
        <v>4555</v>
      </c>
      <c r="B357" s="409" t="s">
        <v>1640</v>
      </c>
      <c r="C357" s="734" t="s">
        <v>152</v>
      </c>
      <c r="D357" s="734" t="s">
        <v>3637</v>
      </c>
      <c r="E357" s="504">
        <v>16</v>
      </c>
      <c r="F357" s="33">
        <v>262</v>
      </c>
      <c r="G357" s="33" t="s">
        <v>105</v>
      </c>
      <c r="H357" s="33" t="s">
        <v>105</v>
      </c>
      <c r="I357" s="573">
        <v>309.87</v>
      </c>
      <c r="J357" s="430">
        <f t="shared" si="86"/>
        <v>2.8528092425856006</v>
      </c>
      <c r="K357" s="575">
        <v>2.21</v>
      </c>
      <c r="L357" s="406">
        <v>4</v>
      </c>
      <c r="M357" s="423">
        <f t="shared" si="87"/>
        <v>8.84</v>
      </c>
      <c r="N357" s="183" t="s">
        <v>192</v>
      </c>
      <c r="O357" s="505">
        <v>2.1</v>
      </c>
      <c r="P357" s="422">
        <v>45824</v>
      </c>
      <c r="Q357" s="422">
        <v>45832</v>
      </c>
      <c r="R357" s="423">
        <f t="shared" si="88"/>
        <v>5.2380952380952319</v>
      </c>
      <c r="S357" s="474">
        <f>IF(INDEX(Historical!$D$7:$D$1190,MATCH(B357,Historical!$B$7:$B$1192,0))=0,"n/a",(INDEX(Historical!$C$7:$C$1190,MATCH(B357,Historical!$B$7:$B$1192,0))/INDEX(Historical!$D$7:$D$1190,MATCH(B357,Historical!$B$7:$B$1192,0))-1)*100)</f>
        <v>12.208504801097387</v>
      </c>
      <c r="T357" s="474">
        <f>IF(INDEX(Historical!$F$7:$F$1190,MATCH(B357,Historical!$B$7:$B$1192,0))=0,"n/a",((INDEX(Historical!$C$7:$C$1190,MATCH(B357,Historical!$B$7:$B$1192,0))/INDEX(Historical!$F$7:$F$1190,MATCH(B357,Historical!$B$7:$B$1192,0)))^(1/3)-1)*100)</f>
        <v>13.463216831092861</v>
      </c>
      <c r="U357" s="474">
        <f>IF(INDEX(Historical!$H$7:$H$1190,MATCH(B357,Historical!$B$7:$B$1192,0))=0,"n/a",((INDEX(Historical!$C$7:$C$1190,MATCH(B357,Historical!$B$7:$B$1192,0))/INDEX(Historical!$H$7:$H$1190,MATCH(B357,Historical!$B$7:$B$1192,0)))^(1/5)-1)*100)</f>
        <v>15.497888943776728</v>
      </c>
      <c r="V357" s="474">
        <f>IF(INDEX(Historical!$M$7:$M$1190,MATCH(B357,Historical!$B$7:$B$1192,0))=0,"n/a",((INDEX(Historical!$C$7:$C$1190,MATCH(B357,Historical!$B$7:$B$1192,0))/INDEX(Historical!$M$7:$M$1190,MATCH(B357,Historical!$B$7:$B$1192,0)))^(1/10)-1)*100)</f>
        <v>19.263540533240665</v>
      </c>
      <c r="W357" s="475">
        <f t="shared" si="89"/>
        <v>0.80451923762581301</v>
      </c>
      <c r="X357" s="476">
        <f t="shared" si="90"/>
        <v>9.686180589860454</v>
      </c>
      <c r="Y357" s="405"/>
      <c r="Z357" s="430">
        <f t="shared" si="91"/>
        <v>38.284971849285405</v>
      </c>
      <c r="AA357" s="581">
        <f t="shared" si="92"/>
        <v>13.420095279341707</v>
      </c>
      <c r="AB357" s="406">
        <v>12</v>
      </c>
      <c r="AC357" s="568">
        <v>23.09</v>
      </c>
      <c r="AD357" s="568" t="s">
        <v>135</v>
      </c>
      <c r="AE357" s="568">
        <v>0.66</v>
      </c>
      <c r="AF357" s="568">
        <v>2.96</v>
      </c>
      <c r="AG357" s="568">
        <v>23.14</v>
      </c>
      <c r="AH357" s="568">
        <v>-40.58</v>
      </c>
      <c r="AI357" s="568">
        <v>10.45</v>
      </c>
      <c r="AJ357" s="568">
        <v>1.6</v>
      </c>
      <c r="AK357" s="568">
        <v>-8.91</v>
      </c>
      <c r="AL357" s="576">
        <v>280640</v>
      </c>
      <c r="AM357" s="571">
        <v>0.26</v>
      </c>
      <c r="AN357" s="568">
        <v>0.84</v>
      </c>
      <c r="AO357" s="510">
        <f t="shared" si="93"/>
        <v>4.9306029070206225</v>
      </c>
      <c r="AP357" s="511">
        <f t="shared" si="94"/>
        <v>18.35069818636233</v>
      </c>
      <c r="AQ357" s="582">
        <f t="shared" si="95"/>
        <v>32.871670798642661</v>
      </c>
      <c r="AR357" s="430">
        <f>INDEX(Historical!$C$7:$C$1190,MATCH(B357,Historical!$B$7:$B$1214,0))*IF(AH357="n/a",1.03,IF(AH357&lt;0,1.01,IF(AH357&gt;10,1.1,(1+AH357/100))))</f>
        <v>8.2617999999999991</v>
      </c>
      <c r="AS357" s="581">
        <f t="shared" si="96"/>
        <v>9.0879799999999999</v>
      </c>
      <c r="AT357" s="581">
        <f t="shared" si="101"/>
        <v>9.1788597999999997</v>
      </c>
      <c r="AU357" s="581">
        <f t="shared" si="101"/>
        <v>9.2706483980000005</v>
      </c>
      <c r="AV357" s="581">
        <f t="shared" si="101"/>
        <v>9.3633548819800012</v>
      </c>
      <c r="AW357" s="430">
        <f t="shared" si="98"/>
        <v>45.16264307998</v>
      </c>
      <c r="AX357" s="516">
        <f t="shared" si="99"/>
        <v>14.574706515629135</v>
      </c>
      <c r="AY357" s="606">
        <v>0.46</v>
      </c>
      <c r="AZ357" s="571">
        <v>32.08</v>
      </c>
      <c r="BA357" s="571">
        <v>-50.870000000000005</v>
      </c>
      <c r="BB357" s="571">
        <v>7.5600000000000005</v>
      </c>
      <c r="BC357" s="571">
        <v>-28.13</v>
      </c>
      <c r="BD357" s="591"/>
      <c r="BE357" s="421">
        <v>2010</v>
      </c>
      <c r="BF357" s="421">
        <f t="shared" si="100"/>
        <v>1</v>
      </c>
      <c r="BG357" s="578">
        <v>7.16</v>
      </c>
      <c r="BH357" t="s">
        <v>3876</v>
      </c>
      <c r="BI357" t="s">
        <v>3877</v>
      </c>
    </row>
    <row r="358" spans="1:61" s="8" customFormat="1" ht="12.75" customHeight="1" x14ac:dyDescent="0.25">
      <c r="A358" s="8" t="s">
        <v>1643</v>
      </c>
      <c r="B358" s="409" t="s">
        <v>1644</v>
      </c>
      <c r="C358" s="734" t="s">
        <v>107</v>
      </c>
      <c r="D358" s="734" t="s">
        <v>117</v>
      </c>
      <c r="E358" s="504">
        <v>17</v>
      </c>
      <c r="F358" s="33">
        <v>235</v>
      </c>
      <c r="G358" s="33" t="s">
        <v>114</v>
      </c>
      <c r="H358" s="33" t="s">
        <v>114</v>
      </c>
      <c r="I358" s="573">
        <v>69.86</v>
      </c>
      <c r="J358" s="430">
        <f t="shared" si="86"/>
        <v>2.6338391067849987</v>
      </c>
      <c r="K358" s="575">
        <v>0.46</v>
      </c>
      <c r="L358" s="406">
        <v>4</v>
      </c>
      <c r="M358" s="423">
        <f t="shared" si="87"/>
        <v>1.84</v>
      </c>
      <c r="N358" s="183" t="s">
        <v>234</v>
      </c>
      <c r="O358" s="505">
        <v>0.42</v>
      </c>
      <c r="P358" s="422">
        <v>45863</v>
      </c>
      <c r="Q358" s="422">
        <v>45884</v>
      </c>
      <c r="R358" s="423">
        <f t="shared" si="88"/>
        <v>9.5238095238095326</v>
      </c>
      <c r="S358" s="474">
        <f>IF(INDEX(Historical!$D$7:$D$1190,MATCH(B358,Historical!$B$7:$B$1192,0))=0,"n/a",(INDEX(Historical!$C$7:$C$1190,MATCH(B358,Historical!$B$7:$B$1192,0))/INDEX(Historical!$D$7:$D$1190,MATCH(B358,Historical!$B$7:$B$1192,0))-1)*100)</f>
        <v>12.949640287769792</v>
      </c>
      <c r="T358" s="474">
        <f>IF(INDEX(Historical!$F$7:$F$1190,MATCH(B358,Historical!$B$7:$B$1192,0))=0,"n/a",((INDEX(Historical!$C$7:$C$1190,MATCH(B358,Historical!$B$7:$B$1192,0))/INDEX(Historical!$F$7:$F$1190,MATCH(B358,Historical!$B$7:$B$1192,0)))^(1/3)-1)*100)</f>
        <v>10.29892089392237</v>
      </c>
      <c r="U358" s="474">
        <f>IF(INDEX(Historical!$H$7:$H$1190,MATCH(B358,Historical!$B$7:$B$1192,0))=0,"n/a",((INDEX(Historical!$C$7:$C$1190,MATCH(B358,Historical!$B$7:$B$1192,0))/INDEX(Historical!$H$7:$H$1190,MATCH(B358,Historical!$B$7:$B$1192,0)))^(1/5)-1)*100)</f>
        <v>7.5708575695311975</v>
      </c>
      <c r="V358" s="474">
        <f>IF(INDEX(Historical!$M$7:$M$1190,MATCH(B358,Historical!$B$7:$B$1192,0))=0,"n/a",((INDEX(Historical!$C$7:$C$1190,MATCH(B358,Historical!$B$7:$B$1192,0))/INDEX(Historical!$M$7:$M$1190,MATCH(B358,Historical!$B$7:$B$1192,0)))^(1/10)-1)*100)</f>
        <v>9.7364221378993587</v>
      </c>
      <c r="W358" s="475">
        <f t="shared" si="89"/>
        <v>0.77758107262639875</v>
      </c>
      <c r="X358" s="476">
        <f t="shared" si="90"/>
        <v>0.60421848120759758</v>
      </c>
      <c r="Y358" s="451"/>
      <c r="Z358" s="430">
        <f t="shared" si="91"/>
        <v>22.009569377990434</v>
      </c>
      <c r="AA358" s="581">
        <f t="shared" si="92"/>
        <v>8.3564593301435419</v>
      </c>
      <c r="AB358" s="406">
        <v>12</v>
      </c>
      <c r="AC358" s="568">
        <v>8.36</v>
      </c>
      <c r="AD358" s="568">
        <v>1.1000000000000001</v>
      </c>
      <c r="AE358" s="568">
        <v>0.92</v>
      </c>
      <c r="AF358" s="568">
        <v>1.06</v>
      </c>
      <c r="AG358" s="568">
        <v>13.950000000000001</v>
      </c>
      <c r="AH358" s="568">
        <v>0.86999999999999988</v>
      </c>
      <c r="AI358" s="568">
        <v>10.440000000000001</v>
      </c>
      <c r="AJ358" s="568">
        <v>12.53</v>
      </c>
      <c r="AK358" s="568">
        <v>7.580000000000001</v>
      </c>
      <c r="AL358" s="576">
        <v>11900</v>
      </c>
      <c r="AM358" s="571">
        <v>0.98</v>
      </c>
      <c r="AN358" s="568">
        <v>0.33</v>
      </c>
      <c r="AO358" s="510">
        <f t="shared" si="93"/>
        <v>1.8482373461726542</v>
      </c>
      <c r="AP358" s="511">
        <f t="shared" si="94"/>
        <v>10.204696676316196</v>
      </c>
      <c r="AQ358" s="582">
        <f t="shared" si="95"/>
        <v>-37.255909919907715</v>
      </c>
      <c r="AR358" s="430">
        <f>INDEX(Historical!$C$7:$C$1190,MATCH(B358,Historical!$B$7:$B$1214,0))*IF(AH358="n/a",1.03,IF(AH358&lt;0,1.01,IF(AH358&gt;10,1.1,(1+AH358/100))))</f>
        <v>1.5836589999999999</v>
      </c>
      <c r="AS358" s="581">
        <f t="shared" si="96"/>
        <v>1.7420249000000001</v>
      </c>
      <c r="AT358" s="581">
        <f t="shared" si="101"/>
        <v>1.8740703874200002</v>
      </c>
      <c r="AU358" s="581">
        <f t="shared" si="101"/>
        <v>2.0161249227864362</v>
      </c>
      <c r="AV358" s="581">
        <f t="shared" si="101"/>
        <v>2.1689471919336483</v>
      </c>
      <c r="AW358" s="430">
        <f t="shared" si="98"/>
        <v>9.3848264021400851</v>
      </c>
      <c r="AX358" s="516">
        <f t="shared" si="99"/>
        <v>13.433762384970061</v>
      </c>
      <c r="AY358" s="606">
        <v>0.38</v>
      </c>
      <c r="AZ358" s="571">
        <v>32.550000000000004</v>
      </c>
      <c r="BA358" s="571">
        <v>-17.309999999999999</v>
      </c>
      <c r="BB358" s="571">
        <v>-7.51</v>
      </c>
      <c r="BC358" s="571">
        <v>-8.7999999999999989</v>
      </c>
      <c r="BD358" s="591"/>
      <c r="BE358" s="421">
        <v>2009</v>
      </c>
      <c r="BF358" s="421">
        <f t="shared" si="100"/>
        <v>1</v>
      </c>
      <c r="BG358" s="578">
        <v>2.81</v>
      </c>
      <c r="BH358" t="s">
        <v>3876</v>
      </c>
      <c r="BI358" t="s">
        <v>3877</v>
      </c>
    </row>
    <row r="359" spans="1:61" s="8" customFormat="1" ht="12.75" customHeight="1" x14ac:dyDescent="0.25">
      <c r="A359" s="95" t="s">
        <v>4556</v>
      </c>
      <c r="B359" s="409" t="s">
        <v>786</v>
      </c>
      <c r="C359" s="734" t="s">
        <v>111</v>
      </c>
      <c r="D359" s="734" t="s">
        <v>3670</v>
      </c>
      <c r="E359" s="504">
        <v>19</v>
      </c>
      <c r="F359" s="33">
        <v>217</v>
      </c>
      <c r="G359" s="33" t="s">
        <v>36</v>
      </c>
      <c r="H359" s="33" t="s">
        <v>36</v>
      </c>
      <c r="I359" s="573">
        <v>223.57</v>
      </c>
      <c r="J359" s="430">
        <f t="shared" si="86"/>
        <v>2.4690253611844164</v>
      </c>
      <c r="K359" s="575">
        <v>1.38</v>
      </c>
      <c r="L359" s="406">
        <v>4</v>
      </c>
      <c r="M359" s="423">
        <f t="shared" si="87"/>
        <v>5.52</v>
      </c>
      <c r="N359" s="183" t="s">
        <v>311</v>
      </c>
      <c r="O359" s="505">
        <v>1.34</v>
      </c>
      <c r="P359" s="422">
        <v>45898</v>
      </c>
      <c r="Q359" s="422">
        <v>45930</v>
      </c>
      <c r="R359" s="423">
        <f t="shared" si="88"/>
        <v>2.9850746268656576</v>
      </c>
      <c r="S359" s="474">
        <f>IF(INDEX(Historical!$D$7:$D$1190,MATCH(B359,Historical!$B$7:$B$1192,0))=0,"n/a",(INDEX(Historical!$C$7:$C$1190,MATCH(B359,Historical!$B$7:$B$1192,0))/INDEX(Historical!$D$7:$D$1190,MATCH(B359,Historical!$B$7:$B$1192,0))-1)*100)</f>
        <v>1.538461538461533</v>
      </c>
      <c r="T359" s="474">
        <f>IF(INDEX(Historical!$F$7:$F$1190,MATCH(B359,Historical!$B$7:$B$1192,0))=0,"n/a",((INDEX(Historical!$C$7:$C$1190,MATCH(B359,Historical!$B$7:$B$1192,0))/INDEX(Historical!$F$7:$F$1190,MATCH(B359,Historical!$B$7:$B$1192,0)))^(1/3)-1)*100)</f>
        <v>7.1664579674248774</v>
      </c>
      <c r="U359" s="474">
        <f>IF(INDEX(Historical!$H$7:$H$1190,MATCH(B359,Historical!$B$7:$B$1192,0))=0,"n/a",((INDEX(Historical!$C$7:$C$1190,MATCH(B359,Historical!$B$7:$B$1192,0))/INDEX(Historical!$H$7:$H$1190,MATCH(B359,Historical!$B$7:$B$1192,0)))^(1/5)-1)*100)</f>
        <v>7.3708619865317404</v>
      </c>
      <c r="V359" s="474">
        <f>IF(INDEX(Historical!$M$7:$M$1190,MATCH(B359,Historical!$B$7:$B$1192,0))=0,"n/a",((INDEX(Historical!$C$7:$C$1190,MATCH(B359,Historical!$B$7:$B$1192,0))/INDEX(Historical!$M$7:$M$1190,MATCH(B359,Historical!$B$7:$B$1192,0)))^(1/10)-1)*100)</f>
        <v>11.330887619905571</v>
      </c>
      <c r="W359" s="475">
        <f t="shared" si="89"/>
        <v>0.65051055431729432</v>
      </c>
      <c r="X359" s="476">
        <f t="shared" si="90"/>
        <v>1.2818890411359549</v>
      </c>
      <c r="Y359" s="449"/>
      <c r="Z359" s="430">
        <f t="shared" si="91"/>
        <v>47.958297132927882</v>
      </c>
      <c r="AA359" s="581">
        <f t="shared" si="92"/>
        <v>19.423979148566463</v>
      </c>
      <c r="AB359" s="406">
        <v>12</v>
      </c>
      <c r="AC359" s="568">
        <v>11.51</v>
      </c>
      <c r="AD359" s="568">
        <v>2.38</v>
      </c>
      <c r="AE359" s="568">
        <v>5.44</v>
      </c>
      <c r="AF359" s="568">
        <v>8.15</v>
      </c>
      <c r="AG359" s="568">
        <v>42.36</v>
      </c>
      <c r="AH359" s="568">
        <v>6.0699999999999994</v>
      </c>
      <c r="AI359" s="568">
        <v>10.02</v>
      </c>
      <c r="AJ359" s="568">
        <v>5.75</v>
      </c>
      <c r="AK359" s="568">
        <v>8.17</v>
      </c>
      <c r="AL359" s="576">
        <v>132590</v>
      </c>
      <c r="AM359" s="571">
        <v>0.16999999999999998</v>
      </c>
      <c r="AN359" s="568">
        <v>2.09</v>
      </c>
      <c r="AO359" s="510">
        <f t="shared" si="93"/>
        <v>-9.584091800850306</v>
      </c>
      <c r="AP359" s="511">
        <f t="shared" si="94"/>
        <v>9.8398873477161573</v>
      </c>
      <c r="AQ359" s="582">
        <f t="shared" si="95"/>
        <v>165.25076609864584</v>
      </c>
      <c r="AR359" s="430">
        <f>INDEX(Historical!$C$7:$C$1190,MATCH(B359,Historical!$B$7:$B$1214,0))*IF(AH359="n/a",1.03,IF(AH359&lt;0,1.01,IF(AH359&gt;10,1.1,(1+AH359/100))))</f>
        <v>5.6004959999999997</v>
      </c>
      <c r="AS359" s="581">
        <f t="shared" si="96"/>
        <v>6.1605455999999998</v>
      </c>
      <c r="AT359" s="581">
        <f t="shared" si="101"/>
        <v>6.6638621755200003</v>
      </c>
      <c r="AU359" s="581">
        <f t="shared" si="101"/>
        <v>7.2082997152599848</v>
      </c>
      <c r="AV359" s="581">
        <f t="shared" si="101"/>
        <v>7.7972178019967266</v>
      </c>
      <c r="AW359" s="430">
        <f t="shared" si="98"/>
        <v>33.430421292776714</v>
      </c>
      <c r="AX359" s="516">
        <f t="shared" si="99"/>
        <v>14.952999638939355</v>
      </c>
      <c r="AY359" s="606">
        <v>1.03</v>
      </c>
      <c r="AZ359" s="571">
        <v>9.24</v>
      </c>
      <c r="BA359" s="571">
        <v>-13.370000000000001</v>
      </c>
      <c r="BB359" s="571">
        <v>-1.4000000000000001</v>
      </c>
      <c r="BC359" s="571">
        <v>-3.16</v>
      </c>
      <c r="BD359" s="591"/>
      <c r="BE359" s="421">
        <v>2007</v>
      </c>
      <c r="BF359" s="421">
        <f t="shared" si="100"/>
        <v>2</v>
      </c>
      <c r="BG359" s="578">
        <v>10.17</v>
      </c>
      <c r="BH359" t="s">
        <v>3876</v>
      </c>
      <c r="BI359" t="s">
        <v>3877</v>
      </c>
    </row>
    <row r="360" spans="1:61" s="8" customFormat="1" ht="12.75" customHeight="1" x14ac:dyDescent="0.25">
      <c r="A360" s="95" t="s">
        <v>4557</v>
      </c>
      <c r="B360" s="409" t="s">
        <v>3341</v>
      </c>
      <c r="C360" s="734" t="s">
        <v>107</v>
      </c>
      <c r="D360" s="734" t="s">
        <v>3652</v>
      </c>
      <c r="E360" s="504">
        <v>13</v>
      </c>
      <c r="F360" s="33">
        <v>425</v>
      </c>
      <c r="G360" s="33" t="s">
        <v>105</v>
      </c>
      <c r="H360" s="33" t="s">
        <v>105</v>
      </c>
      <c r="I360" s="573">
        <v>52.35</v>
      </c>
      <c r="J360" s="430">
        <f t="shared" si="86"/>
        <v>1.1461318051575931</v>
      </c>
      <c r="K360" s="575">
        <v>0.15</v>
      </c>
      <c r="L360" s="406">
        <v>4</v>
      </c>
      <c r="M360" s="423">
        <f t="shared" si="87"/>
        <v>0.6</v>
      </c>
      <c r="N360" s="183" t="s">
        <v>150</v>
      </c>
      <c r="O360" s="505">
        <v>0.14000000000000001</v>
      </c>
      <c r="P360" s="422">
        <v>45905</v>
      </c>
      <c r="Q360" s="422">
        <v>45919</v>
      </c>
      <c r="R360" s="423">
        <f t="shared" si="88"/>
        <v>7.1428571428571281</v>
      </c>
      <c r="S360" s="474">
        <f>IF(INDEX(Historical!$D$7:$D$1190,MATCH(B360,Historical!$B$7:$B$1192,0))=0,"n/a",(INDEX(Historical!$C$7:$C$1190,MATCH(B360,Historical!$B$7:$B$1192,0))/INDEX(Historical!$D$7:$D$1190,MATCH(B360,Historical!$B$7:$B$1192,0))-1)*100)</f>
        <v>8.3333333333333481</v>
      </c>
      <c r="T360" s="474">
        <f>IF(INDEX(Historical!$F$7:$F$1190,MATCH(B360,Historical!$B$7:$B$1192,0))=0,"n/a",((INDEX(Historical!$C$7:$C$1190,MATCH(B360,Historical!$B$7:$B$1192,0))/INDEX(Historical!$F$7:$F$1190,MATCH(B360,Historical!$B$7:$B$1192,0)))^(1/3)-1)*100)</f>
        <v>13.040381433805571</v>
      </c>
      <c r="U360" s="474">
        <f>IF(INDEX(Historical!$H$7:$H$1190,MATCH(B360,Historical!$B$7:$B$1192,0))=0,"n/a",((INDEX(Historical!$C$7:$C$1190,MATCH(B360,Historical!$B$7:$B$1192,0))/INDEX(Historical!$H$7:$H$1190,MATCH(B360,Historical!$B$7:$B$1192,0)))^(1/5)-1)*100)</f>
        <v>10.899178727659798</v>
      </c>
      <c r="V360" s="474">
        <f>IF(INDEX(Historical!$M$7:$M$1190,MATCH(B360,Historical!$B$7:$B$1192,0))=0,"n/a",((INDEX(Historical!$C$7:$C$1190,MATCH(B360,Historical!$B$7:$B$1192,0))/INDEX(Historical!$M$7:$M$1190,MATCH(B360,Historical!$B$7:$B$1192,0)))^(1/10)-1)*100)</f>
        <v>17.923492854605392</v>
      </c>
      <c r="W360" s="475">
        <f t="shared" si="89"/>
        <v>0.60809457264125188</v>
      </c>
      <c r="X360" s="476">
        <f t="shared" si="90"/>
        <v>0.82632135918573146</v>
      </c>
      <c r="Y360" s="451"/>
      <c r="Z360" s="430">
        <f t="shared" si="91"/>
        <v>12.121212121212119</v>
      </c>
      <c r="AA360" s="581">
        <f t="shared" si="92"/>
        <v>10.575757575757576</v>
      </c>
      <c r="AB360" s="406">
        <v>12</v>
      </c>
      <c r="AC360" s="568">
        <v>4.95</v>
      </c>
      <c r="AD360" s="568" t="s">
        <v>135</v>
      </c>
      <c r="AE360" s="568">
        <v>2.99</v>
      </c>
      <c r="AF360" s="568">
        <v>1.64</v>
      </c>
      <c r="AG360" s="568">
        <v>17.02</v>
      </c>
      <c r="AH360" s="568">
        <v>21.18</v>
      </c>
      <c r="AI360" s="568">
        <v>13.48</v>
      </c>
      <c r="AJ360" s="568">
        <v>13.19</v>
      </c>
      <c r="AK360" s="568" t="s">
        <v>135</v>
      </c>
      <c r="AL360" s="576">
        <v>525.23</v>
      </c>
      <c r="AM360" s="571">
        <v>33.82</v>
      </c>
      <c r="AN360" s="568">
        <v>1.21</v>
      </c>
      <c r="AO360" s="510">
        <f t="shared" si="93"/>
        <v>1.4695529570598147</v>
      </c>
      <c r="AP360" s="511">
        <f t="shared" si="94"/>
        <v>12.045310532817391</v>
      </c>
      <c r="AQ360" s="582">
        <f t="shared" si="95"/>
        <v>-12.201639032655132</v>
      </c>
      <c r="AR360" s="430">
        <f>INDEX(Historical!$C$7:$C$1190,MATCH(B360,Historical!$B$7:$B$1214,0))*IF(AH360="n/a",1.03,IF(AH360&lt;0,1.01,IF(AH360&gt;10,1.1,(1+AH360/100))))</f>
        <v>0.57200000000000006</v>
      </c>
      <c r="AS360" s="581">
        <f t="shared" si="96"/>
        <v>0.62920000000000009</v>
      </c>
      <c r="AT360" s="581">
        <f t="shared" si="101"/>
        <v>0.6480760000000001</v>
      </c>
      <c r="AU360" s="581">
        <f t="shared" si="101"/>
        <v>0.66751828000000013</v>
      </c>
      <c r="AV360" s="581">
        <f t="shared" si="101"/>
        <v>0.68754382840000017</v>
      </c>
      <c r="AW360" s="430">
        <f t="shared" si="98"/>
        <v>3.2043381084</v>
      </c>
      <c r="AX360" s="516">
        <f t="shared" si="99"/>
        <v>6.1209897008595986</v>
      </c>
      <c r="AY360" s="606">
        <v>0.8</v>
      </c>
      <c r="AZ360" s="571">
        <v>66.510000000000005</v>
      </c>
      <c r="BA360" s="571">
        <v>-4.1900000000000004</v>
      </c>
      <c r="BB360" s="571">
        <v>4.97</v>
      </c>
      <c r="BC360" s="571">
        <v>14.510000000000002</v>
      </c>
      <c r="BD360" s="591"/>
      <c r="BE360" s="421">
        <v>2013</v>
      </c>
      <c r="BF360" s="421">
        <f t="shared" si="100"/>
        <v>1</v>
      </c>
      <c r="BG360" s="578">
        <v>1.83</v>
      </c>
      <c r="BH360" t="s">
        <v>3876</v>
      </c>
      <c r="BI360" t="s">
        <v>3877</v>
      </c>
    </row>
    <row r="361" spans="1:61" s="8" customFormat="1" ht="12.75" customHeight="1" x14ac:dyDescent="0.25">
      <c r="A361" s="8" t="s">
        <v>4558</v>
      </c>
      <c r="B361" s="409" t="s">
        <v>1638</v>
      </c>
      <c r="C361" s="734" t="s">
        <v>111</v>
      </c>
      <c r="D361" s="734" t="s">
        <v>3668</v>
      </c>
      <c r="E361" s="504">
        <v>16</v>
      </c>
      <c r="F361" s="33">
        <v>246</v>
      </c>
      <c r="G361" s="33" t="s">
        <v>114</v>
      </c>
      <c r="H361" s="33" t="s">
        <v>114</v>
      </c>
      <c r="I361" s="573">
        <v>87.44</v>
      </c>
      <c r="J361" s="430">
        <f t="shared" si="86"/>
        <v>7.5022872827081422</v>
      </c>
      <c r="K361" s="575">
        <v>1.64</v>
      </c>
      <c r="L361" s="406">
        <v>4</v>
      </c>
      <c r="M361" s="423">
        <f t="shared" si="87"/>
        <v>6.56</v>
      </c>
      <c r="N361" s="183" t="s">
        <v>410</v>
      </c>
      <c r="O361" s="505">
        <v>1.63</v>
      </c>
      <c r="P361" s="422">
        <v>45706</v>
      </c>
      <c r="Q361" s="422">
        <v>45722</v>
      </c>
      <c r="R361" s="423">
        <f t="shared" si="88"/>
        <v>0.6134969325153381</v>
      </c>
      <c r="S361" s="474">
        <f>IF(INDEX(Historical!$D$7:$D$1190,MATCH(B361,Historical!$B$7:$B$1192,0))=0,"n/a",(INDEX(Historical!$C$7:$C$1190,MATCH(B361,Historical!$B$7:$B$1192,0))/INDEX(Historical!$D$7:$D$1190,MATCH(B361,Historical!$B$7:$B$1192,0))-1)*100)</f>
        <v>0.61728395061726449</v>
      </c>
      <c r="T361" s="474">
        <f>IF(INDEX(Historical!$F$7:$F$1190,MATCH(B361,Historical!$B$7:$B$1192,0))=0,"n/a",((INDEX(Historical!$C$7:$C$1190,MATCH(B361,Historical!$B$7:$B$1192,0))/INDEX(Historical!$F$7:$F$1190,MATCH(B361,Historical!$B$7:$B$1192,0)))^(1/3)-1)*100)</f>
        <v>16.912911930413578</v>
      </c>
      <c r="U361" s="474">
        <f>IF(INDEX(Historical!$H$7:$H$1190,MATCH(B361,Historical!$B$7:$B$1192,0))=0,"n/a",((INDEX(Historical!$C$7:$C$1190,MATCH(B361,Historical!$B$7:$B$1192,0))/INDEX(Historical!$H$7:$H$1190,MATCH(B361,Historical!$B$7:$B$1192,0)))^(1/5)-1)*100)</f>
        <v>11.168891263801871</v>
      </c>
      <c r="V361" s="474">
        <f>IF(INDEX(Historical!$M$7:$M$1190,MATCH(B361,Historical!$B$7:$B$1192,0))=0,"n/a",((INDEX(Historical!$C$7:$C$1190,MATCH(B361,Historical!$B$7:$B$1192,0))/INDEX(Historical!$M$7:$M$1190,MATCH(B361,Historical!$B$7:$B$1192,0)))^(1/10)-1)*100)</f>
        <v>9.2977647227835405</v>
      </c>
      <c r="W361" s="475">
        <f t="shared" si="89"/>
        <v>1.2012447719217139</v>
      </c>
      <c r="X361" s="476">
        <f t="shared" si="90"/>
        <v>1.9390436221878249</v>
      </c>
      <c r="Y361" s="442"/>
      <c r="Z361" s="430">
        <f t="shared" si="91"/>
        <v>97.473997028231778</v>
      </c>
      <c r="AA361" s="581">
        <f t="shared" si="92"/>
        <v>12.992570579494798</v>
      </c>
      <c r="AB361" s="406">
        <v>12</v>
      </c>
      <c r="AC361" s="568">
        <v>6.73</v>
      </c>
      <c r="AD361" s="568">
        <v>7.98</v>
      </c>
      <c r="AE361" s="568">
        <v>0.82</v>
      </c>
      <c r="AF361" s="568">
        <v>4.71</v>
      </c>
      <c r="AG361" s="569">
        <v>34.96</v>
      </c>
      <c r="AH361" s="568">
        <v>-15.58</v>
      </c>
      <c r="AI361" s="568">
        <v>10.67</v>
      </c>
      <c r="AJ361" s="568">
        <v>5.76</v>
      </c>
      <c r="AK361" s="568">
        <v>1.63</v>
      </c>
      <c r="AL361" s="576">
        <v>74110</v>
      </c>
      <c r="AM361" s="572">
        <v>13.18</v>
      </c>
      <c r="AN361" s="569">
        <v>1.84</v>
      </c>
      <c r="AO361" s="510">
        <f t="shared" si="93"/>
        <v>5.6786079670152159</v>
      </c>
      <c r="AP361" s="511">
        <f t="shared" si="94"/>
        <v>18.671178546510014</v>
      </c>
      <c r="AQ361" s="582">
        <f t="shared" si="95"/>
        <v>64.917497797360625</v>
      </c>
      <c r="AR361" s="430">
        <f>INDEX(Historical!$C$7:$C$1190,MATCH(B361,Historical!$B$7:$B$1214,0))*IF(AH361="n/a",1.03,IF(AH361&lt;0,1.01,IF(AH361&gt;10,1.1,(1+AH361/100))))</f>
        <v>6.5851999999999995</v>
      </c>
      <c r="AS361" s="581">
        <f t="shared" si="96"/>
        <v>7.2437199999999997</v>
      </c>
      <c r="AT361" s="581">
        <f t="shared" si="101"/>
        <v>7.3617926359999997</v>
      </c>
      <c r="AU361" s="581">
        <f t="shared" si="101"/>
        <v>7.4817898559667997</v>
      </c>
      <c r="AV361" s="581">
        <f t="shared" si="101"/>
        <v>7.6037430306190581</v>
      </c>
      <c r="AW361" s="430">
        <f t="shared" si="98"/>
        <v>36.27624552258586</v>
      </c>
      <c r="AX361" s="516">
        <f t="shared" si="99"/>
        <v>41.487014550075322</v>
      </c>
      <c r="AY361" s="606">
        <v>1.06</v>
      </c>
      <c r="AZ361" s="571">
        <v>3.75</v>
      </c>
      <c r="BA361" s="571">
        <v>-39.700000000000003</v>
      </c>
      <c r="BB361" s="571">
        <v>-7.53</v>
      </c>
      <c r="BC361" s="571">
        <v>-19.96</v>
      </c>
      <c r="BD361" s="591"/>
      <c r="BE361" s="421">
        <v>2010</v>
      </c>
      <c r="BF361" s="421">
        <f t="shared" si="100"/>
        <v>1</v>
      </c>
      <c r="BG361" s="578">
        <v>8.17</v>
      </c>
      <c r="BH361" t="s">
        <v>3876</v>
      </c>
      <c r="BI361" t="s">
        <v>3877</v>
      </c>
    </row>
    <row r="362" spans="1:61" s="8" customFormat="1" ht="12.75" customHeight="1" x14ac:dyDescent="0.25">
      <c r="A362" s="95" t="s">
        <v>1626</v>
      </c>
      <c r="B362" s="409" t="s">
        <v>1627</v>
      </c>
      <c r="C362" s="734" t="s">
        <v>107</v>
      </c>
      <c r="D362" s="734" t="s">
        <v>3652</v>
      </c>
      <c r="E362" s="504">
        <v>13</v>
      </c>
      <c r="F362" s="33">
        <v>381</v>
      </c>
      <c r="G362" s="33" t="s">
        <v>36</v>
      </c>
      <c r="H362" s="33" t="s">
        <v>36</v>
      </c>
      <c r="I362" s="573">
        <v>48.83</v>
      </c>
      <c r="J362" s="430">
        <f t="shared" si="86"/>
        <v>4.0958427196395659</v>
      </c>
      <c r="K362" s="575">
        <v>0.5</v>
      </c>
      <c r="L362" s="406">
        <v>4</v>
      </c>
      <c r="M362" s="423">
        <f t="shared" si="87"/>
        <v>2</v>
      </c>
      <c r="N362" s="183" t="s">
        <v>216</v>
      </c>
      <c r="O362" s="505">
        <v>0.49</v>
      </c>
      <c r="P362" s="683">
        <v>45565</v>
      </c>
      <c r="Q362" s="683">
        <v>45580</v>
      </c>
      <c r="R362" s="423">
        <f t="shared" si="88"/>
        <v>2.0408163265306141</v>
      </c>
      <c r="S362" s="474">
        <f>IF(INDEX(Historical!$D$7:$D$1190,MATCH(B362,Historical!$B$7:$B$1192,0))=0,"n/a",(INDEX(Historical!$C$7:$C$1190,MATCH(B362,Historical!$B$7:$B$1192,0))/INDEX(Historical!$D$7:$D$1190,MATCH(B362,Historical!$B$7:$B$1192,0))-1)*100)</f>
        <v>2.6041666666666741</v>
      </c>
      <c r="T362" s="474">
        <f>IF(INDEX(Historical!$F$7:$F$1190,MATCH(B362,Historical!$B$7:$B$1192,0))=0,"n/a",((INDEX(Historical!$C$7:$C$1190,MATCH(B362,Historical!$B$7:$B$1192,0))/INDEX(Historical!$F$7:$F$1190,MATCH(B362,Historical!$B$7:$B$1192,0)))^(1/3)-1)*100)</f>
        <v>4.6275188234832898</v>
      </c>
      <c r="U362" s="474">
        <f>IF(INDEX(Historical!$H$7:$H$1190,MATCH(B362,Historical!$B$7:$B$1192,0))=0,"n/a",((INDEX(Historical!$C$7:$C$1190,MATCH(B362,Historical!$B$7:$B$1192,0))/INDEX(Historical!$H$7:$H$1190,MATCH(B362,Historical!$B$7:$B$1192,0)))^(1/5)-1)*100)</f>
        <v>5.1852779907755053</v>
      </c>
      <c r="V362" s="474">
        <f>IF(INDEX(Historical!$M$7:$M$1190,MATCH(B362,Historical!$B$7:$B$1192,0))=0,"n/a",((INDEX(Historical!$C$7:$C$1190,MATCH(B362,Historical!$B$7:$B$1192,0))/INDEX(Historical!$M$7:$M$1190,MATCH(B362,Historical!$B$7:$B$1192,0)))^(1/10)-1)*100)</f>
        <v>7.5658125167219259</v>
      </c>
      <c r="W362" s="475">
        <f t="shared" si="89"/>
        <v>0.68535639487695821</v>
      </c>
      <c r="X362" s="476" t="str">
        <f t="shared" si="90"/>
        <v>n/a</v>
      </c>
      <c r="Y362" s="451"/>
      <c r="Z362" s="430">
        <f t="shared" si="91"/>
        <v>47.846889952153113</v>
      </c>
      <c r="AA362" s="581">
        <f t="shared" si="92"/>
        <v>11.681818181818182</v>
      </c>
      <c r="AB362" s="406">
        <v>12</v>
      </c>
      <c r="AC362" s="568">
        <v>4.18</v>
      </c>
      <c r="AD362" s="568">
        <v>0.98</v>
      </c>
      <c r="AE362" s="568">
        <v>1.8</v>
      </c>
      <c r="AF362" s="568">
        <v>1.39</v>
      </c>
      <c r="AG362" s="568">
        <v>11.64</v>
      </c>
      <c r="AH362" s="568">
        <v>15.509999999999998</v>
      </c>
      <c r="AI362" s="568">
        <v>9.2200000000000006</v>
      </c>
      <c r="AJ362" s="568">
        <v>-1.8599999999999999</v>
      </c>
      <c r="AK362" s="568">
        <v>11.92</v>
      </c>
      <c r="AL362" s="576">
        <v>75990</v>
      </c>
      <c r="AM362" s="571">
        <v>0.22</v>
      </c>
      <c r="AN362" s="568">
        <v>1.29</v>
      </c>
      <c r="AO362" s="510">
        <f t="shared" si="93"/>
        <v>-2.4006974714031113</v>
      </c>
      <c r="AP362" s="511">
        <f t="shared" si="94"/>
        <v>9.2811207104150704</v>
      </c>
      <c r="AQ362" s="582">
        <f t="shared" si="95"/>
        <v>-15.048439232891809</v>
      </c>
      <c r="AR362" s="430">
        <f>INDEX(Historical!$C$7:$C$1190,MATCH(B362,Historical!$B$7:$B$1214,0))*IF(AH362="n/a",1.03,IF(AH362&lt;0,1.01,IF(AH362&gt;10,1.1,(1+AH362/100))))</f>
        <v>2.1670000000000003</v>
      </c>
      <c r="AS362" s="581">
        <f t="shared" si="96"/>
        <v>2.3667974000000003</v>
      </c>
      <c r="AT362" s="581">
        <f t="shared" si="101"/>
        <v>2.6034771400000003</v>
      </c>
      <c r="AU362" s="581">
        <f t="shared" si="101"/>
        <v>2.8638248540000006</v>
      </c>
      <c r="AV362" s="581">
        <f t="shared" si="101"/>
        <v>3.150207339400001</v>
      </c>
      <c r="AW362" s="430">
        <f t="shared" si="98"/>
        <v>13.151306733400004</v>
      </c>
      <c r="AX362" s="516">
        <f t="shared" si="99"/>
        <v>26.9328419688716</v>
      </c>
      <c r="AY362" s="606">
        <v>1.07</v>
      </c>
      <c r="AZ362" s="571">
        <v>38.800000000000004</v>
      </c>
      <c r="BA362" s="571">
        <v>-9.5399999999999991</v>
      </c>
      <c r="BB362" s="571">
        <v>5.79</v>
      </c>
      <c r="BC362" s="571">
        <v>6.79</v>
      </c>
      <c r="BD362" s="591"/>
      <c r="BE362" s="421">
        <v>2011</v>
      </c>
      <c r="BF362" s="421">
        <f t="shared" si="100"/>
        <v>1</v>
      </c>
      <c r="BG362" s="578">
        <v>1</v>
      </c>
      <c r="BH362" t="s">
        <v>3876</v>
      </c>
      <c r="BI362" t="s">
        <v>3877</v>
      </c>
    </row>
    <row r="363" spans="1:61" s="8" customFormat="1" ht="12.75" customHeight="1" x14ac:dyDescent="0.25">
      <c r="A363" s="95" t="s">
        <v>4559</v>
      </c>
      <c r="B363" s="409" t="s">
        <v>3404</v>
      </c>
      <c r="C363" s="734" t="s">
        <v>130</v>
      </c>
      <c r="D363" s="734" t="s">
        <v>3643</v>
      </c>
      <c r="E363" s="504">
        <v>11</v>
      </c>
      <c r="F363" s="33">
        <v>488</v>
      </c>
      <c r="G363" s="33" t="s">
        <v>105</v>
      </c>
      <c r="H363" s="33" t="s">
        <v>105</v>
      </c>
      <c r="I363" s="573">
        <v>46.96</v>
      </c>
      <c r="J363" s="430">
        <f t="shared" si="86"/>
        <v>3.8330494037478706</v>
      </c>
      <c r="K363" s="575">
        <v>0.45</v>
      </c>
      <c r="L363" s="406">
        <v>4</v>
      </c>
      <c r="M363" s="423">
        <f t="shared" si="87"/>
        <v>1.8</v>
      </c>
      <c r="N363" s="183" t="s">
        <v>492</v>
      </c>
      <c r="O363" s="505">
        <v>0.42499999999999999</v>
      </c>
      <c r="P363" s="422">
        <v>45701</v>
      </c>
      <c r="Q363" s="422">
        <v>45716</v>
      </c>
      <c r="R363" s="423">
        <f t="shared" si="88"/>
        <v>5.8823529411764763</v>
      </c>
      <c r="S363" s="474">
        <f>IF(INDEX(Historical!$D$7:$D$1190,MATCH(B363,Historical!$B$7:$B$1192,0))=0,"n/a",(INDEX(Historical!$C$7:$C$1190,MATCH(B363,Historical!$B$7:$B$1192,0))/INDEX(Historical!$D$7:$D$1190,MATCH(B363,Historical!$B$7:$B$1192,0))-1)*100)</f>
        <v>4.9382716049382713</v>
      </c>
      <c r="T363" s="474">
        <f>IF(INDEX(Historical!$F$7:$F$1190,MATCH(B363,Historical!$B$7:$B$1192,0))=0,"n/a",((INDEX(Historical!$C$7:$C$1190,MATCH(B363,Historical!$B$7:$B$1192,0))/INDEX(Historical!$F$7:$F$1190,MATCH(B363,Historical!$B$7:$B$1192,0)))^(1/3)-1)*100)</f>
        <v>3.8010574496484484</v>
      </c>
      <c r="U363" s="474">
        <f>IF(INDEX(Historical!$H$7:$H$1190,MATCH(B363,Historical!$B$7:$B$1192,0))=0,"n/a",((INDEX(Historical!$C$7:$C$1190,MATCH(B363,Historical!$B$7:$B$1192,0))/INDEX(Historical!$H$7:$H$1190,MATCH(B363,Historical!$B$7:$B$1192,0)))^(1/5)-1)*100)</f>
        <v>2.8104928816456543</v>
      </c>
      <c r="V363" s="474">
        <f>IF(INDEX(Historical!$M$7:$M$1190,MATCH(B363,Historical!$B$7:$B$1192,0))=0,"n/a",((INDEX(Historical!$C$7:$C$1190,MATCH(B363,Historical!$B$7:$B$1192,0))/INDEX(Historical!$M$7:$M$1190,MATCH(B363,Historical!$B$7:$B$1192,0)))^(1/10)-1)*100)</f>
        <v>2.1073449304712666</v>
      </c>
      <c r="W363" s="475">
        <f t="shared" si="89"/>
        <v>1.3336653345198417</v>
      </c>
      <c r="X363" s="476" t="str">
        <f t="shared" si="90"/>
        <v>n/a</v>
      </c>
      <c r="Y363" s="574"/>
      <c r="Z363" s="430">
        <f t="shared" si="91"/>
        <v>61.855670103092784</v>
      </c>
      <c r="AA363" s="581">
        <f t="shared" si="92"/>
        <v>16.137457044673539</v>
      </c>
      <c r="AB363" s="406">
        <v>12</v>
      </c>
      <c r="AC363" s="568">
        <v>2.91</v>
      </c>
      <c r="AD363" s="568">
        <v>5.29</v>
      </c>
      <c r="AE363" s="568">
        <v>1.68</v>
      </c>
      <c r="AF363" s="568">
        <v>1.44</v>
      </c>
      <c r="AG363" s="568">
        <v>9.0399999999999991</v>
      </c>
      <c r="AH363" s="568">
        <v>1.68</v>
      </c>
      <c r="AI363" s="568">
        <v>4.47</v>
      </c>
      <c r="AJ363" s="568">
        <v>-0.28999999999999998</v>
      </c>
      <c r="AK363" s="568">
        <v>3.05</v>
      </c>
      <c r="AL363" s="576">
        <v>830.51</v>
      </c>
      <c r="AM363" s="571">
        <v>2.06</v>
      </c>
      <c r="AN363" s="568">
        <v>1.54</v>
      </c>
      <c r="AO363" s="510">
        <f t="shared" si="93"/>
        <v>-9.4939147592800133</v>
      </c>
      <c r="AP363" s="511">
        <f t="shared" si="94"/>
        <v>6.6435422853935249</v>
      </c>
      <c r="AQ363" s="582">
        <f t="shared" si="95"/>
        <v>1.6266328704787059</v>
      </c>
      <c r="AR363" s="430">
        <f>INDEX(Historical!$C$7:$C$1190,MATCH(B363,Historical!$B$7:$B$1214,0))*IF(AH363="n/a",1.03,IF(AH363&lt;0,1.01,IF(AH363&gt;10,1.1,(1+AH363/100))))</f>
        <v>1.7285599999999999</v>
      </c>
      <c r="AS363" s="581">
        <f t="shared" si="96"/>
        <v>1.8058266319999998</v>
      </c>
      <c r="AT363" s="581">
        <f t="shared" si="101"/>
        <v>1.8609043442759998</v>
      </c>
      <c r="AU363" s="581">
        <f t="shared" si="101"/>
        <v>1.9176619267764177</v>
      </c>
      <c r="AV363" s="581">
        <f t="shared" si="101"/>
        <v>1.9761506155430983</v>
      </c>
      <c r="AW363" s="430">
        <f t="shared" si="98"/>
        <v>9.2891035185955158</v>
      </c>
      <c r="AX363" s="516">
        <f t="shared" si="99"/>
        <v>19.780884835169328</v>
      </c>
      <c r="AY363" s="606">
        <v>0.66</v>
      </c>
      <c r="AZ363" s="571">
        <v>1.4000000000000001</v>
      </c>
      <c r="BA363" s="571">
        <v>-26.07</v>
      </c>
      <c r="BB363" s="571">
        <v>-6.99</v>
      </c>
      <c r="BC363" s="571">
        <v>-13.91</v>
      </c>
      <c r="BD363" s="591"/>
      <c r="BE363" s="421">
        <v>2015</v>
      </c>
      <c r="BF363" s="421">
        <f t="shared" si="100"/>
        <v>1</v>
      </c>
      <c r="BG363" s="578">
        <v>2.63</v>
      </c>
      <c r="BH363" t="s">
        <v>3876</v>
      </c>
      <c r="BI363" t="s">
        <v>3877</v>
      </c>
    </row>
    <row r="364" spans="1:61" s="8" customFormat="1" ht="12.75" customHeight="1" x14ac:dyDescent="0.25">
      <c r="A364" s="95" t="s">
        <v>4560</v>
      </c>
      <c r="B364" s="409" t="s">
        <v>792</v>
      </c>
      <c r="C364" s="734" t="s">
        <v>152</v>
      </c>
      <c r="D364" s="734" t="s">
        <v>3639</v>
      </c>
      <c r="E364" s="504">
        <v>22</v>
      </c>
      <c r="F364" s="33">
        <v>166</v>
      </c>
      <c r="G364" s="33" t="s">
        <v>105</v>
      </c>
      <c r="H364" s="33" t="s">
        <v>105</v>
      </c>
      <c r="I364" s="573">
        <v>62.21</v>
      </c>
      <c r="J364" s="430">
        <f t="shared" si="86"/>
        <v>1.9610995016878314</v>
      </c>
      <c r="K364" s="575">
        <v>0.30499999999999999</v>
      </c>
      <c r="L364" s="406">
        <v>4</v>
      </c>
      <c r="M364" s="423">
        <f t="shared" si="87"/>
        <v>1.22</v>
      </c>
      <c r="N364" s="183" t="s">
        <v>187</v>
      </c>
      <c r="O364" s="505">
        <v>0.3</v>
      </c>
      <c r="P364" s="422">
        <v>45642</v>
      </c>
      <c r="Q364" s="422">
        <v>45660</v>
      </c>
      <c r="R364" s="423">
        <f t="shared" si="88"/>
        <v>1.6666666666666683</v>
      </c>
      <c r="S364" s="474">
        <f>IF(INDEX(Historical!$D$7:$D$1190,MATCH(B364,Historical!$B$7:$B$1192,0))=0,"n/a",(INDEX(Historical!$C$7:$C$1190,MATCH(B364,Historical!$B$7:$B$1192,0))/INDEX(Historical!$D$7:$D$1190,MATCH(B364,Historical!$B$7:$B$1192,0))-1)*100)</f>
        <v>1.6949152542372836</v>
      </c>
      <c r="T364" s="474">
        <f>IF(INDEX(Historical!$F$7:$F$1190,MATCH(B364,Historical!$B$7:$B$1192,0))=0,"n/a",((INDEX(Historical!$C$7:$C$1190,MATCH(B364,Historical!$B$7:$B$1192,0))/INDEX(Historical!$F$7:$F$1190,MATCH(B364,Historical!$B$7:$B$1192,0)))^(1/3)-1)*100)</f>
        <v>1.724476819110099</v>
      </c>
      <c r="U364" s="474">
        <f>IF(INDEX(Historical!$H$7:$H$1190,MATCH(B364,Historical!$B$7:$B$1192,0))=0,"n/a",((INDEX(Historical!$C$7:$C$1190,MATCH(B364,Historical!$B$7:$B$1192,0))/INDEX(Historical!$H$7:$H$1190,MATCH(B364,Historical!$B$7:$B$1192,0)))^(1/5)-1)*100)</f>
        <v>1.7554577175587616</v>
      </c>
      <c r="V364" s="474">
        <f>IF(INDEX(Historical!$M$7:$M$1190,MATCH(B364,Historical!$B$7:$B$1192,0))=0,"n/a",((INDEX(Historical!$C$7:$C$1190,MATCH(B364,Historical!$B$7:$B$1192,0))/INDEX(Historical!$M$7:$M$1190,MATCH(B364,Historical!$B$7:$B$1192,0)))^(1/10)-1)*100)</f>
        <v>1.7891571875960022</v>
      </c>
      <c r="W364" s="475">
        <f t="shared" si="89"/>
        <v>0.98116461187933923</v>
      </c>
      <c r="X364" s="476">
        <f t="shared" si="90"/>
        <v>15.958706523261469</v>
      </c>
      <c r="Y364" s="437"/>
      <c r="Z364" s="430">
        <f t="shared" si="91"/>
        <v>32.62032085561497</v>
      </c>
      <c r="AA364" s="581">
        <f t="shared" si="92"/>
        <v>16.633689839572192</v>
      </c>
      <c r="AB364" s="406">
        <v>12</v>
      </c>
      <c r="AC364" s="568">
        <v>3.74</v>
      </c>
      <c r="AD364" s="568" t="s">
        <v>135</v>
      </c>
      <c r="AE364" s="568">
        <v>5.14</v>
      </c>
      <c r="AF364" s="568">
        <v>1.7</v>
      </c>
      <c r="AG364" s="568">
        <v>10.39</v>
      </c>
      <c r="AH364" s="568" t="s">
        <v>135</v>
      </c>
      <c r="AI364" s="568" t="s">
        <v>135</v>
      </c>
      <c r="AJ364" s="568">
        <v>0.11</v>
      </c>
      <c r="AK364" s="568" t="s">
        <v>135</v>
      </c>
      <c r="AL364" s="576">
        <v>199.43</v>
      </c>
      <c r="AM364" s="571">
        <v>6.8900000000000006</v>
      </c>
      <c r="AN364" s="568">
        <v>0</v>
      </c>
      <c r="AO364" s="510">
        <f t="shared" si="93"/>
        <v>-12.917132620325599</v>
      </c>
      <c r="AP364" s="511">
        <f t="shared" si="94"/>
        <v>3.7165572192465932</v>
      </c>
      <c r="AQ364" s="582">
        <f t="shared" si="95"/>
        <v>12.105650025664483</v>
      </c>
      <c r="AR364" s="430">
        <f>INDEX(Historical!$C$7:$C$1190,MATCH(B364,Historical!$B$7:$B$1214,0))*IF(AH364="n/a",1.03,IF(AH364&lt;0,1.01,IF(AH364&gt;10,1.1,(1+AH364/100))))</f>
        <v>1.236</v>
      </c>
      <c r="AS364" s="581">
        <f t="shared" si="96"/>
        <v>1.27308</v>
      </c>
      <c r="AT364" s="581">
        <f t="shared" si="101"/>
        <v>1.3112724</v>
      </c>
      <c r="AU364" s="581">
        <f t="shared" si="101"/>
        <v>1.3506105720000001</v>
      </c>
      <c r="AV364" s="581">
        <f t="shared" si="101"/>
        <v>1.3911288891600002</v>
      </c>
      <c r="AW364" s="430">
        <f t="shared" si="98"/>
        <v>6.5620918611599999</v>
      </c>
      <c r="AX364" s="516">
        <f t="shared" si="99"/>
        <v>10.548291048320205</v>
      </c>
      <c r="AY364" s="606">
        <v>0.34</v>
      </c>
      <c r="AZ364" s="571">
        <v>21.36</v>
      </c>
      <c r="BA364" s="571">
        <v>-9.83</v>
      </c>
      <c r="BB364" s="571">
        <v>8.61</v>
      </c>
      <c r="BC364" s="571">
        <v>6.52</v>
      </c>
      <c r="BD364" s="591"/>
      <c r="BE364" s="421">
        <v>2004</v>
      </c>
      <c r="BF364" s="421">
        <f t="shared" si="100"/>
        <v>2</v>
      </c>
      <c r="BG364" s="578">
        <v>10.01</v>
      </c>
      <c r="BH364" t="s">
        <v>3876</v>
      </c>
      <c r="BI364" t="s">
        <v>3877</v>
      </c>
    </row>
    <row r="365" spans="1:61" s="8" customFormat="1" ht="12.75" customHeight="1" x14ac:dyDescent="0.25">
      <c r="A365" s="8" t="s">
        <v>797</v>
      </c>
      <c r="B365" s="409" t="s">
        <v>798</v>
      </c>
      <c r="C365" s="734" t="s">
        <v>107</v>
      </c>
      <c r="D365" s="734" t="s">
        <v>4810</v>
      </c>
      <c r="E365" s="504">
        <v>17</v>
      </c>
      <c r="F365" s="33">
        <v>230</v>
      </c>
      <c r="G365" s="33" t="s">
        <v>105</v>
      </c>
      <c r="H365" s="33" t="s">
        <v>105</v>
      </c>
      <c r="I365" s="573">
        <v>351.78</v>
      </c>
      <c r="J365" s="430">
        <f t="shared" si="86"/>
        <v>0.67087384160554897</v>
      </c>
      <c r="K365" s="575">
        <v>0.59</v>
      </c>
      <c r="L365" s="406">
        <v>4</v>
      </c>
      <c r="M365" s="423">
        <f t="shared" si="87"/>
        <v>2.36</v>
      </c>
      <c r="N365" s="183" t="s">
        <v>749</v>
      </c>
      <c r="O365" s="505">
        <v>0.52</v>
      </c>
      <c r="P365" s="422">
        <v>45608</v>
      </c>
      <c r="Q365" s="422">
        <v>45628</v>
      </c>
      <c r="R365" s="423">
        <f t="shared" si="88"/>
        <v>13.461538461538453</v>
      </c>
      <c r="S365" s="474">
        <f>IF(INDEX(Historical!$D$7:$D$1190,MATCH(B365,Historical!$B$7:$B$1192,0))=0,"n/a",(INDEX(Historical!$C$7:$C$1190,MATCH(B365,Historical!$B$7:$B$1192,0))/INDEX(Historical!$D$7:$D$1190,MATCH(B365,Historical!$B$7:$B$1192,0))-1)*100)</f>
        <v>14.973262032085554</v>
      </c>
      <c r="T365" s="474">
        <f>IF(INDEX(Historical!$F$7:$F$1190,MATCH(B365,Historical!$B$7:$B$1192,0))=0,"n/a",((INDEX(Historical!$C$7:$C$1190,MATCH(B365,Historical!$B$7:$B$1192,0))/INDEX(Historical!$F$7:$F$1190,MATCH(B365,Historical!$B$7:$B$1192,0)))^(1/3)-1)*100)</f>
        <v>17.215685410745873</v>
      </c>
      <c r="U365" s="474">
        <f>IF(INDEX(Historical!$H$7:$H$1190,MATCH(B365,Historical!$B$7:$B$1192,0))=0,"n/a",((INDEX(Historical!$C$7:$C$1190,MATCH(B365,Historical!$B$7:$B$1192,0))/INDEX(Historical!$H$7:$H$1190,MATCH(B365,Historical!$B$7:$B$1192,0)))^(1/5)-1)*100)</f>
        <v>15.41169840334604</v>
      </c>
      <c r="V365" s="474">
        <f>IF(INDEX(Historical!$M$7:$M$1190,MATCH(B365,Historical!$B$7:$B$1192,0))=0,"n/a",((INDEX(Historical!$C$7:$C$1190,MATCH(B365,Historical!$B$7:$B$1192,0))/INDEX(Historical!$M$7:$M$1190,MATCH(B365,Historical!$B$7:$B$1192,0)))^(1/10)-1)*100)</f>
        <v>17.738613428031602</v>
      </c>
      <c r="W365" s="475">
        <f t="shared" si="89"/>
        <v>0.86882204552648779</v>
      </c>
      <c r="X365" s="476">
        <f t="shared" si="90"/>
        <v>1.1552997303857602</v>
      </c>
      <c r="Y365" s="574"/>
      <c r="Z365" s="430">
        <f t="shared" si="91"/>
        <v>23.297137216189533</v>
      </c>
      <c r="AA365" s="581">
        <f t="shared" si="92"/>
        <v>34.726554787759127</v>
      </c>
      <c r="AB365" s="406">
        <v>9</v>
      </c>
      <c r="AC365" s="568">
        <v>10.130000000000001</v>
      </c>
      <c r="AD365" s="568">
        <v>2.68</v>
      </c>
      <c r="AE365" s="568">
        <v>17.43</v>
      </c>
      <c r="AF365" s="568">
        <v>17.96</v>
      </c>
      <c r="AG365" s="568">
        <v>51.180000000000007</v>
      </c>
      <c r="AH365" s="568">
        <v>13.750000000000002</v>
      </c>
      <c r="AI365" s="568">
        <v>12.379999999999999</v>
      </c>
      <c r="AJ365" s="568">
        <v>13.34</v>
      </c>
      <c r="AK365" s="568">
        <v>12.98</v>
      </c>
      <c r="AL365" s="576">
        <v>677740</v>
      </c>
      <c r="AM365" s="571">
        <v>12.04</v>
      </c>
      <c r="AN365" s="568">
        <v>0.65</v>
      </c>
      <c r="AO365" s="510">
        <f t="shared" si="93"/>
        <v>-18.643982542807539</v>
      </c>
      <c r="AP365" s="511">
        <f t="shared" si="94"/>
        <v>16.082572244951589</v>
      </c>
      <c r="AQ365" s="582">
        <f t="shared" si="95"/>
        <v>426.49318830168011</v>
      </c>
      <c r="AR365" s="430">
        <f>INDEX(Historical!$C$7:$C$1190,MATCH(B365,Historical!$B$7:$B$1214,0))*IF(AH365="n/a",1.03,IF(AH365&lt;0,1.01,IF(AH365&gt;10,1.1,(1+AH365/100))))</f>
        <v>2.3650000000000002</v>
      </c>
      <c r="AS365" s="581">
        <f t="shared" si="96"/>
        <v>2.6015000000000006</v>
      </c>
      <c r="AT365" s="581">
        <f t="shared" si="101"/>
        <v>2.8616500000000009</v>
      </c>
      <c r="AU365" s="581">
        <f t="shared" si="101"/>
        <v>3.1478150000000014</v>
      </c>
      <c r="AV365" s="581">
        <f t="shared" si="101"/>
        <v>3.4625965000000019</v>
      </c>
      <c r="AW365" s="430">
        <f t="shared" si="98"/>
        <v>14.438561500000004</v>
      </c>
      <c r="AX365" s="516">
        <f t="shared" si="99"/>
        <v>4.1044293308317714</v>
      </c>
      <c r="AY365" s="606">
        <v>0.92</v>
      </c>
      <c r="AZ365" s="571">
        <v>31.15</v>
      </c>
      <c r="BA365" s="571">
        <v>-6.32</v>
      </c>
      <c r="BB365" s="571">
        <v>1.1100000000000001</v>
      </c>
      <c r="BC365" s="571">
        <v>3.6999999999999997</v>
      </c>
      <c r="BD365" s="591"/>
      <c r="BE365" s="421">
        <v>2008</v>
      </c>
      <c r="BF365" s="421">
        <f t="shared" si="100"/>
        <v>2</v>
      </c>
      <c r="BG365" s="578">
        <v>21</v>
      </c>
      <c r="BH365" t="s">
        <v>3876</v>
      </c>
      <c r="BI365" t="s">
        <v>3877</v>
      </c>
    </row>
    <row r="366" spans="1:61" s="8" customFormat="1" ht="12.75" customHeight="1" x14ac:dyDescent="0.25">
      <c r="A366" s="577" t="s">
        <v>4562</v>
      </c>
      <c r="B366" s="409" t="s">
        <v>3491</v>
      </c>
      <c r="C366" s="734" t="s">
        <v>107</v>
      </c>
      <c r="D366" s="734" t="s">
        <v>3649</v>
      </c>
      <c r="E366" s="504">
        <v>11</v>
      </c>
      <c r="F366" s="33">
        <v>496</v>
      </c>
      <c r="G366" s="33" t="s">
        <v>105</v>
      </c>
      <c r="H366" s="33" t="s">
        <v>105</v>
      </c>
      <c r="I366" s="573">
        <v>37.94</v>
      </c>
      <c r="J366" s="430">
        <f t="shared" si="86"/>
        <v>3.4264628360569325</v>
      </c>
      <c r="K366" s="575">
        <v>0.32500000000000001</v>
      </c>
      <c r="L366" s="406">
        <v>4</v>
      </c>
      <c r="M366" s="423">
        <f t="shared" si="87"/>
        <v>1.3</v>
      </c>
      <c r="N366" s="8" t="s">
        <v>658</v>
      </c>
      <c r="O366" s="505">
        <v>0.3</v>
      </c>
      <c r="P366" s="422">
        <v>45775</v>
      </c>
      <c r="Q366" s="422">
        <v>45789</v>
      </c>
      <c r="R366" s="423">
        <f t="shared" si="88"/>
        <v>8.333333333333341</v>
      </c>
      <c r="S366" s="474">
        <f>IF(INDEX(Historical!$D$7:$D$1190,MATCH(B366,Historical!$B$7:$B$1192,0))=0,"n/a",(INDEX(Historical!$C$7:$C$1190,MATCH(B366,Historical!$B$7:$B$1192,0))/INDEX(Historical!$D$7:$D$1190,MATCH(B366,Historical!$B$7:$B$1192,0))-1)*100)</f>
        <v>8.2568807339449499</v>
      </c>
      <c r="T366" s="474">
        <f>IF(INDEX(Historical!$F$7:$F$1190,MATCH(B366,Historical!$B$7:$B$1192,0))=0,"n/a",((INDEX(Historical!$C$7:$C$1190,MATCH(B366,Historical!$B$7:$B$1192,0))/INDEX(Historical!$F$7:$F$1190,MATCH(B366,Historical!$B$7:$B$1192,0)))^(1/3)-1)*100)</f>
        <v>10.693193806147328</v>
      </c>
      <c r="U366" s="474">
        <f>IF(INDEX(Historical!$H$7:$H$1190,MATCH(B366,Historical!$B$7:$B$1192,0))=0,"n/a",((INDEX(Historical!$C$7:$C$1190,MATCH(B366,Historical!$B$7:$B$1192,0))/INDEX(Historical!$H$7:$H$1190,MATCH(B366,Historical!$B$7:$B$1192,0)))^(1/5)-1)*100)</f>
        <v>8.3555056640075556</v>
      </c>
      <c r="V366" s="474">
        <f>IF(INDEX(Historical!$M$7:$M$1190,MATCH(B366,Historical!$B$7:$B$1192,0))=0,"n/a",((INDEX(Historical!$C$7:$C$1190,MATCH(B366,Historical!$B$7:$B$1192,0))/INDEX(Historical!$M$7:$M$1190,MATCH(B366,Historical!$B$7:$B$1192,0)))^(1/10)-1)*100)</f>
        <v>6.9973633117950573</v>
      </c>
      <c r="W366" s="475">
        <f t="shared" si="89"/>
        <v>1.1940934451585721</v>
      </c>
      <c r="X366" s="476">
        <f t="shared" si="90"/>
        <v>1.1540753679568447</v>
      </c>
      <c r="Y366" s="574"/>
      <c r="Z366" s="430">
        <f t="shared" si="91"/>
        <v>59.090909090909079</v>
      </c>
      <c r="AA366" s="581">
        <f t="shared" si="92"/>
        <v>17.245454545454542</v>
      </c>
      <c r="AB366" s="406">
        <v>13</v>
      </c>
      <c r="AC366" s="568">
        <v>2.2000000000000002</v>
      </c>
      <c r="AD366" s="568" t="s">
        <v>135</v>
      </c>
      <c r="AE366" s="568">
        <v>10.18</v>
      </c>
      <c r="AF366" s="568">
        <v>3.58</v>
      </c>
      <c r="AG366" s="568">
        <v>21.72</v>
      </c>
      <c r="AH366" s="568" t="s">
        <v>135</v>
      </c>
      <c r="AI366" s="568" t="s">
        <v>135</v>
      </c>
      <c r="AJ366" s="568">
        <v>7.24</v>
      </c>
      <c r="AK366" s="568" t="s">
        <v>135</v>
      </c>
      <c r="AL366" s="576">
        <v>357.15</v>
      </c>
      <c r="AM366" s="571">
        <v>91.710000000000008</v>
      </c>
      <c r="AN366" s="568">
        <v>0.04</v>
      </c>
      <c r="AO366" s="510">
        <f t="shared" si="93"/>
        <v>-5.463486045390054</v>
      </c>
      <c r="AP366" s="511">
        <f t="shared" si="94"/>
        <v>11.781968500064488</v>
      </c>
      <c r="AQ366" s="582">
        <f t="shared" si="95"/>
        <v>65.648526535657226</v>
      </c>
      <c r="AR366" s="430">
        <f>INDEX(Historical!$C$7:$C$1190,MATCH(B366,Historical!$B$7:$B$1214,0))*IF(AH366="n/a",1.03,IF(AH366&lt;0,1.01,IF(AH366&gt;10,1.1,(1+AH366/100))))</f>
        <v>1.2154</v>
      </c>
      <c r="AS366" s="581">
        <f t="shared" si="96"/>
        <v>1.251862</v>
      </c>
      <c r="AT366" s="581">
        <f t="shared" si="101"/>
        <v>1.2894178600000001</v>
      </c>
      <c r="AU366" s="581">
        <f t="shared" si="101"/>
        <v>1.3281003958000002</v>
      </c>
      <c r="AV366" s="581">
        <f t="shared" si="101"/>
        <v>1.3679434076740002</v>
      </c>
      <c r="AW366" s="430">
        <f t="shared" si="98"/>
        <v>6.4527236634739999</v>
      </c>
      <c r="AX366" s="516">
        <f t="shared" si="99"/>
        <v>17.00770601864523</v>
      </c>
      <c r="AY366" s="606">
        <v>1.1200000000000001</v>
      </c>
      <c r="AZ366" s="571">
        <v>15.18</v>
      </c>
      <c r="BA366" s="571">
        <v>-34.22</v>
      </c>
      <c r="BB366" s="571">
        <v>-1.02</v>
      </c>
      <c r="BC366" s="571">
        <v>-9.5500000000000007</v>
      </c>
      <c r="BD366" s="591"/>
      <c r="BE366" s="421">
        <v>2015</v>
      </c>
      <c r="BF366" s="421">
        <f t="shared" si="100"/>
        <v>1</v>
      </c>
      <c r="BG366" s="578">
        <v>14.75</v>
      </c>
      <c r="BH366" t="s">
        <v>3876</v>
      </c>
      <c r="BI366" t="s">
        <v>3877</v>
      </c>
    </row>
    <row r="367" spans="1:61" s="8" customFormat="1" ht="12.75" customHeight="1" x14ac:dyDescent="0.25">
      <c r="A367" s="8" t="s">
        <v>4565</v>
      </c>
      <c r="B367" s="409" t="s">
        <v>2826</v>
      </c>
      <c r="C367" s="734" t="s">
        <v>122</v>
      </c>
      <c r="D367" s="734" t="s">
        <v>3683</v>
      </c>
      <c r="E367" s="504">
        <v>12</v>
      </c>
      <c r="F367" s="33">
        <v>448</v>
      </c>
      <c r="G367" s="33" t="s">
        <v>105</v>
      </c>
      <c r="H367" s="33" t="s">
        <v>105</v>
      </c>
      <c r="I367" s="573">
        <v>291.16000000000003</v>
      </c>
      <c r="J367" s="430">
        <f t="shared" si="86"/>
        <v>0.67316939139991749</v>
      </c>
      <c r="K367" s="575">
        <v>0.49</v>
      </c>
      <c r="L367" s="406">
        <v>4</v>
      </c>
      <c r="M367" s="423">
        <f t="shared" si="87"/>
        <v>1.96</v>
      </c>
      <c r="N367" s="183" t="s">
        <v>224</v>
      </c>
      <c r="O367" s="505">
        <v>0.46</v>
      </c>
      <c r="P367" s="422">
        <v>45726</v>
      </c>
      <c r="Q367" s="422">
        <v>45740</v>
      </c>
      <c r="R367" s="423">
        <f t="shared" si="88"/>
        <v>6.5217391304347752</v>
      </c>
      <c r="S367" s="474">
        <f>IF(INDEX(Historical!$D$7:$D$1190,MATCH(B367,Historical!$B$7:$B$1192,0))=0,"n/a",(INDEX(Historical!$C$7:$C$1190,MATCH(B367,Historical!$B$7:$B$1192,0))/INDEX(Historical!$D$7:$D$1190,MATCH(B367,Historical!$B$7:$B$1192,0))-1)*100)</f>
        <v>6.976744186046524</v>
      </c>
      <c r="T367" s="474">
        <f>IF(INDEX(Historical!$F$7:$F$1190,MATCH(B367,Historical!$B$7:$B$1192,0))=0,"n/a",((INDEX(Historical!$C$7:$C$1190,MATCH(B367,Historical!$B$7:$B$1192,0))/INDEX(Historical!$F$7:$F$1190,MATCH(B367,Historical!$B$7:$B$1192,0)))^(1/3)-1)*100)</f>
        <v>7.5272905147686142</v>
      </c>
      <c r="U367" s="474">
        <f>IF(INDEX(Historical!$H$7:$H$1190,MATCH(B367,Historical!$B$7:$B$1192,0))=0,"n/a",((INDEX(Historical!$C$7:$C$1190,MATCH(B367,Historical!$B$7:$B$1192,0))/INDEX(Historical!$H$7:$H$1190,MATCH(B367,Historical!$B$7:$B$1192,0)))^(1/5)-1)*100)</f>
        <v>8.2129477676936791</v>
      </c>
      <c r="V367" s="474">
        <f>IF(INDEX(Historical!$M$7:$M$1190,MATCH(B367,Historical!$B$7:$B$1192,0))=0,"n/a",((INDEX(Historical!$C$7:$C$1190,MATCH(B367,Historical!$B$7:$B$1192,0))/INDEX(Historical!$M$7:$M$1190,MATCH(B367,Historical!$B$7:$B$1192,0)))^(1/10)-1)*100)</f>
        <v>23.66292487587296</v>
      </c>
      <c r="W367" s="475">
        <f t="shared" si="89"/>
        <v>0.3470808368270531</v>
      </c>
      <c r="X367" s="476">
        <f t="shared" si="90"/>
        <v>1.007723652477752</v>
      </c>
      <c r="Y367" s="439"/>
      <c r="Z367" s="430">
        <f t="shared" si="91"/>
        <v>27.412587412587406</v>
      </c>
      <c r="AA367" s="581">
        <f t="shared" si="92"/>
        <v>40.721678321678326</v>
      </c>
      <c r="AB367" s="406">
        <v>12</v>
      </c>
      <c r="AC367" s="568">
        <v>7.15</v>
      </c>
      <c r="AD367" s="568">
        <v>2.79</v>
      </c>
      <c r="AE367" s="568">
        <v>5.07</v>
      </c>
      <c r="AF367" s="568">
        <v>4.57</v>
      </c>
      <c r="AG367" s="568">
        <v>11.89</v>
      </c>
      <c r="AH367" s="568">
        <v>11.85</v>
      </c>
      <c r="AI367" s="568">
        <v>17.010000000000002</v>
      </c>
      <c r="AJ367" s="568">
        <v>8.15</v>
      </c>
      <c r="AK367" s="568">
        <v>14.610000000000001</v>
      </c>
      <c r="AL367" s="576">
        <v>38470</v>
      </c>
      <c r="AM367" s="571">
        <v>0.2</v>
      </c>
      <c r="AN367" s="568">
        <v>0.66</v>
      </c>
      <c r="AO367" s="510">
        <f t="shared" si="93"/>
        <v>-31.835561162584728</v>
      </c>
      <c r="AP367" s="511">
        <f t="shared" si="94"/>
        <v>8.8861171590935975</v>
      </c>
      <c r="AQ367" s="582">
        <f t="shared" si="95"/>
        <v>187.59390345112203</v>
      </c>
      <c r="AR367" s="430">
        <f>INDEX(Historical!$C$7:$C$1190,MATCH(B367,Historical!$B$7:$B$1214,0))*IF(AH367="n/a",1.03,IF(AH367&lt;0,1.01,IF(AH367&gt;10,1.1,(1+AH367/100))))</f>
        <v>2.0240000000000005</v>
      </c>
      <c r="AS367" s="581">
        <f t="shared" si="96"/>
        <v>2.2264000000000008</v>
      </c>
      <c r="AT367" s="581">
        <f t="shared" ref="AT367:AV386" si="102">IF($AK367="n/a",1.03*AS367,IF($AK367&lt;0,1.01*AS367,IF($AK367&gt;10,1.1*AS367,(1+$AK367/100)*AS367)))</f>
        <v>2.449040000000001</v>
      </c>
      <c r="AU367" s="581">
        <f t="shared" si="102"/>
        <v>2.6939440000000014</v>
      </c>
      <c r="AV367" s="581">
        <f t="shared" si="102"/>
        <v>2.9633384000000018</v>
      </c>
      <c r="AW367" s="430">
        <f t="shared" si="98"/>
        <v>12.356722400000004</v>
      </c>
      <c r="AX367" s="516">
        <f t="shared" si="99"/>
        <v>4.2439629069927198</v>
      </c>
      <c r="AY367" s="606">
        <v>0.86</v>
      </c>
      <c r="AZ367" s="571">
        <v>35.370000000000005</v>
      </c>
      <c r="BA367" s="571">
        <v>-2.4</v>
      </c>
      <c r="BB367" s="571">
        <v>5.7299999999999995</v>
      </c>
      <c r="BC367" s="571">
        <v>10.18</v>
      </c>
      <c r="BD367" s="591"/>
      <c r="BE367" s="421">
        <v>2014</v>
      </c>
      <c r="BF367" s="421">
        <f t="shared" si="100"/>
        <v>1</v>
      </c>
      <c r="BG367" s="578">
        <v>6.1400000000000006</v>
      </c>
      <c r="BH367" t="s">
        <v>3876</v>
      </c>
      <c r="BI367" t="s">
        <v>3877</v>
      </c>
    </row>
    <row r="368" spans="1:61" s="8" customFormat="1" ht="12.75" customHeight="1" x14ac:dyDescent="0.25">
      <c r="A368" s="95" t="s">
        <v>4567</v>
      </c>
      <c r="B368" s="409" t="s">
        <v>796</v>
      </c>
      <c r="C368" s="734" t="s">
        <v>3656</v>
      </c>
      <c r="D368" s="734" t="s">
        <v>3665</v>
      </c>
      <c r="E368" s="504">
        <v>20</v>
      </c>
      <c r="F368" s="33">
        <v>200</v>
      </c>
      <c r="G368" s="33" t="s">
        <v>114</v>
      </c>
      <c r="H368" s="33" t="s">
        <v>36</v>
      </c>
      <c r="I368" s="573">
        <v>44.23</v>
      </c>
      <c r="J368" s="430">
        <f t="shared" si="86"/>
        <v>6.1270630793579022</v>
      </c>
      <c r="K368" s="575">
        <v>0.67749999999999999</v>
      </c>
      <c r="L368" s="406">
        <v>4</v>
      </c>
      <c r="M368" s="423">
        <f t="shared" si="87"/>
        <v>2.71</v>
      </c>
      <c r="N368" s="183" t="s">
        <v>138</v>
      </c>
      <c r="O368" s="505">
        <v>0.66500000000000004</v>
      </c>
      <c r="P368" s="422">
        <v>45575</v>
      </c>
      <c r="Q368" s="422">
        <v>45597</v>
      </c>
      <c r="R368" s="423">
        <f t="shared" si="88"/>
        <v>1.8796992481202941</v>
      </c>
      <c r="S368" s="474">
        <f>IF(INDEX(Historical!$D$7:$D$1190,MATCH(B368,Historical!$B$7:$B$1192,0))=0,"n/a",(INDEX(Historical!$C$7:$C$1190,MATCH(B368,Historical!$B$7:$B$1192,0))/INDEX(Historical!$D$7:$D$1190,MATCH(B368,Historical!$B$7:$B$1192,0))-1)*100)</f>
        <v>1.9065776930409895</v>
      </c>
      <c r="T368" s="474">
        <f>IF(INDEX(Historical!$F$7:$F$1190,MATCH(B368,Historical!$B$7:$B$1192,0))=0,"n/a",((INDEX(Historical!$C$7:$C$1190,MATCH(B368,Historical!$B$7:$B$1192,0))/INDEX(Historical!$F$7:$F$1190,MATCH(B368,Historical!$B$7:$B$1192,0)))^(1/3)-1)*100)</f>
        <v>1.9441196111616543</v>
      </c>
      <c r="U368" s="474">
        <f>IF(INDEX(Historical!$H$7:$H$1190,MATCH(B368,Historical!$B$7:$B$1192,0))=0,"n/a",((INDEX(Historical!$C$7:$C$1190,MATCH(B368,Historical!$B$7:$B$1192,0))/INDEX(Historical!$H$7:$H$1190,MATCH(B368,Historical!$B$7:$B$1192,0)))^(1/5)-1)*100)</f>
        <v>1.9837050198674877</v>
      </c>
      <c r="V368" s="474">
        <f>IF(INDEX(Historical!$M$7:$M$1190,MATCH(B368,Historical!$B$7:$B$1192,0))=0,"n/a",((INDEX(Historical!$C$7:$C$1190,MATCH(B368,Historical!$B$7:$B$1192,0))/INDEX(Historical!$M$7:$M$1190,MATCH(B368,Historical!$B$7:$B$1192,0)))^(1/10)-1)*100)</f>
        <v>2.2469575508613948</v>
      </c>
      <c r="W368" s="475">
        <f t="shared" si="89"/>
        <v>0.8828404520178913</v>
      </c>
      <c r="X368" s="476" t="str">
        <f t="shared" si="90"/>
        <v>n/a</v>
      </c>
      <c r="Y368" s="442"/>
      <c r="Z368" s="430">
        <f t="shared" si="91"/>
        <v>63.023255813953497</v>
      </c>
      <c r="AA368" s="581">
        <f t="shared" si="92"/>
        <v>10.286046511627907</v>
      </c>
      <c r="AB368" s="406">
        <v>12</v>
      </c>
      <c r="AC368" s="568">
        <v>4.3</v>
      </c>
      <c r="AD368" s="568">
        <v>2.94</v>
      </c>
      <c r="AE368" s="568">
        <v>1.36</v>
      </c>
      <c r="AF368" s="568">
        <v>1.81</v>
      </c>
      <c r="AG368" s="569">
        <v>18.260000000000002</v>
      </c>
      <c r="AH368" s="568">
        <v>2.44</v>
      </c>
      <c r="AI368" s="568">
        <v>3.5900000000000003</v>
      </c>
      <c r="AJ368" s="568">
        <v>-2.29</v>
      </c>
      <c r="AK368" s="568">
        <v>3.49</v>
      </c>
      <c r="AL368" s="576">
        <v>186490</v>
      </c>
      <c r="AM368" s="571">
        <v>0.05</v>
      </c>
      <c r="AN368" s="568">
        <v>1.65</v>
      </c>
      <c r="AO368" s="510">
        <f t="shared" si="93"/>
        <v>-2.175278412402518</v>
      </c>
      <c r="AP368" s="511">
        <f t="shared" si="94"/>
        <v>8.110768099225389</v>
      </c>
      <c r="AQ368" s="582">
        <f t="shared" si="95"/>
        <v>-9.0354301303181792</v>
      </c>
      <c r="AR368" s="430">
        <f>INDEX(Historical!$C$7:$C$1190,MATCH(B368,Historical!$B$7:$B$1214,0))*IF(AH368="n/a",1.03,IF(AH368&lt;0,1.01,IF(AH368&gt;10,1.1,(1+AH368/100))))</f>
        <v>2.7377089999999997</v>
      </c>
      <c r="AS368" s="581">
        <f t="shared" si="96"/>
        <v>2.8359927530999998</v>
      </c>
      <c r="AT368" s="581">
        <f t="shared" si="102"/>
        <v>2.9349689001831893</v>
      </c>
      <c r="AU368" s="581">
        <f t="shared" si="102"/>
        <v>3.0373993147995826</v>
      </c>
      <c r="AV368" s="581">
        <f t="shared" si="102"/>
        <v>3.1434045508860877</v>
      </c>
      <c r="AW368" s="430">
        <f t="shared" si="98"/>
        <v>14.68947451896886</v>
      </c>
      <c r="AX368" s="516">
        <f t="shared" si="99"/>
        <v>33.211563461381097</v>
      </c>
      <c r="AY368" s="606">
        <v>0.36</v>
      </c>
      <c r="AZ368" s="571">
        <v>17.68</v>
      </c>
      <c r="BA368" s="571">
        <v>-6.6000000000000005</v>
      </c>
      <c r="BB368" s="571">
        <v>2.88</v>
      </c>
      <c r="BC368" s="571">
        <v>4.1099999999999994</v>
      </c>
      <c r="BD368" s="591"/>
      <c r="BE368" s="421">
        <v>2005</v>
      </c>
      <c r="BF368" s="421">
        <f t="shared" si="100"/>
        <v>2</v>
      </c>
      <c r="BG368" s="578">
        <v>4.7699999999999996</v>
      </c>
      <c r="BH368" t="s">
        <v>3876</v>
      </c>
      <c r="BI368" t="s">
        <v>3877</v>
      </c>
    </row>
    <row r="369" spans="1:61" s="8" customFormat="1" ht="12.75" customHeight="1" x14ac:dyDescent="0.25">
      <c r="A369" s="8" t="s">
        <v>4569</v>
      </c>
      <c r="B369" s="409" t="s">
        <v>1657</v>
      </c>
      <c r="C369" s="734" t="s">
        <v>107</v>
      </c>
      <c r="D369" s="734" t="s">
        <v>3646</v>
      </c>
      <c r="E369" s="504">
        <v>15</v>
      </c>
      <c r="F369" s="33">
        <v>295</v>
      </c>
      <c r="G369" s="33" t="s">
        <v>105</v>
      </c>
      <c r="H369" s="33" t="s">
        <v>105</v>
      </c>
      <c r="I369" s="573">
        <v>31.45</v>
      </c>
      <c r="J369" s="430">
        <f t="shared" si="86"/>
        <v>3.4340222575516695</v>
      </c>
      <c r="K369" s="575">
        <v>0.27</v>
      </c>
      <c r="L369" s="406">
        <v>4</v>
      </c>
      <c r="M369" s="423">
        <f t="shared" si="87"/>
        <v>1.08</v>
      </c>
      <c r="N369" s="183" t="s">
        <v>415</v>
      </c>
      <c r="O369" s="505">
        <v>0.26</v>
      </c>
      <c r="P369" s="422">
        <v>45709</v>
      </c>
      <c r="Q369" s="422">
        <v>45723</v>
      </c>
      <c r="R369" s="423">
        <f t="shared" si="88"/>
        <v>3.8461538461538494</v>
      </c>
      <c r="S369" s="474">
        <f>IF(INDEX(Historical!$D$7:$D$1190,MATCH(B369,Historical!$B$7:$B$1192,0))=0,"n/a",(INDEX(Historical!$C$7:$C$1190,MATCH(B369,Historical!$B$7:$B$1192,0))/INDEX(Historical!$D$7:$D$1190,MATCH(B369,Historical!$B$7:$B$1192,0))-1)*100)</f>
        <v>4.0000000000000036</v>
      </c>
      <c r="T369" s="474">
        <f>IF(INDEX(Historical!$F$7:$F$1190,MATCH(B369,Historical!$B$7:$B$1192,0))=0,"n/a",((INDEX(Historical!$C$7:$C$1190,MATCH(B369,Historical!$B$7:$B$1192,0))/INDEX(Historical!$F$7:$F$1190,MATCH(B369,Historical!$B$7:$B$1192,0)))^(1/3)-1)*100)</f>
        <v>4.1714007510293971</v>
      </c>
      <c r="U369" s="474">
        <f>IF(INDEX(Historical!$H$7:$H$1190,MATCH(B369,Historical!$B$7:$B$1192,0))=0,"n/a",((INDEX(Historical!$C$7:$C$1190,MATCH(B369,Historical!$B$7:$B$1192,0))/INDEX(Historical!$H$7:$H$1190,MATCH(B369,Historical!$B$7:$B$1192,0)))^(1/5)-1)*100)</f>
        <v>4.8682202157017462</v>
      </c>
      <c r="V369" s="474">
        <f>IF(INDEX(Historical!$M$7:$M$1190,MATCH(B369,Historical!$B$7:$B$1192,0))=0,"n/a",((INDEX(Historical!$C$7:$C$1190,MATCH(B369,Historical!$B$7:$B$1192,0))/INDEX(Historical!$M$7:$M$1190,MATCH(B369,Historical!$B$7:$B$1192,0)))^(1/10)-1)*100)</f>
        <v>9.4909956177419161</v>
      </c>
      <c r="W369" s="475">
        <f t="shared" si="89"/>
        <v>0.5129304039084559</v>
      </c>
      <c r="X369" s="476" t="str">
        <f t="shared" si="90"/>
        <v>n/a</v>
      </c>
      <c r="Y369" s="443"/>
      <c r="Z369" s="430">
        <f t="shared" si="91"/>
        <v>41.221374045801525</v>
      </c>
      <c r="AA369" s="581">
        <f t="shared" si="92"/>
        <v>12.003816793893129</v>
      </c>
      <c r="AB369" s="406">
        <v>9</v>
      </c>
      <c r="AC369" s="568">
        <v>2.62</v>
      </c>
      <c r="AD369" s="568">
        <v>2.96</v>
      </c>
      <c r="AE369" s="568">
        <v>1.7</v>
      </c>
      <c r="AF369" s="568">
        <v>0.92</v>
      </c>
      <c r="AG369" s="568">
        <v>7.59</v>
      </c>
      <c r="AH369" s="568">
        <v>7.3</v>
      </c>
      <c r="AI369" s="568">
        <v>16.220000000000002</v>
      </c>
      <c r="AJ369" s="568">
        <v>-0.91</v>
      </c>
      <c r="AK369" s="568">
        <v>4.0599999999999996</v>
      </c>
      <c r="AL369" s="576">
        <v>2480</v>
      </c>
      <c r="AM369" s="571">
        <v>1.48</v>
      </c>
      <c r="AN369" s="568">
        <v>0.66</v>
      </c>
      <c r="AO369" s="510">
        <f t="shared" si="93"/>
        <v>-3.7015743206397147</v>
      </c>
      <c r="AP369" s="511">
        <f t="shared" si="94"/>
        <v>8.3022424732534148</v>
      </c>
      <c r="AQ369" s="582">
        <f t="shared" si="95"/>
        <v>-29.941258138040006</v>
      </c>
      <c r="AR369" s="430">
        <f>INDEX(Historical!$C$7:$C$1190,MATCH(B369,Historical!$B$7:$B$1214,0))*IF(AH369="n/a",1.03,IF(AH369&lt;0,1.01,IF(AH369&gt;10,1.1,(1+AH369/100))))</f>
        <v>1.11592</v>
      </c>
      <c r="AS369" s="581">
        <f t="shared" si="96"/>
        <v>1.2275120000000002</v>
      </c>
      <c r="AT369" s="581">
        <f t="shared" si="102"/>
        <v>1.2773489872000001</v>
      </c>
      <c r="AU369" s="581">
        <f t="shared" si="102"/>
        <v>1.32920935608032</v>
      </c>
      <c r="AV369" s="581">
        <f t="shared" si="102"/>
        <v>1.3831752559371808</v>
      </c>
      <c r="AW369" s="430">
        <f t="shared" si="98"/>
        <v>6.3331655992174998</v>
      </c>
      <c r="AX369" s="516">
        <f t="shared" si="99"/>
        <v>20.137251507845786</v>
      </c>
      <c r="AY369" s="606">
        <v>0.92</v>
      </c>
      <c r="AZ369" s="571">
        <v>32.42</v>
      </c>
      <c r="BA369" s="571">
        <v>-18.57</v>
      </c>
      <c r="BB369" s="571">
        <v>4.2700000000000005</v>
      </c>
      <c r="BC369" s="571">
        <v>3.49</v>
      </c>
      <c r="BD369" s="591"/>
      <c r="BE369" s="421">
        <v>2011</v>
      </c>
      <c r="BF369" s="421">
        <f t="shared" si="100"/>
        <v>1</v>
      </c>
      <c r="BG369" s="578">
        <v>0.82000000000000006</v>
      </c>
      <c r="BH369" t="s">
        <v>3876</v>
      </c>
      <c r="BI369" t="s">
        <v>3877</v>
      </c>
    </row>
    <row r="370" spans="1:61" s="8" customFormat="1" ht="12.75" customHeight="1" x14ac:dyDescent="0.25">
      <c r="A370" s="95" t="s">
        <v>4573</v>
      </c>
      <c r="B370" s="409" t="s">
        <v>1660</v>
      </c>
      <c r="C370" s="734" t="s">
        <v>111</v>
      </c>
      <c r="D370" s="734" t="s">
        <v>3638</v>
      </c>
      <c r="E370" s="504">
        <v>15</v>
      </c>
      <c r="F370" s="33">
        <v>271</v>
      </c>
      <c r="G370" s="33" t="s">
        <v>105</v>
      </c>
      <c r="H370" s="33" t="s">
        <v>105</v>
      </c>
      <c r="I370" s="573">
        <v>184.81</v>
      </c>
      <c r="J370" s="430">
        <f t="shared" si="86"/>
        <v>0.68178128889129375</v>
      </c>
      <c r="K370" s="575">
        <v>0.315</v>
      </c>
      <c r="L370" s="406">
        <v>4</v>
      </c>
      <c r="M370" s="423">
        <f t="shared" si="87"/>
        <v>1.26</v>
      </c>
      <c r="N370" s="183" t="s">
        <v>423</v>
      </c>
      <c r="O370" s="505">
        <v>0.28499999999999998</v>
      </c>
      <c r="P370" s="422">
        <v>45603</v>
      </c>
      <c r="Q370" s="422">
        <v>45617</v>
      </c>
      <c r="R370" s="423">
        <f t="shared" si="88"/>
        <v>10.526315789473696</v>
      </c>
      <c r="S370" s="474">
        <f>IF(INDEX(Historical!$D$7:$D$1190,MATCH(B370,Historical!$B$7:$B$1192,0))=0,"n/a",(INDEX(Historical!$C$7:$C$1190,MATCH(B370,Historical!$B$7:$B$1192,0))/INDEX(Historical!$D$7:$D$1190,MATCH(B370,Historical!$B$7:$B$1192,0))-1)*100)</f>
        <v>11.428571428571409</v>
      </c>
      <c r="T370" s="474">
        <f>IF(INDEX(Historical!$F$7:$F$1190,MATCH(B370,Historical!$B$7:$B$1192,0))=0,"n/a",((INDEX(Historical!$C$7:$C$1190,MATCH(B370,Historical!$B$7:$B$1192,0))/INDEX(Historical!$F$7:$F$1190,MATCH(B370,Historical!$B$7:$B$1192,0)))^(1/3)-1)*100)</f>
        <v>11.457607795906144</v>
      </c>
      <c r="U370" s="474">
        <f>IF(INDEX(Historical!$H$7:$H$1190,MATCH(B370,Historical!$B$7:$B$1192,0))=0,"n/a",((INDEX(Historical!$C$7:$C$1190,MATCH(B370,Historical!$B$7:$B$1192,0))/INDEX(Historical!$H$7:$H$1190,MATCH(B370,Historical!$B$7:$B$1192,0)))^(1/5)-1)*100)</f>
        <v>11.962566014673271</v>
      </c>
      <c r="V370" s="474">
        <f>IF(INDEX(Historical!$M$7:$M$1190,MATCH(B370,Historical!$B$7:$B$1192,0))=0,"n/a",((INDEX(Historical!$C$7:$C$1190,MATCH(B370,Historical!$B$7:$B$1192,0))/INDEX(Historical!$M$7:$M$1190,MATCH(B370,Historical!$B$7:$B$1192,0)))^(1/10)-1)*100)</f>
        <v>13.961550954292523</v>
      </c>
      <c r="W370" s="475">
        <f t="shared" si="89"/>
        <v>0.85682214345930829</v>
      </c>
      <c r="X370" s="476">
        <f t="shared" si="90"/>
        <v>5.6162281759029442</v>
      </c>
      <c r="Y370" s="405"/>
      <c r="Z370" s="430">
        <f t="shared" si="91"/>
        <v>50.806451612903224</v>
      </c>
      <c r="AA370" s="581">
        <f t="shared" si="92"/>
        <v>74.520161290322577</v>
      </c>
      <c r="AB370" s="406">
        <v>12</v>
      </c>
      <c r="AC370" s="568">
        <v>2.48</v>
      </c>
      <c r="AD370" s="568">
        <v>6.98</v>
      </c>
      <c r="AE370" s="568">
        <v>5.15</v>
      </c>
      <c r="AF370" s="568">
        <v>5.72</v>
      </c>
      <c r="AG370" s="568">
        <v>7.88</v>
      </c>
      <c r="AH370" s="569">
        <v>6.7</v>
      </c>
      <c r="AI370" s="569">
        <v>13.819999999999999</v>
      </c>
      <c r="AJ370" s="568">
        <v>2.13</v>
      </c>
      <c r="AK370" s="568">
        <v>10.65</v>
      </c>
      <c r="AL370" s="576">
        <v>47580</v>
      </c>
      <c r="AM370" s="571">
        <v>0.49</v>
      </c>
      <c r="AN370" s="568">
        <v>1.04</v>
      </c>
      <c r="AO370" s="510">
        <f t="shared" si="93"/>
        <v>-61.875813986758011</v>
      </c>
      <c r="AP370" s="511">
        <f t="shared" si="94"/>
        <v>12.644347303564565</v>
      </c>
      <c r="AQ370" s="582">
        <f t="shared" si="95"/>
        <v>335.25487939349085</v>
      </c>
      <c r="AR370" s="430">
        <f>INDEX(Historical!$C$7:$C$1190,MATCH(B370,Historical!$B$7:$B$1214,0))*IF(AH370="n/a",1.03,IF(AH370&lt;0,1.01,IF(AH370&gt;10,1.1,(1+AH370/100))))</f>
        <v>1.2483899999999999</v>
      </c>
      <c r="AS370" s="581">
        <f t="shared" si="96"/>
        <v>1.373229</v>
      </c>
      <c r="AT370" s="581">
        <f t="shared" si="102"/>
        <v>1.5105519000000001</v>
      </c>
      <c r="AU370" s="581">
        <f t="shared" si="102"/>
        <v>1.6616070900000002</v>
      </c>
      <c r="AV370" s="581">
        <f t="shared" si="102"/>
        <v>1.8277677990000003</v>
      </c>
      <c r="AW370" s="430">
        <f t="shared" si="98"/>
        <v>7.6215457890000007</v>
      </c>
      <c r="AX370" s="516">
        <f t="shared" si="99"/>
        <v>4.1239899296574869</v>
      </c>
      <c r="AY370" s="606">
        <v>0.6</v>
      </c>
      <c r="AZ370" s="571">
        <v>9.120000000000001</v>
      </c>
      <c r="BA370" s="571">
        <v>-8.36</v>
      </c>
      <c r="BB370" s="571">
        <v>-0.22</v>
      </c>
      <c r="BC370" s="571">
        <v>-1.23</v>
      </c>
      <c r="BD370" s="591"/>
      <c r="BE370" s="421">
        <v>2011</v>
      </c>
      <c r="BF370" s="421">
        <f t="shared" si="100"/>
        <v>1</v>
      </c>
      <c r="BG370" s="578">
        <v>3.2199999999999998</v>
      </c>
      <c r="BH370" t="s">
        <v>3876</v>
      </c>
      <c r="BI370" t="s">
        <v>3877</v>
      </c>
    </row>
    <row r="371" spans="1:61" s="8" customFormat="1" ht="12.75" customHeight="1" x14ac:dyDescent="0.25">
      <c r="A371" s="8" t="s">
        <v>1663</v>
      </c>
      <c r="B371" s="409" t="s">
        <v>1664</v>
      </c>
      <c r="C371" s="734" t="s">
        <v>127</v>
      </c>
      <c r="D371" s="734" t="s">
        <v>3667</v>
      </c>
      <c r="E371" s="504">
        <v>16</v>
      </c>
      <c r="F371" s="33">
        <v>243</v>
      </c>
      <c r="G371" s="33" t="s">
        <v>105</v>
      </c>
      <c r="H371" s="33" t="s">
        <v>105</v>
      </c>
      <c r="I371" s="573">
        <v>216.04</v>
      </c>
      <c r="J371" s="430">
        <f t="shared" si="86"/>
        <v>1.7404184410294388</v>
      </c>
      <c r="K371" s="575">
        <v>0.94</v>
      </c>
      <c r="L371" s="406">
        <v>4</v>
      </c>
      <c r="M371" s="423">
        <f t="shared" si="87"/>
        <v>3.76</v>
      </c>
      <c r="N371" s="183" t="s">
        <v>159</v>
      </c>
      <c r="O371" s="505">
        <v>0.88</v>
      </c>
      <c r="P371" s="422">
        <v>45674</v>
      </c>
      <c r="Q371" s="422">
        <v>45688</v>
      </c>
      <c r="R371" s="423">
        <f t="shared" si="88"/>
        <v>6.8181818181818121</v>
      </c>
      <c r="S371" s="474">
        <f>IF(INDEX(Historical!$D$7:$D$1190,MATCH(B371,Historical!$B$7:$B$1192,0))=0,"n/a",(INDEX(Historical!$C$7:$C$1190,MATCH(B371,Historical!$B$7:$B$1192,0))/INDEX(Historical!$D$7:$D$1190,MATCH(B371,Historical!$B$7:$B$1192,0))-1)*100)</f>
        <v>6.024096385542177</v>
      </c>
      <c r="T371" s="474">
        <f>IF(INDEX(Historical!$F$7:$F$1190,MATCH(B371,Historical!$B$7:$B$1192,0))=0,"n/a",((INDEX(Historical!$C$7:$C$1190,MATCH(B371,Historical!$B$7:$B$1192,0))/INDEX(Historical!$F$7:$F$1190,MATCH(B371,Historical!$B$7:$B$1192,0)))^(1/3)-1)*100)</f>
        <v>7.5438077639554235</v>
      </c>
      <c r="U371" s="474">
        <f>IF(INDEX(Historical!$H$7:$H$1190,MATCH(B371,Historical!$B$7:$B$1192,0))=0,"n/a",((INDEX(Historical!$C$7:$C$1190,MATCH(B371,Historical!$B$7:$B$1192,0))/INDEX(Historical!$H$7:$H$1190,MATCH(B371,Historical!$B$7:$B$1192,0)))^(1/5)-1)*100)</f>
        <v>7.6045331028665064</v>
      </c>
      <c r="V371" s="474">
        <f>IF(INDEX(Historical!$M$7:$M$1190,MATCH(B371,Historical!$B$7:$B$1192,0))=0,"n/a",((INDEX(Historical!$C$7:$C$1190,MATCH(B371,Historical!$B$7:$B$1192,0))/INDEX(Historical!$M$7:$M$1190,MATCH(B371,Historical!$B$7:$B$1192,0)))^(1/10)-1)*100)</f>
        <v>9.9766218946124816</v>
      </c>
      <c r="W371" s="475">
        <f t="shared" si="89"/>
        <v>0.76223527193839657</v>
      </c>
      <c r="X371" s="476">
        <f t="shared" si="90"/>
        <v>1.5456368095257127</v>
      </c>
      <c r="Y371" s="439"/>
      <c r="Z371" s="430">
        <f t="shared" si="91"/>
        <v>59.119496855345908</v>
      </c>
      <c r="AA371" s="581">
        <f t="shared" si="92"/>
        <v>33.968553459119491</v>
      </c>
      <c r="AB371" s="406">
        <v>8</v>
      </c>
      <c r="AC371" s="568">
        <v>6.36</v>
      </c>
      <c r="AD371" s="568">
        <v>4.9000000000000004</v>
      </c>
      <c r="AE371" s="568">
        <v>4.7699999999999996</v>
      </c>
      <c r="AF371" s="568">
        <v>11.38</v>
      </c>
      <c r="AG371" s="568">
        <v>36</v>
      </c>
      <c r="AH371" s="568">
        <v>8.02</v>
      </c>
      <c r="AI371" s="568">
        <v>8.24</v>
      </c>
      <c r="AJ371" s="568">
        <v>4.92</v>
      </c>
      <c r="AK371" s="568">
        <v>6.94</v>
      </c>
      <c r="AL371" s="576">
        <v>2920</v>
      </c>
      <c r="AM371" s="571">
        <v>0.26</v>
      </c>
      <c r="AN371" s="568">
        <v>0.41</v>
      </c>
      <c r="AO371" s="510">
        <f t="shared" si="93"/>
        <v>-24.623601915223546</v>
      </c>
      <c r="AP371" s="511">
        <f t="shared" si="94"/>
        <v>9.3449515438959452</v>
      </c>
      <c r="AQ371" s="582">
        <f t="shared" si="95"/>
        <v>314.49414329854051</v>
      </c>
      <c r="AR371" s="430">
        <f>INDEX(Historical!$C$7:$C$1190,MATCH(B371,Historical!$B$7:$B$1214,0))*IF(AH371="n/a",1.03,IF(AH371&lt;0,1.01,IF(AH371&gt;10,1.1,(1+AH371/100))))</f>
        <v>3.8023040000000004</v>
      </c>
      <c r="AS371" s="581">
        <f t="shared" si="96"/>
        <v>4.1156138496000008</v>
      </c>
      <c r="AT371" s="581">
        <f t="shared" si="102"/>
        <v>4.40123745076224</v>
      </c>
      <c r="AU371" s="581">
        <f t="shared" si="102"/>
        <v>4.7066833298451387</v>
      </c>
      <c r="AV371" s="581">
        <f t="shared" si="102"/>
        <v>5.0333271529363905</v>
      </c>
      <c r="AW371" s="430">
        <f t="shared" si="98"/>
        <v>22.059165783143769</v>
      </c>
      <c r="AX371" s="516">
        <f t="shared" si="99"/>
        <v>10.210685883699208</v>
      </c>
      <c r="AY371" s="606">
        <v>0.13</v>
      </c>
      <c r="AZ371" s="571">
        <v>3.8699999999999997</v>
      </c>
      <c r="BA371" s="571">
        <v>-26.1</v>
      </c>
      <c r="BB371" s="571">
        <v>-2.67</v>
      </c>
      <c r="BC371" s="571">
        <v>-9.379999999999999</v>
      </c>
      <c r="BD371" s="591"/>
      <c r="BE371" s="421">
        <v>2010</v>
      </c>
      <c r="BF371" s="421">
        <f t="shared" si="100"/>
        <v>1</v>
      </c>
      <c r="BG371" s="578">
        <v>19.18</v>
      </c>
      <c r="BH371" t="s">
        <v>3876</v>
      </c>
      <c r="BI371" t="s">
        <v>3877</v>
      </c>
    </row>
    <row r="372" spans="1:61" s="8" customFormat="1" ht="12.75" customHeight="1" x14ac:dyDescent="0.25">
      <c r="A372" s="88" t="s">
        <v>4574</v>
      </c>
      <c r="B372" s="409" t="s">
        <v>3399</v>
      </c>
      <c r="C372" s="734" t="s">
        <v>107</v>
      </c>
      <c r="D372" s="734" t="s">
        <v>3652</v>
      </c>
      <c r="E372" s="504">
        <v>11</v>
      </c>
      <c r="F372" s="33">
        <v>478</v>
      </c>
      <c r="G372" s="33" t="s">
        <v>105</v>
      </c>
      <c r="H372" s="33" t="s">
        <v>105</v>
      </c>
      <c r="I372" s="573">
        <v>23</v>
      </c>
      <c r="J372" s="430">
        <f t="shared" si="86"/>
        <v>5.0434782608695645</v>
      </c>
      <c r="K372" s="575">
        <v>0.28999999999999998</v>
      </c>
      <c r="L372" s="406">
        <v>4</v>
      </c>
      <c r="M372" s="423">
        <f t="shared" si="87"/>
        <v>1.1599999999999999</v>
      </c>
      <c r="N372" s="183" t="s">
        <v>415</v>
      </c>
      <c r="O372" s="505">
        <v>0.28000000000000003</v>
      </c>
      <c r="P372" s="609">
        <v>45148</v>
      </c>
      <c r="Q372" s="609">
        <v>45163</v>
      </c>
      <c r="R372" s="423">
        <f t="shared" si="88"/>
        <v>3.5714285714285547</v>
      </c>
      <c r="S372" s="474">
        <f>IF(INDEX(Historical!$D$7:$D$1190,MATCH(B372,Historical!$B$7:$B$1192,0))=0,"n/a",(INDEX(Historical!$C$7:$C$1190,MATCH(B372,Historical!$B$7:$B$1192,0))/INDEX(Historical!$D$7:$D$1190,MATCH(B372,Historical!$B$7:$B$1192,0))-1)*100)</f>
        <v>1.7543859649122862</v>
      </c>
      <c r="T372" s="474">
        <f>IF(INDEX(Historical!$F$7:$F$1190,MATCH(B372,Historical!$B$7:$B$1192,0))=0,"n/a",((INDEX(Historical!$C$7:$C$1190,MATCH(B372,Historical!$B$7:$B$1192,0))/INDEX(Historical!$F$7:$F$1190,MATCH(B372,Historical!$B$7:$B$1192,0)))^(1/3)-1)*100)</f>
        <v>3.0506434788129422</v>
      </c>
      <c r="U372" s="474">
        <f>IF(INDEX(Historical!$H$7:$H$1190,MATCH(B372,Historical!$B$7:$B$1192,0))=0,"n/a",((INDEX(Historical!$C$7:$C$1190,MATCH(B372,Historical!$B$7:$B$1192,0))/INDEX(Historical!$H$7:$H$1190,MATCH(B372,Historical!$B$7:$B$1192,0)))^(1/5)-1)*100)</f>
        <v>2.605717935830687</v>
      </c>
      <c r="V372" s="474">
        <f>IF(INDEX(Historical!$M$7:$M$1190,MATCH(B372,Historical!$B$7:$B$1192,0))=0,"n/a",((INDEX(Historical!$C$7:$C$1190,MATCH(B372,Historical!$B$7:$B$1192,0))/INDEX(Historical!$M$7:$M$1190,MATCH(B372,Historical!$B$7:$B$1192,0)))^(1/10)-1)*100)</f>
        <v>4.3192460707919267</v>
      </c>
      <c r="W372" s="475">
        <f t="shared" si="89"/>
        <v>0.6032807330546307</v>
      </c>
      <c r="X372" s="476" t="str">
        <f t="shared" si="90"/>
        <v>n/a</v>
      </c>
      <c r="Y372" s="451" t="s">
        <v>4946</v>
      </c>
      <c r="Z372" s="430" t="str">
        <f t="shared" si="91"/>
        <v>n/a</v>
      </c>
      <c r="AA372" s="581" t="str">
        <f t="shared" si="92"/>
        <v>n/a</v>
      </c>
      <c r="AB372" s="406">
        <v>12</v>
      </c>
      <c r="AC372" s="568" t="s">
        <v>135</v>
      </c>
      <c r="AD372" s="568" t="s">
        <v>135</v>
      </c>
      <c r="AE372" s="568" t="s">
        <v>135</v>
      </c>
      <c r="AF372" s="568" t="s">
        <v>135</v>
      </c>
      <c r="AG372" s="568" t="s">
        <v>135</v>
      </c>
      <c r="AH372" s="568" t="s">
        <v>135</v>
      </c>
      <c r="AI372" s="568" t="s">
        <v>135</v>
      </c>
      <c r="AJ372" s="568" t="s">
        <v>135</v>
      </c>
      <c r="AK372" s="568" t="s">
        <v>135</v>
      </c>
      <c r="AL372" s="576" t="s">
        <v>135</v>
      </c>
      <c r="AM372" s="571" t="s">
        <v>135</v>
      </c>
      <c r="AN372" s="568" t="s">
        <v>135</v>
      </c>
      <c r="AO372" s="510" t="str">
        <f t="shared" si="93"/>
        <v>n/a</v>
      </c>
      <c r="AP372" s="511">
        <f t="shared" si="94"/>
        <v>7.6491961967002515</v>
      </c>
      <c r="AQ372" s="582" t="str">
        <f t="shared" si="95"/>
        <v>n/a</v>
      </c>
      <c r="AR372" s="430">
        <f>INDEX(Historical!$C$7:$C$1190,MATCH(B372,Historical!$B$7:$B$1214,0))*IF(AH372="n/a",1.03,IF(AH372&lt;0,1.01,IF(AH372&gt;10,1.1,(1+AH372/100))))</f>
        <v>1.1947999999999999</v>
      </c>
      <c r="AS372" s="581">
        <f t="shared" si="96"/>
        <v>1.2306439999999998</v>
      </c>
      <c r="AT372" s="581">
        <f t="shared" si="102"/>
        <v>1.2675633199999998</v>
      </c>
      <c r="AU372" s="581">
        <f t="shared" si="102"/>
        <v>1.3055902195999998</v>
      </c>
      <c r="AV372" s="581">
        <f t="shared" si="102"/>
        <v>1.3447579261879998</v>
      </c>
      <c r="AW372" s="430">
        <f t="shared" si="98"/>
        <v>6.3433554657879991</v>
      </c>
      <c r="AX372" s="516">
        <f t="shared" si="99"/>
        <v>27.5798063729913</v>
      </c>
      <c r="AY372" s="606" t="s">
        <v>135</v>
      </c>
      <c r="AZ372" s="571" t="s">
        <v>135</v>
      </c>
      <c r="BA372" s="571" t="s">
        <v>135</v>
      </c>
      <c r="BB372" s="571" t="s">
        <v>135</v>
      </c>
      <c r="BC372" s="571" t="s">
        <v>135</v>
      </c>
      <c r="BD372" s="591" t="s">
        <v>3601</v>
      </c>
      <c r="BE372" s="421">
        <v>2014</v>
      </c>
      <c r="BF372" s="421">
        <f t="shared" si="100"/>
        <v>1</v>
      </c>
      <c r="BG372" s="578" t="s">
        <v>135</v>
      </c>
      <c r="BH372" t="s">
        <v>3876</v>
      </c>
      <c r="BI372" t="s">
        <v>3877</v>
      </c>
    </row>
    <row r="373" spans="1:61" s="8" customFormat="1" ht="12.75" customHeight="1" x14ac:dyDescent="0.25">
      <c r="A373" s="95" t="s">
        <v>4575</v>
      </c>
      <c r="B373" s="409" t="s">
        <v>806</v>
      </c>
      <c r="C373" s="734" t="s">
        <v>130</v>
      </c>
      <c r="D373" s="734" t="s">
        <v>3643</v>
      </c>
      <c r="E373" s="504">
        <v>22</v>
      </c>
      <c r="F373" s="33">
        <v>170</v>
      </c>
      <c r="G373" s="33" t="s">
        <v>36</v>
      </c>
      <c r="H373" s="33" t="s">
        <v>36</v>
      </c>
      <c r="I373" s="573">
        <v>106.51</v>
      </c>
      <c r="J373" s="430">
        <f t="shared" si="86"/>
        <v>3.3517979532438265</v>
      </c>
      <c r="K373" s="575">
        <v>0.89249999999999996</v>
      </c>
      <c r="L373" s="406">
        <v>4</v>
      </c>
      <c r="M373" s="423">
        <f t="shared" si="87"/>
        <v>3.57</v>
      </c>
      <c r="N373" s="183" t="s">
        <v>118</v>
      </c>
      <c r="O373" s="505">
        <v>0.83499999999999996</v>
      </c>
      <c r="P373" s="422">
        <v>45702</v>
      </c>
      <c r="Q373" s="422">
        <v>45717</v>
      </c>
      <c r="R373" s="423">
        <f t="shared" si="88"/>
        <v>6.88622754491018</v>
      </c>
      <c r="S373" s="474">
        <f>IF(INDEX(Historical!$D$7:$D$1190,MATCH(B373,Historical!$B$7:$B$1192,0))=0,"n/a",(INDEX(Historical!$C$7:$C$1190,MATCH(B373,Historical!$B$7:$B$1192,0))/INDEX(Historical!$D$7:$D$1190,MATCH(B373,Historical!$B$7:$B$1192,0))-1)*100)</f>
        <v>7.0512820512820484</v>
      </c>
      <c r="T373" s="474">
        <f>IF(INDEX(Historical!$F$7:$F$1190,MATCH(B373,Historical!$B$7:$B$1192,0))=0,"n/a",((INDEX(Historical!$C$7:$C$1190,MATCH(B373,Historical!$B$7:$B$1192,0))/INDEX(Historical!$F$7:$F$1190,MATCH(B373,Historical!$B$7:$B$1192,0)))^(1/3)-1)*100)</f>
        <v>7.2158662076969193</v>
      </c>
      <c r="U373" s="474">
        <f>IF(INDEX(Historical!$H$7:$H$1190,MATCH(B373,Historical!$B$7:$B$1192,0))=0,"n/a",((INDEX(Historical!$C$7:$C$1190,MATCH(B373,Historical!$B$7:$B$1192,0))/INDEX(Historical!$H$7:$H$1190,MATCH(B373,Historical!$B$7:$B$1192,0)))^(1/5)-1)*100)</f>
        <v>7.193115294828023</v>
      </c>
      <c r="V373" s="474">
        <f>IF(INDEX(Historical!$M$7:$M$1190,MATCH(B373,Historical!$B$7:$B$1192,0))=0,"n/a",((INDEX(Historical!$C$7:$C$1190,MATCH(B373,Historical!$B$7:$B$1192,0))/INDEX(Historical!$M$7:$M$1190,MATCH(B373,Historical!$B$7:$B$1192,0)))^(1/10)-1)*100)</f>
        <v>7.9101228216311048</v>
      </c>
      <c r="W373" s="475">
        <f t="shared" si="89"/>
        <v>0.90935570243709174</v>
      </c>
      <c r="X373" s="476">
        <f t="shared" si="90"/>
        <v>1.169612243061467</v>
      </c>
      <c r="Y373" s="439"/>
      <c r="Z373" s="430">
        <f t="shared" si="91"/>
        <v>68.390804597701148</v>
      </c>
      <c r="AA373" s="581">
        <f t="shared" si="92"/>
        <v>20.404214559386975</v>
      </c>
      <c r="AB373" s="406">
        <v>12</v>
      </c>
      <c r="AC373" s="568">
        <v>5.22</v>
      </c>
      <c r="AD373" s="568">
        <v>2.93</v>
      </c>
      <c r="AE373" s="568">
        <v>3.68</v>
      </c>
      <c r="AF373" s="568">
        <v>2.59</v>
      </c>
      <c r="AG373" s="568">
        <v>13.120000000000001</v>
      </c>
      <c r="AH373" s="568">
        <v>7.28</v>
      </c>
      <c r="AI373" s="568">
        <v>6.65</v>
      </c>
      <c r="AJ373" s="568">
        <v>6.15</v>
      </c>
      <c r="AK373" s="568">
        <v>6.97</v>
      </c>
      <c r="AL373" s="576">
        <v>34280</v>
      </c>
      <c r="AM373" s="571">
        <v>0.16999999999999998</v>
      </c>
      <c r="AN373" s="568">
        <v>1.55</v>
      </c>
      <c r="AO373" s="510">
        <f t="shared" si="93"/>
        <v>-9.8593013113151251</v>
      </c>
      <c r="AP373" s="511">
        <f t="shared" si="94"/>
        <v>10.54491324807185</v>
      </c>
      <c r="AQ373" s="582">
        <f t="shared" si="95"/>
        <v>53.256380267855221</v>
      </c>
      <c r="AR373" s="430">
        <f>INDEX(Historical!$C$7:$C$1190,MATCH(B373,Historical!$B$7:$B$1214,0))*IF(AH373="n/a",1.03,IF(AH373&lt;0,1.01,IF(AH373&gt;10,1.1,(1+AH373/100))))</f>
        <v>3.5831519999999997</v>
      </c>
      <c r="AS373" s="581">
        <f t="shared" si="96"/>
        <v>3.8214316079999997</v>
      </c>
      <c r="AT373" s="581">
        <f t="shared" si="102"/>
        <v>4.0877853910775999</v>
      </c>
      <c r="AU373" s="581">
        <f t="shared" si="102"/>
        <v>4.372704032835709</v>
      </c>
      <c r="AV373" s="581">
        <f t="shared" si="102"/>
        <v>4.6774815039243585</v>
      </c>
      <c r="AW373" s="430">
        <f t="shared" si="98"/>
        <v>20.542554535837667</v>
      </c>
      <c r="AX373" s="516">
        <f t="shared" si="99"/>
        <v>19.286972618381061</v>
      </c>
      <c r="AY373" s="606">
        <v>0.42</v>
      </c>
      <c r="AZ373" s="571">
        <v>15.909999999999998</v>
      </c>
      <c r="BA373" s="571">
        <v>-4.82</v>
      </c>
      <c r="BB373" s="571">
        <v>-0.6</v>
      </c>
      <c r="BC373" s="571">
        <v>2.62</v>
      </c>
      <c r="BD373" s="591"/>
      <c r="BE373" s="421">
        <v>2004</v>
      </c>
      <c r="BF373" s="421">
        <f t="shared" si="100"/>
        <v>2</v>
      </c>
      <c r="BG373" s="578">
        <v>3.58</v>
      </c>
      <c r="BH373" t="s">
        <v>3876</v>
      </c>
      <c r="BI373" t="s">
        <v>3877</v>
      </c>
    </row>
    <row r="374" spans="1:61" s="8" customFormat="1" ht="12.75" customHeight="1" x14ac:dyDescent="0.25">
      <c r="A374" s="95" t="s">
        <v>4578</v>
      </c>
      <c r="B374" s="409" t="s">
        <v>812</v>
      </c>
      <c r="C374" s="734" t="s">
        <v>122</v>
      </c>
      <c r="D374" s="734" t="s">
        <v>3518</v>
      </c>
      <c r="E374" s="504">
        <v>22</v>
      </c>
      <c r="F374" s="33">
        <v>181</v>
      </c>
      <c r="G374" s="33" t="s">
        <v>105</v>
      </c>
      <c r="H374" s="33" t="s">
        <v>105</v>
      </c>
      <c r="I374" s="573">
        <v>87.82</v>
      </c>
      <c r="J374" s="430">
        <f t="shared" si="86"/>
        <v>2.4140286950580734</v>
      </c>
      <c r="K374" s="575">
        <v>0.53</v>
      </c>
      <c r="L374" s="406">
        <v>4</v>
      </c>
      <c r="M374" s="423">
        <f t="shared" si="87"/>
        <v>2.12</v>
      </c>
      <c r="N374" s="183" t="s">
        <v>366</v>
      </c>
      <c r="O374" s="505">
        <v>0.52500000000000002</v>
      </c>
      <c r="P374" s="422">
        <v>45888</v>
      </c>
      <c r="Q374" s="422">
        <v>45904</v>
      </c>
      <c r="R374" s="423">
        <f t="shared" si="88"/>
        <v>0.95238095238095322</v>
      </c>
      <c r="S374" s="474">
        <f>IF(INDEX(Historical!$D$7:$D$1190,MATCH(B374,Historical!$B$7:$B$1192,0))=0,"n/a",(INDEX(Historical!$C$7:$C$1190,MATCH(B374,Historical!$B$7:$B$1192,0))/INDEX(Historical!$D$7:$D$1190,MATCH(B374,Historical!$B$7:$B$1192,0))-1)*100)</f>
        <v>19.603267211201867</v>
      </c>
      <c r="T374" s="474">
        <f>IF(INDEX(Historical!$F$7:$F$1190,MATCH(B374,Historical!$B$7:$B$1192,0))=0,"n/a",((INDEX(Historical!$C$7:$C$1190,MATCH(B374,Historical!$B$7:$B$1192,0))/INDEX(Historical!$F$7:$F$1190,MATCH(B374,Historical!$B$7:$B$1192,0)))^(1/3)-1)*100)</f>
        <v>21.782812567555631</v>
      </c>
      <c r="U374" s="474">
        <f>IF(INDEX(Historical!$H$7:$H$1190,MATCH(B374,Historical!$B$7:$B$1192,0))=0,"n/a",((INDEX(Historical!$C$7:$C$1190,MATCH(B374,Historical!$B$7:$B$1192,0))/INDEX(Historical!$H$7:$H$1190,MATCH(B374,Historical!$B$7:$B$1192,0)))^(1/5)-1)*100)</f>
        <v>14.869835499703509</v>
      </c>
      <c r="V374" s="474">
        <f>IF(INDEX(Historical!$M$7:$M$1190,MATCH(B374,Historical!$B$7:$B$1192,0))=0,"n/a",((INDEX(Historical!$C$7:$C$1190,MATCH(B374,Historical!$B$7:$B$1192,0))/INDEX(Historical!$M$7:$M$1190,MATCH(B374,Historical!$B$7:$B$1192,0)))^(1/10)-1)*100)</f>
        <v>13.418288033555292</v>
      </c>
      <c r="W374" s="475">
        <f t="shared" si="89"/>
        <v>1.1081768003875243</v>
      </c>
      <c r="X374" s="476">
        <f t="shared" si="90"/>
        <v>2.0286269440250355</v>
      </c>
      <c r="Y374" s="574"/>
      <c r="Z374" s="430" t="str">
        <f t="shared" si="91"/>
        <v>n/a</v>
      </c>
      <c r="AA374" s="581" t="str">
        <f t="shared" si="92"/>
        <v>n/a</v>
      </c>
      <c r="AB374" s="406">
        <v>12</v>
      </c>
      <c r="AC374" s="568">
        <v>-0.53</v>
      </c>
      <c r="AD374" s="568" t="s">
        <v>135</v>
      </c>
      <c r="AE374" s="568">
        <v>0.96</v>
      </c>
      <c r="AF374" s="568">
        <v>1.1000000000000001</v>
      </c>
      <c r="AG374" s="568">
        <v>-0.64</v>
      </c>
      <c r="AH374" s="568">
        <v>-99.039999999999992</v>
      </c>
      <c r="AI374" s="568">
        <v>5688.63</v>
      </c>
      <c r="AJ374" s="568">
        <v>7.33</v>
      </c>
      <c r="AK374" s="568">
        <v>-5.9499999999999993</v>
      </c>
      <c r="AL374" s="576">
        <v>11260</v>
      </c>
      <c r="AM374" s="571">
        <v>74.31</v>
      </c>
      <c r="AN374" s="568">
        <v>0.54</v>
      </c>
      <c r="AO374" s="510" t="str">
        <f t="shared" si="93"/>
        <v>n/a</v>
      </c>
      <c r="AP374" s="511">
        <f t="shared" si="94"/>
        <v>17.283864194761584</v>
      </c>
      <c r="AQ374" s="582" t="str">
        <f t="shared" si="95"/>
        <v>n/a</v>
      </c>
      <c r="AR374" s="430">
        <f>INDEX(Historical!$C$7:$C$1190,MATCH(B374,Historical!$B$7:$B$1214,0))*IF(AH374="n/a",1.03,IF(AH374&lt;0,1.01,IF(AH374&gt;10,1.1,(1+AH374/100))))</f>
        <v>2.0705</v>
      </c>
      <c r="AS374" s="581">
        <f t="shared" si="96"/>
        <v>2.2775500000000002</v>
      </c>
      <c r="AT374" s="581">
        <f t="shared" si="102"/>
        <v>2.3003255</v>
      </c>
      <c r="AU374" s="581">
        <f t="shared" si="102"/>
        <v>2.3233287549999999</v>
      </c>
      <c r="AV374" s="581">
        <f t="shared" si="102"/>
        <v>2.34656204255</v>
      </c>
      <c r="AW374" s="430">
        <f t="shared" si="98"/>
        <v>11.31826629755</v>
      </c>
      <c r="AX374" s="516">
        <f t="shared" si="99"/>
        <v>12.888028122921888</v>
      </c>
      <c r="AY374" s="606">
        <v>0.91</v>
      </c>
      <c r="AZ374" s="571">
        <v>28.110000000000003</v>
      </c>
      <c r="BA374" s="571">
        <v>-42.059999999999995</v>
      </c>
      <c r="BB374" s="571">
        <v>7.22</v>
      </c>
      <c r="BC374" s="571">
        <v>-10.34</v>
      </c>
      <c r="BD374" s="591"/>
      <c r="BE374" s="421">
        <v>2004</v>
      </c>
      <c r="BF374" s="421">
        <f t="shared" si="100"/>
        <v>2</v>
      </c>
      <c r="BG374" s="578">
        <v>-0.32</v>
      </c>
      <c r="BH374" t="s">
        <v>3876</v>
      </c>
      <c r="BI374" t="s">
        <v>3877</v>
      </c>
    </row>
    <row r="375" spans="1:61" s="8" customFormat="1" ht="12.75" customHeight="1" x14ac:dyDescent="0.25">
      <c r="A375" s="95" t="s">
        <v>4580</v>
      </c>
      <c r="B375" s="409" t="s">
        <v>804</v>
      </c>
      <c r="C375" s="734" t="s">
        <v>111</v>
      </c>
      <c r="D375" s="734" t="s">
        <v>3638</v>
      </c>
      <c r="E375" s="504">
        <v>22</v>
      </c>
      <c r="F375" s="33">
        <v>172</v>
      </c>
      <c r="G375" s="33" t="s">
        <v>36</v>
      </c>
      <c r="H375" s="33" t="s">
        <v>114</v>
      </c>
      <c r="I375" s="573">
        <v>226.39</v>
      </c>
      <c r="J375" s="430">
        <f t="shared" si="86"/>
        <v>1.4576615574892884</v>
      </c>
      <c r="K375" s="575">
        <v>0.82499999999999996</v>
      </c>
      <c r="L375" s="406">
        <v>4</v>
      </c>
      <c r="M375" s="423">
        <f t="shared" si="87"/>
        <v>3.3</v>
      </c>
      <c r="N375" s="183" t="s">
        <v>3351</v>
      </c>
      <c r="O375" s="505">
        <v>0.75</v>
      </c>
      <c r="P375" s="422">
        <v>45730</v>
      </c>
      <c r="Q375" s="422">
        <v>45744</v>
      </c>
      <c r="R375" s="423">
        <f t="shared" si="88"/>
        <v>9.9999999999999929</v>
      </c>
      <c r="S375" s="474">
        <f>IF(INDEX(Historical!$D$7:$D$1190,MATCH(B375,Historical!$B$7:$B$1192,0))=0,"n/a",(INDEX(Historical!$C$7:$C$1190,MATCH(B375,Historical!$B$7:$B$1192,0))/INDEX(Historical!$D$7:$D$1190,MATCH(B375,Historical!$B$7:$B$1192,0))-1)*100)</f>
        <v>7.1428571428571397</v>
      </c>
      <c r="T375" s="474">
        <f>IF(INDEX(Historical!$F$7:$F$1190,MATCH(B375,Historical!$B$7:$B$1192,0))=0,"n/a",((INDEX(Historical!$C$7:$C$1190,MATCH(B375,Historical!$B$7:$B$1192,0))/INDEX(Historical!$F$7:$F$1190,MATCH(B375,Historical!$B$7:$B$1192,0)))^(1/3)-1)*100)</f>
        <v>9.2608243623279343</v>
      </c>
      <c r="U375" s="474">
        <f>IF(INDEX(Historical!$H$7:$H$1190,MATCH(B375,Historical!$B$7:$B$1192,0))=0,"n/a",((INDEX(Historical!$C$7:$C$1190,MATCH(B375,Historical!$B$7:$B$1192,0))/INDEX(Historical!$H$7:$H$1190,MATCH(B375,Historical!$B$7:$B$1192,0)))^(1/5)-1)*100)</f>
        <v>7.9129285785831449</v>
      </c>
      <c r="V375" s="474">
        <f>IF(INDEX(Historical!$M$7:$M$1190,MATCH(B375,Historical!$B$7:$B$1192,0))=0,"n/a",((INDEX(Historical!$C$7:$C$1190,MATCH(B375,Historical!$B$7:$B$1192,0))/INDEX(Historical!$M$7:$M$1190,MATCH(B375,Historical!$B$7:$B$1192,0)))^(1/10)-1)*100)</f>
        <v>7.1773462536293131</v>
      </c>
      <c r="W375" s="475">
        <f t="shared" si="89"/>
        <v>1.1024866711121644</v>
      </c>
      <c r="X375" s="476">
        <f t="shared" si="90"/>
        <v>0.67344073009218253</v>
      </c>
      <c r="Y375" s="449"/>
      <c r="Z375" s="430">
        <f t="shared" si="91"/>
        <v>48.961424332344208</v>
      </c>
      <c r="AA375" s="581">
        <f t="shared" si="92"/>
        <v>33.589020771513347</v>
      </c>
      <c r="AB375" s="406">
        <v>12</v>
      </c>
      <c r="AC375" s="568">
        <v>6.74</v>
      </c>
      <c r="AD375" s="568">
        <v>3.3</v>
      </c>
      <c r="AE375" s="568">
        <v>3.81</v>
      </c>
      <c r="AF375" s="568">
        <v>9.91</v>
      </c>
      <c r="AG375" s="568">
        <v>32.67</v>
      </c>
      <c r="AH375" s="568">
        <v>4.91</v>
      </c>
      <c r="AI375" s="568">
        <v>12.590000000000002</v>
      </c>
      <c r="AJ375" s="568">
        <v>11.75</v>
      </c>
      <c r="AK375" s="568">
        <v>10.18</v>
      </c>
      <c r="AL375" s="576">
        <v>91200</v>
      </c>
      <c r="AM375" s="571">
        <v>0.25</v>
      </c>
      <c r="AN375" s="568">
        <v>2.61</v>
      </c>
      <c r="AO375" s="510">
        <f t="shared" si="93"/>
        <v>-24.218430635440914</v>
      </c>
      <c r="AP375" s="511">
        <f t="shared" si="94"/>
        <v>9.3705901360724333</v>
      </c>
      <c r="AQ375" s="582">
        <f t="shared" si="95"/>
        <v>284.63096070314077</v>
      </c>
      <c r="AR375" s="430">
        <f>INDEX(Historical!$C$7:$C$1190,MATCH(B375,Historical!$B$7:$B$1214,0))*IF(AH375="n/a",1.03,IF(AH375&lt;0,1.01,IF(AH375&gt;10,1.1,(1+AH375/100))))</f>
        <v>3.1472999999999995</v>
      </c>
      <c r="AS375" s="581">
        <f t="shared" si="96"/>
        <v>3.4620299999999999</v>
      </c>
      <c r="AT375" s="581">
        <f t="shared" si="102"/>
        <v>3.8082330000000004</v>
      </c>
      <c r="AU375" s="581">
        <f t="shared" si="102"/>
        <v>4.1890563000000007</v>
      </c>
      <c r="AV375" s="581">
        <f t="shared" si="102"/>
        <v>4.607961930000001</v>
      </c>
      <c r="AW375" s="430">
        <f t="shared" si="98"/>
        <v>19.214581230000004</v>
      </c>
      <c r="AX375" s="516">
        <f t="shared" si="99"/>
        <v>8.4873807279473503</v>
      </c>
      <c r="AY375" s="606">
        <v>0.64</v>
      </c>
      <c r="AZ375" s="571">
        <v>13.370000000000001</v>
      </c>
      <c r="BA375" s="571">
        <v>-6.67</v>
      </c>
      <c r="BB375" s="571">
        <v>-0.96</v>
      </c>
      <c r="BC375" s="571">
        <v>0.45999999999999996</v>
      </c>
      <c r="BD375" s="591"/>
      <c r="BE375" s="421">
        <v>2004</v>
      </c>
      <c r="BF375" s="421">
        <f t="shared" si="100"/>
        <v>2</v>
      </c>
      <c r="BG375" s="578">
        <v>6.83</v>
      </c>
      <c r="BH375" t="s">
        <v>3876</v>
      </c>
      <c r="BI375" t="s">
        <v>3877</v>
      </c>
    </row>
    <row r="376" spans="1:61" s="8" customFormat="1" ht="12.75" customHeight="1" x14ac:dyDescent="0.25">
      <c r="A376" s="477" t="s">
        <v>4582</v>
      </c>
      <c r="B376" s="409" t="s">
        <v>3232</v>
      </c>
      <c r="C376" s="734" t="s">
        <v>111</v>
      </c>
      <c r="D376" s="734" t="s">
        <v>1146</v>
      </c>
      <c r="E376" s="504">
        <v>12</v>
      </c>
      <c r="F376" s="33">
        <v>463</v>
      </c>
      <c r="G376" s="33" t="s">
        <v>105</v>
      </c>
      <c r="H376" s="33" t="s">
        <v>105</v>
      </c>
      <c r="I376" s="395">
        <v>143.97</v>
      </c>
      <c r="J376" s="430">
        <f t="shared" si="86"/>
        <v>0.50010418837257764</v>
      </c>
      <c r="K376" s="8">
        <v>0.18</v>
      </c>
      <c r="L376" s="33">
        <v>4</v>
      </c>
      <c r="M376" s="423">
        <f t="shared" si="87"/>
        <v>0.72</v>
      </c>
      <c r="N376" s="33" t="s">
        <v>495</v>
      </c>
      <c r="O376" s="409">
        <v>0.16</v>
      </c>
      <c r="P376" s="422">
        <v>45807</v>
      </c>
      <c r="Q376" s="422">
        <v>45824</v>
      </c>
      <c r="R376" s="423">
        <f t="shared" si="88"/>
        <v>12.499999999999993</v>
      </c>
      <c r="S376" s="474">
        <f>IF(INDEX(Historical!$D$7:$D$1190,MATCH(B376,Historical!$B$7:$B$1192,0))=0,"n/a",(INDEX(Historical!$C$7:$C$1190,MATCH(B376,Historical!$B$7:$B$1192,0))/INDEX(Historical!$D$7:$D$1190,MATCH(B376,Historical!$B$7:$B$1192,0))-1)*100)</f>
        <v>14.814814814814813</v>
      </c>
      <c r="T376" s="474">
        <f>IF(INDEX(Historical!$F$7:$F$1190,MATCH(B376,Historical!$B$7:$B$1192,0))=0,"n/a",((INDEX(Historical!$C$7:$C$1190,MATCH(B376,Historical!$B$7:$B$1192,0))/INDEX(Historical!$F$7:$F$1190,MATCH(B376,Historical!$B$7:$B$1192,0)))^(1/3)-1)*100)</f>
        <v>13.862522184714066</v>
      </c>
      <c r="U376" s="474">
        <f>IF(INDEX(Historical!$H$7:$H$1190,MATCH(B376,Historical!$B$7:$B$1192,0))=0,"n/a",((INDEX(Historical!$C$7:$C$1190,MATCH(B376,Historical!$B$7:$B$1192,0))/INDEX(Historical!$H$7:$H$1190,MATCH(B376,Historical!$B$7:$B$1192,0)))^(1/5)-1)*100)</f>
        <v>12.115260160214426</v>
      </c>
      <c r="V376" s="474">
        <f>IF(INDEX(Historical!$M$7:$M$1190,MATCH(B376,Historical!$B$7:$B$1192,0))=0,"n/a",((INDEX(Historical!$C$7:$C$1190,MATCH(B376,Historical!$B$7:$B$1192,0))/INDEX(Historical!$M$7:$M$1190,MATCH(B376,Historical!$B$7:$B$1192,0)))^(1/10)-1)*100)</f>
        <v>31.532528806926251</v>
      </c>
      <c r="W376" s="475">
        <f t="shared" si="89"/>
        <v>0.38421467032968376</v>
      </c>
      <c r="X376" s="476" t="str">
        <f t="shared" si="90"/>
        <v>n/a</v>
      </c>
      <c r="Y376" s="449"/>
      <c r="Z376" s="430">
        <f t="shared" si="91"/>
        <v>12.996389891696749</v>
      </c>
      <c r="AA376" s="581">
        <f t="shared" si="92"/>
        <v>25.987364620938628</v>
      </c>
      <c r="AB376" s="406">
        <v>3</v>
      </c>
      <c r="AC376" s="578">
        <v>5.54</v>
      </c>
      <c r="AD376" s="578">
        <v>3.74</v>
      </c>
      <c r="AE376" s="568">
        <v>3.84</v>
      </c>
      <c r="AF376" s="568">
        <v>6.23</v>
      </c>
      <c r="AG376" s="568">
        <v>27.68</v>
      </c>
      <c r="AH376" s="568">
        <v>-3.2</v>
      </c>
      <c r="AI376" s="568">
        <v>11.99</v>
      </c>
      <c r="AJ376" s="457" t="s">
        <v>135</v>
      </c>
      <c r="AK376" s="457">
        <v>6.9500000000000011</v>
      </c>
      <c r="AL376" s="578">
        <v>11190</v>
      </c>
      <c r="AM376" s="578">
        <v>8.3000000000000007</v>
      </c>
      <c r="AN376" s="578">
        <v>0.81</v>
      </c>
      <c r="AO376" s="510">
        <f t="shared" si="93"/>
        <v>-13.372000272351624</v>
      </c>
      <c r="AP376" s="511">
        <f t="shared" si="94"/>
        <v>12.615364348587004</v>
      </c>
      <c r="AQ376" s="582">
        <f t="shared" si="95"/>
        <v>168.24638888607834</v>
      </c>
      <c r="AR376" s="430">
        <f>INDEX(Historical!$C$7:$C$1190,MATCH(B376,Historical!$B$7:$B$1214,0))*IF(AH376="n/a",1.03,IF(AH376&lt;0,1.01,IF(AH376&gt;10,1.1,(1+AH376/100))))</f>
        <v>0.62619999999999998</v>
      </c>
      <c r="AS376" s="581">
        <f t="shared" si="96"/>
        <v>0.68881999999999999</v>
      </c>
      <c r="AT376" s="581">
        <f t="shared" si="102"/>
        <v>0.7366929900000001</v>
      </c>
      <c r="AU376" s="581">
        <f t="shared" si="102"/>
        <v>0.78789315280500016</v>
      </c>
      <c r="AV376" s="581">
        <f t="shared" si="102"/>
        <v>0.84265172692494772</v>
      </c>
      <c r="AW376" s="430">
        <f t="shared" si="98"/>
        <v>3.6822578697299484</v>
      </c>
      <c r="AX376" s="516">
        <f t="shared" si="99"/>
        <v>2.5576563657219897</v>
      </c>
      <c r="AY376" s="500">
        <v>1.28</v>
      </c>
      <c r="AZ376" s="568">
        <v>53.300000000000004</v>
      </c>
      <c r="BA376" s="568">
        <v>-13.29</v>
      </c>
      <c r="BB376" s="568">
        <v>15.509999999999998</v>
      </c>
      <c r="BC376" s="568">
        <v>21</v>
      </c>
      <c r="BD376" s="591"/>
      <c r="BE376" s="421">
        <v>2014</v>
      </c>
      <c r="BF376" s="421">
        <f t="shared" si="100"/>
        <v>1</v>
      </c>
      <c r="BG376" s="578">
        <v>11.76</v>
      </c>
      <c r="BH376" t="s">
        <v>3876</v>
      </c>
      <c r="BI376" t="s">
        <v>3877</v>
      </c>
    </row>
    <row r="377" spans="1:61" s="8" customFormat="1" ht="12.75" customHeight="1" x14ac:dyDescent="0.25">
      <c r="A377" s="88" t="s">
        <v>4584</v>
      </c>
      <c r="B377" s="409" t="s">
        <v>1690</v>
      </c>
      <c r="C377" s="734" t="s">
        <v>122</v>
      </c>
      <c r="D377" s="734" t="s">
        <v>3669</v>
      </c>
      <c r="E377" s="504">
        <v>15</v>
      </c>
      <c r="F377" s="33">
        <v>325</v>
      </c>
      <c r="G377" s="33" t="s">
        <v>36</v>
      </c>
      <c r="H377" s="33" t="s">
        <v>36</v>
      </c>
      <c r="I377" s="573">
        <v>65.8</v>
      </c>
      <c r="J377" s="430">
        <f t="shared" si="86"/>
        <v>1.1550151975683891</v>
      </c>
      <c r="K377" s="575">
        <v>0.19</v>
      </c>
      <c r="L377" s="406">
        <v>4</v>
      </c>
      <c r="M377" s="423">
        <f t="shared" si="87"/>
        <v>0.76</v>
      </c>
      <c r="N377" s="183" t="s">
        <v>150</v>
      </c>
      <c r="O377" s="508">
        <v>0.17</v>
      </c>
      <c r="P377" s="422">
        <v>45915</v>
      </c>
      <c r="Q377" s="422">
        <v>45929</v>
      </c>
      <c r="R377" s="423">
        <f t="shared" si="88"/>
        <v>11.764705882352935</v>
      </c>
      <c r="S377" s="474">
        <f>IF(INDEX(Historical!$D$7:$D$1190,MATCH(B377,Historical!$B$7:$B$1192,0))=0,"n/a",(INDEX(Historical!$C$7:$C$1190,MATCH(B377,Historical!$B$7:$B$1192,0))/INDEX(Historical!$D$7:$D$1190,MATCH(B377,Historical!$B$7:$B$1192,0))-1)*100)</f>
        <v>4.7619047619047672</v>
      </c>
      <c r="T377" s="474">
        <f>IF(INDEX(Historical!$F$7:$F$1190,MATCH(B377,Historical!$B$7:$B$1192,0))=0,"n/a",((INDEX(Historical!$C$7:$C$1190,MATCH(B377,Historical!$B$7:$B$1192,0))/INDEX(Historical!$F$7:$F$1190,MATCH(B377,Historical!$B$7:$B$1192,0)))^(1/3)-1)*100)</f>
        <v>6.5898401939383122</v>
      </c>
      <c r="U377" s="474">
        <f>IF(INDEX(Historical!$H$7:$H$1190,MATCH(B377,Historical!$B$7:$B$1192,0))=0,"n/a",((INDEX(Historical!$C$7:$C$1190,MATCH(B377,Historical!$B$7:$B$1192,0))/INDEX(Historical!$H$7:$H$1190,MATCH(B377,Historical!$B$7:$B$1192,0)))^(1/5)-1)*100)</f>
        <v>7.9608473046602901</v>
      </c>
      <c r="V377" s="474">
        <f>IF(INDEX(Historical!$M$7:$M$1190,MATCH(B377,Historical!$B$7:$B$1192,0))=0,"n/a",((INDEX(Historical!$C$7:$C$1190,MATCH(B377,Historical!$B$7:$B$1192,0))/INDEX(Historical!$M$7:$M$1190,MATCH(B377,Historical!$B$7:$B$1192,0)))^(1/10)-1)*100)</f>
        <v>7.1773462536293131</v>
      </c>
      <c r="W377" s="475">
        <f t="shared" si="89"/>
        <v>1.1091630560020411</v>
      </c>
      <c r="X377" s="476">
        <f t="shared" si="90"/>
        <v>1.2517055510472153</v>
      </c>
      <c r="Y377" s="608" t="s">
        <v>4834</v>
      </c>
      <c r="Z377" s="430">
        <f t="shared" si="91"/>
        <v>39.583333333333336</v>
      </c>
      <c r="AA377" s="581">
        <f t="shared" si="92"/>
        <v>34.270833333333336</v>
      </c>
      <c r="AB377" s="406">
        <v>5</v>
      </c>
      <c r="AC377" s="568">
        <v>1.92</v>
      </c>
      <c r="AD377" s="568">
        <v>2.85</v>
      </c>
      <c r="AE377" s="568">
        <v>2.84</v>
      </c>
      <c r="AF377" s="568">
        <v>3.46</v>
      </c>
      <c r="AG377" s="568">
        <v>10.52</v>
      </c>
      <c r="AH377" s="568">
        <v>14.23</v>
      </c>
      <c r="AI377" s="568">
        <v>10.9</v>
      </c>
      <c r="AJ377" s="568">
        <v>6.36</v>
      </c>
      <c r="AK377" s="568">
        <v>12.06</v>
      </c>
      <c r="AL377" s="576">
        <v>3280</v>
      </c>
      <c r="AM377" s="571">
        <v>37.130000000000003</v>
      </c>
      <c r="AN377" s="568">
        <v>0.35</v>
      </c>
      <c r="AO377" s="510">
        <f t="shared" si="93"/>
        <v>-25.154970831104656</v>
      </c>
      <c r="AP377" s="511">
        <f t="shared" si="94"/>
        <v>9.1158625022286799</v>
      </c>
      <c r="AQ377" s="582">
        <f t="shared" si="95"/>
        <v>129.5668223544638</v>
      </c>
      <c r="AR377" s="430">
        <f>INDEX(Historical!$C$7:$C$1190,MATCH(B377,Historical!$B$7:$B$1214,0))*IF(AH377="n/a",1.03,IF(AH377&lt;0,1.01,IF(AH377&gt;10,1.1,(1+AH377/100))))</f>
        <v>0.72600000000000009</v>
      </c>
      <c r="AS377" s="581">
        <f t="shared" si="96"/>
        <v>0.7986000000000002</v>
      </c>
      <c r="AT377" s="581">
        <f t="shared" si="102"/>
        <v>0.87846000000000024</v>
      </c>
      <c r="AU377" s="581">
        <f t="shared" si="102"/>
        <v>0.96630600000000033</v>
      </c>
      <c r="AV377" s="581">
        <f t="shared" si="102"/>
        <v>1.0629366000000005</v>
      </c>
      <c r="AW377" s="430">
        <f t="shared" si="98"/>
        <v>4.4323026000000016</v>
      </c>
      <c r="AX377" s="516">
        <f t="shared" si="99"/>
        <v>6.7360221884498515</v>
      </c>
      <c r="AY377" s="606">
        <v>1.24</v>
      </c>
      <c r="AZ377" s="571">
        <v>73.709999999999994</v>
      </c>
      <c r="BA377" s="571">
        <v>-7.21</v>
      </c>
      <c r="BB377" s="571">
        <v>3.47</v>
      </c>
      <c r="BC377" s="571">
        <v>29.86</v>
      </c>
      <c r="BD377" s="425"/>
      <c r="BE377" s="421">
        <v>2011</v>
      </c>
      <c r="BF377" s="421">
        <f t="shared" si="100"/>
        <v>1</v>
      </c>
      <c r="BG377" s="578">
        <v>5.64</v>
      </c>
      <c r="BH377" t="s">
        <v>3876</v>
      </c>
      <c r="BI377" t="s">
        <v>3877</v>
      </c>
    </row>
    <row r="378" spans="1:61" s="8" customFormat="1" ht="12.75" customHeight="1" x14ac:dyDescent="0.25">
      <c r="A378" s="8" t="s">
        <v>4586</v>
      </c>
      <c r="B378" s="409" t="s">
        <v>803</v>
      </c>
      <c r="C378" s="734" t="s">
        <v>107</v>
      </c>
      <c r="D378" s="734" t="s">
        <v>117</v>
      </c>
      <c r="E378" s="504">
        <v>24</v>
      </c>
      <c r="F378" s="33">
        <v>150</v>
      </c>
      <c r="G378" s="33" t="s">
        <v>105</v>
      </c>
      <c r="H378" s="33" t="s">
        <v>105</v>
      </c>
      <c r="I378" s="573">
        <v>71.69</v>
      </c>
      <c r="J378" s="430">
        <f t="shared" si="86"/>
        <v>0.50216208676244944</v>
      </c>
      <c r="K378" s="575">
        <v>0.09</v>
      </c>
      <c r="L378" s="406">
        <v>4</v>
      </c>
      <c r="M378" s="423">
        <f t="shared" si="87"/>
        <v>0.36</v>
      </c>
      <c r="N378" s="183" t="s">
        <v>481</v>
      </c>
      <c r="O378" s="767">
        <v>0.08</v>
      </c>
      <c r="P378" s="422">
        <v>45831</v>
      </c>
      <c r="Q378" s="422">
        <v>45838</v>
      </c>
      <c r="R378" s="423">
        <f t="shared" si="88"/>
        <v>12.499999999999993</v>
      </c>
      <c r="S378" s="474">
        <f>IF(INDEX(Historical!$D$7:$D$1190,MATCH(B378,Historical!$B$7:$B$1192,0))=0,"n/a",(INDEX(Historical!$C$7:$C$1190,MATCH(B378,Historical!$B$7:$B$1192,0))/INDEX(Historical!$D$7:$D$1190,MATCH(B378,Historical!$B$7:$B$1192,0))-1)*100)</f>
        <v>9.302325581395344</v>
      </c>
      <c r="T378" s="474">
        <f>IF(INDEX(Historical!$F$7:$F$1190,MATCH(B378,Historical!$B$7:$B$1192,0))=0,"n/a",((INDEX(Historical!$C$7:$C$1190,MATCH(B378,Historical!$B$7:$B$1192,0))/INDEX(Historical!$F$7:$F$1190,MATCH(B378,Historical!$B$7:$B$1192,0)))^(1/3)-1)*100)</f>
        <v>11.396867943116451</v>
      </c>
      <c r="U378" s="474">
        <f>IF(INDEX(Historical!$H$7:$H$1190,MATCH(B378,Historical!$B$7:$B$1192,0))=0,"n/a",((INDEX(Historical!$C$7:$C$1190,MATCH(B378,Historical!$B$7:$B$1192,0))/INDEX(Historical!$H$7:$H$1190,MATCH(B378,Historical!$B$7:$B$1192,0)))^(1/5)-1)*100)</f>
        <v>10.393660017142437</v>
      </c>
      <c r="V378" s="474">
        <f>IF(INDEX(Historical!$M$7:$M$1190,MATCH(B378,Historical!$B$7:$B$1192,0))=0,"n/a",((INDEX(Historical!$C$7:$C$1190,MATCH(B378,Historical!$B$7:$B$1192,0))/INDEX(Historical!$M$7:$M$1190,MATCH(B378,Historical!$B$7:$B$1192,0)))^(1/10)-1)*100)</f>
        <v>9.4160902279856629</v>
      </c>
      <c r="W378" s="475">
        <f t="shared" si="89"/>
        <v>1.1038190762288289</v>
      </c>
      <c r="X378" s="476">
        <f t="shared" si="90"/>
        <v>0.45787048533667124</v>
      </c>
      <c r="Y378" s="608"/>
      <c r="Z378" s="430">
        <f t="shared" si="91"/>
        <v>8.2004555808656043</v>
      </c>
      <c r="AA378" s="581">
        <f t="shared" si="92"/>
        <v>16.330296127562644</v>
      </c>
      <c r="AB378" s="406">
        <v>12</v>
      </c>
      <c r="AC378" s="568">
        <v>4.3899999999999997</v>
      </c>
      <c r="AD378" s="568">
        <v>2.11</v>
      </c>
      <c r="AE378" s="568">
        <v>1.9</v>
      </c>
      <c r="AF378" s="568">
        <v>2.93</v>
      </c>
      <c r="AG378" s="568">
        <v>20.630000000000003</v>
      </c>
      <c r="AH378" s="568">
        <v>2.86</v>
      </c>
      <c r="AI378" s="568">
        <v>10.85</v>
      </c>
      <c r="AJ378" s="568">
        <v>22.7</v>
      </c>
      <c r="AK378" s="568">
        <v>7.7399999999999993</v>
      </c>
      <c r="AL378" s="576">
        <v>27190</v>
      </c>
      <c r="AM378" s="571">
        <v>21.73</v>
      </c>
      <c r="AN378" s="568">
        <v>0.33</v>
      </c>
      <c r="AO378" s="510">
        <f t="shared" si="93"/>
        <v>-5.4344740236577564</v>
      </c>
      <c r="AP378" s="511">
        <f t="shared" si="94"/>
        <v>10.895822103904887</v>
      </c>
      <c r="AQ378" s="582">
        <f t="shared" si="95"/>
        <v>45.827550595837607</v>
      </c>
      <c r="AR378" s="430">
        <f>INDEX(Historical!$C$7:$C$1190,MATCH(B378,Historical!$B$7:$B$1214,0))*IF(AH378="n/a",1.03,IF(AH378&lt;0,1.01,IF(AH378&gt;10,1.1,(1+AH378/100))))</f>
        <v>0.32229466666666667</v>
      </c>
      <c r="AS378" s="581">
        <f t="shared" si="96"/>
        <v>0.35452413333333338</v>
      </c>
      <c r="AT378" s="581">
        <f t="shared" si="102"/>
        <v>0.38196430125333336</v>
      </c>
      <c r="AU378" s="581">
        <f t="shared" si="102"/>
        <v>0.41152833817034135</v>
      </c>
      <c r="AV378" s="581">
        <f t="shared" si="102"/>
        <v>0.44338063154472573</v>
      </c>
      <c r="AW378" s="430">
        <f t="shared" si="98"/>
        <v>1.9136920709684004</v>
      </c>
      <c r="AX378" s="516">
        <f t="shared" si="99"/>
        <v>2.669398899384015</v>
      </c>
      <c r="AY378" s="606">
        <v>0.41</v>
      </c>
      <c r="AZ378" s="571">
        <v>30.43</v>
      </c>
      <c r="BA378" s="571">
        <v>-6.1400000000000006</v>
      </c>
      <c r="BB378" s="571">
        <v>1.71</v>
      </c>
      <c r="BC378" s="571">
        <v>8.6</v>
      </c>
      <c r="BD378" s="591"/>
      <c r="BE378" s="421">
        <v>2002</v>
      </c>
      <c r="BF378" s="421">
        <f t="shared" si="100"/>
        <v>2</v>
      </c>
      <c r="BG378" s="578">
        <v>4.84</v>
      </c>
      <c r="BH378" t="s">
        <v>3876</v>
      </c>
      <c r="BI378" t="s">
        <v>3877</v>
      </c>
    </row>
    <row r="379" spans="1:61" s="8" customFormat="1" ht="12.75" customHeight="1" x14ac:dyDescent="0.25">
      <c r="A379" s="8" t="s">
        <v>4587</v>
      </c>
      <c r="B379" s="409" t="s">
        <v>1673</v>
      </c>
      <c r="C379" s="734" t="s">
        <v>107</v>
      </c>
      <c r="D379" s="734" t="s">
        <v>3652</v>
      </c>
      <c r="E379" s="504">
        <v>15</v>
      </c>
      <c r="F379" s="33">
        <v>277</v>
      </c>
      <c r="G379" s="33" t="s">
        <v>36</v>
      </c>
      <c r="H379" s="33" t="s">
        <v>36</v>
      </c>
      <c r="I379" s="573">
        <v>32.799999999999997</v>
      </c>
      <c r="J379" s="430">
        <f t="shared" si="86"/>
        <v>4.51219512195122</v>
      </c>
      <c r="K379" s="575">
        <v>0.37</v>
      </c>
      <c r="L379" s="406">
        <v>4</v>
      </c>
      <c r="M379" s="423">
        <f t="shared" si="87"/>
        <v>1.48</v>
      </c>
      <c r="N379" s="183" t="s">
        <v>162</v>
      </c>
      <c r="O379" s="505">
        <v>0.36</v>
      </c>
      <c r="P379" s="422">
        <v>45632</v>
      </c>
      <c r="Q379" s="422">
        <v>45659</v>
      </c>
      <c r="R379" s="423">
        <f t="shared" si="88"/>
        <v>2.7777777777777803</v>
      </c>
      <c r="S379" s="474">
        <f>IF(INDEX(Historical!$D$7:$D$1190,MATCH(B379,Historical!$B$7:$B$1192,0))=0,"n/a",(INDEX(Historical!$C$7:$C$1190,MATCH(B379,Historical!$B$7:$B$1192,0))/INDEX(Historical!$D$7:$D$1190,MATCH(B379,Historical!$B$7:$B$1192,0))-1)*100)</f>
        <v>2.8571428571428692</v>
      </c>
      <c r="T379" s="474">
        <f>IF(INDEX(Historical!$F$7:$F$1190,MATCH(B379,Historical!$B$7:$B$1192,0))=0,"n/a",((INDEX(Historical!$C$7:$C$1190,MATCH(B379,Historical!$B$7:$B$1192,0))/INDEX(Historical!$F$7:$F$1190,MATCH(B379,Historical!$B$7:$B$1192,0)))^(1/3)-1)*100)</f>
        <v>3.2041272292946843</v>
      </c>
      <c r="U379" s="474">
        <f>IF(INDEX(Historical!$H$7:$H$1190,MATCH(B379,Historical!$B$7:$B$1192,0))=0,"n/a",((INDEX(Historical!$C$7:$C$1190,MATCH(B379,Historical!$B$7:$B$1192,0))/INDEX(Historical!$H$7:$H$1190,MATCH(B379,Historical!$B$7:$B$1192,0)))^(1/5)-1)*100)</f>
        <v>3.3714319300504281</v>
      </c>
      <c r="V379" s="474">
        <f>IF(INDEX(Historical!$M$7:$M$1190,MATCH(B379,Historical!$B$7:$B$1192,0))=0,"n/a",((INDEX(Historical!$C$7:$C$1190,MATCH(B379,Historical!$B$7:$B$1192,0))/INDEX(Historical!$M$7:$M$1190,MATCH(B379,Historical!$B$7:$B$1192,0)))^(1/10)-1)*100)</f>
        <v>5.2898250557219528</v>
      </c>
      <c r="W379" s="475">
        <f t="shared" si="89"/>
        <v>0.63734280331323667</v>
      </c>
      <c r="X379" s="476" t="str">
        <f t="shared" si="90"/>
        <v>n/a</v>
      </c>
      <c r="Y379" s="443"/>
      <c r="Z379" s="430">
        <f t="shared" si="91"/>
        <v>89.156626506024097</v>
      </c>
      <c r="AA379" s="581">
        <f t="shared" si="92"/>
        <v>19.759036144578314</v>
      </c>
      <c r="AB379" s="406">
        <v>12</v>
      </c>
      <c r="AC379" s="568">
        <v>1.66</v>
      </c>
      <c r="AD379" s="568" t="s">
        <v>135</v>
      </c>
      <c r="AE379" s="568">
        <v>2.71</v>
      </c>
      <c r="AF379" s="568">
        <v>0.86</v>
      </c>
      <c r="AG379" s="568">
        <v>4.25</v>
      </c>
      <c r="AH379" s="568">
        <v>41.93</v>
      </c>
      <c r="AI379" s="568">
        <v>15.64</v>
      </c>
      <c r="AJ379" s="568">
        <v>-4.3999999999999995</v>
      </c>
      <c r="AK379" s="568" t="s">
        <v>135</v>
      </c>
      <c r="AL379" s="576">
        <v>3150</v>
      </c>
      <c r="AM379" s="571">
        <v>2.36</v>
      </c>
      <c r="AN379" s="568">
        <v>0.57999999999999996</v>
      </c>
      <c r="AO379" s="510">
        <f t="shared" si="93"/>
        <v>-11.875409092576666</v>
      </c>
      <c r="AP379" s="511">
        <f t="shared" si="94"/>
        <v>7.883627052001648</v>
      </c>
      <c r="AQ379" s="582">
        <f t="shared" si="95"/>
        <v>-13.09578431313051</v>
      </c>
      <c r="AR379" s="430">
        <f>INDEX(Historical!$C$7:$C$1190,MATCH(B379,Historical!$B$7:$B$1214,0))*IF(AH379="n/a",1.03,IF(AH379&lt;0,1.01,IF(AH379&gt;10,1.1,(1+AH379/100))))</f>
        <v>1.5840000000000001</v>
      </c>
      <c r="AS379" s="581">
        <f t="shared" si="96"/>
        <v>1.7424000000000002</v>
      </c>
      <c r="AT379" s="581">
        <f t="shared" si="102"/>
        <v>1.7946720000000003</v>
      </c>
      <c r="AU379" s="581">
        <f t="shared" si="102"/>
        <v>1.8485121600000003</v>
      </c>
      <c r="AV379" s="581">
        <f t="shared" si="102"/>
        <v>1.9039675248000003</v>
      </c>
      <c r="AW379" s="430">
        <f t="shared" si="98"/>
        <v>8.8735516848000007</v>
      </c>
      <c r="AX379" s="516">
        <f t="shared" si="99"/>
        <v>27.053511234146342</v>
      </c>
      <c r="AY379" s="606">
        <v>0.87</v>
      </c>
      <c r="AZ379" s="571">
        <v>24.15</v>
      </c>
      <c r="BA379" s="571">
        <v>-12.21</v>
      </c>
      <c r="BB379" s="571">
        <v>3.37</v>
      </c>
      <c r="BC379" s="571">
        <v>1.41</v>
      </c>
      <c r="BD379" s="591"/>
      <c r="BE379" s="421">
        <v>2011</v>
      </c>
      <c r="BF379" s="421">
        <f t="shared" si="100"/>
        <v>1</v>
      </c>
      <c r="BG379" s="578">
        <v>0.59</v>
      </c>
      <c r="BH379" t="s">
        <v>3876</v>
      </c>
      <c r="BI379" t="s">
        <v>3877</v>
      </c>
    </row>
    <row r="380" spans="1:61" s="8" customFormat="1" ht="12.75" customHeight="1" x14ac:dyDescent="0.25">
      <c r="A380" s="8" t="s">
        <v>4589</v>
      </c>
      <c r="B380" s="409" t="s">
        <v>816</v>
      </c>
      <c r="C380" s="734" t="s">
        <v>243</v>
      </c>
      <c r="D380" s="734" t="s">
        <v>3634</v>
      </c>
      <c r="E380" s="504">
        <v>20</v>
      </c>
      <c r="F380" s="33">
        <v>208</v>
      </c>
      <c r="G380" s="33" t="s">
        <v>105</v>
      </c>
      <c r="H380" s="33" t="s">
        <v>105</v>
      </c>
      <c r="I380" s="573">
        <v>188.19</v>
      </c>
      <c r="J380" s="430">
        <f t="shared" si="86"/>
        <v>1.4028375577873426</v>
      </c>
      <c r="K380" s="575">
        <v>0.66</v>
      </c>
      <c r="L380" s="406">
        <v>4</v>
      </c>
      <c r="M380" s="423">
        <f t="shared" si="87"/>
        <v>2.64</v>
      </c>
      <c r="N380" s="183" t="s">
        <v>934</v>
      </c>
      <c r="O380" s="505">
        <v>0.56999999999999995</v>
      </c>
      <c r="P380" s="422">
        <v>45764</v>
      </c>
      <c r="Q380" s="422">
        <v>45801</v>
      </c>
      <c r="R380" s="423">
        <f t="shared" si="88"/>
        <v>15.789473684210542</v>
      </c>
      <c r="S380" s="474">
        <f>IF(INDEX(Historical!$D$7:$D$1190,MATCH(B380,Historical!$B$7:$B$1192,0))=0,"n/a",(INDEX(Historical!$C$7:$C$1190,MATCH(B380,Historical!$B$7:$B$1192,0))/INDEX(Historical!$D$7:$D$1190,MATCH(B380,Historical!$B$7:$B$1192,0))-1)*100)</f>
        <v>23.85057471264367</v>
      </c>
      <c r="T380" s="474">
        <f>IF(INDEX(Historical!$F$7:$F$1190,MATCH(B380,Historical!$B$7:$B$1192,0))=0,"n/a",((INDEX(Historical!$C$7:$C$1190,MATCH(B380,Historical!$B$7:$B$1192,0))/INDEX(Historical!$F$7:$F$1190,MATCH(B380,Historical!$B$7:$B$1192,0)))^(1/3)-1)*100)</f>
        <v>21.214330767802949</v>
      </c>
      <c r="U380" s="474">
        <f>IF(INDEX(Historical!$H$7:$H$1190,MATCH(B380,Historical!$B$7:$B$1192,0))=0,"n/a",((INDEX(Historical!$C$7:$C$1190,MATCH(B380,Historical!$B$7:$B$1192,0))/INDEX(Historical!$H$7:$H$1190,MATCH(B380,Historical!$B$7:$B$1192,0)))^(1/5)-1)*100)</f>
        <v>18.1754140810358</v>
      </c>
      <c r="V380" s="474">
        <f>IF(INDEX(Historical!$M$7:$M$1190,MATCH(B380,Historical!$B$7:$B$1192,0))=0,"n/a",((INDEX(Historical!$C$7:$C$1190,MATCH(B380,Historical!$B$7:$B$1192,0))/INDEX(Historical!$M$7:$M$1190,MATCH(B380,Historical!$B$7:$B$1192,0)))^(1/10)-1)*100)</f>
        <v>12.73360413677227</v>
      </c>
      <c r="W380" s="475">
        <f t="shared" si="89"/>
        <v>1.4273581843610639</v>
      </c>
      <c r="X380" s="476">
        <f t="shared" si="90"/>
        <v>0.57957315309425383</v>
      </c>
      <c r="Y380" s="405"/>
      <c r="Z380" s="430">
        <f t="shared" si="91"/>
        <v>29.042904290429046</v>
      </c>
      <c r="AA380" s="581">
        <f t="shared" si="92"/>
        <v>20.702970297029704</v>
      </c>
      <c r="AB380" s="406">
        <v>1</v>
      </c>
      <c r="AC380" s="568">
        <v>9.09</v>
      </c>
      <c r="AD380" s="568">
        <v>5.0999999999999996</v>
      </c>
      <c r="AE380" s="568">
        <v>2.96</v>
      </c>
      <c r="AF380" s="568">
        <v>10.66</v>
      </c>
      <c r="AG380" s="568">
        <v>51.749999999999993</v>
      </c>
      <c r="AH380" s="568">
        <v>-2.31</v>
      </c>
      <c r="AI380" s="568">
        <v>6.68</v>
      </c>
      <c r="AJ380" s="568">
        <v>31.36</v>
      </c>
      <c r="AK380" s="568">
        <v>4.0599999999999996</v>
      </c>
      <c r="AL380" s="576">
        <v>23150</v>
      </c>
      <c r="AM380" s="571">
        <v>3.8600000000000003</v>
      </c>
      <c r="AN380" s="568">
        <v>0.65</v>
      </c>
      <c r="AO380" s="510">
        <f t="shared" si="93"/>
        <v>-1.1247186582065609</v>
      </c>
      <c r="AP380" s="511">
        <f t="shared" si="94"/>
        <v>19.578251638823144</v>
      </c>
      <c r="AQ380" s="582">
        <f t="shared" si="95"/>
        <v>213.18696110671772</v>
      </c>
      <c r="AR380" s="430">
        <f>INDEX(Historical!$C$7:$C$1190,MATCH(B380,Historical!$B$7:$B$1214,0))*IF(AH380="n/a",1.03,IF(AH380&lt;0,1.01,IF(AH380&gt;10,1.1,(1+AH380/100))))</f>
        <v>2.1765499999999998</v>
      </c>
      <c r="AS380" s="581">
        <f t="shared" si="96"/>
        <v>2.3219435399999995</v>
      </c>
      <c r="AT380" s="581">
        <f t="shared" si="102"/>
        <v>2.4162144477239993</v>
      </c>
      <c r="AU380" s="581">
        <f t="shared" si="102"/>
        <v>2.5143127543015935</v>
      </c>
      <c r="AV380" s="581">
        <f t="shared" si="102"/>
        <v>2.616393852126238</v>
      </c>
      <c r="AW380" s="430">
        <f t="shared" si="98"/>
        <v>12.045414594151831</v>
      </c>
      <c r="AX380" s="516">
        <f t="shared" si="99"/>
        <v>6.400666663559079</v>
      </c>
      <c r="AY380" s="606">
        <v>1.52</v>
      </c>
      <c r="AZ380" s="571">
        <v>50.160000000000004</v>
      </c>
      <c r="BA380" s="571">
        <v>-14.45</v>
      </c>
      <c r="BB380" s="571">
        <v>2.5299999999999998</v>
      </c>
      <c r="BC380" s="571">
        <v>6.16</v>
      </c>
      <c r="BD380" s="591"/>
      <c r="BE380" s="421">
        <v>2006</v>
      </c>
      <c r="BF380" s="421">
        <f t="shared" si="100"/>
        <v>2</v>
      </c>
      <c r="BG380" s="578">
        <v>21.81</v>
      </c>
      <c r="BH380" t="s">
        <v>3876</v>
      </c>
      <c r="BI380" t="s">
        <v>3877</v>
      </c>
    </row>
    <row r="381" spans="1:61" s="8" customFormat="1" ht="12.75" customHeight="1" x14ac:dyDescent="0.25">
      <c r="A381" s="95" t="s">
        <v>4590</v>
      </c>
      <c r="B381" s="409" t="s">
        <v>2842</v>
      </c>
      <c r="C381" s="734" t="s">
        <v>111</v>
      </c>
      <c r="D381" s="734" t="s">
        <v>3647</v>
      </c>
      <c r="E381" s="504">
        <v>12</v>
      </c>
      <c r="F381" s="33">
        <v>458</v>
      </c>
      <c r="G381" s="33" t="s">
        <v>105</v>
      </c>
      <c r="H381" s="33" t="s">
        <v>105</v>
      </c>
      <c r="I381" s="573">
        <v>402.38</v>
      </c>
      <c r="J381" s="430">
        <f t="shared" si="86"/>
        <v>2.9822555793031462</v>
      </c>
      <c r="K381" s="575">
        <v>3</v>
      </c>
      <c r="L381" s="406">
        <v>4</v>
      </c>
      <c r="M381" s="423">
        <f t="shared" si="87"/>
        <v>12</v>
      </c>
      <c r="N381" s="183" t="s">
        <v>684</v>
      </c>
      <c r="O381" s="505">
        <v>2.7</v>
      </c>
      <c r="P381" s="422">
        <v>45762</v>
      </c>
      <c r="Q381" s="422">
        <v>45777</v>
      </c>
      <c r="R381" s="423">
        <f t="shared" si="88"/>
        <v>11.111111111111104</v>
      </c>
      <c r="S381" s="474">
        <f>IF(INDEX(Historical!$D$7:$D$1190,MATCH(B381,Historical!$B$7:$B$1192,0))=0,"n/a",(INDEX(Historical!$C$7:$C$1190,MATCH(B381,Historical!$B$7:$B$1192,0))/INDEX(Historical!$D$7:$D$1190,MATCH(B381,Historical!$B$7:$B$1192,0))-1)*100)</f>
        <v>7.6530612244897878</v>
      </c>
      <c r="T381" s="474">
        <f>IF(INDEX(Historical!$F$7:$F$1190,MATCH(B381,Historical!$B$7:$B$1192,0))=0,"n/a",((INDEX(Historical!$C$7:$C$1190,MATCH(B381,Historical!$B$7:$B$1192,0))/INDEX(Historical!$F$7:$F$1190,MATCH(B381,Historical!$B$7:$B$1192,0)))^(1/3)-1)*100)</f>
        <v>11.430531976112302</v>
      </c>
      <c r="U381" s="474">
        <f>IF(INDEX(Historical!$H$7:$H$1190,MATCH(B381,Historical!$B$7:$B$1192,0))=0,"n/a",((INDEX(Historical!$C$7:$C$1190,MATCH(B381,Historical!$B$7:$B$1192,0))/INDEX(Historical!$H$7:$H$1190,MATCH(B381,Historical!$B$7:$B$1192,0)))^(1/5)-1)*100)</f>
        <v>10.513287201847433</v>
      </c>
      <c r="V381" s="474">
        <f>IF(INDEX(Historical!$M$7:$M$1190,MATCH(B381,Historical!$B$7:$B$1192,0))=0,"n/a",((INDEX(Historical!$C$7:$C$1190,MATCH(B381,Historical!$B$7:$B$1192,0))/INDEX(Historical!$M$7:$M$1190,MATCH(B381,Historical!$B$7:$B$1192,0)))^(1/10)-1)*100)</f>
        <v>18.092480897519113</v>
      </c>
      <c r="W381" s="475">
        <f t="shared" si="89"/>
        <v>0.58108599154519713</v>
      </c>
      <c r="X381" s="476">
        <f t="shared" si="90"/>
        <v>0.68356873874170565</v>
      </c>
      <c r="Y381" s="574" t="s">
        <v>3477</v>
      </c>
      <c r="Z381" s="430">
        <f t="shared" si="91"/>
        <v>91.883614088820821</v>
      </c>
      <c r="AA381" s="581">
        <f t="shared" si="92"/>
        <v>30.810107197549769</v>
      </c>
      <c r="AB381" s="406">
        <v>12</v>
      </c>
      <c r="AC381" s="568">
        <v>13.06</v>
      </c>
      <c r="AD381" s="568">
        <v>4.54</v>
      </c>
      <c r="AE381" s="568">
        <v>2.19</v>
      </c>
      <c r="AF381" s="568">
        <v>5.31</v>
      </c>
      <c r="AG381" s="568">
        <v>18.38</v>
      </c>
      <c r="AH381" s="568">
        <v>2.69</v>
      </c>
      <c r="AI381" s="568">
        <v>7.870000000000001</v>
      </c>
      <c r="AJ381" s="568">
        <v>15.379999999999999</v>
      </c>
      <c r="AK381" s="568">
        <v>6.79</v>
      </c>
      <c r="AL381" s="576">
        <v>16410</v>
      </c>
      <c r="AM381" s="571">
        <v>14.27</v>
      </c>
      <c r="AN381" s="568">
        <v>0.16</v>
      </c>
      <c r="AO381" s="510">
        <f t="shared" si="93"/>
        <v>-17.31456441639919</v>
      </c>
      <c r="AP381" s="511">
        <f t="shared" si="94"/>
        <v>13.495542781150579</v>
      </c>
      <c r="AQ381" s="582">
        <f t="shared" si="95"/>
        <v>169.6513545046964</v>
      </c>
      <c r="AR381" s="430">
        <f>INDEX(Historical!$C$7:$C$1190,MATCH(B381,Historical!$B$7:$B$1214,0))*IF(AH381="n/a",1.03,IF(AH381&lt;0,1.01,IF(AH381&gt;10,1.1,(1+AH381/100))))</f>
        <v>10.833795</v>
      </c>
      <c r="AS381" s="581">
        <f t="shared" si="96"/>
        <v>11.686414666500001</v>
      </c>
      <c r="AT381" s="581">
        <f t="shared" si="102"/>
        <v>12.479922222355352</v>
      </c>
      <c r="AU381" s="581">
        <f t="shared" si="102"/>
        <v>13.327308941253282</v>
      </c>
      <c r="AV381" s="581">
        <f t="shared" si="102"/>
        <v>14.23223321836438</v>
      </c>
      <c r="AW381" s="430">
        <f t="shared" si="98"/>
        <v>62.559674048473006</v>
      </c>
      <c r="AX381" s="516">
        <f t="shared" si="99"/>
        <v>15.54741141420374</v>
      </c>
      <c r="AY381" s="606">
        <v>0.95</v>
      </c>
      <c r="AZ381" s="571">
        <v>1.17</v>
      </c>
      <c r="BA381" s="571">
        <v>-29.580000000000002</v>
      </c>
      <c r="BB381" s="571">
        <v>-8.91</v>
      </c>
      <c r="BC381" s="571">
        <v>-15.82</v>
      </c>
      <c r="BD381" s="591"/>
      <c r="BE381" s="421">
        <v>2014</v>
      </c>
      <c r="BF381" s="421">
        <f t="shared" si="100"/>
        <v>1</v>
      </c>
      <c r="BG381" s="578">
        <v>10.82</v>
      </c>
      <c r="BH381" t="s">
        <v>3876</v>
      </c>
      <c r="BI381" t="s">
        <v>3877</v>
      </c>
    </row>
    <row r="382" spans="1:61" s="8" customFormat="1" ht="12.75" customHeight="1" x14ac:dyDescent="0.25">
      <c r="A382" s="95" t="s">
        <v>4594</v>
      </c>
      <c r="B382" s="409" t="s">
        <v>3349</v>
      </c>
      <c r="C382" s="734" t="s">
        <v>107</v>
      </c>
      <c r="D382" s="734" t="s">
        <v>3652</v>
      </c>
      <c r="E382" s="504">
        <v>12</v>
      </c>
      <c r="F382" s="33">
        <v>442</v>
      </c>
      <c r="G382" s="33" t="s">
        <v>105</v>
      </c>
      <c r="H382" s="33" t="s">
        <v>105</v>
      </c>
      <c r="I382" s="573">
        <v>137.29</v>
      </c>
      <c r="J382" s="430">
        <f t="shared" si="86"/>
        <v>1.4567703401558747</v>
      </c>
      <c r="K382" s="575">
        <v>0.5</v>
      </c>
      <c r="L382" s="406">
        <v>4</v>
      </c>
      <c r="M382" s="423">
        <f t="shared" si="87"/>
        <v>2</v>
      </c>
      <c r="N382" s="183" t="s">
        <v>423</v>
      </c>
      <c r="O382" s="505">
        <v>0.45</v>
      </c>
      <c r="P382" s="422">
        <v>45694</v>
      </c>
      <c r="Q382" s="422">
        <v>45708</v>
      </c>
      <c r="R382" s="423">
        <f t="shared" si="88"/>
        <v>11.111111111111107</v>
      </c>
      <c r="S382" s="474">
        <f>IF(INDEX(Historical!$D$7:$D$1190,MATCH(B382,Historical!$B$7:$B$1192,0))=0,"n/a",(INDEX(Historical!$C$7:$C$1190,MATCH(B382,Historical!$B$7:$B$1192,0))/INDEX(Historical!$D$7:$D$1190,MATCH(B382,Historical!$B$7:$B$1192,0))-1)*100)</f>
        <v>12.5</v>
      </c>
      <c r="T382" s="474">
        <f>IF(INDEX(Historical!$F$7:$F$1190,MATCH(B382,Historical!$B$7:$B$1192,0))=0,"n/a",((INDEX(Historical!$C$7:$C$1190,MATCH(B382,Historical!$B$7:$B$1192,0))/INDEX(Historical!$F$7:$F$1190,MATCH(B382,Historical!$B$7:$B$1192,0)))^(1/3)-1)*100)</f>
        <v>13.227071089979447</v>
      </c>
      <c r="U382" s="474">
        <f>IF(INDEX(Historical!$H$7:$H$1190,MATCH(B382,Historical!$B$7:$B$1192,0))=0,"n/a",((INDEX(Historical!$C$7:$C$1190,MATCH(B382,Historical!$B$7:$B$1192,0))/INDEX(Historical!$H$7:$H$1190,MATCH(B382,Historical!$B$7:$B$1192,0)))^(1/5)-1)*100)</f>
        <v>12.474611314209483</v>
      </c>
      <c r="V382" s="474">
        <f>IF(INDEX(Historical!$M$7:$M$1190,MATCH(B382,Historical!$B$7:$B$1192,0))=0,"n/a",((INDEX(Historical!$C$7:$C$1190,MATCH(B382,Historical!$B$7:$B$1192,0))/INDEX(Historical!$M$7:$M$1190,MATCH(B382,Historical!$B$7:$B$1192,0)))^(1/10)-1)*100)</f>
        <v>16.23080652394242</v>
      </c>
      <c r="W382" s="475">
        <f t="shared" si="89"/>
        <v>0.76857618232389802</v>
      </c>
      <c r="X382" s="476">
        <f t="shared" si="90"/>
        <v>1.1019974659195655</v>
      </c>
      <c r="Y382" s="442"/>
      <c r="Z382" s="430">
        <f t="shared" si="91"/>
        <v>18.903591682419659</v>
      </c>
      <c r="AA382" s="581">
        <f t="shared" si="92"/>
        <v>12.976370510396974</v>
      </c>
      <c r="AB382" s="406">
        <v>12</v>
      </c>
      <c r="AC382" s="568">
        <v>10.58</v>
      </c>
      <c r="AD382" s="568">
        <v>1.61</v>
      </c>
      <c r="AE382" s="568">
        <v>2.2400000000000002</v>
      </c>
      <c r="AF382" s="568">
        <v>1.44</v>
      </c>
      <c r="AG382" s="568">
        <v>11.600000000000001</v>
      </c>
      <c r="AH382" s="568">
        <v>5.91</v>
      </c>
      <c r="AI382" s="568">
        <v>6.2700000000000005</v>
      </c>
      <c r="AJ382" s="568">
        <v>11.32</v>
      </c>
      <c r="AK382" s="568">
        <v>8.0500000000000007</v>
      </c>
      <c r="AL382" s="576">
        <v>9190</v>
      </c>
      <c r="AM382" s="571">
        <v>1.5599999999999998</v>
      </c>
      <c r="AN382" s="568">
        <v>0.6</v>
      </c>
      <c r="AO382" s="510">
        <f t="shared" si="93"/>
        <v>0.95501114396838283</v>
      </c>
      <c r="AP382" s="511">
        <f t="shared" si="94"/>
        <v>13.931381654365357</v>
      </c>
      <c r="AQ382" s="582">
        <f t="shared" si="95"/>
        <v>-8.8689014295665114</v>
      </c>
      <c r="AR382" s="430">
        <f>INDEX(Historical!$C$7:$C$1190,MATCH(B382,Historical!$B$7:$B$1214,0))*IF(AH382="n/a",1.03,IF(AH382&lt;0,1.01,IF(AH382&gt;10,1.1,(1+AH382/100))))</f>
        <v>1.90638</v>
      </c>
      <c r="AS382" s="581">
        <f t="shared" si="96"/>
        <v>2.025910026</v>
      </c>
      <c r="AT382" s="581">
        <f t="shared" si="102"/>
        <v>2.188995783093</v>
      </c>
      <c r="AU382" s="581">
        <f t="shared" si="102"/>
        <v>2.3652099436319864</v>
      </c>
      <c r="AV382" s="581">
        <f t="shared" si="102"/>
        <v>2.5556093440943615</v>
      </c>
      <c r="AW382" s="430">
        <f t="shared" si="98"/>
        <v>11.042105096819348</v>
      </c>
      <c r="AX382" s="516">
        <f t="shared" si="99"/>
        <v>8.0429055989652198</v>
      </c>
      <c r="AY382" s="606">
        <v>0.87</v>
      </c>
      <c r="AZ382" s="571">
        <v>54.09</v>
      </c>
      <c r="BA382" s="571">
        <v>-3.34</v>
      </c>
      <c r="BB382" s="571">
        <v>6.12</v>
      </c>
      <c r="BC382" s="571">
        <v>10.95</v>
      </c>
      <c r="BD382" s="591"/>
      <c r="BE382" s="421">
        <v>2014</v>
      </c>
      <c r="BF382" s="421">
        <f t="shared" si="100"/>
        <v>1</v>
      </c>
      <c r="BG382" s="578">
        <v>1.1499999999999999</v>
      </c>
      <c r="BH382" t="s">
        <v>3876</v>
      </c>
      <c r="BI382" t="s">
        <v>3877</v>
      </c>
    </row>
    <row r="383" spans="1:61" s="8" customFormat="1" ht="12.75" customHeight="1" x14ac:dyDescent="0.25">
      <c r="A383" s="95" t="s">
        <v>4596</v>
      </c>
      <c r="B383" s="409" t="s">
        <v>1662</v>
      </c>
      <c r="C383" s="734" t="s">
        <v>111</v>
      </c>
      <c r="D383" s="734" t="s">
        <v>209</v>
      </c>
      <c r="E383" s="504">
        <v>13</v>
      </c>
      <c r="F383" s="33">
        <v>416</v>
      </c>
      <c r="G383" s="33" t="s">
        <v>105</v>
      </c>
      <c r="H383" s="33" t="s">
        <v>105</v>
      </c>
      <c r="I383" s="573">
        <v>276.89999999999998</v>
      </c>
      <c r="J383" s="430">
        <f t="shared" si="86"/>
        <v>0.75117370892018787</v>
      </c>
      <c r="K383" s="575">
        <v>0.52</v>
      </c>
      <c r="L383" s="406">
        <v>4</v>
      </c>
      <c r="M383" s="423">
        <f t="shared" si="87"/>
        <v>2.08</v>
      </c>
      <c r="N383" s="183" t="s">
        <v>567</v>
      </c>
      <c r="O383" s="505">
        <v>0.43</v>
      </c>
      <c r="P383" s="422">
        <v>45807</v>
      </c>
      <c r="Q383" s="422">
        <v>45821</v>
      </c>
      <c r="R383" s="423">
        <f t="shared" si="88"/>
        <v>20.93023255813954</v>
      </c>
      <c r="S383" s="474">
        <f>IF(INDEX(Historical!$D$7:$D$1190,MATCH(B383,Historical!$B$7:$B$1192,0))=0,"n/a",(INDEX(Historical!$C$7:$C$1190,MATCH(B383,Historical!$B$7:$B$1192,0))/INDEX(Historical!$D$7:$D$1190,MATCH(B383,Historical!$B$7:$B$1192,0))-1)*100)</f>
        <v>19.565217391304344</v>
      </c>
      <c r="T383" s="474">
        <f>IF(INDEX(Historical!$F$7:$F$1190,MATCH(B383,Historical!$B$7:$B$1192,0))=0,"n/a",((INDEX(Historical!$C$7:$C$1190,MATCH(B383,Historical!$B$7:$B$1192,0))/INDEX(Historical!$F$7:$F$1190,MATCH(B383,Historical!$B$7:$B$1192,0)))^(1/3)-1)*100)</f>
        <v>17.775292132035126</v>
      </c>
      <c r="U383" s="474">
        <f>IF(INDEX(Historical!$H$7:$H$1190,MATCH(B383,Historical!$B$7:$B$1192,0))=0,"n/a",((INDEX(Historical!$C$7:$C$1190,MATCH(B383,Historical!$B$7:$B$1192,0))/INDEX(Historical!$H$7:$H$1190,MATCH(B383,Historical!$B$7:$B$1192,0)))^(1/5)-1)*100)</f>
        <v>12.888132073019754</v>
      </c>
      <c r="V383" s="474">
        <f>IF(INDEX(Historical!$M$7:$M$1190,MATCH(B383,Historical!$B$7:$B$1192,0))=0,"n/a",((INDEX(Historical!$C$7:$C$1190,MATCH(B383,Historical!$B$7:$B$1192,0))/INDEX(Historical!$M$7:$M$1190,MATCH(B383,Historical!$B$7:$B$1192,0)))^(1/10)-1)*100)</f>
        <v>11.02111765079259</v>
      </c>
      <c r="W383" s="475">
        <f t="shared" si="89"/>
        <v>1.1694033655554794</v>
      </c>
      <c r="X383" s="476">
        <f t="shared" si="90"/>
        <v>0.72732122308237901</v>
      </c>
      <c r="Y383" s="449"/>
      <c r="Z383" s="430">
        <f t="shared" si="91"/>
        <v>22.36559139784946</v>
      </c>
      <c r="AA383" s="581">
        <f t="shared" si="92"/>
        <v>29.774193548387093</v>
      </c>
      <c r="AB383" s="406">
        <v>12</v>
      </c>
      <c r="AC383" s="568">
        <v>9.3000000000000007</v>
      </c>
      <c r="AD383" s="568">
        <v>3.74</v>
      </c>
      <c r="AE383" s="568">
        <v>4.04</v>
      </c>
      <c r="AF383" s="568">
        <v>4.88</v>
      </c>
      <c r="AG383" s="568">
        <v>17.75</v>
      </c>
      <c r="AH383" s="568">
        <v>10.34</v>
      </c>
      <c r="AI383" s="568">
        <v>7.31</v>
      </c>
      <c r="AJ383" s="568">
        <v>17.72</v>
      </c>
      <c r="AK383" s="568">
        <v>7.9600000000000009</v>
      </c>
      <c r="AL383" s="576">
        <v>9240</v>
      </c>
      <c r="AM383" s="571">
        <v>19.02</v>
      </c>
      <c r="AN383" s="568">
        <v>0.1</v>
      </c>
      <c r="AO383" s="510">
        <f t="shared" si="93"/>
        <v>-16.13488776644715</v>
      </c>
      <c r="AP383" s="511">
        <f t="shared" si="94"/>
        <v>13.639305781939942</v>
      </c>
      <c r="AQ383" s="582">
        <f t="shared" si="95"/>
        <v>154.11988816840761</v>
      </c>
      <c r="AR383" s="430">
        <f>INDEX(Historical!$C$7:$C$1190,MATCH(B383,Historical!$B$7:$B$1214,0))*IF(AH383="n/a",1.03,IF(AH383&lt;0,1.01,IF(AH383&gt;10,1.1,(1+AH383/100))))</f>
        <v>1.8149999999999999</v>
      </c>
      <c r="AS383" s="581">
        <f t="shared" si="96"/>
        <v>1.9476764999999998</v>
      </c>
      <c r="AT383" s="581">
        <f t="shared" si="102"/>
        <v>2.1027115493999999</v>
      </c>
      <c r="AU383" s="581">
        <f t="shared" si="102"/>
        <v>2.2700873887322404</v>
      </c>
      <c r="AV383" s="581">
        <f t="shared" si="102"/>
        <v>2.4507863448753269</v>
      </c>
      <c r="AW383" s="430">
        <f t="shared" si="98"/>
        <v>10.586261783007567</v>
      </c>
      <c r="AX383" s="516">
        <f t="shared" si="99"/>
        <v>3.8231353495874205</v>
      </c>
      <c r="AY383" s="606">
        <v>1.1100000000000001</v>
      </c>
      <c r="AZ383" s="571">
        <v>55.92</v>
      </c>
      <c r="BA383" s="571">
        <v>-3.15</v>
      </c>
      <c r="BB383" s="571">
        <v>6.49</v>
      </c>
      <c r="BC383" s="571">
        <v>22.45</v>
      </c>
      <c r="BD383" s="591"/>
      <c r="BE383" s="421">
        <v>2013</v>
      </c>
      <c r="BF383" s="421">
        <f t="shared" si="100"/>
        <v>1</v>
      </c>
      <c r="BG383" s="578">
        <v>12.389999999999999</v>
      </c>
      <c r="BH383" t="s">
        <v>3876</v>
      </c>
      <c r="BI383" t="s">
        <v>3877</v>
      </c>
    </row>
    <row r="384" spans="1:61" s="8" customFormat="1" ht="12.75" customHeight="1" x14ac:dyDescent="0.25">
      <c r="A384" s="8" t="s">
        <v>4598</v>
      </c>
      <c r="B384" s="409" t="s">
        <v>818</v>
      </c>
      <c r="C384" s="734" t="s">
        <v>130</v>
      </c>
      <c r="D384" s="734" t="s">
        <v>3644</v>
      </c>
      <c r="E384" s="504">
        <v>22</v>
      </c>
      <c r="F384" s="33">
        <v>173</v>
      </c>
      <c r="G384" s="33" t="s">
        <v>36</v>
      </c>
      <c r="H384" s="33" t="s">
        <v>114</v>
      </c>
      <c r="I384" s="573">
        <v>72.41</v>
      </c>
      <c r="J384" s="430">
        <f t="shared" si="86"/>
        <v>3.1487363623808862</v>
      </c>
      <c r="K384" s="575">
        <v>0.56999999999999995</v>
      </c>
      <c r="L384" s="406">
        <v>4</v>
      </c>
      <c r="M384" s="423">
        <f t="shared" si="87"/>
        <v>2.2799999999999998</v>
      </c>
      <c r="N384" s="183" t="s">
        <v>436</v>
      </c>
      <c r="O384" s="505">
        <v>0.54749999999999999</v>
      </c>
      <c r="P384" s="422">
        <v>45730</v>
      </c>
      <c r="Q384" s="422">
        <v>45767</v>
      </c>
      <c r="R384" s="423">
        <f t="shared" si="88"/>
        <v>4.1095890410958837</v>
      </c>
      <c r="S384" s="474">
        <f>IF(INDEX(Historical!$D$7:$D$1190,MATCH(B384,Historical!$B$7:$B$1192,0))=0,"n/a",(INDEX(Historical!$C$7:$C$1190,MATCH(B384,Historical!$B$7:$B$1192,0))/INDEX(Historical!$D$7:$D$1190,MATCH(B384,Historical!$B$7:$B$1192,0))-1)*100)</f>
        <v>5.6166056166056189</v>
      </c>
      <c r="T384" s="474">
        <f>IF(INDEX(Historical!$F$7:$F$1190,MATCH(B384,Historical!$B$7:$B$1192,0))=0,"n/a",((INDEX(Historical!$C$7:$C$1190,MATCH(B384,Historical!$B$7:$B$1192,0))/INDEX(Historical!$F$7:$F$1190,MATCH(B384,Historical!$B$7:$B$1192,0)))^(1/3)-1)*100)</f>
        <v>6.2576681336931061</v>
      </c>
      <c r="U384" s="474">
        <f>IF(INDEX(Historical!$H$7:$H$1190,MATCH(B384,Historical!$B$7:$B$1192,0))=0,"n/a",((INDEX(Historical!$C$7:$C$1190,MATCH(B384,Historical!$B$7:$B$1192,0))/INDEX(Historical!$H$7:$H$1190,MATCH(B384,Historical!$B$7:$B$1192,0)))^(1/5)-1)*100)</f>
        <v>6.2769508507614535</v>
      </c>
      <c r="V384" s="474">
        <f>IF(INDEX(Historical!$M$7:$M$1190,MATCH(B384,Historical!$B$7:$B$1192,0))=0,"n/a",((INDEX(Historical!$C$7:$C$1190,MATCH(B384,Historical!$B$7:$B$1192,0))/INDEX(Historical!$M$7:$M$1190,MATCH(B384,Historical!$B$7:$B$1192,0)))^(1/10)-1)*100)</f>
        <v>6.2447333518426129</v>
      </c>
      <c r="W384" s="475">
        <f t="shared" si="89"/>
        <v>1.0051591472531545</v>
      </c>
      <c r="X384" s="476">
        <f t="shared" si="90"/>
        <v>1.1538512593311496</v>
      </c>
      <c r="Y384" s="405"/>
      <c r="Z384" s="430">
        <f t="shared" si="91"/>
        <v>63.333333333333329</v>
      </c>
      <c r="AA384" s="581">
        <f t="shared" si="92"/>
        <v>20.113888888888887</v>
      </c>
      <c r="AB384" s="406">
        <v>12</v>
      </c>
      <c r="AC384" s="568">
        <v>3.6</v>
      </c>
      <c r="AD384" s="568">
        <v>2.35</v>
      </c>
      <c r="AE384" s="568">
        <v>3.07</v>
      </c>
      <c r="AF384" s="568">
        <v>2.04</v>
      </c>
      <c r="AG384" s="568">
        <v>10.65</v>
      </c>
      <c r="AH384" s="568">
        <v>9.0499999999999989</v>
      </c>
      <c r="AI384" s="568">
        <v>8.24</v>
      </c>
      <c r="AJ384" s="568">
        <v>5.4399999999999995</v>
      </c>
      <c r="AK384" s="568">
        <v>8.5500000000000007</v>
      </c>
      <c r="AL384" s="576">
        <v>42820</v>
      </c>
      <c r="AM384" s="571">
        <v>0.21</v>
      </c>
      <c r="AN384" s="568">
        <v>1.59</v>
      </c>
      <c r="AO384" s="510">
        <f t="shared" si="93"/>
        <v>-10.688201675746548</v>
      </c>
      <c r="AP384" s="511">
        <f t="shared" si="94"/>
        <v>9.4256872131423393</v>
      </c>
      <c r="AQ384" s="582">
        <f t="shared" si="95"/>
        <v>35.042928702663275</v>
      </c>
      <c r="AR384" s="430">
        <f>INDEX(Historical!$C$7:$C$1190,MATCH(B384,Historical!$B$7:$B$1214,0))*IF(AH384="n/a",1.03,IF(AH384&lt;0,1.01,IF(AH384&gt;10,1.1,(1+AH384/100))))</f>
        <v>2.3582062500000003</v>
      </c>
      <c r="AS384" s="581">
        <f t="shared" si="96"/>
        <v>2.5525224450000006</v>
      </c>
      <c r="AT384" s="581">
        <f t="shared" si="102"/>
        <v>2.7707631140475004</v>
      </c>
      <c r="AU384" s="581">
        <f t="shared" si="102"/>
        <v>3.0076633602985616</v>
      </c>
      <c r="AV384" s="581">
        <f t="shared" si="102"/>
        <v>3.2648185776040886</v>
      </c>
      <c r="AW384" s="430">
        <f t="shared" si="98"/>
        <v>13.953973746950153</v>
      </c>
      <c r="AX384" s="516">
        <f t="shared" si="99"/>
        <v>19.270782691548341</v>
      </c>
      <c r="AY384" s="606">
        <v>0.35</v>
      </c>
      <c r="AZ384" s="571">
        <v>19.37</v>
      </c>
      <c r="BA384" s="571">
        <v>-2.9000000000000004</v>
      </c>
      <c r="BB384" s="571">
        <v>1.9900000000000002</v>
      </c>
      <c r="BC384" s="571">
        <v>4.29</v>
      </c>
      <c r="BD384" s="591"/>
      <c r="BE384" s="421">
        <v>2004</v>
      </c>
      <c r="BF384" s="421">
        <f t="shared" si="100"/>
        <v>2</v>
      </c>
      <c r="BG384" s="578">
        <v>2.8899999999999997</v>
      </c>
      <c r="BH384" t="s">
        <v>3876</v>
      </c>
      <c r="BI384" t="s">
        <v>3877</v>
      </c>
    </row>
    <row r="385" spans="1:61" s="8" customFormat="1" ht="12.75" customHeight="1" x14ac:dyDescent="0.25">
      <c r="A385" s="95" t="s">
        <v>4600</v>
      </c>
      <c r="B385" s="409" t="s">
        <v>1049</v>
      </c>
      <c r="C385" s="734" t="s">
        <v>152</v>
      </c>
      <c r="D385" s="734" t="s">
        <v>3639</v>
      </c>
      <c r="E385" s="504">
        <v>13</v>
      </c>
      <c r="F385" s="33">
        <v>378</v>
      </c>
      <c r="G385" s="33" t="s">
        <v>105</v>
      </c>
      <c r="H385" s="33" t="s">
        <v>105</v>
      </c>
      <c r="I385" s="573">
        <v>14.3</v>
      </c>
      <c r="J385" s="430">
        <f t="shared" si="86"/>
        <v>4.4755244755244759</v>
      </c>
      <c r="K385" s="575">
        <v>0.16</v>
      </c>
      <c r="L385" s="406">
        <v>4</v>
      </c>
      <c r="M385" s="423">
        <f t="shared" si="87"/>
        <v>0.64</v>
      </c>
      <c r="N385" s="183" t="s">
        <v>237</v>
      </c>
      <c r="O385" s="505">
        <v>0.14000000000000001</v>
      </c>
      <c r="P385" s="609">
        <v>45379</v>
      </c>
      <c r="Q385" s="609">
        <v>45394</v>
      </c>
      <c r="R385" s="423">
        <f t="shared" si="88"/>
        <v>14.285714285714276</v>
      </c>
      <c r="S385" s="474">
        <f>IF(INDEX(Historical!$D$7:$D$1190,MATCH(B385,Historical!$B$7:$B$1192,0))=0,"n/a",(INDEX(Historical!$C$7:$C$1190,MATCH(B385,Historical!$B$7:$B$1192,0))/INDEX(Historical!$D$7:$D$1190,MATCH(B385,Historical!$B$7:$B$1192,0))-1)*100)</f>
        <v>13.761467889908241</v>
      </c>
      <c r="T385" s="474">
        <f>IF(INDEX(Historical!$F$7:$F$1190,MATCH(B385,Historical!$B$7:$B$1192,0))=0,"n/a",((INDEX(Historical!$C$7:$C$1190,MATCH(B385,Historical!$B$7:$B$1192,0))/INDEX(Historical!$F$7:$F$1190,MATCH(B385,Historical!$B$7:$B$1192,0)))^(1/3)-1)*100)</f>
        <v>13.862522184714066</v>
      </c>
      <c r="U385" s="474">
        <f>IF(INDEX(Historical!$H$7:$H$1190,MATCH(B385,Historical!$B$7:$B$1192,0))=0,"n/a",((INDEX(Historical!$C$7:$C$1190,MATCH(B385,Historical!$B$7:$B$1192,0))/INDEX(Historical!$H$7:$H$1190,MATCH(B385,Historical!$B$7:$B$1192,0)))^(1/5)-1)*100)</f>
        <v>10.578853898650253</v>
      </c>
      <c r="V385" s="474">
        <f>IF(INDEX(Historical!$M$7:$M$1190,MATCH(B385,Historical!$B$7:$B$1192,0))=0,"n/a",((INDEX(Historical!$C$7:$C$1190,MATCH(B385,Historical!$B$7:$B$1192,0))/INDEX(Historical!$M$7:$M$1190,MATCH(B385,Historical!$B$7:$B$1192,0)))^(1/10)-1)*100)</f>
        <v>9.0268686756523877</v>
      </c>
      <c r="W385" s="475">
        <f t="shared" si="89"/>
        <v>1.1719295227130022</v>
      </c>
      <c r="X385" s="476" t="str">
        <f t="shared" si="90"/>
        <v>n/a</v>
      </c>
      <c r="Y385" s="451"/>
      <c r="Z385" s="430" t="str">
        <f t="shared" si="91"/>
        <v>n/a</v>
      </c>
      <c r="AA385" s="581" t="str">
        <f t="shared" si="92"/>
        <v>n/a</v>
      </c>
      <c r="AB385" s="406">
        <v>12</v>
      </c>
      <c r="AC385" s="568">
        <v>-4.75</v>
      </c>
      <c r="AD385" s="568" t="s">
        <v>135</v>
      </c>
      <c r="AE385" s="568">
        <v>0.78</v>
      </c>
      <c r="AF385" s="568">
        <v>1.45</v>
      </c>
      <c r="AG385" s="568">
        <v>-37.78</v>
      </c>
      <c r="AH385" s="569">
        <v>4.5900000000000007</v>
      </c>
      <c r="AI385" s="569">
        <v>8.2600000000000016</v>
      </c>
      <c r="AJ385" s="568" t="s">
        <v>135</v>
      </c>
      <c r="AK385" s="568">
        <v>6.9599999999999991</v>
      </c>
      <c r="AL385" s="576">
        <v>2850</v>
      </c>
      <c r="AM385" s="571">
        <v>0.64</v>
      </c>
      <c r="AN385" s="568">
        <v>1.27</v>
      </c>
      <c r="AO385" s="510" t="str">
        <f t="shared" si="93"/>
        <v>n/a</v>
      </c>
      <c r="AP385" s="511">
        <f t="shared" si="94"/>
        <v>15.054378374174728</v>
      </c>
      <c r="AQ385" s="582" t="str">
        <f t="shared" si="95"/>
        <v>n/a</v>
      </c>
      <c r="AR385" s="430">
        <f>INDEX(Historical!$C$7:$C$1190,MATCH(B385,Historical!$B$7:$B$1214,0))*IF(AH385="n/a",1.03,IF(AH385&lt;0,1.01,IF(AH385&gt;10,1.1,(1+AH385/100))))</f>
        <v>0.64845799999999998</v>
      </c>
      <c r="AS385" s="581">
        <f t="shared" si="96"/>
        <v>0.70202063079999999</v>
      </c>
      <c r="AT385" s="581">
        <f t="shared" si="102"/>
        <v>0.75088126670367994</v>
      </c>
      <c r="AU385" s="581">
        <f t="shared" si="102"/>
        <v>0.80314260286625594</v>
      </c>
      <c r="AV385" s="581">
        <f t="shared" si="102"/>
        <v>0.85904132802574729</v>
      </c>
      <c r="AW385" s="430">
        <f t="shared" si="98"/>
        <v>3.763543828395683</v>
      </c>
      <c r="AX385" s="516">
        <f t="shared" si="99"/>
        <v>26.318488310459319</v>
      </c>
      <c r="AY385" s="606">
        <v>0.97</v>
      </c>
      <c r="AZ385" s="571">
        <v>17.599999999999998</v>
      </c>
      <c r="BA385" s="571">
        <v>-47.96</v>
      </c>
      <c r="BB385" s="571">
        <v>-5.4899999999999993</v>
      </c>
      <c r="BC385" s="571">
        <v>-13.350000000000001</v>
      </c>
      <c r="BD385" s="591"/>
      <c r="BE385" s="421">
        <v>2013</v>
      </c>
      <c r="BF385" s="421">
        <f t="shared" si="100"/>
        <v>1</v>
      </c>
      <c r="BG385" s="578">
        <v>-14.64</v>
      </c>
      <c r="BH385" t="s">
        <v>3876</v>
      </c>
      <c r="BI385" t="s">
        <v>3877</v>
      </c>
    </row>
    <row r="386" spans="1:61" s="8" customFormat="1" ht="12.75" customHeight="1" x14ac:dyDescent="0.25">
      <c r="A386" s="88" t="s">
        <v>1696</v>
      </c>
      <c r="B386" s="409" t="s">
        <v>1697</v>
      </c>
      <c r="C386" s="734" t="s">
        <v>111</v>
      </c>
      <c r="D386" s="734" t="s">
        <v>209</v>
      </c>
      <c r="E386" s="504">
        <v>15</v>
      </c>
      <c r="F386" s="33">
        <v>294</v>
      </c>
      <c r="G386" s="33" t="s">
        <v>36</v>
      </c>
      <c r="H386" s="33" t="s">
        <v>36</v>
      </c>
      <c r="I386" s="573">
        <v>141.56</v>
      </c>
      <c r="J386" s="430">
        <f t="shared" si="86"/>
        <v>1.1302627860977676</v>
      </c>
      <c r="K386" s="575">
        <v>0.4</v>
      </c>
      <c r="L386" s="406">
        <v>4</v>
      </c>
      <c r="M386" s="423">
        <f t="shared" si="87"/>
        <v>1.6</v>
      </c>
      <c r="N386" s="183" t="s">
        <v>147</v>
      </c>
      <c r="O386" s="505">
        <v>0.36</v>
      </c>
      <c r="P386" s="422">
        <v>45706</v>
      </c>
      <c r="Q386" s="422">
        <v>45735</v>
      </c>
      <c r="R386" s="423">
        <f t="shared" si="88"/>
        <v>11.111111111111121</v>
      </c>
      <c r="S386" s="474">
        <f>IF(INDEX(Historical!$D$7:$D$1190,MATCH(B386,Historical!$B$7:$B$1192,0))=0,"n/a",(INDEX(Historical!$C$7:$C$1190,MATCH(B386,Historical!$B$7:$B$1192,0))/INDEX(Historical!$D$7:$D$1190,MATCH(B386,Historical!$B$7:$B$1192,0))-1)*100)</f>
        <v>9.0909090909090828</v>
      </c>
      <c r="T386" s="474">
        <f>IF(INDEX(Historical!$F$7:$F$1190,MATCH(B386,Historical!$B$7:$B$1192,0))=0,"n/a",((INDEX(Historical!$C$7:$C$1190,MATCH(B386,Historical!$B$7:$B$1192,0))/INDEX(Historical!$F$7:$F$1190,MATCH(B386,Historical!$B$7:$B$1192,0)))^(1/3)-1)*100)</f>
        <v>8.7380373002892142</v>
      </c>
      <c r="U386" s="474">
        <f>IF(INDEX(Historical!$H$7:$H$1190,MATCH(B386,Historical!$B$7:$B$1192,0))=0,"n/a",((INDEX(Historical!$C$7:$C$1190,MATCH(B386,Historical!$B$7:$B$1192,0))/INDEX(Historical!$H$7:$H$1190,MATCH(B386,Historical!$B$7:$B$1192,0)))^(1/5)-1)*100)</f>
        <v>8.4471771197698544</v>
      </c>
      <c r="V386" s="474">
        <f>IF(INDEX(Historical!$M$7:$M$1190,MATCH(B386,Historical!$B$7:$B$1192,0))=0,"n/a",((INDEX(Historical!$C$7:$C$1190,MATCH(B386,Historical!$B$7:$B$1192,0))/INDEX(Historical!$M$7:$M$1190,MATCH(B386,Historical!$B$7:$B$1192,0)))^(1/10)-1)*100)</f>
        <v>10.894307469981591</v>
      </c>
      <c r="W386" s="475">
        <f t="shared" si="89"/>
        <v>0.77537531807738935</v>
      </c>
      <c r="X386" s="476">
        <f t="shared" si="90"/>
        <v>0.80068029571278254</v>
      </c>
      <c r="Y386" s="450"/>
      <c r="Z386" s="430">
        <f t="shared" si="91"/>
        <v>41.558441558441558</v>
      </c>
      <c r="AA386" s="581">
        <f t="shared" si="92"/>
        <v>36.76883116883117</v>
      </c>
      <c r="AB386" s="406">
        <v>12</v>
      </c>
      <c r="AC386" s="568">
        <v>3.85</v>
      </c>
      <c r="AD386" s="568">
        <v>3.09</v>
      </c>
      <c r="AE386" s="568">
        <v>3.95</v>
      </c>
      <c r="AF386" s="568">
        <v>3.11</v>
      </c>
      <c r="AG386" s="568">
        <v>8.76</v>
      </c>
      <c r="AH386" s="568">
        <v>13.13</v>
      </c>
      <c r="AI386" s="568">
        <v>11.61</v>
      </c>
      <c r="AJ386" s="568">
        <v>10.549999999999999</v>
      </c>
      <c r="AK386" s="568">
        <v>11.899999999999999</v>
      </c>
      <c r="AL386" s="576">
        <v>34460</v>
      </c>
      <c r="AM386" s="571">
        <v>0.27</v>
      </c>
      <c r="AN386" s="568">
        <v>0.19</v>
      </c>
      <c r="AO386" s="510">
        <f t="shared" si="93"/>
        <v>-27.191391262963549</v>
      </c>
      <c r="AP386" s="511">
        <f t="shared" si="94"/>
        <v>9.5774399058676227</v>
      </c>
      <c r="AQ386" s="582">
        <f t="shared" si="95"/>
        <v>125.43889532797023</v>
      </c>
      <c r="AR386" s="430">
        <f>INDEX(Historical!$C$7:$C$1190,MATCH(B386,Historical!$B$7:$B$1214,0))*IF(AH386="n/a",1.03,IF(AH386&lt;0,1.01,IF(AH386&gt;10,1.1,(1+AH386/100))))</f>
        <v>1.5840000000000001</v>
      </c>
      <c r="AS386" s="581">
        <f t="shared" si="96"/>
        <v>1.7424000000000002</v>
      </c>
      <c r="AT386" s="581">
        <f t="shared" si="102"/>
        <v>1.9166400000000003</v>
      </c>
      <c r="AU386" s="581">
        <f t="shared" si="102"/>
        <v>2.1083040000000004</v>
      </c>
      <c r="AV386" s="581">
        <f t="shared" si="102"/>
        <v>2.3191344000000007</v>
      </c>
      <c r="AW386" s="430">
        <f t="shared" si="98"/>
        <v>9.6704784000000021</v>
      </c>
      <c r="AX386" s="516">
        <f t="shared" si="99"/>
        <v>6.8313636620514293</v>
      </c>
      <c r="AY386" s="606">
        <v>1.0900000000000001</v>
      </c>
      <c r="AZ386" s="571">
        <v>40.89</v>
      </c>
      <c r="BA386" s="571">
        <v>-2.59</v>
      </c>
      <c r="BB386" s="571">
        <v>4.18</v>
      </c>
      <c r="BC386" s="571">
        <v>12.61</v>
      </c>
      <c r="BD386" s="591"/>
      <c r="BE386" s="421">
        <v>2011</v>
      </c>
      <c r="BF386" s="421">
        <f t="shared" si="100"/>
        <v>1</v>
      </c>
      <c r="BG386" s="578">
        <v>5.6899999999999995</v>
      </c>
      <c r="BH386" t="s">
        <v>3876</v>
      </c>
      <c r="BI386" t="s">
        <v>3877</v>
      </c>
    </row>
    <row r="387" spans="1:61" s="8" customFormat="1" ht="12.75" customHeight="1" x14ac:dyDescent="0.25">
      <c r="A387" s="577" t="s">
        <v>4602</v>
      </c>
      <c r="B387" s="409" t="s">
        <v>1707</v>
      </c>
      <c r="C387" s="734" t="s">
        <v>107</v>
      </c>
      <c r="D387" s="734" t="s">
        <v>3652</v>
      </c>
      <c r="E387" s="504">
        <v>13</v>
      </c>
      <c r="F387" s="33">
        <v>420</v>
      </c>
      <c r="G387" s="33" t="s">
        <v>36</v>
      </c>
      <c r="H387" s="33" t="s">
        <v>36</v>
      </c>
      <c r="I387" s="573">
        <v>58.01</v>
      </c>
      <c r="J387" s="430">
        <f t="shared" si="86"/>
        <v>3.1029132908119292</v>
      </c>
      <c r="K387" s="575">
        <v>0.45</v>
      </c>
      <c r="L387" s="406">
        <v>4</v>
      </c>
      <c r="M387" s="423">
        <f t="shared" si="87"/>
        <v>1.8</v>
      </c>
      <c r="N387" s="183" t="s">
        <v>614</v>
      </c>
      <c r="O387" s="505">
        <v>0.43</v>
      </c>
      <c r="P387" s="422">
        <v>45883</v>
      </c>
      <c r="Q387" s="422">
        <v>45890</v>
      </c>
      <c r="R387" s="423">
        <f t="shared" si="88"/>
        <v>4.6511627906976782</v>
      </c>
      <c r="S387" s="474">
        <f>IF(INDEX(Historical!$D$7:$D$1190,MATCH(B387,Historical!$B$7:$B$1192,0))=0,"n/a",(INDEX(Historical!$C$7:$C$1190,MATCH(B387,Historical!$B$7:$B$1192,0))/INDEX(Historical!$D$7:$D$1190,MATCH(B387,Historical!$B$7:$B$1192,0))-1)*100)</f>
        <v>1.2195121951219523</v>
      </c>
      <c r="T387" s="474">
        <f>IF(INDEX(Historical!$F$7:$F$1190,MATCH(B387,Historical!$B$7:$B$1192,0))=0,"n/a",((INDEX(Historical!$C$7:$C$1190,MATCH(B387,Historical!$B$7:$B$1192,0))/INDEX(Historical!$F$7:$F$1190,MATCH(B387,Historical!$B$7:$B$1192,0)))^(1/3)-1)*100)</f>
        <v>4.8532425259381284</v>
      </c>
      <c r="U387" s="474">
        <f>IF(INDEX(Historical!$H$7:$H$1190,MATCH(B387,Historical!$B$7:$B$1192,0))=0,"n/a",((INDEX(Historical!$C$7:$C$1190,MATCH(B387,Historical!$B$7:$B$1192,0))/INDEX(Historical!$H$7:$H$1190,MATCH(B387,Historical!$B$7:$B$1192,0)))^(1/5)-1)*100)</f>
        <v>5.3366794005815787</v>
      </c>
      <c r="V387" s="474">
        <f>IF(INDEX(Historical!$M$7:$M$1190,MATCH(B387,Historical!$B$7:$B$1192,0))=0,"n/a",((INDEX(Historical!$C$7:$C$1190,MATCH(B387,Historical!$B$7:$B$1192,0))/INDEX(Historical!$M$7:$M$1190,MATCH(B387,Historical!$B$7:$B$1192,0)))^(1/10)-1)*100)</f>
        <v>26.356855781020471</v>
      </c>
      <c r="W387" s="475">
        <f t="shared" si="89"/>
        <v>0.20247784655802961</v>
      </c>
      <c r="X387" s="476">
        <f t="shared" si="90"/>
        <v>1.5075365538366041</v>
      </c>
      <c r="Y387" s="449"/>
      <c r="Z387" s="430">
        <f t="shared" si="91"/>
        <v>32.846715328467155</v>
      </c>
      <c r="AA387" s="581">
        <f t="shared" si="92"/>
        <v>10.585766423357663</v>
      </c>
      <c r="AB387" s="406">
        <v>12</v>
      </c>
      <c r="AC387" s="568">
        <v>5.48</v>
      </c>
      <c r="AD387" s="568">
        <v>1.39</v>
      </c>
      <c r="AE387" s="568">
        <v>1.72</v>
      </c>
      <c r="AF387" s="568">
        <v>1.31</v>
      </c>
      <c r="AG387" s="568">
        <v>13.23</v>
      </c>
      <c r="AH387" s="568">
        <v>15.110000000000001</v>
      </c>
      <c r="AI387" s="568">
        <v>2.8400000000000003</v>
      </c>
      <c r="AJ387" s="568">
        <v>3.54</v>
      </c>
      <c r="AK387" s="568">
        <v>7.6300000000000008</v>
      </c>
      <c r="AL387" s="576">
        <v>8560</v>
      </c>
      <c r="AM387" s="571">
        <v>1.6199999999999999</v>
      </c>
      <c r="AN387" s="568">
        <v>1.1000000000000001</v>
      </c>
      <c r="AO387" s="510">
        <f t="shared" si="93"/>
        <v>-2.1461737319641561</v>
      </c>
      <c r="AP387" s="511">
        <f t="shared" si="94"/>
        <v>8.4395926913935071</v>
      </c>
      <c r="AQ387" s="582">
        <f t="shared" si="95"/>
        <v>-21.493513319390701</v>
      </c>
      <c r="AR387" s="430">
        <f>INDEX(Historical!$C$7:$C$1190,MATCH(B387,Historical!$B$7:$B$1214,0))*IF(AH387="n/a",1.03,IF(AH387&lt;0,1.01,IF(AH387&gt;10,1.1,(1+AH387/100))))</f>
        <v>1.8260000000000001</v>
      </c>
      <c r="AS387" s="581">
        <f t="shared" si="96"/>
        <v>1.8778584</v>
      </c>
      <c r="AT387" s="581">
        <f t="shared" ref="AT387:AV388" si="103">IF($AK387="n/a",1.03*AS387,IF($AK387&lt;0,1.01*AS387,IF($AK387&gt;10,1.1*AS387,(1+$AK387/100)*AS387)))</f>
        <v>2.0211389959199999</v>
      </c>
      <c r="AU387" s="581">
        <f t="shared" si="103"/>
        <v>2.1753519013086962</v>
      </c>
      <c r="AV387" s="581">
        <f t="shared" si="103"/>
        <v>2.3413312513785498</v>
      </c>
      <c r="AW387" s="430">
        <f t="shared" si="98"/>
        <v>10.241680548607246</v>
      </c>
      <c r="AX387" s="516">
        <f t="shared" si="99"/>
        <v>17.655025941401906</v>
      </c>
      <c r="AY387" s="606">
        <v>0.95</v>
      </c>
      <c r="AZ387" s="571">
        <v>47.55</v>
      </c>
      <c r="BA387" s="571">
        <v>-8.23</v>
      </c>
      <c r="BB387" s="571">
        <v>7.13</v>
      </c>
      <c r="BC387" s="571">
        <v>10.27</v>
      </c>
      <c r="BD387" s="591"/>
      <c r="BE387" s="421">
        <v>2013</v>
      </c>
      <c r="BF387" s="421">
        <f t="shared" si="100"/>
        <v>1</v>
      </c>
      <c r="BG387" s="578">
        <v>0.95</v>
      </c>
      <c r="BH387" t="s">
        <v>3876</v>
      </c>
      <c r="BI387" t="s">
        <v>3877</v>
      </c>
    </row>
    <row r="388" spans="1:61" s="8" customFormat="1" ht="12.75" customHeight="1" x14ac:dyDescent="0.25">
      <c r="A388" s="88" t="s">
        <v>1708</v>
      </c>
      <c r="B388" s="409" t="s">
        <v>1709</v>
      </c>
      <c r="C388" s="734" t="s">
        <v>152</v>
      </c>
      <c r="D388" s="734" t="s">
        <v>3662</v>
      </c>
      <c r="E388" s="504">
        <v>13</v>
      </c>
      <c r="F388" s="33">
        <v>392</v>
      </c>
      <c r="G388" s="33" t="s">
        <v>105</v>
      </c>
      <c r="H388" s="33" t="s">
        <v>105</v>
      </c>
      <c r="I388" s="573">
        <v>156.4</v>
      </c>
      <c r="J388" s="430">
        <f t="shared" si="86"/>
        <v>1.2787723785166241</v>
      </c>
      <c r="K388" s="575">
        <v>0.5</v>
      </c>
      <c r="L388" s="406">
        <v>4</v>
      </c>
      <c r="M388" s="423">
        <f t="shared" si="87"/>
        <v>2</v>
      </c>
      <c r="N388" s="183" t="s">
        <v>118</v>
      </c>
      <c r="O388" s="505">
        <v>0.432</v>
      </c>
      <c r="P388" s="422">
        <v>45678</v>
      </c>
      <c r="Q388" s="422">
        <v>45720</v>
      </c>
      <c r="R388" s="423">
        <f t="shared" si="88"/>
        <v>15.74074074074074</v>
      </c>
      <c r="S388" s="474">
        <f>IF(INDEX(Historical!$D$7:$D$1190,MATCH(B388,Historical!$B$7:$B$1192,0))=0,"n/a",(INDEX(Historical!$C$7:$C$1190,MATCH(B388,Historical!$B$7:$B$1192,0))/INDEX(Historical!$D$7:$D$1190,MATCH(B388,Historical!$B$7:$B$1192,0))-1)*100)</f>
        <v>15.199999999999992</v>
      </c>
      <c r="T388" s="474">
        <f>IF(INDEX(Historical!$F$7:$F$1190,MATCH(B388,Historical!$B$7:$B$1192,0))=0,"n/a",((INDEX(Historical!$C$7:$C$1190,MATCH(B388,Historical!$B$7:$B$1192,0))/INDEX(Historical!$F$7:$F$1190,MATCH(B388,Historical!$B$7:$B$1192,0)))^(1/3)-1)*100)</f>
        <v>19.999999999999996</v>
      </c>
      <c r="U388" s="474">
        <f>IF(INDEX(Historical!$H$7:$H$1190,MATCH(B388,Historical!$B$7:$B$1192,0))=0,"n/a",((INDEX(Historical!$C$7:$C$1190,MATCH(B388,Historical!$B$7:$B$1192,0))/INDEX(Historical!$H$7:$H$1190,MATCH(B388,Historical!$B$7:$B$1192,0)))^(1/5)-1)*100)</f>
        <v>21.374646976541854</v>
      </c>
      <c r="V388" s="474">
        <f>IF(INDEX(Historical!$M$7:$M$1190,MATCH(B388,Historical!$B$7:$B$1192,0))=0,"n/a",((INDEX(Historical!$C$7:$C$1190,MATCH(B388,Historical!$B$7:$B$1192,0))/INDEX(Historical!$M$7:$M$1190,MATCH(B388,Historical!$B$7:$B$1192,0)))^(1/10)-1)*100)</f>
        <v>19.623119885131544</v>
      </c>
      <c r="W388" s="475">
        <f t="shared" si="89"/>
        <v>1.0892583392275681</v>
      </c>
      <c r="X388" s="476">
        <f t="shared" si="90"/>
        <v>1.7946806865274436</v>
      </c>
      <c r="Y388" s="439"/>
      <c r="Z388" s="430">
        <f t="shared" si="91"/>
        <v>34.423407917383827</v>
      </c>
      <c r="AA388" s="581">
        <f t="shared" si="92"/>
        <v>26.91910499139415</v>
      </c>
      <c r="AB388" s="406">
        <v>12</v>
      </c>
      <c r="AC388" s="568">
        <v>5.81</v>
      </c>
      <c r="AD388" s="568">
        <v>3.17</v>
      </c>
      <c r="AE388" s="568">
        <v>7.39</v>
      </c>
      <c r="AF388" s="568">
        <v>13.95</v>
      </c>
      <c r="AG388" s="568">
        <v>52.54</v>
      </c>
      <c r="AH388" s="568">
        <v>7.24</v>
      </c>
      <c r="AI388" s="568">
        <v>8.77</v>
      </c>
      <c r="AJ388" s="568">
        <v>11.91</v>
      </c>
      <c r="AK388" s="568">
        <v>8.49</v>
      </c>
      <c r="AL388" s="576">
        <v>69310</v>
      </c>
      <c r="AM388" s="571">
        <v>0.16999999999999998</v>
      </c>
      <c r="AN388" s="568">
        <v>1.36</v>
      </c>
      <c r="AO388" s="510">
        <f t="shared" si="93"/>
        <v>-4.2656856363356717</v>
      </c>
      <c r="AP388" s="511">
        <f t="shared" si="94"/>
        <v>22.653419355058478</v>
      </c>
      <c r="AQ388" s="582">
        <f t="shared" si="95"/>
        <v>308.53206844340104</v>
      </c>
      <c r="AR388" s="430">
        <f>INDEX(Historical!$C$7:$C$1190,MATCH(B388,Historical!$B$7:$B$1214,0))*IF(AH388="n/a",1.03,IF(AH388&lt;0,1.01,IF(AH388&gt;10,1.1,(1+AH388/100))))</f>
        <v>1.8531072</v>
      </c>
      <c r="AS388" s="581">
        <f t="shared" si="96"/>
        <v>2.0156247014399997</v>
      </c>
      <c r="AT388" s="581">
        <f t="shared" si="103"/>
        <v>2.1867512385922558</v>
      </c>
      <c r="AU388" s="581">
        <f t="shared" si="103"/>
        <v>2.3724064187487381</v>
      </c>
      <c r="AV388" s="581">
        <f t="shared" si="103"/>
        <v>2.5738237237005062</v>
      </c>
      <c r="AW388" s="430">
        <f t="shared" si="98"/>
        <v>11.0017132824815</v>
      </c>
      <c r="AX388" s="516">
        <f t="shared" si="99"/>
        <v>7.0343435309984006</v>
      </c>
      <c r="AY388" s="606">
        <v>0.89</v>
      </c>
      <c r="AZ388" s="571">
        <v>11.95</v>
      </c>
      <c r="BA388" s="571">
        <v>-21.93</v>
      </c>
      <c r="BB388" s="571">
        <v>1.92</v>
      </c>
      <c r="BC388" s="571">
        <v>-3.5900000000000003</v>
      </c>
      <c r="BD388" s="591"/>
      <c r="BE388" s="421">
        <v>2013</v>
      </c>
      <c r="BF388" s="421">
        <f t="shared" si="100"/>
        <v>1</v>
      </c>
      <c r="BG388" s="578">
        <v>18.240000000000002</v>
      </c>
      <c r="BH388" t="s">
        <v>3876</v>
      </c>
      <c r="BI388" t="s">
        <v>3877</v>
      </c>
    </row>
    <row r="389" spans="1:61" s="486" customFormat="1" ht="13" thickBot="1" x14ac:dyDescent="0.3">
      <c r="B389" s="560"/>
      <c r="E389" s="561"/>
      <c r="F389" s="551"/>
      <c r="J389" s="501"/>
      <c r="L389" s="552"/>
      <c r="M389" s="551"/>
      <c r="N389" s="551"/>
      <c r="O389" s="501"/>
      <c r="R389" s="551"/>
      <c r="S389" s="553"/>
      <c r="T389" s="553"/>
      <c r="U389" s="553"/>
      <c r="V389" s="553"/>
      <c r="W389" s="553"/>
      <c r="X389" s="553"/>
      <c r="Y389" s="560"/>
      <c r="Z389" s="501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01"/>
      <c r="AR389" s="555"/>
      <c r="AS389" s="556"/>
      <c r="AT389" s="556"/>
      <c r="AU389" s="556"/>
      <c r="AV389" s="556"/>
      <c r="AW389" s="555"/>
      <c r="AX389" s="556"/>
      <c r="AY389" s="501"/>
      <c r="BD389" s="561"/>
      <c r="BE389" s="551"/>
      <c r="BF389" s="551"/>
      <c r="BI389"/>
    </row>
    <row r="390" spans="1:61" x14ac:dyDescent="0.25">
      <c r="A390" s="8" t="s">
        <v>3618</v>
      </c>
      <c r="B390" s="435">
        <f>COUNTA(B7:B388)</f>
        <v>382</v>
      </c>
      <c r="E390" s="566">
        <f>AVERAGE(E7:E388)</f>
        <v>15.034031413612565</v>
      </c>
      <c r="I390" s="557">
        <f>AVERAGE(I7:I388)</f>
        <v>146.01761780104724</v>
      </c>
      <c r="J390" s="558">
        <f>AVERAGE(J7:J388)</f>
        <v>2.6844587643273754</v>
      </c>
      <c r="K390" s="562">
        <f>AVERAGE(K7:K388)</f>
        <v>0.65947289790575936</v>
      </c>
      <c r="M390" s="557">
        <f>AVERAGE(M7:M388)</f>
        <v>2.6193904816753935</v>
      </c>
      <c r="O390" s="562">
        <f>AVERAGE(O7:O388)</f>
        <v>0.61342865532286217</v>
      </c>
      <c r="R390" s="557">
        <f t="shared" ref="R390:X390" si="104">AVERAGE(R7:R388)</f>
        <v>7.3062275711524318</v>
      </c>
      <c r="S390" s="563">
        <f t="shared" si="104"/>
        <v>7.5864800483919028</v>
      </c>
      <c r="T390" s="563">
        <f t="shared" si="104"/>
        <v>9.2129144170614463</v>
      </c>
      <c r="U390" s="563">
        <f t="shared" si="104"/>
        <v>9.1027534725605541</v>
      </c>
      <c r="V390" s="563">
        <f t="shared" si="104"/>
        <v>11.638855274144921</v>
      </c>
      <c r="W390" s="564">
        <f t="shared" si="104"/>
        <v>0.83726645676590783</v>
      </c>
      <c r="X390" s="565">
        <f t="shared" si="104"/>
        <v>2.5249425770081007</v>
      </c>
      <c r="Z390" s="558">
        <f>AVERAGE(Z7:Z388)</f>
        <v>81.600009740629844</v>
      </c>
      <c r="AA390" s="557">
        <f>AVERAGE(AA7:AA388)</f>
        <v>30.002758072645602</v>
      </c>
      <c r="AB390" s="400"/>
      <c r="AC390" s="557">
        <f t="shared" ref="AC390:BC390" si="105">AVERAGE(AC7:AC388)</f>
        <v>5.9925469168900802</v>
      </c>
      <c r="AD390" s="557">
        <f t="shared" si="105"/>
        <v>4.5979026217228451</v>
      </c>
      <c r="AE390" s="557">
        <f t="shared" si="105"/>
        <v>3.677694369973191</v>
      </c>
      <c r="AF390" s="557">
        <f t="shared" si="105"/>
        <v>5.1781369863013769</v>
      </c>
      <c r="AG390" s="557">
        <f t="shared" si="105"/>
        <v>21.770136612021858</v>
      </c>
      <c r="AH390" s="557">
        <f t="shared" si="105"/>
        <v>0.74182072829131696</v>
      </c>
      <c r="AI390" s="557">
        <f t="shared" si="105"/>
        <v>36.088375350140069</v>
      </c>
      <c r="AJ390" s="557">
        <f t="shared" si="105"/>
        <v>7.1208450704225363</v>
      </c>
      <c r="AK390" s="557">
        <f t="shared" si="105"/>
        <v>9.6470198675496697</v>
      </c>
      <c r="AL390" s="627">
        <f t="shared" si="105"/>
        <v>66182.179249329754</v>
      </c>
      <c r="AM390" s="557">
        <f t="shared" si="105"/>
        <v>7.5650670241286804</v>
      </c>
      <c r="AN390" s="557">
        <f t="shared" si="105"/>
        <v>1.6637534246575343</v>
      </c>
      <c r="AO390" s="593">
        <f t="shared" si="105"/>
        <v>-18.199503150352477</v>
      </c>
      <c r="AP390" s="557">
        <f t="shared" si="105"/>
        <v>11.787212236887935</v>
      </c>
      <c r="AQ390" s="619">
        <f t="shared" si="105"/>
        <v>115.85429753933913</v>
      </c>
      <c r="AR390" s="618">
        <f t="shared" si="105"/>
        <v>2.5562884049594872</v>
      </c>
      <c r="AS390" s="557">
        <f t="shared" si="105"/>
        <v>2.7560491292649116</v>
      </c>
      <c r="AT390" s="557">
        <f t="shared" si="105"/>
        <v>2.9477253221784574</v>
      </c>
      <c r="AU390" s="557">
        <f t="shared" si="105"/>
        <v>3.155532718492053</v>
      </c>
      <c r="AV390" s="557">
        <f t="shared" si="105"/>
        <v>3.380929994388056</v>
      </c>
      <c r="AW390" s="557">
        <f t="shared" si="105"/>
        <v>14.79652556928297</v>
      </c>
      <c r="AX390" s="619">
        <f t="shared" si="105"/>
        <v>15.093536804806027</v>
      </c>
      <c r="AY390" s="618">
        <f t="shared" si="105"/>
        <v>0.87426273458445058</v>
      </c>
      <c r="AZ390" s="557">
        <f t="shared" si="105"/>
        <v>31.527238605898113</v>
      </c>
      <c r="BA390" s="557">
        <f t="shared" si="105"/>
        <v>-13.908766756032167</v>
      </c>
      <c r="BB390" s="557">
        <f t="shared" si="105"/>
        <v>2.7033512064343164</v>
      </c>
      <c r="BC390" s="619">
        <f t="shared" si="105"/>
        <v>4.1063538873994618</v>
      </c>
      <c r="BD390" s="557"/>
      <c r="BE390" s="400">
        <f>AVERAGE(BE7:BE388)</f>
        <v>2010.8010471204188</v>
      </c>
      <c r="BF390" s="557">
        <f>AVERAGE(BF7:BF388)</f>
        <v>1.2225130890052356</v>
      </c>
      <c r="BG390" s="557">
        <f>AVERAGE(BG7:BG388)</f>
        <v>5.4844504021447715</v>
      </c>
    </row>
    <row r="391" spans="1:61" x14ac:dyDescent="0.25">
      <c r="O391" s="614"/>
      <c r="W391" s="626"/>
      <c r="X391" s="626"/>
      <c r="AC391"/>
      <c r="AD391"/>
      <c r="AE391"/>
      <c r="AF391"/>
      <c r="AG391"/>
      <c r="AH391"/>
      <c r="AI391"/>
      <c r="AJ391"/>
      <c r="AK391"/>
      <c r="AL391" s="628"/>
      <c r="AM391"/>
      <c r="AN391" s="435"/>
      <c r="AO391"/>
      <c r="AQ391" s="435"/>
      <c r="AR391"/>
      <c r="AS391"/>
      <c r="AT391"/>
      <c r="AU391"/>
      <c r="AV391"/>
      <c r="AW391"/>
      <c r="AX391" s="435"/>
      <c r="AY391"/>
      <c r="BC391" s="435"/>
      <c r="BD391"/>
      <c r="BE391" s="617"/>
      <c r="BF391"/>
    </row>
    <row r="392" spans="1:61" x14ac:dyDescent="0.25">
      <c r="A392" t="s">
        <v>3700</v>
      </c>
      <c r="I392" s="435"/>
      <c r="J392"/>
      <c r="O392" s="614"/>
      <c r="W392" s="626"/>
      <c r="X392" s="626"/>
      <c r="AC392"/>
      <c r="AD392"/>
      <c r="AE392"/>
      <c r="AF392"/>
      <c r="AG392"/>
      <c r="AH392"/>
      <c r="AI392"/>
      <c r="AJ392"/>
      <c r="AK392"/>
      <c r="AL392" s="628"/>
      <c r="AM392"/>
      <c r="AN392" s="435"/>
      <c r="AO392"/>
      <c r="AQ392" s="435"/>
      <c r="AR392"/>
      <c r="AS392"/>
      <c r="AT392"/>
      <c r="AU392"/>
      <c r="AV392"/>
      <c r="AW392"/>
      <c r="AX392" s="435"/>
      <c r="AY392"/>
      <c r="BC392" s="435"/>
      <c r="BD392"/>
      <c r="BE392" s="617"/>
      <c r="BF392"/>
    </row>
    <row r="393" spans="1:61" x14ac:dyDescent="0.25">
      <c r="A393" t="s">
        <v>3656</v>
      </c>
      <c r="B393" s="435">
        <f t="shared" ref="B393:B403" si="106">COUNTIF($C$7:$C$388,"="&amp;$A393)</f>
        <v>6</v>
      </c>
      <c r="E393" s="566">
        <f t="shared" ref="E393:E403" si="107">AVERAGEIFS($E$7:$E$388,$C$7:$C$388,"="&amp;$A393)</f>
        <v>14.5</v>
      </c>
      <c r="I393" s="612">
        <f t="shared" ref="I393:K403" si="108">AVERAGEIFS(I$7:I$388,$C$7:$C$388,"="&amp;$A393)</f>
        <v>84.883333333333326</v>
      </c>
      <c r="J393" s="557">
        <f t="shared" si="108"/>
        <v>6.0822562778775335</v>
      </c>
      <c r="K393" s="562">
        <f t="shared" si="108"/>
        <v>1.1937500000000001</v>
      </c>
      <c r="L393" s="566"/>
      <c r="M393" s="557">
        <f t="shared" ref="M393:M403" si="109">AVERAGEIFS(M$7:M$388,$C$7:$C$388,"="&amp;$A393)</f>
        <v>4.7750000000000004</v>
      </c>
      <c r="N393" s="566"/>
      <c r="O393" s="562">
        <f t="shared" ref="O393:O403" si="110">AVERAGEIFS(O$7:O$388,$C$7:$C$388,"="&amp;$A393)</f>
        <v>1.1391666666666667</v>
      </c>
      <c r="P393" s="566"/>
      <c r="Q393" s="566"/>
      <c r="R393" s="557">
        <f t="shared" ref="R393:X403" si="111">AVERAGEIFS(R$7:R$388,$C$7:$C$388,"="&amp;$A393)</f>
        <v>4.8076530144966849</v>
      </c>
      <c r="S393" s="557">
        <f t="shared" si="111"/>
        <v>7.7567294535119631</v>
      </c>
      <c r="T393" s="557">
        <f t="shared" si="111"/>
        <v>10.315222414765651</v>
      </c>
      <c r="U393" s="557">
        <f t="shared" si="111"/>
        <v>10.717282150686232</v>
      </c>
      <c r="V393" s="557">
        <f t="shared" si="111"/>
        <v>13.325175714118149</v>
      </c>
      <c r="W393" s="565">
        <f t="shared" si="111"/>
        <v>0.81069608621202105</v>
      </c>
      <c r="X393" s="565">
        <f t="shared" si="111"/>
        <v>2.008578815812879</v>
      </c>
      <c r="Y393" s="435"/>
      <c r="Z393" s="557">
        <f t="shared" ref="Z393:AA403" si="112">AVERAGEIFS(Z$7:Z$388,$C$7:$C$388,"="&amp;$A393)</f>
        <v>58.542460202859075</v>
      </c>
      <c r="AA393" s="557">
        <f t="shared" si="112"/>
        <v>12.237422972193743</v>
      </c>
      <c r="AB393" s="557"/>
      <c r="AC393" s="557">
        <f t="shared" ref="AC393:AL403" si="113">AVERAGEIFS(AC$7:AC$388,$C$7:$C$388,"="&amp;$A393)</f>
        <v>-10.256666666666666</v>
      </c>
      <c r="AD393" s="557">
        <f t="shared" si="113"/>
        <v>2.4933333333333336</v>
      </c>
      <c r="AE393" s="557">
        <f t="shared" si="113"/>
        <v>1.1599999999999999</v>
      </c>
      <c r="AF393" s="557">
        <f t="shared" si="113"/>
        <v>8.2550000000000008</v>
      </c>
      <c r="AG393" s="557">
        <f t="shared" si="113"/>
        <v>-6.8999999999999986</v>
      </c>
      <c r="AH393" s="557">
        <f t="shared" si="113"/>
        <v>-236.41166666666663</v>
      </c>
      <c r="AI393" s="557">
        <f t="shared" si="113"/>
        <v>49.481666666666655</v>
      </c>
      <c r="AJ393" s="557">
        <f t="shared" si="113"/>
        <v>0.57799999999999996</v>
      </c>
      <c r="AK393" s="557">
        <f t="shared" si="113"/>
        <v>23.004999999999995</v>
      </c>
      <c r="AL393" s="627">
        <f t="shared" si="113"/>
        <v>55134.828333333331</v>
      </c>
      <c r="AM393" s="557">
        <f t="shared" ref="AM393:AV403" si="114">AVERAGEIFS(AM$7:AM$388,$C$7:$C$388,"="&amp;$A393)</f>
        <v>5.1766666666666667</v>
      </c>
      <c r="AN393" s="615">
        <f t="shared" si="114"/>
        <v>11.088333333333333</v>
      </c>
      <c r="AO393" s="557">
        <f t="shared" si="114"/>
        <v>4.2983958446259436</v>
      </c>
      <c r="AP393" s="557">
        <f t="shared" si="114"/>
        <v>16.799538428563768</v>
      </c>
      <c r="AQ393" s="615">
        <f t="shared" si="114"/>
        <v>5.953916729785111</v>
      </c>
      <c r="AR393" s="557">
        <f t="shared" si="114"/>
        <v>4.6810528333333332</v>
      </c>
      <c r="AS393" s="557">
        <f t="shared" si="114"/>
        <v>5.1014336681833337</v>
      </c>
      <c r="AT393" s="557">
        <f t="shared" si="114"/>
        <v>5.448592001538799</v>
      </c>
      <c r="AU393" s="557">
        <f t="shared" si="114"/>
        <v>5.8271906187008033</v>
      </c>
      <c r="AV393" s="557">
        <f t="shared" si="114"/>
        <v>6.2402632641546525</v>
      </c>
      <c r="AW393" s="557">
        <f t="shared" ref="AW393:BC403" si="115">AVERAGEIFS(AW$7:AW$388,$C$7:$C$388,"="&amp;$A393)</f>
        <v>27.298532385910921</v>
      </c>
      <c r="AX393" s="615">
        <f t="shared" si="115"/>
        <v>34.958254057507183</v>
      </c>
      <c r="AY393" s="557">
        <f t="shared" si="115"/>
        <v>0.83166666666666667</v>
      </c>
      <c r="AZ393" s="557">
        <f t="shared" si="115"/>
        <v>26.218333333333334</v>
      </c>
      <c r="BA393" s="557">
        <f t="shared" si="115"/>
        <v>-29.631666666666664</v>
      </c>
      <c r="BB393" s="557">
        <f t="shared" si="115"/>
        <v>2.9116666666666671</v>
      </c>
      <c r="BC393" s="615">
        <f t="shared" si="115"/>
        <v>-8.43</v>
      </c>
      <c r="BD393" s="557"/>
      <c r="BE393" s="400">
        <f t="shared" ref="BE393:BG403" si="116">AVERAGEIFS(BE$7:BE$388,$C$7:$C$388,"="&amp;$A393)</f>
        <v>2011</v>
      </c>
      <c r="BF393" s="557">
        <f t="shared" si="116"/>
        <v>1.3333333333333333</v>
      </c>
      <c r="BG393" s="557">
        <f t="shared" si="116"/>
        <v>1.1366666666666667</v>
      </c>
    </row>
    <row r="394" spans="1:61" x14ac:dyDescent="0.25">
      <c r="A394" t="s">
        <v>243</v>
      </c>
      <c r="B394" s="435">
        <f t="shared" si="106"/>
        <v>23</v>
      </c>
      <c r="E394" s="566">
        <f t="shared" si="107"/>
        <v>14.565217391304348</v>
      </c>
      <c r="I394" s="612">
        <f t="shared" si="108"/>
        <v>156.45608695652177</v>
      </c>
      <c r="J394" s="557">
        <f t="shared" si="108"/>
        <v>2.3507571152229607</v>
      </c>
      <c r="K394" s="562">
        <f t="shared" si="108"/>
        <v>0.65071739130434791</v>
      </c>
      <c r="L394" s="566"/>
      <c r="M394" s="557">
        <f t="shared" si="109"/>
        <v>2.549521739130435</v>
      </c>
      <c r="N394" s="566"/>
      <c r="O394" s="562">
        <f t="shared" si="110"/>
        <v>0.60508695652173916</v>
      </c>
      <c r="P394" s="566"/>
      <c r="Q394" s="566"/>
      <c r="R394" s="557">
        <f t="shared" si="111"/>
        <v>8.6767069824025036</v>
      </c>
      <c r="S394" s="557">
        <f t="shared" si="111"/>
        <v>10.51191970177481</v>
      </c>
      <c r="T394" s="557">
        <f t="shared" si="111"/>
        <v>15.059429128736577</v>
      </c>
      <c r="U394" s="557">
        <f t="shared" si="111"/>
        <v>14.521653839494865</v>
      </c>
      <c r="V394" s="557">
        <f t="shared" si="111"/>
        <v>15.56100032625613</v>
      </c>
      <c r="W394" s="565">
        <f t="shared" si="111"/>
        <v>0.94235610056170316</v>
      </c>
      <c r="X394" s="565">
        <f t="shared" si="111"/>
        <v>1.4341991135653673</v>
      </c>
      <c r="Y394" s="435"/>
      <c r="Z394" s="557">
        <f t="shared" si="112"/>
        <v>57.259532570905769</v>
      </c>
      <c r="AA394" s="557">
        <f t="shared" si="112"/>
        <v>24.449017433804485</v>
      </c>
      <c r="AB394" s="557"/>
      <c r="AC394" s="557">
        <f t="shared" si="113"/>
        <v>8.2239130434782606</v>
      </c>
      <c r="AD394" s="557">
        <f t="shared" si="113"/>
        <v>9.7883333333333322</v>
      </c>
      <c r="AE394" s="557">
        <f t="shared" si="113"/>
        <v>1.590434782608696</v>
      </c>
      <c r="AF394" s="557">
        <f t="shared" si="113"/>
        <v>9.7257142857142842</v>
      </c>
      <c r="AG394" s="557">
        <f t="shared" si="113"/>
        <v>61.435238095238091</v>
      </c>
      <c r="AH394" s="557">
        <f t="shared" si="113"/>
        <v>-2.5934782608695643</v>
      </c>
      <c r="AI394" s="557">
        <f t="shared" si="113"/>
        <v>23.330434782608702</v>
      </c>
      <c r="AJ394" s="557">
        <f t="shared" si="113"/>
        <v>14.8415</v>
      </c>
      <c r="AK394" s="557">
        <f t="shared" si="113"/>
        <v>5.6976190476190487</v>
      </c>
      <c r="AL394" s="627">
        <f t="shared" si="113"/>
        <v>38414</v>
      </c>
      <c r="AM394" s="557">
        <f t="shared" si="114"/>
        <v>12.734782608695653</v>
      </c>
      <c r="AN394" s="615">
        <f t="shared" si="114"/>
        <v>2.8271428571428574</v>
      </c>
      <c r="AO394" s="557">
        <f t="shared" si="114"/>
        <v>-7.7527932607881356</v>
      </c>
      <c r="AP394" s="557">
        <f t="shared" si="114"/>
        <v>16.872410954717829</v>
      </c>
      <c r="AQ394" s="615">
        <f t="shared" si="114"/>
        <v>153.23873987267663</v>
      </c>
      <c r="AR394" s="557">
        <f t="shared" si="114"/>
        <v>2.4282310739130435</v>
      </c>
      <c r="AS394" s="557">
        <f t="shared" si="114"/>
        <v>2.63121815</v>
      </c>
      <c r="AT394" s="557">
        <f t="shared" si="114"/>
        <v>2.7879105387387826</v>
      </c>
      <c r="AU394" s="557">
        <f t="shared" si="114"/>
        <v>2.9558433886468443</v>
      </c>
      <c r="AV394" s="557">
        <f t="shared" si="114"/>
        <v>3.1359047606888155</v>
      </c>
      <c r="AW394" s="557">
        <f t="shared" si="115"/>
        <v>13.939107911987486</v>
      </c>
      <c r="AX394" s="615">
        <f t="shared" si="115"/>
        <v>12.972051881208316</v>
      </c>
      <c r="AY394" s="557">
        <f t="shared" si="115"/>
        <v>1.0834782608695652</v>
      </c>
      <c r="AZ394" s="557">
        <f t="shared" si="115"/>
        <v>37.769565217391303</v>
      </c>
      <c r="BA394" s="557">
        <f t="shared" si="115"/>
        <v>-16.695217391304347</v>
      </c>
      <c r="BB394" s="557">
        <f t="shared" si="115"/>
        <v>4.1643478260869564</v>
      </c>
      <c r="BC394" s="615">
        <f t="shared" si="115"/>
        <v>5.7730434782608713</v>
      </c>
      <c r="BD394" s="557"/>
      <c r="BE394" s="400">
        <f t="shared" si="116"/>
        <v>2011.3478260869565</v>
      </c>
      <c r="BF394" s="557">
        <f t="shared" si="116"/>
        <v>1.1304347826086956</v>
      </c>
      <c r="BG394" s="557">
        <f t="shared" si="116"/>
        <v>8.7108695652173918</v>
      </c>
    </row>
    <row r="395" spans="1:61" x14ac:dyDescent="0.25">
      <c r="A395" t="s">
        <v>127</v>
      </c>
      <c r="B395" s="435">
        <f t="shared" si="106"/>
        <v>15</v>
      </c>
      <c r="E395" s="566">
        <f t="shared" si="107"/>
        <v>17.133333333333333</v>
      </c>
      <c r="I395" s="612">
        <f t="shared" si="108"/>
        <v>159.256</v>
      </c>
      <c r="J395" s="557">
        <f t="shared" si="108"/>
        <v>2.7621382622687149</v>
      </c>
      <c r="K395" s="562">
        <f t="shared" si="108"/>
        <v>0.71783333333333332</v>
      </c>
      <c r="L395" s="566"/>
      <c r="M395" s="557">
        <f t="shared" si="109"/>
        <v>2.8713333333333333</v>
      </c>
      <c r="N395" s="566"/>
      <c r="O395" s="562">
        <f t="shared" si="110"/>
        <v>0.67563333333333353</v>
      </c>
      <c r="P395" s="566"/>
      <c r="Q395" s="566"/>
      <c r="R395" s="557">
        <f t="shared" si="111"/>
        <v>6.0633169663077426</v>
      </c>
      <c r="S395" s="557">
        <f t="shared" si="111"/>
        <v>6.9396718474317529</v>
      </c>
      <c r="T395" s="557">
        <f t="shared" si="111"/>
        <v>7.8731608269429252</v>
      </c>
      <c r="U395" s="557">
        <f t="shared" si="111"/>
        <v>7.3273464735620903</v>
      </c>
      <c r="V395" s="557">
        <f t="shared" si="111"/>
        <v>8.8894780415932733</v>
      </c>
      <c r="W395" s="565">
        <f t="shared" si="111"/>
        <v>0.82260033344647698</v>
      </c>
      <c r="X395" s="565">
        <f t="shared" si="111"/>
        <v>0.97136647016053934</v>
      </c>
      <c r="Y395" s="435"/>
      <c r="Z395" s="557">
        <f t="shared" si="112"/>
        <v>60.889044515360872</v>
      </c>
      <c r="AA395" s="557">
        <f t="shared" si="112"/>
        <v>24.69288882525079</v>
      </c>
      <c r="AB395" s="557"/>
      <c r="AC395" s="557">
        <f t="shared" si="113"/>
        <v>4.7233333333333327</v>
      </c>
      <c r="AD395" s="557">
        <f t="shared" si="113"/>
        <v>9.7590000000000003</v>
      </c>
      <c r="AE395" s="557">
        <f t="shared" si="113"/>
        <v>1.9766666666666666</v>
      </c>
      <c r="AF395" s="557">
        <f t="shared" si="113"/>
        <v>4.9121428571428565</v>
      </c>
      <c r="AG395" s="557">
        <f t="shared" si="113"/>
        <v>18.054285714285715</v>
      </c>
      <c r="AH395" s="557">
        <f t="shared" si="113"/>
        <v>-2.9342857142857151</v>
      </c>
      <c r="AI395" s="557">
        <f t="shared" si="113"/>
        <v>7.9507142857142856</v>
      </c>
      <c r="AJ395" s="557">
        <f t="shared" si="113"/>
        <v>-0.81199999999999917</v>
      </c>
      <c r="AK395" s="557">
        <f t="shared" si="113"/>
        <v>4.0561538461538458</v>
      </c>
      <c r="AL395" s="627">
        <f t="shared" si="113"/>
        <v>63887.548666666662</v>
      </c>
      <c r="AM395" s="557">
        <f t="shared" si="114"/>
        <v>8.9559999999999977</v>
      </c>
      <c r="AN395" s="615">
        <f t="shared" si="114"/>
        <v>1.0864285714285715</v>
      </c>
      <c r="AO395" s="557">
        <f t="shared" si="114"/>
        <v>-14.136494152484856</v>
      </c>
      <c r="AP395" s="557">
        <f t="shared" si="114"/>
        <v>10.089484735830805</v>
      </c>
      <c r="AQ395" s="615">
        <f t="shared" si="114"/>
        <v>130.26000573043265</v>
      </c>
      <c r="AR395" s="557">
        <f t="shared" si="114"/>
        <v>2.8504648000000001</v>
      </c>
      <c r="AS395" s="557">
        <f t="shared" si="114"/>
        <v>3.079189599333334</v>
      </c>
      <c r="AT395" s="557">
        <f t="shared" si="114"/>
        <v>3.2504861820680433</v>
      </c>
      <c r="AU395" s="557">
        <f t="shared" si="114"/>
        <v>3.4353462290535814</v>
      </c>
      <c r="AV395" s="557">
        <f t="shared" si="114"/>
        <v>3.6349745973595948</v>
      </c>
      <c r="AW395" s="557">
        <f t="shared" si="115"/>
        <v>16.250461407814555</v>
      </c>
      <c r="AX395" s="615">
        <f t="shared" si="115"/>
        <v>15.101139789466608</v>
      </c>
      <c r="AY395" s="557">
        <f t="shared" si="115"/>
        <v>0.48933333333333329</v>
      </c>
      <c r="AZ395" s="557">
        <f t="shared" si="115"/>
        <v>24.616666666666667</v>
      </c>
      <c r="BA395" s="557">
        <f t="shared" si="115"/>
        <v>-16.915333333333333</v>
      </c>
      <c r="BB395" s="557">
        <f t="shared" si="115"/>
        <v>-1.801333333333333</v>
      </c>
      <c r="BC395" s="615">
        <f t="shared" si="115"/>
        <v>1.2466666666666668</v>
      </c>
      <c r="BD395" s="557"/>
      <c r="BE395" s="400">
        <f t="shared" si="116"/>
        <v>2008.6</v>
      </c>
      <c r="BF395" s="557">
        <f t="shared" si="116"/>
        <v>1.4666666666666666</v>
      </c>
      <c r="BG395" s="557">
        <f t="shared" si="116"/>
        <v>7.3546666666666658</v>
      </c>
    </row>
    <row r="396" spans="1:61" x14ac:dyDescent="0.25">
      <c r="A396" t="s">
        <v>177</v>
      </c>
      <c r="B396" s="435">
        <f t="shared" si="106"/>
        <v>4</v>
      </c>
      <c r="E396" s="566">
        <f t="shared" si="107"/>
        <v>14.5</v>
      </c>
      <c r="I396" s="612">
        <f t="shared" si="108"/>
        <v>290.4375</v>
      </c>
      <c r="J396" s="557">
        <f t="shared" si="108"/>
        <v>5.494523014157628</v>
      </c>
      <c r="K396" s="562">
        <f t="shared" si="108"/>
        <v>1.2178749999999998</v>
      </c>
      <c r="L396" s="566"/>
      <c r="M396" s="557">
        <f t="shared" si="109"/>
        <v>4.8714999999999993</v>
      </c>
      <c r="N396" s="566"/>
      <c r="O396" s="562">
        <f t="shared" si="110"/>
        <v>1.0699999999999998</v>
      </c>
      <c r="P396" s="566"/>
      <c r="Q396" s="566"/>
      <c r="R396" s="557">
        <f t="shared" si="111"/>
        <v>13.519956263562404</v>
      </c>
      <c r="S396" s="557">
        <f t="shared" si="111"/>
        <v>10.009004119240345</v>
      </c>
      <c r="T396" s="557">
        <f t="shared" si="111"/>
        <v>8.1191595134408221</v>
      </c>
      <c r="U396" s="557">
        <f t="shared" si="111"/>
        <v>17.593487491797333</v>
      </c>
      <c r="V396" s="557">
        <f t="shared" si="111"/>
        <v>19.506003789293253</v>
      </c>
      <c r="W396" s="565">
        <f t="shared" si="111"/>
        <v>0.69864454131172948</v>
      </c>
      <c r="X396" s="565">
        <f t="shared" si="111"/>
        <v>3.0718688903014466</v>
      </c>
      <c r="Y396" s="435"/>
      <c r="Z396" s="557">
        <f t="shared" si="112"/>
        <v>97.334576638212226</v>
      </c>
      <c r="AA396" s="557">
        <f t="shared" si="112"/>
        <v>26.38979009136709</v>
      </c>
      <c r="AB396" s="557"/>
      <c r="AC396" s="557">
        <f t="shared" si="113"/>
        <v>7.8475000000000001</v>
      </c>
      <c r="AD396" s="557">
        <f t="shared" si="113"/>
        <v>1.4000000000000001</v>
      </c>
      <c r="AE396" s="557">
        <f t="shared" si="113"/>
        <v>9.09</v>
      </c>
      <c r="AF396" s="557">
        <f t="shared" si="113"/>
        <v>23.897500000000001</v>
      </c>
      <c r="AG396" s="557">
        <f t="shared" si="113"/>
        <v>154.19499999999999</v>
      </c>
      <c r="AH396" s="557">
        <f t="shared" si="113"/>
        <v>1.673333333333332</v>
      </c>
      <c r="AI396" s="557">
        <f t="shared" si="113"/>
        <v>45.24666666666667</v>
      </c>
      <c r="AJ396" s="557">
        <f t="shared" si="113"/>
        <v>9.23</v>
      </c>
      <c r="AK396" s="557">
        <f t="shared" si="113"/>
        <v>15.563333333333333</v>
      </c>
      <c r="AL396" s="627">
        <f t="shared" si="113"/>
        <v>32405</v>
      </c>
      <c r="AM396" s="557">
        <f t="shared" si="114"/>
        <v>32.29</v>
      </c>
      <c r="AN396" s="615">
        <f t="shared" si="114"/>
        <v>17.934999999999999</v>
      </c>
      <c r="AO396" s="557">
        <f t="shared" si="114"/>
        <v>-3.3017795854121292</v>
      </c>
      <c r="AP396" s="557">
        <f t="shared" si="114"/>
        <v>23.088010505954962</v>
      </c>
      <c r="AQ396" s="615">
        <f t="shared" si="114"/>
        <v>297.78484303881828</v>
      </c>
      <c r="AR396" s="557">
        <f t="shared" si="114"/>
        <v>4.5426939916666669</v>
      </c>
      <c r="AS396" s="557">
        <f t="shared" si="114"/>
        <v>4.8830182979016676</v>
      </c>
      <c r="AT396" s="557">
        <f t="shared" si="114"/>
        <v>5.2392282739988669</v>
      </c>
      <c r="AU396" s="557">
        <f t="shared" si="114"/>
        <v>5.6259146286972648</v>
      </c>
      <c r="AV396" s="557">
        <f t="shared" si="114"/>
        <v>6.0458977403150822</v>
      </c>
      <c r="AW396" s="557">
        <f t="shared" si="115"/>
        <v>26.33675293257955</v>
      </c>
      <c r="AX396" s="615">
        <f t="shared" si="115"/>
        <v>32.644376708850523</v>
      </c>
      <c r="AY396" s="557">
        <f t="shared" si="115"/>
        <v>0.89500000000000002</v>
      </c>
      <c r="AZ396" s="557">
        <f t="shared" si="115"/>
        <v>29.047499999999999</v>
      </c>
      <c r="BA396" s="557">
        <f t="shared" si="115"/>
        <v>-17.100000000000001</v>
      </c>
      <c r="BB396" s="557">
        <f t="shared" si="115"/>
        <v>0.77750000000000008</v>
      </c>
      <c r="BC396" s="615">
        <f t="shared" si="115"/>
        <v>-1.9174999999999995</v>
      </c>
      <c r="BD396" s="557"/>
      <c r="BE396" s="400">
        <f t="shared" si="116"/>
        <v>2010.5</v>
      </c>
      <c r="BF396" s="557">
        <f t="shared" si="116"/>
        <v>1.25</v>
      </c>
      <c r="BG396" s="557">
        <f t="shared" si="116"/>
        <v>13.620000000000001</v>
      </c>
    </row>
    <row r="397" spans="1:61" x14ac:dyDescent="0.25">
      <c r="A397" t="s">
        <v>107</v>
      </c>
      <c r="B397" s="435">
        <f t="shared" si="106"/>
        <v>138</v>
      </c>
      <c r="E397" s="566">
        <f t="shared" si="107"/>
        <v>14.144927536231885</v>
      </c>
      <c r="I397" s="612">
        <f t="shared" si="108"/>
        <v>115.84101449275367</v>
      </c>
      <c r="J397" s="557">
        <f t="shared" si="108"/>
        <v>2.6979018409863982</v>
      </c>
      <c r="K397" s="562">
        <f t="shared" si="108"/>
        <v>0.55162644927536242</v>
      </c>
      <c r="L397" s="566"/>
      <c r="M397" s="557">
        <f t="shared" si="109"/>
        <v>2.2042391304347833</v>
      </c>
      <c r="N397" s="566"/>
      <c r="O397" s="562">
        <f t="shared" si="110"/>
        <v>0.5115567632850242</v>
      </c>
      <c r="P397" s="566"/>
      <c r="Q397" s="566"/>
      <c r="R397" s="557">
        <f t="shared" si="111"/>
        <v>7.0047322620636923</v>
      </c>
      <c r="S397" s="557">
        <f t="shared" si="111"/>
        <v>7.1284168000256702</v>
      </c>
      <c r="T397" s="557">
        <f t="shared" si="111"/>
        <v>8.4592291702508309</v>
      </c>
      <c r="U397" s="557">
        <f t="shared" si="111"/>
        <v>8.554021758030208</v>
      </c>
      <c r="V397" s="557">
        <f t="shared" si="111"/>
        <v>12.404657070117295</v>
      </c>
      <c r="W397" s="565">
        <f t="shared" si="111"/>
        <v>0.77092829691664788</v>
      </c>
      <c r="X397" s="565">
        <f t="shared" si="111"/>
        <v>3.9883305395230155</v>
      </c>
      <c r="Y397" s="435"/>
      <c r="Z397" s="557">
        <f t="shared" si="112"/>
        <v>40.163816374315196</v>
      </c>
      <c r="AA397" s="557">
        <f t="shared" si="112"/>
        <v>17.688316063945262</v>
      </c>
      <c r="AB397" s="557"/>
      <c r="AC397" s="557">
        <f t="shared" si="113"/>
        <v>6.6502325581395381</v>
      </c>
      <c r="AD397" s="557">
        <f t="shared" si="113"/>
        <v>3.9149382716049383</v>
      </c>
      <c r="AE397" s="557">
        <f t="shared" si="113"/>
        <v>3.2296899224806204</v>
      </c>
      <c r="AF397" s="557">
        <f t="shared" si="113"/>
        <v>2.8686718750000004</v>
      </c>
      <c r="AG397" s="557">
        <f t="shared" si="113"/>
        <v>14.970234375</v>
      </c>
      <c r="AH397" s="557">
        <f t="shared" si="113"/>
        <v>12.493898305084748</v>
      </c>
      <c r="AI397" s="557">
        <f t="shared" si="113"/>
        <v>12.288559322033899</v>
      </c>
      <c r="AJ397" s="557">
        <f t="shared" si="113"/>
        <v>5.2697637795275627</v>
      </c>
      <c r="AK397" s="557">
        <f t="shared" si="113"/>
        <v>11.53202380952381</v>
      </c>
      <c r="AL397" s="627">
        <f t="shared" si="113"/>
        <v>42067.767984496124</v>
      </c>
      <c r="AM397" s="557">
        <f t="shared" si="114"/>
        <v>9.3642635658914717</v>
      </c>
      <c r="AN397" s="615">
        <f t="shared" si="114"/>
        <v>0.94390624999999995</v>
      </c>
      <c r="AO397" s="557">
        <f t="shared" si="114"/>
        <v>-6.2967601654586183</v>
      </c>
      <c r="AP397" s="557">
        <f t="shared" si="114"/>
        <v>11.251923599016617</v>
      </c>
      <c r="AQ397" s="615">
        <f t="shared" si="114"/>
        <v>34.894704008448379</v>
      </c>
      <c r="AR397" s="557">
        <f t="shared" si="114"/>
        <v>2.16864052646998</v>
      </c>
      <c r="AS397" s="557">
        <f t="shared" si="114"/>
        <v>2.3355159718835243</v>
      </c>
      <c r="AT397" s="557">
        <f t="shared" si="114"/>
        <v>2.5104799197919867</v>
      </c>
      <c r="AU397" s="557">
        <f t="shared" si="114"/>
        <v>2.7007575945463715</v>
      </c>
      <c r="AV397" s="557">
        <f t="shared" si="114"/>
        <v>2.9077760137209476</v>
      </c>
      <c r="AW397" s="557">
        <f t="shared" si="115"/>
        <v>12.623170026412803</v>
      </c>
      <c r="AX397" s="615">
        <f t="shared" si="115"/>
        <v>15.155487923425934</v>
      </c>
      <c r="AY397" s="557">
        <f t="shared" si="115"/>
        <v>0.83813953488372128</v>
      </c>
      <c r="AZ397" s="557">
        <f t="shared" si="115"/>
        <v>32.432558139534891</v>
      </c>
      <c r="BA397" s="557">
        <f t="shared" si="115"/>
        <v>-10.184418604651162</v>
      </c>
      <c r="BB397" s="557">
        <f t="shared" si="115"/>
        <v>3.8324806201550392</v>
      </c>
      <c r="BC397" s="615">
        <f t="shared" si="115"/>
        <v>5.8178294573643452</v>
      </c>
      <c r="BD397" s="557"/>
      <c r="BE397" s="400">
        <f t="shared" si="116"/>
        <v>2011.6739130434783</v>
      </c>
      <c r="BF397" s="557">
        <f t="shared" si="116"/>
        <v>1.1159420289855073</v>
      </c>
      <c r="BG397" s="557">
        <f t="shared" si="116"/>
        <v>3.0631007751937984</v>
      </c>
    </row>
    <row r="398" spans="1:61" x14ac:dyDescent="0.25">
      <c r="A398" t="s">
        <v>152</v>
      </c>
      <c r="B398" s="435">
        <f t="shared" si="106"/>
        <v>25</v>
      </c>
      <c r="E398" s="566">
        <f t="shared" si="107"/>
        <v>15.44</v>
      </c>
      <c r="I398" s="612">
        <f t="shared" si="108"/>
        <v>222.28959999999998</v>
      </c>
      <c r="J398" s="557">
        <f t="shared" si="108"/>
        <v>2.1783956121915833</v>
      </c>
      <c r="K398" s="562">
        <f t="shared" si="108"/>
        <v>0.78601999999999994</v>
      </c>
      <c r="L398" s="566"/>
      <c r="M398" s="557">
        <f t="shared" si="109"/>
        <v>3.1440799999999998</v>
      </c>
      <c r="N398" s="566"/>
      <c r="O398" s="562">
        <f t="shared" si="110"/>
        <v>0.72686000000000006</v>
      </c>
      <c r="P398" s="566"/>
      <c r="Q398" s="566"/>
      <c r="R398" s="557">
        <f t="shared" si="111"/>
        <v>9.3418891868061866</v>
      </c>
      <c r="S398" s="557">
        <f t="shared" si="111"/>
        <v>8.1451955627453447</v>
      </c>
      <c r="T398" s="557">
        <f t="shared" si="111"/>
        <v>8.8463056730881746</v>
      </c>
      <c r="U398" s="557">
        <f t="shared" si="111"/>
        <v>9.1842222593998954</v>
      </c>
      <c r="V398" s="557">
        <f t="shared" si="111"/>
        <v>10.65842562620165</v>
      </c>
      <c r="W398" s="565">
        <f t="shared" si="111"/>
        <v>0.91156887484102678</v>
      </c>
      <c r="X398" s="565">
        <f t="shared" si="111"/>
        <v>2.3708655996269918</v>
      </c>
      <c r="Y398" s="435"/>
      <c r="Z398" s="557">
        <f t="shared" si="112"/>
        <v>50.823391271406948</v>
      </c>
      <c r="AA398" s="557">
        <f t="shared" si="112"/>
        <v>29.10648672908253</v>
      </c>
      <c r="AB398" s="557"/>
      <c r="AC398" s="557">
        <f t="shared" si="113"/>
        <v>8.4963999999999995</v>
      </c>
      <c r="AD398" s="557">
        <f t="shared" si="113"/>
        <v>2.9569999999999999</v>
      </c>
      <c r="AE398" s="557">
        <f t="shared" si="113"/>
        <v>3.8763999999999998</v>
      </c>
      <c r="AF398" s="557">
        <f t="shared" si="113"/>
        <v>7.5226086956521723</v>
      </c>
      <c r="AG398" s="557">
        <f t="shared" si="113"/>
        <v>32.096666666666657</v>
      </c>
      <c r="AH398" s="557">
        <f t="shared" si="113"/>
        <v>31.369166666666668</v>
      </c>
      <c r="AI398" s="557">
        <f t="shared" si="113"/>
        <v>7.980833333333333</v>
      </c>
      <c r="AJ398" s="557">
        <f t="shared" si="113"/>
        <v>6.0322727272727263</v>
      </c>
      <c r="AK398" s="557">
        <f t="shared" si="113"/>
        <v>13.004166666666665</v>
      </c>
      <c r="AL398" s="627">
        <f t="shared" si="113"/>
        <v>117233.97720000001</v>
      </c>
      <c r="AM398" s="557">
        <f t="shared" si="114"/>
        <v>1.9868000000000001</v>
      </c>
      <c r="AN398" s="615">
        <f t="shared" si="114"/>
        <v>1.2760869565217394</v>
      </c>
      <c r="AO398" s="557">
        <f t="shared" si="114"/>
        <v>-17.88924584020581</v>
      </c>
      <c r="AP398" s="557">
        <f t="shared" si="114"/>
        <v>11.36261787159148</v>
      </c>
      <c r="AQ398" s="615">
        <f t="shared" si="114"/>
        <v>179.39928733696155</v>
      </c>
      <c r="AR398" s="557">
        <f t="shared" si="114"/>
        <v>3.0780787680000001</v>
      </c>
      <c r="AS398" s="557">
        <f t="shared" si="114"/>
        <v>3.2966991389456002</v>
      </c>
      <c r="AT398" s="557">
        <f t="shared" si="114"/>
        <v>3.5323536530629021</v>
      </c>
      <c r="AU398" s="557">
        <f t="shared" si="114"/>
        <v>3.7886389051937051</v>
      </c>
      <c r="AV398" s="557">
        <f t="shared" si="114"/>
        <v>4.0674777443121926</v>
      </c>
      <c r="AW398" s="557">
        <f t="shared" si="115"/>
        <v>17.763248209514398</v>
      </c>
      <c r="AX398" s="615">
        <f t="shared" si="115"/>
        <v>12.501540030730025</v>
      </c>
      <c r="AY398" s="557">
        <f t="shared" si="115"/>
        <v>0.6252000000000002</v>
      </c>
      <c r="AZ398" s="557">
        <f t="shared" si="115"/>
        <v>25.288800000000002</v>
      </c>
      <c r="BA398" s="557">
        <f t="shared" si="115"/>
        <v>-18.363999999999997</v>
      </c>
      <c r="BB398" s="557">
        <f t="shared" si="115"/>
        <v>2.6340000000000003</v>
      </c>
      <c r="BC398" s="615">
        <f t="shared" si="115"/>
        <v>0.1964000000000003</v>
      </c>
      <c r="BD398" s="557"/>
      <c r="BE398" s="400">
        <f t="shared" si="116"/>
        <v>2010.52</v>
      </c>
      <c r="BF398" s="557">
        <f t="shared" si="116"/>
        <v>1.24</v>
      </c>
      <c r="BG398" s="557">
        <f t="shared" si="116"/>
        <v>7.78</v>
      </c>
    </row>
    <row r="399" spans="1:61" x14ac:dyDescent="0.25">
      <c r="A399" t="s">
        <v>111</v>
      </c>
      <c r="B399" s="435">
        <f t="shared" si="106"/>
        <v>62</v>
      </c>
      <c r="E399" s="566">
        <f t="shared" si="107"/>
        <v>15.596774193548388</v>
      </c>
      <c r="I399" s="612">
        <f t="shared" si="108"/>
        <v>192.92612903225799</v>
      </c>
      <c r="J399" s="557">
        <f t="shared" si="108"/>
        <v>1.7663617051896918</v>
      </c>
      <c r="K399" s="562">
        <f t="shared" si="108"/>
        <v>0.70932258064516129</v>
      </c>
      <c r="L399" s="566"/>
      <c r="M399" s="557">
        <f t="shared" si="109"/>
        <v>2.8334193548387101</v>
      </c>
      <c r="N399" s="566"/>
      <c r="O399" s="562">
        <f t="shared" si="110"/>
        <v>0.65578225806451607</v>
      </c>
      <c r="P399" s="566"/>
      <c r="Q399" s="566"/>
      <c r="R399" s="557">
        <f t="shared" si="111"/>
        <v>8.2654731944863489</v>
      </c>
      <c r="S399" s="557">
        <f t="shared" si="111"/>
        <v>8.6243484700729862</v>
      </c>
      <c r="T399" s="557">
        <f t="shared" si="111"/>
        <v>10.43940868371935</v>
      </c>
      <c r="U399" s="557">
        <f t="shared" si="111"/>
        <v>9.8799321900447445</v>
      </c>
      <c r="V399" s="557">
        <f t="shared" si="111"/>
        <v>11.587985001401744</v>
      </c>
      <c r="W399" s="565">
        <f t="shared" si="111"/>
        <v>0.87895773674897371</v>
      </c>
      <c r="X399" s="565">
        <f t="shared" si="111"/>
        <v>1.7881861239704169</v>
      </c>
      <c r="Y399" s="435"/>
      <c r="Z399" s="557">
        <f t="shared" si="112"/>
        <v>46.451034828215228</v>
      </c>
      <c r="AA399" s="557">
        <f t="shared" si="112"/>
        <v>30.324929315045303</v>
      </c>
      <c r="AB399" s="557"/>
      <c r="AC399" s="557">
        <f t="shared" si="113"/>
        <v>7.384032258064515</v>
      </c>
      <c r="AD399" s="557">
        <f t="shared" si="113"/>
        <v>5.2166666666666668</v>
      </c>
      <c r="AE399" s="557">
        <f t="shared" si="113"/>
        <v>2.8106451612903229</v>
      </c>
      <c r="AF399" s="557">
        <f t="shared" si="113"/>
        <v>6.5067213114754097</v>
      </c>
      <c r="AG399" s="557">
        <f t="shared" si="113"/>
        <v>21.922622950819679</v>
      </c>
      <c r="AH399" s="557">
        <f t="shared" si="113"/>
        <v>2.340645161290321</v>
      </c>
      <c r="AI399" s="557">
        <f t="shared" si="113"/>
        <v>43.967903225806445</v>
      </c>
      <c r="AJ399" s="557">
        <f t="shared" si="113"/>
        <v>13.801379310344826</v>
      </c>
      <c r="AK399" s="557">
        <f t="shared" si="113"/>
        <v>8.0020370370370344</v>
      </c>
      <c r="AL399" s="627">
        <f t="shared" si="113"/>
        <v>26233.408387096777</v>
      </c>
      <c r="AM399" s="557">
        <f t="shared" si="114"/>
        <v>6.95</v>
      </c>
      <c r="AN399" s="615">
        <f t="shared" si="114"/>
        <v>1.4698360655737708</v>
      </c>
      <c r="AO399" s="557">
        <f t="shared" si="114"/>
        <v>-18.564834421435851</v>
      </c>
      <c r="AP399" s="557">
        <f t="shared" si="114"/>
        <v>11.646293895234434</v>
      </c>
      <c r="AQ399" s="615">
        <f t="shared" si="114"/>
        <v>176.3794402349522</v>
      </c>
      <c r="AR399" s="557">
        <f t="shared" si="114"/>
        <v>2.7056933145161288</v>
      </c>
      <c r="AS399" s="557">
        <f t="shared" si="114"/>
        <v>2.9515838698758068</v>
      </c>
      <c r="AT399" s="557">
        <f t="shared" si="114"/>
        <v>3.1637168827799091</v>
      </c>
      <c r="AU399" s="557">
        <f t="shared" si="114"/>
        <v>3.3935964490251616</v>
      </c>
      <c r="AV399" s="557">
        <f t="shared" si="114"/>
        <v>3.6428041337781472</v>
      </c>
      <c r="AW399" s="557">
        <f t="shared" si="115"/>
        <v>15.857394649975156</v>
      </c>
      <c r="AX399" s="615">
        <f t="shared" si="115"/>
        <v>9.8931694493059812</v>
      </c>
      <c r="AY399" s="557">
        <f t="shared" si="115"/>
        <v>1.0456451612903228</v>
      </c>
      <c r="AZ399" s="557">
        <f t="shared" si="115"/>
        <v>35.038709677419348</v>
      </c>
      <c r="BA399" s="557">
        <f t="shared" si="115"/>
        <v>-15.651612903225804</v>
      </c>
      <c r="BB399" s="557">
        <f t="shared" si="115"/>
        <v>2.1141935483870964</v>
      </c>
      <c r="BC399" s="615">
        <f t="shared" si="115"/>
        <v>4.7070967741935492</v>
      </c>
      <c r="BD399" s="557"/>
      <c r="BE399" s="400">
        <f t="shared" si="116"/>
        <v>2010.3064516129032</v>
      </c>
      <c r="BF399" s="557">
        <f t="shared" si="116"/>
        <v>1.2903225806451613</v>
      </c>
      <c r="BG399" s="557">
        <f t="shared" si="116"/>
        <v>7.8732258064516136</v>
      </c>
    </row>
    <row r="400" spans="1:61" x14ac:dyDescent="0.25">
      <c r="A400" t="s">
        <v>3535</v>
      </c>
      <c r="B400" s="435">
        <f t="shared" si="106"/>
        <v>30</v>
      </c>
      <c r="E400" s="566">
        <f t="shared" si="107"/>
        <v>15.533333333333333</v>
      </c>
      <c r="I400" s="612">
        <f t="shared" si="108"/>
        <v>196.00266666666667</v>
      </c>
      <c r="J400" s="557">
        <f t="shared" si="108"/>
        <v>1.7975277929594198</v>
      </c>
      <c r="K400" s="562">
        <f t="shared" si="108"/>
        <v>0.66516000000000008</v>
      </c>
      <c r="L400" s="566"/>
      <c r="M400" s="557">
        <f t="shared" si="109"/>
        <v>2.5068000000000001</v>
      </c>
      <c r="N400" s="566"/>
      <c r="O400" s="562">
        <f t="shared" si="110"/>
        <v>0.60924333333333325</v>
      </c>
      <c r="P400" s="566"/>
      <c r="Q400" s="566"/>
      <c r="R400" s="557">
        <f t="shared" si="111"/>
        <v>9.4315472215134726</v>
      </c>
      <c r="S400" s="557">
        <f t="shared" si="111"/>
        <v>8.9333470690879135</v>
      </c>
      <c r="T400" s="557">
        <f t="shared" si="111"/>
        <v>11.156814529748322</v>
      </c>
      <c r="U400" s="557">
        <f t="shared" si="111"/>
        <v>10.904596786457349</v>
      </c>
      <c r="V400" s="557">
        <f t="shared" si="111"/>
        <v>14.74575845654393</v>
      </c>
      <c r="W400" s="565">
        <f t="shared" si="111"/>
        <v>0.83681735567271009</v>
      </c>
      <c r="X400" s="565">
        <f t="shared" si="111"/>
        <v>1.2507048476283948</v>
      </c>
      <c r="Y400" s="435"/>
      <c r="Z400" s="557">
        <f t="shared" si="112"/>
        <v>53.258928741582032</v>
      </c>
      <c r="AA400" s="557">
        <f t="shared" si="112"/>
        <v>36.0597449811779</v>
      </c>
      <c r="AB400" s="557"/>
      <c r="AC400" s="557">
        <f t="shared" si="113"/>
        <v>5.9470000000000001</v>
      </c>
      <c r="AD400" s="557">
        <f t="shared" si="113"/>
        <v>3.1455555555555552</v>
      </c>
      <c r="AE400" s="557">
        <f t="shared" si="113"/>
        <v>6.0769999999999991</v>
      </c>
      <c r="AF400" s="557">
        <f t="shared" si="113"/>
        <v>10.819655172413796</v>
      </c>
      <c r="AG400" s="557">
        <f t="shared" si="113"/>
        <v>36.730000000000004</v>
      </c>
      <c r="AH400" s="557">
        <f t="shared" si="113"/>
        <v>14.325666666666672</v>
      </c>
      <c r="AI400" s="557">
        <f t="shared" si="113"/>
        <v>15.449333333333335</v>
      </c>
      <c r="AJ400" s="557">
        <f t="shared" si="113"/>
        <v>6.9925000000000006</v>
      </c>
      <c r="AK400" s="557">
        <f t="shared" si="113"/>
        <v>13.662068965517237</v>
      </c>
      <c r="AL400" s="627">
        <f t="shared" si="113"/>
        <v>367874.66233333334</v>
      </c>
      <c r="AM400" s="557">
        <f t="shared" si="114"/>
        <v>3.988666666666667</v>
      </c>
      <c r="AN400" s="615">
        <f t="shared" si="114"/>
        <v>1.0541379310344827</v>
      </c>
      <c r="AO400" s="557">
        <f t="shared" si="114"/>
        <v>-23.701628815129222</v>
      </c>
      <c r="AP400" s="557">
        <f t="shared" si="114"/>
        <v>12.70212457941677</v>
      </c>
      <c r="AQ400" s="615">
        <f t="shared" si="114"/>
        <v>275.52309012104791</v>
      </c>
      <c r="AR400" s="557">
        <f t="shared" si="114"/>
        <v>2.4277475133333328</v>
      </c>
      <c r="AS400" s="557">
        <f t="shared" si="114"/>
        <v>2.6340254863986674</v>
      </c>
      <c r="AT400" s="557">
        <f t="shared" si="114"/>
        <v>2.8511472611869548</v>
      </c>
      <c r="AU400" s="557">
        <f t="shared" si="114"/>
        <v>3.087581341579885</v>
      </c>
      <c r="AV400" s="557">
        <f t="shared" si="114"/>
        <v>3.3450996111322491</v>
      </c>
      <c r="AW400" s="557">
        <f t="shared" si="115"/>
        <v>14.34560121363109</v>
      </c>
      <c r="AX400" s="615">
        <f t="shared" si="115"/>
        <v>10.36334087230022</v>
      </c>
      <c r="AY400" s="557">
        <f t="shared" si="115"/>
        <v>1.1356666666666664</v>
      </c>
      <c r="AZ400" s="557">
        <f t="shared" si="115"/>
        <v>48.536000000000008</v>
      </c>
      <c r="BA400" s="557">
        <f t="shared" si="115"/>
        <v>-13.419</v>
      </c>
      <c r="BB400" s="557">
        <f t="shared" si="115"/>
        <v>1.7190000000000001</v>
      </c>
      <c r="BC400" s="615">
        <f t="shared" si="115"/>
        <v>8.4203333333333337</v>
      </c>
      <c r="BD400" s="557"/>
      <c r="BE400" s="400">
        <f t="shared" si="116"/>
        <v>2010.1666666666667</v>
      </c>
      <c r="BF400" s="557">
        <f t="shared" si="116"/>
        <v>1.2333333333333334</v>
      </c>
      <c r="BG400" s="557">
        <f t="shared" si="116"/>
        <v>10.560666666666664</v>
      </c>
    </row>
    <row r="401" spans="1:59" x14ac:dyDescent="0.25">
      <c r="A401" t="s">
        <v>122</v>
      </c>
      <c r="B401" s="435">
        <f t="shared" si="106"/>
        <v>21</v>
      </c>
      <c r="E401" s="566">
        <f t="shared" si="107"/>
        <v>16.333333333333332</v>
      </c>
      <c r="I401" s="612">
        <f t="shared" si="108"/>
        <v>184.56666666666666</v>
      </c>
      <c r="J401" s="557">
        <f t="shared" si="108"/>
        <v>2.0132375650712282</v>
      </c>
      <c r="K401" s="562">
        <f t="shared" si="108"/>
        <v>0.68299999999999994</v>
      </c>
      <c r="L401" s="566"/>
      <c r="M401" s="557">
        <f t="shared" si="109"/>
        <v>2.5277142857142851</v>
      </c>
      <c r="N401" s="566"/>
      <c r="O401" s="562">
        <f t="shared" si="110"/>
        <v>0.64083333333333337</v>
      </c>
      <c r="P401" s="566"/>
      <c r="Q401" s="566"/>
      <c r="R401" s="557">
        <f t="shared" si="111"/>
        <v>6.1602574494551217</v>
      </c>
      <c r="S401" s="557">
        <f t="shared" si="111"/>
        <v>8.0574167404054826</v>
      </c>
      <c r="T401" s="557">
        <f t="shared" si="111"/>
        <v>9.6530621742721792</v>
      </c>
      <c r="U401" s="557">
        <f t="shared" si="111"/>
        <v>8.3996536844647345</v>
      </c>
      <c r="V401" s="557">
        <f t="shared" si="111"/>
        <v>9.6233096554657411</v>
      </c>
      <c r="W401" s="565">
        <f t="shared" si="111"/>
        <v>0.92015834218206971</v>
      </c>
      <c r="X401" s="565">
        <f t="shared" si="111"/>
        <v>0.93706230026596937</v>
      </c>
      <c r="Y401" s="435"/>
      <c r="Z401" s="557">
        <f t="shared" si="112"/>
        <v>84.221190698000115</v>
      </c>
      <c r="AA401" s="557">
        <f t="shared" si="112"/>
        <v>40.968363236878162</v>
      </c>
      <c r="AB401" s="557"/>
      <c r="AC401" s="557">
        <f t="shared" si="113"/>
        <v>6.0909523809523813</v>
      </c>
      <c r="AD401" s="557">
        <f t="shared" si="113"/>
        <v>2.9415384615384617</v>
      </c>
      <c r="AE401" s="557">
        <f t="shared" si="113"/>
        <v>3.8804761904761915</v>
      </c>
      <c r="AF401" s="557">
        <f t="shared" si="113"/>
        <v>3.1223809523809529</v>
      </c>
      <c r="AG401" s="557">
        <f t="shared" si="113"/>
        <v>10.043809523809525</v>
      </c>
      <c r="AH401" s="557">
        <f t="shared" si="113"/>
        <v>-1.6814999999999998</v>
      </c>
      <c r="AI401" s="557">
        <f t="shared" si="113"/>
        <v>302.2165</v>
      </c>
      <c r="AJ401" s="557">
        <f t="shared" si="113"/>
        <v>8.0028571428571436</v>
      </c>
      <c r="AK401" s="557">
        <f t="shared" si="113"/>
        <v>8.7382352941176471</v>
      </c>
      <c r="AL401" s="627">
        <f t="shared" si="113"/>
        <v>11980</v>
      </c>
      <c r="AM401" s="557">
        <f t="shared" si="114"/>
        <v>10.210000000000001</v>
      </c>
      <c r="AN401" s="615">
        <f t="shared" si="114"/>
        <v>0.65904761904761899</v>
      </c>
      <c r="AO401" s="557">
        <f t="shared" si="114"/>
        <v>-30.712466773837882</v>
      </c>
      <c r="AP401" s="557">
        <f t="shared" si="114"/>
        <v>10.412891249535962</v>
      </c>
      <c r="AQ401" s="615">
        <f t="shared" si="114"/>
        <v>122.33539175903032</v>
      </c>
      <c r="AR401" s="557">
        <f t="shared" si="114"/>
        <v>2.4130095952380954</v>
      </c>
      <c r="AS401" s="557">
        <f t="shared" si="114"/>
        <v>2.6185405580761909</v>
      </c>
      <c r="AT401" s="557">
        <f t="shared" si="114"/>
        <v>2.7600637070186487</v>
      </c>
      <c r="AU401" s="557">
        <f t="shared" si="114"/>
        <v>2.9123792161391315</v>
      </c>
      <c r="AV401" s="557">
        <f t="shared" si="114"/>
        <v>3.0764342296148319</v>
      </c>
      <c r="AW401" s="557">
        <f t="shared" si="115"/>
        <v>13.780427306086901</v>
      </c>
      <c r="AX401" s="615">
        <f t="shared" si="115"/>
        <v>11.169588895433934</v>
      </c>
      <c r="AY401" s="557">
        <f t="shared" si="115"/>
        <v>0.92428571428571416</v>
      </c>
      <c r="AZ401" s="557">
        <f t="shared" si="115"/>
        <v>35.317619047619047</v>
      </c>
      <c r="BA401" s="557">
        <f t="shared" si="115"/>
        <v>-19.005238095238091</v>
      </c>
      <c r="BB401" s="557">
        <f t="shared" si="115"/>
        <v>4.6047619047619035</v>
      </c>
      <c r="BC401" s="615">
        <f t="shared" si="115"/>
        <v>5.0185714285714269</v>
      </c>
      <c r="BD401" s="557"/>
      <c r="BE401" s="400">
        <f t="shared" si="116"/>
        <v>2009.6666666666667</v>
      </c>
      <c r="BF401" s="557">
        <f t="shared" si="116"/>
        <v>1.3333333333333333</v>
      </c>
      <c r="BG401" s="557">
        <f t="shared" si="116"/>
        <v>5.1147619047619051</v>
      </c>
    </row>
    <row r="402" spans="1:59" x14ac:dyDescent="0.25">
      <c r="A402" t="s">
        <v>3636</v>
      </c>
      <c r="B402" s="435">
        <f t="shared" si="106"/>
        <v>24</v>
      </c>
      <c r="E402" s="566">
        <f t="shared" si="107"/>
        <v>13.083333333333334</v>
      </c>
      <c r="I402" s="612">
        <f t="shared" si="108"/>
        <v>102.90458333333333</v>
      </c>
      <c r="J402" s="557">
        <f t="shared" si="108"/>
        <v>4.6343495204667677</v>
      </c>
      <c r="K402" s="562">
        <f t="shared" si="108"/>
        <v>0.82559862500000003</v>
      </c>
      <c r="L402" s="566"/>
      <c r="M402" s="557">
        <f t="shared" si="109"/>
        <v>3.4446835000000005</v>
      </c>
      <c r="N402" s="566"/>
      <c r="O402" s="562">
        <f t="shared" si="110"/>
        <v>0.77709720833333329</v>
      </c>
      <c r="P402" s="566"/>
      <c r="Q402" s="566"/>
      <c r="R402" s="557">
        <f t="shared" si="111"/>
        <v>5.4435856365739062</v>
      </c>
      <c r="S402" s="557">
        <f t="shared" si="111"/>
        <v>5.9606270273343052</v>
      </c>
      <c r="T402" s="557">
        <f t="shared" si="111"/>
        <v>8.8818550703377035</v>
      </c>
      <c r="U402" s="557">
        <f t="shared" si="111"/>
        <v>8.0887278417043884</v>
      </c>
      <c r="V402" s="557">
        <f t="shared" si="111"/>
        <v>9.7380946126086965</v>
      </c>
      <c r="W402" s="565">
        <f t="shared" si="111"/>
        <v>0.84672571983774769</v>
      </c>
      <c r="X402" s="565">
        <f t="shared" si="111"/>
        <v>2.8618325715732951</v>
      </c>
      <c r="Y402" s="435"/>
      <c r="Z402" s="557">
        <f t="shared" si="112"/>
        <v>166.22858189734967</v>
      </c>
      <c r="AA402" s="557">
        <f t="shared" si="112"/>
        <v>43.431206520718405</v>
      </c>
      <c r="AB402" s="557"/>
      <c r="AC402" s="557">
        <f t="shared" si="113"/>
        <v>1.9441666666666666</v>
      </c>
      <c r="AD402" s="557">
        <f t="shared" si="113"/>
        <v>6.867857142857142</v>
      </c>
      <c r="AE402" s="557">
        <f t="shared" si="113"/>
        <v>9.1966666666666637</v>
      </c>
      <c r="AF402" s="557">
        <f t="shared" si="113"/>
        <v>3.6429166666666664</v>
      </c>
      <c r="AG402" s="557">
        <f t="shared" si="113"/>
        <v>8.6041666666666679</v>
      </c>
      <c r="AH402" s="557">
        <f t="shared" si="113"/>
        <v>-127.03250000000003</v>
      </c>
      <c r="AI402" s="557">
        <f t="shared" si="113"/>
        <v>23.118750000000002</v>
      </c>
      <c r="AJ402" s="557">
        <f t="shared" si="113"/>
        <v>1.2609523809523804</v>
      </c>
      <c r="AK402" s="557">
        <f t="shared" si="113"/>
        <v>4.1595454545454551</v>
      </c>
      <c r="AL402" s="627">
        <f t="shared" si="113"/>
        <v>19312.454583333336</v>
      </c>
      <c r="AM402" s="557">
        <f t="shared" si="114"/>
        <v>3.0325000000000002</v>
      </c>
      <c r="AN402" s="615">
        <f t="shared" si="114"/>
        <v>1.625416666666667</v>
      </c>
      <c r="AO402" s="557">
        <f t="shared" si="114"/>
        <v>-30.671179129440976</v>
      </c>
      <c r="AP402" s="557">
        <f t="shared" si="114"/>
        <v>12.723077362171155</v>
      </c>
      <c r="AQ402" s="615">
        <f t="shared" si="114"/>
        <v>163.41503902824209</v>
      </c>
      <c r="AR402" s="557">
        <f t="shared" si="114"/>
        <v>3.4129153041666669</v>
      </c>
      <c r="AS402" s="557">
        <f t="shared" si="114"/>
        <v>3.5895613075125001</v>
      </c>
      <c r="AT402" s="557">
        <f t="shared" si="114"/>
        <v>3.7977173749722035</v>
      </c>
      <c r="AU402" s="557">
        <f t="shared" si="114"/>
        <v>4.0233359521128556</v>
      </c>
      <c r="AV402" s="557">
        <f t="shared" si="114"/>
        <v>4.2680309805965191</v>
      </c>
      <c r="AW402" s="557">
        <f t="shared" si="115"/>
        <v>19.091560919360742</v>
      </c>
      <c r="AX402" s="615">
        <f t="shared" si="115"/>
        <v>25.080993653895121</v>
      </c>
      <c r="AY402" s="557">
        <f t="shared" si="115"/>
        <v>0.9604166666666667</v>
      </c>
      <c r="AZ402" s="557">
        <f t="shared" si="115"/>
        <v>17.74291666666667</v>
      </c>
      <c r="BA402" s="557">
        <f t="shared" si="115"/>
        <v>-17.618333333333332</v>
      </c>
      <c r="BB402" s="557">
        <f t="shared" si="115"/>
        <v>1.8841666666666665</v>
      </c>
      <c r="BC402" s="615">
        <f t="shared" si="115"/>
        <v>-2.0058333333333338</v>
      </c>
      <c r="BD402" s="557"/>
      <c r="BE402" s="400">
        <f t="shared" si="116"/>
        <v>2012.75</v>
      </c>
      <c r="BF402" s="557">
        <f t="shared" si="116"/>
        <v>1.0416666666666667</v>
      </c>
      <c r="BG402" s="557">
        <f t="shared" si="116"/>
        <v>2.9945833333333329</v>
      </c>
    </row>
    <row r="403" spans="1:59" x14ac:dyDescent="0.25">
      <c r="A403" t="s">
        <v>130</v>
      </c>
      <c r="B403" s="435">
        <f t="shared" si="106"/>
        <v>34</v>
      </c>
      <c r="E403" s="566">
        <f t="shared" si="107"/>
        <v>17</v>
      </c>
      <c r="I403" s="612">
        <f t="shared" si="108"/>
        <v>70.292352941176475</v>
      </c>
      <c r="J403" s="557">
        <f t="shared" si="108"/>
        <v>3.7582102775249751</v>
      </c>
      <c r="K403" s="562">
        <f t="shared" si="108"/>
        <v>0.59663323529411749</v>
      </c>
      <c r="L403" s="566"/>
      <c r="M403" s="557">
        <f t="shared" si="109"/>
        <v>2.3924929411764699</v>
      </c>
      <c r="N403" s="566"/>
      <c r="O403" s="562">
        <f t="shared" si="110"/>
        <v>0.56921411764705887</v>
      </c>
      <c r="P403" s="566"/>
      <c r="Q403" s="566"/>
      <c r="R403" s="557">
        <f t="shared" si="111"/>
        <v>4.7624022263027328</v>
      </c>
      <c r="S403" s="557">
        <f t="shared" si="111"/>
        <v>4.8019861629852594</v>
      </c>
      <c r="T403" s="557">
        <f t="shared" si="111"/>
        <v>5.1218583369805524</v>
      </c>
      <c r="U403" s="557">
        <f t="shared" si="111"/>
        <v>5.2467498291378538</v>
      </c>
      <c r="V403" s="557">
        <f t="shared" si="111"/>
        <v>6.4111190055995362</v>
      </c>
      <c r="W403" s="565">
        <f t="shared" si="111"/>
        <v>0.86646099738940707</v>
      </c>
      <c r="X403" s="565">
        <f t="shared" si="111"/>
        <v>1.6160919748677061</v>
      </c>
      <c r="Y403" s="435"/>
      <c r="Z403" s="557">
        <f t="shared" si="112"/>
        <v>324.94879388608075</v>
      </c>
      <c r="AA403" s="557">
        <f t="shared" si="112"/>
        <v>66.366917301524538</v>
      </c>
      <c r="AB403" s="557"/>
      <c r="AC403" s="557">
        <f t="shared" si="113"/>
        <v>3.6555882352941165</v>
      </c>
      <c r="AD403" s="557">
        <f t="shared" si="113"/>
        <v>2.9837037037037044</v>
      </c>
      <c r="AE403" s="557">
        <f t="shared" si="113"/>
        <v>2.6444117647058825</v>
      </c>
      <c r="AF403" s="557">
        <f t="shared" si="113"/>
        <v>2</v>
      </c>
      <c r="AG403" s="557">
        <f t="shared" si="113"/>
        <v>10.094411764705885</v>
      </c>
      <c r="AH403" s="557">
        <f t="shared" si="113"/>
        <v>62.405757575757583</v>
      </c>
      <c r="AI403" s="557">
        <f t="shared" si="113"/>
        <v>11.295454545454549</v>
      </c>
      <c r="AJ403" s="557">
        <f t="shared" si="113"/>
        <v>6.1958823529411768</v>
      </c>
      <c r="AK403" s="557">
        <f t="shared" si="113"/>
        <v>7.1427586206896567</v>
      </c>
      <c r="AL403" s="627">
        <f t="shared" si="113"/>
        <v>19067.854705882353</v>
      </c>
      <c r="AM403" s="557">
        <f t="shared" si="114"/>
        <v>4.0852941176470594</v>
      </c>
      <c r="AN403" s="615">
        <f t="shared" si="114"/>
        <v>2.0932352941176475</v>
      </c>
      <c r="AO403" s="557">
        <f t="shared" si="114"/>
        <v>-57.426769373932487</v>
      </c>
      <c r="AP403" s="557">
        <f t="shared" si="114"/>
        <v>9.0049601066628284</v>
      </c>
      <c r="AQ403" s="615">
        <f t="shared" si="114"/>
        <v>70.02631922617023</v>
      </c>
      <c r="AR403" s="557">
        <f t="shared" si="114"/>
        <v>2.4189955727941177</v>
      </c>
      <c r="AS403" s="557">
        <f t="shared" si="114"/>
        <v>2.5908164859047789</v>
      </c>
      <c r="AT403" s="557">
        <f t="shared" si="114"/>
        <v>2.7634377403639845</v>
      </c>
      <c r="AU403" s="557">
        <f t="shared" si="114"/>
        <v>2.948856991425294</v>
      </c>
      <c r="AV403" s="557">
        <f t="shared" si="114"/>
        <v>3.1480858343552014</v>
      </c>
      <c r="AW403" s="557">
        <f t="shared" si="115"/>
        <v>13.870192624843376</v>
      </c>
      <c r="AX403" s="615">
        <f t="shared" si="115"/>
        <v>21.639763453560864</v>
      </c>
      <c r="AY403" s="557">
        <f t="shared" si="115"/>
        <v>0.5929411764705883</v>
      </c>
      <c r="AZ403" s="557">
        <f t="shared" si="115"/>
        <v>18.712058823529411</v>
      </c>
      <c r="BA403" s="557">
        <f t="shared" si="115"/>
        <v>-9.889705882352942</v>
      </c>
      <c r="BB403" s="557">
        <f t="shared" si="115"/>
        <v>1.0058823529411762</v>
      </c>
      <c r="BC403" s="615">
        <f t="shared" si="115"/>
        <v>2.3920588235294127</v>
      </c>
      <c r="BD403" s="557"/>
      <c r="BE403" s="400">
        <f t="shared" si="116"/>
        <v>2008.8529411764705</v>
      </c>
      <c r="BF403" s="557">
        <f t="shared" si="116"/>
        <v>1.5</v>
      </c>
      <c r="BG403" s="557">
        <f t="shared" si="116"/>
        <v>2.9367647058823523</v>
      </c>
    </row>
    <row r="404" spans="1:59" x14ac:dyDescent="0.25">
      <c r="I404" s="435"/>
      <c r="J404"/>
      <c r="K404" s="614"/>
      <c r="L404"/>
      <c r="M404"/>
      <c r="N404"/>
      <c r="R404"/>
      <c r="S404"/>
      <c r="T404"/>
      <c r="U404"/>
      <c r="V404"/>
      <c r="W404"/>
      <c r="X404"/>
      <c r="AN404" s="616"/>
      <c r="AO404"/>
      <c r="BC404" s="435"/>
      <c r="BD404" s="421"/>
    </row>
    <row r="405" spans="1:59" x14ac:dyDescent="0.25">
      <c r="I405" s="613"/>
      <c r="J405" s="548"/>
      <c r="K405" s="614"/>
      <c r="L405" s="548"/>
      <c r="M405" s="548"/>
      <c r="N405" s="548"/>
      <c r="O405" s="548"/>
      <c r="P405" s="548"/>
      <c r="Q405" s="548"/>
      <c r="R405" s="548"/>
      <c r="S405" s="548"/>
      <c r="T405" s="548"/>
      <c r="U405" s="548"/>
      <c r="V405" s="548"/>
      <c r="W405" s="548"/>
      <c r="X405" s="548"/>
    </row>
    <row r="406" spans="1:59" x14ac:dyDescent="0.25">
      <c r="I406" s="613"/>
      <c r="J406" s="548"/>
      <c r="K406" s="614"/>
      <c r="L406" s="548"/>
      <c r="M406" s="548"/>
      <c r="N406" s="548"/>
      <c r="O406" s="548"/>
      <c r="P406" s="548"/>
      <c r="Q406" s="548"/>
      <c r="R406" s="548"/>
      <c r="S406" s="548"/>
      <c r="T406" s="548"/>
      <c r="U406" s="548"/>
      <c r="V406" s="548"/>
      <c r="W406" s="548"/>
      <c r="X406" s="548"/>
    </row>
    <row r="407" spans="1:59" x14ac:dyDescent="0.25">
      <c r="B407"/>
      <c r="E407"/>
      <c r="F407"/>
      <c r="J407"/>
      <c r="K407" s="611"/>
      <c r="L407"/>
      <c r="M407"/>
      <c r="N407"/>
      <c r="R407"/>
      <c r="S407"/>
      <c r="T407"/>
      <c r="U407"/>
      <c r="V407"/>
      <c r="W407"/>
      <c r="X407"/>
      <c r="Z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R407"/>
      <c r="AS407"/>
      <c r="AT407"/>
      <c r="AU407"/>
      <c r="AV407"/>
      <c r="AW407"/>
      <c r="AX407"/>
      <c r="AY407"/>
      <c r="BD407"/>
      <c r="BE407"/>
      <c r="BF407"/>
    </row>
    <row r="408" spans="1:59" x14ac:dyDescent="0.25">
      <c r="B408"/>
      <c r="E408"/>
      <c r="F408"/>
      <c r="J408"/>
      <c r="K408" s="158"/>
      <c r="L408"/>
      <c r="M408"/>
      <c r="N408"/>
      <c r="R408"/>
      <c r="S408"/>
      <c r="T408"/>
      <c r="U408"/>
      <c r="V408"/>
      <c r="W408"/>
      <c r="X408"/>
      <c r="Z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R408"/>
      <c r="AS408"/>
      <c r="AT408"/>
      <c r="AU408"/>
      <c r="AV408"/>
      <c r="AW408"/>
      <c r="AX408"/>
      <c r="AY408"/>
      <c r="BD408"/>
      <c r="BE408"/>
      <c r="BF408"/>
    </row>
    <row r="409" spans="1:59" x14ac:dyDescent="0.25">
      <c r="B409"/>
      <c r="E409"/>
      <c r="F409"/>
      <c r="J409"/>
      <c r="K409" s="158"/>
      <c r="L409"/>
      <c r="M409"/>
      <c r="N409"/>
      <c r="R409"/>
      <c r="S409"/>
      <c r="T409"/>
      <c r="U409"/>
      <c r="V409"/>
      <c r="W409"/>
      <c r="X409"/>
      <c r="Z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R409"/>
      <c r="AS409"/>
      <c r="AT409"/>
      <c r="AU409"/>
      <c r="AV409"/>
      <c r="AW409"/>
      <c r="AX409"/>
      <c r="AY409"/>
      <c r="BD409"/>
      <c r="BE409"/>
      <c r="BF409"/>
    </row>
    <row r="410" spans="1:59" x14ac:dyDescent="0.25">
      <c r="B410"/>
      <c r="E410"/>
      <c r="F410"/>
      <c r="J410"/>
      <c r="K410" s="158"/>
      <c r="L410"/>
      <c r="M410"/>
      <c r="N410"/>
      <c r="R410"/>
      <c r="S410"/>
      <c r="T410"/>
      <c r="U410"/>
      <c r="V410"/>
      <c r="W410"/>
      <c r="X410"/>
      <c r="Z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R410"/>
      <c r="AS410"/>
      <c r="AT410"/>
      <c r="AU410"/>
      <c r="AV410"/>
      <c r="AW410"/>
      <c r="AX410"/>
      <c r="AY410"/>
      <c r="BD410"/>
      <c r="BE410"/>
      <c r="BF410"/>
    </row>
    <row r="411" spans="1:59" x14ac:dyDescent="0.25">
      <c r="B411"/>
      <c r="E411"/>
      <c r="F411"/>
      <c r="J411"/>
      <c r="K411" s="158"/>
      <c r="L411"/>
      <c r="M411"/>
      <c r="N411"/>
      <c r="R411"/>
      <c r="S411"/>
      <c r="T411"/>
      <c r="U411"/>
      <c r="V411"/>
      <c r="W411"/>
      <c r="X411"/>
      <c r="Z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R411"/>
      <c r="AS411"/>
      <c r="AT411"/>
      <c r="AU411"/>
      <c r="AV411"/>
      <c r="AW411"/>
      <c r="AX411"/>
      <c r="AY411"/>
      <c r="BD411"/>
      <c r="BE411"/>
      <c r="BF411"/>
    </row>
    <row r="412" spans="1:59" x14ac:dyDescent="0.25">
      <c r="B412"/>
      <c r="E412"/>
      <c r="F412"/>
      <c r="J412"/>
      <c r="L412"/>
      <c r="M412"/>
      <c r="N412"/>
      <c r="R412"/>
      <c r="S412"/>
      <c r="T412"/>
      <c r="U412"/>
      <c r="V412"/>
      <c r="W412"/>
      <c r="X412"/>
      <c r="Z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R412"/>
      <c r="AS412"/>
      <c r="AT412"/>
      <c r="AU412"/>
      <c r="AV412"/>
      <c r="AW412"/>
      <c r="AX412"/>
      <c r="AY412"/>
      <c r="BD412"/>
      <c r="BE412"/>
      <c r="BF412"/>
    </row>
    <row r="413" spans="1:59" x14ac:dyDescent="0.25">
      <c r="B413"/>
      <c r="E413"/>
      <c r="F413"/>
      <c r="J413"/>
      <c r="L413"/>
      <c r="M413"/>
      <c r="N413"/>
      <c r="R413"/>
      <c r="S413"/>
      <c r="T413"/>
      <c r="U413"/>
      <c r="V413"/>
      <c r="W413"/>
      <c r="X413"/>
      <c r="Z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R413"/>
      <c r="AS413"/>
      <c r="AT413"/>
      <c r="AU413"/>
      <c r="AV413"/>
      <c r="AW413"/>
      <c r="AX413"/>
      <c r="AY413"/>
      <c r="BD413"/>
      <c r="BE413"/>
      <c r="BF413"/>
    </row>
  </sheetData>
  <sheetProtection selectLockedCells="1" selectUnlockedCells="1"/>
  <mergeCells count="2">
    <mergeCell ref="AZ4:BC4"/>
    <mergeCell ref="P5:Q5"/>
  </mergeCells>
  <conditionalFormatting sqref="A18 A20 A86 A166 A172 A174 A205:A206 A249">
    <cfRule type="cellIs" dxfId="23" priority="6" stopIfTrue="1" operator="lessThan">
      <formula>2</formula>
    </cfRule>
  </conditionalFormatting>
  <conditionalFormatting sqref="J7:J388">
    <cfRule type="cellIs" dxfId="22" priority="1" stopIfTrue="1" operator="greaterThan">
      <formula>10</formula>
    </cfRule>
    <cfRule type="cellIs" dxfId="21" priority="2" stopIfTrue="1" operator="lessThan">
      <formula>2</formula>
    </cfRule>
  </conditionalFormatting>
  <conditionalFormatting sqref="R7:V388 A202:A203">
    <cfRule type="cellIs" dxfId="20" priority="7" stopIfTrue="1" operator="lessThan">
      <formula>2</formula>
    </cfRule>
  </conditionalFormatting>
  <conditionalFormatting sqref="AP7:AP388">
    <cfRule type="cellIs" dxfId="19" priority="3" stopIfTrue="1" operator="greaterThan">
      <formula>11.99</formula>
    </cfRule>
    <cfRule type="cellIs" dxfId="18" priority="4" stopIfTrue="1" operator="lessThan">
      <formula>8</formula>
    </cfRule>
  </conditionalFormatting>
  <conditionalFormatting sqref="AQ7:AQ388">
    <cfRule type="cellIs" dxfId="17" priority="5" stopIfTrue="1" operator="lessThan">
      <formula>0</formula>
    </cfRule>
  </conditionalFormatting>
  <hyperlinks>
    <hyperlink ref="C2" r:id="rId1" xr:uid="{722F4ADA-8E0A-41F4-8169-8A2EDC7037B6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523C-2D79-48F6-9BA0-A0FAE4C574D1}">
  <dimension ref="A1:BI187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1640625" defaultRowHeight="12.5" x14ac:dyDescent="0.25"/>
  <cols>
    <col min="1" max="1" width="25.54296875" customWidth="1"/>
    <col min="2" max="2" width="6" style="435" customWidth="1"/>
    <col min="3" max="3" width="12.26953125" customWidth="1"/>
    <col min="4" max="4" width="13.81640625" customWidth="1"/>
    <col min="5" max="5" width="4.81640625" style="421" customWidth="1"/>
    <col min="6" max="6" width="3.7265625" style="421" customWidth="1"/>
    <col min="7" max="7" width="3.81640625" customWidth="1"/>
    <col min="8" max="8" width="4" customWidth="1"/>
    <col min="9" max="9" width="7.1796875" customWidth="1"/>
    <col min="10" max="10" width="5.453125" style="410" customWidth="1"/>
    <col min="11" max="11" width="8.453125" customWidth="1"/>
    <col min="12" max="12" width="7.54296875" style="400" customWidth="1"/>
    <col min="13" max="13" width="8.7265625" style="421" customWidth="1"/>
    <col min="14" max="14" width="4.54296875" style="421" customWidth="1"/>
    <col min="15" max="15" width="7.54296875" customWidth="1"/>
    <col min="16" max="17" width="7.7265625" customWidth="1"/>
    <col min="18" max="18" width="6.453125" style="421" customWidth="1"/>
    <col min="19" max="22" width="6" style="460" customWidth="1"/>
    <col min="23" max="24" width="7.453125" style="460" customWidth="1"/>
    <col min="25" max="25" width="12.54296875" customWidth="1"/>
    <col min="26" max="26" width="7.81640625" style="410" customWidth="1"/>
    <col min="27" max="27" width="6.1796875" customWidth="1"/>
    <col min="28" max="28" width="4.54296875" customWidth="1"/>
    <col min="29" max="29" width="5.1796875" style="403" customWidth="1"/>
    <col min="30" max="30" width="6.1796875" style="403" customWidth="1"/>
    <col min="31" max="31" width="7.1796875" style="403" customWidth="1"/>
    <col min="32" max="32" width="7.7265625" style="403" customWidth="1"/>
    <col min="33" max="33" width="8.7265625" style="403" customWidth="1"/>
    <col min="34" max="35" width="8.54296875" style="403" customWidth="1"/>
    <col min="36" max="37" width="8" style="403" customWidth="1"/>
    <col min="38" max="38" width="9.7265625" style="403" customWidth="1"/>
    <col min="39" max="39" width="6" style="403" customWidth="1"/>
    <col min="40" max="40" width="6.453125" style="403" customWidth="1"/>
    <col min="41" max="41" width="6.81640625" style="410" customWidth="1"/>
    <col min="42" max="43" width="7" customWidth="1"/>
    <col min="44" max="44" width="5.26953125" style="517" customWidth="1"/>
    <col min="45" max="48" width="5.26953125" style="518" customWidth="1"/>
    <col min="49" max="49" width="5.453125" style="518" customWidth="1"/>
    <col min="50" max="50" width="5.81640625" style="518" customWidth="1"/>
    <col min="51" max="51" width="5.26953125" style="410" customWidth="1"/>
    <col min="52" max="55" width="6.7265625" customWidth="1"/>
    <col min="56" max="56" width="8.81640625" style="591" customWidth="1"/>
    <col min="57" max="58" width="8.81640625" style="421" customWidth="1"/>
    <col min="59" max="61" width="8.81640625" customWidth="1"/>
  </cols>
  <sheetData>
    <row r="1" spans="1:61" ht="12.75" customHeight="1" x14ac:dyDescent="0.3">
      <c r="A1" s="103" t="s">
        <v>823</v>
      </c>
      <c r="C1" s="398" t="s">
        <v>4005</v>
      </c>
      <c r="E1" s="428"/>
      <c r="G1" s="10"/>
      <c r="H1" s="7"/>
      <c r="I1" s="7"/>
      <c r="J1" s="455" t="s">
        <v>3230</v>
      </c>
      <c r="N1" s="424"/>
      <c r="Q1" s="423"/>
      <c r="R1" s="320"/>
      <c r="S1" s="459"/>
      <c r="T1" s="459"/>
      <c r="W1" s="459"/>
      <c r="Z1" s="455" t="s">
        <v>1</v>
      </c>
      <c r="AC1" s="402" t="s">
        <v>3519</v>
      </c>
      <c r="AG1" s="465"/>
      <c r="AJ1" s="402"/>
      <c r="AK1" s="402"/>
      <c r="AL1" s="466"/>
      <c r="AO1" s="492" t="s">
        <v>3507</v>
      </c>
      <c r="AP1" s="7"/>
      <c r="AQ1" s="264"/>
      <c r="AR1" s="512" t="s">
        <v>4</v>
      </c>
      <c r="AS1" s="321"/>
      <c r="AT1" s="321"/>
      <c r="AU1" s="321"/>
      <c r="AV1" s="321"/>
      <c r="AW1" s="321"/>
      <c r="AX1" s="321"/>
      <c r="AY1" s="497" t="s">
        <v>5</v>
      </c>
      <c r="BD1" s="590" t="s">
        <v>1727</v>
      </c>
    </row>
    <row r="2" spans="1:61" ht="12.75" customHeight="1" x14ac:dyDescent="0.25">
      <c r="A2" s="399" t="s">
        <v>6</v>
      </c>
      <c r="C2" s="10" t="s">
        <v>4726</v>
      </c>
      <c r="D2" s="399"/>
      <c r="G2" s="7"/>
      <c r="H2" s="7"/>
      <c r="I2" s="7"/>
      <c r="J2" s="496" t="s">
        <v>3541</v>
      </c>
      <c r="N2" s="424"/>
      <c r="Q2" s="320"/>
      <c r="S2" s="461"/>
      <c r="T2" s="680"/>
      <c r="W2" s="461"/>
      <c r="Z2" s="496" t="s">
        <v>3542</v>
      </c>
      <c r="AO2" s="493" t="s">
        <v>9</v>
      </c>
      <c r="AP2" s="7"/>
      <c r="AR2" s="493" t="s">
        <v>10</v>
      </c>
      <c r="AS2" s="321"/>
      <c r="AT2" s="321"/>
      <c r="AU2" s="321"/>
      <c r="AV2" s="321"/>
      <c r="AW2" s="321"/>
      <c r="AX2" s="321"/>
      <c r="AY2" s="489" t="s">
        <v>13</v>
      </c>
    </row>
    <row r="3" spans="1:61" ht="12.75" customHeight="1" x14ac:dyDescent="0.3">
      <c r="A3" s="700">
        <v>45898</v>
      </c>
      <c r="B3" s="487"/>
      <c r="D3" s="399"/>
      <c r="G3" s="7"/>
      <c r="H3" s="7"/>
      <c r="I3" s="7"/>
      <c r="J3" s="502" t="s">
        <v>11</v>
      </c>
      <c r="L3"/>
      <c r="Q3" s="456" t="s">
        <v>7</v>
      </c>
      <c r="S3" s="462"/>
      <c r="T3" s="462"/>
      <c r="W3" s="462"/>
      <c r="X3" s="463"/>
      <c r="AE3" s="404"/>
      <c r="AF3" s="404"/>
      <c r="AG3" s="404"/>
      <c r="AH3" s="404"/>
      <c r="AI3" s="404"/>
      <c r="AJ3" s="404"/>
      <c r="AK3" s="404"/>
      <c r="AL3" s="404"/>
      <c r="AM3" s="404"/>
      <c r="AN3" s="404"/>
      <c r="AO3" s="429"/>
      <c r="AP3" s="7"/>
      <c r="AR3" s="513" t="s">
        <v>12</v>
      </c>
      <c r="AS3" s="321"/>
      <c r="AT3" s="321"/>
      <c r="AU3" s="321"/>
      <c r="AV3" s="321"/>
      <c r="AW3" s="321"/>
      <c r="AX3" s="321"/>
      <c r="BA3" s="401"/>
      <c r="BB3" s="401"/>
      <c r="BC3" s="401"/>
    </row>
    <row r="4" spans="1:61" ht="12.75" customHeight="1" x14ac:dyDescent="0.3">
      <c r="A4" s="467"/>
      <c r="B4"/>
      <c r="C4" s="8"/>
      <c r="E4" s="468"/>
      <c r="F4" s="468"/>
      <c r="J4" s="503" t="s">
        <v>4954</v>
      </c>
      <c r="K4" s="8"/>
      <c r="L4"/>
      <c r="N4" s="33"/>
      <c r="O4" s="8"/>
      <c r="P4" s="8"/>
      <c r="R4" s="33"/>
      <c r="T4" s="462"/>
      <c r="W4" s="462"/>
      <c r="Y4" s="8"/>
      <c r="Z4" s="490" t="s">
        <v>14</v>
      </c>
      <c r="AA4" s="8"/>
      <c r="AB4" s="8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429"/>
      <c r="AP4" s="7"/>
      <c r="AQ4" s="469"/>
      <c r="AR4" s="620" t="s">
        <v>4955</v>
      </c>
      <c r="AS4" s="212"/>
      <c r="AT4" s="212"/>
      <c r="AU4" s="212"/>
      <c r="AV4" s="212"/>
      <c r="AW4" s="12" t="s">
        <v>18</v>
      </c>
      <c r="AX4" s="212"/>
      <c r="AZ4" s="794" t="s">
        <v>19</v>
      </c>
      <c r="BA4" s="795"/>
      <c r="BB4" s="795"/>
      <c r="BC4" s="796"/>
    </row>
    <row r="5" spans="1:61" ht="12.75" customHeight="1" x14ac:dyDescent="0.25">
      <c r="A5" s="8" t="s">
        <v>20</v>
      </c>
      <c r="B5" s="432" t="s">
        <v>21</v>
      </c>
      <c r="C5" s="23"/>
      <c r="D5" s="8"/>
      <c r="E5" s="470" t="s">
        <v>22</v>
      </c>
      <c r="F5" s="470" t="s">
        <v>23</v>
      </c>
      <c r="G5" s="12" t="s">
        <v>24</v>
      </c>
      <c r="H5" s="23"/>
      <c r="I5" s="471">
        <v>45898</v>
      </c>
      <c r="J5" s="425" t="s">
        <v>25</v>
      </c>
      <c r="K5" s="33" t="s">
        <v>3538</v>
      </c>
      <c r="L5" s="406" t="s">
        <v>3505</v>
      </c>
      <c r="M5" s="23"/>
      <c r="N5" s="33" t="s">
        <v>27</v>
      </c>
      <c r="O5" s="33" t="s">
        <v>3539</v>
      </c>
      <c r="P5" s="797" t="s">
        <v>3543</v>
      </c>
      <c r="Q5" s="797"/>
      <c r="R5" s="33" t="s">
        <v>26</v>
      </c>
      <c r="S5" s="427" t="s">
        <v>41</v>
      </c>
      <c r="T5" s="427" t="s">
        <v>41</v>
      </c>
      <c r="U5" s="427" t="s">
        <v>41</v>
      </c>
      <c r="V5" s="427" t="s">
        <v>41</v>
      </c>
      <c r="W5" s="427" t="s">
        <v>40</v>
      </c>
      <c r="X5" s="427" t="s">
        <v>35</v>
      </c>
      <c r="Y5" s="472" t="s">
        <v>28</v>
      </c>
      <c r="Z5" s="425" t="s">
        <v>29</v>
      </c>
      <c r="AA5" s="33" t="s">
        <v>31</v>
      </c>
      <c r="AB5" s="33" t="s">
        <v>32</v>
      </c>
      <c r="AC5" s="458" t="s">
        <v>31</v>
      </c>
      <c r="AD5" s="458"/>
      <c r="AE5" s="458" t="s">
        <v>31</v>
      </c>
      <c r="AF5" s="458" t="s">
        <v>34</v>
      </c>
      <c r="AG5" s="458" t="s">
        <v>31</v>
      </c>
      <c r="AH5" s="458" t="s">
        <v>31</v>
      </c>
      <c r="AI5" s="458" t="s">
        <v>3520</v>
      </c>
      <c r="AJ5" s="458" t="s">
        <v>35</v>
      </c>
      <c r="AK5" s="458" t="s">
        <v>3521</v>
      </c>
      <c r="AL5" s="458" t="s">
        <v>37</v>
      </c>
      <c r="AM5" s="458" t="s">
        <v>38</v>
      </c>
      <c r="AN5" s="458" t="s">
        <v>39</v>
      </c>
      <c r="AO5" s="494" t="s">
        <v>46</v>
      </c>
      <c r="AP5" s="23" t="s">
        <v>47</v>
      </c>
      <c r="AQ5" s="33" t="s">
        <v>30</v>
      </c>
      <c r="AR5" s="496" t="s">
        <v>48</v>
      </c>
      <c r="AS5" s="212"/>
      <c r="AT5" s="212"/>
      <c r="AU5" s="212"/>
      <c r="AV5" s="212"/>
      <c r="AW5" s="12" t="s">
        <v>49</v>
      </c>
      <c r="AX5" s="212"/>
      <c r="AY5" s="498" t="s">
        <v>50</v>
      </c>
      <c r="AZ5" s="519" t="s">
        <v>51</v>
      </c>
      <c r="BA5" s="473" t="s">
        <v>51</v>
      </c>
      <c r="BB5" s="473" t="s">
        <v>52</v>
      </c>
      <c r="BC5" s="520" t="s">
        <v>53</v>
      </c>
      <c r="BE5" s="23" t="s">
        <v>3602</v>
      </c>
      <c r="BF5" s="23" t="s">
        <v>3604</v>
      </c>
      <c r="BG5" s="421" t="s">
        <v>31</v>
      </c>
      <c r="BH5" t="s">
        <v>70</v>
      </c>
    </row>
    <row r="6" spans="1:61" s="486" customFormat="1" ht="12.75" customHeight="1" thickBot="1" x14ac:dyDescent="0.3">
      <c r="A6" s="478" t="s">
        <v>54</v>
      </c>
      <c r="B6" s="488" t="s">
        <v>55</v>
      </c>
      <c r="C6" s="479" t="s">
        <v>94</v>
      </c>
      <c r="D6" s="479" t="s">
        <v>56</v>
      </c>
      <c r="E6" s="480" t="s">
        <v>57</v>
      </c>
      <c r="F6" s="480" t="s">
        <v>58</v>
      </c>
      <c r="G6" s="481" t="s">
        <v>59</v>
      </c>
      <c r="H6" s="481" t="s">
        <v>60</v>
      </c>
      <c r="I6" s="479" t="s">
        <v>61</v>
      </c>
      <c r="J6" s="491" t="s">
        <v>62</v>
      </c>
      <c r="K6" s="479" t="s">
        <v>70</v>
      </c>
      <c r="L6" s="482" t="s">
        <v>3506</v>
      </c>
      <c r="M6" s="481" t="s">
        <v>3540</v>
      </c>
      <c r="N6" s="481" t="s">
        <v>68</v>
      </c>
      <c r="O6" s="479" t="s">
        <v>71</v>
      </c>
      <c r="P6" s="479" t="s">
        <v>66</v>
      </c>
      <c r="Q6" s="479" t="s">
        <v>67</v>
      </c>
      <c r="R6" s="479" t="s">
        <v>65</v>
      </c>
      <c r="S6" s="483" t="s">
        <v>86</v>
      </c>
      <c r="T6" s="483" t="s">
        <v>87</v>
      </c>
      <c r="U6" s="483" t="s">
        <v>50</v>
      </c>
      <c r="V6" s="483" t="s">
        <v>88</v>
      </c>
      <c r="W6" s="483" t="s">
        <v>85</v>
      </c>
      <c r="X6" s="483" t="s">
        <v>84</v>
      </c>
      <c r="Y6" s="478" t="s">
        <v>1728</v>
      </c>
      <c r="Z6" s="491" t="s">
        <v>71</v>
      </c>
      <c r="AA6" s="479" t="s">
        <v>73</v>
      </c>
      <c r="AB6" s="479" t="s">
        <v>74</v>
      </c>
      <c r="AC6" s="484" t="s">
        <v>75</v>
      </c>
      <c r="AD6" s="484" t="s">
        <v>33</v>
      </c>
      <c r="AE6" s="484" t="s">
        <v>76</v>
      </c>
      <c r="AF6" s="484" t="s">
        <v>77</v>
      </c>
      <c r="AG6" s="484" t="s">
        <v>78</v>
      </c>
      <c r="AH6" s="484" t="s">
        <v>79</v>
      </c>
      <c r="AI6" s="484" t="s">
        <v>79</v>
      </c>
      <c r="AJ6" s="484" t="s">
        <v>79</v>
      </c>
      <c r="AK6" s="484" t="s">
        <v>79</v>
      </c>
      <c r="AL6" s="484" t="s">
        <v>81</v>
      </c>
      <c r="AM6" s="484" t="s">
        <v>82</v>
      </c>
      <c r="AN6" s="484" t="s">
        <v>83</v>
      </c>
      <c r="AO6" s="495" t="s">
        <v>95</v>
      </c>
      <c r="AP6" s="481" t="s">
        <v>96</v>
      </c>
      <c r="AQ6" s="479" t="s">
        <v>72</v>
      </c>
      <c r="AR6" s="514">
        <v>2024</v>
      </c>
      <c r="AS6" s="515">
        <v>2025</v>
      </c>
      <c r="AT6" s="514">
        <v>2026</v>
      </c>
      <c r="AU6" s="515">
        <v>2027</v>
      </c>
      <c r="AV6" s="514">
        <v>2028</v>
      </c>
      <c r="AW6" s="481" t="s">
        <v>97</v>
      </c>
      <c r="AX6" s="481" t="s">
        <v>98</v>
      </c>
      <c r="AY6" s="499" t="s">
        <v>99</v>
      </c>
      <c r="AZ6" s="521" t="s">
        <v>100</v>
      </c>
      <c r="BA6" s="485" t="s">
        <v>101</v>
      </c>
      <c r="BB6" s="485" t="s">
        <v>102</v>
      </c>
      <c r="BC6" s="522" t="s">
        <v>102</v>
      </c>
      <c r="BD6" s="491" t="s">
        <v>3601</v>
      </c>
      <c r="BE6" s="481" t="s">
        <v>3603</v>
      </c>
      <c r="BF6" s="481" t="s">
        <v>3605</v>
      </c>
      <c r="BG6" s="551" t="s">
        <v>3696</v>
      </c>
      <c r="BH6" s="486" t="s">
        <v>3874</v>
      </c>
      <c r="BI6" s="486" t="s">
        <v>3875</v>
      </c>
    </row>
    <row r="7" spans="1:61" s="8" customFormat="1" ht="12.75" customHeight="1" x14ac:dyDescent="0.25">
      <c r="A7" s="577" t="s">
        <v>4971</v>
      </c>
      <c r="B7" s="409" t="s">
        <v>4968</v>
      </c>
      <c r="C7" s="734" t="s">
        <v>107</v>
      </c>
      <c r="D7" s="734" t="s">
        <v>3652</v>
      </c>
      <c r="E7" s="504">
        <v>8</v>
      </c>
      <c r="F7" s="33">
        <v>584</v>
      </c>
      <c r="G7" s="33" t="s">
        <v>105</v>
      </c>
      <c r="H7" s="33" t="s">
        <v>105</v>
      </c>
      <c r="I7" s="573">
        <v>45.32</v>
      </c>
      <c r="J7" s="430">
        <f t="shared" ref="J7:J38" si="0">(M7/I7)*100</f>
        <v>3.0008826125330978</v>
      </c>
      <c r="K7" s="575">
        <v>0.34</v>
      </c>
      <c r="L7" s="406">
        <v>4</v>
      </c>
      <c r="M7" s="423">
        <f t="shared" ref="M7:M38" si="1">K7*L7</f>
        <v>1.36</v>
      </c>
      <c r="N7" s="183" t="s">
        <v>147</v>
      </c>
      <c r="O7" s="505">
        <v>0.32</v>
      </c>
      <c r="P7" s="422">
        <v>45807</v>
      </c>
      <c r="Q7" s="422">
        <v>45821</v>
      </c>
      <c r="R7" s="423">
        <f t="shared" ref="R7:R38" si="2">(K7-O7)/O7*100</f>
        <v>6.2500000000000053</v>
      </c>
      <c r="S7" s="474">
        <f>IF(INDEX(Historical!$D$7:$D$1190,MATCH(B7,Historical!$B$7:$B$1192,0))=0,"n/a",(INDEX(Historical!$C$7:$C$1190,MATCH(B7,Historical!$B$7:$B$1192,0))/INDEX(Historical!$D$7:$D$1190,MATCH(B7,Historical!$B$7:$B$1192,0))-1)*100)</f>
        <v>10.526315789473673</v>
      </c>
      <c r="T7" s="474">
        <f>IF(INDEX(Historical!$F$7:$F$1190,MATCH(B7,Historical!$B$7:$B$1192,0))=0,"n/a",((INDEX(Historical!$C$7:$C$1190,MATCH(B7,Historical!$B$7:$B$1192,0))/INDEX(Historical!$F$7:$F$1190,MATCH(B7,Historical!$B$7:$B$1192,0)))^(1/3)-1)*100)</f>
        <v>7.6505840618042553</v>
      </c>
      <c r="U7" s="474">
        <f>IF(INDEX(Historical!$H$7:$H$1190,MATCH(B7,Historical!$B$7:$B$1192,0))=0,"n/a",((INDEX(Historical!$C$7:$C$1190,MATCH(B7,Historical!$B$7:$B$1192,0))/INDEX(Historical!$H$7:$H$1190,MATCH(B7,Historical!$B$7:$B$1192,0)))^(1/5)-1)*100)</f>
        <v>5.1547496797280434</v>
      </c>
      <c r="V7" s="474">
        <f>IF(INDEX(Historical!$M$7:$M$1190,MATCH(B7,Historical!$B$7:$B$1192,0))=0,"n/a",((INDEX(Historical!$C$7:$C$1190,MATCH(B7,Historical!$B$7:$B$1192,0))/INDEX(Historical!$M$7:$M$1190,MATCH(B7,Historical!$B$7:$B$1192,0)))^(1/10)-1)*100)</f>
        <v>5.0480468452381411</v>
      </c>
      <c r="W7" s="475">
        <f t="shared" ref="W7:W38" si="3">IF(OR(U7&lt;=0,U7="n/a",V7&lt;=0,V7="n/a"),"n/a",U7/V7)</f>
        <v>1.0211374493464846</v>
      </c>
      <c r="X7" s="476">
        <f t="shared" ref="X7:X38" si="4">IF(OR(AJ7&lt;=0,AJ7="n/a",U7&lt;=0,U7="n/a"),"n/a",U7/AJ7)</f>
        <v>2.4314856979849262</v>
      </c>
      <c r="Y7" s="449"/>
      <c r="Z7" s="430">
        <f t="shared" ref="Z7:Z38" si="5">IF(OR(AC7&lt;0.01,AC7="n/a"),"n/a",M7/AC7*100)</f>
        <v>50.370370370370367</v>
      </c>
      <c r="AA7" s="581">
        <f t="shared" ref="AA7:AA38" si="6">IF(OR(AC7&lt;0.01,AC7="n/a"),"n/a",I7/AC7)</f>
        <v>16.785185185185185</v>
      </c>
      <c r="AB7" s="406">
        <v>12</v>
      </c>
      <c r="AC7" s="568">
        <v>2.7</v>
      </c>
      <c r="AD7" s="568" t="s">
        <v>135</v>
      </c>
      <c r="AE7" s="568">
        <v>2.95</v>
      </c>
      <c r="AF7" s="568">
        <v>1.2</v>
      </c>
      <c r="AG7" s="568">
        <v>7.3599999999999994</v>
      </c>
      <c r="AH7" s="568">
        <v>23.97</v>
      </c>
      <c r="AI7" s="568">
        <v>0.67</v>
      </c>
      <c r="AJ7" s="568">
        <v>2.12</v>
      </c>
      <c r="AK7" s="568" t="s">
        <v>135</v>
      </c>
      <c r="AL7" s="576">
        <v>474.39</v>
      </c>
      <c r="AM7" s="571">
        <v>3.64</v>
      </c>
      <c r="AN7" s="568">
        <v>0.77</v>
      </c>
      <c r="AO7" s="510">
        <f t="shared" ref="AO7:AO38" si="7">IF(U7="n/a","n/a",IF(AA7&lt;0,"n/a",IF(AA7="n/a","n/a",J7+U7-AA7)))</f>
        <v>-8.6295528929240426</v>
      </c>
      <c r="AP7" s="511">
        <f t="shared" ref="AP7:AP38" si="8">IF(U7="n/a","n/a",J7+U7)</f>
        <v>8.1556322922611422</v>
      </c>
      <c r="AQ7" s="582">
        <f t="shared" ref="AQ7:AQ38" si="9">IF(OR(AC7&lt;0.01,AC7="n/a",AF7="n/a"),"n/a",(I7/SQRT(22.5*AC7*(I7/AF7))-1)*100)</f>
        <v>-5.3844686881054482</v>
      </c>
      <c r="AR7" s="430">
        <f>INDEX(Historical!$C$7:$C$1190,MATCH(B7,Historical!$B$7:$B$1214,0))*IF(AH7="n/a",1.03,IF(AH7&lt;0,1.01,IF(AH7&gt;10,1.1,(1+AH7/100))))</f>
        <v>1.3860000000000001</v>
      </c>
      <c r="AS7" s="581">
        <f t="shared" ref="AS7:AS38" si="10">IF($AI7="n/a",1.03*AR7,IF($AI7&lt;0,1.01*AR7,IF($AI7&gt;10,1.1*AR7,(1+$AI7/100)*AR7)))</f>
        <v>1.3952861999999999</v>
      </c>
      <c r="AT7" s="581">
        <f t="shared" ref="AT7:AV26" si="11">IF($AK7="n/a",1.03*AS7,IF($AK7&lt;0,1.01*AS7,IF($AK7&gt;10,1.1*AS7,(1+$AK7/100)*AS7)))</f>
        <v>1.437144786</v>
      </c>
      <c r="AU7" s="581">
        <f t="shared" si="11"/>
        <v>1.4802591295800001</v>
      </c>
      <c r="AV7" s="581">
        <f t="shared" si="11"/>
        <v>1.5246669034674001</v>
      </c>
      <c r="AW7" s="430">
        <f t="shared" ref="AW7:AW38" si="12">SUM(AR7:AV7)</f>
        <v>7.223357019047401</v>
      </c>
      <c r="AX7" s="516">
        <f t="shared" ref="AX7:AX38" si="13">AW7/I7*100</f>
        <v>15.93856359013107</v>
      </c>
      <c r="AY7" s="606">
        <v>0.94</v>
      </c>
      <c r="AZ7" s="571">
        <v>26.950000000000003</v>
      </c>
      <c r="BA7" s="571">
        <v>-10.65</v>
      </c>
      <c r="BB7" s="571">
        <v>4.12</v>
      </c>
      <c r="BC7" s="571">
        <v>6.9099999999999993</v>
      </c>
      <c r="BD7" s="591"/>
      <c r="BE7" s="421">
        <v>2018</v>
      </c>
      <c r="BF7" s="421">
        <f t="shared" ref="BF7:BF49" si="14">IF(BE7&gt;2020,0,IF(BE7&gt;2008,1,IF(BE7&gt;2001,2,IF(BE7&gt;1990,3,IF(BE7&gt;1980,4,IF(BE7&gt;1973,5,IF(BE7&gt;1970,6,IF(BE7&gt;1960,7,IF(BE7&gt;1958,8,IF(BE7&gt;1953,9,10))))))))))</f>
        <v>1</v>
      </c>
      <c r="BG7" s="578">
        <v>0.88</v>
      </c>
      <c r="BH7" t="s">
        <v>3876</v>
      </c>
      <c r="BI7" t="s">
        <v>3877</v>
      </c>
    </row>
    <row r="8" spans="1:61" s="8" customFormat="1" ht="12.75" customHeight="1" x14ac:dyDescent="0.25">
      <c r="A8" s="577" t="s">
        <v>5022</v>
      </c>
      <c r="B8" s="409" t="s">
        <v>387</v>
      </c>
      <c r="C8" s="734" t="s">
        <v>111</v>
      </c>
      <c r="D8" s="734" t="s">
        <v>3638</v>
      </c>
      <c r="E8" s="504">
        <v>5</v>
      </c>
      <c r="F8" s="33">
        <v>680</v>
      </c>
      <c r="G8" s="33" t="s">
        <v>105</v>
      </c>
      <c r="H8" s="33" t="s">
        <v>105</v>
      </c>
      <c r="I8" s="573">
        <v>43.02</v>
      </c>
      <c r="J8" s="430">
        <f t="shared" si="0"/>
        <v>1.4876801487680149</v>
      </c>
      <c r="K8" s="575">
        <v>0.16</v>
      </c>
      <c r="L8" s="406">
        <v>4</v>
      </c>
      <c r="M8" s="423">
        <f t="shared" si="1"/>
        <v>0.64</v>
      </c>
      <c r="N8" s="183" t="s">
        <v>436</v>
      </c>
      <c r="O8" s="505">
        <v>0.15</v>
      </c>
      <c r="P8" s="422">
        <v>45841</v>
      </c>
      <c r="Q8" s="422">
        <v>45862</v>
      </c>
      <c r="R8" s="423">
        <f t="shared" si="2"/>
        <v>6.6666666666666732</v>
      </c>
      <c r="S8" s="474">
        <f>IF(INDEX(Historical!$D$7:$D$1190,MATCH(B8,Historical!$B$7:$B$1192,0))=0,"n/a",(INDEX(Historical!$C$7:$C$1190,MATCH(B8,Historical!$B$7:$B$1192,0))/INDEX(Historical!$D$7:$D$1190,MATCH(B8,Historical!$B$7:$B$1192,0))-1)*100)</f>
        <v>7.1428571428571397</v>
      </c>
      <c r="T8" s="474">
        <f>IF(INDEX(Historical!$F$7:$F$1190,MATCH(B8,Historical!$B$7:$B$1192,0))=0,"n/a",((INDEX(Historical!$C$7:$C$1190,MATCH(B8,Historical!$B$7:$B$1192,0))/INDEX(Historical!$F$7:$F$1190,MATCH(B8,Historical!$B$7:$B$1192,0)))^(1/3)-1)*100)</f>
        <v>4.8856246288386806</v>
      </c>
      <c r="U8" s="474">
        <f>IF(INDEX(Historical!$H$7:$H$1190,MATCH(B8,Historical!$B$7:$B$1192,0))=0,"n/a",((INDEX(Historical!$C$7:$C$1190,MATCH(B8,Historical!$B$7:$B$1192,0))/INDEX(Historical!$H$7:$H$1190,MATCH(B8,Historical!$B$7:$B$1192,0)))^(1/5)-1)*100)</f>
        <v>4.5639552591273169</v>
      </c>
      <c r="V8" s="474">
        <f>IF(INDEX(Historical!$M$7:$M$1190,MATCH(B8,Historical!$B$7:$B$1192,0))=0,"n/a",((INDEX(Historical!$C$7:$C$1190,MATCH(B8,Historical!$B$7:$B$1192,0))/INDEX(Historical!$M$7:$M$1190,MATCH(B8,Historical!$B$7:$B$1192,0)))^(1/10)-1)*100)</f>
        <v>6.1606896218145968</v>
      </c>
      <c r="W8" s="475">
        <f t="shared" si="3"/>
        <v>0.74081889192512662</v>
      </c>
      <c r="X8" s="476">
        <f t="shared" si="4"/>
        <v>0.51280396169969855</v>
      </c>
      <c r="Y8" s="449"/>
      <c r="Z8" s="430">
        <f t="shared" si="5"/>
        <v>25.396825396825395</v>
      </c>
      <c r="AA8" s="581">
        <f t="shared" si="6"/>
        <v>17.071428571428573</v>
      </c>
      <c r="AB8" s="406">
        <v>12</v>
      </c>
      <c r="AC8" s="568">
        <v>2.52</v>
      </c>
      <c r="AD8" s="568" t="s">
        <v>135</v>
      </c>
      <c r="AE8" s="568">
        <v>0.84</v>
      </c>
      <c r="AF8" s="568">
        <v>1.44</v>
      </c>
      <c r="AG8" s="568">
        <v>9.5</v>
      </c>
      <c r="AH8" s="568">
        <v>4.08</v>
      </c>
      <c r="AI8" s="568">
        <v>-13.919999999999998</v>
      </c>
      <c r="AJ8" s="568">
        <v>8.9</v>
      </c>
      <c r="AK8" s="568">
        <v>-8.129999999999999</v>
      </c>
      <c r="AL8" s="576">
        <v>163.44</v>
      </c>
      <c r="AM8" s="571">
        <v>12.389999999999999</v>
      </c>
      <c r="AN8" s="568">
        <v>0.3</v>
      </c>
      <c r="AO8" s="510">
        <f t="shared" si="7"/>
        <v>-11.01979316353324</v>
      </c>
      <c r="AP8" s="511">
        <f t="shared" si="8"/>
        <v>6.0516354078953318</v>
      </c>
      <c r="AQ8" s="582">
        <f t="shared" si="9"/>
        <v>4.5261416379380304</v>
      </c>
      <c r="AR8" s="430">
        <f>INDEX(Historical!$C$7:$C$1190,MATCH(B8,Historical!$B$7:$B$1214,0))*IF(AH8="n/a",1.03,IF(AH8&lt;0,1.01,IF(AH8&gt;10,1.1,(1+AH8/100))))</f>
        <v>0.62447999999999992</v>
      </c>
      <c r="AS8" s="581">
        <f t="shared" si="10"/>
        <v>0.63072479999999997</v>
      </c>
      <c r="AT8" s="581">
        <f t="shared" si="11"/>
        <v>0.63703204800000002</v>
      </c>
      <c r="AU8" s="581">
        <f t="shared" si="11"/>
        <v>0.64340236847999999</v>
      </c>
      <c r="AV8" s="581">
        <f t="shared" si="11"/>
        <v>0.64983639216480005</v>
      </c>
      <c r="AW8" s="430">
        <f t="shared" si="12"/>
        <v>3.1854756086447997</v>
      </c>
      <c r="AX8" s="516">
        <f t="shared" si="13"/>
        <v>7.4046387927587149</v>
      </c>
      <c r="AY8" s="606">
        <v>0.71</v>
      </c>
      <c r="AZ8" s="571">
        <v>25.240000000000002</v>
      </c>
      <c r="BA8" s="571">
        <v>-5.27</v>
      </c>
      <c r="BB8" s="571">
        <v>2.96</v>
      </c>
      <c r="BC8" s="571">
        <v>8.09</v>
      </c>
      <c r="BD8" s="591"/>
      <c r="BE8" s="421">
        <v>2021</v>
      </c>
      <c r="BF8" s="421">
        <f t="shared" si="14"/>
        <v>0</v>
      </c>
      <c r="BG8" s="578">
        <v>6.01</v>
      </c>
      <c r="BH8" t="s">
        <v>3876</v>
      </c>
      <c r="BI8" t="s">
        <v>3877</v>
      </c>
    </row>
    <row r="9" spans="1:61" s="8" customFormat="1" ht="12.75" customHeight="1" x14ac:dyDescent="0.25">
      <c r="A9" s="8" t="s">
        <v>1757</v>
      </c>
      <c r="B9" s="409" t="s">
        <v>1758</v>
      </c>
      <c r="C9" s="734" t="s">
        <v>111</v>
      </c>
      <c r="D9" s="734" t="s">
        <v>209</v>
      </c>
      <c r="E9" s="504">
        <v>7</v>
      </c>
      <c r="F9" s="33">
        <v>599</v>
      </c>
      <c r="G9" s="33" t="s">
        <v>105</v>
      </c>
      <c r="H9" s="33" t="s">
        <v>105</v>
      </c>
      <c r="I9" s="573">
        <v>63.51</v>
      </c>
      <c r="J9" s="430">
        <f t="shared" si="0"/>
        <v>1.7005196032120928</v>
      </c>
      <c r="K9" s="575">
        <v>0.27</v>
      </c>
      <c r="L9" s="406">
        <v>4</v>
      </c>
      <c r="M9" s="423">
        <f t="shared" si="1"/>
        <v>1.08</v>
      </c>
      <c r="N9" s="183" t="s">
        <v>126</v>
      </c>
      <c r="O9" s="505">
        <v>0.26</v>
      </c>
      <c r="P9" s="422">
        <v>45643</v>
      </c>
      <c r="Q9" s="422">
        <v>45665</v>
      </c>
      <c r="R9" s="423">
        <f t="shared" si="2"/>
        <v>3.8461538461538494</v>
      </c>
      <c r="S9" s="474">
        <f>IF(INDEX(Historical!$D$7:$D$1190,MATCH(B9,Historical!$B$7:$B$1192,0))=0,"n/a",(INDEX(Historical!$C$7:$C$1190,MATCH(B9,Historical!$B$7:$B$1192,0))/INDEX(Historical!$D$7:$D$1190,MATCH(B9,Historical!$B$7:$B$1192,0))-1)*100)</f>
        <v>4.0000000000000036</v>
      </c>
      <c r="T9" s="474">
        <f>IF(INDEX(Historical!$F$7:$F$1190,MATCH(B9,Historical!$B$7:$B$1192,0))=0,"n/a",((INDEX(Historical!$C$7:$C$1190,MATCH(B9,Historical!$B$7:$B$1192,0))/INDEX(Historical!$F$7:$F$1190,MATCH(B9,Historical!$B$7:$B$1192,0)))^(1/3)-1)*100)</f>
        <v>9.1392883061105934</v>
      </c>
      <c r="U9" s="474">
        <f>IF(INDEX(Historical!$H$7:$H$1190,MATCH(B9,Historical!$B$7:$B$1192,0))=0,"n/a",((INDEX(Historical!$C$7:$C$1190,MATCH(B9,Historical!$B$7:$B$1192,0))/INDEX(Historical!$H$7:$H$1190,MATCH(B9,Historical!$B$7:$B$1192,0)))^(1/5)-1)*100)</f>
        <v>7.6316922514810814</v>
      </c>
      <c r="V9" s="474">
        <f>IF(INDEX(Historical!$M$7:$M$1190,MATCH(B9,Historical!$B$7:$B$1192,0))=0,"n/a",((INDEX(Historical!$C$7:$C$1190,MATCH(B9,Historical!$B$7:$B$1192,0))/INDEX(Historical!$M$7:$M$1190,MATCH(B9,Historical!$B$7:$B$1192,0)))^(1/10)-1)*100)</f>
        <v>5.3086790001943829</v>
      </c>
      <c r="W9" s="475">
        <f t="shared" si="3"/>
        <v>1.4375878163290037</v>
      </c>
      <c r="X9" s="476" t="str">
        <f t="shared" si="4"/>
        <v>n/a</v>
      </c>
      <c r="Y9" s="405"/>
      <c r="Z9" s="430">
        <f t="shared" si="5"/>
        <v>54</v>
      </c>
      <c r="AA9" s="581">
        <f t="shared" si="6"/>
        <v>31.754999999999999</v>
      </c>
      <c r="AB9" s="406">
        <v>12</v>
      </c>
      <c r="AC9" s="568">
        <v>2</v>
      </c>
      <c r="AD9" s="568" t="s">
        <v>135</v>
      </c>
      <c r="AE9" s="568">
        <v>1.58</v>
      </c>
      <c r="AF9" s="568">
        <v>2.11</v>
      </c>
      <c r="AG9" s="568">
        <v>6.7100000000000009</v>
      </c>
      <c r="AH9" s="568">
        <v>-1.97</v>
      </c>
      <c r="AI9" s="568">
        <v>17.64</v>
      </c>
      <c r="AJ9" s="568">
        <v>-7.35</v>
      </c>
      <c r="AK9" s="568" t="s">
        <v>135</v>
      </c>
      <c r="AL9" s="576">
        <v>1870</v>
      </c>
      <c r="AM9" s="571">
        <v>1.3599999999999999</v>
      </c>
      <c r="AN9" s="568">
        <v>0.5</v>
      </c>
      <c r="AO9" s="510">
        <f t="shared" si="7"/>
        <v>-22.422788145306825</v>
      </c>
      <c r="AP9" s="511">
        <f t="shared" si="8"/>
        <v>9.332211854693174</v>
      </c>
      <c r="AQ9" s="582">
        <f t="shared" si="9"/>
        <v>72.5663157552288</v>
      </c>
      <c r="AR9" s="430">
        <f>INDEX(Historical!$C$7:$C$1190,MATCH(B9,Historical!$B$7:$B$1214,0))*IF(AH9="n/a",1.03,IF(AH9&lt;0,1.01,IF(AH9&gt;10,1.1,(1+AH9/100))))</f>
        <v>1.0504</v>
      </c>
      <c r="AS9" s="581">
        <f t="shared" si="10"/>
        <v>1.15544</v>
      </c>
      <c r="AT9" s="581">
        <f t="shared" si="11"/>
        <v>1.1901032</v>
      </c>
      <c r="AU9" s="581">
        <f t="shared" si="11"/>
        <v>1.225806296</v>
      </c>
      <c r="AV9" s="581">
        <f t="shared" si="11"/>
        <v>1.26258048488</v>
      </c>
      <c r="AW9" s="430">
        <f t="shared" si="12"/>
        <v>5.8843299808800005</v>
      </c>
      <c r="AX9" s="516">
        <f t="shared" si="13"/>
        <v>9.2652023002361847</v>
      </c>
      <c r="AY9" s="606">
        <v>1.4</v>
      </c>
      <c r="AZ9" s="571">
        <v>25.509999999999998</v>
      </c>
      <c r="BA9" s="571">
        <v>-32.58</v>
      </c>
      <c r="BB9" s="571">
        <v>-4.68</v>
      </c>
      <c r="BC9" s="571">
        <v>-12.29</v>
      </c>
      <c r="BD9" s="591"/>
      <c r="BE9" s="421">
        <v>2019</v>
      </c>
      <c r="BF9" s="421">
        <f t="shared" si="14"/>
        <v>1</v>
      </c>
      <c r="BG9" s="578">
        <v>3.58</v>
      </c>
      <c r="BH9" t="s">
        <v>3876</v>
      </c>
      <c r="BI9" t="s">
        <v>3877</v>
      </c>
    </row>
    <row r="10" spans="1:61" s="8" customFormat="1" ht="12.75" customHeight="1" x14ac:dyDescent="0.25">
      <c r="A10" s="8" t="s">
        <v>4877</v>
      </c>
      <c r="B10" s="409" t="s">
        <v>4865</v>
      </c>
      <c r="C10" s="734" t="s">
        <v>111</v>
      </c>
      <c r="D10" s="734" t="s">
        <v>209</v>
      </c>
      <c r="E10" s="504">
        <v>6</v>
      </c>
      <c r="F10" s="33">
        <v>637</v>
      </c>
      <c r="G10" s="33" t="s">
        <v>105</v>
      </c>
      <c r="H10" s="33" t="s">
        <v>105</v>
      </c>
      <c r="I10" s="573">
        <v>87.31</v>
      </c>
      <c r="J10" s="430">
        <f t="shared" si="0"/>
        <v>1.2369717099988549</v>
      </c>
      <c r="K10" s="575">
        <v>0.27</v>
      </c>
      <c r="L10" s="406">
        <v>4</v>
      </c>
      <c r="M10" s="423">
        <f t="shared" si="1"/>
        <v>1.08</v>
      </c>
      <c r="N10" s="183" t="s">
        <v>495</v>
      </c>
      <c r="O10" s="505">
        <v>0.25</v>
      </c>
      <c r="P10" s="422">
        <v>45719</v>
      </c>
      <c r="Q10" s="422">
        <v>45730</v>
      </c>
      <c r="R10" s="423">
        <f t="shared" si="2"/>
        <v>8.0000000000000071</v>
      </c>
      <c r="S10" s="474">
        <f>IF(INDEX(Historical!$D$7:$D$1190,MATCH(B10,Historical!$B$7:$B$1192,0))=0,"n/a",(INDEX(Historical!$C$7:$C$1190,MATCH(B10,Historical!$B$7:$B$1192,0))/INDEX(Historical!$D$7:$D$1190,MATCH(B10,Historical!$B$7:$B$1192,0))-1)*100)</f>
        <v>8.6956521739130377</v>
      </c>
      <c r="T10" s="474">
        <f>IF(INDEX(Historical!$F$7:$F$1190,MATCH(B10,Historical!$B$7:$B$1192,0))=0,"n/a",((INDEX(Historical!$C$7:$C$1190,MATCH(B10,Historical!$B$7:$B$1192,0))/INDEX(Historical!$F$7:$F$1190,MATCH(B10,Historical!$B$7:$B$1192,0)))^(1/3)-1)*100)</f>
        <v>9.5793708422175161</v>
      </c>
      <c r="U10" s="474">
        <f>IF(INDEX(Historical!$H$7:$H$1190,MATCH(B10,Historical!$B$7:$B$1192,0))=0,"n/a",((INDEX(Historical!$C$7:$C$1190,MATCH(B10,Historical!$B$7:$B$1192,0))/INDEX(Historical!$H$7:$H$1190,MATCH(B10,Historical!$B$7:$B$1192,0)))^(1/5)-1)*100)</f>
        <v>10.756634324829006</v>
      </c>
      <c r="V10" s="474">
        <f>IF(INDEX(Historical!$M$7:$M$1190,MATCH(B10,Historical!$B$7:$B$1192,0))=0,"n/a",((INDEX(Historical!$C$7:$C$1190,MATCH(B10,Historical!$B$7:$B$1192,0))/INDEX(Historical!$M$7:$M$1190,MATCH(B10,Historical!$B$7:$B$1192,0)))^(1/10)-1)*100)</f>
        <v>6.9653169555305539</v>
      </c>
      <c r="W10" s="475">
        <f t="shared" si="3"/>
        <v>1.5443136893128886</v>
      </c>
      <c r="X10" s="476">
        <f t="shared" si="4"/>
        <v>0.96993997518746677</v>
      </c>
      <c r="Y10" s="405"/>
      <c r="Z10" s="430">
        <f t="shared" si="5"/>
        <v>12.258796821793416</v>
      </c>
      <c r="AA10" s="581">
        <f t="shared" si="6"/>
        <v>9.9103291713961408</v>
      </c>
      <c r="AB10" s="406">
        <v>12</v>
      </c>
      <c r="AC10" s="568">
        <v>8.81</v>
      </c>
      <c r="AD10" s="568">
        <v>1</v>
      </c>
      <c r="AE10" s="568">
        <v>2.2799999999999998</v>
      </c>
      <c r="AF10" s="568">
        <v>4.17</v>
      </c>
      <c r="AG10" s="568">
        <v>47.08</v>
      </c>
      <c r="AH10" s="568">
        <v>-3.1</v>
      </c>
      <c r="AI10" s="568">
        <v>13.62</v>
      </c>
      <c r="AJ10" s="568">
        <v>11.09</v>
      </c>
      <c r="AK10" s="568">
        <v>9.91</v>
      </c>
      <c r="AL10" s="576">
        <v>7300</v>
      </c>
      <c r="AM10" s="571">
        <v>0.69</v>
      </c>
      <c r="AN10" s="568">
        <v>1.38</v>
      </c>
      <c r="AO10" s="510">
        <f t="shared" si="7"/>
        <v>2.0832768634317205</v>
      </c>
      <c r="AP10" s="511">
        <f t="shared" si="8"/>
        <v>11.993606034827861</v>
      </c>
      <c r="AQ10" s="582">
        <f t="shared" si="9"/>
        <v>35.525434504576211</v>
      </c>
      <c r="AR10" s="430">
        <f>INDEX(Historical!$C$7:$C$1190,MATCH(B10,Historical!$B$7:$B$1214,0))*IF(AH10="n/a",1.03,IF(AH10&lt;0,1.01,IF(AH10&gt;10,1.1,(1+AH10/100))))</f>
        <v>1.01</v>
      </c>
      <c r="AS10" s="581">
        <f t="shared" si="10"/>
        <v>1.1110000000000002</v>
      </c>
      <c r="AT10" s="581">
        <f t="shared" si="11"/>
        <v>1.2211001000000001</v>
      </c>
      <c r="AU10" s="581">
        <f t="shared" si="11"/>
        <v>1.3421111199100002</v>
      </c>
      <c r="AV10" s="581">
        <f t="shared" si="11"/>
        <v>1.4751143318930813</v>
      </c>
      <c r="AW10" s="430">
        <f t="shared" si="12"/>
        <v>6.1593255518030823</v>
      </c>
      <c r="AX10" s="516">
        <f t="shared" si="13"/>
        <v>7.0545476483828677</v>
      </c>
      <c r="AY10" s="606">
        <v>1.01</v>
      </c>
      <c r="AZ10" s="571">
        <v>8.61</v>
      </c>
      <c r="BA10" s="571">
        <v>-28.74</v>
      </c>
      <c r="BB10" s="571">
        <v>-3.11</v>
      </c>
      <c r="BC10" s="571">
        <v>-13.669999999999998</v>
      </c>
      <c r="BD10" s="591"/>
      <c r="BE10" s="421">
        <v>2020</v>
      </c>
      <c r="BF10" s="421">
        <f t="shared" si="14"/>
        <v>1</v>
      </c>
      <c r="BG10" s="578">
        <v>14.399999999999999</v>
      </c>
      <c r="BH10" t="s">
        <v>3876</v>
      </c>
      <c r="BI10" t="s">
        <v>3877</v>
      </c>
    </row>
    <row r="11" spans="1:61" s="8" customFormat="1" ht="12.75" customHeight="1" x14ac:dyDescent="0.25">
      <c r="A11" s="577" t="s">
        <v>4693</v>
      </c>
      <c r="B11" s="409" t="s">
        <v>1801</v>
      </c>
      <c r="C11" s="734" t="s">
        <v>3535</v>
      </c>
      <c r="D11" s="734" t="s">
        <v>3641</v>
      </c>
      <c r="E11" s="504">
        <v>8</v>
      </c>
      <c r="F11" s="33">
        <v>583</v>
      </c>
      <c r="G11" s="33" t="s">
        <v>105</v>
      </c>
      <c r="H11" s="33" t="s">
        <v>105</v>
      </c>
      <c r="I11" s="573">
        <v>160.77000000000001</v>
      </c>
      <c r="J11" s="430">
        <f t="shared" si="0"/>
        <v>1.144492131616595</v>
      </c>
      <c r="K11" s="575">
        <v>0.46</v>
      </c>
      <c r="L11" s="406">
        <v>4</v>
      </c>
      <c r="M11" s="423">
        <f t="shared" si="1"/>
        <v>1.84</v>
      </c>
      <c r="N11" s="183" t="s">
        <v>147</v>
      </c>
      <c r="O11" s="505">
        <v>0.4</v>
      </c>
      <c r="P11" s="422">
        <v>45799</v>
      </c>
      <c r="Q11" s="422">
        <v>45820</v>
      </c>
      <c r="R11" s="423">
        <f t="shared" si="2"/>
        <v>15</v>
      </c>
      <c r="S11" s="474">
        <f>IF(INDEX(Historical!$D$7:$D$1190,MATCH(B11,Historical!$B$7:$B$1192,0))=0,"n/a",(INDEX(Historical!$C$7:$C$1190,MATCH(B11,Historical!$B$7:$B$1192,0))/INDEX(Historical!$D$7:$D$1190,MATCH(B11,Historical!$B$7:$B$1192,0))-1)*100)</f>
        <v>24.590163934426236</v>
      </c>
      <c r="T11" s="474">
        <f>IF(INDEX(Historical!$F$7:$F$1190,MATCH(B11,Historical!$B$7:$B$1192,0))=0,"n/a",((INDEX(Historical!$C$7:$C$1190,MATCH(B11,Historical!$B$7:$B$1192,0))/INDEX(Historical!$F$7:$F$1190,MATCH(B11,Historical!$B$7:$B$1192,0)))^(1/3)-1)*100)</f>
        <v>17.374001688995278</v>
      </c>
      <c r="U11" s="474">
        <f>IF(INDEX(Historical!$H$7:$H$1190,MATCH(B11,Historical!$B$7:$B$1192,0))=0,"n/a",((INDEX(Historical!$C$7:$C$1190,MATCH(B11,Historical!$B$7:$B$1192,0))/INDEX(Historical!$H$7:$H$1190,MATCH(B11,Historical!$B$7:$B$1192,0)))^(1/5)-1)*100)</f>
        <v>12.863392177574241</v>
      </c>
      <c r="V11" s="474">
        <f>IF(INDEX(Historical!$M$7:$M$1190,MATCH(B11,Historical!$B$7:$B$1192,0))=0,"n/a",((INDEX(Historical!$C$7:$C$1190,MATCH(B11,Historical!$B$7:$B$1192,0))/INDEX(Historical!$M$7:$M$1190,MATCH(B11,Historical!$B$7:$B$1192,0)))^(1/10)-1)*100)</f>
        <v>14.282138804355625</v>
      </c>
      <c r="W11" s="475">
        <f t="shared" si="3"/>
        <v>0.90066287366226205</v>
      </c>
      <c r="X11" s="476">
        <f t="shared" si="4"/>
        <v>0.52247734271219493</v>
      </c>
      <c r="Y11" s="451"/>
      <c r="Z11" s="430">
        <f t="shared" si="5"/>
        <v>21.930870083432659</v>
      </c>
      <c r="AA11" s="581">
        <f t="shared" si="6"/>
        <v>19.162097735399286</v>
      </c>
      <c r="AB11" s="406">
        <v>10</v>
      </c>
      <c r="AC11" s="568">
        <v>8.39</v>
      </c>
      <c r="AD11" s="568">
        <v>2.68</v>
      </c>
      <c r="AE11" s="568">
        <v>4.4800000000000004</v>
      </c>
      <c r="AF11" s="568">
        <v>6.57</v>
      </c>
      <c r="AG11" s="568">
        <v>35.64</v>
      </c>
      <c r="AH11" s="568">
        <v>8.42</v>
      </c>
      <c r="AI11" s="568">
        <v>1.5</v>
      </c>
      <c r="AJ11" s="568">
        <v>24.62</v>
      </c>
      <c r="AK11" s="568">
        <v>7.1400000000000006</v>
      </c>
      <c r="AL11" s="576">
        <v>128080.00000000001</v>
      </c>
      <c r="AM11" s="571">
        <v>0.26</v>
      </c>
      <c r="AN11" s="568">
        <v>0.35</v>
      </c>
      <c r="AO11" s="510">
        <f t="shared" si="7"/>
        <v>-5.1542134262084502</v>
      </c>
      <c r="AP11" s="511">
        <f t="shared" si="8"/>
        <v>14.007884309190835</v>
      </c>
      <c r="AQ11" s="582">
        <f t="shared" si="9"/>
        <v>136.54455264783826</v>
      </c>
      <c r="AR11" s="430">
        <f>INDEX(Historical!$C$7:$C$1190,MATCH(B11,Historical!$B$7:$B$1214,0))*IF(AH11="n/a",1.03,IF(AH11&lt;0,1.01,IF(AH11&gt;10,1.1,(1+AH11/100))))</f>
        <v>1.6479840000000001</v>
      </c>
      <c r="AS11" s="581">
        <f t="shared" si="10"/>
        <v>1.6727037599999999</v>
      </c>
      <c r="AT11" s="581">
        <f t="shared" si="11"/>
        <v>1.7921348084639996</v>
      </c>
      <c r="AU11" s="581">
        <f t="shared" si="11"/>
        <v>1.920093233788329</v>
      </c>
      <c r="AV11" s="581">
        <f t="shared" si="11"/>
        <v>2.0571878906808156</v>
      </c>
      <c r="AW11" s="430">
        <f t="shared" si="12"/>
        <v>9.0901036929331447</v>
      </c>
      <c r="AX11" s="516">
        <f t="shared" si="13"/>
        <v>5.6541044305113797</v>
      </c>
      <c r="AY11" s="606">
        <v>1.76</v>
      </c>
      <c r="AZ11" s="571">
        <v>29.93</v>
      </c>
      <c r="BA11" s="571">
        <v>-25.46</v>
      </c>
      <c r="BB11" s="571">
        <v>-11.53</v>
      </c>
      <c r="BC11" s="571">
        <v>-4.82</v>
      </c>
      <c r="BD11" s="591"/>
      <c r="BE11" s="421">
        <v>2018</v>
      </c>
      <c r="BF11" s="421">
        <f t="shared" si="14"/>
        <v>1</v>
      </c>
      <c r="BG11" s="578">
        <v>20.14</v>
      </c>
      <c r="BH11" t="s">
        <v>3876</v>
      </c>
      <c r="BI11" t="s">
        <v>3877</v>
      </c>
    </row>
    <row r="12" spans="1:61" s="8" customFormat="1" ht="12.75" customHeight="1" x14ac:dyDescent="0.25">
      <c r="A12" s="8" t="s">
        <v>4871</v>
      </c>
      <c r="B12" s="409" t="s">
        <v>4862</v>
      </c>
      <c r="C12" s="734" t="s">
        <v>122</v>
      </c>
      <c r="D12" s="734" t="s">
        <v>3655</v>
      </c>
      <c r="E12" s="504">
        <v>6</v>
      </c>
      <c r="F12" s="33">
        <v>628</v>
      </c>
      <c r="G12" s="33" t="s">
        <v>105</v>
      </c>
      <c r="H12" s="33" t="s">
        <v>105</v>
      </c>
      <c r="I12" s="573">
        <v>8.6300000000000008</v>
      </c>
      <c r="J12" s="430">
        <f t="shared" si="0"/>
        <v>5.9096176129779829</v>
      </c>
      <c r="K12" s="575">
        <v>0.1275</v>
      </c>
      <c r="L12" s="406">
        <v>4</v>
      </c>
      <c r="M12" s="423">
        <f t="shared" si="1"/>
        <v>0.51</v>
      </c>
      <c r="N12" s="183" t="s">
        <v>318</v>
      </c>
      <c r="O12" s="505">
        <v>0.125</v>
      </c>
      <c r="P12" s="422">
        <v>45616</v>
      </c>
      <c r="Q12" s="422">
        <v>45637</v>
      </c>
      <c r="R12" s="423">
        <f t="shared" si="2"/>
        <v>2.0000000000000018</v>
      </c>
      <c r="S12" s="474">
        <f>IF(INDEX(Historical!$D$7:$D$1190,MATCH(B12,Historical!$B$7:$B$1192,0))=0,"n/a",(INDEX(Historical!$C$7:$C$1190,MATCH(B12,Historical!$B$7:$B$1192,0))/INDEX(Historical!$D$7:$D$1190,MATCH(B12,Historical!$B$7:$B$1192,0))-1)*100)</f>
        <v>2.0304568527918621</v>
      </c>
      <c r="T12" s="474">
        <f>IF(INDEX(Historical!$F$7:$F$1190,MATCH(B12,Historical!$B$7:$B$1192,0))=0,"n/a",((INDEX(Historical!$C$7:$C$1190,MATCH(B12,Historical!$B$7:$B$1192,0))/INDEX(Historical!$F$7:$F$1190,MATCH(B12,Historical!$B$7:$B$1192,0)))^(1/3)-1)*100)</f>
        <v>2.073126578466522</v>
      </c>
      <c r="U12" s="474">
        <f>IF(INDEX(Historical!$H$7:$H$1190,MATCH(B12,Historical!$B$7:$B$1192,0))=0,"n/a",((INDEX(Historical!$C$7:$C$1190,MATCH(B12,Historical!$B$7:$B$1192,0))/INDEX(Historical!$H$7:$H$1190,MATCH(B12,Historical!$B$7:$B$1192,0)))^(1/5)-1)*100)</f>
        <v>16.416259404269962</v>
      </c>
      <c r="V12" s="474" t="str">
        <f>IF(INDEX(Historical!$M$7:$M$1190,MATCH(B12,Historical!$B$7:$B$1192,0))=0,"n/a",((INDEX(Historical!$C$7:$C$1190,MATCH(B12,Historical!$B$7:$B$1192,0))/INDEX(Historical!$M$7:$M$1190,MATCH(B12,Historical!$B$7:$B$1192,0)))^(1/10)-1)*100)</f>
        <v>n/a</v>
      </c>
      <c r="W12" s="475" t="str">
        <f t="shared" si="3"/>
        <v>n/a</v>
      </c>
      <c r="X12" s="476" t="str">
        <f t="shared" si="4"/>
        <v>n/a</v>
      </c>
      <c r="Y12" s="405"/>
      <c r="Z12" s="430">
        <f t="shared" si="5"/>
        <v>141.66666666666669</v>
      </c>
      <c r="AA12" s="581">
        <f t="shared" si="6"/>
        <v>23.972222222222225</v>
      </c>
      <c r="AB12" s="406">
        <v>6</v>
      </c>
      <c r="AC12" s="568">
        <v>0.36</v>
      </c>
      <c r="AD12" s="568">
        <v>2.33</v>
      </c>
      <c r="AE12" s="568">
        <v>1.33</v>
      </c>
      <c r="AF12" s="568">
        <v>1.7</v>
      </c>
      <c r="AG12" s="568">
        <v>6.5500000000000007</v>
      </c>
      <c r="AH12" s="568">
        <v>13.26</v>
      </c>
      <c r="AI12" s="568">
        <v>10.31</v>
      </c>
      <c r="AJ12" s="568">
        <v>-3.49</v>
      </c>
      <c r="AK12" s="568">
        <v>10.290000000000001</v>
      </c>
      <c r="AL12" s="576">
        <v>19900</v>
      </c>
      <c r="AM12" s="571">
        <v>0.31</v>
      </c>
      <c r="AN12" s="568">
        <v>1.3</v>
      </c>
      <c r="AO12" s="510">
        <f t="shared" si="7"/>
        <v>-1.6463452049742813</v>
      </c>
      <c r="AP12" s="511">
        <f t="shared" si="8"/>
        <v>22.325877017247944</v>
      </c>
      <c r="AQ12" s="582">
        <f t="shared" si="9"/>
        <v>34.582115004232072</v>
      </c>
      <c r="AR12" s="430">
        <f>INDEX(Historical!$C$7:$C$1190,MATCH(B12,Historical!$B$7:$B$1214,0))*IF(AH12="n/a",1.03,IF(AH12&lt;0,1.01,IF(AH12&gt;10,1.1,(1+AH12/100))))</f>
        <v>0.55274999999999996</v>
      </c>
      <c r="AS12" s="581">
        <f t="shared" si="10"/>
        <v>0.60802500000000004</v>
      </c>
      <c r="AT12" s="581">
        <f t="shared" si="11"/>
        <v>0.66882750000000013</v>
      </c>
      <c r="AU12" s="581">
        <f t="shared" si="11"/>
        <v>0.73571025000000023</v>
      </c>
      <c r="AV12" s="581">
        <f t="shared" si="11"/>
        <v>0.80928127500000036</v>
      </c>
      <c r="AW12" s="430">
        <f t="shared" si="12"/>
        <v>3.3745940250000008</v>
      </c>
      <c r="AX12" s="516">
        <f t="shared" si="13"/>
        <v>39.103059385863276</v>
      </c>
      <c r="AY12" s="606">
        <v>0.71</v>
      </c>
      <c r="AZ12" s="571">
        <v>3.11</v>
      </c>
      <c r="BA12" s="571">
        <v>-24.83</v>
      </c>
      <c r="BB12" s="571">
        <v>-7.17</v>
      </c>
      <c r="BC12" s="571">
        <v>-9.8699999999999992</v>
      </c>
      <c r="BD12" s="591"/>
      <c r="BE12" s="421">
        <v>2020</v>
      </c>
      <c r="BF12" s="421">
        <f t="shared" si="14"/>
        <v>1</v>
      </c>
      <c r="BG12" s="578">
        <v>1.91</v>
      </c>
      <c r="BH12" t="s">
        <v>3876</v>
      </c>
      <c r="BI12" t="s">
        <v>3877</v>
      </c>
    </row>
    <row r="13" spans="1:61" s="8" customFormat="1" ht="12.75" customHeight="1" x14ac:dyDescent="0.25">
      <c r="A13" s="8" t="s">
        <v>4870</v>
      </c>
      <c r="B13" s="409" t="s">
        <v>1794</v>
      </c>
      <c r="C13" s="734" t="s">
        <v>111</v>
      </c>
      <c r="D13" s="734" t="s">
        <v>3676</v>
      </c>
      <c r="E13" s="504">
        <v>6</v>
      </c>
      <c r="F13" s="33">
        <v>642</v>
      </c>
      <c r="G13" s="33" t="s">
        <v>105</v>
      </c>
      <c r="H13" s="33" t="s">
        <v>105</v>
      </c>
      <c r="I13" s="573">
        <v>184.8</v>
      </c>
      <c r="J13" s="430">
        <f t="shared" si="0"/>
        <v>0.67099567099567092</v>
      </c>
      <c r="K13" s="575">
        <v>0.31</v>
      </c>
      <c r="L13" s="406">
        <v>4</v>
      </c>
      <c r="M13" s="423">
        <f t="shared" si="1"/>
        <v>1.24</v>
      </c>
      <c r="N13" s="183" t="s">
        <v>311</v>
      </c>
      <c r="O13" s="505">
        <v>0.28000000000000003</v>
      </c>
      <c r="P13" s="422">
        <v>45730</v>
      </c>
      <c r="Q13" s="422">
        <v>45747</v>
      </c>
      <c r="R13" s="423">
        <f t="shared" si="2"/>
        <v>10.714285714285703</v>
      </c>
      <c r="S13" s="474">
        <f>IF(INDEX(Historical!$D$7:$D$1190,MATCH(B13,Historical!$B$7:$B$1192,0))=0,"n/a",(INDEX(Historical!$C$7:$C$1190,MATCH(B13,Historical!$B$7:$B$1192,0))/INDEX(Historical!$D$7:$D$1190,MATCH(B13,Historical!$B$7:$B$1192,0))-1)*100)</f>
        <v>12.000000000000011</v>
      </c>
      <c r="T13" s="474">
        <f>IF(INDEX(Historical!$F$7:$F$1190,MATCH(B13,Historical!$B$7:$B$1192,0))=0,"n/a",((INDEX(Historical!$C$7:$C$1190,MATCH(B13,Historical!$B$7:$B$1192,0))/INDEX(Historical!$F$7:$F$1190,MATCH(B13,Historical!$B$7:$B$1192,0)))^(1/3)-1)*100)</f>
        <v>11.868894208139679</v>
      </c>
      <c r="U13" s="474">
        <f>IF(INDEX(Historical!$H$7:$H$1190,MATCH(B13,Historical!$B$7:$B$1192,0))=0,"n/a",((INDEX(Historical!$C$7:$C$1190,MATCH(B13,Historical!$B$7:$B$1192,0))/INDEX(Historical!$H$7:$H$1190,MATCH(B13,Historical!$B$7:$B$1192,0)))^(1/5)-1)*100)</f>
        <v>14.869835499703509</v>
      </c>
      <c r="V13" s="474">
        <f>IF(INDEX(Historical!$M$7:$M$1190,MATCH(B13,Historical!$B$7:$B$1192,0))=0,"n/a",((INDEX(Historical!$C$7:$C$1190,MATCH(B13,Historical!$B$7:$B$1192,0))/INDEX(Historical!$M$7:$M$1190,MATCH(B13,Historical!$B$7:$B$1192,0)))^(1/10)-1)*100)</f>
        <v>12.997909322563839</v>
      </c>
      <c r="W13" s="475">
        <f t="shared" si="3"/>
        <v>1.1440174824031186</v>
      </c>
      <c r="X13" s="476">
        <f t="shared" si="4"/>
        <v>1.5554221233999486</v>
      </c>
      <c r="Y13" s="405"/>
      <c r="Z13" s="430">
        <f t="shared" si="5"/>
        <v>20</v>
      </c>
      <c r="AA13" s="581">
        <f t="shared" si="6"/>
        <v>29.806451612903228</v>
      </c>
      <c r="AB13" s="406">
        <v>12</v>
      </c>
      <c r="AC13" s="568">
        <v>6.2</v>
      </c>
      <c r="AD13" s="568">
        <v>3.9</v>
      </c>
      <c r="AE13" s="568">
        <v>6.11</v>
      </c>
      <c r="AF13" s="568">
        <v>4.1100000000000003</v>
      </c>
      <c r="AG13" s="568">
        <v>14.64</v>
      </c>
      <c r="AH13" s="568">
        <v>4.9399999999999995</v>
      </c>
      <c r="AI13" s="568">
        <v>8.85</v>
      </c>
      <c r="AJ13" s="568">
        <v>9.56</v>
      </c>
      <c r="AK13" s="568">
        <v>7.64</v>
      </c>
      <c r="AL13" s="576">
        <v>42680</v>
      </c>
      <c r="AM13" s="571">
        <v>0.48</v>
      </c>
      <c r="AN13" s="568">
        <v>0.21</v>
      </c>
      <c r="AO13" s="510">
        <f t="shared" si="7"/>
        <v>-14.265620442204048</v>
      </c>
      <c r="AP13" s="511">
        <f t="shared" si="8"/>
        <v>15.54083117069918</v>
      </c>
      <c r="AQ13" s="582">
        <f t="shared" si="9"/>
        <v>133.33763436896163</v>
      </c>
      <c r="AR13" s="430">
        <f>INDEX(Historical!$C$7:$C$1190,MATCH(B13,Historical!$B$7:$B$1214,0))*IF(AH13="n/a",1.03,IF(AH13&lt;0,1.01,IF(AH13&gt;10,1.1,(1+AH13/100))))</f>
        <v>1.1753279999999999</v>
      </c>
      <c r="AS13" s="581">
        <f t="shared" si="10"/>
        <v>1.279344528</v>
      </c>
      <c r="AT13" s="581">
        <f t="shared" si="11"/>
        <v>1.3770864499391999</v>
      </c>
      <c r="AU13" s="581">
        <f t="shared" si="11"/>
        <v>1.4822958547145548</v>
      </c>
      <c r="AV13" s="581">
        <f t="shared" si="11"/>
        <v>1.5955432580147468</v>
      </c>
      <c r="AW13" s="430">
        <f t="shared" si="12"/>
        <v>6.9095980906685011</v>
      </c>
      <c r="AX13" s="516">
        <f t="shared" si="13"/>
        <v>3.7389600057729981</v>
      </c>
      <c r="AY13" s="606">
        <v>1.1000000000000001</v>
      </c>
      <c r="AZ13" s="571">
        <v>27.43</v>
      </c>
      <c r="BA13" s="571">
        <v>-6.8199999999999994</v>
      </c>
      <c r="BB13" s="571">
        <v>1.63</v>
      </c>
      <c r="BC13" s="571">
        <v>2.48</v>
      </c>
      <c r="BD13" s="591"/>
      <c r="BE13" s="421">
        <v>2020</v>
      </c>
      <c r="BF13" s="421">
        <f t="shared" si="14"/>
        <v>1</v>
      </c>
      <c r="BG13" s="578">
        <v>9.56</v>
      </c>
      <c r="BH13" t="s">
        <v>3876</v>
      </c>
      <c r="BI13" t="s">
        <v>3877</v>
      </c>
    </row>
    <row r="14" spans="1:61" s="8" customFormat="1" ht="12.75" customHeight="1" x14ac:dyDescent="0.25">
      <c r="A14" s="8" t="s">
        <v>4869</v>
      </c>
      <c r="B14" s="409" t="s">
        <v>4861</v>
      </c>
      <c r="C14" s="734" t="s">
        <v>107</v>
      </c>
      <c r="D14" s="734" t="s">
        <v>3649</v>
      </c>
      <c r="E14" s="504">
        <v>6</v>
      </c>
      <c r="F14" s="33">
        <v>644</v>
      </c>
      <c r="G14" s="33" t="s">
        <v>105</v>
      </c>
      <c r="H14" s="33" t="s">
        <v>105</v>
      </c>
      <c r="I14" s="573">
        <v>179.2</v>
      </c>
      <c r="J14" s="430">
        <f t="shared" si="0"/>
        <v>2.5000000000000004</v>
      </c>
      <c r="K14" s="575">
        <v>1.1200000000000001</v>
      </c>
      <c r="L14" s="406">
        <v>4</v>
      </c>
      <c r="M14" s="423">
        <f t="shared" si="1"/>
        <v>4.4800000000000004</v>
      </c>
      <c r="N14" s="183" t="s">
        <v>147</v>
      </c>
      <c r="O14" s="505">
        <v>0.93</v>
      </c>
      <c r="P14" s="422">
        <v>45733</v>
      </c>
      <c r="Q14" s="422">
        <v>45747</v>
      </c>
      <c r="R14" s="423">
        <f t="shared" si="2"/>
        <v>20.430107526881724</v>
      </c>
      <c r="S14" s="474">
        <f>IF(INDEX(Historical!$D$7:$D$1190,MATCH(B14,Historical!$B$7:$B$1192,0))=0,"n/a",(INDEX(Historical!$C$7:$C$1190,MATCH(B14,Historical!$B$7:$B$1192,0))/INDEX(Historical!$D$7:$D$1190,MATCH(B14,Historical!$B$7:$B$1192,0))-1)*100)</f>
        <v>20.779220779220786</v>
      </c>
      <c r="T14" s="474">
        <f>IF(INDEX(Historical!$F$7:$F$1190,MATCH(B14,Historical!$B$7:$B$1192,0))=0,"n/a",((INDEX(Historical!$C$7:$C$1190,MATCH(B14,Historical!$B$7:$B$1192,0))/INDEX(Historical!$F$7:$F$1190,MATCH(B14,Historical!$B$7:$B$1192,0)))^(1/3)-1)*100)</f>
        <v>25.543730716703593</v>
      </c>
      <c r="U14" s="474">
        <f>IF(INDEX(Historical!$H$7:$H$1190,MATCH(B14,Historical!$B$7:$B$1192,0))=0,"n/a",((INDEX(Historical!$C$7:$C$1190,MATCH(B14,Historical!$B$7:$B$1192,0))/INDEX(Historical!$H$7:$H$1190,MATCH(B14,Historical!$B$7:$B$1192,0)))^(1/5)-1)*100)</f>
        <v>23.784593282218335</v>
      </c>
      <c r="V14" s="474">
        <f>IF(INDEX(Historical!$M$7:$M$1190,MATCH(B14,Historical!$B$7:$B$1192,0))=0,"n/a",((INDEX(Historical!$C$7:$C$1190,MATCH(B14,Historical!$B$7:$B$1192,0))/INDEX(Historical!$M$7:$M$1190,MATCH(B14,Historical!$B$7:$B$1192,0)))^(1/10)-1)*100)</f>
        <v>24.373932134305655</v>
      </c>
      <c r="W14" s="475">
        <f t="shared" si="3"/>
        <v>0.97582093653006274</v>
      </c>
      <c r="X14" s="476">
        <f t="shared" si="4"/>
        <v>1.662095966612043</v>
      </c>
      <c r="Y14" s="405"/>
      <c r="Z14" s="430">
        <f t="shared" si="5"/>
        <v>256</v>
      </c>
      <c r="AA14" s="581">
        <f t="shared" si="6"/>
        <v>102.39999999999999</v>
      </c>
      <c r="AB14" s="406">
        <v>12</v>
      </c>
      <c r="AC14" s="568">
        <v>1.75</v>
      </c>
      <c r="AD14" s="568">
        <v>4.28</v>
      </c>
      <c r="AE14" s="568">
        <v>11.17</v>
      </c>
      <c r="AF14" s="568">
        <v>9.01</v>
      </c>
      <c r="AG14" s="568">
        <v>13.919999999999998</v>
      </c>
      <c r="AH14" s="568">
        <v>26.82</v>
      </c>
      <c r="AI14" s="568">
        <v>26.979999999999997</v>
      </c>
      <c r="AJ14" s="568">
        <v>14.31</v>
      </c>
      <c r="AK14" s="568">
        <v>23.95</v>
      </c>
      <c r="AL14" s="576">
        <v>58550</v>
      </c>
      <c r="AM14" s="571">
        <v>7.37</v>
      </c>
      <c r="AN14" s="568">
        <v>3.09</v>
      </c>
      <c r="AO14" s="510">
        <f t="shared" si="7"/>
        <v>-76.115406717781653</v>
      </c>
      <c r="AP14" s="511">
        <f t="shared" si="8"/>
        <v>26.284593282218335</v>
      </c>
      <c r="AQ14" s="582">
        <f t="shared" si="9"/>
        <v>540.35545684495503</v>
      </c>
      <c r="AR14" s="430">
        <f>INDEX(Historical!$C$7:$C$1190,MATCH(B14,Historical!$B$7:$B$1214,0))*IF(AH14="n/a",1.03,IF(AH14&lt;0,1.01,IF(AH14&gt;10,1.1,(1+AH14/100))))</f>
        <v>4.0920000000000005</v>
      </c>
      <c r="AS14" s="581">
        <f t="shared" si="10"/>
        <v>4.5012000000000008</v>
      </c>
      <c r="AT14" s="581">
        <f t="shared" si="11"/>
        <v>4.9513200000000008</v>
      </c>
      <c r="AU14" s="581">
        <f t="shared" si="11"/>
        <v>5.4464520000000016</v>
      </c>
      <c r="AV14" s="581">
        <f t="shared" si="11"/>
        <v>5.9910972000000022</v>
      </c>
      <c r="AW14" s="430">
        <f t="shared" si="12"/>
        <v>24.982069200000005</v>
      </c>
      <c r="AX14" s="516">
        <f t="shared" si="13"/>
        <v>13.940886830357147</v>
      </c>
      <c r="AY14" s="606">
        <v>1.45</v>
      </c>
      <c r="AZ14" s="571">
        <v>61.980000000000004</v>
      </c>
      <c r="BA14" s="571">
        <v>-10.620000000000001</v>
      </c>
      <c r="BB14" s="571">
        <v>-0.83</v>
      </c>
      <c r="BC14" s="571">
        <v>4.8899999999999997</v>
      </c>
      <c r="BD14" s="591"/>
      <c r="BE14" s="421">
        <v>2020</v>
      </c>
      <c r="BF14" s="421">
        <f t="shared" si="14"/>
        <v>1</v>
      </c>
      <c r="BG14" s="578">
        <v>1.72</v>
      </c>
      <c r="BH14" t="s">
        <v>3876</v>
      </c>
      <c r="BI14" t="s">
        <v>3877</v>
      </c>
    </row>
    <row r="15" spans="1:61" s="8" customFormat="1" ht="12.75" customHeight="1" x14ac:dyDescent="0.25">
      <c r="A15" s="577" t="s">
        <v>4728</v>
      </c>
      <c r="B15" s="409" t="s">
        <v>4727</v>
      </c>
      <c r="C15" s="734" t="s">
        <v>111</v>
      </c>
      <c r="D15" s="734" t="s">
        <v>1146</v>
      </c>
      <c r="E15" s="504">
        <v>7</v>
      </c>
      <c r="F15" s="33">
        <v>597</v>
      </c>
      <c r="G15" s="33" t="s">
        <v>105</v>
      </c>
      <c r="H15" s="33" t="s">
        <v>105</v>
      </c>
      <c r="I15" s="573">
        <v>195.77</v>
      </c>
      <c r="J15" s="430">
        <f t="shared" si="0"/>
        <v>0.62930990447974655</v>
      </c>
      <c r="K15" s="575">
        <v>0.308</v>
      </c>
      <c r="L15" s="406">
        <v>4</v>
      </c>
      <c r="M15" s="423">
        <f t="shared" si="1"/>
        <v>1.232</v>
      </c>
      <c r="N15" s="183" t="s">
        <v>1164</v>
      </c>
      <c r="O15" s="505">
        <v>0.28000000000000003</v>
      </c>
      <c r="P15" s="422">
        <v>45603</v>
      </c>
      <c r="Q15" s="422">
        <v>45617</v>
      </c>
      <c r="R15" s="423">
        <f t="shared" si="2"/>
        <v>9.9999999999999876</v>
      </c>
      <c r="S15" s="474">
        <f>IF(INDEX(Historical!$D$7:$D$1190,MATCH(B15,Historical!$B$7:$B$1192,0))=0,"n/a",(INDEX(Historical!$C$7:$C$1190,MATCH(B15,Historical!$B$7:$B$1192,0))/INDEX(Historical!$D$7:$D$1190,MATCH(B15,Historical!$B$7:$B$1192,0))-1)*100)</f>
        <v>10.172744721689053</v>
      </c>
      <c r="T15" s="474">
        <f>IF(INDEX(Historical!$F$7:$F$1190,MATCH(B15,Historical!$B$7:$B$1192,0))=0,"n/a",((INDEX(Historical!$C$7:$C$1190,MATCH(B15,Historical!$B$7:$B$1192,0))/INDEX(Historical!$F$7:$F$1190,MATCH(B15,Historical!$B$7:$B$1192,0)))^(1/3)-1)*100)</f>
        <v>10.064241629820891</v>
      </c>
      <c r="U15" s="474">
        <f>IF(INDEX(Historical!$H$7:$H$1190,MATCH(B15,Historical!$B$7:$B$1192,0))=0,"n/a",((INDEX(Historical!$C$7:$C$1190,MATCH(B15,Historical!$B$7:$B$1192,0))/INDEX(Historical!$H$7:$H$1190,MATCH(B15,Historical!$B$7:$B$1192,0)))^(1/5)-1)*100)</f>
        <v>9.6278195584494455</v>
      </c>
      <c r="V15" s="474" t="str">
        <f>IF(INDEX(Historical!$M$7:$M$1190,MATCH(B15,Historical!$B$7:$B$1192,0))=0,"n/a",((INDEX(Historical!$C$7:$C$1190,MATCH(B15,Historical!$B$7:$B$1192,0))/INDEX(Historical!$M$7:$M$1190,MATCH(B15,Historical!$B$7:$B$1192,0)))^(1/10)-1)*100)</f>
        <v>n/a</v>
      </c>
      <c r="W15" s="475" t="str">
        <f t="shared" si="3"/>
        <v>n/a</v>
      </c>
      <c r="X15" s="476">
        <f t="shared" si="4"/>
        <v>2.1782397191062093</v>
      </c>
      <c r="Y15" s="451"/>
      <c r="Z15" s="430">
        <f t="shared" si="5"/>
        <v>18.224852071005916</v>
      </c>
      <c r="AA15" s="581">
        <f t="shared" si="6"/>
        <v>28.960059171597635</v>
      </c>
      <c r="AB15" s="406">
        <v>12</v>
      </c>
      <c r="AC15" s="568">
        <v>6.76</v>
      </c>
      <c r="AD15" s="568">
        <v>2.16</v>
      </c>
      <c r="AE15" s="568">
        <v>5.42</v>
      </c>
      <c r="AF15" s="568">
        <v>10.119999999999999</v>
      </c>
      <c r="AG15" s="568">
        <v>39.290000000000006</v>
      </c>
      <c r="AH15" s="568">
        <v>15.7</v>
      </c>
      <c r="AI15" s="568">
        <v>13.389999999999999</v>
      </c>
      <c r="AJ15" s="568">
        <v>4.42</v>
      </c>
      <c r="AK15" s="568">
        <v>13.420000000000002</v>
      </c>
      <c r="AL15" s="576">
        <v>8470</v>
      </c>
      <c r="AM15" s="571">
        <v>1.21</v>
      </c>
      <c r="AN15" s="568">
        <v>0.67</v>
      </c>
      <c r="AO15" s="510">
        <f t="shared" si="7"/>
        <v>-18.702929708668442</v>
      </c>
      <c r="AP15" s="511">
        <f t="shared" si="8"/>
        <v>10.257129462929193</v>
      </c>
      <c r="AQ15" s="582">
        <f t="shared" si="9"/>
        <v>260.90983719641304</v>
      </c>
      <c r="AR15" s="430">
        <f>INDEX(Historical!$C$7:$C$1190,MATCH(B15,Historical!$B$7:$B$1214,0))*IF(AH15="n/a",1.03,IF(AH15&lt;0,1.01,IF(AH15&gt;10,1.1,(1+AH15/100))))</f>
        <v>1.2627999999999999</v>
      </c>
      <c r="AS15" s="581">
        <f t="shared" si="10"/>
        <v>1.3890800000000001</v>
      </c>
      <c r="AT15" s="581">
        <f t="shared" si="11"/>
        <v>1.5279880000000001</v>
      </c>
      <c r="AU15" s="581">
        <f t="shared" si="11"/>
        <v>1.6807868000000004</v>
      </c>
      <c r="AV15" s="581">
        <f t="shared" si="11"/>
        <v>1.8488654800000006</v>
      </c>
      <c r="AW15" s="430">
        <f t="shared" si="12"/>
        <v>7.7095202800000013</v>
      </c>
      <c r="AX15" s="516">
        <f t="shared" si="13"/>
        <v>3.9380498952852845</v>
      </c>
      <c r="AY15" s="606">
        <v>1.46</v>
      </c>
      <c r="AZ15" s="571">
        <v>65.710000000000008</v>
      </c>
      <c r="BA15" s="571">
        <v>-1.44</v>
      </c>
      <c r="BB15" s="571">
        <v>9.89</v>
      </c>
      <c r="BC15" s="571">
        <v>25.53</v>
      </c>
      <c r="BD15" s="591"/>
      <c r="BE15" s="421">
        <v>2018</v>
      </c>
      <c r="BF15" s="421">
        <f t="shared" si="14"/>
        <v>1</v>
      </c>
      <c r="BG15" s="578">
        <v>16.079999999999998</v>
      </c>
      <c r="BH15" t="s">
        <v>3876</v>
      </c>
      <c r="BI15" t="s">
        <v>3877</v>
      </c>
    </row>
    <row r="16" spans="1:61" s="8" customFormat="1" ht="12.75" customHeight="1" x14ac:dyDescent="0.25">
      <c r="A16" s="577" t="s">
        <v>4830</v>
      </c>
      <c r="B16" s="409" t="s">
        <v>4821</v>
      </c>
      <c r="C16" s="734" t="s">
        <v>111</v>
      </c>
      <c r="D16" s="734" t="s">
        <v>3647</v>
      </c>
      <c r="E16" s="504">
        <v>9</v>
      </c>
      <c r="F16" s="33">
        <v>557</v>
      </c>
      <c r="G16" s="33" t="s">
        <v>105</v>
      </c>
      <c r="H16" s="33" t="s">
        <v>105</v>
      </c>
      <c r="I16" s="573">
        <v>87</v>
      </c>
      <c r="J16" s="430">
        <f t="shared" si="0"/>
        <v>1.0114942528735631</v>
      </c>
      <c r="K16" s="575">
        <v>0.22</v>
      </c>
      <c r="L16" s="406">
        <v>4</v>
      </c>
      <c r="M16" s="423">
        <f t="shared" si="1"/>
        <v>0.88</v>
      </c>
      <c r="N16" s="183" t="s">
        <v>147</v>
      </c>
      <c r="O16" s="505">
        <v>0.21</v>
      </c>
      <c r="P16" s="422">
        <v>45902</v>
      </c>
      <c r="Q16" s="422">
        <v>45917</v>
      </c>
      <c r="R16" s="423">
        <f t="shared" si="2"/>
        <v>4.7619047619047663</v>
      </c>
      <c r="S16" s="474">
        <f>IF(INDEX(Historical!$D$7:$D$1190,MATCH(B16,Historical!$B$7:$B$1192,0))=0,"n/a",(INDEX(Historical!$C$7:$C$1190,MATCH(B16,Historical!$B$7:$B$1192,0))/INDEX(Historical!$D$7:$D$1190,MATCH(B16,Historical!$B$7:$B$1192,0))-1)*100)</f>
        <v>17.142857142857149</v>
      </c>
      <c r="T16" s="474">
        <f>IF(INDEX(Historical!$F$7:$F$1190,MATCH(B16,Historical!$B$7:$B$1192,0))=0,"n/a",((INDEX(Historical!$C$7:$C$1190,MATCH(B16,Historical!$B$7:$B$1192,0))/INDEX(Historical!$F$7:$F$1190,MATCH(B16,Historical!$B$7:$B$1192,0)))^(1/3)-1)*100)</f>
        <v>24.984124968079225</v>
      </c>
      <c r="U16" s="474">
        <f>IF(INDEX(Historical!$H$7:$H$1190,MATCH(B16,Historical!$B$7:$B$1192,0))=0,"n/a",((INDEX(Historical!$C$7:$C$1190,MATCH(B16,Historical!$B$7:$B$1192,0))/INDEX(Historical!$H$7:$H$1190,MATCH(B16,Historical!$B$7:$B$1192,0)))^(1/5)-1)*100)</f>
        <v>17.252584873416723</v>
      </c>
      <c r="V16" s="474" t="str">
        <f>IF(INDEX(Historical!$M$7:$M$1190,MATCH(B16,Historical!$B$7:$B$1192,0))=0,"n/a",((INDEX(Historical!$C$7:$C$1190,MATCH(B16,Historical!$B$7:$B$1192,0))/INDEX(Historical!$M$7:$M$1190,MATCH(B16,Historical!$B$7:$B$1192,0)))^(1/10)-1)*100)</f>
        <v>n/a</v>
      </c>
      <c r="W16" s="475" t="str">
        <f t="shared" si="3"/>
        <v>n/a</v>
      </c>
      <c r="X16" s="476">
        <f t="shared" si="4"/>
        <v>0.48003853292756604</v>
      </c>
      <c r="Y16" s="451"/>
      <c r="Z16" s="430">
        <f t="shared" si="5"/>
        <v>12.922173274596183</v>
      </c>
      <c r="AA16" s="581">
        <f t="shared" si="6"/>
        <v>12.775330396475772</v>
      </c>
      <c r="AB16" s="406">
        <v>12</v>
      </c>
      <c r="AC16" s="568">
        <v>6.81</v>
      </c>
      <c r="AD16" s="568" t="s">
        <v>135</v>
      </c>
      <c r="AE16" s="568">
        <v>0.5</v>
      </c>
      <c r="AF16" s="568">
        <v>1.51</v>
      </c>
      <c r="AG16" s="568">
        <v>11.77</v>
      </c>
      <c r="AH16" s="568">
        <v>-50.349999999999994</v>
      </c>
      <c r="AI16" s="568">
        <v>29.630000000000003</v>
      </c>
      <c r="AJ16" s="568">
        <v>35.94</v>
      </c>
      <c r="AK16" s="568">
        <v>-3.6900000000000004</v>
      </c>
      <c r="AL16" s="576">
        <v>3250</v>
      </c>
      <c r="AM16" s="571">
        <v>1.6099999999999999</v>
      </c>
      <c r="AN16" s="568">
        <v>0.24</v>
      </c>
      <c r="AO16" s="510">
        <f t="shared" si="7"/>
        <v>5.4887487298145157</v>
      </c>
      <c r="AP16" s="511">
        <f t="shared" si="8"/>
        <v>18.264079126290287</v>
      </c>
      <c r="AQ16" s="582">
        <f t="shared" si="9"/>
        <v>-7.4059063590425023</v>
      </c>
      <c r="AR16" s="430">
        <f>INDEX(Historical!$C$7:$C$1190,MATCH(B16,Historical!$B$7:$B$1214,0))*IF(AH16="n/a",1.03,IF(AH16&lt;0,1.01,IF(AH16&gt;10,1.1,(1+AH16/100))))</f>
        <v>0.82819999999999994</v>
      </c>
      <c r="AS16" s="581">
        <f t="shared" si="10"/>
        <v>0.91102000000000005</v>
      </c>
      <c r="AT16" s="581">
        <f t="shared" si="11"/>
        <v>0.92013020000000001</v>
      </c>
      <c r="AU16" s="581">
        <f t="shared" si="11"/>
        <v>0.92933150200000003</v>
      </c>
      <c r="AV16" s="581">
        <f t="shared" si="11"/>
        <v>0.93862481702</v>
      </c>
      <c r="AW16" s="430">
        <f t="shared" si="12"/>
        <v>4.5273065190199997</v>
      </c>
      <c r="AX16" s="516">
        <f t="shared" si="13"/>
        <v>5.2038005965747125</v>
      </c>
      <c r="AY16" s="606">
        <v>1.34</v>
      </c>
      <c r="AZ16" s="571">
        <v>8.74</v>
      </c>
      <c r="BA16" s="571">
        <v>-44.019999999999996</v>
      </c>
      <c r="BB16" s="571">
        <v>-0.22</v>
      </c>
      <c r="BC16" s="571">
        <v>-17.03</v>
      </c>
      <c r="BD16" s="591"/>
      <c r="BE16" s="421">
        <v>2017</v>
      </c>
      <c r="BF16" s="421">
        <f t="shared" si="14"/>
        <v>1</v>
      </c>
      <c r="BG16" s="578">
        <v>7.37</v>
      </c>
      <c r="BH16" t="s">
        <v>3876</v>
      </c>
      <c r="BI16" t="s">
        <v>3877</v>
      </c>
    </row>
    <row r="17" spans="1:61" s="8" customFormat="1" ht="12.75" customHeight="1" x14ac:dyDescent="0.25">
      <c r="A17" s="577" t="s">
        <v>5003</v>
      </c>
      <c r="B17" s="409" t="s">
        <v>4999</v>
      </c>
      <c r="C17" s="734" t="s">
        <v>111</v>
      </c>
      <c r="D17" s="734" t="s">
        <v>3638</v>
      </c>
      <c r="E17" s="504">
        <v>5</v>
      </c>
      <c r="F17" s="33">
        <v>675</v>
      </c>
      <c r="G17" s="33" t="s">
        <v>105</v>
      </c>
      <c r="H17" s="33" t="s">
        <v>105</v>
      </c>
      <c r="I17" s="573">
        <v>112.04</v>
      </c>
      <c r="J17" s="430">
        <f t="shared" si="0"/>
        <v>0.91038914673330951</v>
      </c>
      <c r="K17" s="575">
        <v>0.255</v>
      </c>
      <c r="L17" s="406">
        <v>4</v>
      </c>
      <c r="M17" s="423">
        <f t="shared" si="1"/>
        <v>1.02</v>
      </c>
      <c r="N17" s="183" t="s">
        <v>106</v>
      </c>
      <c r="O17" s="505">
        <v>0.24249999999999999</v>
      </c>
      <c r="P17" s="422">
        <v>45796</v>
      </c>
      <c r="Q17" s="422">
        <v>45810</v>
      </c>
      <c r="R17" s="423">
        <f t="shared" si="2"/>
        <v>5.1546391752577367</v>
      </c>
      <c r="S17" s="474">
        <f>IF(INDEX(Historical!$D$7:$D$1190,MATCH(B17,Historical!$B$7:$B$1192,0))=0,"n/a",(INDEX(Historical!$C$7:$C$1190,MATCH(B17,Historical!$B$7:$B$1192,0))/INDEX(Historical!$D$7:$D$1190,MATCH(B17,Historical!$B$7:$B$1192,0))-1)*100)</f>
        <v>10.174418604651159</v>
      </c>
      <c r="T17" s="474">
        <f>IF(INDEX(Historical!$F$7:$F$1190,MATCH(B17,Historical!$B$7:$B$1192,0))=0,"n/a",((INDEX(Historical!$C$7:$C$1190,MATCH(B17,Historical!$B$7:$B$1192,0))/INDEX(Historical!$F$7:$F$1190,MATCH(B17,Historical!$B$7:$B$1192,0)))^(1/3)-1)*100)</f>
        <v>8.1033913107238611</v>
      </c>
      <c r="U17" s="474">
        <f>IF(INDEX(Historical!$H$7:$H$1190,MATCH(B17,Historical!$B$7:$B$1192,0))=0,"n/a",((INDEX(Historical!$C$7:$C$1190,MATCH(B17,Historical!$B$7:$B$1192,0))/INDEX(Historical!$H$7:$H$1190,MATCH(B17,Historical!$B$7:$B$1192,0)))^(1/5)-1)*100)</f>
        <v>9.5684690897663174</v>
      </c>
      <c r="V17" s="474">
        <f>IF(INDEX(Historical!$M$7:$M$1190,MATCH(B17,Historical!$B$7:$B$1192,0))=0,"n/a",((INDEX(Historical!$C$7:$C$1190,MATCH(B17,Historical!$B$7:$B$1192,0))/INDEX(Historical!$M$7:$M$1190,MATCH(B17,Historical!$B$7:$B$1192,0)))^(1/10)-1)*100)</f>
        <v>9.0063813458639572</v>
      </c>
      <c r="W17" s="475">
        <f t="shared" si="3"/>
        <v>1.0624099427191689</v>
      </c>
      <c r="X17" s="476">
        <f t="shared" si="4"/>
        <v>0.21267990864117176</v>
      </c>
      <c r="Y17" s="449"/>
      <c r="Z17" s="430">
        <f t="shared" si="5"/>
        <v>27.34584450402145</v>
      </c>
      <c r="AA17" s="581">
        <f t="shared" si="6"/>
        <v>30.037533512064346</v>
      </c>
      <c r="AB17" s="406">
        <v>12</v>
      </c>
      <c r="AC17" s="568">
        <v>3.73</v>
      </c>
      <c r="AD17" s="568">
        <v>1.63</v>
      </c>
      <c r="AE17" s="568">
        <v>0.92</v>
      </c>
      <c r="AF17" s="568">
        <v>18.39</v>
      </c>
      <c r="AG17" s="568">
        <v>56.230000000000004</v>
      </c>
      <c r="AH17" s="568">
        <v>10.93</v>
      </c>
      <c r="AI17" s="568">
        <v>16.64</v>
      </c>
      <c r="AJ17" s="568">
        <v>44.99</v>
      </c>
      <c r="AK17" s="568">
        <v>18.360000000000003</v>
      </c>
      <c r="AL17" s="576">
        <v>4670</v>
      </c>
      <c r="AM17" s="571">
        <v>0.95</v>
      </c>
      <c r="AN17" s="568">
        <v>17.420000000000002</v>
      </c>
      <c r="AO17" s="510">
        <f t="shared" si="7"/>
        <v>-19.558675275564717</v>
      </c>
      <c r="AP17" s="511">
        <f t="shared" si="8"/>
        <v>10.478858236499628</v>
      </c>
      <c r="AQ17" s="582">
        <f t="shared" si="9"/>
        <v>395.48640133233988</v>
      </c>
      <c r="AR17" s="430">
        <f>INDEX(Historical!$C$7:$C$1190,MATCH(B17,Historical!$B$7:$B$1214,0))*IF(AH17="n/a",1.03,IF(AH17&lt;0,1.01,IF(AH17&gt;10,1.1,(1+AH17/100))))</f>
        <v>1.0422500000000001</v>
      </c>
      <c r="AS17" s="581">
        <f t="shared" si="10"/>
        <v>1.1464750000000001</v>
      </c>
      <c r="AT17" s="581">
        <f t="shared" si="11"/>
        <v>1.2611225000000001</v>
      </c>
      <c r="AU17" s="581">
        <f t="shared" si="11"/>
        <v>1.3872347500000002</v>
      </c>
      <c r="AV17" s="581">
        <f t="shared" si="11"/>
        <v>1.5259582250000003</v>
      </c>
      <c r="AW17" s="430">
        <f t="shared" si="12"/>
        <v>6.3630404750000009</v>
      </c>
      <c r="AX17" s="516">
        <f t="shared" si="13"/>
        <v>5.6792578320242777</v>
      </c>
      <c r="AY17" s="606">
        <v>1.49</v>
      </c>
      <c r="AZ17" s="571">
        <v>39.879999999999995</v>
      </c>
      <c r="BA17" s="571">
        <v>-3.34</v>
      </c>
      <c r="BB17" s="571">
        <v>14.499999999999998</v>
      </c>
      <c r="BC17" s="571">
        <v>21.740000000000002</v>
      </c>
      <c r="BD17" s="591"/>
      <c r="BE17" s="421">
        <v>2021</v>
      </c>
      <c r="BF17" s="421">
        <f t="shared" si="14"/>
        <v>0</v>
      </c>
      <c r="BG17" s="578">
        <v>2.37</v>
      </c>
      <c r="BH17" t="s">
        <v>3876</v>
      </c>
      <c r="BI17" t="s">
        <v>3877</v>
      </c>
    </row>
    <row r="18" spans="1:61" s="8" customFormat="1" ht="12.75" customHeight="1" x14ac:dyDescent="0.25">
      <c r="A18" s="577" t="s">
        <v>4939</v>
      </c>
      <c r="B18" s="409" t="s">
        <v>4937</v>
      </c>
      <c r="C18" s="734" t="s">
        <v>107</v>
      </c>
      <c r="D18" s="734" t="s">
        <v>3652</v>
      </c>
      <c r="E18" s="504">
        <v>5</v>
      </c>
      <c r="F18" s="33">
        <v>659</v>
      </c>
      <c r="G18" s="33" t="s">
        <v>105</v>
      </c>
      <c r="H18" s="33" t="s">
        <v>105</v>
      </c>
      <c r="I18" s="573">
        <v>129.91999999999999</v>
      </c>
      <c r="J18" s="430">
        <f t="shared" si="0"/>
        <v>1.3854679802955667</v>
      </c>
      <c r="K18" s="575">
        <v>0.45</v>
      </c>
      <c r="L18" s="406">
        <v>4</v>
      </c>
      <c r="M18" s="423">
        <f t="shared" si="1"/>
        <v>1.8</v>
      </c>
      <c r="N18" s="183" t="s">
        <v>126</v>
      </c>
      <c r="O18" s="505">
        <v>0.4</v>
      </c>
      <c r="P18" s="422">
        <v>45649</v>
      </c>
      <c r="Q18" s="422">
        <v>45663</v>
      </c>
      <c r="R18" s="423">
        <f t="shared" si="2"/>
        <v>12.499999999999996</v>
      </c>
      <c r="S18" s="474">
        <f>IF(INDEX(Historical!$D$7:$D$1190,MATCH(B18,Historical!$B$7:$B$1192,0))=0,"n/a",(INDEX(Historical!$C$7:$C$1190,MATCH(B18,Historical!$B$7:$B$1192,0))/INDEX(Historical!$D$7:$D$1190,MATCH(B18,Historical!$B$7:$B$1192,0))-1)*100)</f>
        <v>27.272727272727249</v>
      </c>
      <c r="T18" s="474">
        <f>IF(INDEX(Historical!$F$7:$F$1190,MATCH(B18,Historical!$B$7:$B$1192,0))=0,"n/a",((INDEX(Historical!$C$7:$C$1190,MATCH(B18,Historical!$B$7:$B$1192,0))/INDEX(Historical!$F$7:$F$1190,MATCH(B18,Historical!$B$7:$B$1192,0)))^(1/3)-1)*100)</f>
        <v>18.563110149668759</v>
      </c>
      <c r="U18" s="474">
        <f>IF(INDEX(Historical!$H$7:$H$1190,MATCH(B18,Historical!$B$7:$B$1192,0))=0,"n/a",((INDEX(Historical!$C$7:$C$1190,MATCH(B18,Historical!$B$7:$B$1192,0))/INDEX(Historical!$H$7:$H$1190,MATCH(B18,Historical!$B$7:$B$1192,0)))^(1/5)-1)*100)</f>
        <v>11.842691472014465</v>
      </c>
      <c r="V18" s="474">
        <f>IF(INDEX(Historical!$M$7:$M$1190,MATCH(B18,Historical!$B$7:$B$1192,0))=0,"n/a",((INDEX(Historical!$C$7:$C$1190,MATCH(B18,Historical!$B$7:$B$1192,0))/INDEX(Historical!$M$7:$M$1190,MATCH(B18,Historical!$B$7:$B$1192,0)))^(1/10)-1)*100)</f>
        <v>12.01896409875356</v>
      </c>
      <c r="W18" s="475">
        <f t="shared" si="3"/>
        <v>0.9853337920563906</v>
      </c>
      <c r="X18" s="476">
        <f t="shared" si="4"/>
        <v>1.0864854561481161</v>
      </c>
      <c r="Y18" s="449"/>
      <c r="Z18" s="430">
        <f t="shared" si="5"/>
        <v>26.049204052098407</v>
      </c>
      <c r="AA18" s="581">
        <f t="shared" si="6"/>
        <v>18.80173661360347</v>
      </c>
      <c r="AB18" s="406">
        <v>12</v>
      </c>
      <c r="AC18" s="568">
        <v>6.91</v>
      </c>
      <c r="AD18" s="568" t="s">
        <v>135</v>
      </c>
      <c r="AE18" s="568">
        <v>5.44</v>
      </c>
      <c r="AF18" s="568">
        <v>2.09</v>
      </c>
      <c r="AG18" s="568">
        <v>11.219999999999999</v>
      </c>
      <c r="AH18" s="568">
        <v>9.77</v>
      </c>
      <c r="AI18" s="568">
        <v>21.33</v>
      </c>
      <c r="AJ18" s="568">
        <v>10.9</v>
      </c>
      <c r="AK18" s="568" t="s">
        <v>135</v>
      </c>
      <c r="AL18" s="576">
        <v>1280</v>
      </c>
      <c r="AM18" s="571">
        <v>10</v>
      </c>
      <c r="AN18" s="568">
        <v>0.2</v>
      </c>
      <c r="AO18" s="510">
        <f t="shared" si="7"/>
        <v>-5.5735771612934393</v>
      </c>
      <c r="AP18" s="511">
        <f t="shared" si="8"/>
        <v>13.228159452310031</v>
      </c>
      <c r="AQ18" s="582">
        <f t="shared" si="9"/>
        <v>32.154168425334476</v>
      </c>
      <c r="AR18" s="430">
        <f>INDEX(Historical!$C$7:$C$1190,MATCH(B18,Historical!$B$7:$B$1214,0))*IF(AH18="n/a",1.03,IF(AH18&lt;0,1.01,IF(AH18&gt;10,1.1,(1+AH18/100))))</f>
        <v>1.5367799999999998</v>
      </c>
      <c r="AS18" s="581">
        <f t="shared" si="10"/>
        <v>1.690458</v>
      </c>
      <c r="AT18" s="581">
        <f t="shared" si="11"/>
        <v>1.74117174</v>
      </c>
      <c r="AU18" s="581">
        <f t="shared" si="11"/>
        <v>1.7934068921999999</v>
      </c>
      <c r="AV18" s="581">
        <f t="shared" si="11"/>
        <v>1.8472090989659999</v>
      </c>
      <c r="AW18" s="430">
        <f t="shared" si="12"/>
        <v>8.6090257311659997</v>
      </c>
      <c r="AX18" s="516">
        <f t="shared" si="13"/>
        <v>6.6264052733728454</v>
      </c>
      <c r="AY18" s="606">
        <v>0.44</v>
      </c>
      <c r="AZ18" s="571">
        <v>56.06</v>
      </c>
      <c r="BA18" s="571">
        <v>-2.0099999999999998</v>
      </c>
      <c r="BB18" s="571">
        <v>6.29</v>
      </c>
      <c r="BC18" s="571">
        <v>20.560000000000002</v>
      </c>
      <c r="BD18" s="591"/>
      <c r="BE18" s="421">
        <v>2021</v>
      </c>
      <c r="BF18" s="421">
        <f t="shared" si="14"/>
        <v>0</v>
      </c>
      <c r="BG18" s="578">
        <v>1.6199999999999999</v>
      </c>
      <c r="BH18" t="s">
        <v>3876</v>
      </c>
      <c r="BI18" t="s">
        <v>3877</v>
      </c>
    </row>
    <row r="19" spans="1:61" s="8" customFormat="1" ht="12.75" customHeight="1" x14ac:dyDescent="0.25">
      <c r="A19" s="577" t="s">
        <v>5021</v>
      </c>
      <c r="B19" s="409" t="s">
        <v>459</v>
      </c>
      <c r="C19" s="734" t="s">
        <v>127</v>
      </c>
      <c r="D19" s="734" t="s">
        <v>3642</v>
      </c>
      <c r="E19" s="504">
        <v>5</v>
      </c>
      <c r="F19" s="33">
        <v>676</v>
      </c>
      <c r="G19" s="33" t="s">
        <v>105</v>
      </c>
      <c r="H19" s="33" t="s">
        <v>105</v>
      </c>
      <c r="I19" s="573">
        <v>84.22</v>
      </c>
      <c r="J19" s="430">
        <f t="shared" si="0"/>
        <v>3.3246259795772977</v>
      </c>
      <c r="K19" s="575">
        <v>0.7</v>
      </c>
      <c r="L19" s="406">
        <v>4</v>
      </c>
      <c r="M19" s="423">
        <f t="shared" si="1"/>
        <v>2.8</v>
      </c>
      <c r="N19" s="183" t="s">
        <v>3623</v>
      </c>
      <c r="O19" s="505">
        <v>0.68</v>
      </c>
      <c r="P19" s="422">
        <v>45796</v>
      </c>
      <c r="Q19" s="422">
        <v>45810</v>
      </c>
      <c r="R19" s="423">
        <f t="shared" si="2"/>
        <v>2.9411764705882213</v>
      </c>
      <c r="S19" s="474">
        <f>IF(INDEX(Historical!$D$7:$D$1190,MATCH(B19,Historical!$B$7:$B$1192,0))=0,"n/a",(INDEX(Historical!$C$7:$C$1190,MATCH(B19,Historical!$B$7:$B$1192,0))/INDEX(Historical!$D$7:$D$1190,MATCH(B19,Historical!$B$7:$B$1192,0))-1)*100)</f>
        <v>4.9514563106796139</v>
      </c>
      <c r="T19" s="474">
        <f>IF(INDEX(Historical!$F$7:$F$1190,MATCH(B19,Historical!$B$7:$B$1192,0))=0,"n/a",((INDEX(Historical!$C$7:$C$1190,MATCH(B19,Historical!$B$7:$B$1192,0))/INDEX(Historical!$F$7:$F$1190,MATCH(B19,Historical!$B$7:$B$1192,0)))^(1/3)-1)*100)</f>
        <v>9.6488161794306535</v>
      </c>
      <c r="U19" s="474">
        <f>IF(INDEX(Historical!$H$7:$H$1190,MATCH(B19,Historical!$B$7:$B$1192,0))=0,"n/a",((INDEX(Historical!$C$7:$C$1190,MATCH(B19,Historical!$B$7:$B$1192,0))/INDEX(Historical!$H$7:$H$1190,MATCH(B19,Historical!$B$7:$B$1192,0)))^(1/5)-1)*100)</f>
        <v>6.2055326516438525</v>
      </c>
      <c r="V19" s="474">
        <f>IF(INDEX(Historical!$M$7:$M$1190,MATCH(B19,Historical!$B$7:$B$1192,0))=0,"n/a",((INDEX(Historical!$C$7:$C$1190,MATCH(B19,Historical!$B$7:$B$1192,0))/INDEX(Historical!$M$7:$M$1190,MATCH(B19,Historical!$B$7:$B$1192,0)))^(1/10)-1)*100)</f>
        <v>7.7595014113613248</v>
      </c>
      <c r="W19" s="475">
        <f t="shared" si="3"/>
        <v>0.79973342650055079</v>
      </c>
      <c r="X19" s="476" t="str">
        <f t="shared" si="4"/>
        <v>n/a</v>
      </c>
      <c r="Y19" s="449"/>
      <c r="Z19" s="430">
        <f t="shared" si="5"/>
        <v>27.97202797202797</v>
      </c>
      <c r="AA19" s="581">
        <f t="shared" si="6"/>
        <v>8.4135864135864136</v>
      </c>
      <c r="AB19" s="406">
        <v>12</v>
      </c>
      <c r="AC19" s="568">
        <v>10.01</v>
      </c>
      <c r="AD19" s="568" t="s">
        <v>135</v>
      </c>
      <c r="AE19" s="568">
        <v>0.33</v>
      </c>
      <c r="AF19" s="568">
        <v>1.04</v>
      </c>
      <c r="AG19" s="568">
        <v>13.200000000000001</v>
      </c>
      <c r="AH19" s="568">
        <v>-18.850000000000001</v>
      </c>
      <c r="AI19" s="568">
        <v>12.55</v>
      </c>
      <c r="AJ19" s="568" t="s">
        <v>135</v>
      </c>
      <c r="AK19" s="568">
        <v>-0.72</v>
      </c>
      <c r="AL19" s="576">
        <v>16850</v>
      </c>
      <c r="AM19" s="571">
        <v>17.21</v>
      </c>
      <c r="AN19" s="568">
        <v>1.1200000000000001</v>
      </c>
      <c r="AO19" s="510">
        <f t="shared" si="7"/>
        <v>1.1165722176347366</v>
      </c>
      <c r="AP19" s="511">
        <f t="shared" si="8"/>
        <v>9.5301586312211501</v>
      </c>
      <c r="AQ19" s="582">
        <f t="shared" si="9"/>
        <v>-37.638580765455565</v>
      </c>
      <c r="AR19" s="430">
        <f>INDEX(Historical!$C$7:$C$1190,MATCH(B19,Historical!$B$7:$B$1214,0))*IF(AH19="n/a",1.03,IF(AH19&lt;0,1.01,IF(AH19&gt;10,1.1,(1+AH19/100))))</f>
        <v>2.7295250000000002</v>
      </c>
      <c r="AS19" s="581">
        <f t="shared" si="10"/>
        <v>3.0024775000000004</v>
      </c>
      <c r="AT19" s="581">
        <f t="shared" si="11"/>
        <v>3.0325022750000006</v>
      </c>
      <c r="AU19" s="581">
        <f t="shared" si="11"/>
        <v>3.0628272977500006</v>
      </c>
      <c r="AV19" s="581">
        <f t="shared" si="11"/>
        <v>3.0934555707275004</v>
      </c>
      <c r="AW19" s="430">
        <f t="shared" si="12"/>
        <v>14.920787643477503</v>
      </c>
      <c r="AX19" s="516">
        <f t="shared" si="13"/>
        <v>17.71644222687901</v>
      </c>
      <c r="AY19" s="606">
        <v>0.65</v>
      </c>
      <c r="AZ19" s="571">
        <v>24.959999999999997</v>
      </c>
      <c r="BA19" s="571">
        <v>-17.28</v>
      </c>
      <c r="BB19" s="571">
        <v>5.21</v>
      </c>
      <c r="BC19" s="571">
        <v>6.88</v>
      </c>
      <c r="BD19" s="591"/>
      <c r="BE19" s="421">
        <v>2021</v>
      </c>
      <c r="BF19" s="421">
        <f t="shared" si="14"/>
        <v>0</v>
      </c>
      <c r="BG19" s="578">
        <v>4.96</v>
      </c>
      <c r="BH19" t="s">
        <v>3876</v>
      </c>
      <c r="BI19" t="s">
        <v>3877</v>
      </c>
    </row>
    <row r="20" spans="1:61" s="8" customFormat="1" ht="12.75" customHeight="1" x14ac:dyDescent="0.25">
      <c r="A20" s="577" t="s">
        <v>4982</v>
      </c>
      <c r="B20" s="409" t="s">
        <v>4978</v>
      </c>
      <c r="C20" s="734" t="s">
        <v>107</v>
      </c>
      <c r="D20" s="734" t="s">
        <v>3652</v>
      </c>
      <c r="E20" s="504">
        <v>6</v>
      </c>
      <c r="F20" s="33">
        <v>646</v>
      </c>
      <c r="G20" s="33" t="s">
        <v>105</v>
      </c>
      <c r="H20" s="33" t="s">
        <v>105</v>
      </c>
      <c r="I20" s="573">
        <v>39.19</v>
      </c>
      <c r="J20" s="430">
        <f t="shared" si="0"/>
        <v>3.1640724674661906</v>
      </c>
      <c r="K20" s="575">
        <v>0.31</v>
      </c>
      <c r="L20" s="406">
        <v>4</v>
      </c>
      <c r="M20" s="423">
        <f t="shared" si="1"/>
        <v>1.24</v>
      </c>
      <c r="N20" s="183" t="s">
        <v>684</v>
      </c>
      <c r="O20" s="505">
        <v>0.28999999999999998</v>
      </c>
      <c r="P20" s="422">
        <v>45758</v>
      </c>
      <c r="Q20" s="422">
        <v>45777</v>
      </c>
      <c r="R20" s="423">
        <f t="shared" si="2"/>
        <v>6.8965517241379377</v>
      </c>
      <c r="S20" s="474">
        <f>IF(INDEX(Historical!$D$7:$D$1190,MATCH(B20,Historical!$B$7:$B$1192,0))=0,"n/a",(INDEX(Historical!$C$7:$C$1190,MATCH(B20,Historical!$B$7:$B$1192,0))/INDEX(Historical!$D$7:$D$1190,MATCH(B20,Historical!$B$7:$B$1192,0))-1)*100)</f>
        <v>7.5471698113207308</v>
      </c>
      <c r="T20" s="474">
        <f>IF(INDEX(Historical!$F$7:$F$1190,MATCH(B20,Historical!$B$7:$B$1192,0))=0,"n/a",((INDEX(Historical!$C$7:$C$1190,MATCH(B20,Historical!$B$7:$B$1192,0))/INDEX(Historical!$F$7:$F$1190,MATCH(B20,Historical!$B$7:$B$1192,0)))^(1/3)-1)*100)</f>
        <v>7.4085881578130008</v>
      </c>
      <c r="U20" s="474">
        <f>IF(INDEX(Historical!$H$7:$H$1190,MATCH(B20,Historical!$B$7:$B$1192,0))=0,"n/a",((INDEX(Historical!$C$7:$C$1190,MATCH(B20,Historical!$B$7:$B$1192,0))/INDEX(Historical!$H$7:$H$1190,MATCH(B20,Historical!$B$7:$B$1192,0)))^(1/5)-1)*100)</f>
        <v>6.2980048262344379</v>
      </c>
      <c r="V20" s="474">
        <f>IF(INDEX(Historical!$M$7:$M$1190,MATCH(B20,Historical!$B$7:$B$1192,0))=0,"n/a",((INDEX(Historical!$C$7:$C$1190,MATCH(B20,Historical!$B$7:$B$1192,0))/INDEX(Historical!$M$7:$M$1190,MATCH(B20,Historical!$B$7:$B$1192,0)))^(1/10)-1)*100)</f>
        <v>3.1009237719209048</v>
      </c>
      <c r="W20" s="475">
        <f t="shared" si="3"/>
        <v>2.0310092377192048</v>
      </c>
      <c r="X20" s="476" t="str">
        <f t="shared" si="4"/>
        <v>n/a</v>
      </c>
      <c r="Y20" s="449"/>
      <c r="Z20" s="430">
        <f t="shared" si="5"/>
        <v>36.36363636363636</v>
      </c>
      <c r="AA20" s="581">
        <f t="shared" si="6"/>
        <v>11.492668621700879</v>
      </c>
      <c r="AB20" s="406">
        <v>12</v>
      </c>
      <c r="AC20" s="568">
        <v>3.41</v>
      </c>
      <c r="AD20" s="568">
        <v>1.28</v>
      </c>
      <c r="AE20" s="568">
        <v>1.51</v>
      </c>
      <c r="AF20" s="568">
        <v>1</v>
      </c>
      <c r="AG20" s="568">
        <v>8.98</v>
      </c>
      <c r="AH20" s="568">
        <v>11.28</v>
      </c>
      <c r="AI20" s="568">
        <v>5.2299999999999995</v>
      </c>
      <c r="AJ20" s="568">
        <v>-0.32</v>
      </c>
      <c r="AK20" s="568">
        <v>9</v>
      </c>
      <c r="AL20" s="576">
        <v>2950</v>
      </c>
      <c r="AM20" s="571">
        <v>0.95</v>
      </c>
      <c r="AN20" s="568">
        <v>1</v>
      </c>
      <c r="AO20" s="510">
        <f t="shared" si="7"/>
        <v>-2.0305913280002503</v>
      </c>
      <c r="AP20" s="511">
        <f t="shared" si="8"/>
        <v>9.462077293700629</v>
      </c>
      <c r="AQ20" s="582">
        <f t="shared" si="9"/>
        <v>-28.530756819762349</v>
      </c>
      <c r="AR20" s="430">
        <f>INDEX(Historical!$C$7:$C$1190,MATCH(B20,Historical!$B$7:$B$1214,0))*IF(AH20="n/a",1.03,IF(AH20&lt;0,1.01,IF(AH20&gt;10,1.1,(1+AH20/100))))</f>
        <v>1.254</v>
      </c>
      <c r="AS20" s="581">
        <f t="shared" si="10"/>
        <v>1.3195842</v>
      </c>
      <c r="AT20" s="581">
        <f t="shared" si="11"/>
        <v>1.4383467780000001</v>
      </c>
      <c r="AU20" s="581">
        <f t="shared" si="11"/>
        <v>1.5677979880200001</v>
      </c>
      <c r="AV20" s="581">
        <f t="shared" si="11"/>
        <v>1.7088998069418002</v>
      </c>
      <c r="AW20" s="430">
        <f t="shared" si="12"/>
        <v>7.2886287729618013</v>
      </c>
      <c r="AX20" s="516">
        <f t="shared" si="13"/>
        <v>18.598185182347031</v>
      </c>
      <c r="AY20" s="606">
        <v>1.3</v>
      </c>
      <c r="AZ20" s="571">
        <v>38.92</v>
      </c>
      <c r="BA20" s="571">
        <v>-11.83</v>
      </c>
      <c r="BB20" s="571">
        <v>5.48</v>
      </c>
      <c r="BC20" s="571">
        <v>6.2799999999999994</v>
      </c>
      <c r="BD20" s="591"/>
      <c r="BE20" s="421">
        <v>2020</v>
      </c>
      <c r="BF20" s="421">
        <f t="shared" si="14"/>
        <v>1</v>
      </c>
      <c r="BG20" s="578">
        <v>0.72</v>
      </c>
      <c r="BH20" t="s">
        <v>3876</v>
      </c>
      <c r="BI20" t="s">
        <v>3877</v>
      </c>
    </row>
    <row r="21" spans="1:61" s="8" customFormat="1" ht="12.75" customHeight="1" x14ac:dyDescent="0.25">
      <c r="A21" s="577" t="s">
        <v>4898</v>
      </c>
      <c r="B21" s="409" t="s">
        <v>4896</v>
      </c>
      <c r="C21" s="734" t="s">
        <v>3636</v>
      </c>
      <c r="D21" s="734" t="s">
        <v>4808</v>
      </c>
      <c r="E21" s="504">
        <v>5</v>
      </c>
      <c r="F21" s="33">
        <v>656</v>
      </c>
      <c r="G21" s="33" t="s">
        <v>105</v>
      </c>
      <c r="H21" s="33" t="s">
        <v>105</v>
      </c>
      <c r="I21" s="573">
        <v>18.59</v>
      </c>
      <c r="J21" s="430">
        <f t="shared" si="0"/>
        <v>6.2399139322216239</v>
      </c>
      <c r="K21" s="575">
        <v>0.28999999999999998</v>
      </c>
      <c r="L21" s="406">
        <v>4</v>
      </c>
      <c r="M21" s="423">
        <f t="shared" si="1"/>
        <v>1.1599999999999999</v>
      </c>
      <c r="N21" s="183" t="s">
        <v>469</v>
      </c>
      <c r="O21" s="505">
        <v>0.28499999999999998</v>
      </c>
      <c r="P21" s="775">
        <v>45471</v>
      </c>
      <c r="Q21" s="775">
        <v>45488</v>
      </c>
      <c r="R21" s="423">
        <f t="shared" si="2"/>
        <v>1.7543859649122824</v>
      </c>
      <c r="S21" s="474">
        <f>IF(INDEX(Historical!$D$7:$D$1190,MATCH(B21,Historical!$B$7:$B$1192,0))=0,"n/a",(INDEX(Historical!$C$7:$C$1190,MATCH(B21,Historical!$B$7:$B$1192,0))/INDEX(Historical!$D$7:$D$1190,MATCH(B21,Historical!$B$7:$B$1192,0))-1)*100)</f>
        <v>3.603603603603589</v>
      </c>
      <c r="T21" s="474">
        <f>IF(INDEX(Historical!$F$7:$F$1190,MATCH(B21,Historical!$B$7:$B$1192,0))=0,"n/a",((INDEX(Historical!$C$7:$C$1190,MATCH(B21,Historical!$B$7:$B$1192,0))/INDEX(Historical!$F$7:$F$1190,MATCH(B21,Historical!$B$7:$B$1192,0)))^(1/3)-1)*100)</f>
        <v>4.4220357065055449</v>
      </c>
      <c r="U21" s="474" t="str">
        <f>IF(INDEX(Historical!$H$7:$H$1190,MATCH(B21,Historical!$B$7:$B$1192,0))=0,"n/a",((INDEX(Historical!$C$7:$C$1190,MATCH(B21,Historical!$B$7:$B$1192,0))/INDEX(Historical!$H$7:$H$1190,MATCH(B21,Historical!$B$7:$B$1192,0)))^(1/5)-1)*100)</f>
        <v>n/a</v>
      </c>
      <c r="V21" s="474" t="str">
        <f>IF(INDEX(Historical!$M$7:$M$1190,MATCH(B21,Historical!$B$7:$B$1192,0))=0,"n/a",((INDEX(Historical!$C$7:$C$1190,MATCH(B21,Historical!$B$7:$B$1192,0))/INDEX(Historical!$M$7:$M$1190,MATCH(B21,Historical!$B$7:$B$1192,0)))^(1/10)-1)*100)</f>
        <v>n/a</v>
      </c>
      <c r="W21" s="475" t="str">
        <f t="shared" si="3"/>
        <v>n/a</v>
      </c>
      <c r="X21" s="476" t="str">
        <f t="shared" si="4"/>
        <v>n/a</v>
      </c>
      <c r="Y21" s="449"/>
      <c r="Z21" s="430">
        <f t="shared" si="5"/>
        <v>227.45098039215685</v>
      </c>
      <c r="AA21" s="581">
        <f t="shared" si="6"/>
        <v>36.450980392156865</v>
      </c>
      <c r="AB21" s="406">
        <v>12</v>
      </c>
      <c r="AC21" s="568">
        <v>0.51</v>
      </c>
      <c r="AD21" s="568" t="s">
        <v>135</v>
      </c>
      <c r="AE21" s="568">
        <v>7.86</v>
      </c>
      <c r="AF21" s="568">
        <v>1.21</v>
      </c>
      <c r="AG21" s="568">
        <v>3.32</v>
      </c>
      <c r="AH21" s="568">
        <v>-32.76</v>
      </c>
      <c r="AI21" s="568">
        <v>17.380000000000003</v>
      </c>
      <c r="AJ21" s="568" t="s">
        <v>135</v>
      </c>
      <c r="AK21" s="568">
        <v>-3.51</v>
      </c>
      <c r="AL21" s="576">
        <v>3520</v>
      </c>
      <c r="AM21" s="571">
        <v>1.0900000000000001</v>
      </c>
      <c r="AN21" s="568">
        <v>0.75</v>
      </c>
      <c r="AO21" s="510" t="str">
        <f t="shared" si="7"/>
        <v>n/a</v>
      </c>
      <c r="AP21" s="511" t="str">
        <f t="shared" si="8"/>
        <v>n/a</v>
      </c>
      <c r="AQ21" s="582">
        <f t="shared" si="9"/>
        <v>40.009025541625242</v>
      </c>
      <c r="AR21" s="430">
        <f>INDEX(Historical!$C$7:$C$1190,MATCH(B21,Historical!$B$7:$B$1214,0))*IF(AH21="n/a",1.03,IF(AH21&lt;0,1.01,IF(AH21&gt;10,1.1,(1+AH21/100))))</f>
        <v>1.1615</v>
      </c>
      <c r="AS21" s="581">
        <f t="shared" si="10"/>
        <v>1.2776500000000002</v>
      </c>
      <c r="AT21" s="581">
        <f t="shared" si="11"/>
        <v>1.2904265000000001</v>
      </c>
      <c r="AU21" s="581">
        <f t="shared" si="11"/>
        <v>1.3033307650000001</v>
      </c>
      <c r="AV21" s="581">
        <f t="shared" si="11"/>
        <v>1.3163640726500001</v>
      </c>
      <c r="AW21" s="430">
        <f t="shared" si="12"/>
        <v>6.3492713376500003</v>
      </c>
      <c r="AX21" s="516">
        <f t="shared" si="13"/>
        <v>34.154229895911783</v>
      </c>
      <c r="AY21" s="606">
        <v>1.03</v>
      </c>
      <c r="AZ21" s="571">
        <v>33.17</v>
      </c>
      <c r="BA21" s="571">
        <v>-2.92</v>
      </c>
      <c r="BB21" s="571">
        <v>12.25</v>
      </c>
      <c r="BC21" s="571">
        <v>13.669999999999998</v>
      </c>
      <c r="BD21" s="591"/>
      <c r="BE21" s="421">
        <v>2020</v>
      </c>
      <c r="BF21" s="421">
        <f t="shared" si="14"/>
        <v>1</v>
      </c>
      <c r="BG21" s="578">
        <v>1.87</v>
      </c>
      <c r="BH21" t="s">
        <v>3876</v>
      </c>
      <c r="BI21" t="s">
        <v>3878</v>
      </c>
    </row>
    <row r="22" spans="1:61" s="8" customFormat="1" ht="12.75" customHeight="1" x14ac:dyDescent="0.25">
      <c r="A22" s="577" t="s">
        <v>4681</v>
      </c>
      <c r="B22" s="409" t="s">
        <v>1838</v>
      </c>
      <c r="C22" s="734" t="s">
        <v>107</v>
      </c>
      <c r="D22" s="734" t="s">
        <v>3652</v>
      </c>
      <c r="E22" s="504">
        <v>9</v>
      </c>
      <c r="F22" s="33">
        <v>553</v>
      </c>
      <c r="G22" s="33" t="s">
        <v>105</v>
      </c>
      <c r="H22" s="33" t="s">
        <v>105</v>
      </c>
      <c r="I22" s="573">
        <v>62.46</v>
      </c>
      <c r="J22" s="430">
        <f t="shared" si="0"/>
        <v>5.1424911943643936</v>
      </c>
      <c r="K22" s="575">
        <v>0.80300000000000005</v>
      </c>
      <c r="L22" s="406">
        <v>4</v>
      </c>
      <c r="M22" s="423">
        <f t="shared" si="1"/>
        <v>3.2120000000000002</v>
      </c>
      <c r="N22" s="183" t="s">
        <v>274</v>
      </c>
      <c r="O22" s="505">
        <v>0.80030000000000001</v>
      </c>
      <c r="P22" s="422">
        <v>45840</v>
      </c>
      <c r="Q22" s="422">
        <v>45867</v>
      </c>
      <c r="R22" s="423">
        <f t="shared" si="2"/>
        <v>0.33737348494315078</v>
      </c>
      <c r="S22" s="474">
        <f>IF(INDEX(Historical!$D$7:$D$1190,MATCH(B22,Historical!$B$7:$B$1192,0))=0,"n/a",(INDEX(Historical!$C$7:$C$1190,MATCH(B22,Historical!$B$7:$B$1192,0))/INDEX(Historical!$D$7:$D$1190,MATCH(B22,Historical!$B$7:$B$1192,0))-1)*100)</f>
        <v>1.3848537671896199</v>
      </c>
      <c r="T22" s="474">
        <f>IF(INDEX(Historical!$F$7:$F$1190,MATCH(B22,Historical!$B$7:$B$1192,0))=0,"n/a",((INDEX(Historical!$C$7:$C$1190,MATCH(B22,Historical!$B$7:$B$1192,0))/INDEX(Historical!$F$7:$F$1190,MATCH(B22,Historical!$B$7:$B$1192,0)))^(1/3)-1)*100)</f>
        <v>3.042864852437166</v>
      </c>
      <c r="U22" s="474">
        <f>IF(INDEX(Historical!$H$7:$H$1190,MATCH(B22,Historical!$B$7:$B$1192,0))=0,"n/a",((INDEX(Historical!$C$7:$C$1190,MATCH(B22,Historical!$B$7:$B$1192,0))/INDEX(Historical!$H$7:$H$1190,MATCH(B22,Historical!$B$7:$B$1192,0)))^(1/5)-1)*100)</f>
        <v>3.7030329574810006</v>
      </c>
      <c r="V22" s="474">
        <f>IF(INDEX(Historical!$M$7:$M$1190,MATCH(B22,Historical!$B$7:$B$1192,0))=0,"n/a",((INDEX(Historical!$C$7:$C$1190,MATCH(B22,Historical!$B$7:$B$1192,0))/INDEX(Historical!$M$7:$M$1190,MATCH(B22,Historical!$B$7:$B$1192,0)))^(1/10)-1)*100)</f>
        <v>2.9524143158824234</v>
      </c>
      <c r="W22" s="475">
        <f t="shared" si="3"/>
        <v>1.2542389249234591</v>
      </c>
      <c r="X22" s="476" t="str">
        <f t="shared" si="4"/>
        <v>n/a</v>
      </c>
      <c r="Y22" s="451" t="s">
        <v>4953</v>
      </c>
      <c r="Z22" s="430">
        <f t="shared" si="5"/>
        <v>85.882352941176464</v>
      </c>
      <c r="AA22" s="581">
        <f t="shared" si="6"/>
        <v>16.700534759358288</v>
      </c>
      <c r="AB22" s="406">
        <v>10</v>
      </c>
      <c r="AC22" s="568">
        <v>3.74</v>
      </c>
      <c r="AD22" s="568">
        <v>1.4</v>
      </c>
      <c r="AE22" s="568">
        <v>1.49</v>
      </c>
      <c r="AF22" s="568">
        <v>1.43</v>
      </c>
      <c r="AG22" s="568">
        <v>8.64</v>
      </c>
      <c r="AH22" s="568">
        <v>9.6</v>
      </c>
      <c r="AI22" s="568">
        <v>13.11</v>
      </c>
      <c r="AJ22" s="568">
        <v>-2.8899999999999997</v>
      </c>
      <c r="AK22" s="568">
        <v>11.91</v>
      </c>
      <c r="AL22" s="576">
        <v>77800</v>
      </c>
      <c r="AM22" s="571">
        <v>0.06</v>
      </c>
      <c r="AN22" s="568">
        <v>2.74</v>
      </c>
      <c r="AO22" s="510">
        <f t="shared" si="7"/>
        <v>-7.8550106075128934</v>
      </c>
      <c r="AP22" s="511">
        <f t="shared" si="8"/>
        <v>8.8455241518453942</v>
      </c>
      <c r="AQ22" s="582">
        <f t="shared" si="9"/>
        <v>3.0248399516292546</v>
      </c>
      <c r="AR22" s="430">
        <f>INDEX(Historical!$C$7:$C$1190,MATCH(B22,Historical!$B$7:$B$1214,0))*IF(AH22="n/a",1.03,IF(AH22&lt;0,1.01,IF(AH22&gt;10,1.1,(1+AH22/100))))</f>
        <v>3.4422071999999999</v>
      </c>
      <c r="AS22" s="581">
        <f t="shared" si="10"/>
        <v>3.7864279200000004</v>
      </c>
      <c r="AT22" s="581">
        <f t="shared" si="11"/>
        <v>4.1650707120000003</v>
      </c>
      <c r="AU22" s="581">
        <f t="shared" si="11"/>
        <v>4.5815777832000011</v>
      </c>
      <c r="AV22" s="581">
        <f t="shared" si="11"/>
        <v>5.0397355615200015</v>
      </c>
      <c r="AW22" s="430">
        <f t="shared" si="12"/>
        <v>21.015019176720003</v>
      </c>
      <c r="AX22" s="516">
        <f t="shared" si="13"/>
        <v>33.645563843611917</v>
      </c>
      <c r="AY22" s="606">
        <v>1.1599999999999999</v>
      </c>
      <c r="AZ22" s="571">
        <v>41.660000000000004</v>
      </c>
      <c r="BA22" s="571">
        <v>0.02</v>
      </c>
      <c r="BB22" s="571">
        <v>11.16</v>
      </c>
      <c r="BC22" s="571">
        <v>18.759999999999998</v>
      </c>
      <c r="BD22" s="591"/>
      <c r="BE22" s="421">
        <v>2017</v>
      </c>
      <c r="BF22" s="421">
        <f t="shared" si="14"/>
        <v>1</v>
      </c>
      <c r="BG22" s="578">
        <v>0.51</v>
      </c>
      <c r="BH22" t="s">
        <v>3880</v>
      </c>
      <c r="BI22" t="s">
        <v>3877</v>
      </c>
    </row>
    <row r="23" spans="1:61" s="8" customFormat="1" ht="12.75" customHeight="1" x14ac:dyDescent="0.25">
      <c r="A23" s="577" t="s">
        <v>4853</v>
      </c>
      <c r="B23" s="409" t="s">
        <v>4852</v>
      </c>
      <c r="C23" s="734" t="s">
        <v>107</v>
      </c>
      <c r="D23" s="734" t="s">
        <v>3652</v>
      </c>
      <c r="E23" s="504">
        <v>5</v>
      </c>
      <c r="F23" s="33">
        <v>655</v>
      </c>
      <c r="G23" s="33" t="s">
        <v>105</v>
      </c>
      <c r="H23" s="33" t="s">
        <v>105</v>
      </c>
      <c r="I23" s="573">
        <v>15.55</v>
      </c>
      <c r="J23" s="430">
        <f t="shared" si="0"/>
        <v>2.572347266881029</v>
      </c>
      <c r="K23" s="575">
        <v>0.1</v>
      </c>
      <c r="L23" s="406">
        <v>4</v>
      </c>
      <c r="M23" s="423">
        <f t="shared" si="1"/>
        <v>0.4</v>
      </c>
      <c r="N23" s="183" t="s">
        <v>469</v>
      </c>
      <c r="O23" s="505">
        <v>0.08</v>
      </c>
      <c r="P23" s="609">
        <v>45351</v>
      </c>
      <c r="Q23" s="609">
        <v>45366</v>
      </c>
      <c r="R23" s="423">
        <f t="shared" si="2"/>
        <v>25.000000000000007</v>
      </c>
      <c r="S23" s="474">
        <f>IF(INDEX(Historical!$D$7:$D$1190,MATCH(B23,Historical!$B$7:$B$1192,0))=0,"n/a",(INDEX(Historical!$C$7:$C$1190,MATCH(B23,Historical!$B$7:$B$1192,0))/INDEX(Historical!$D$7:$D$1190,MATCH(B23,Historical!$B$7:$B$1192,0))-1)*100)</f>
        <v>25</v>
      </c>
      <c r="T23" s="474">
        <f>IF(INDEX(Historical!$F$7:$F$1190,MATCH(B23,Historical!$B$7:$B$1192,0))=0,"n/a",((INDEX(Historical!$C$7:$C$1190,MATCH(B23,Historical!$B$7:$B$1192,0))/INDEX(Historical!$F$7:$F$1190,MATCH(B23,Historical!$B$7:$B$1192,0)))^(1/3)-1)*100)</f>
        <v>14.384795736292322</v>
      </c>
      <c r="U23" s="474">
        <f>IF(INDEX(Historical!$H$7:$H$1190,MATCH(B23,Historical!$B$7:$B$1192,0))=0,"n/a",((INDEX(Historical!$C$7:$C$1190,MATCH(B23,Historical!$B$7:$B$1192,0))/INDEX(Historical!$H$7:$H$1190,MATCH(B23,Historical!$B$7:$B$1192,0)))^(1/5)-1)*100)</f>
        <v>12.888113258340494</v>
      </c>
      <c r="V23" s="474">
        <f>IF(INDEX(Historical!$M$7:$M$1190,MATCH(B23,Historical!$B$7:$B$1192,0))=0,"n/a",((INDEX(Historical!$C$7:$C$1190,MATCH(B23,Historical!$B$7:$B$1192,0))/INDEX(Historical!$M$7:$M$1190,MATCH(B23,Historical!$B$7:$B$1192,0)))^(1/10)-1)*100)</f>
        <v>11.361744581349132</v>
      </c>
      <c r="W23" s="475">
        <f t="shared" si="3"/>
        <v>1.134342808541654</v>
      </c>
      <c r="X23" s="476">
        <f t="shared" si="4"/>
        <v>1.5162486186282935</v>
      </c>
      <c r="Y23" s="449"/>
      <c r="Z23" s="430">
        <f t="shared" si="5"/>
        <v>25.477707006369428</v>
      </c>
      <c r="AA23" s="581">
        <f t="shared" si="6"/>
        <v>9.904458598726114</v>
      </c>
      <c r="AB23" s="406">
        <v>12</v>
      </c>
      <c r="AC23" s="568">
        <v>1.57</v>
      </c>
      <c r="AD23" s="568" t="s">
        <v>135</v>
      </c>
      <c r="AE23" s="568">
        <v>1.1599999999999999</v>
      </c>
      <c r="AF23" s="568">
        <v>0.99</v>
      </c>
      <c r="AG23" s="568">
        <v>10.73</v>
      </c>
      <c r="AH23" s="568" t="s">
        <v>135</v>
      </c>
      <c r="AI23" s="568" t="s">
        <v>135</v>
      </c>
      <c r="AJ23" s="568">
        <v>8.5</v>
      </c>
      <c r="AK23" s="568" t="s">
        <v>135</v>
      </c>
      <c r="AL23" s="576">
        <v>70.650000000000006</v>
      </c>
      <c r="AM23" s="571">
        <v>15.76</v>
      </c>
      <c r="AN23" s="568">
        <v>0.13</v>
      </c>
      <c r="AO23" s="510">
        <f t="shared" si="7"/>
        <v>5.5560019264954104</v>
      </c>
      <c r="AP23" s="511">
        <f t="shared" si="8"/>
        <v>15.460460525221524</v>
      </c>
      <c r="AQ23" s="582">
        <f t="shared" si="9"/>
        <v>-33.985139677194724</v>
      </c>
      <c r="AR23" s="430">
        <f>INDEX(Historical!$C$7:$C$1190,MATCH(B23,Historical!$B$7:$B$1214,0))*IF(AH23="n/a",1.03,IF(AH23&lt;0,1.01,IF(AH23&gt;10,1.1,(1+AH23/100))))</f>
        <v>0.41200000000000003</v>
      </c>
      <c r="AS23" s="581">
        <f t="shared" si="10"/>
        <v>0.42436000000000007</v>
      </c>
      <c r="AT23" s="581">
        <f t="shared" si="11"/>
        <v>0.43709080000000006</v>
      </c>
      <c r="AU23" s="581">
        <f t="shared" si="11"/>
        <v>0.45020352400000008</v>
      </c>
      <c r="AV23" s="581">
        <f t="shared" si="11"/>
        <v>0.46370962972000007</v>
      </c>
      <c r="AW23" s="430">
        <f t="shared" si="12"/>
        <v>2.1873639537200003</v>
      </c>
      <c r="AX23" s="516">
        <f t="shared" si="13"/>
        <v>14.06664922006431</v>
      </c>
      <c r="AY23" s="606">
        <v>0.32</v>
      </c>
      <c r="AZ23" s="571">
        <v>34.520000000000003</v>
      </c>
      <c r="BA23" s="571">
        <v>-8.7999999999999989</v>
      </c>
      <c r="BB23" s="571">
        <v>9.76</v>
      </c>
      <c r="BC23" s="571">
        <v>10.33</v>
      </c>
      <c r="BD23" s="591"/>
      <c r="BE23" s="421">
        <v>2020</v>
      </c>
      <c r="BF23" s="421">
        <f t="shared" si="14"/>
        <v>1</v>
      </c>
      <c r="BG23" s="578">
        <v>0.72</v>
      </c>
      <c r="BH23" t="s">
        <v>3876</v>
      </c>
      <c r="BI23" t="s">
        <v>3877</v>
      </c>
    </row>
    <row r="24" spans="1:61" s="8" customFormat="1" ht="12.75" customHeight="1" x14ac:dyDescent="0.25">
      <c r="A24" s="577" t="s">
        <v>4964</v>
      </c>
      <c r="B24" s="409" t="s">
        <v>953</v>
      </c>
      <c r="C24" s="734" t="s">
        <v>3636</v>
      </c>
      <c r="D24" s="734" t="s">
        <v>4811</v>
      </c>
      <c r="E24" s="504">
        <v>5</v>
      </c>
      <c r="F24" s="33">
        <v>661</v>
      </c>
      <c r="G24" s="33" t="s">
        <v>105</v>
      </c>
      <c r="H24" s="33" t="s">
        <v>105</v>
      </c>
      <c r="I24" s="573">
        <v>27.99</v>
      </c>
      <c r="J24" s="430">
        <f t="shared" si="0"/>
        <v>4.1086102179349764</v>
      </c>
      <c r="K24" s="575">
        <v>0.28749999999999998</v>
      </c>
      <c r="L24" s="406">
        <v>4</v>
      </c>
      <c r="M24" s="423">
        <f t="shared" si="1"/>
        <v>1.1499999999999999</v>
      </c>
      <c r="N24" s="183" t="s">
        <v>469</v>
      </c>
      <c r="O24" s="505">
        <v>0.27250000000000002</v>
      </c>
      <c r="P24" s="422">
        <v>45660</v>
      </c>
      <c r="Q24" s="422">
        <v>45672</v>
      </c>
      <c r="R24" s="423">
        <f t="shared" si="2"/>
        <v>5.5045871559632875</v>
      </c>
      <c r="S24" s="474">
        <f>IF(INDEX(Historical!$D$7:$D$1190,MATCH(B24,Historical!$B$7:$B$1192,0))=0,"n/a",(INDEX(Historical!$C$7:$C$1190,MATCH(B24,Historical!$B$7:$B$1192,0))/INDEX(Historical!$D$7:$D$1190,MATCH(B24,Historical!$B$7:$B$1192,0))-1)*100)</f>
        <v>4.8076923076923128</v>
      </c>
      <c r="T24" s="474">
        <f>IF(INDEX(Historical!$F$7:$F$1190,MATCH(B24,Historical!$B$7:$B$1192,0))=0,"n/a",((INDEX(Historical!$C$7:$C$1190,MATCH(B24,Historical!$B$7:$B$1192,0))/INDEX(Historical!$F$7:$F$1190,MATCH(B24,Historical!$B$7:$B$1192,0)))^(1/3)-1)*100)</f>
        <v>8.2204533452123982</v>
      </c>
      <c r="U24" s="474">
        <f>IF(INDEX(Historical!$H$7:$H$1190,MATCH(B24,Historical!$B$7:$B$1192,0))=0,"n/a",((INDEX(Historical!$C$7:$C$1190,MATCH(B24,Historical!$B$7:$B$1192,0))/INDEX(Historical!$H$7:$H$1190,MATCH(B24,Historical!$B$7:$B$1192,0)))^(1/5)-1)*100)</f>
        <v>-0.54154809396065318</v>
      </c>
      <c r="V24" s="474">
        <f>IF(INDEX(Historical!$M$7:$M$1190,MATCH(B24,Historical!$B$7:$B$1192,0))=0,"n/a",((INDEX(Historical!$C$7:$C$1190,MATCH(B24,Historical!$B$7:$B$1192,0))/INDEX(Historical!$M$7:$M$1190,MATCH(B24,Historical!$B$7:$B$1192,0)))^(1/10)-1)*100)</f>
        <v>4.1331986327506787</v>
      </c>
      <c r="W24" s="475" t="str">
        <f t="shared" si="3"/>
        <v>n/a</v>
      </c>
      <c r="X24" s="476" t="str">
        <f t="shared" si="4"/>
        <v>n/a</v>
      </c>
      <c r="Y24" s="449"/>
      <c r="Z24" s="430">
        <f t="shared" si="5"/>
        <v>105.50458715596329</v>
      </c>
      <c r="AA24" s="581">
        <f t="shared" si="6"/>
        <v>25.678899082568805</v>
      </c>
      <c r="AB24" s="406">
        <v>12</v>
      </c>
      <c r="AC24" s="568">
        <v>1.0900000000000001</v>
      </c>
      <c r="AD24" s="568" t="s">
        <v>135</v>
      </c>
      <c r="AE24" s="568">
        <v>6.42</v>
      </c>
      <c r="AF24" s="568">
        <v>2.9</v>
      </c>
      <c r="AG24" s="568">
        <v>11.52</v>
      </c>
      <c r="AH24" s="568">
        <v>-14.77</v>
      </c>
      <c r="AI24" s="568">
        <v>3.6799999999999997</v>
      </c>
      <c r="AJ24" s="568">
        <v>4</v>
      </c>
      <c r="AK24" s="568">
        <v>-1.59</v>
      </c>
      <c r="AL24" s="576">
        <v>8570</v>
      </c>
      <c r="AM24" s="571">
        <v>0.77</v>
      </c>
      <c r="AN24" s="568">
        <v>1.78</v>
      </c>
      <c r="AO24" s="510">
        <f t="shared" si="7"/>
        <v>-22.111836958594481</v>
      </c>
      <c r="AP24" s="511">
        <f t="shared" si="8"/>
        <v>3.5670621239743232</v>
      </c>
      <c r="AQ24" s="582">
        <f t="shared" si="9"/>
        <v>81.926489842524063</v>
      </c>
      <c r="AR24" s="430">
        <f>INDEX(Historical!$C$7:$C$1190,MATCH(B24,Historical!$B$7:$B$1214,0))*IF(AH24="n/a",1.03,IF(AH24&lt;0,1.01,IF(AH24&gt;10,1.1,(1+AH24/100))))</f>
        <v>1.1009</v>
      </c>
      <c r="AS24" s="581">
        <f t="shared" si="10"/>
        <v>1.1414131199999999</v>
      </c>
      <c r="AT24" s="581">
        <f t="shared" si="11"/>
        <v>1.1528272512</v>
      </c>
      <c r="AU24" s="581">
        <f t="shared" si="11"/>
        <v>1.164355523712</v>
      </c>
      <c r="AV24" s="581">
        <f t="shared" si="11"/>
        <v>1.1759990789491199</v>
      </c>
      <c r="AW24" s="430">
        <f t="shared" si="12"/>
        <v>5.7354949738611207</v>
      </c>
      <c r="AX24" s="516">
        <f t="shared" si="13"/>
        <v>20.491228916974354</v>
      </c>
      <c r="AY24" s="606">
        <v>1.32</v>
      </c>
      <c r="AZ24" s="571">
        <v>25.6</v>
      </c>
      <c r="BA24" s="571">
        <v>-8.74</v>
      </c>
      <c r="BB24" s="571">
        <v>6.67</v>
      </c>
      <c r="BC24" s="571">
        <v>5.34</v>
      </c>
      <c r="BD24" s="591"/>
      <c r="BE24" s="421">
        <v>2021</v>
      </c>
      <c r="BF24" s="421">
        <f t="shared" si="14"/>
        <v>0</v>
      </c>
      <c r="BG24" s="578">
        <v>3.8600000000000003</v>
      </c>
      <c r="BH24" t="s">
        <v>3876</v>
      </c>
      <c r="BI24" t="s">
        <v>3878</v>
      </c>
    </row>
    <row r="25" spans="1:61" s="8" customFormat="1" ht="12.75" customHeight="1" x14ac:dyDescent="0.25">
      <c r="A25" s="577" t="s">
        <v>4780</v>
      </c>
      <c r="B25" s="409" t="s">
        <v>4778</v>
      </c>
      <c r="C25" s="734" t="s">
        <v>107</v>
      </c>
      <c r="D25" s="734" t="s">
        <v>3652</v>
      </c>
      <c r="E25" s="504">
        <v>7</v>
      </c>
      <c r="F25" s="33">
        <v>621</v>
      </c>
      <c r="G25" s="33" t="s">
        <v>105</v>
      </c>
      <c r="H25" s="33" t="s">
        <v>105</v>
      </c>
      <c r="I25" s="573">
        <v>49.61</v>
      </c>
      <c r="J25" s="430">
        <f t="shared" si="0"/>
        <v>2.1769804474904255</v>
      </c>
      <c r="K25" s="575">
        <v>0.27</v>
      </c>
      <c r="L25" s="406">
        <v>4</v>
      </c>
      <c r="M25" s="423">
        <f t="shared" si="1"/>
        <v>1.08</v>
      </c>
      <c r="N25" s="183" t="s">
        <v>3712</v>
      </c>
      <c r="O25" s="505">
        <v>0.24</v>
      </c>
      <c r="P25" s="422">
        <v>45919</v>
      </c>
      <c r="Q25" s="422">
        <v>45937</v>
      </c>
      <c r="R25" s="423">
        <f t="shared" si="2"/>
        <v>12.500000000000011</v>
      </c>
      <c r="S25" s="474">
        <f>IF(INDEX(Historical!$D$7:$D$1190,MATCH(B25,Historical!$B$7:$B$1192,0))=0,"n/a",(INDEX(Historical!$C$7:$C$1190,MATCH(B25,Historical!$B$7:$B$1192,0))/INDEX(Historical!$D$7:$D$1190,MATCH(B25,Historical!$B$7:$B$1192,0))-1)*100)</f>
        <v>26.086956521739136</v>
      </c>
      <c r="T25" s="474">
        <f>IF(INDEX(Historical!$F$7:$F$1190,MATCH(B25,Historical!$B$7:$B$1192,0))=0,"n/a",((INDEX(Historical!$C$7:$C$1190,MATCH(B25,Historical!$B$7:$B$1192,0))/INDEX(Historical!$F$7:$F$1190,MATCH(B25,Historical!$B$7:$B$1192,0)))^(1/3)-1)*100)</f>
        <v>22.78362889472745</v>
      </c>
      <c r="U25" s="474">
        <f>IF(INDEX(Historical!$H$7:$H$1190,MATCH(B25,Historical!$B$7:$B$1192,0))=0,"n/a",((INDEX(Historical!$C$7:$C$1190,MATCH(B25,Historical!$B$7:$B$1192,0))/INDEX(Historical!$H$7:$H$1190,MATCH(B25,Historical!$B$7:$B$1192,0)))^(1/5)-1)*100)</f>
        <v>34.183109372188333</v>
      </c>
      <c r="V25" s="474" t="str">
        <f>IF(INDEX(Historical!$M$7:$M$1190,MATCH(B25,Historical!$B$7:$B$1192,0))=0,"n/a",((INDEX(Historical!$C$7:$C$1190,MATCH(B25,Historical!$B$7:$B$1192,0))/INDEX(Historical!$M$7:$M$1190,MATCH(B25,Historical!$B$7:$B$1192,0)))^(1/10)-1)*100)</f>
        <v>n/a</v>
      </c>
      <c r="W25" s="475" t="str">
        <f t="shared" si="3"/>
        <v>n/a</v>
      </c>
      <c r="X25" s="476">
        <f t="shared" si="4"/>
        <v>0.79606682282692909</v>
      </c>
      <c r="Y25" s="451"/>
      <c r="Z25" s="430">
        <f t="shared" si="5"/>
        <v>23.225806451612904</v>
      </c>
      <c r="AA25" s="581">
        <f t="shared" si="6"/>
        <v>10.668817204301074</v>
      </c>
      <c r="AB25" s="406">
        <v>12</v>
      </c>
      <c r="AC25" s="568">
        <v>4.6500000000000004</v>
      </c>
      <c r="AD25" s="568" t="s">
        <v>135</v>
      </c>
      <c r="AE25" s="568">
        <v>3.38</v>
      </c>
      <c r="AF25" s="568">
        <v>2.02</v>
      </c>
      <c r="AG25" s="568">
        <v>20.979999999999997</v>
      </c>
      <c r="AH25" s="568">
        <v>-10.47</v>
      </c>
      <c r="AI25" s="568">
        <v>-2.15</v>
      </c>
      <c r="AJ25" s="568">
        <v>42.94</v>
      </c>
      <c r="AK25" s="568" t="s">
        <v>135</v>
      </c>
      <c r="AL25" s="576">
        <v>468.86</v>
      </c>
      <c r="AM25" s="571">
        <v>58.120000000000005</v>
      </c>
      <c r="AN25" s="568">
        <v>0</v>
      </c>
      <c r="AO25" s="510">
        <f t="shared" si="7"/>
        <v>25.691272615377688</v>
      </c>
      <c r="AP25" s="511">
        <f t="shared" si="8"/>
        <v>36.360089819678763</v>
      </c>
      <c r="AQ25" s="582">
        <f t="shared" si="9"/>
        <v>-2.1315832293444026</v>
      </c>
      <c r="AR25" s="430">
        <f>INDEX(Historical!$C$7:$C$1190,MATCH(B25,Historical!$B$7:$B$1214,0))*IF(AH25="n/a",1.03,IF(AH25&lt;0,1.01,IF(AH25&gt;10,1.1,(1+AH25/100))))</f>
        <v>0.87870000000000004</v>
      </c>
      <c r="AS25" s="581">
        <f t="shared" si="10"/>
        <v>0.88748700000000003</v>
      </c>
      <c r="AT25" s="581">
        <f t="shared" si="11"/>
        <v>0.91411161000000007</v>
      </c>
      <c r="AU25" s="581">
        <f t="shared" si="11"/>
        <v>0.94153495830000011</v>
      </c>
      <c r="AV25" s="581">
        <f t="shared" si="11"/>
        <v>0.96978100704900017</v>
      </c>
      <c r="AW25" s="430">
        <f t="shared" si="12"/>
        <v>4.5916145753490003</v>
      </c>
      <c r="AX25" s="516">
        <f t="shared" si="13"/>
        <v>9.2554214379137267</v>
      </c>
      <c r="AY25" s="606">
        <v>1.19</v>
      </c>
      <c r="AZ25" s="571">
        <v>52.690000000000005</v>
      </c>
      <c r="BA25" s="571">
        <v>-1.29</v>
      </c>
      <c r="BB25" s="571">
        <v>9.73</v>
      </c>
      <c r="BC25" s="571">
        <v>17.28</v>
      </c>
      <c r="BD25" s="591"/>
      <c r="BE25" s="421">
        <v>2019</v>
      </c>
      <c r="BF25" s="421">
        <f t="shared" si="14"/>
        <v>1</v>
      </c>
      <c r="BG25" s="578">
        <v>2.52</v>
      </c>
      <c r="BH25" t="s">
        <v>3876</v>
      </c>
      <c r="BI25" t="s">
        <v>3877</v>
      </c>
    </row>
    <row r="26" spans="1:61" s="8" customFormat="1" ht="12.75" customHeight="1" x14ac:dyDescent="0.25">
      <c r="A26" s="577" t="s">
        <v>4900</v>
      </c>
      <c r="B26" s="409" t="s">
        <v>4897</v>
      </c>
      <c r="C26" s="734" t="s">
        <v>111</v>
      </c>
      <c r="D26" s="734" t="s">
        <v>1146</v>
      </c>
      <c r="E26" s="504">
        <v>6</v>
      </c>
      <c r="F26" s="33">
        <v>631</v>
      </c>
      <c r="G26" s="33" t="s">
        <v>105</v>
      </c>
      <c r="H26" s="33" t="s">
        <v>105</v>
      </c>
      <c r="I26" s="573">
        <v>65.2</v>
      </c>
      <c r="J26" s="430">
        <f t="shared" si="0"/>
        <v>1.3803680981595092</v>
      </c>
      <c r="K26" s="575">
        <v>0.22500000000000001</v>
      </c>
      <c r="L26" s="406">
        <v>4</v>
      </c>
      <c r="M26" s="423">
        <f t="shared" si="1"/>
        <v>0.9</v>
      </c>
      <c r="N26" s="183" t="s">
        <v>1164</v>
      </c>
      <c r="O26" s="505">
        <v>0.19</v>
      </c>
      <c r="P26" s="422">
        <v>45646</v>
      </c>
      <c r="Q26" s="422">
        <v>45695</v>
      </c>
      <c r="R26" s="423">
        <f t="shared" si="2"/>
        <v>18.421052631578949</v>
      </c>
      <c r="S26" s="474">
        <f>IF(INDEX(Historical!$D$7:$D$1190,MATCH(B26,Historical!$B$7:$B$1192,0))=0,"n/a",(INDEX(Historical!$C$7:$C$1190,MATCH(B26,Historical!$B$7:$B$1192,0))/INDEX(Historical!$D$7:$D$1190,MATCH(B26,Historical!$B$7:$B$1192,0))-1)*100)</f>
        <v>2.7027027027026973</v>
      </c>
      <c r="T26" s="474">
        <f>IF(INDEX(Historical!$F$7:$F$1190,MATCH(B26,Historical!$B$7:$B$1192,0))=0,"n/a",((INDEX(Historical!$C$7:$C$1190,MATCH(B26,Historical!$B$7:$B$1192,0))/INDEX(Historical!$F$7:$F$1190,MATCH(B26,Historical!$B$7:$B$1192,0)))^(1/3)-1)*100)</f>
        <v>16.553177619681136</v>
      </c>
      <c r="U26" s="474" t="str">
        <f>IF(INDEX(Historical!$H$7:$H$1190,MATCH(B26,Historical!$B$7:$B$1192,0))=0,"n/a",((INDEX(Historical!$C$7:$C$1190,MATCH(B26,Historical!$B$7:$B$1192,0))/INDEX(Historical!$H$7:$H$1190,MATCH(B26,Historical!$B$7:$B$1192,0)))^(1/5)-1)*100)</f>
        <v>n/a</v>
      </c>
      <c r="V26" s="474" t="str">
        <f>IF(INDEX(Historical!$M$7:$M$1190,MATCH(B26,Historical!$B$7:$B$1192,0))=0,"n/a",((INDEX(Historical!$C$7:$C$1190,MATCH(B26,Historical!$B$7:$B$1192,0))/INDEX(Historical!$M$7:$M$1190,MATCH(B26,Historical!$B$7:$B$1192,0)))^(1/10)-1)*100)</f>
        <v>n/a</v>
      </c>
      <c r="W26" s="475" t="str">
        <f t="shared" si="3"/>
        <v>n/a</v>
      </c>
      <c r="X26" s="476" t="str">
        <f t="shared" si="4"/>
        <v>n/a</v>
      </c>
      <c r="Y26" s="449"/>
      <c r="Z26" s="430">
        <f t="shared" si="5"/>
        <v>35.856573705179287</v>
      </c>
      <c r="AA26" s="581">
        <f t="shared" si="6"/>
        <v>25.976095617529882</v>
      </c>
      <c r="AB26" s="406">
        <v>12</v>
      </c>
      <c r="AC26" s="568">
        <v>2.5099999999999998</v>
      </c>
      <c r="AD26" s="568">
        <v>1.82</v>
      </c>
      <c r="AE26" s="568">
        <v>2.4700000000000002</v>
      </c>
      <c r="AF26" s="568">
        <v>3.77</v>
      </c>
      <c r="AG26" s="568">
        <v>10.79</v>
      </c>
      <c r="AH26" s="568">
        <v>18.43</v>
      </c>
      <c r="AI26" s="568">
        <v>13.86</v>
      </c>
      <c r="AJ26" s="568">
        <v>-28.1</v>
      </c>
      <c r="AK26" s="568">
        <v>14.330000000000002</v>
      </c>
      <c r="AL26" s="576">
        <v>55490</v>
      </c>
      <c r="AM26" s="571">
        <v>5.9499999999999993</v>
      </c>
      <c r="AN26" s="568">
        <v>0.81</v>
      </c>
      <c r="AO26" s="510" t="str">
        <f t="shared" si="7"/>
        <v>n/a</v>
      </c>
      <c r="AP26" s="511" t="str">
        <f t="shared" si="8"/>
        <v>n/a</v>
      </c>
      <c r="AQ26" s="582">
        <f t="shared" si="9"/>
        <v>108.62500167428286</v>
      </c>
      <c r="AR26" s="430">
        <f>INDEX(Historical!$C$7:$C$1190,MATCH(B26,Historical!$B$7:$B$1214,0))*IF(AH26="n/a",1.03,IF(AH26&lt;0,1.01,IF(AH26&gt;10,1.1,(1+AH26/100))))</f>
        <v>0.83600000000000008</v>
      </c>
      <c r="AS26" s="581">
        <f t="shared" si="10"/>
        <v>0.9196000000000002</v>
      </c>
      <c r="AT26" s="581">
        <f t="shared" si="11"/>
        <v>1.0115600000000002</v>
      </c>
      <c r="AU26" s="581">
        <f t="shared" si="11"/>
        <v>1.1127160000000003</v>
      </c>
      <c r="AV26" s="581">
        <f t="shared" si="11"/>
        <v>1.2239876000000003</v>
      </c>
      <c r="AW26" s="430">
        <f t="shared" si="12"/>
        <v>5.1038636000000013</v>
      </c>
      <c r="AX26" s="516">
        <f t="shared" si="13"/>
        <v>7.8280116564417188</v>
      </c>
      <c r="AY26" s="606">
        <v>1.25</v>
      </c>
      <c r="AZ26" s="571">
        <v>20.25</v>
      </c>
      <c r="BA26" s="571">
        <v>-21.75</v>
      </c>
      <c r="BB26" s="571">
        <v>-8.5299999999999994</v>
      </c>
      <c r="BC26" s="571">
        <v>-5.6000000000000005</v>
      </c>
      <c r="BD26" s="591"/>
      <c r="BE26" s="421">
        <v>2020</v>
      </c>
      <c r="BF26" s="421">
        <f t="shared" si="14"/>
        <v>1</v>
      </c>
      <c r="BG26" s="578">
        <v>3.8899999999999997</v>
      </c>
      <c r="BH26" t="s">
        <v>3876</v>
      </c>
      <c r="BI26" t="s">
        <v>3877</v>
      </c>
    </row>
    <row r="27" spans="1:61" s="8" customFormat="1" ht="12.75" customHeight="1" x14ac:dyDescent="0.25">
      <c r="A27" s="577" t="s">
        <v>3953</v>
      </c>
      <c r="B27" s="409" t="s">
        <v>3946</v>
      </c>
      <c r="C27" s="734" t="s">
        <v>107</v>
      </c>
      <c r="D27" s="734" t="s">
        <v>3652</v>
      </c>
      <c r="E27" s="504">
        <v>9</v>
      </c>
      <c r="F27" s="33">
        <v>536</v>
      </c>
      <c r="G27" s="33" t="s">
        <v>105</v>
      </c>
      <c r="H27" s="33" t="s">
        <v>105</v>
      </c>
      <c r="I27" s="573">
        <v>17.18</v>
      </c>
      <c r="J27" s="430">
        <f t="shared" si="0"/>
        <v>2.6775320139697323</v>
      </c>
      <c r="K27" s="575">
        <v>0.115</v>
      </c>
      <c r="L27" s="406">
        <v>4</v>
      </c>
      <c r="M27" s="423">
        <f t="shared" si="1"/>
        <v>0.46</v>
      </c>
      <c r="N27" s="183" t="s">
        <v>106</v>
      </c>
      <c r="O27" s="505">
        <v>0.1125</v>
      </c>
      <c r="P27" s="422">
        <v>45693</v>
      </c>
      <c r="Q27" s="422">
        <v>45707</v>
      </c>
      <c r="R27" s="423">
        <f t="shared" si="2"/>
        <v>2.2222222222222241</v>
      </c>
      <c r="S27" s="474">
        <f>IF(INDEX(Historical!$D$7:$D$1190,MATCH(B27,Historical!$B$7:$B$1192,0))=0,"n/a",(INDEX(Historical!$C$7:$C$1190,MATCH(B27,Historical!$B$7:$B$1192,0))/INDEX(Historical!$D$7:$D$1190,MATCH(B27,Historical!$B$7:$B$1192,0))-1)*100)</f>
        <v>2.2727272727272707</v>
      </c>
      <c r="T27" s="474">
        <f>IF(INDEX(Historical!$F$7:$F$1190,MATCH(B27,Historical!$B$7:$B$1192,0))=0,"n/a",((INDEX(Historical!$C$7:$C$1190,MATCH(B27,Historical!$B$7:$B$1192,0))/INDEX(Historical!$F$7:$F$1190,MATCH(B27,Historical!$B$7:$B$1192,0)))^(1/3)-1)*100)</f>
        <v>3.1516594382339447</v>
      </c>
      <c r="U27" s="474">
        <f>IF(INDEX(Historical!$H$7:$H$1190,MATCH(B27,Historical!$B$7:$B$1192,0))=0,"n/a",((INDEX(Historical!$C$7:$C$1190,MATCH(B27,Historical!$B$7:$B$1192,0))/INDEX(Historical!$H$7:$H$1190,MATCH(B27,Historical!$B$7:$B$1192,0)))^(1/5)-1)*100)</f>
        <v>8.4471771197698544</v>
      </c>
      <c r="V27" s="474" t="str">
        <f>IF(INDEX(Historical!$M$7:$M$1190,MATCH(B27,Historical!$B$7:$B$1192,0))=0,"n/a",((INDEX(Historical!$C$7:$C$1190,MATCH(B27,Historical!$B$7:$B$1192,0))/INDEX(Historical!$M$7:$M$1190,MATCH(B27,Historical!$B$7:$B$1192,0)))^(1/10)-1)*100)</f>
        <v>n/a</v>
      </c>
      <c r="W27" s="475" t="str">
        <f t="shared" si="3"/>
        <v>n/a</v>
      </c>
      <c r="X27" s="476">
        <f t="shared" si="4"/>
        <v>2.1224063114999634</v>
      </c>
      <c r="Y27" s="451"/>
      <c r="Z27" s="430">
        <f t="shared" si="5"/>
        <v>29.11392405063291</v>
      </c>
      <c r="AA27" s="581">
        <f t="shared" si="6"/>
        <v>10.873417721518987</v>
      </c>
      <c r="AB27" s="406">
        <v>12</v>
      </c>
      <c r="AC27" s="568">
        <v>1.58</v>
      </c>
      <c r="AD27" s="568" t="s">
        <v>135</v>
      </c>
      <c r="AE27" s="568">
        <v>1.64</v>
      </c>
      <c r="AF27" s="568">
        <v>1.02</v>
      </c>
      <c r="AG27" s="568">
        <v>9.9</v>
      </c>
      <c r="AH27" s="568">
        <v>21.92</v>
      </c>
      <c r="AI27" s="568">
        <v>20.22</v>
      </c>
      <c r="AJ27" s="568">
        <v>3.9800000000000004</v>
      </c>
      <c r="AK27" s="568" t="s">
        <v>135</v>
      </c>
      <c r="AL27" s="576">
        <v>299.99</v>
      </c>
      <c r="AM27" s="571">
        <v>10.870000000000001</v>
      </c>
      <c r="AN27" s="568">
        <v>0.84</v>
      </c>
      <c r="AO27" s="510">
        <f t="shared" si="7"/>
        <v>0.25129141222059914</v>
      </c>
      <c r="AP27" s="511">
        <f t="shared" si="8"/>
        <v>11.124709133739586</v>
      </c>
      <c r="AQ27" s="582">
        <f t="shared" si="9"/>
        <v>-29.791149415319861</v>
      </c>
      <c r="AR27" s="430">
        <f>INDEX(Historical!$C$7:$C$1190,MATCH(B27,Historical!$B$7:$B$1214,0))*IF(AH27="n/a",1.03,IF(AH27&lt;0,1.01,IF(AH27&gt;10,1.1,(1+AH27/100))))</f>
        <v>0.49500000000000005</v>
      </c>
      <c r="AS27" s="581">
        <f t="shared" si="10"/>
        <v>0.5445000000000001</v>
      </c>
      <c r="AT27" s="581">
        <f t="shared" ref="AT27:AV46" si="15">IF($AK27="n/a",1.03*AS27,IF($AK27&lt;0,1.01*AS27,IF($AK27&gt;10,1.1*AS27,(1+$AK27/100)*AS27)))</f>
        <v>0.56083500000000008</v>
      </c>
      <c r="AU27" s="581">
        <f t="shared" si="15"/>
        <v>0.57766005000000009</v>
      </c>
      <c r="AV27" s="581">
        <f t="shared" si="15"/>
        <v>0.59498985150000006</v>
      </c>
      <c r="AW27" s="430">
        <f t="shared" si="12"/>
        <v>2.7729849015000001</v>
      </c>
      <c r="AX27" s="516">
        <f t="shared" si="13"/>
        <v>16.140773582654251</v>
      </c>
      <c r="AY27" s="606">
        <v>0.67</v>
      </c>
      <c r="AZ27" s="571">
        <v>22.8</v>
      </c>
      <c r="BA27" s="571">
        <v>-7.08</v>
      </c>
      <c r="BB27" s="571">
        <v>2.31</v>
      </c>
      <c r="BC27" s="571">
        <v>5.07</v>
      </c>
      <c r="BD27" s="591"/>
      <c r="BE27" s="421">
        <v>2017</v>
      </c>
      <c r="BF27" s="421">
        <f t="shared" si="14"/>
        <v>1</v>
      </c>
      <c r="BG27" s="578">
        <v>0.89999999999999991</v>
      </c>
      <c r="BH27" t="s">
        <v>3876</v>
      </c>
      <c r="BI27" t="s">
        <v>3877</v>
      </c>
    </row>
    <row r="28" spans="1:61" s="8" customFormat="1" ht="12.75" customHeight="1" x14ac:dyDescent="0.25">
      <c r="A28" s="577" t="s">
        <v>5019</v>
      </c>
      <c r="B28" s="409" t="s">
        <v>5017</v>
      </c>
      <c r="C28" s="734" t="s">
        <v>107</v>
      </c>
      <c r="D28" s="734" t="s">
        <v>3652</v>
      </c>
      <c r="E28" s="504">
        <v>6</v>
      </c>
      <c r="F28" s="33">
        <v>651</v>
      </c>
      <c r="G28" s="33" t="s">
        <v>105</v>
      </c>
      <c r="H28" s="33" t="s">
        <v>105</v>
      </c>
      <c r="I28" s="573">
        <v>24.6</v>
      </c>
      <c r="J28" s="430">
        <f t="shared" si="0"/>
        <v>1.3008130081300813</v>
      </c>
      <c r="K28" s="575">
        <v>0.08</v>
      </c>
      <c r="L28" s="406">
        <v>4</v>
      </c>
      <c r="M28" s="423">
        <f t="shared" si="1"/>
        <v>0.32</v>
      </c>
      <c r="N28" s="183" t="s">
        <v>469</v>
      </c>
      <c r="O28" s="505">
        <v>7.0000000000000007E-2</v>
      </c>
      <c r="P28" s="422">
        <v>45849</v>
      </c>
      <c r="Q28" s="422">
        <v>45859</v>
      </c>
      <c r="R28" s="423">
        <f t="shared" si="2"/>
        <v>14.285714285714276</v>
      </c>
      <c r="S28" s="474">
        <f>IF(INDEX(Historical!$D$7:$D$1190,MATCH(B28,Historical!$B$7:$B$1192,0))=0,"n/a",(INDEX(Historical!$C$7:$C$1190,MATCH(B28,Historical!$B$7:$B$1192,0))/INDEX(Historical!$D$7:$D$1190,MATCH(B28,Historical!$B$7:$B$1192,0))-1)*100)</f>
        <v>8.6956521739130608</v>
      </c>
      <c r="T28" s="474">
        <f>IF(INDEX(Historical!$F$7:$F$1190,MATCH(B28,Historical!$B$7:$B$1192,0))=0,"n/a",((INDEX(Historical!$C$7:$C$1190,MATCH(B28,Historical!$B$7:$B$1192,0))/INDEX(Historical!$F$7:$F$1190,MATCH(B28,Historical!$B$7:$B$1192,0)))^(1/3)-1)*100)</f>
        <v>24.355658659858115</v>
      </c>
      <c r="U28" s="474" t="str">
        <f>IF(INDEX(Historical!$H$7:$H$1190,MATCH(B28,Historical!$B$7:$B$1192,0))=0,"n/a",((INDEX(Historical!$C$7:$C$1190,MATCH(B28,Historical!$B$7:$B$1192,0))/INDEX(Historical!$H$7:$H$1190,MATCH(B28,Historical!$B$7:$B$1192,0)))^(1/5)-1)*100)</f>
        <v>n/a</v>
      </c>
      <c r="V28" s="474" t="str">
        <f>IF(INDEX(Historical!$M$7:$M$1190,MATCH(B28,Historical!$B$7:$B$1192,0))=0,"n/a",((INDEX(Historical!$C$7:$C$1190,MATCH(B28,Historical!$B$7:$B$1192,0))/INDEX(Historical!$M$7:$M$1190,MATCH(B28,Historical!$B$7:$B$1192,0)))^(1/10)-1)*100)</f>
        <v>n/a</v>
      </c>
      <c r="W28" s="475" t="str">
        <f t="shared" si="3"/>
        <v>n/a</v>
      </c>
      <c r="X28" s="476" t="str">
        <f t="shared" si="4"/>
        <v>n/a</v>
      </c>
      <c r="Y28" s="449"/>
      <c r="Z28" s="430">
        <f t="shared" si="5"/>
        <v>11.510791366906476</v>
      </c>
      <c r="AA28" s="581">
        <f t="shared" si="6"/>
        <v>8.8489208633093543</v>
      </c>
      <c r="AB28" s="406">
        <v>12</v>
      </c>
      <c r="AC28" s="568">
        <v>2.78</v>
      </c>
      <c r="AD28" s="568" t="s">
        <v>135</v>
      </c>
      <c r="AE28" s="568">
        <v>1.27</v>
      </c>
      <c r="AF28" s="568">
        <v>0.9</v>
      </c>
      <c r="AG28" s="568">
        <v>10.43</v>
      </c>
      <c r="AH28" s="568">
        <v>54.37</v>
      </c>
      <c r="AI28" s="568">
        <v>16.98</v>
      </c>
      <c r="AJ28" s="568">
        <v>0.35000000000000003</v>
      </c>
      <c r="AK28" s="568" t="s">
        <v>135</v>
      </c>
      <c r="AL28" s="576">
        <v>158.61000000000001</v>
      </c>
      <c r="AM28" s="571">
        <v>39.6</v>
      </c>
      <c r="AN28" s="568">
        <v>0.69</v>
      </c>
      <c r="AO28" s="510" t="str">
        <f t="shared" si="7"/>
        <v>n/a</v>
      </c>
      <c r="AP28" s="511" t="str">
        <f t="shared" si="8"/>
        <v>n/a</v>
      </c>
      <c r="AQ28" s="582">
        <f t="shared" si="9"/>
        <v>-40.505728466315837</v>
      </c>
      <c r="AR28" s="430">
        <f>INDEX(Historical!$C$7:$C$1190,MATCH(B28,Historical!$B$7:$B$1214,0))*IF(AH28="n/a",1.03,IF(AH28&lt;0,1.01,IF(AH28&gt;10,1.1,(1+AH28/100))))</f>
        <v>0.27500000000000002</v>
      </c>
      <c r="AS28" s="581">
        <f t="shared" si="10"/>
        <v>0.30250000000000005</v>
      </c>
      <c r="AT28" s="581">
        <f t="shared" si="15"/>
        <v>0.31157500000000005</v>
      </c>
      <c r="AU28" s="581">
        <f t="shared" si="15"/>
        <v>0.32092225000000008</v>
      </c>
      <c r="AV28" s="581">
        <f t="shared" si="15"/>
        <v>0.33054991750000007</v>
      </c>
      <c r="AW28" s="430">
        <f t="shared" si="12"/>
        <v>1.5405471675000002</v>
      </c>
      <c r="AX28" s="516">
        <f t="shared" si="13"/>
        <v>6.2623868597560985</v>
      </c>
      <c r="AY28" s="606">
        <v>0.42</v>
      </c>
      <c r="AZ28" s="571">
        <v>27.96</v>
      </c>
      <c r="BA28" s="571">
        <v>-21.07</v>
      </c>
      <c r="BB28" s="571">
        <v>2.21</v>
      </c>
      <c r="BC28" s="571">
        <v>2.35</v>
      </c>
      <c r="BD28" s="591"/>
      <c r="BE28" s="421">
        <v>2020</v>
      </c>
      <c r="BF28" s="421">
        <f t="shared" si="14"/>
        <v>1</v>
      </c>
      <c r="BG28" s="578">
        <v>0.84</v>
      </c>
      <c r="BH28" t="s">
        <v>3876</v>
      </c>
      <c r="BI28" t="s">
        <v>3877</v>
      </c>
    </row>
    <row r="29" spans="1:61" s="8" customFormat="1" ht="12.75" customHeight="1" x14ac:dyDescent="0.25">
      <c r="A29" s="577" t="s">
        <v>3971</v>
      </c>
      <c r="B29" s="409" t="s">
        <v>3961</v>
      </c>
      <c r="C29" s="734" t="s">
        <v>107</v>
      </c>
      <c r="D29" s="734" t="s">
        <v>117</v>
      </c>
      <c r="E29" s="504">
        <v>9</v>
      </c>
      <c r="F29" s="33">
        <v>539</v>
      </c>
      <c r="G29" s="33" t="s">
        <v>105</v>
      </c>
      <c r="H29" s="33" t="s">
        <v>105</v>
      </c>
      <c r="I29" s="573">
        <v>49.55</v>
      </c>
      <c r="J29" s="430">
        <f t="shared" si="0"/>
        <v>3.7134207870837543</v>
      </c>
      <c r="K29" s="575">
        <v>0.46</v>
      </c>
      <c r="L29" s="406">
        <v>4</v>
      </c>
      <c r="M29" s="423">
        <f t="shared" si="1"/>
        <v>1.84</v>
      </c>
      <c r="N29" s="183" t="s">
        <v>288</v>
      </c>
      <c r="O29" s="505">
        <v>0.44</v>
      </c>
      <c r="P29" s="422">
        <v>45712</v>
      </c>
      <c r="Q29" s="422">
        <v>45729</v>
      </c>
      <c r="R29" s="423">
        <f t="shared" si="2"/>
        <v>4.5454545454545494</v>
      </c>
      <c r="S29" s="474">
        <f>IF(INDEX(Historical!$D$7:$D$1190,MATCH(B29,Historical!$B$7:$B$1192,0))=0,"n/a",(INDEX(Historical!$C$7:$C$1190,MATCH(B29,Historical!$B$7:$B$1192,0))/INDEX(Historical!$D$7:$D$1190,MATCH(B29,Historical!$B$7:$B$1192,0))-1)*100)</f>
        <v>4.7619047619047672</v>
      </c>
      <c r="T29" s="474">
        <f>IF(INDEX(Historical!$F$7:$F$1190,MATCH(B29,Historical!$B$7:$B$1192,0))=0,"n/a",((INDEX(Historical!$C$7:$C$1190,MATCH(B29,Historical!$B$7:$B$1192,0))/INDEX(Historical!$F$7:$F$1190,MATCH(B29,Historical!$B$7:$B$1192,0)))^(1/3)-1)*100)</f>
        <v>5.0081546755695205</v>
      </c>
      <c r="U29" s="474">
        <f>IF(INDEX(Historical!$H$7:$H$1190,MATCH(B29,Historical!$B$7:$B$1192,0))=0,"n/a",((INDEX(Historical!$C$7:$C$1190,MATCH(B29,Historical!$B$7:$B$1192,0))/INDEX(Historical!$H$7:$H$1190,MATCH(B29,Historical!$B$7:$B$1192,0)))^(1/5)-1)*100)</f>
        <v>4.683184708394994</v>
      </c>
      <c r="V29" s="474">
        <f>IF(INDEX(Historical!$M$7:$M$1190,MATCH(B29,Historical!$B$7:$B$1192,0))=0,"n/a",((INDEX(Historical!$C$7:$C$1190,MATCH(B29,Historical!$B$7:$B$1192,0))/INDEX(Historical!$M$7:$M$1190,MATCH(B29,Historical!$B$7:$B$1192,0)))^(1/10)-1)*100)</f>
        <v>5.815982029201594</v>
      </c>
      <c r="W29" s="475">
        <f t="shared" si="3"/>
        <v>0.80522681894151105</v>
      </c>
      <c r="X29" s="476" t="str">
        <f t="shared" si="4"/>
        <v>n/a</v>
      </c>
      <c r="Y29" s="451"/>
      <c r="Z29" s="430">
        <f t="shared" si="5"/>
        <v>57.142857142857139</v>
      </c>
      <c r="AA29" s="581">
        <f t="shared" si="6"/>
        <v>15.388198757763973</v>
      </c>
      <c r="AB29" s="406">
        <v>12</v>
      </c>
      <c r="AC29" s="568">
        <v>3.22</v>
      </c>
      <c r="AD29" s="568">
        <v>3.48</v>
      </c>
      <c r="AE29" s="568">
        <v>0.92</v>
      </c>
      <c r="AF29" s="568">
        <v>1.26</v>
      </c>
      <c r="AG29" s="568">
        <v>8.5400000000000009</v>
      </c>
      <c r="AH29" s="568">
        <v>-0.63</v>
      </c>
      <c r="AI29" s="568">
        <v>4.6899999999999995</v>
      </c>
      <c r="AJ29" s="568">
        <v>-0.85000000000000009</v>
      </c>
      <c r="AK29" s="568">
        <v>4.43</v>
      </c>
      <c r="AL29" s="576">
        <v>13410</v>
      </c>
      <c r="AM29" s="571">
        <v>0.57000000000000006</v>
      </c>
      <c r="AN29" s="568">
        <v>0.28000000000000003</v>
      </c>
      <c r="AO29" s="510">
        <f t="shared" si="7"/>
        <v>-6.9915932622852246</v>
      </c>
      <c r="AP29" s="511">
        <f t="shared" si="8"/>
        <v>8.3966054954787488</v>
      </c>
      <c r="AQ29" s="582">
        <f t="shared" si="9"/>
        <v>-7.1700947735708116</v>
      </c>
      <c r="AR29" s="430">
        <f>INDEX(Historical!$C$7:$C$1190,MATCH(B29,Historical!$B$7:$B$1214,0))*IF(AH29="n/a",1.03,IF(AH29&lt;0,1.01,IF(AH29&gt;10,1.1,(1+AH29/100))))</f>
        <v>1.7776000000000001</v>
      </c>
      <c r="AS29" s="581">
        <f t="shared" si="10"/>
        <v>1.8609694399999999</v>
      </c>
      <c r="AT29" s="581">
        <f t="shared" si="15"/>
        <v>1.9434103861919998</v>
      </c>
      <c r="AU29" s="581">
        <f t="shared" si="15"/>
        <v>2.0295034663003055</v>
      </c>
      <c r="AV29" s="581">
        <f t="shared" si="15"/>
        <v>2.1194104698574092</v>
      </c>
      <c r="AW29" s="430">
        <f t="shared" si="12"/>
        <v>9.7308937623497158</v>
      </c>
      <c r="AX29" s="516">
        <f t="shared" si="13"/>
        <v>19.638534333702758</v>
      </c>
      <c r="AY29" s="606">
        <v>0.53</v>
      </c>
      <c r="AZ29" s="571">
        <v>14.46</v>
      </c>
      <c r="BA29" s="571">
        <v>-3.49</v>
      </c>
      <c r="BB29" s="571">
        <v>7.5</v>
      </c>
      <c r="BC29" s="571">
        <v>5.1400000000000006</v>
      </c>
      <c r="BD29" s="591"/>
      <c r="BE29" s="421">
        <v>2017</v>
      </c>
      <c r="BF29" s="421">
        <f t="shared" si="14"/>
        <v>1</v>
      </c>
      <c r="BG29" s="578">
        <v>1.44</v>
      </c>
      <c r="BH29" t="s">
        <v>3876</v>
      </c>
      <c r="BI29" t="s">
        <v>3877</v>
      </c>
    </row>
    <row r="30" spans="1:61" s="8" customFormat="1" ht="12.75" customHeight="1" x14ac:dyDescent="0.25">
      <c r="A30" s="577" t="s">
        <v>4772</v>
      </c>
      <c r="B30" s="409" t="s">
        <v>4770</v>
      </c>
      <c r="C30" s="734" t="s">
        <v>107</v>
      </c>
      <c r="D30" s="734" t="s">
        <v>3652</v>
      </c>
      <c r="E30" s="504">
        <v>6</v>
      </c>
      <c r="F30" s="33">
        <v>624</v>
      </c>
      <c r="G30" s="33" t="s">
        <v>105</v>
      </c>
      <c r="H30" s="33" t="s">
        <v>105</v>
      </c>
      <c r="I30" s="573">
        <v>25.6</v>
      </c>
      <c r="J30" s="430">
        <f t="shared" si="0"/>
        <v>2.8124999999999996</v>
      </c>
      <c r="K30" s="575">
        <v>0.18</v>
      </c>
      <c r="L30" s="406">
        <v>4</v>
      </c>
      <c r="M30" s="423">
        <f t="shared" si="1"/>
        <v>0.72</v>
      </c>
      <c r="N30" s="183" t="s">
        <v>3623</v>
      </c>
      <c r="O30" s="505">
        <v>0.17</v>
      </c>
      <c r="P30" s="609">
        <v>45426</v>
      </c>
      <c r="Q30" s="609">
        <v>45446</v>
      </c>
      <c r="R30" s="423">
        <f t="shared" si="2"/>
        <v>5.8823529411764595</v>
      </c>
      <c r="S30" s="474">
        <f>IF(INDEX(Historical!$D$7:$D$1190,MATCH(B30,Historical!$B$7:$B$1192,0))=0,"n/a",(INDEX(Historical!$C$7:$C$1190,MATCH(B30,Historical!$B$7:$B$1192,0))/INDEX(Historical!$D$7:$D$1190,MATCH(B30,Historical!$B$7:$B$1192,0))-1)*100)</f>
        <v>6.7669172932330657</v>
      </c>
      <c r="T30" s="474">
        <f>IF(INDEX(Historical!$F$7:$F$1190,MATCH(B30,Historical!$B$7:$B$1192,0))=0,"n/a",((INDEX(Historical!$C$7:$C$1190,MATCH(B30,Historical!$B$7:$B$1192,0))/INDEX(Historical!$F$7:$F$1190,MATCH(B30,Historical!$B$7:$B$1192,0)))^(1/3)-1)*100)</f>
        <v>17.292044753436709</v>
      </c>
      <c r="U30" s="474">
        <f>IF(INDEX(Historical!$H$7:$H$1190,MATCH(B30,Historical!$B$7:$B$1192,0))=0,"n/a",((INDEX(Historical!$C$7:$C$1190,MATCH(B30,Historical!$B$7:$B$1192,0))/INDEX(Historical!$H$7:$H$1190,MATCH(B30,Historical!$B$7:$B$1192,0)))^(1/5)-1)*100)</f>
        <v>15.5281584773326</v>
      </c>
      <c r="V30" s="474">
        <f>IF(INDEX(Historical!$M$7:$M$1190,MATCH(B30,Historical!$B$7:$B$1192,0))=0,"n/a",((INDEX(Historical!$C$7:$C$1190,MATCH(B30,Historical!$B$7:$B$1192,0))/INDEX(Historical!$M$7:$M$1190,MATCH(B30,Historical!$B$7:$B$1192,0)))^(1/10)-1)*100)</f>
        <v>8.996790356615092</v>
      </c>
      <c r="W30" s="475">
        <f t="shared" si="3"/>
        <v>1.72596646824333</v>
      </c>
      <c r="X30" s="476" t="str">
        <f t="shared" si="4"/>
        <v>n/a</v>
      </c>
      <c r="Y30" s="451"/>
      <c r="Z30" s="430">
        <f t="shared" si="5"/>
        <v>83.720930232558132</v>
      </c>
      <c r="AA30" s="581">
        <f t="shared" si="6"/>
        <v>29.767441860465119</v>
      </c>
      <c r="AB30" s="406">
        <v>12</v>
      </c>
      <c r="AC30" s="568">
        <v>0.86</v>
      </c>
      <c r="AD30" s="568" t="s">
        <v>135</v>
      </c>
      <c r="AE30" s="568">
        <v>2.35</v>
      </c>
      <c r="AF30" s="568">
        <v>0.93</v>
      </c>
      <c r="AG30" s="568">
        <v>2.75</v>
      </c>
      <c r="AH30" s="568">
        <v>-23.3</v>
      </c>
      <c r="AI30" s="568">
        <v>136.85</v>
      </c>
      <c r="AJ30" s="568">
        <v>-3.25</v>
      </c>
      <c r="AK30" s="568" t="s">
        <v>135</v>
      </c>
      <c r="AL30" s="576">
        <v>1290</v>
      </c>
      <c r="AM30" s="571">
        <v>7.79</v>
      </c>
      <c r="AN30" s="568">
        <v>0.73</v>
      </c>
      <c r="AO30" s="510">
        <f t="shared" si="7"/>
        <v>-11.42678338313252</v>
      </c>
      <c r="AP30" s="511">
        <f t="shared" si="8"/>
        <v>18.3406584773326</v>
      </c>
      <c r="AQ30" s="582">
        <f t="shared" si="9"/>
        <v>10.922837905420746</v>
      </c>
      <c r="AR30" s="430">
        <f>INDEX(Historical!$C$7:$C$1190,MATCH(B30,Historical!$B$7:$B$1214,0))*IF(AH30="n/a",1.03,IF(AH30&lt;0,1.01,IF(AH30&gt;10,1.1,(1+AH30/100))))</f>
        <v>0.71709999999999996</v>
      </c>
      <c r="AS30" s="581">
        <f t="shared" si="10"/>
        <v>0.78881000000000001</v>
      </c>
      <c r="AT30" s="581">
        <f t="shared" si="15"/>
        <v>0.81247429999999998</v>
      </c>
      <c r="AU30" s="581">
        <f t="shared" si="15"/>
        <v>0.83684852899999995</v>
      </c>
      <c r="AV30" s="581">
        <f t="shared" si="15"/>
        <v>0.86195398486999997</v>
      </c>
      <c r="AW30" s="430">
        <f t="shared" si="12"/>
        <v>4.0171868138699995</v>
      </c>
      <c r="AX30" s="516">
        <f t="shared" si="13"/>
        <v>15.692135991679685</v>
      </c>
      <c r="AY30" s="606">
        <v>1.1599999999999999</v>
      </c>
      <c r="AZ30" s="571">
        <v>24.21</v>
      </c>
      <c r="BA30" s="571">
        <v>-12.659999999999998</v>
      </c>
      <c r="BB30" s="571">
        <v>6.1</v>
      </c>
      <c r="BC30" s="571">
        <v>5.8999999999999995</v>
      </c>
      <c r="BD30" s="591"/>
      <c r="BE30" s="421">
        <v>2019</v>
      </c>
      <c r="BF30" s="421">
        <f t="shared" si="14"/>
        <v>1</v>
      </c>
      <c r="BG30" s="578">
        <v>0.32</v>
      </c>
      <c r="BH30" t="s">
        <v>3876</v>
      </c>
      <c r="BI30" t="s">
        <v>3877</v>
      </c>
    </row>
    <row r="31" spans="1:61" s="8" customFormat="1" ht="12.75" customHeight="1" x14ac:dyDescent="0.25">
      <c r="A31" s="577" t="s">
        <v>1992</v>
      </c>
      <c r="B31" s="409" t="s">
        <v>1993</v>
      </c>
      <c r="C31" s="734" t="s">
        <v>177</v>
      </c>
      <c r="D31" s="734" t="s">
        <v>3650</v>
      </c>
      <c r="E31" s="504">
        <v>8</v>
      </c>
      <c r="F31" s="33">
        <v>564</v>
      </c>
      <c r="G31" s="33" t="s">
        <v>105</v>
      </c>
      <c r="H31" s="33" t="s">
        <v>105</v>
      </c>
      <c r="I31" s="573">
        <v>98.97</v>
      </c>
      <c r="J31" s="430">
        <f t="shared" si="0"/>
        <v>3.1524704455895725</v>
      </c>
      <c r="K31" s="575">
        <v>0.78</v>
      </c>
      <c r="L31" s="406">
        <v>4</v>
      </c>
      <c r="M31" s="423">
        <f t="shared" si="1"/>
        <v>3.12</v>
      </c>
      <c r="N31" s="183" t="s">
        <v>3623</v>
      </c>
      <c r="O31" s="505">
        <v>0.57999999999999996</v>
      </c>
      <c r="P31" s="422">
        <v>45603</v>
      </c>
      <c r="Q31" s="422">
        <v>45628</v>
      </c>
      <c r="R31" s="423">
        <f t="shared" si="2"/>
        <v>34.482758620689665</v>
      </c>
      <c r="S31" s="474">
        <f>IF(INDEX(Historical!$D$7:$D$1190,MATCH(B31,Historical!$B$7:$B$1192,0))=0,"n/a",(INDEX(Historical!$C$7:$C$1190,MATCH(B31,Historical!$B$7:$B$1192,0))/INDEX(Historical!$D$7:$D$1190,MATCH(B31,Historical!$B$7:$B$1192,0))-1)*100)</f>
        <v>19.431279620853093</v>
      </c>
      <c r="T31" s="474">
        <f>IF(INDEX(Historical!$F$7:$F$1190,MATCH(B31,Historical!$B$7:$B$1192,0))=0,"n/a",((INDEX(Historical!$C$7:$C$1190,MATCH(B31,Historical!$B$7:$B$1192,0))/INDEX(Historical!$F$7:$F$1190,MATCH(B31,Historical!$B$7:$B$1192,0)))^(1/3)-1)*100)</f>
        <v>12.924323465723408</v>
      </c>
      <c r="U31" s="474">
        <f>IF(INDEX(Historical!$H$7:$H$1190,MATCH(B31,Historical!$B$7:$B$1192,0))=0,"n/a",((INDEX(Historical!$C$7:$C$1190,MATCH(B31,Historical!$B$7:$B$1192,0))/INDEX(Historical!$H$7:$H$1190,MATCH(B31,Historical!$B$7:$B$1192,0)))^(1/5)-1)*100)</f>
        <v>13.549141493793826</v>
      </c>
      <c r="V31" s="474">
        <f>IF(INDEX(Historical!$M$7:$M$1190,MATCH(B31,Historical!$B$7:$B$1192,0))=0,"n/a",((INDEX(Historical!$C$7:$C$1190,MATCH(B31,Historical!$B$7:$B$1192,0))/INDEX(Historical!$M$7:$M$1190,MATCH(B31,Historical!$B$7:$B$1192,0)))^(1/10)-1)*100)</f>
        <v>-1.1883343738297025</v>
      </c>
      <c r="W31" s="475" t="str">
        <f t="shared" si="3"/>
        <v>n/a</v>
      </c>
      <c r="X31" s="476">
        <f t="shared" si="4"/>
        <v>3.3372269689147358</v>
      </c>
      <c r="Y31" s="451"/>
      <c r="Z31" s="430">
        <f t="shared" si="5"/>
        <v>41.879194630872483</v>
      </c>
      <c r="AA31" s="581">
        <f t="shared" si="6"/>
        <v>13.284563758389261</v>
      </c>
      <c r="AB31" s="406">
        <v>12</v>
      </c>
      <c r="AC31" s="568">
        <v>7.45</v>
      </c>
      <c r="AD31" s="568">
        <v>3.66</v>
      </c>
      <c r="AE31" s="568">
        <v>2.14</v>
      </c>
      <c r="AF31" s="568">
        <v>1.89</v>
      </c>
      <c r="AG31" s="568">
        <v>15.879999999999999</v>
      </c>
      <c r="AH31" s="568">
        <v>-18</v>
      </c>
      <c r="AI31" s="568">
        <v>6.0699999999999994</v>
      </c>
      <c r="AJ31" s="568">
        <v>4.0599999999999996</v>
      </c>
      <c r="AK31" s="568">
        <v>3.63</v>
      </c>
      <c r="AL31" s="576">
        <v>123610</v>
      </c>
      <c r="AM31" s="571">
        <v>0.09</v>
      </c>
      <c r="AN31" s="568">
        <v>0.36</v>
      </c>
      <c r="AO31" s="510">
        <f t="shared" si="7"/>
        <v>3.4170481809941364</v>
      </c>
      <c r="AP31" s="511">
        <f t="shared" si="8"/>
        <v>16.701611939383397</v>
      </c>
      <c r="AQ31" s="582">
        <f t="shared" si="9"/>
        <v>5.6363268816507883</v>
      </c>
      <c r="AR31" s="430">
        <f>INDEX(Historical!$C$7:$C$1190,MATCH(B31,Historical!$B$7:$B$1214,0))*IF(AH31="n/a",1.03,IF(AH31&lt;0,1.01,IF(AH31&gt;10,1.1,(1+AH31/100))))</f>
        <v>2.5451999999999999</v>
      </c>
      <c r="AS31" s="581">
        <f t="shared" si="10"/>
        <v>2.69969364</v>
      </c>
      <c r="AT31" s="581">
        <f t="shared" si="15"/>
        <v>2.7976925191320001</v>
      </c>
      <c r="AU31" s="581">
        <f t="shared" si="15"/>
        <v>2.8992487575764918</v>
      </c>
      <c r="AV31" s="581">
        <f t="shared" si="15"/>
        <v>3.0044914874765185</v>
      </c>
      <c r="AW31" s="430">
        <f t="shared" si="12"/>
        <v>13.946326404185012</v>
      </c>
      <c r="AX31" s="516">
        <f t="shared" si="13"/>
        <v>14.091468530044471</v>
      </c>
      <c r="AY31" s="606">
        <v>0.68</v>
      </c>
      <c r="AZ31" s="571">
        <v>23.9</v>
      </c>
      <c r="BA31" s="571">
        <v>-14.74</v>
      </c>
      <c r="BB31" s="571">
        <v>5.13</v>
      </c>
      <c r="BC31" s="571">
        <v>2.63</v>
      </c>
      <c r="BD31" s="591"/>
      <c r="BE31" s="421">
        <v>2017</v>
      </c>
      <c r="BF31" s="421">
        <f t="shared" si="14"/>
        <v>1</v>
      </c>
      <c r="BG31" s="578">
        <v>8.3800000000000008</v>
      </c>
      <c r="BH31" t="s">
        <v>3876</v>
      </c>
      <c r="BI31" t="s">
        <v>3877</v>
      </c>
    </row>
    <row r="32" spans="1:61" s="8" customFormat="1" ht="12.75" customHeight="1" x14ac:dyDescent="0.25">
      <c r="A32" s="577" t="s">
        <v>3969</v>
      </c>
      <c r="B32" s="409" t="s">
        <v>3959</v>
      </c>
      <c r="C32" s="734" t="s">
        <v>177</v>
      </c>
      <c r="D32" s="734" t="s">
        <v>3650</v>
      </c>
      <c r="E32" s="504">
        <v>9</v>
      </c>
      <c r="F32" s="33">
        <v>537</v>
      </c>
      <c r="G32" s="33" t="s">
        <v>105</v>
      </c>
      <c r="H32" s="33" t="s">
        <v>105</v>
      </c>
      <c r="I32" s="573">
        <v>55.24</v>
      </c>
      <c r="J32" s="430">
        <f t="shared" si="0"/>
        <v>5.9377262853005064</v>
      </c>
      <c r="K32" s="575">
        <v>0.82</v>
      </c>
      <c r="L32" s="406">
        <v>4</v>
      </c>
      <c r="M32" s="423">
        <f t="shared" si="1"/>
        <v>3.28</v>
      </c>
      <c r="N32" s="183" t="s">
        <v>106</v>
      </c>
      <c r="O32" s="505">
        <v>0.81</v>
      </c>
      <c r="P32" s="422">
        <v>45698</v>
      </c>
      <c r="Q32" s="422">
        <v>45702</v>
      </c>
      <c r="R32" s="423">
        <f t="shared" si="2"/>
        <v>1.2345679012345552</v>
      </c>
      <c r="S32" s="474">
        <f>IF(INDEX(Historical!$D$7:$D$1190,MATCH(B32,Historical!$B$7:$B$1192,0))=0,"n/a",(INDEX(Historical!$C$7:$C$1190,MATCH(B32,Historical!$B$7:$B$1192,0))/INDEX(Historical!$D$7:$D$1190,MATCH(B32,Historical!$B$7:$B$1192,0))-1)*100)</f>
        <v>3.3870967741935543</v>
      </c>
      <c r="T32" s="474">
        <f>IF(INDEX(Historical!$F$7:$F$1190,MATCH(B32,Historical!$B$7:$B$1192,0))=0,"n/a",((INDEX(Historical!$C$7:$C$1190,MATCH(B32,Historical!$B$7:$B$1192,0))/INDEX(Historical!$F$7:$F$1190,MATCH(B32,Historical!$B$7:$B$1192,0)))^(1/3)-1)*100)</f>
        <v>6.4099238524062407</v>
      </c>
      <c r="U32" s="474">
        <f>IF(INDEX(Historical!$H$7:$H$1190,MATCH(B32,Historical!$B$7:$B$1192,0))=0,"n/a",((INDEX(Historical!$C$7:$C$1190,MATCH(B32,Historical!$B$7:$B$1192,0))/INDEX(Historical!$H$7:$H$1190,MATCH(B32,Historical!$B$7:$B$1192,0)))^(1/5)-1)*100)</f>
        <v>5.7797493430638447</v>
      </c>
      <c r="V32" s="474">
        <f>IF(INDEX(Historical!$M$7:$M$1190,MATCH(B32,Historical!$B$7:$B$1192,0))=0,"n/a",((INDEX(Historical!$C$7:$C$1190,MATCH(B32,Historical!$B$7:$B$1192,0))/INDEX(Historical!$M$7:$M$1190,MATCH(B32,Historical!$B$7:$B$1192,0)))^(1/10)-1)*100)</f>
        <v>6.54618679018939</v>
      </c>
      <c r="W32" s="475">
        <f t="shared" si="3"/>
        <v>0.8829184880159261</v>
      </c>
      <c r="X32" s="476">
        <f t="shared" si="4"/>
        <v>0.42034540676827958</v>
      </c>
      <c r="Y32" s="449"/>
      <c r="Z32" s="430">
        <f t="shared" si="5"/>
        <v>79.227053140096615</v>
      </c>
      <c r="AA32" s="581">
        <f t="shared" si="6"/>
        <v>13.342995169082126</v>
      </c>
      <c r="AB32" s="406">
        <v>12</v>
      </c>
      <c r="AC32" s="568">
        <v>4.1399999999999997</v>
      </c>
      <c r="AD32" s="568" t="s">
        <v>135</v>
      </c>
      <c r="AE32" s="568">
        <v>2.68</v>
      </c>
      <c r="AF32" s="568">
        <v>12.17</v>
      </c>
      <c r="AG32" s="568">
        <v>112.18999999999998</v>
      </c>
      <c r="AH32" s="568">
        <v>1.73</v>
      </c>
      <c r="AI32" s="568">
        <v>-1.4000000000000001</v>
      </c>
      <c r="AJ32" s="568">
        <v>13.750000000000002</v>
      </c>
      <c r="AK32" s="568">
        <v>-0.26</v>
      </c>
      <c r="AL32" s="576">
        <v>26740</v>
      </c>
      <c r="AM32" s="571">
        <v>49.669999999999995</v>
      </c>
      <c r="AN32" s="568">
        <v>6.75</v>
      </c>
      <c r="AO32" s="510">
        <f t="shared" si="7"/>
        <v>-1.6255195407177752</v>
      </c>
      <c r="AP32" s="511">
        <f t="shared" si="8"/>
        <v>11.717475628364351</v>
      </c>
      <c r="AQ32" s="582">
        <f t="shared" si="9"/>
        <v>168.64619542168552</v>
      </c>
      <c r="AR32" s="430">
        <f>INDEX(Historical!$C$7:$C$1190,MATCH(B32,Historical!$B$7:$B$1214,0))*IF(AH32="n/a",1.03,IF(AH32&lt;0,1.01,IF(AH32&gt;10,1.1,(1+AH32/100))))</f>
        <v>3.2604465000000005</v>
      </c>
      <c r="AS32" s="581">
        <f t="shared" si="10"/>
        <v>3.2930509650000004</v>
      </c>
      <c r="AT32" s="581">
        <f t="shared" si="15"/>
        <v>3.3259814746500003</v>
      </c>
      <c r="AU32" s="581">
        <f t="shared" si="15"/>
        <v>3.3592412893965005</v>
      </c>
      <c r="AV32" s="581">
        <f t="shared" si="15"/>
        <v>3.3928337022904653</v>
      </c>
      <c r="AW32" s="430">
        <f t="shared" si="12"/>
        <v>16.631553931336967</v>
      </c>
      <c r="AX32" s="516">
        <f t="shared" si="13"/>
        <v>30.107809433991612</v>
      </c>
      <c r="AY32" s="606">
        <v>0.39</v>
      </c>
      <c r="AZ32" s="571">
        <v>17.75</v>
      </c>
      <c r="BA32" s="571">
        <v>-19.2</v>
      </c>
      <c r="BB32" s="571">
        <v>0.57000000000000006</v>
      </c>
      <c r="BC32" s="571">
        <v>-4.95</v>
      </c>
      <c r="BD32" s="591"/>
      <c r="BE32" s="421">
        <v>2017</v>
      </c>
      <c r="BF32" s="421">
        <f t="shared" si="14"/>
        <v>1</v>
      </c>
      <c r="BG32" s="578">
        <v>11.62</v>
      </c>
      <c r="BH32" t="s">
        <v>3876</v>
      </c>
      <c r="BI32" t="s">
        <v>3879</v>
      </c>
    </row>
    <row r="33" spans="1:61" s="8" customFormat="1" ht="12.75" customHeight="1" x14ac:dyDescent="0.25">
      <c r="A33" s="577" t="s">
        <v>3909</v>
      </c>
      <c r="B33" s="409" t="s">
        <v>3907</v>
      </c>
      <c r="C33" s="734" t="s">
        <v>111</v>
      </c>
      <c r="D33" s="734" t="s">
        <v>3675</v>
      </c>
      <c r="E33" s="504">
        <v>9</v>
      </c>
      <c r="F33" s="33">
        <v>530</v>
      </c>
      <c r="G33" s="33" t="s">
        <v>105</v>
      </c>
      <c r="H33" s="33" t="s">
        <v>105</v>
      </c>
      <c r="I33" s="573">
        <v>193.76</v>
      </c>
      <c r="J33" s="430">
        <f t="shared" si="0"/>
        <v>1.0115606936416186</v>
      </c>
      <c r="K33" s="575">
        <v>0.49</v>
      </c>
      <c r="L33" s="406">
        <v>4</v>
      </c>
      <c r="M33" s="423">
        <f t="shared" si="1"/>
        <v>1.96</v>
      </c>
      <c r="N33" s="183" t="s">
        <v>147</v>
      </c>
      <c r="O33" s="505">
        <v>0.42</v>
      </c>
      <c r="P33" s="422">
        <v>45622</v>
      </c>
      <c r="Q33" s="422">
        <v>45639</v>
      </c>
      <c r="R33" s="423">
        <f t="shared" si="2"/>
        <v>16.666666666666668</v>
      </c>
      <c r="S33" s="474">
        <f>IF(INDEX(Historical!$D$7:$D$1190,MATCH(B33,Historical!$B$7:$B$1192,0))=0,"n/a",(INDEX(Historical!$C$7:$C$1190,MATCH(B33,Historical!$B$7:$B$1192,0))/INDEX(Historical!$D$7:$D$1190,MATCH(B33,Historical!$B$7:$B$1192,0))-1)*100)</f>
        <v>16.666666666666675</v>
      </c>
      <c r="T33" s="474">
        <f>IF(INDEX(Historical!$F$7:$F$1190,MATCH(B33,Historical!$B$7:$B$1192,0))=0,"n/a",((INDEX(Historical!$C$7:$C$1190,MATCH(B33,Historical!$B$7:$B$1192,0))/INDEX(Historical!$F$7:$F$1190,MATCH(B33,Historical!$B$7:$B$1192,0)))^(1/3)-1)*100)</f>
        <v>17.094685257931165</v>
      </c>
      <c r="U33" s="474">
        <f>IF(INDEX(Historical!$H$7:$H$1190,MATCH(B33,Historical!$B$7:$B$1192,0))=0,"n/a",((INDEX(Historical!$C$7:$C$1190,MATCH(B33,Historical!$B$7:$B$1192,0))/INDEX(Historical!$H$7:$H$1190,MATCH(B33,Historical!$B$7:$B$1192,0)))^(1/5)-1)*100)</f>
        <v>16.089246214234443</v>
      </c>
      <c r="V33" s="474" t="str">
        <f>IF(INDEX(Historical!$M$7:$M$1190,MATCH(B33,Historical!$B$7:$B$1192,0))=0,"n/a",((INDEX(Historical!$C$7:$C$1190,MATCH(B33,Historical!$B$7:$B$1192,0))/INDEX(Historical!$M$7:$M$1190,MATCH(B33,Historical!$B$7:$B$1192,0)))^(1/10)-1)*100)</f>
        <v>n/a</v>
      </c>
      <c r="W33" s="475" t="str">
        <f t="shared" si="3"/>
        <v>n/a</v>
      </c>
      <c r="X33" s="476">
        <f t="shared" si="4"/>
        <v>0.74487250991826115</v>
      </c>
      <c r="Y33" s="574"/>
      <c r="Z33" s="430">
        <f t="shared" si="5"/>
        <v>23.757575757575758</v>
      </c>
      <c r="AA33" s="581">
        <f t="shared" si="6"/>
        <v>23.486060606060605</v>
      </c>
      <c r="AB33" s="406">
        <v>12</v>
      </c>
      <c r="AC33" s="568">
        <v>8.25</v>
      </c>
      <c r="AD33" s="568" t="s">
        <v>135</v>
      </c>
      <c r="AE33" s="568">
        <v>1.79</v>
      </c>
      <c r="AF33" s="568">
        <v>6.45</v>
      </c>
      <c r="AG33" s="568">
        <v>29.049999999999997</v>
      </c>
      <c r="AH33" s="568">
        <v>5.96</v>
      </c>
      <c r="AI33" s="568">
        <v>8.2799999999999994</v>
      </c>
      <c r="AJ33" s="568">
        <v>21.6</v>
      </c>
      <c r="AK33" s="568" t="s">
        <v>135</v>
      </c>
      <c r="AL33" s="576">
        <v>1280</v>
      </c>
      <c r="AM33" s="571">
        <v>3.94</v>
      </c>
      <c r="AN33" s="568">
        <v>1.1399999999999999</v>
      </c>
      <c r="AO33" s="510">
        <f t="shared" si="7"/>
        <v>-6.3852536981845418</v>
      </c>
      <c r="AP33" s="511">
        <f t="shared" si="8"/>
        <v>17.100806907876063</v>
      </c>
      <c r="AQ33" s="582">
        <f t="shared" si="9"/>
        <v>159.47390441180607</v>
      </c>
      <c r="AR33" s="430">
        <f>INDEX(Historical!$C$7:$C$1190,MATCH(B33,Historical!$B$7:$B$1214,0))*IF(AH33="n/a",1.03,IF(AH33&lt;0,1.01,IF(AH33&gt;10,1.1,(1+AH33/100))))</f>
        <v>1.8543000000000003</v>
      </c>
      <c r="AS33" s="581">
        <f t="shared" si="10"/>
        <v>2.0078360400000004</v>
      </c>
      <c r="AT33" s="581">
        <f t="shared" si="15"/>
        <v>2.0680711212000005</v>
      </c>
      <c r="AU33" s="581">
        <f t="shared" si="15"/>
        <v>2.1301132548360004</v>
      </c>
      <c r="AV33" s="581">
        <f t="shared" si="15"/>
        <v>2.1940166524810807</v>
      </c>
      <c r="AW33" s="430">
        <f t="shared" si="12"/>
        <v>10.254337068517081</v>
      </c>
      <c r="AX33" s="516">
        <f t="shared" si="13"/>
        <v>5.2922879172776023</v>
      </c>
      <c r="AY33" s="606">
        <v>0.93</v>
      </c>
      <c r="AZ33" s="571">
        <v>27</v>
      </c>
      <c r="BA33" s="571">
        <v>-9.4600000000000009</v>
      </c>
      <c r="BB33" s="571">
        <v>3.7199999999999998</v>
      </c>
      <c r="BC33" s="571">
        <v>4.93</v>
      </c>
      <c r="BD33" s="591"/>
      <c r="BE33" s="421">
        <v>2016</v>
      </c>
      <c r="BF33" s="421">
        <f t="shared" si="14"/>
        <v>1</v>
      </c>
      <c r="BG33" s="578">
        <v>9.8000000000000007</v>
      </c>
      <c r="BH33" t="s">
        <v>3876</v>
      </c>
      <c r="BI33" t="s">
        <v>3877</v>
      </c>
    </row>
    <row r="34" spans="1:61" s="8" customFormat="1" ht="12.75" customHeight="1" x14ac:dyDescent="0.25">
      <c r="A34" s="577" t="s">
        <v>4983</v>
      </c>
      <c r="B34" s="409" t="s">
        <v>4979</v>
      </c>
      <c r="C34" s="734" t="s">
        <v>3636</v>
      </c>
      <c r="D34" s="734" t="s">
        <v>4809</v>
      </c>
      <c r="E34" s="504">
        <v>5</v>
      </c>
      <c r="F34" s="33">
        <v>669</v>
      </c>
      <c r="G34" s="33" t="s">
        <v>105</v>
      </c>
      <c r="H34" s="33" t="s">
        <v>105</v>
      </c>
      <c r="I34" s="573">
        <v>59.5</v>
      </c>
      <c r="J34" s="430">
        <f t="shared" si="0"/>
        <v>5.1764705882352944</v>
      </c>
      <c r="K34" s="575">
        <v>0.77</v>
      </c>
      <c r="L34" s="406">
        <v>4</v>
      </c>
      <c r="M34" s="423">
        <f t="shared" si="1"/>
        <v>3.08</v>
      </c>
      <c r="N34" s="183" t="s">
        <v>126</v>
      </c>
      <c r="O34" s="505">
        <v>0.75</v>
      </c>
      <c r="P34" s="422">
        <v>45744</v>
      </c>
      <c r="Q34" s="422">
        <v>45755</v>
      </c>
      <c r="R34" s="423">
        <f t="shared" si="2"/>
        <v>2.6666666666666687</v>
      </c>
      <c r="S34" s="474">
        <f>IF(INDEX(Historical!$D$7:$D$1190,MATCH(B34,Historical!$B$7:$B$1192,0))=0,"n/a",(INDEX(Historical!$C$7:$C$1190,MATCH(B34,Historical!$B$7:$B$1192,0))/INDEX(Historical!$D$7:$D$1190,MATCH(B34,Historical!$B$7:$B$1192,0))-1)*100)</f>
        <v>2.0547945205479534</v>
      </c>
      <c r="T34" s="474">
        <f>IF(INDEX(Historical!$F$7:$F$1190,MATCH(B34,Historical!$B$7:$B$1192,0))=0,"n/a",((INDEX(Historical!$C$7:$C$1190,MATCH(B34,Historical!$B$7:$B$1192,0))/INDEX(Historical!$F$7:$F$1190,MATCH(B34,Historical!$B$7:$B$1192,0)))^(1/3)-1)*100)</f>
        <v>1.8565710821353942</v>
      </c>
      <c r="U34" s="474">
        <f>IF(INDEX(Historical!$H$7:$H$1190,MATCH(B34,Historical!$B$7:$B$1192,0))=0,"n/a",((INDEX(Historical!$C$7:$C$1190,MATCH(B34,Historical!$B$7:$B$1192,0))/INDEX(Historical!$H$7:$H$1190,MATCH(B34,Historical!$B$7:$B$1192,0)))^(1/5)-1)*100)</f>
        <v>1.2538735617975361</v>
      </c>
      <c r="V34" s="474">
        <f>IF(INDEX(Historical!$M$7:$M$1190,MATCH(B34,Historical!$B$7:$B$1192,0))=0,"n/a",((INDEX(Historical!$C$7:$C$1190,MATCH(B34,Historical!$B$7:$B$1192,0))/INDEX(Historical!$M$7:$M$1190,MATCH(B34,Historical!$B$7:$B$1192,0)))^(1/10)-1)*100)</f>
        <v>-5.4152125924634253</v>
      </c>
      <c r="W34" s="475" t="str">
        <f t="shared" si="3"/>
        <v>n/a</v>
      </c>
      <c r="X34" s="476" t="str">
        <f t="shared" si="4"/>
        <v>n/a</v>
      </c>
      <c r="Y34" s="449"/>
      <c r="Z34" s="430" t="str">
        <f t="shared" si="5"/>
        <v>n/a</v>
      </c>
      <c r="AA34" s="581" t="str">
        <f t="shared" si="6"/>
        <v>n/a</v>
      </c>
      <c r="AB34" s="406">
        <v>12</v>
      </c>
      <c r="AC34" s="568">
        <v>-1.79</v>
      </c>
      <c r="AD34" s="568" t="s">
        <v>135</v>
      </c>
      <c r="AE34" s="568">
        <v>3.95</v>
      </c>
      <c r="AF34" s="568">
        <v>1.4</v>
      </c>
      <c r="AG34" s="568">
        <v>-3.35</v>
      </c>
      <c r="AH34" s="568">
        <v>121.91000000000001</v>
      </c>
      <c r="AI34" s="568">
        <v>-90.05</v>
      </c>
      <c r="AJ34" s="568" t="s">
        <v>135</v>
      </c>
      <c r="AK34" s="568" t="s">
        <v>135</v>
      </c>
      <c r="AL34" s="576">
        <v>1050</v>
      </c>
      <c r="AM34" s="571">
        <v>0.57000000000000006</v>
      </c>
      <c r="AN34" s="568">
        <v>1.54</v>
      </c>
      <c r="AO34" s="510" t="str">
        <f t="shared" si="7"/>
        <v>n/a</v>
      </c>
      <c r="AP34" s="511">
        <f t="shared" si="8"/>
        <v>6.4303441500328304</v>
      </c>
      <c r="AQ34" s="582" t="str">
        <f t="shared" si="9"/>
        <v>n/a</v>
      </c>
      <c r="AR34" s="430">
        <f>INDEX(Historical!$C$7:$C$1190,MATCH(B34,Historical!$B$7:$B$1214,0))*IF(AH34="n/a",1.03,IF(AH34&lt;0,1.01,IF(AH34&gt;10,1.1,(1+AH34/100))))</f>
        <v>3.278</v>
      </c>
      <c r="AS34" s="581">
        <f t="shared" si="10"/>
        <v>3.3107799999999998</v>
      </c>
      <c r="AT34" s="581">
        <f t="shared" si="15"/>
        <v>3.4101034000000001</v>
      </c>
      <c r="AU34" s="581">
        <f t="shared" si="15"/>
        <v>3.5124065020000002</v>
      </c>
      <c r="AV34" s="581">
        <f t="shared" si="15"/>
        <v>3.6177786970600003</v>
      </c>
      <c r="AW34" s="430">
        <f t="shared" si="12"/>
        <v>17.129068599060002</v>
      </c>
      <c r="AX34" s="516">
        <f t="shared" si="13"/>
        <v>28.788350586655465</v>
      </c>
      <c r="AY34" s="606">
        <v>0.76</v>
      </c>
      <c r="AZ34" s="571">
        <v>12.770000000000001</v>
      </c>
      <c r="BA34" s="571">
        <v>-21.88</v>
      </c>
      <c r="BB34" s="571">
        <v>2.64</v>
      </c>
      <c r="BC34" s="571">
        <v>-4.9000000000000004</v>
      </c>
      <c r="BD34" s="591"/>
      <c r="BE34" s="421">
        <v>2021</v>
      </c>
      <c r="BF34" s="421">
        <f t="shared" si="14"/>
        <v>0</v>
      </c>
      <c r="BG34" s="578">
        <v>-1.21</v>
      </c>
      <c r="BH34" t="s">
        <v>3876</v>
      </c>
      <c r="BI34" t="s">
        <v>3878</v>
      </c>
    </row>
    <row r="35" spans="1:61" s="8" customFormat="1" ht="12.75" customHeight="1" x14ac:dyDescent="0.25">
      <c r="A35" s="577" t="s">
        <v>4891</v>
      </c>
      <c r="B35" s="409" t="s">
        <v>5006</v>
      </c>
      <c r="C35" s="734" t="s">
        <v>111</v>
      </c>
      <c r="D35" s="734" t="s">
        <v>1146</v>
      </c>
      <c r="E35" s="504">
        <v>7</v>
      </c>
      <c r="F35" s="33">
        <v>613</v>
      </c>
      <c r="G35" s="33" t="s">
        <v>105</v>
      </c>
      <c r="H35" s="33" t="s">
        <v>105</v>
      </c>
      <c r="I35" s="573">
        <v>273.54000000000002</v>
      </c>
      <c r="J35" s="430">
        <f t="shared" si="0"/>
        <v>0.39482342618995397</v>
      </c>
      <c r="K35" s="575">
        <v>0.27</v>
      </c>
      <c r="L35" s="406">
        <v>4</v>
      </c>
      <c r="M35" s="423">
        <f t="shared" si="1"/>
        <v>1.08</v>
      </c>
      <c r="N35" s="183" t="s">
        <v>658</v>
      </c>
      <c r="O35" s="505">
        <v>0.24</v>
      </c>
      <c r="P35" s="422">
        <v>45772</v>
      </c>
      <c r="Q35" s="422">
        <v>45786</v>
      </c>
      <c r="R35" s="423">
        <f t="shared" si="2"/>
        <v>12.500000000000011</v>
      </c>
      <c r="S35" s="474">
        <f>IF(INDEX(Historical!$D$7:$D$1190,MATCH(B35,Historical!$B$7:$B$1192,0))=0,"n/a",(INDEX(Historical!$C$7:$C$1190,MATCH(B35,Historical!$B$7:$B$1192,0))/INDEX(Historical!$D$7:$D$1190,MATCH(B35,Historical!$B$7:$B$1192,0))-1)*100)</f>
        <v>14.864864864864845</v>
      </c>
      <c r="T35" s="474">
        <f>IF(INDEX(Historical!$F$7:$F$1190,MATCH(B35,Historical!$B$7:$B$1192,0))=0,"n/a",((INDEX(Historical!$C$7:$C$1190,MATCH(B35,Historical!$B$7:$B$1192,0))/INDEX(Historical!$F$7:$F$1190,MATCH(B35,Historical!$B$7:$B$1192,0)))^(1/3)-1)*100)</f>
        <v>13.262902443982028</v>
      </c>
      <c r="U35" s="474">
        <f>IF(INDEX(Historical!$H$7:$H$1190,MATCH(B35,Historical!$B$7:$B$1192,0))=0,"n/a",((INDEX(Historical!$C$7:$C$1190,MATCH(B35,Historical!$B$7:$B$1192,0))/INDEX(Historical!$H$7:$H$1190,MATCH(B35,Historical!$B$7:$B$1192,0)))^(1/5)-1)*100)</f>
        <v>15.98258406496802</v>
      </c>
      <c r="V35" s="474" t="str">
        <f>IF(INDEX(Historical!$M$7:$M$1190,MATCH(B35,Historical!$B$7:$B$1192,0))=0,"n/a",((INDEX(Historical!$C$7:$C$1190,MATCH(B35,Historical!$B$7:$B$1192,0))/INDEX(Historical!$M$7:$M$1190,MATCH(B35,Historical!$B$7:$B$1192,0)))^(1/10)-1)*100)</f>
        <v>n/a</v>
      </c>
      <c r="W35" s="475" t="str">
        <f t="shared" si="3"/>
        <v>n/a</v>
      </c>
      <c r="X35" s="476">
        <f t="shared" si="4"/>
        <v>0.70532145035163374</v>
      </c>
      <c r="Y35" s="449"/>
      <c r="Z35" s="430">
        <f t="shared" si="5"/>
        <v>12.903225806451616</v>
      </c>
      <c r="AA35" s="581">
        <f t="shared" si="6"/>
        <v>32.681003584229394</v>
      </c>
      <c r="AB35" s="406">
        <v>3</v>
      </c>
      <c r="AC35" s="568">
        <v>8.3699999999999992</v>
      </c>
      <c r="AD35" s="568">
        <v>2.5099999999999998</v>
      </c>
      <c r="AE35" s="568">
        <v>5.0199999999999996</v>
      </c>
      <c r="AF35" s="568">
        <v>4.1399999999999997</v>
      </c>
      <c r="AG35" s="568">
        <v>15.790000000000001</v>
      </c>
      <c r="AH35" s="568">
        <v>21.21</v>
      </c>
      <c r="AI35" s="568">
        <v>12.709999999999999</v>
      </c>
      <c r="AJ35" s="568">
        <v>22.66</v>
      </c>
      <c r="AK35" s="568">
        <v>13.01</v>
      </c>
      <c r="AL35" s="576">
        <v>4600</v>
      </c>
      <c r="AM35" s="571">
        <v>1.29</v>
      </c>
      <c r="AN35" s="568">
        <v>0.16</v>
      </c>
      <c r="AO35" s="510">
        <f t="shared" si="7"/>
        <v>-16.30359609307142</v>
      </c>
      <c r="AP35" s="511">
        <f t="shared" si="8"/>
        <v>16.377407491157975</v>
      </c>
      <c r="AQ35" s="582">
        <f t="shared" si="9"/>
        <v>145.220404116342</v>
      </c>
      <c r="AR35" s="430">
        <f>INDEX(Historical!$C$7:$C$1190,MATCH(B35,Historical!$B$7:$B$1214,0))*IF(AH35="n/a",1.03,IF(AH35&lt;0,1.01,IF(AH35&gt;10,1.1,(1+AH35/100))))</f>
        <v>0.93500000000000005</v>
      </c>
      <c r="AS35" s="581">
        <f t="shared" si="10"/>
        <v>1.0285000000000002</v>
      </c>
      <c r="AT35" s="581">
        <f t="shared" si="15"/>
        <v>1.1313500000000003</v>
      </c>
      <c r="AU35" s="581">
        <f t="shared" si="15"/>
        <v>1.2444850000000005</v>
      </c>
      <c r="AV35" s="581">
        <f t="shared" si="15"/>
        <v>1.3689335000000007</v>
      </c>
      <c r="AW35" s="430">
        <f t="shared" si="12"/>
        <v>5.7082685000000017</v>
      </c>
      <c r="AX35" s="516">
        <f t="shared" si="13"/>
        <v>2.0868130803538794</v>
      </c>
      <c r="AY35" s="606">
        <v>0.91</v>
      </c>
      <c r="AZ35" s="571">
        <v>13.04</v>
      </c>
      <c r="BA35" s="571">
        <v>-37.330000000000005</v>
      </c>
      <c r="BB35" s="571">
        <v>-1.38</v>
      </c>
      <c r="BC35" s="571">
        <v>-14.46</v>
      </c>
      <c r="BD35" s="591"/>
      <c r="BE35" s="421">
        <v>2019</v>
      </c>
      <c r="BF35" s="421">
        <f t="shared" si="14"/>
        <v>1</v>
      </c>
      <c r="BG35" s="578">
        <v>10.75</v>
      </c>
      <c r="BH35" t="s">
        <v>3876</v>
      </c>
      <c r="BI35" t="s">
        <v>3877</v>
      </c>
    </row>
    <row r="36" spans="1:61" s="8" customFormat="1" ht="12.75" customHeight="1" x14ac:dyDescent="0.25">
      <c r="A36" s="577" t="s">
        <v>4612</v>
      </c>
      <c r="B36" s="409" t="s">
        <v>4607</v>
      </c>
      <c r="C36" s="734" t="s">
        <v>177</v>
      </c>
      <c r="D36" s="734" t="s">
        <v>3650</v>
      </c>
      <c r="E36" s="504">
        <v>9</v>
      </c>
      <c r="F36" s="33">
        <v>544</v>
      </c>
      <c r="G36" s="33" t="s">
        <v>105</v>
      </c>
      <c r="H36" s="33" t="s">
        <v>105</v>
      </c>
      <c r="I36" s="573">
        <v>24.44</v>
      </c>
      <c r="J36" s="430">
        <f t="shared" si="0"/>
        <v>3.6006546644844519</v>
      </c>
      <c r="K36" s="575">
        <v>0.22</v>
      </c>
      <c r="L36" s="406">
        <v>4</v>
      </c>
      <c r="M36" s="423">
        <f t="shared" si="1"/>
        <v>0.88</v>
      </c>
      <c r="N36" s="183" t="s">
        <v>934</v>
      </c>
      <c r="O36" s="505">
        <v>0.21</v>
      </c>
      <c r="P36" s="422">
        <v>45729</v>
      </c>
      <c r="Q36" s="422">
        <v>45743</v>
      </c>
      <c r="R36" s="423">
        <f t="shared" si="2"/>
        <v>4.7619047619047663</v>
      </c>
      <c r="S36" s="474">
        <f>IF(INDEX(Historical!$D$7:$D$1190,MATCH(B36,Historical!$B$7:$B$1192,0))=0,"n/a",(INDEX(Historical!$C$7:$C$1190,MATCH(B36,Historical!$B$7:$B$1192,0))/INDEX(Historical!$D$7:$D$1190,MATCH(B36,Historical!$B$7:$B$1192,0))-1)*100)</f>
        <v>4.9999999999999822</v>
      </c>
      <c r="T36" s="474">
        <f>IF(INDEX(Historical!$F$7:$F$1190,MATCH(B36,Historical!$B$7:$B$1192,0))=0,"n/a",((INDEX(Historical!$C$7:$C$1190,MATCH(B36,Historical!$B$7:$B$1192,0))/INDEX(Historical!$F$7:$F$1190,MATCH(B36,Historical!$B$7:$B$1192,0)))^(1/3)-1)*100)</f>
        <v>23.58708581637017</v>
      </c>
      <c r="U36" s="474">
        <f>IF(INDEX(Historical!$H$7:$H$1190,MATCH(B36,Historical!$B$7:$B$1192,0))=0,"n/a",((INDEX(Historical!$C$7:$C$1190,MATCH(B36,Historical!$B$7:$B$1192,0))/INDEX(Historical!$H$7:$H$1190,MATCH(B36,Historical!$B$7:$B$1192,0)))^(1/5)-1)*100)</f>
        <v>19.13578981670916</v>
      </c>
      <c r="V36" s="474">
        <f>IF(INDEX(Historical!$M$7:$M$1190,MATCH(B36,Historical!$B$7:$B$1192,0))=0,"n/a",((INDEX(Historical!$C$7:$C$1190,MATCH(B36,Historical!$B$7:$B$1192,0))/INDEX(Historical!$M$7:$M$1190,MATCH(B36,Historical!$B$7:$B$1192,0)))^(1/10)-1)*100)</f>
        <v>26.508273817978846</v>
      </c>
      <c r="W36" s="475">
        <f t="shared" si="3"/>
        <v>0.72187989109010153</v>
      </c>
      <c r="X36" s="476" t="str">
        <f t="shared" si="4"/>
        <v>n/a</v>
      </c>
      <c r="Y36" s="451"/>
      <c r="Z36" s="430">
        <f t="shared" si="5"/>
        <v>42.10526315789474</v>
      </c>
      <c r="AA36" s="581">
        <f t="shared" si="6"/>
        <v>11.693779904306222</v>
      </c>
      <c r="AB36" s="406">
        <v>12</v>
      </c>
      <c r="AC36" s="568">
        <v>2.09</v>
      </c>
      <c r="AD36" s="568">
        <v>0.41</v>
      </c>
      <c r="AE36" s="568">
        <v>2.87</v>
      </c>
      <c r="AF36" s="568">
        <v>1.28</v>
      </c>
      <c r="AG36" s="568">
        <v>11.42</v>
      </c>
      <c r="AH36" s="568">
        <v>49.75</v>
      </c>
      <c r="AI36" s="568">
        <v>19.900000000000002</v>
      </c>
      <c r="AJ36" s="568">
        <v>-1.6199999999999999</v>
      </c>
      <c r="AK36" s="568">
        <v>28.29</v>
      </c>
      <c r="AL36" s="576">
        <v>18650</v>
      </c>
      <c r="AM36" s="571">
        <v>1.6</v>
      </c>
      <c r="AN36" s="568">
        <v>0.3</v>
      </c>
      <c r="AO36" s="510">
        <f t="shared" si="7"/>
        <v>11.04266457688739</v>
      </c>
      <c r="AP36" s="511">
        <f t="shared" si="8"/>
        <v>22.736444481193612</v>
      </c>
      <c r="AQ36" s="582">
        <f t="shared" si="9"/>
        <v>-18.437377085628338</v>
      </c>
      <c r="AR36" s="430">
        <f>INDEX(Historical!$C$7:$C$1190,MATCH(B36,Historical!$B$7:$B$1214,0))*IF(AH36="n/a",1.03,IF(AH36&lt;0,1.01,IF(AH36&gt;10,1.1,(1+AH36/100))))</f>
        <v>0.92400000000000004</v>
      </c>
      <c r="AS36" s="581">
        <f t="shared" si="10"/>
        <v>1.0164000000000002</v>
      </c>
      <c r="AT36" s="581">
        <f t="shared" si="15"/>
        <v>1.1180400000000004</v>
      </c>
      <c r="AU36" s="581">
        <f t="shared" si="15"/>
        <v>1.2298440000000006</v>
      </c>
      <c r="AV36" s="581">
        <f t="shared" si="15"/>
        <v>1.3528284000000008</v>
      </c>
      <c r="AW36" s="430">
        <f t="shared" si="12"/>
        <v>5.6411124000000026</v>
      </c>
      <c r="AX36" s="516">
        <f t="shared" si="13"/>
        <v>23.081474631751238</v>
      </c>
      <c r="AY36" s="606">
        <v>0.32</v>
      </c>
      <c r="AZ36" s="571">
        <v>9.6</v>
      </c>
      <c r="BA36" s="571">
        <v>-18.399999999999999</v>
      </c>
      <c r="BB36" s="571">
        <v>-0.12</v>
      </c>
      <c r="BC36" s="571">
        <v>-5.6000000000000005</v>
      </c>
      <c r="BD36" s="591"/>
      <c r="BE36" s="421">
        <v>2017</v>
      </c>
      <c r="BF36" s="421">
        <f t="shared" si="14"/>
        <v>1</v>
      </c>
      <c r="BG36" s="578">
        <v>7.04</v>
      </c>
      <c r="BH36" t="s">
        <v>3876</v>
      </c>
      <c r="BI36" t="s">
        <v>3877</v>
      </c>
    </row>
    <row r="37" spans="1:61" s="8" customFormat="1" ht="12.75" customHeight="1" x14ac:dyDescent="0.25">
      <c r="A37" s="8" t="s">
        <v>4873</v>
      </c>
      <c r="B37" s="409" t="s">
        <v>4863</v>
      </c>
      <c r="C37" s="734" t="s">
        <v>3535</v>
      </c>
      <c r="D37" s="734" t="s">
        <v>3640</v>
      </c>
      <c r="E37" s="504">
        <v>6</v>
      </c>
      <c r="F37" s="33">
        <v>634</v>
      </c>
      <c r="G37" s="33" t="s">
        <v>105</v>
      </c>
      <c r="H37" s="33" t="s">
        <v>105</v>
      </c>
      <c r="I37" s="573">
        <v>72.25</v>
      </c>
      <c r="J37" s="430">
        <f t="shared" si="0"/>
        <v>1.7162629757785468</v>
      </c>
      <c r="K37" s="575">
        <v>0.31</v>
      </c>
      <c r="L37" s="406">
        <v>4</v>
      </c>
      <c r="M37" s="423">
        <f t="shared" si="1"/>
        <v>1.24</v>
      </c>
      <c r="N37" s="183" t="s">
        <v>492</v>
      </c>
      <c r="O37" s="505">
        <v>0.3</v>
      </c>
      <c r="P37" s="422">
        <v>45706</v>
      </c>
      <c r="Q37" s="422">
        <v>45714</v>
      </c>
      <c r="R37" s="423">
        <f t="shared" si="2"/>
        <v>3.3333333333333366</v>
      </c>
      <c r="S37" s="474">
        <f>IF(INDEX(Historical!$D$7:$D$1190,MATCH(B37,Historical!$B$7:$B$1192,0))=0,"n/a",(INDEX(Historical!$C$7:$C$1190,MATCH(B37,Historical!$B$7:$B$1192,0))/INDEX(Historical!$D$7:$D$1190,MATCH(B37,Historical!$B$7:$B$1192,0))-1)*100)</f>
        <v>3.4482758620689724</v>
      </c>
      <c r="T37" s="474">
        <f>IF(INDEX(Historical!$F$7:$F$1190,MATCH(B37,Historical!$B$7:$B$1192,0))=0,"n/a",((INDEX(Historical!$C$7:$C$1190,MATCH(B37,Historical!$B$7:$B$1192,0))/INDEX(Historical!$F$7:$F$1190,MATCH(B37,Historical!$B$7:$B$1192,0)))^(1/3)-1)*100)</f>
        <v>7.7217345015941907</v>
      </c>
      <c r="U37" s="474">
        <f>IF(INDEX(Historical!$H$7:$H$1190,MATCH(B37,Historical!$B$7:$B$1192,0))=0,"n/a",((INDEX(Historical!$C$7:$C$1190,MATCH(B37,Historical!$B$7:$B$1192,0))/INDEX(Historical!$H$7:$H$1190,MATCH(B37,Historical!$B$7:$B$1192,0)))^(1/5)-1)*100)</f>
        <v>8.4471771197698544</v>
      </c>
      <c r="V37" s="474" t="str">
        <f>IF(INDEX(Historical!$M$7:$M$1190,MATCH(B37,Historical!$B$7:$B$1192,0))=0,"n/a",((INDEX(Historical!$C$7:$C$1190,MATCH(B37,Historical!$B$7:$B$1192,0))/INDEX(Historical!$M$7:$M$1190,MATCH(B37,Historical!$B$7:$B$1192,0)))^(1/10)-1)*100)</f>
        <v>n/a</v>
      </c>
      <c r="W37" s="475" t="str">
        <f t="shared" si="3"/>
        <v>n/a</v>
      </c>
      <c r="X37" s="476">
        <f t="shared" si="4"/>
        <v>1.2995657107338237</v>
      </c>
      <c r="Y37" s="405"/>
      <c r="Z37" s="430">
        <f t="shared" si="5"/>
        <v>25.203252032520325</v>
      </c>
      <c r="AA37" s="581">
        <f t="shared" si="6"/>
        <v>14.684959349593496</v>
      </c>
      <c r="AB37" s="406">
        <v>12</v>
      </c>
      <c r="AC37" s="568">
        <v>4.92</v>
      </c>
      <c r="AD37" s="568">
        <v>1.81</v>
      </c>
      <c r="AE37" s="568">
        <v>1.72</v>
      </c>
      <c r="AF37" s="568">
        <v>2.31</v>
      </c>
      <c r="AG37" s="568">
        <v>16.689999999999998</v>
      </c>
      <c r="AH37" s="568">
        <v>8.57</v>
      </c>
      <c r="AI37" s="568">
        <v>6.93</v>
      </c>
      <c r="AJ37" s="568">
        <v>6.5</v>
      </c>
      <c r="AK37" s="568">
        <v>8.1</v>
      </c>
      <c r="AL37" s="576">
        <v>35290</v>
      </c>
      <c r="AM37" s="571">
        <v>0.42</v>
      </c>
      <c r="AN37" s="568">
        <v>0.08</v>
      </c>
      <c r="AO37" s="510">
        <f t="shared" si="7"/>
        <v>-4.5215192540450957</v>
      </c>
      <c r="AP37" s="511">
        <f t="shared" si="8"/>
        <v>10.163440095548401</v>
      </c>
      <c r="AQ37" s="582">
        <f t="shared" si="9"/>
        <v>22.786637162122236</v>
      </c>
      <c r="AR37" s="430">
        <f>INDEX(Historical!$C$7:$C$1190,MATCH(B37,Historical!$B$7:$B$1214,0))*IF(AH37="n/a",1.03,IF(AH37&lt;0,1.01,IF(AH37&gt;10,1.1,(1+AH37/100))))</f>
        <v>1.30284</v>
      </c>
      <c r="AS37" s="581">
        <f t="shared" si="10"/>
        <v>1.393126812</v>
      </c>
      <c r="AT37" s="581">
        <f t="shared" si="15"/>
        <v>1.505970083772</v>
      </c>
      <c r="AU37" s="581">
        <f t="shared" si="15"/>
        <v>1.627953660557532</v>
      </c>
      <c r="AV37" s="581">
        <f t="shared" si="15"/>
        <v>1.759817907062692</v>
      </c>
      <c r="AW37" s="430">
        <f t="shared" si="12"/>
        <v>7.589708463392224</v>
      </c>
      <c r="AX37" s="516">
        <f t="shared" si="13"/>
        <v>10.50478680054287</v>
      </c>
      <c r="AY37" s="606">
        <v>0.93</v>
      </c>
      <c r="AZ37" s="571">
        <v>10.27</v>
      </c>
      <c r="BA37" s="571">
        <v>-20.45</v>
      </c>
      <c r="BB37" s="571">
        <v>-2.71</v>
      </c>
      <c r="BC37" s="571">
        <v>-7.37</v>
      </c>
      <c r="BD37" s="591"/>
      <c r="BE37" s="421">
        <v>2020</v>
      </c>
      <c r="BF37" s="421">
        <f t="shared" si="14"/>
        <v>1</v>
      </c>
      <c r="BG37" s="578">
        <v>12.57</v>
      </c>
      <c r="BH37" t="s">
        <v>3876</v>
      </c>
      <c r="BI37" t="s">
        <v>3877</v>
      </c>
    </row>
    <row r="38" spans="1:61" s="8" customFormat="1" ht="12.75" customHeight="1" x14ac:dyDescent="0.25">
      <c r="A38" s="577" t="s">
        <v>4781</v>
      </c>
      <c r="B38" s="409" t="s">
        <v>4779</v>
      </c>
      <c r="C38" s="734" t="s">
        <v>122</v>
      </c>
      <c r="D38" s="734" t="s">
        <v>3518</v>
      </c>
      <c r="E38" s="504">
        <v>7</v>
      </c>
      <c r="F38" s="33">
        <v>619</v>
      </c>
      <c r="G38" s="33" t="s">
        <v>105</v>
      </c>
      <c r="H38" s="33" t="s">
        <v>105</v>
      </c>
      <c r="I38" s="573">
        <v>74.19</v>
      </c>
      <c r="J38" s="430">
        <f t="shared" si="0"/>
        <v>0.97048119692680956</v>
      </c>
      <c r="K38" s="575">
        <v>0.18</v>
      </c>
      <c r="L38" s="406">
        <v>4</v>
      </c>
      <c r="M38" s="423">
        <f t="shared" si="1"/>
        <v>0.72</v>
      </c>
      <c r="N38" s="183" t="s">
        <v>147</v>
      </c>
      <c r="O38" s="505">
        <v>0.17</v>
      </c>
      <c r="P38" s="422">
        <v>45902</v>
      </c>
      <c r="Q38" s="422">
        <v>45915</v>
      </c>
      <c r="R38" s="423">
        <f t="shared" si="2"/>
        <v>5.8823529411764595</v>
      </c>
      <c r="S38" s="474">
        <f>IF(INDEX(Historical!$D$7:$D$1190,MATCH(B38,Historical!$B$7:$B$1192,0))=0,"n/a",(INDEX(Historical!$C$7:$C$1190,MATCH(B38,Historical!$B$7:$B$1192,0))/INDEX(Historical!$D$7:$D$1190,MATCH(B38,Historical!$B$7:$B$1192,0))-1)*100)</f>
        <v>6.4516129032258229</v>
      </c>
      <c r="T38" s="474">
        <f>IF(INDEX(Historical!$F$7:$F$1190,MATCH(B38,Historical!$B$7:$B$1192,0))=0,"n/a",((INDEX(Historical!$C$7:$C$1190,MATCH(B38,Historical!$B$7:$B$1192,0))/INDEX(Historical!$F$7:$F$1190,MATCH(B38,Historical!$B$7:$B$1192,0)))^(1/3)-1)*100)</f>
        <v>6.917810999860885</v>
      </c>
      <c r="U38" s="474">
        <f>IF(INDEX(Historical!$H$7:$H$1190,MATCH(B38,Historical!$B$7:$B$1192,0))=0,"n/a",((INDEX(Historical!$C$7:$C$1190,MATCH(B38,Historical!$B$7:$B$1192,0))/INDEX(Historical!$H$7:$H$1190,MATCH(B38,Historical!$B$7:$B$1192,0)))^(1/5)-1)*100)</f>
        <v>20.479766598839678</v>
      </c>
      <c r="V38" s="474" t="str">
        <f>IF(INDEX(Historical!$M$7:$M$1190,MATCH(B38,Historical!$B$7:$B$1192,0))=0,"n/a",((INDEX(Historical!$C$7:$C$1190,MATCH(B38,Historical!$B$7:$B$1192,0))/INDEX(Historical!$M$7:$M$1190,MATCH(B38,Historical!$B$7:$B$1192,0)))^(1/10)-1)*100)</f>
        <v>n/a</v>
      </c>
      <c r="W38" s="475" t="str">
        <f t="shared" si="3"/>
        <v>n/a</v>
      </c>
      <c r="X38" s="476" t="str">
        <f t="shared" si="4"/>
        <v>n/a</v>
      </c>
      <c r="Y38" s="451"/>
      <c r="Z38" s="430">
        <f t="shared" si="5"/>
        <v>34.95145631067961</v>
      </c>
      <c r="AA38" s="581">
        <f t="shared" si="6"/>
        <v>36.014563106796118</v>
      </c>
      <c r="AB38" s="406">
        <v>12</v>
      </c>
      <c r="AC38" s="568">
        <v>2.06</v>
      </c>
      <c r="AD38" s="568">
        <v>2.14</v>
      </c>
      <c r="AE38" s="568">
        <v>2.93</v>
      </c>
      <c r="AF38" s="568">
        <v>1.95</v>
      </c>
      <c r="AG38" s="568">
        <v>5.75</v>
      </c>
      <c r="AH38" s="568">
        <v>22.84</v>
      </c>
      <c r="AI38" s="568">
        <v>14.29</v>
      </c>
      <c r="AJ38" s="568" t="s">
        <v>135</v>
      </c>
      <c r="AK38" s="568">
        <v>16.88</v>
      </c>
      <c r="AL38" s="576">
        <v>50380</v>
      </c>
      <c r="AM38" s="571">
        <v>0.16</v>
      </c>
      <c r="AN38" s="568">
        <v>0.14000000000000001</v>
      </c>
      <c r="AO38" s="510">
        <f t="shared" si="7"/>
        <v>-14.564315311029631</v>
      </c>
      <c r="AP38" s="511">
        <f t="shared" si="8"/>
        <v>21.450247795766487</v>
      </c>
      <c r="AQ38" s="582">
        <f t="shared" si="9"/>
        <v>76.670940902071692</v>
      </c>
      <c r="AR38" s="430">
        <f>INDEX(Historical!$C$7:$C$1190,MATCH(B38,Historical!$B$7:$B$1214,0))*IF(AH38="n/a",1.03,IF(AH38&lt;0,1.01,IF(AH38&gt;10,1.1,(1+AH38/100))))</f>
        <v>0.72600000000000009</v>
      </c>
      <c r="AS38" s="581">
        <f t="shared" si="10"/>
        <v>0.7986000000000002</v>
      </c>
      <c r="AT38" s="581">
        <f t="shared" si="15"/>
        <v>0.87846000000000024</v>
      </c>
      <c r="AU38" s="581">
        <f t="shared" si="15"/>
        <v>0.96630600000000033</v>
      </c>
      <c r="AV38" s="581">
        <f t="shared" si="15"/>
        <v>1.0629366000000005</v>
      </c>
      <c r="AW38" s="430">
        <f t="shared" si="12"/>
        <v>4.4323026000000016</v>
      </c>
      <c r="AX38" s="516">
        <f t="shared" si="13"/>
        <v>5.9742587949858494</v>
      </c>
      <c r="AY38" s="606">
        <v>0.78</v>
      </c>
      <c r="AZ38" s="571">
        <v>38.93</v>
      </c>
      <c r="BA38" s="571">
        <v>-4.16</v>
      </c>
      <c r="BB38" s="571">
        <v>1.1100000000000001</v>
      </c>
      <c r="BC38" s="571">
        <v>13.63</v>
      </c>
      <c r="BD38" s="591"/>
      <c r="BE38" s="421">
        <v>2019</v>
      </c>
      <c r="BF38" s="421">
        <f t="shared" si="14"/>
        <v>1</v>
      </c>
      <c r="BG38" s="578">
        <v>3.53</v>
      </c>
      <c r="BH38" t="s">
        <v>3876</v>
      </c>
      <c r="BI38" t="s">
        <v>3877</v>
      </c>
    </row>
    <row r="39" spans="1:61" s="8" customFormat="1" ht="12.75" customHeight="1" x14ac:dyDescent="0.25">
      <c r="A39" s="577" t="s">
        <v>4015</v>
      </c>
      <c r="B39" s="409" t="s">
        <v>4012</v>
      </c>
      <c r="C39" s="734" t="s">
        <v>111</v>
      </c>
      <c r="D39" s="734" t="s">
        <v>3658</v>
      </c>
      <c r="E39" s="504">
        <v>9</v>
      </c>
      <c r="F39" s="33">
        <v>551</v>
      </c>
      <c r="G39" s="33" t="s">
        <v>105</v>
      </c>
      <c r="H39" s="33" t="s">
        <v>105</v>
      </c>
      <c r="I39" s="573">
        <v>478.15</v>
      </c>
      <c r="J39" s="430">
        <f t="shared" ref="J39:J70" si="16">(M39/I39)*100</f>
        <v>0.20077381574819617</v>
      </c>
      <c r="K39" s="575">
        <v>0.24</v>
      </c>
      <c r="L39" s="406">
        <v>4</v>
      </c>
      <c r="M39" s="423">
        <f t="shared" ref="M39:M70" si="17">K39*L39</f>
        <v>0.96</v>
      </c>
      <c r="N39" s="183" t="s">
        <v>658</v>
      </c>
      <c r="O39" s="505">
        <v>0.21</v>
      </c>
      <c r="P39" s="422">
        <v>45824</v>
      </c>
      <c r="Q39" s="422">
        <v>45845</v>
      </c>
      <c r="R39" s="423">
        <f t="shared" ref="R39:R70" si="18">(K39-O39)/O39*100</f>
        <v>14.285714285714285</v>
      </c>
      <c r="S39" s="474">
        <f>IF(INDEX(Historical!$D$7:$D$1190,MATCH(B39,Historical!$B$7:$B$1192,0))=0,"n/a",(INDEX(Historical!$C$7:$C$1190,MATCH(B39,Historical!$B$7:$B$1192,0))/INDEX(Historical!$D$7:$D$1190,MATCH(B39,Historical!$B$7:$B$1192,0))-1)*100)</f>
        <v>5.0632911392404889</v>
      </c>
      <c r="T39" s="474">
        <f>IF(INDEX(Historical!$F$7:$F$1190,MATCH(B39,Historical!$B$7:$B$1192,0))=0,"n/a",((INDEX(Historical!$C$7:$C$1190,MATCH(B39,Historical!$B$7:$B$1192,0))/INDEX(Historical!$F$7:$F$1190,MATCH(B39,Historical!$B$7:$B$1192,0)))^(1/3)-1)*100)</f>
        <v>5.343218065147215</v>
      </c>
      <c r="U39" s="474">
        <f>IF(INDEX(Historical!$H$7:$H$1190,MATCH(B39,Historical!$B$7:$B$1192,0))=0,"n/a",((INDEX(Historical!$C$7:$C$1190,MATCH(B39,Historical!$B$7:$B$1192,0))/INDEX(Historical!$H$7:$H$1190,MATCH(B39,Historical!$B$7:$B$1192,0)))^(1/5)-1)*100)</f>
        <v>4.6903933012679477</v>
      </c>
      <c r="V39" s="474">
        <f>IF(INDEX(Historical!$M$7:$M$1190,MATCH(B39,Historical!$B$7:$B$1192,0))=0,"n/a",((INDEX(Historical!$C$7:$C$1190,MATCH(B39,Historical!$B$7:$B$1192,0))/INDEX(Historical!$M$7:$M$1190,MATCH(B39,Historical!$B$7:$B$1192,0)))^(1/10)-1)*100)</f>
        <v>4.787016401106392</v>
      </c>
      <c r="W39" s="475">
        <f t="shared" ref="W39:W70" si="19">IF(OR(U39&lt;=0,U39="n/a",V39&lt;=0,V39="n/a"),"n/a",U39/V39)</f>
        <v>0.97981559039235533</v>
      </c>
      <c r="X39" s="476">
        <f t="shared" ref="X39:X70" si="20">IF(OR(AJ39&lt;=0,AJ39="n/a",U39&lt;=0,U39="n/a"),"n/a",U39/AJ39)</f>
        <v>0.57906090139110467</v>
      </c>
      <c r="Y39" s="451"/>
      <c r="Z39" s="430">
        <f t="shared" ref="Z39:Z70" si="21">IF(OR(AC39&lt;0.01,AC39="n/a"),"n/a",M39/AC39*100)</f>
        <v>8.1012658227848107</v>
      </c>
      <c r="AA39" s="581">
        <f t="shared" ref="AA39:AA70" si="22">IF(OR(AC39&lt;0.01,AC39="n/a"),"n/a",I39/AC39)</f>
        <v>40.350210970464133</v>
      </c>
      <c r="AB39" s="406">
        <v>12</v>
      </c>
      <c r="AC39" s="568">
        <v>11.85</v>
      </c>
      <c r="AD39" s="568">
        <v>3.25</v>
      </c>
      <c r="AE39" s="568">
        <v>5.45</v>
      </c>
      <c r="AF39" s="568">
        <v>6.64</v>
      </c>
      <c r="AG39" s="568">
        <v>17.46</v>
      </c>
      <c r="AH39" s="568">
        <v>18.649999999999999</v>
      </c>
      <c r="AI39" s="568">
        <v>8.89</v>
      </c>
      <c r="AJ39" s="568">
        <v>8.1</v>
      </c>
      <c r="AK39" s="568">
        <v>12.42</v>
      </c>
      <c r="AL39" s="576">
        <v>18020</v>
      </c>
      <c r="AM39" s="571">
        <v>0.48</v>
      </c>
      <c r="AN39" s="568">
        <v>0.42</v>
      </c>
      <c r="AO39" s="510">
        <f t="shared" ref="AO39:AO70" si="23">IF(U39="n/a","n/a",IF(AA39&lt;0,"n/a",IF(AA39="n/a","n/a",J39+U39-AA39)))</f>
        <v>-35.459043853447987</v>
      </c>
      <c r="AP39" s="511">
        <f t="shared" ref="AP39:AP70" si="24">IF(U39="n/a","n/a",J39+U39)</f>
        <v>4.8911671170161437</v>
      </c>
      <c r="AQ39" s="582">
        <f t="shared" ref="AQ39:AQ70" si="25">IF(OR(AC39&lt;0.01,AC39="n/a",AF39="n/a"),"n/a",(I39/SQRT(22.5*AC39*(I39/AF39))-1)*100)</f>
        <v>245.07673919088506</v>
      </c>
      <c r="AR39" s="430">
        <f>INDEX(Historical!$C$7:$C$1190,MATCH(B39,Historical!$B$7:$B$1214,0))*IF(AH39="n/a",1.03,IF(AH39&lt;0,1.01,IF(AH39&gt;10,1.1,(1+AH39/100))))</f>
        <v>0.91300000000000003</v>
      </c>
      <c r="AS39" s="581">
        <f t="shared" ref="AS39:AS70" si="26">IF($AI39="n/a",1.03*AR39,IF($AI39&lt;0,1.01*AR39,IF($AI39&gt;10,1.1*AR39,(1+$AI39/100)*AR39)))</f>
        <v>0.99416570000000004</v>
      </c>
      <c r="AT39" s="581">
        <f t="shared" si="15"/>
        <v>1.0935822700000002</v>
      </c>
      <c r="AU39" s="581">
        <f t="shared" si="15"/>
        <v>1.2029404970000004</v>
      </c>
      <c r="AV39" s="581">
        <f t="shared" si="15"/>
        <v>1.3232345467000006</v>
      </c>
      <c r="AW39" s="430">
        <f t="shared" ref="AW39:AW70" si="27">SUM(AR39:AV39)</f>
        <v>5.5269230137000012</v>
      </c>
      <c r="AX39" s="516">
        <f t="shared" ref="AX39:AX70" si="28">AW39/I39*100</f>
        <v>1.1558973154240304</v>
      </c>
      <c r="AY39" s="606">
        <v>1.1499999999999999</v>
      </c>
      <c r="AZ39" s="571">
        <v>79.16</v>
      </c>
      <c r="BA39" s="571">
        <v>-7.53</v>
      </c>
      <c r="BB39" s="571">
        <v>-1.44</v>
      </c>
      <c r="BC39" s="571">
        <v>21.86</v>
      </c>
      <c r="BD39" s="591"/>
      <c r="BE39" s="421">
        <v>2017</v>
      </c>
      <c r="BF39" s="421">
        <f t="shared" si="14"/>
        <v>1</v>
      </c>
      <c r="BG39" s="578">
        <v>9.08</v>
      </c>
      <c r="BH39" t="s">
        <v>3876</v>
      </c>
      <c r="BI39" t="s">
        <v>3877</v>
      </c>
    </row>
    <row r="40" spans="1:61" s="8" customFormat="1" ht="12.75" customHeight="1" x14ac:dyDescent="0.25">
      <c r="A40" s="8" t="s">
        <v>4879</v>
      </c>
      <c r="B40" s="409" t="s">
        <v>3588</v>
      </c>
      <c r="C40" s="734" t="s">
        <v>130</v>
      </c>
      <c r="D40" s="734" t="s">
        <v>3645</v>
      </c>
      <c r="E40" s="504">
        <v>6</v>
      </c>
      <c r="F40" s="33">
        <v>654</v>
      </c>
      <c r="G40" s="33" t="s">
        <v>105</v>
      </c>
      <c r="H40" s="33" t="s">
        <v>105</v>
      </c>
      <c r="I40" s="573">
        <v>29.81</v>
      </c>
      <c r="J40" s="430">
        <f t="shared" si="16"/>
        <v>5.9792016101979204</v>
      </c>
      <c r="K40" s="575">
        <v>0.4456</v>
      </c>
      <c r="L40" s="406">
        <v>4</v>
      </c>
      <c r="M40" s="423">
        <f t="shared" si="17"/>
        <v>1.7824</v>
      </c>
      <c r="N40" s="183" t="s">
        <v>147</v>
      </c>
      <c r="O40" s="505">
        <v>0.43840000000000001</v>
      </c>
      <c r="P40" s="422">
        <v>45902</v>
      </c>
      <c r="Q40" s="422">
        <v>45916</v>
      </c>
      <c r="R40" s="423">
        <f t="shared" si="18"/>
        <v>1.642335766423354</v>
      </c>
      <c r="S40" s="474">
        <f>IF(INDEX(Historical!$D$7:$D$1190,MATCH(B40,Historical!$B$7:$B$1192,0))=0,"n/a",(INDEX(Historical!$C$7:$C$1190,MATCH(B40,Historical!$B$7:$B$1192,0))/INDEX(Historical!$D$7:$D$1190,MATCH(B40,Historical!$B$7:$B$1192,0))-1)*100)</f>
        <v>7.3161240108963632</v>
      </c>
      <c r="T40" s="474">
        <f>IF(INDEX(Historical!$F$7:$F$1190,MATCH(B40,Historical!$B$7:$B$1192,0))=0,"n/a",((INDEX(Historical!$C$7:$C$1190,MATCH(B40,Historical!$B$7:$B$1192,0))/INDEX(Historical!$F$7:$F$1190,MATCH(B40,Historical!$B$7:$B$1192,0)))^(1/3)-1)*100)</f>
        <v>7.6183089235624113</v>
      </c>
      <c r="U40" s="474">
        <f>IF(INDEX(Historical!$H$7:$H$1190,MATCH(B40,Historical!$B$7:$B$1192,0))=0,"n/a",((INDEX(Historical!$C$7:$C$1190,MATCH(B40,Historical!$B$7:$B$1192,0))/INDEX(Historical!$H$7:$H$1190,MATCH(B40,Historical!$B$7:$B$1192,0)))^(1/5)-1)*100)</f>
        <v>15.643334719163061</v>
      </c>
      <c r="V40" s="474" t="str">
        <f>IF(INDEX(Historical!$M$7:$M$1190,MATCH(B40,Historical!$B$7:$B$1192,0))=0,"n/a",((INDEX(Historical!$C$7:$C$1190,MATCH(B40,Historical!$B$7:$B$1192,0))/INDEX(Historical!$M$7:$M$1190,MATCH(B40,Historical!$B$7:$B$1192,0)))^(1/10)-1)*100)</f>
        <v>n/a</v>
      </c>
      <c r="W40" s="475" t="str">
        <f t="shared" si="19"/>
        <v>n/a</v>
      </c>
      <c r="X40" s="476" t="str">
        <f t="shared" si="20"/>
        <v>n/a</v>
      </c>
      <c r="Y40" s="405"/>
      <c r="Z40" s="430">
        <f t="shared" si="21"/>
        <v>278.49999999999994</v>
      </c>
      <c r="AA40" s="581">
        <f t="shared" si="22"/>
        <v>46.578125</v>
      </c>
      <c r="AB40" s="406">
        <v>12</v>
      </c>
      <c r="AC40" s="568">
        <v>0.64</v>
      </c>
      <c r="AD40" s="568">
        <v>13.34</v>
      </c>
      <c r="AE40" s="568">
        <v>4.0599999999999996</v>
      </c>
      <c r="AF40" s="568">
        <v>1.9</v>
      </c>
      <c r="AG40" s="568">
        <v>3.8</v>
      </c>
      <c r="AH40" s="568">
        <v>-25.929999999999996</v>
      </c>
      <c r="AI40" s="568">
        <v>49.03</v>
      </c>
      <c r="AJ40" s="568" t="s">
        <v>135</v>
      </c>
      <c r="AK40" s="568">
        <v>3.47</v>
      </c>
      <c r="AL40" s="576">
        <v>5970</v>
      </c>
      <c r="AM40" s="571">
        <v>30.56</v>
      </c>
      <c r="AN40" s="568">
        <v>5.05</v>
      </c>
      <c r="AO40" s="510">
        <f t="shared" si="23"/>
        <v>-24.955588670639017</v>
      </c>
      <c r="AP40" s="511">
        <f t="shared" si="24"/>
        <v>21.622536329360983</v>
      </c>
      <c r="AQ40" s="582">
        <f t="shared" si="25"/>
        <v>98.324579638755026</v>
      </c>
      <c r="AR40" s="430">
        <f>INDEX(Historical!$C$7:$C$1190,MATCH(B40,Historical!$B$7:$B$1214,0))*IF(AH40="n/a",1.03,IF(AH40&lt;0,1.01,IF(AH40&gt;10,1.1,(1+AH40/100))))</f>
        <v>1.671146</v>
      </c>
      <c r="AS40" s="581">
        <f t="shared" si="26"/>
        <v>1.8382606000000001</v>
      </c>
      <c r="AT40" s="581">
        <f t="shared" si="15"/>
        <v>1.9020482428200001</v>
      </c>
      <c r="AU40" s="581">
        <f t="shared" si="15"/>
        <v>1.9680493168458539</v>
      </c>
      <c r="AV40" s="581">
        <f t="shared" si="15"/>
        <v>2.0363406281404051</v>
      </c>
      <c r="AW40" s="430">
        <f t="shared" si="27"/>
        <v>9.4158447878062592</v>
      </c>
      <c r="AX40" s="516">
        <f t="shared" si="28"/>
        <v>31.586195195592953</v>
      </c>
      <c r="AY40" s="606">
        <v>0.85</v>
      </c>
      <c r="AZ40" s="571">
        <v>22.17</v>
      </c>
      <c r="BA40" s="571">
        <v>-10.25</v>
      </c>
      <c r="BB40" s="571">
        <v>-4.7300000000000004</v>
      </c>
      <c r="BC40" s="571">
        <v>2.9899999999999998</v>
      </c>
      <c r="BD40" s="591"/>
      <c r="BE40" s="421">
        <v>2020</v>
      </c>
      <c r="BF40" s="421">
        <f t="shared" si="14"/>
        <v>1</v>
      </c>
      <c r="BG40" s="578">
        <v>0.5</v>
      </c>
      <c r="BH40" t="s">
        <v>3876</v>
      </c>
      <c r="BI40" t="s">
        <v>3877</v>
      </c>
    </row>
    <row r="41" spans="1:61" s="8" customFormat="1" ht="12.75" customHeight="1" x14ac:dyDescent="0.25">
      <c r="A41" s="8" t="s">
        <v>4872</v>
      </c>
      <c r="B41" s="409" t="s">
        <v>1005</v>
      </c>
      <c r="C41" s="734" t="s">
        <v>107</v>
      </c>
      <c r="D41" s="734" t="s">
        <v>3652</v>
      </c>
      <c r="E41" s="504">
        <v>6</v>
      </c>
      <c r="F41" s="33">
        <v>633</v>
      </c>
      <c r="G41" s="33" t="s">
        <v>105</v>
      </c>
      <c r="H41" s="33" t="s">
        <v>105</v>
      </c>
      <c r="I41" s="573">
        <v>16.53</v>
      </c>
      <c r="J41" s="430">
        <f t="shared" si="16"/>
        <v>2.1778584392014517</v>
      </c>
      <c r="K41" s="575">
        <v>0.36</v>
      </c>
      <c r="L41" s="406">
        <v>1</v>
      </c>
      <c r="M41" s="423">
        <f t="shared" si="17"/>
        <v>0.36</v>
      </c>
      <c r="N41" s="183" t="s">
        <v>4868</v>
      </c>
      <c r="O41" s="505">
        <v>0.32</v>
      </c>
      <c r="P41" s="422">
        <v>45695</v>
      </c>
      <c r="Q41" s="422">
        <v>45709</v>
      </c>
      <c r="R41" s="423">
        <f t="shared" si="18"/>
        <v>12.499999999999993</v>
      </c>
      <c r="S41" s="474">
        <f>IF(INDEX(Historical!$D$7:$D$1190,MATCH(B41,Historical!$B$7:$B$1192,0))=0,"n/a",(INDEX(Historical!$C$7:$C$1190,MATCH(B41,Historical!$B$7:$B$1192,0))/INDEX(Historical!$D$7:$D$1190,MATCH(B41,Historical!$B$7:$B$1192,0))-1)*100)</f>
        <v>10.344827586206918</v>
      </c>
      <c r="T41" s="474">
        <f>IF(INDEX(Historical!$F$7:$F$1190,MATCH(B41,Historical!$B$7:$B$1192,0))=0,"n/a",((INDEX(Historical!$C$7:$C$1190,MATCH(B41,Historical!$B$7:$B$1192,0))/INDEX(Historical!$F$7:$F$1190,MATCH(B41,Historical!$B$7:$B$1192,0)))^(1/3)-1)*100)</f>
        <v>11.636800399929626</v>
      </c>
      <c r="U41" s="474">
        <f>IF(INDEX(Historical!$H$7:$H$1190,MATCH(B41,Historical!$B$7:$B$1192,0))=0,"n/a",((INDEX(Historical!$C$7:$C$1190,MATCH(B41,Historical!$B$7:$B$1192,0))/INDEX(Historical!$H$7:$H$1190,MATCH(B41,Historical!$B$7:$B$1192,0)))^(1/5)-1)*100)</f>
        <v>9.8560543306117623</v>
      </c>
      <c r="V41" s="474">
        <f>IF(INDEX(Historical!$M$7:$M$1190,MATCH(B41,Historical!$B$7:$B$1192,0))=0,"n/a",((INDEX(Historical!$C$7:$C$1190,MATCH(B41,Historical!$B$7:$B$1192,0))/INDEX(Historical!$M$7:$M$1190,MATCH(B41,Historical!$B$7:$B$1192,0)))^(1/10)-1)*100)</f>
        <v>23.11444133449163</v>
      </c>
      <c r="W41" s="475">
        <f t="shared" si="19"/>
        <v>0.42640244633143898</v>
      </c>
      <c r="X41" s="476">
        <f t="shared" si="20"/>
        <v>1.0363884679928246</v>
      </c>
      <c r="Y41" s="405"/>
      <c r="Z41" s="430">
        <f t="shared" si="21"/>
        <v>29.032258064516125</v>
      </c>
      <c r="AA41" s="581">
        <f t="shared" si="22"/>
        <v>13.330645161290324</v>
      </c>
      <c r="AB41" s="406">
        <v>12</v>
      </c>
      <c r="AC41" s="568">
        <v>1.24</v>
      </c>
      <c r="AD41" s="568" t="s">
        <v>135</v>
      </c>
      <c r="AE41" s="568">
        <v>1.67</v>
      </c>
      <c r="AF41" s="568">
        <v>0.9</v>
      </c>
      <c r="AG41" s="568">
        <v>6.93</v>
      </c>
      <c r="AH41" s="568">
        <v>-1.48</v>
      </c>
      <c r="AI41" s="568">
        <v>25.94</v>
      </c>
      <c r="AJ41" s="568">
        <v>9.51</v>
      </c>
      <c r="AK41" s="568" t="s">
        <v>135</v>
      </c>
      <c r="AL41" s="576">
        <v>163.16</v>
      </c>
      <c r="AM41" s="571">
        <v>8.9499999999999993</v>
      </c>
      <c r="AN41" s="568">
        <v>0.34</v>
      </c>
      <c r="AO41" s="510">
        <f t="shared" si="23"/>
        <v>-1.2967323914771107</v>
      </c>
      <c r="AP41" s="511">
        <f t="shared" si="24"/>
        <v>12.033912769813213</v>
      </c>
      <c r="AQ41" s="582">
        <f t="shared" si="25"/>
        <v>-26.977687899408931</v>
      </c>
      <c r="AR41" s="430">
        <f>INDEX(Historical!$C$7:$C$1190,MATCH(B41,Historical!$B$7:$B$1214,0))*IF(AH41="n/a",1.03,IF(AH41&lt;0,1.01,IF(AH41&gt;10,1.1,(1+AH41/100))))</f>
        <v>0.32319999999999999</v>
      </c>
      <c r="AS41" s="581">
        <f t="shared" si="26"/>
        <v>0.35552</v>
      </c>
      <c r="AT41" s="581">
        <f t="shared" si="15"/>
        <v>0.3661856</v>
      </c>
      <c r="AU41" s="581">
        <f t="shared" si="15"/>
        <v>0.377171168</v>
      </c>
      <c r="AV41" s="581">
        <f t="shared" si="15"/>
        <v>0.38848630304000004</v>
      </c>
      <c r="AW41" s="430">
        <f t="shared" si="27"/>
        <v>1.81056307104</v>
      </c>
      <c r="AX41" s="516">
        <f t="shared" si="28"/>
        <v>10.953194622141559</v>
      </c>
      <c r="AY41" s="606">
        <v>0.77</v>
      </c>
      <c r="AZ41" s="571">
        <v>30.259999999999998</v>
      </c>
      <c r="BA41" s="571">
        <v>-2.9899999999999998</v>
      </c>
      <c r="BB41" s="571">
        <v>10</v>
      </c>
      <c r="BC41" s="571">
        <v>9.41</v>
      </c>
      <c r="BD41" s="591"/>
      <c r="BE41" s="421">
        <v>2019</v>
      </c>
      <c r="BF41" s="421">
        <f t="shared" si="14"/>
        <v>1</v>
      </c>
      <c r="BG41" s="578">
        <v>0.70000000000000007</v>
      </c>
      <c r="BH41" t="s">
        <v>3876</v>
      </c>
      <c r="BI41" t="s">
        <v>3877</v>
      </c>
    </row>
    <row r="42" spans="1:61" s="8" customFormat="1" ht="12.75" customHeight="1" x14ac:dyDescent="0.25">
      <c r="A42" s="577" t="s">
        <v>5008</v>
      </c>
      <c r="B42" s="409" t="s">
        <v>2037</v>
      </c>
      <c r="C42" s="734" t="s">
        <v>243</v>
      </c>
      <c r="D42" s="734" t="s">
        <v>3666</v>
      </c>
      <c r="E42" s="504">
        <v>5</v>
      </c>
      <c r="F42" s="33">
        <v>681</v>
      </c>
      <c r="G42" s="33" t="s">
        <v>105</v>
      </c>
      <c r="H42" s="33" t="s">
        <v>105</v>
      </c>
      <c r="I42" s="573">
        <v>206.94</v>
      </c>
      <c r="J42" s="430">
        <f t="shared" si="16"/>
        <v>2.8993911278631486</v>
      </c>
      <c r="K42" s="575">
        <v>1.5</v>
      </c>
      <c r="L42" s="406">
        <v>4</v>
      </c>
      <c r="M42" s="423">
        <f t="shared" si="17"/>
        <v>6</v>
      </c>
      <c r="N42" s="183" t="s">
        <v>4826</v>
      </c>
      <c r="O42" s="505">
        <v>1.4</v>
      </c>
      <c r="P42" s="422">
        <v>45848</v>
      </c>
      <c r="Q42" s="422">
        <v>45870</v>
      </c>
      <c r="R42" s="423">
        <f t="shared" si="18"/>
        <v>7.1428571428571495</v>
      </c>
      <c r="S42" s="474">
        <f>IF(INDEX(Historical!$D$7:$D$1190,MATCH(B42,Historical!$B$7:$B$1192,0))=0,"n/a",(INDEX(Historical!$C$7:$C$1190,MATCH(B42,Historical!$B$7:$B$1192,0))/INDEX(Historical!$D$7:$D$1190,MATCH(B42,Historical!$B$7:$B$1192,0))-1)*100)</f>
        <v>7.5396825396825351</v>
      </c>
      <c r="T42" s="474">
        <f>IF(INDEX(Historical!$F$7:$F$1190,MATCH(B42,Historical!$B$7:$B$1192,0))=0,"n/a",((INDEX(Historical!$C$7:$C$1190,MATCH(B42,Historical!$B$7:$B$1192,0))/INDEX(Historical!$F$7:$F$1190,MATCH(B42,Historical!$B$7:$B$1192,0)))^(1/3)-1)*100)</f>
        <v>16.250116597652298</v>
      </c>
      <c r="U42" s="474">
        <f>IF(INDEX(Historical!$H$7:$H$1190,MATCH(B42,Historical!$B$7:$B$1192,0))=0,"n/a",((INDEX(Historical!$C$7:$C$1190,MATCH(B42,Historical!$B$7:$B$1192,0))/INDEX(Historical!$H$7:$H$1190,MATCH(B42,Historical!$B$7:$B$1192,0)))^(1/5)-1)*100)</f>
        <v>10.702221803187362</v>
      </c>
      <c r="V42" s="474">
        <f>IF(INDEX(Historical!$M$7:$M$1190,MATCH(B42,Historical!$B$7:$B$1192,0))=0,"n/a",((INDEX(Historical!$C$7:$C$1190,MATCH(B42,Historical!$B$7:$B$1192,0))/INDEX(Historical!$M$7:$M$1190,MATCH(B42,Historical!$B$7:$B$1192,0)))^(1/10)-1)*100)</f>
        <v>10.65083499631816</v>
      </c>
      <c r="W42" s="475">
        <f t="shared" si="19"/>
        <v>1.0048246740172921</v>
      </c>
      <c r="X42" s="476" t="str">
        <f t="shared" si="20"/>
        <v>n/a</v>
      </c>
      <c r="Y42" s="449"/>
      <c r="Z42" s="430">
        <f t="shared" si="21"/>
        <v>67.64374295377678</v>
      </c>
      <c r="AA42" s="581">
        <f t="shared" si="22"/>
        <v>23.330326944757612</v>
      </c>
      <c r="AB42" s="406">
        <v>5</v>
      </c>
      <c r="AC42" s="568">
        <v>8.8699999999999992</v>
      </c>
      <c r="AD42" s="568">
        <v>2.48</v>
      </c>
      <c r="AE42" s="568">
        <v>2.0099999999999998</v>
      </c>
      <c r="AF42" s="568">
        <v>10.48</v>
      </c>
      <c r="AG42" s="568">
        <v>46.160000000000004</v>
      </c>
      <c r="AH42" s="568">
        <v>11.959999999999999</v>
      </c>
      <c r="AI42" s="568">
        <v>7.28</v>
      </c>
      <c r="AJ42" s="568" t="s">
        <v>135</v>
      </c>
      <c r="AK42" s="568">
        <v>9.41</v>
      </c>
      <c r="AL42" s="576">
        <v>24220</v>
      </c>
      <c r="AM42" s="571">
        <v>0.33999999999999997</v>
      </c>
      <c r="AN42" s="568">
        <v>3.36</v>
      </c>
      <c r="AO42" s="510">
        <f t="shared" si="23"/>
        <v>-9.7287140137071013</v>
      </c>
      <c r="AP42" s="511">
        <f t="shared" si="24"/>
        <v>13.601612931050511</v>
      </c>
      <c r="AQ42" s="582">
        <f t="shared" si="25"/>
        <v>229.64750627235469</v>
      </c>
      <c r="AR42" s="430">
        <f>INDEX(Historical!$C$7:$C$1190,MATCH(B42,Historical!$B$7:$B$1214,0))*IF(AH42="n/a",1.03,IF(AH42&lt;0,1.01,IF(AH42&gt;10,1.1,(1+AH42/100))))</f>
        <v>5.9620000000000006</v>
      </c>
      <c r="AS42" s="581">
        <f t="shared" si="26"/>
        <v>6.3960336000000009</v>
      </c>
      <c r="AT42" s="581">
        <f t="shared" si="15"/>
        <v>6.9979003617600011</v>
      </c>
      <c r="AU42" s="581">
        <f t="shared" si="15"/>
        <v>7.6564027858016175</v>
      </c>
      <c r="AV42" s="581">
        <f t="shared" si="15"/>
        <v>8.3768702879455503</v>
      </c>
      <c r="AW42" s="430">
        <f t="shared" si="27"/>
        <v>35.38920703550717</v>
      </c>
      <c r="AX42" s="516">
        <f t="shared" si="28"/>
        <v>17.1011921501436</v>
      </c>
      <c r="AY42" s="606">
        <v>0.71</v>
      </c>
      <c r="AZ42" s="571">
        <v>34.39</v>
      </c>
      <c r="BA42" s="571">
        <v>-9.34</v>
      </c>
      <c r="BB42" s="571">
        <v>-1.18</v>
      </c>
      <c r="BC42" s="571">
        <v>4.99</v>
      </c>
      <c r="BD42" s="591"/>
      <c r="BE42" s="421">
        <v>2021</v>
      </c>
      <c r="BF42" s="421">
        <f t="shared" si="14"/>
        <v>0</v>
      </c>
      <c r="BG42" s="578">
        <v>7.6899999999999995</v>
      </c>
      <c r="BH42" t="s">
        <v>3876</v>
      </c>
      <c r="BI42" t="s">
        <v>3877</v>
      </c>
    </row>
    <row r="43" spans="1:61" s="8" customFormat="1" ht="12.75" customHeight="1" x14ac:dyDescent="0.25">
      <c r="A43" s="577" t="s">
        <v>4984</v>
      </c>
      <c r="B43" s="409" t="s">
        <v>2051</v>
      </c>
      <c r="C43" s="734" t="s">
        <v>177</v>
      </c>
      <c r="D43" s="734" t="s">
        <v>3650</v>
      </c>
      <c r="E43" s="504">
        <v>8</v>
      </c>
      <c r="F43" s="33">
        <v>574</v>
      </c>
      <c r="G43" s="33" t="s">
        <v>105</v>
      </c>
      <c r="H43" s="33" t="s">
        <v>105</v>
      </c>
      <c r="I43" s="573">
        <v>36.1</v>
      </c>
      <c r="J43" s="430">
        <f t="shared" si="16"/>
        <v>2.6592797783933517</v>
      </c>
      <c r="K43" s="575">
        <v>0.24</v>
      </c>
      <c r="L43" s="406">
        <v>4</v>
      </c>
      <c r="M43" s="423">
        <f t="shared" si="17"/>
        <v>0.96</v>
      </c>
      <c r="N43" s="183" t="s">
        <v>311</v>
      </c>
      <c r="O43" s="505">
        <v>0.22</v>
      </c>
      <c r="P43" s="422">
        <v>45730</v>
      </c>
      <c r="Q43" s="422">
        <v>45747</v>
      </c>
      <c r="R43" s="423">
        <f t="shared" si="18"/>
        <v>9.0909090909090864</v>
      </c>
      <c r="S43" s="474">
        <f>IF(INDEX(Historical!$D$7:$D$1190,MATCH(B43,Historical!$B$7:$B$1192,0))=0,"n/a",(INDEX(Historical!$C$7:$C$1190,MATCH(B43,Historical!$B$7:$B$1192,0))/INDEX(Historical!$D$7:$D$1190,MATCH(B43,Historical!$B$7:$B$1192,0))-1)*100)</f>
        <v>9.9999999999999858</v>
      </c>
      <c r="T43" s="474">
        <f>IF(INDEX(Historical!$F$7:$F$1190,MATCH(B43,Historical!$B$7:$B$1192,0))=0,"n/a",((INDEX(Historical!$C$7:$C$1190,MATCH(B43,Historical!$B$7:$B$1192,0))/INDEX(Historical!$F$7:$F$1190,MATCH(B43,Historical!$B$7:$B$1192,0)))^(1/3)-1)*100)</f>
        <v>25.99210498948732</v>
      </c>
      <c r="U43" s="474">
        <f>IF(INDEX(Historical!$H$7:$H$1190,MATCH(B43,Historical!$B$7:$B$1192,0))=0,"n/a",((INDEX(Historical!$C$7:$C$1190,MATCH(B43,Historical!$B$7:$B$1192,0))/INDEX(Historical!$H$7:$H$1190,MATCH(B43,Historical!$B$7:$B$1192,0)))^(1/5)-1)*100)</f>
        <v>20.249402070384104</v>
      </c>
      <c r="V43" s="474">
        <f>IF(INDEX(Historical!$M$7:$M$1190,MATCH(B43,Historical!$B$7:$B$1192,0))=0,"n/a",((INDEX(Historical!$C$7:$C$1190,MATCH(B43,Historical!$B$7:$B$1192,0))/INDEX(Historical!$M$7:$M$1190,MATCH(B43,Historical!$B$7:$B$1192,0)))^(1/10)-1)*100)</f>
        <v>-0.65740922573594984</v>
      </c>
      <c r="W43" s="475" t="str">
        <f t="shared" si="19"/>
        <v>n/a</v>
      </c>
      <c r="X43" s="476" t="str">
        <f t="shared" si="20"/>
        <v>n/a</v>
      </c>
      <c r="Y43" s="449"/>
      <c r="Z43" s="430">
        <f t="shared" si="21"/>
        <v>21.524663677130043</v>
      </c>
      <c r="AA43" s="581">
        <f t="shared" si="22"/>
        <v>8.0941704035874444</v>
      </c>
      <c r="AB43" s="406">
        <v>12</v>
      </c>
      <c r="AC43" s="568">
        <v>4.46</v>
      </c>
      <c r="AD43" s="568">
        <v>1.83</v>
      </c>
      <c r="AE43" s="568">
        <v>1.37</v>
      </c>
      <c r="AF43" s="568">
        <v>1.52</v>
      </c>
      <c r="AG43" s="568">
        <v>20.599999999999998</v>
      </c>
      <c r="AH43" s="568">
        <v>-16.93</v>
      </c>
      <c r="AI43" s="568">
        <v>10.620000000000001</v>
      </c>
      <c r="AJ43" s="568" t="s">
        <v>135</v>
      </c>
      <c r="AK43" s="568">
        <v>4.42</v>
      </c>
      <c r="AL43" s="576">
        <v>22920</v>
      </c>
      <c r="AM43" s="571">
        <v>5.13</v>
      </c>
      <c r="AN43" s="568">
        <v>0.6</v>
      </c>
      <c r="AO43" s="510">
        <f t="shared" si="23"/>
        <v>14.814511445190011</v>
      </c>
      <c r="AP43" s="511">
        <f t="shared" si="24"/>
        <v>22.908681848777455</v>
      </c>
      <c r="AQ43" s="582">
        <f t="shared" si="25"/>
        <v>-26.053656048748074</v>
      </c>
      <c r="AR43" s="430">
        <f>INDEX(Historical!$C$7:$C$1190,MATCH(B43,Historical!$B$7:$B$1214,0))*IF(AH43="n/a",1.03,IF(AH43&lt;0,1.01,IF(AH43&gt;10,1.1,(1+AH43/100))))</f>
        <v>0.88880000000000003</v>
      </c>
      <c r="AS43" s="581">
        <f t="shared" si="26"/>
        <v>0.9776800000000001</v>
      </c>
      <c r="AT43" s="581">
        <f t="shared" si="15"/>
        <v>1.020893456</v>
      </c>
      <c r="AU43" s="581">
        <f t="shared" si="15"/>
        <v>1.0660169467552001</v>
      </c>
      <c r="AV43" s="581">
        <f t="shared" si="15"/>
        <v>1.1131348958017799</v>
      </c>
      <c r="AW43" s="430">
        <f t="shared" si="27"/>
        <v>5.0665252985569804</v>
      </c>
      <c r="AX43" s="516">
        <f t="shared" si="28"/>
        <v>14.034696117886373</v>
      </c>
      <c r="AY43" s="606">
        <v>1.1200000000000001</v>
      </c>
      <c r="AZ43" s="571">
        <v>39.44</v>
      </c>
      <c r="BA43" s="571">
        <v>-19.939999999999998</v>
      </c>
      <c r="BB43" s="571">
        <v>8.0500000000000007</v>
      </c>
      <c r="BC43" s="571">
        <v>6.370000000000001</v>
      </c>
      <c r="BD43" s="591"/>
      <c r="BE43" s="421">
        <v>2018</v>
      </c>
      <c r="BF43" s="421">
        <f t="shared" si="14"/>
        <v>1</v>
      </c>
      <c r="BG43" s="578">
        <v>10.059999999999999</v>
      </c>
      <c r="BH43" t="s">
        <v>3876</v>
      </c>
      <c r="BI43" t="s">
        <v>3877</v>
      </c>
    </row>
    <row r="44" spans="1:61" s="8" customFormat="1" ht="12.75" customHeight="1" x14ac:dyDescent="0.25">
      <c r="A44" s="577" t="s">
        <v>4793</v>
      </c>
      <c r="B44" s="409" t="s">
        <v>4794</v>
      </c>
      <c r="C44" s="734" t="s">
        <v>243</v>
      </c>
      <c r="D44" s="734" t="s">
        <v>4807</v>
      </c>
      <c r="E44" s="504">
        <v>7</v>
      </c>
      <c r="F44" s="33">
        <v>608</v>
      </c>
      <c r="G44" s="33" t="s">
        <v>105</v>
      </c>
      <c r="H44" s="33" t="s">
        <v>105</v>
      </c>
      <c r="I44" s="573">
        <v>90.59</v>
      </c>
      <c r="J44" s="430">
        <f t="shared" si="16"/>
        <v>1.2804945358207305</v>
      </c>
      <c r="K44" s="575">
        <v>0.28999999999999998</v>
      </c>
      <c r="L44" s="406">
        <v>4</v>
      </c>
      <c r="M44" s="423">
        <f t="shared" si="17"/>
        <v>1.1599999999999999</v>
      </c>
      <c r="N44" s="183" t="s">
        <v>3623</v>
      </c>
      <c r="O44" s="505">
        <v>0.27</v>
      </c>
      <c r="P44" s="422">
        <v>45730</v>
      </c>
      <c r="Q44" s="422">
        <v>45744</v>
      </c>
      <c r="R44" s="423">
        <f t="shared" si="18"/>
        <v>7.4074074074073932</v>
      </c>
      <c r="S44" s="474">
        <f>IF(INDEX(Historical!$D$7:$D$1190,MATCH(B44,Historical!$B$7:$B$1192,0))=0,"n/a",(INDEX(Historical!$C$7:$C$1190,MATCH(B44,Historical!$B$7:$B$1192,0))/INDEX(Historical!$D$7:$D$1190,MATCH(B44,Historical!$B$7:$B$1192,0))-1)*100)</f>
        <v>8.0000000000000071</v>
      </c>
      <c r="T44" s="474">
        <f>IF(INDEX(Historical!$F$7:$F$1190,MATCH(B44,Historical!$B$7:$B$1192,0))=0,"n/a",((INDEX(Historical!$C$7:$C$1190,MATCH(B44,Historical!$B$7:$B$1192,0))/INDEX(Historical!$F$7:$F$1190,MATCH(B44,Historical!$B$7:$B$1192,0)))^(1/3)-1)*100)</f>
        <v>14.471424255333186</v>
      </c>
      <c r="U44" s="474">
        <f>IF(INDEX(Historical!$H$7:$H$1190,MATCH(B44,Historical!$B$7:$B$1192,0))=0,"n/a",((INDEX(Historical!$C$7:$C$1190,MATCH(B44,Historical!$B$7:$B$1192,0))/INDEX(Historical!$H$7:$H$1190,MATCH(B44,Historical!$B$7:$B$1192,0)))^(1/5)-1)*100)</f>
        <v>14.037357635025295</v>
      </c>
      <c r="V44" s="474" t="str">
        <f>IF(INDEX(Historical!$M$7:$M$1190,MATCH(B44,Historical!$B$7:$B$1192,0))=0,"n/a",((INDEX(Historical!$C$7:$C$1190,MATCH(B44,Historical!$B$7:$B$1192,0))/INDEX(Historical!$M$7:$M$1190,MATCH(B44,Historical!$B$7:$B$1192,0)))^(1/10)-1)*100)</f>
        <v>n/a</v>
      </c>
      <c r="W44" s="475" t="str">
        <f t="shared" si="19"/>
        <v>n/a</v>
      </c>
      <c r="X44" s="476">
        <f t="shared" si="20"/>
        <v>1.0344405036864626</v>
      </c>
      <c r="Y44" s="451"/>
      <c r="Z44" s="430">
        <f t="shared" si="21"/>
        <v>25.607064017660043</v>
      </c>
      <c r="AA44" s="581">
        <f t="shared" si="22"/>
        <v>19.997792494481235</v>
      </c>
      <c r="AB44" s="406">
        <v>12</v>
      </c>
      <c r="AC44" s="568">
        <v>4.53</v>
      </c>
      <c r="AD44" s="568">
        <v>1.94</v>
      </c>
      <c r="AE44" s="568">
        <v>3.94</v>
      </c>
      <c r="AF44" s="568">
        <v>8.76</v>
      </c>
      <c r="AG44" s="568">
        <v>42.63</v>
      </c>
      <c r="AH44" s="568">
        <v>11.77</v>
      </c>
      <c r="AI44" s="568">
        <v>9.59</v>
      </c>
      <c r="AJ44" s="568">
        <v>13.569999999999999</v>
      </c>
      <c r="AK44" s="568">
        <v>10.32</v>
      </c>
      <c r="AL44" s="576">
        <v>41400</v>
      </c>
      <c r="AM44" s="571">
        <v>0.27999999999999997</v>
      </c>
      <c r="AN44" s="568">
        <v>1.51</v>
      </c>
      <c r="AO44" s="510">
        <f t="shared" si="23"/>
        <v>-4.6799403236352095</v>
      </c>
      <c r="AP44" s="511">
        <f t="shared" si="24"/>
        <v>15.317852170846026</v>
      </c>
      <c r="AQ44" s="582">
        <f t="shared" si="25"/>
        <v>179.03059350516918</v>
      </c>
      <c r="AR44" s="430">
        <f>INDEX(Historical!$C$7:$C$1190,MATCH(B44,Historical!$B$7:$B$1214,0))*IF(AH44="n/a",1.03,IF(AH44&lt;0,1.01,IF(AH44&gt;10,1.1,(1+AH44/100))))</f>
        <v>1.1880000000000002</v>
      </c>
      <c r="AS44" s="581">
        <f t="shared" si="26"/>
        <v>1.3019292000000002</v>
      </c>
      <c r="AT44" s="581">
        <f t="shared" si="15"/>
        <v>1.4321221200000003</v>
      </c>
      <c r="AU44" s="581">
        <f t="shared" si="15"/>
        <v>1.5753343320000004</v>
      </c>
      <c r="AV44" s="581">
        <f t="shared" si="15"/>
        <v>1.7328677652000006</v>
      </c>
      <c r="AW44" s="430">
        <f t="shared" si="27"/>
        <v>7.2302534172000019</v>
      </c>
      <c r="AX44" s="516">
        <f t="shared" si="28"/>
        <v>7.9812930976929044</v>
      </c>
      <c r="AY44" s="606">
        <v>1.31</v>
      </c>
      <c r="AZ44" s="571">
        <v>60.819999999999993</v>
      </c>
      <c r="BA44" s="571">
        <v>-10.440000000000001</v>
      </c>
      <c r="BB44" s="571">
        <v>6.11</v>
      </c>
      <c r="BC44" s="571">
        <v>26.290000000000003</v>
      </c>
      <c r="BD44" s="591"/>
      <c r="BE44" s="421">
        <v>2019</v>
      </c>
      <c r="BF44" s="421">
        <f t="shared" si="14"/>
        <v>1</v>
      </c>
      <c r="BG44" s="578">
        <v>11.42</v>
      </c>
      <c r="BH44" t="s">
        <v>3876</v>
      </c>
      <c r="BI44" t="s">
        <v>3877</v>
      </c>
    </row>
    <row r="45" spans="1:61" s="8" customFormat="1" ht="12.75" customHeight="1" x14ac:dyDescent="0.25">
      <c r="A45" s="577" t="s">
        <v>4995</v>
      </c>
      <c r="B45" s="409" t="s">
        <v>4991</v>
      </c>
      <c r="C45" s="734" t="s">
        <v>107</v>
      </c>
      <c r="D45" s="734" t="s">
        <v>3652</v>
      </c>
      <c r="E45" s="504">
        <v>5</v>
      </c>
      <c r="F45" s="33">
        <v>677</v>
      </c>
      <c r="G45" s="33" t="s">
        <v>105</v>
      </c>
      <c r="H45" s="33" t="s">
        <v>105</v>
      </c>
      <c r="I45" s="573">
        <v>17.11</v>
      </c>
      <c r="J45" s="430">
        <f t="shared" si="16"/>
        <v>3.039158386908241</v>
      </c>
      <c r="K45" s="575">
        <v>0.13</v>
      </c>
      <c r="L45" s="406">
        <v>4</v>
      </c>
      <c r="M45" s="423">
        <f t="shared" si="17"/>
        <v>0.52</v>
      </c>
      <c r="N45" s="183" t="s">
        <v>147</v>
      </c>
      <c r="O45" s="505">
        <v>0.12</v>
      </c>
      <c r="P45" s="422">
        <v>45811</v>
      </c>
      <c r="Q45" s="422">
        <v>45824</v>
      </c>
      <c r="R45" s="423">
        <f t="shared" si="18"/>
        <v>8.333333333333341</v>
      </c>
      <c r="S45" s="474">
        <f>IF(INDEX(Historical!$D$7:$D$1190,MATCH(B45,Historical!$B$7:$B$1192,0))=0,"n/a",(INDEX(Historical!$C$7:$C$1190,MATCH(B45,Historical!$B$7:$B$1192,0))/INDEX(Historical!$D$7:$D$1190,MATCH(B45,Historical!$B$7:$B$1192,0))-1)*100)</f>
        <v>9.7560975609755971</v>
      </c>
      <c r="T45" s="474">
        <f>IF(INDEX(Historical!$F$7:$F$1190,MATCH(B45,Historical!$B$7:$B$1192,0))=0,"n/a",((INDEX(Historical!$C$7:$C$1190,MATCH(B45,Historical!$B$7:$B$1192,0))/INDEX(Historical!$F$7:$F$1190,MATCH(B45,Historical!$B$7:$B$1192,0)))^(1/3)-1)*100)</f>
        <v>14.471424255333186</v>
      </c>
      <c r="U45" s="474" t="str">
        <f>IF(INDEX(Historical!$H$7:$H$1190,MATCH(B45,Historical!$B$7:$B$1192,0))=0,"n/a",((INDEX(Historical!$C$7:$C$1190,MATCH(B45,Historical!$B$7:$B$1192,0))/INDEX(Historical!$H$7:$H$1190,MATCH(B45,Historical!$B$7:$B$1192,0)))^(1/5)-1)*100)</f>
        <v>n/a</v>
      </c>
      <c r="V45" s="474" t="str">
        <f>IF(INDEX(Historical!$M$7:$M$1190,MATCH(B45,Historical!$B$7:$B$1192,0))=0,"n/a",((INDEX(Historical!$C$7:$C$1190,MATCH(B45,Historical!$B$7:$B$1192,0))/INDEX(Historical!$M$7:$M$1190,MATCH(B45,Historical!$B$7:$B$1192,0)))^(1/10)-1)*100)</f>
        <v>n/a</v>
      </c>
      <c r="W45" s="475" t="str">
        <f t="shared" si="19"/>
        <v>n/a</v>
      </c>
      <c r="X45" s="476" t="str">
        <f t="shared" si="20"/>
        <v>n/a</v>
      </c>
      <c r="Y45" s="449"/>
      <c r="Z45" s="430" t="str">
        <f t="shared" si="21"/>
        <v>n/a</v>
      </c>
      <c r="AA45" s="581" t="str">
        <f t="shared" si="22"/>
        <v>n/a</v>
      </c>
      <c r="AB45" s="406">
        <v>12</v>
      </c>
      <c r="AC45" s="568">
        <v>-0.32</v>
      </c>
      <c r="AD45" s="568" t="s">
        <v>135</v>
      </c>
      <c r="AE45" s="568">
        <v>3.78</v>
      </c>
      <c r="AF45" s="568">
        <v>0.98</v>
      </c>
      <c r="AG45" s="568">
        <v>-1.8900000000000001</v>
      </c>
      <c r="AH45" s="568">
        <v>48.11</v>
      </c>
      <c r="AI45" s="568">
        <v>26.43</v>
      </c>
      <c r="AJ45" s="568">
        <v>0.41000000000000003</v>
      </c>
      <c r="AK45" s="568" t="s">
        <v>135</v>
      </c>
      <c r="AL45" s="576">
        <v>3620</v>
      </c>
      <c r="AM45" s="571">
        <v>8.14</v>
      </c>
      <c r="AN45" s="568">
        <v>0.04</v>
      </c>
      <c r="AO45" s="510" t="str">
        <f t="shared" si="23"/>
        <v>n/a</v>
      </c>
      <c r="AP45" s="511" t="str">
        <f t="shared" si="24"/>
        <v>n/a</v>
      </c>
      <c r="AQ45" s="582" t="str">
        <f t="shared" si="25"/>
        <v>n/a</v>
      </c>
      <c r="AR45" s="430">
        <f>INDEX(Historical!$C$7:$C$1190,MATCH(B45,Historical!$B$7:$B$1214,0))*IF(AH45="n/a",1.03,IF(AH45&lt;0,1.01,IF(AH45&gt;10,1.1,(1+AH45/100))))</f>
        <v>0.495</v>
      </c>
      <c r="AS45" s="581">
        <f t="shared" si="26"/>
        <v>0.54449999999999998</v>
      </c>
      <c r="AT45" s="581">
        <f t="shared" si="15"/>
        <v>0.56083499999999997</v>
      </c>
      <c r="AU45" s="581">
        <f t="shared" si="15"/>
        <v>0.57766004999999998</v>
      </c>
      <c r="AV45" s="581">
        <f t="shared" si="15"/>
        <v>0.59498985149999994</v>
      </c>
      <c r="AW45" s="430">
        <f t="shared" si="27"/>
        <v>2.7729849014999997</v>
      </c>
      <c r="AX45" s="516">
        <f t="shared" si="28"/>
        <v>16.206808308007012</v>
      </c>
      <c r="AY45" s="606">
        <v>0.95</v>
      </c>
      <c r="AZ45" s="571">
        <v>26.650000000000002</v>
      </c>
      <c r="BA45" s="571">
        <v>-11.78</v>
      </c>
      <c r="BB45" s="571">
        <v>8.33</v>
      </c>
      <c r="BC45" s="571">
        <v>3.88</v>
      </c>
      <c r="BD45" s="591"/>
      <c r="BE45" s="421">
        <v>2021</v>
      </c>
      <c r="BF45" s="421">
        <f t="shared" si="14"/>
        <v>0</v>
      </c>
      <c r="BG45" s="578">
        <v>-0.27</v>
      </c>
      <c r="BH45" t="s">
        <v>3876</v>
      </c>
      <c r="BI45" t="s">
        <v>3877</v>
      </c>
    </row>
    <row r="46" spans="1:61" s="8" customFormat="1" ht="12.75" customHeight="1" x14ac:dyDescent="0.25">
      <c r="A46" s="577" t="s">
        <v>4636</v>
      </c>
      <c r="B46" s="409" t="s">
        <v>2120</v>
      </c>
      <c r="C46" s="734" t="s">
        <v>177</v>
      </c>
      <c r="D46" s="734" t="s">
        <v>3650</v>
      </c>
      <c r="E46" s="504">
        <v>8</v>
      </c>
      <c r="F46" s="33">
        <v>590</v>
      </c>
      <c r="G46" s="33" t="s">
        <v>105</v>
      </c>
      <c r="H46" s="33" t="s">
        <v>105</v>
      </c>
      <c r="I46" s="573">
        <v>124.82</v>
      </c>
      <c r="J46" s="430">
        <f t="shared" si="16"/>
        <v>3.2687069379907072</v>
      </c>
      <c r="K46" s="575">
        <v>1.02</v>
      </c>
      <c r="L46" s="406">
        <v>4</v>
      </c>
      <c r="M46" s="423">
        <f t="shared" si="17"/>
        <v>4.08</v>
      </c>
      <c r="N46" s="183" t="s">
        <v>469</v>
      </c>
      <c r="O46" s="505">
        <v>0.97499999999999998</v>
      </c>
      <c r="P46" s="422">
        <v>45947</v>
      </c>
      <c r="Q46" s="422">
        <v>45961</v>
      </c>
      <c r="R46" s="423">
        <f t="shared" si="18"/>
        <v>4.6153846153846194</v>
      </c>
      <c r="S46" s="474">
        <f>IF(INDEX(Historical!$D$7:$D$1190,MATCH(B46,Historical!$B$7:$B$1192,0))=0,"n/a",(INDEX(Historical!$C$7:$C$1190,MATCH(B46,Historical!$B$7:$B$1192,0))/INDEX(Historical!$D$7:$D$1190,MATCH(B46,Historical!$B$7:$B$1192,0))-1)*100)</f>
        <v>10.303030303030303</v>
      </c>
      <c r="T46" s="474">
        <f>IF(INDEX(Historical!$F$7:$F$1190,MATCH(B46,Historical!$B$7:$B$1192,0))=0,"n/a",((INDEX(Historical!$C$7:$C$1190,MATCH(B46,Historical!$B$7:$B$1192,0))/INDEX(Historical!$F$7:$F$1190,MATCH(B46,Historical!$B$7:$B$1192,0)))^(1/3)-1)*100)</f>
        <v>31.179877229935737</v>
      </c>
      <c r="U46" s="474">
        <f>IF(INDEX(Historical!$H$7:$H$1190,MATCH(B46,Historical!$B$7:$B$1192,0))=0,"n/a",((INDEX(Historical!$C$7:$C$1190,MATCH(B46,Historical!$B$7:$B$1192,0))/INDEX(Historical!$H$7:$H$1190,MATCH(B46,Historical!$B$7:$B$1192,0)))^(1/5)-1)*100)</f>
        <v>29.100245544105352</v>
      </c>
      <c r="V46" s="474">
        <f>IF(INDEX(Historical!$M$7:$M$1190,MATCH(B46,Historical!$B$7:$B$1192,0))=0,"n/a",((INDEX(Historical!$C$7:$C$1190,MATCH(B46,Historical!$B$7:$B$1192,0))/INDEX(Historical!$M$7:$M$1190,MATCH(B46,Historical!$B$7:$B$1192,0)))^(1/10)-1)*100)</f>
        <v>21.687734636001153</v>
      </c>
      <c r="W46" s="475">
        <f t="shared" si="19"/>
        <v>1.3417835487437031</v>
      </c>
      <c r="X46" s="476">
        <f t="shared" si="20"/>
        <v>1.5291773801421624</v>
      </c>
      <c r="Y46" s="451"/>
      <c r="Z46" s="430">
        <f t="shared" si="21"/>
        <v>39.688715953307394</v>
      </c>
      <c r="AA46" s="581">
        <f t="shared" si="22"/>
        <v>12.142023346303501</v>
      </c>
      <c r="AB46" s="406">
        <v>12</v>
      </c>
      <c r="AC46" s="568">
        <v>10.28</v>
      </c>
      <c r="AD46" s="568">
        <v>3.13</v>
      </c>
      <c r="AE46" s="568">
        <v>2.99</v>
      </c>
      <c r="AF46" s="568">
        <v>2.33</v>
      </c>
      <c r="AG46" s="568">
        <v>19.63</v>
      </c>
      <c r="AH46" s="568">
        <v>-14.34</v>
      </c>
      <c r="AI46" s="568">
        <v>11.77</v>
      </c>
      <c r="AJ46" s="568">
        <v>19.03</v>
      </c>
      <c r="AK46" s="568">
        <v>3.88</v>
      </c>
      <c r="AL46" s="576">
        <v>68150</v>
      </c>
      <c r="AM46" s="571">
        <v>0.22</v>
      </c>
      <c r="AN46" s="568">
        <v>0.16</v>
      </c>
      <c r="AO46" s="510">
        <f t="shared" si="23"/>
        <v>20.22692913579256</v>
      </c>
      <c r="AP46" s="511">
        <f t="shared" si="24"/>
        <v>32.368952482096063</v>
      </c>
      <c r="AQ46" s="582">
        <f t="shared" si="25"/>
        <v>12.132688061732688</v>
      </c>
      <c r="AR46" s="430">
        <f>INDEX(Historical!$C$7:$C$1190,MATCH(B46,Historical!$B$7:$B$1214,0))*IF(AH46="n/a",1.03,IF(AH46&lt;0,1.01,IF(AH46&gt;10,1.1,(1+AH46/100))))</f>
        <v>3.6764000000000001</v>
      </c>
      <c r="AS46" s="581">
        <f t="shared" si="26"/>
        <v>4.0440400000000007</v>
      </c>
      <c r="AT46" s="581">
        <f t="shared" si="15"/>
        <v>4.2009487520000004</v>
      </c>
      <c r="AU46" s="581">
        <f t="shared" si="15"/>
        <v>4.3639455635775999</v>
      </c>
      <c r="AV46" s="581">
        <f t="shared" si="15"/>
        <v>4.5332666514444107</v>
      </c>
      <c r="AW46" s="430">
        <f t="shared" si="27"/>
        <v>20.818600967022011</v>
      </c>
      <c r="AX46" s="516">
        <f t="shared" si="28"/>
        <v>16.678898387295316</v>
      </c>
      <c r="AY46" s="606">
        <v>0.85</v>
      </c>
      <c r="AZ46" s="571">
        <v>21.75</v>
      </c>
      <c r="BA46" s="571">
        <v>-9.67</v>
      </c>
      <c r="BB46" s="571">
        <v>3.9800000000000004</v>
      </c>
      <c r="BC46" s="571">
        <v>2.08</v>
      </c>
      <c r="BD46" s="591"/>
      <c r="BE46" s="421">
        <v>2018</v>
      </c>
      <c r="BF46" s="421">
        <f t="shared" si="14"/>
        <v>1</v>
      </c>
      <c r="BG46" s="578">
        <v>12.53</v>
      </c>
      <c r="BH46" t="s">
        <v>3876</v>
      </c>
      <c r="BI46" t="s">
        <v>3877</v>
      </c>
    </row>
    <row r="47" spans="1:61" s="8" customFormat="1" ht="12.75" customHeight="1" x14ac:dyDescent="0.25">
      <c r="A47" s="8" t="s">
        <v>4797</v>
      </c>
      <c r="B47" s="409" t="s">
        <v>4798</v>
      </c>
      <c r="C47" s="734" t="s">
        <v>3636</v>
      </c>
      <c r="D47" s="734" t="s">
        <v>4808</v>
      </c>
      <c r="E47" s="504">
        <v>8</v>
      </c>
      <c r="F47" s="33">
        <v>587</v>
      </c>
      <c r="G47" s="33" t="s">
        <v>105</v>
      </c>
      <c r="H47" s="33" t="s">
        <v>105</v>
      </c>
      <c r="I47" s="573">
        <v>31.32</v>
      </c>
      <c r="J47" s="430">
        <f t="shared" si="16"/>
        <v>3.8314176245210727</v>
      </c>
      <c r="K47" s="575">
        <v>0.3</v>
      </c>
      <c r="L47" s="406">
        <v>4</v>
      </c>
      <c r="M47" s="423">
        <f t="shared" si="17"/>
        <v>1.2</v>
      </c>
      <c r="N47" s="183" t="s">
        <v>288</v>
      </c>
      <c r="O47" s="505">
        <v>0.29499999999999998</v>
      </c>
      <c r="P47" s="422">
        <v>45838</v>
      </c>
      <c r="Q47" s="422">
        <v>45852</v>
      </c>
      <c r="R47" s="423">
        <f t="shared" si="18"/>
        <v>1.6949152542372898</v>
      </c>
      <c r="S47" s="474">
        <f>IF(INDEX(Historical!$D$7:$D$1190,MATCH(B47,Historical!$B$7:$B$1192,0))=0,"n/a",(INDEX(Historical!$C$7:$C$1190,MATCH(B47,Historical!$B$7:$B$1192,0))/INDEX(Historical!$D$7:$D$1190,MATCH(B47,Historical!$B$7:$B$1192,0))-1)*100)</f>
        <v>3.603603603603589</v>
      </c>
      <c r="T47" s="474">
        <f>IF(INDEX(Historical!$F$7:$F$1190,MATCH(B47,Historical!$B$7:$B$1192,0))=0,"n/a",((INDEX(Historical!$C$7:$C$1190,MATCH(B47,Historical!$B$7:$B$1192,0))/INDEX(Historical!$F$7:$F$1190,MATCH(B47,Historical!$B$7:$B$1192,0)))^(1/3)-1)*100)</f>
        <v>5.4768751380597447</v>
      </c>
      <c r="U47" s="474">
        <f>IF(INDEX(Historical!$H$7:$H$1190,MATCH(B47,Historical!$B$7:$B$1192,0))=0,"n/a",((INDEX(Historical!$C$7:$C$1190,MATCH(B47,Historical!$B$7:$B$1192,0))/INDEX(Historical!$H$7:$H$1190,MATCH(B47,Historical!$B$7:$B$1192,0)))^(1/5)-1)*100)</f>
        <v>5.983895403096029</v>
      </c>
      <c r="V47" s="474" t="str">
        <f>IF(INDEX(Historical!$M$7:$M$1190,MATCH(B47,Historical!$B$7:$B$1192,0))=0,"n/a",((INDEX(Historical!$C$7:$C$1190,MATCH(B47,Historical!$B$7:$B$1192,0))/INDEX(Historical!$M$7:$M$1190,MATCH(B47,Historical!$B$7:$B$1192,0)))^(1/10)-1)*100)</f>
        <v>n/a</v>
      </c>
      <c r="W47" s="475" t="str">
        <f t="shared" si="19"/>
        <v>n/a</v>
      </c>
      <c r="X47" s="476">
        <f t="shared" si="20"/>
        <v>0.47154416100047503</v>
      </c>
      <c r="Y47" s="451"/>
      <c r="Z47" s="430">
        <f t="shared" si="21"/>
        <v>100.84033613445378</v>
      </c>
      <c r="AA47" s="581">
        <f t="shared" si="22"/>
        <v>26.319327731092439</v>
      </c>
      <c r="AB47" s="406">
        <v>12</v>
      </c>
      <c r="AC47" s="568">
        <v>1.19</v>
      </c>
      <c r="AD47" s="568">
        <v>4.71</v>
      </c>
      <c r="AE47" s="568">
        <v>12.3</v>
      </c>
      <c r="AF47" s="568">
        <v>1.62</v>
      </c>
      <c r="AG47" s="568">
        <v>6.3299999999999992</v>
      </c>
      <c r="AH47" s="568">
        <v>8.93</v>
      </c>
      <c r="AI47" s="568">
        <v>4.7</v>
      </c>
      <c r="AJ47" s="568">
        <v>12.690000000000001</v>
      </c>
      <c r="AK47" s="568">
        <v>5.6000000000000005</v>
      </c>
      <c r="AL47" s="576">
        <v>6220</v>
      </c>
      <c r="AM47" s="571">
        <v>0.57000000000000006</v>
      </c>
      <c r="AN47" s="568">
        <v>0.61</v>
      </c>
      <c r="AO47" s="510">
        <f t="shared" si="23"/>
        <v>-16.504014703475338</v>
      </c>
      <c r="AP47" s="511">
        <f t="shared" si="24"/>
        <v>9.8153130276171012</v>
      </c>
      <c r="AQ47" s="582">
        <f t="shared" si="25"/>
        <v>37.658693755194975</v>
      </c>
      <c r="AR47" s="430">
        <f>INDEX(Historical!$C$7:$C$1190,MATCH(B47,Historical!$B$7:$B$1214,0))*IF(AH47="n/a",1.03,IF(AH47&lt;0,1.01,IF(AH47&gt;10,1.1,(1+AH47/100))))</f>
        <v>1.2526949999999999</v>
      </c>
      <c r="AS47" s="581">
        <f t="shared" si="26"/>
        <v>1.3115716649999998</v>
      </c>
      <c r="AT47" s="581">
        <f t="shared" ref="AT47:AV66" si="29">IF($AK47="n/a",1.03*AS47,IF($AK47&lt;0,1.01*AS47,IF($AK47&gt;10,1.1*AS47,(1+$AK47/100)*AS47)))</f>
        <v>1.3850196782399997</v>
      </c>
      <c r="AU47" s="581">
        <f t="shared" si="29"/>
        <v>1.4625807802214397</v>
      </c>
      <c r="AV47" s="581">
        <f t="shared" si="29"/>
        <v>1.5444853039138404</v>
      </c>
      <c r="AW47" s="430">
        <f t="shared" si="27"/>
        <v>6.9563524273752799</v>
      </c>
      <c r="AX47" s="516">
        <f t="shared" si="28"/>
        <v>22.210576077187994</v>
      </c>
      <c r="AY47" s="606">
        <v>1.1000000000000001</v>
      </c>
      <c r="AZ47" s="571">
        <v>14.14</v>
      </c>
      <c r="BA47" s="571">
        <v>-10.199999999999999</v>
      </c>
      <c r="BB47" s="571">
        <v>0.8</v>
      </c>
      <c r="BC47" s="571">
        <v>-1.51</v>
      </c>
      <c r="BD47" s="591"/>
      <c r="BE47" s="421">
        <v>2018</v>
      </c>
      <c r="BF47" s="421">
        <f t="shared" si="14"/>
        <v>1</v>
      </c>
      <c r="BG47" s="578">
        <v>3.8699999999999997</v>
      </c>
      <c r="BH47" t="s">
        <v>3876</v>
      </c>
      <c r="BI47" t="s">
        <v>3878</v>
      </c>
    </row>
    <row r="48" spans="1:61" s="8" customFormat="1" ht="12.75" customHeight="1" x14ac:dyDescent="0.25">
      <c r="A48" s="577" t="s">
        <v>4705</v>
      </c>
      <c r="B48" s="409" t="s">
        <v>4703</v>
      </c>
      <c r="C48" s="734" t="s">
        <v>107</v>
      </c>
      <c r="D48" s="734" t="s">
        <v>3929</v>
      </c>
      <c r="E48" s="504">
        <v>8</v>
      </c>
      <c r="F48" s="33">
        <v>585</v>
      </c>
      <c r="G48" s="33" t="s">
        <v>105</v>
      </c>
      <c r="H48" s="33" t="s">
        <v>105</v>
      </c>
      <c r="I48" s="573">
        <v>53.26</v>
      </c>
      <c r="J48" s="430">
        <f t="shared" si="16"/>
        <v>2.0277882087870824</v>
      </c>
      <c r="K48" s="575">
        <v>0.27</v>
      </c>
      <c r="L48" s="406">
        <v>4</v>
      </c>
      <c r="M48" s="423">
        <f t="shared" si="17"/>
        <v>1.08</v>
      </c>
      <c r="N48" s="183" t="s">
        <v>288</v>
      </c>
      <c r="O48" s="505">
        <v>0.24</v>
      </c>
      <c r="P48" s="422">
        <v>45810</v>
      </c>
      <c r="Q48" s="422">
        <v>45817</v>
      </c>
      <c r="R48" s="423">
        <f t="shared" si="18"/>
        <v>12.500000000000011</v>
      </c>
      <c r="S48" s="474">
        <f>IF(INDEX(Historical!$D$7:$D$1190,MATCH(B48,Historical!$B$7:$B$1192,0))=0,"n/a",(INDEX(Historical!$C$7:$C$1190,MATCH(B48,Historical!$B$7:$B$1192,0))/INDEX(Historical!$D$7:$D$1190,MATCH(B48,Historical!$B$7:$B$1192,0))-1)*100)</f>
        <v>9.302325581395344</v>
      </c>
      <c r="T48" s="474">
        <f>IF(INDEX(Historical!$F$7:$F$1190,MATCH(B48,Historical!$B$7:$B$1192,0))=0,"n/a",((INDEX(Historical!$C$7:$C$1190,MATCH(B48,Historical!$B$7:$B$1192,0))/INDEX(Historical!$F$7:$F$1190,MATCH(B48,Historical!$B$7:$B$1192,0)))^(1/3)-1)*100)</f>
        <v>9.8052659866539891</v>
      </c>
      <c r="U48" s="474">
        <f>IF(INDEX(Historical!$H$7:$H$1190,MATCH(B48,Historical!$B$7:$B$1192,0))=0,"n/a",((INDEX(Historical!$C$7:$C$1190,MATCH(B48,Historical!$B$7:$B$1192,0))/INDEX(Historical!$H$7:$H$1190,MATCH(B48,Historical!$B$7:$B$1192,0)))^(1/5)-1)*100)</f>
        <v>10.138706578336464</v>
      </c>
      <c r="V48" s="474" t="str">
        <f>IF(INDEX(Historical!$M$7:$M$1190,MATCH(B48,Historical!$B$7:$B$1192,0))=0,"n/a",((INDEX(Historical!$C$7:$C$1190,MATCH(B48,Historical!$B$7:$B$1192,0))/INDEX(Historical!$M$7:$M$1190,MATCH(B48,Historical!$B$7:$B$1192,0)))^(1/10)-1)*100)</f>
        <v>n/a</v>
      </c>
      <c r="W48" s="475" t="str">
        <f t="shared" si="19"/>
        <v>n/a</v>
      </c>
      <c r="X48" s="476" t="str">
        <f t="shared" si="20"/>
        <v>n/a</v>
      </c>
      <c r="Y48" s="451"/>
      <c r="Z48" s="430">
        <f t="shared" si="21"/>
        <v>87.096774193548399</v>
      </c>
      <c r="AA48" s="581">
        <f t="shared" si="22"/>
        <v>42.951612903225808</v>
      </c>
      <c r="AB48" s="406">
        <v>12</v>
      </c>
      <c r="AC48" s="568">
        <v>1.24</v>
      </c>
      <c r="AD48" s="568">
        <v>2.54</v>
      </c>
      <c r="AE48" s="568">
        <v>1.1200000000000001</v>
      </c>
      <c r="AF48" s="568" t="s">
        <v>135</v>
      </c>
      <c r="AG48" s="568">
        <v>34.300000000000004</v>
      </c>
      <c r="AH48" s="568">
        <v>-1.08</v>
      </c>
      <c r="AI48" s="568">
        <v>35.699999999999996</v>
      </c>
      <c r="AJ48" s="568" t="s">
        <v>135</v>
      </c>
      <c r="AK48" s="568">
        <v>16.939999999999998</v>
      </c>
      <c r="AL48" s="576">
        <v>15950</v>
      </c>
      <c r="AM48" s="571">
        <v>0.52</v>
      </c>
      <c r="AN48" s="568">
        <v>3.77</v>
      </c>
      <c r="AO48" s="510">
        <f t="shared" si="23"/>
        <v>-30.785118116102261</v>
      </c>
      <c r="AP48" s="511">
        <f t="shared" si="24"/>
        <v>12.166494787123547</v>
      </c>
      <c r="AQ48" s="582" t="str">
        <f t="shared" si="25"/>
        <v>n/a</v>
      </c>
      <c r="AR48" s="430">
        <f>INDEX(Historical!$C$7:$C$1190,MATCH(B48,Historical!$B$7:$B$1214,0))*IF(AH48="n/a",1.03,IF(AH48&lt;0,1.01,IF(AH48&gt;10,1.1,(1+AH48/100))))</f>
        <v>0.94939999999999991</v>
      </c>
      <c r="AS48" s="581">
        <f t="shared" si="26"/>
        <v>1.04434</v>
      </c>
      <c r="AT48" s="581">
        <f t="shared" si="29"/>
        <v>1.1487740000000002</v>
      </c>
      <c r="AU48" s="581">
        <f t="shared" si="29"/>
        <v>1.2636514000000003</v>
      </c>
      <c r="AV48" s="581">
        <f t="shared" si="29"/>
        <v>1.3900165400000004</v>
      </c>
      <c r="AW48" s="430">
        <f t="shared" si="27"/>
        <v>5.7961819400000012</v>
      </c>
      <c r="AX48" s="516">
        <f t="shared" si="28"/>
        <v>10.882804994367259</v>
      </c>
      <c r="AY48" s="606">
        <v>1.1499999999999999</v>
      </c>
      <c r="AZ48" s="571">
        <v>40.19</v>
      </c>
      <c r="BA48" s="571">
        <v>-5.92</v>
      </c>
      <c r="BB48" s="571">
        <v>0.2</v>
      </c>
      <c r="BC48" s="571">
        <v>3.83</v>
      </c>
      <c r="BD48" s="591"/>
      <c r="BE48" s="421">
        <v>2018</v>
      </c>
      <c r="BF48" s="421">
        <f t="shared" si="14"/>
        <v>1</v>
      </c>
      <c r="BG48" s="578">
        <v>0.16999999999999998</v>
      </c>
      <c r="BH48" t="s">
        <v>3876</v>
      </c>
      <c r="BI48" t="s">
        <v>3877</v>
      </c>
    </row>
    <row r="49" spans="1:61" s="8" customFormat="1" ht="12.75" customHeight="1" x14ac:dyDescent="0.25">
      <c r="A49" s="577" t="s">
        <v>4795</v>
      </c>
      <c r="B49" s="409" t="s">
        <v>4796</v>
      </c>
      <c r="C49" s="734" t="s">
        <v>3636</v>
      </c>
      <c r="D49" s="734" t="s">
        <v>4809</v>
      </c>
      <c r="E49" s="504">
        <v>8</v>
      </c>
      <c r="F49" s="33">
        <v>579</v>
      </c>
      <c r="G49" s="33" t="s">
        <v>105</v>
      </c>
      <c r="H49" s="33" t="s">
        <v>105</v>
      </c>
      <c r="I49" s="573">
        <v>66.12</v>
      </c>
      <c r="J49" s="430">
        <f t="shared" si="16"/>
        <v>4.1893526920750146</v>
      </c>
      <c r="K49" s="575">
        <v>0.6925</v>
      </c>
      <c r="L49" s="406">
        <v>4</v>
      </c>
      <c r="M49" s="423">
        <f t="shared" si="17"/>
        <v>2.77</v>
      </c>
      <c r="N49" s="183" t="s">
        <v>469</v>
      </c>
      <c r="O49" s="505">
        <v>0.67500000000000004</v>
      </c>
      <c r="P49" s="422">
        <v>45747</v>
      </c>
      <c r="Q49" s="422">
        <v>45764</v>
      </c>
      <c r="R49" s="423">
        <f t="shared" si="18"/>
        <v>2.5925925925925868</v>
      </c>
      <c r="S49" s="474">
        <f>IF(INDEX(Historical!$D$7:$D$1190,MATCH(B49,Historical!$B$7:$B$1192,0))=0,"n/a",(INDEX(Historical!$C$7:$C$1190,MATCH(B49,Historical!$B$7:$B$1192,0))/INDEX(Historical!$D$7:$D$1190,MATCH(B49,Historical!$B$7:$B$1192,0))-1)*100)</f>
        <v>2.8708133971292016</v>
      </c>
      <c r="T49" s="474">
        <f>IF(INDEX(Historical!$F$7:$F$1190,MATCH(B49,Historical!$B$7:$B$1192,0))=0,"n/a",((INDEX(Historical!$C$7:$C$1190,MATCH(B49,Historical!$B$7:$B$1192,0))/INDEX(Historical!$F$7:$F$1190,MATCH(B49,Historical!$B$7:$B$1192,0)))^(1/3)-1)*100)</f>
        <v>3.699614866141232</v>
      </c>
      <c r="U49" s="474">
        <f>IF(INDEX(Historical!$H$7:$H$1190,MATCH(B49,Historical!$B$7:$B$1192,0))=0,"n/a",((INDEX(Historical!$C$7:$C$1190,MATCH(B49,Historical!$B$7:$B$1192,0))/INDEX(Historical!$H$7:$H$1190,MATCH(B49,Historical!$B$7:$B$1192,0)))^(1/5)-1)*100)</f>
        <v>3.6867362135242443</v>
      </c>
      <c r="V49" s="474">
        <f>IF(INDEX(Historical!$M$7:$M$1190,MATCH(B49,Historical!$B$7:$B$1192,0))=0,"n/a",((INDEX(Historical!$C$7:$C$1190,MATCH(B49,Historical!$B$7:$B$1192,0))/INDEX(Historical!$M$7:$M$1190,MATCH(B49,Historical!$B$7:$B$1192,0)))^(1/10)-1)*100)</f>
        <v>2.2565182563572872</v>
      </c>
      <c r="W49" s="475">
        <f t="shared" si="19"/>
        <v>1.6338162579175264</v>
      </c>
      <c r="X49" s="476">
        <f t="shared" si="20"/>
        <v>2.1815007180616832</v>
      </c>
      <c r="Y49" s="451"/>
      <c r="Z49" s="430">
        <f t="shared" si="21"/>
        <v>106.13026819923373</v>
      </c>
      <c r="AA49" s="581">
        <f t="shared" si="22"/>
        <v>25.333333333333336</v>
      </c>
      <c r="AB49" s="406">
        <v>12</v>
      </c>
      <c r="AC49" s="568">
        <v>2.61</v>
      </c>
      <c r="AD49" s="568" t="s">
        <v>135</v>
      </c>
      <c r="AE49" s="568">
        <v>8.34</v>
      </c>
      <c r="AF49" s="568">
        <v>2.29</v>
      </c>
      <c r="AG49" s="568">
        <v>9.1999999999999993</v>
      </c>
      <c r="AH49" s="568">
        <v>-29.48</v>
      </c>
      <c r="AI49" s="568">
        <v>-20.3</v>
      </c>
      <c r="AJ49" s="568">
        <v>1.69</v>
      </c>
      <c r="AK49" s="568">
        <v>-13.969999999999999</v>
      </c>
      <c r="AL49" s="576">
        <v>25250</v>
      </c>
      <c r="AM49" s="571">
        <v>0.89</v>
      </c>
      <c r="AN49" s="568">
        <v>0.79</v>
      </c>
      <c r="AO49" s="510">
        <f t="shared" si="23"/>
        <v>-17.457244427734075</v>
      </c>
      <c r="AP49" s="511">
        <f t="shared" si="24"/>
        <v>7.8760889055992589</v>
      </c>
      <c r="AQ49" s="582">
        <f t="shared" si="25"/>
        <v>60.573047874491401</v>
      </c>
      <c r="AR49" s="430">
        <f>INDEX(Historical!$C$7:$C$1190,MATCH(B49,Historical!$B$7:$B$1214,0))*IF(AH49="n/a",1.03,IF(AH49&lt;0,1.01,IF(AH49&gt;10,1.1,(1+AH49/100))))</f>
        <v>2.714375</v>
      </c>
      <c r="AS49" s="581">
        <f t="shared" si="26"/>
        <v>2.74151875</v>
      </c>
      <c r="AT49" s="581">
        <f t="shared" si="29"/>
        <v>2.7689339374999999</v>
      </c>
      <c r="AU49" s="581">
        <f t="shared" si="29"/>
        <v>2.7966232768750001</v>
      </c>
      <c r="AV49" s="581">
        <f t="shared" si="29"/>
        <v>2.8245895096437503</v>
      </c>
      <c r="AW49" s="430">
        <f t="shared" si="27"/>
        <v>13.84604047401875</v>
      </c>
      <c r="AX49" s="516">
        <f t="shared" si="28"/>
        <v>20.94077506657403</v>
      </c>
      <c r="AY49" s="606">
        <v>0.94</v>
      </c>
      <c r="AZ49" s="571">
        <v>11.29</v>
      </c>
      <c r="BA49" s="571">
        <v>-15.809999999999999</v>
      </c>
      <c r="BB49" s="571">
        <v>0.57000000000000006</v>
      </c>
      <c r="BC49" s="571">
        <v>-4.7600000000000007</v>
      </c>
      <c r="BD49" s="591"/>
      <c r="BE49" s="421">
        <v>2018</v>
      </c>
      <c r="BF49" s="421">
        <f t="shared" si="14"/>
        <v>1</v>
      </c>
      <c r="BG49" s="578">
        <v>4.96</v>
      </c>
      <c r="BH49" t="s">
        <v>3876</v>
      </c>
      <c r="BI49" t="s">
        <v>3878</v>
      </c>
    </row>
    <row r="50" spans="1:61" s="8" customFormat="1" ht="12.75" customHeight="1" x14ac:dyDescent="0.25">
      <c r="A50" s="577" t="s">
        <v>4758</v>
      </c>
      <c r="B50" s="409" t="s">
        <v>4753</v>
      </c>
      <c r="C50" s="734" t="s">
        <v>107</v>
      </c>
      <c r="D50" s="734" t="s">
        <v>3646</v>
      </c>
      <c r="E50" s="504">
        <v>7</v>
      </c>
      <c r="F50" s="33">
        <v>609</v>
      </c>
      <c r="G50" s="33" t="s">
        <v>105</v>
      </c>
      <c r="H50" s="33" t="s">
        <v>105</v>
      </c>
      <c r="I50" s="573">
        <v>62.74</v>
      </c>
      <c r="J50" s="430">
        <f t="shared" si="16"/>
        <v>1.9764105833598979</v>
      </c>
      <c r="K50" s="575">
        <v>0.31</v>
      </c>
      <c r="L50" s="406">
        <v>4</v>
      </c>
      <c r="M50" s="423">
        <f t="shared" si="17"/>
        <v>1.24</v>
      </c>
      <c r="N50" s="183" t="s">
        <v>288</v>
      </c>
      <c r="O50" s="505">
        <v>0.28000000000000003</v>
      </c>
      <c r="P50" s="422">
        <v>45730</v>
      </c>
      <c r="Q50" s="422">
        <v>45740</v>
      </c>
      <c r="R50" s="423">
        <f t="shared" si="18"/>
        <v>10.714285714285703</v>
      </c>
      <c r="S50" s="474">
        <f>IF(INDEX(Historical!$D$7:$D$1190,MATCH(B50,Historical!$B$7:$B$1192,0))=0,"n/a",(INDEX(Historical!$C$7:$C$1190,MATCH(B50,Historical!$B$7:$B$1192,0))/INDEX(Historical!$D$7:$D$1190,MATCH(B50,Historical!$B$7:$B$1192,0))-1)*100)</f>
        <v>12.000000000000011</v>
      </c>
      <c r="T50" s="474">
        <f>IF(INDEX(Historical!$F$7:$F$1190,MATCH(B50,Historical!$B$7:$B$1192,0))=0,"n/a",((INDEX(Historical!$C$7:$C$1190,MATCH(B50,Historical!$B$7:$B$1192,0))/INDEX(Historical!$F$7:$F$1190,MATCH(B50,Historical!$B$7:$B$1192,0)))^(1/3)-1)*100)</f>
        <v>16.960709528514649</v>
      </c>
      <c r="U50" s="474">
        <f>IF(INDEX(Historical!$H$7:$H$1190,MATCH(B50,Historical!$B$7:$B$1192,0))=0,"n/a",((INDEX(Historical!$C$7:$C$1190,MATCH(B50,Historical!$B$7:$B$1192,0))/INDEX(Historical!$H$7:$H$1190,MATCH(B50,Historical!$B$7:$B$1192,0)))^(1/5)-1)*100)</f>
        <v>30.142562462025225</v>
      </c>
      <c r="V50" s="474" t="str">
        <f>IF(INDEX(Historical!$M$7:$M$1190,MATCH(B50,Historical!$B$7:$B$1192,0))=0,"n/a",((INDEX(Historical!$C$7:$C$1190,MATCH(B50,Historical!$B$7:$B$1192,0))/INDEX(Historical!$M$7:$M$1190,MATCH(B50,Historical!$B$7:$B$1192,0)))^(1/10)-1)*100)</f>
        <v>n/a</v>
      </c>
      <c r="W50" s="475" t="str">
        <f t="shared" si="19"/>
        <v>n/a</v>
      </c>
      <c r="X50" s="476">
        <f t="shared" si="20"/>
        <v>7.7487307100321923</v>
      </c>
      <c r="Y50" s="451"/>
      <c r="Z50" s="430">
        <f t="shared" si="21"/>
        <v>18.075801749271136</v>
      </c>
      <c r="AA50" s="581">
        <f t="shared" si="22"/>
        <v>9.1457725947521862</v>
      </c>
      <c r="AB50" s="406">
        <v>12</v>
      </c>
      <c r="AC50" s="568">
        <v>6.86</v>
      </c>
      <c r="AD50" s="568">
        <v>2.17</v>
      </c>
      <c r="AE50" s="568">
        <v>4.9800000000000004</v>
      </c>
      <c r="AF50" s="568">
        <v>1.1000000000000001</v>
      </c>
      <c r="AG50" s="568">
        <v>12.94</v>
      </c>
      <c r="AH50" s="568">
        <v>3.7199999999999998</v>
      </c>
      <c r="AI50" s="568">
        <v>3.7600000000000002</v>
      </c>
      <c r="AJ50" s="568">
        <v>3.8899999999999997</v>
      </c>
      <c r="AK50" s="568">
        <v>4.21</v>
      </c>
      <c r="AL50" s="576">
        <v>6180</v>
      </c>
      <c r="AM50" s="571">
        <v>3.34</v>
      </c>
      <c r="AN50" s="568">
        <v>0.09</v>
      </c>
      <c r="AO50" s="510">
        <f t="shared" si="23"/>
        <v>22.973200450632937</v>
      </c>
      <c r="AP50" s="511">
        <f t="shared" si="24"/>
        <v>32.118973045385125</v>
      </c>
      <c r="AQ50" s="582">
        <f t="shared" si="25"/>
        <v>-33.132469748921878</v>
      </c>
      <c r="AR50" s="430">
        <f>INDEX(Historical!$C$7:$C$1190,MATCH(B50,Historical!$B$7:$B$1214,0))*IF(AH50="n/a",1.03,IF(AH50&lt;0,1.01,IF(AH50&gt;10,1.1,(1+AH50/100))))</f>
        <v>1.161664</v>
      </c>
      <c r="AS50" s="581">
        <f t="shared" si="26"/>
        <v>1.2053425664000001</v>
      </c>
      <c r="AT50" s="581">
        <f t="shared" si="29"/>
        <v>1.2560874884454403</v>
      </c>
      <c r="AU50" s="581">
        <f t="shared" si="29"/>
        <v>1.3089687717089933</v>
      </c>
      <c r="AV50" s="581">
        <f t="shared" si="29"/>
        <v>1.3640763569979419</v>
      </c>
      <c r="AW50" s="430">
        <f t="shared" si="27"/>
        <v>6.2961391835523761</v>
      </c>
      <c r="AX50" s="516">
        <f t="shared" si="28"/>
        <v>10.035287190870857</v>
      </c>
      <c r="AY50" s="606">
        <v>0.86</v>
      </c>
      <c r="AZ50" s="571">
        <v>21.57</v>
      </c>
      <c r="BA50" s="571">
        <v>-3.9699999999999998</v>
      </c>
      <c r="BB50" s="571">
        <v>5.58</v>
      </c>
      <c r="BC50" s="571">
        <v>9.42</v>
      </c>
      <c r="BD50" s="591"/>
      <c r="BE50" s="421">
        <v>2019</v>
      </c>
      <c r="BF50" s="421"/>
      <c r="BG50" s="578">
        <v>10.280000000000001</v>
      </c>
      <c r="BH50" t="s">
        <v>3876</v>
      </c>
      <c r="BI50" t="s">
        <v>3877</v>
      </c>
    </row>
    <row r="51" spans="1:61" s="8" customFormat="1" ht="12.75" customHeight="1" x14ac:dyDescent="0.25">
      <c r="A51" s="577" t="s">
        <v>4662</v>
      </c>
      <c r="B51" s="409" t="s">
        <v>2079</v>
      </c>
      <c r="C51" s="734" t="s">
        <v>107</v>
      </c>
      <c r="D51" s="734" t="s">
        <v>3652</v>
      </c>
      <c r="E51" s="504">
        <v>8</v>
      </c>
      <c r="F51" s="33">
        <v>565</v>
      </c>
      <c r="G51" s="33" t="s">
        <v>105</v>
      </c>
      <c r="H51" s="33" t="s">
        <v>105</v>
      </c>
      <c r="I51" s="573">
        <v>105.14</v>
      </c>
      <c r="J51" s="430">
        <f t="shared" si="16"/>
        <v>2.282670724747955</v>
      </c>
      <c r="K51" s="575">
        <v>0.6</v>
      </c>
      <c r="L51" s="406">
        <v>4</v>
      </c>
      <c r="M51" s="423">
        <f t="shared" si="17"/>
        <v>2.4</v>
      </c>
      <c r="N51" s="183" t="s">
        <v>106</v>
      </c>
      <c r="O51" s="505">
        <v>0.55000000000000004</v>
      </c>
      <c r="P51" s="422">
        <v>45688</v>
      </c>
      <c r="Q51" s="422">
        <v>45705</v>
      </c>
      <c r="R51" s="423">
        <f t="shared" si="18"/>
        <v>9.0909090909090793</v>
      </c>
      <c r="S51" s="474">
        <f>IF(INDEX(Historical!$D$7:$D$1190,MATCH(B51,Historical!$B$7:$B$1192,0))=0,"n/a",(INDEX(Historical!$C$7:$C$1190,MATCH(B51,Historical!$B$7:$B$1192,0))/INDEX(Historical!$D$7:$D$1190,MATCH(B51,Historical!$B$7:$B$1192,0))-1)*100)</f>
        <v>14.583333333333348</v>
      </c>
      <c r="T51" s="474">
        <f>IF(INDEX(Historical!$F$7:$F$1190,MATCH(B51,Historical!$B$7:$B$1192,0))=0,"n/a",((INDEX(Historical!$C$7:$C$1190,MATCH(B51,Historical!$B$7:$B$1192,0))/INDEX(Historical!$F$7:$F$1190,MATCH(B51,Historical!$B$7:$B$1192,0)))^(1/3)-1)*100)</f>
        <v>18.563110149668759</v>
      </c>
      <c r="U51" s="474">
        <f>IF(INDEX(Historical!$H$7:$H$1190,MATCH(B51,Historical!$B$7:$B$1192,0))=0,"n/a",((INDEX(Historical!$C$7:$C$1190,MATCH(B51,Historical!$B$7:$B$1192,0))/INDEX(Historical!$H$7:$H$1190,MATCH(B51,Historical!$B$7:$B$1192,0)))^(1/5)-1)*100)</f>
        <v>15.833464032628509</v>
      </c>
      <c r="V51" s="474">
        <f>IF(INDEX(Historical!$M$7:$M$1190,MATCH(B51,Historical!$B$7:$B$1192,0))=0,"n/a",((INDEX(Historical!$C$7:$C$1190,MATCH(B51,Historical!$B$7:$B$1192,0))/INDEX(Historical!$M$7:$M$1190,MATCH(B51,Historical!$B$7:$B$1192,0)))^(1/10)-1)*100)</f>
        <v>11.817304401530127</v>
      </c>
      <c r="W51" s="475">
        <f t="shared" si="19"/>
        <v>1.3398541236340127</v>
      </c>
      <c r="X51" s="476">
        <f t="shared" si="20"/>
        <v>1.2616306002094428</v>
      </c>
      <c r="Y51" s="451"/>
      <c r="Z51" s="430">
        <f t="shared" si="21"/>
        <v>28.037383177570092</v>
      </c>
      <c r="AA51" s="581">
        <f t="shared" si="22"/>
        <v>12.282710280373831</v>
      </c>
      <c r="AB51" s="406">
        <v>12</v>
      </c>
      <c r="AC51" s="568">
        <v>8.56</v>
      </c>
      <c r="AD51" s="568">
        <v>1.62</v>
      </c>
      <c r="AE51" s="568">
        <v>3.21</v>
      </c>
      <c r="AF51" s="568">
        <v>1.77</v>
      </c>
      <c r="AG51" s="568">
        <v>15.47</v>
      </c>
      <c r="AH51" s="568">
        <v>7.76</v>
      </c>
      <c r="AI51" s="568">
        <v>6.5299999999999994</v>
      </c>
      <c r="AJ51" s="568">
        <v>12.55</v>
      </c>
      <c r="AK51" s="568">
        <v>7.59</v>
      </c>
      <c r="AL51" s="576">
        <v>14490</v>
      </c>
      <c r="AM51" s="571">
        <v>0.96</v>
      </c>
      <c r="AN51" s="568">
        <v>0.44</v>
      </c>
      <c r="AO51" s="510">
        <f t="shared" si="23"/>
        <v>5.8334244770026338</v>
      </c>
      <c r="AP51" s="511">
        <f t="shared" si="24"/>
        <v>18.116134757376464</v>
      </c>
      <c r="AQ51" s="582">
        <f t="shared" si="25"/>
        <v>-1.702498740333791</v>
      </c>
      <c r="AR51" s="430">
        <f>INDEX(Historical!$C$7:$C$1190,MATCH(B51,Historical!$B$7:$B$1214,0))*IF(AH51="n/a",1.03,IF(AH51&lt;0,1.01,IF(AH51&gt;10,1.1,(1+AH51/100))))</f>
        <v>2.3707199999999999</v>
      </c>
      <c r="AS51" s="581">
        <f t="shared" si="26"/>
        <v>2.5255280159999995</v>
      </c>
      <c r="AT51" s="581">
        <f t="shared" si="29"/>
        <v>2.7172155924143997</v>
      </c>
      <c r="AU51" s="581">
        <f t="shared" si="29"/>
        <v>2.9234522558786527</v>
      </c>
      <c r="AV51" s="581">
        <f t="shared" si="29"/>
        <v>3.1453422820998425</v>
      </c>
      <c r="AW51" s="430">
        <f t="shared" si="27"/>
        <v>13.682258146392893</v>
      </c>
      <c r="AX51" s="516">
        <f t="shared" si="28"/>
        <v>13.013370883006367</v>
      </c>
      <c r="AY51" s="606">
        <v>0.97</v>
      </c>
      <c r="AZ51" s="571">
        <v>54.010000000000005</v>
      </c>
      <c r="BA51" s="571">
        <v>-7.7299999999999995</v>
      </c>
      <c r="BB51" s="571">
        <v>1.71</v>
      </c>
      <c r="BC51" s="571">
        <v>8.94</v>
      </c>
      <c r="BD51" s="591"/>
      <c r="BE51" s="421">
        <v>2018</v>
      </c>
      <c r="BF51" s="421">
        <f t="shared" ref="BF51:BF82" si="30">IF(BE51&gt;2020,0,IF(BE51&gt;2008,1,IF(BE51&gt;2001,2,IF(BE51&gt;1990,3,IF(BE51&gt;1980,4,IF(BE51&gt;1973,5,IF(BE51&gt;1970,6,IF(BE51&gt;1960,7,IF(BE51&gt;1958,8,IF(BE51&gt;1953,9,10))))))))))</f>
        <v>1</v>
      </c>
      <c r="BG51" s="578">
        <v>1.58</v>
      </c>
      <c r="BH51" t="s">
        <v>3876</v>
      </c>
      <c r="BI51" t="s">
        <v>3877</v>
      </c>
    </row>
    <row r="52" spans="1:61" s="8" customFormat="1" ht="12.75" customHeight="1" x14ac:dyDescent="0.25">
      <c r="A52" s="577" t="s">
        <v>4656</v>
      </c>
      <c r="B52" s="409" t="s">
        <v>4648</v>
      </c>
      <c r="C52" s="734" t="s">
        <v>177</v>
      </c>
      <c r="D52" s="734" t="s">
        <v>3650</v>
      </c>
      <c r="E52" s="504">
        <v>8</v>
      </c>
      <c r="F52" s="33">
        <v>572</v>
      </c>
      <c r="G52" s="33" t="s">
        <v>105</v>
      </c>
      <c r="H52" s="33" t="s">
        <v>105</v>
      </c>
      <c r="I52" s="573">
        <v>148.76</v>
      </c>
      <c r="J52" s="430">
        <f t="shared" si="16"/>
        <v>2.6888948642108095</v>
      </c>
      <c r="K52" s="575">
        <v>1</v>
      </c>
      <c r="L52" s="406">
        <v>4</v>
      </c>
      <c r="M52" s="423">
        <f t="shared" si="17"/>
        <v>4</v>
      </c>
      <c r="N52" s="183" t="s">
        <v>318</v>
      </c>
      <c r="O52" s="505">
        <v>0.9</v>
      </c>
      <c r="P52" s="422">
        <v>45722</v>
      </c>
      <c r="Q52" s="422">
        <v>45729</v>
      </c>
      <c r="R52" s="423">
        <f t="shared" si="18"/>
        <v>11.111111111111107</v>
      </c>
      <c r="S52" s="474">
        <f>IF(INDEX(Historical!$D$7:$D$1190,MATCH(B52,Historical!$B$7:$B$1192,0))=0,"n/a",(INDEX(Historical!$C$7:$C$1190,MATCH(B52,Historical!$B$7:$B$1192,0))/INDEX(Historical!$D$7:$D$1190,MATCH(B52,Historical!$B$7:$B$1192,0))-1)*100)</f>
        <v>9.7560975609756184</v>
      </c>
      <c r="T52" s="474">
        <f>IF(INDEX(Historical!$F$7:$F$1190,MATCH(B52,Historical!$B$7:$B$1192,0))=0,"n/a",((INDEX(Historical!$C$7:$C$1190,MATCH(B52,Historical!$B$7:$B$1192,0))/INDEX(Historical!$F$7:$F$1190,MATCH(B52,Historical!$B$7:$B$1192,0)))^(1/3)-1)*100)</f>
        <v>27.180779953799174</v>
      </c>
      <c r="U52" s="474">
        <f>IF(INDEX(Historical!$H$7:$H$1190,MATCH(B52,Historical!$B$7:$B$1192,0))=0,"n/a",((INDEX(Historical!$C$7:$C$1190,MATCH(B52,Historical!$B$7:$B$1192,0))/INDEX(Historical!$H$7:$H$1190,MATCH(B52,Historical!$B$7:$B$1192,0)))^(1/5)-1)*100)</f>
        <v>39.253448730679708</v>
      </c>
      <c r="V52" s="474" t="str">
        <f>IF(INDEX(Historical!$M$7:$M$1190,MATCH(B52,Historical!$B$7:$B$1192,0))=0,"n/a",((INDEX(Historical!$C$7:$C$1190,MATCH(B52,Historical!$B$7:$B$1192,0))/INDEX(Historical!$M$7:$M$1190,MATCH(B52,Historical!$B$7:$B$1192,0)))^(1/10)-1)*100)</f>
        <v>n/a</v>
      </c>
      <c r="W52" s="475" t="str">
        <f t="shared" si="19"/>
        <v>n/a</v>
      </c>
      <c r="X52" s="476">
        <f t="shared" si="20"/>
        <v>0.6503222122379011</v>
      </c>
      <c r="Y52" s="451"/>
      <c r="Z52" s="430">
        <f t="shared" si="21"/>
        <v>28.429282160625441</v>
      </c>
      <c r="AA52" s="581">
        <f t="shared" si="22"/>
        <v>10.572850035536602</v>
      </c>
      <c r="AB52" s="406">
        <v>12</v>
      </c>
      <c r="AC52" s="568">
        <v>14.07</v>
      </c>
      <c r="AD52" s="568" t="s">
        <v>135</v>
      </c>
      <c r="AE52" s="568">
        <v>3.06</v>
      </c>
      <c r="AF52" s="568">
        <v>1.1100000000000001</v>
      </c>
      <c r="AG52" s="568">
        <v>13.55</v>
      </c>
      <c r="AH52" s="568">
        <v>-22.88</v>
      </c>
      <c r="AI52" s="568">
        <v>-2.11</v>
      </c>
      <c r="AJ52" s="568">
        <v>60.36</v>
      </c>
      <c r="AK52" s="568">
        <v>-1.8499999999999999</v>
      </c>
      <c r="AL52" s="576">
        <v>43060</v>
      </c>
      <c r="AM52" s="571">
        <v>37.29</v>
      </c>
      <c r="AN52" s="568">
        <v>0.39</v>
      </c>
      <c r="AO52" s="510">
        <f t="shared" si="23"/>
        <v>31.369493559353913</v>
      </c>
      <c r="AP52" s="511">
        <f t="shared" si="24"/>
        <v>41.942343594890517</v>
      </c>
      <c r="AQ52" s="582">
        <f t="shared" si="25"/>
        <v>-27.778539540765834</v>
      </c>
      <c r="AR52" s="430">
        <f>INDEX(Historical!$C$7:$C$1190,MATCH(B52,Historical!$B$7:$B$1214,0))*IF(AH52="n/a",1.03,IF(AH52&lt;0,1.01,IF(AH52&gt;10,1.1,(1+AH52/100))))</f>
        <v>3.6360000000000001</v>
      </c>
      <c r="AS52" s="581">
        <f t="shared" si="26"/>
        <v>3.6723600000000003</v>
      </c>
      <c r="AT52" s="581">
        <f t="shared" si="29"/>
        <v>3.7090836000000005</v>
      </c>
      <c r="AU52" s="581">
        <f t="shared" si="29"/>
        <v>3.7461744360000004</v>
      </c>
      <c r="AV52" s="581">
        <f t="shared" si="29"/>
        <v>3.7836361803600003</v>
      </c>
      <c r="AW52" s="430">
        <f t="shared" si="27"/>
        <v>18.547254216360002</v>
      </c>
      <c r="AX52" s="516">
        <f t="shared" si="28"/>
        <v>12.467904151895674</v>
      </c>
      <c r="AY52" s="606">
        <v>1.1200000000000001</v>
      </c>
      <c r="AZ52" s="571">
        <v>30.490000000000002</v>
      </c>
      <c r="BA52" s="571">
        <v>-25.790000000000003</v>
      </c>
      <c r="BB52" s="571">
        <v>4.3</v>
      </c>
      <c r="BC52" s="571">
        <v>-1.9800000000000002</v>
      </c>
      <c r="BD52" s="591"/>
      <c r="BE52" s="421">
        <v>2018</v>
      </c>
      <c r="BF52" s="421">
        <f t="shared" si="30"/>
        <v>1</v>
      </c>
      <c r="BG52" s="578">
        <v>7.1</v>
      </c>
      <c r="BH52" t="s">
        <v>3876</v>
      </c>
      <c r="BI52" t="s">
        <v>3877</v>
      </c>
    </row>
    <row r="53" spans="1:61" s="8" customFormat="1" ht="12.75" customHeight="1" x14ac:dyDescent="0.25">
      <c r="A53" s="577" t="s">
        <v>4828</v>
      </c>
      <c r="B53" s="409" t="s">
        <v>4824</v>
      </c>
      <c r="C53" s="734" t="s">
        <v>107</v>
      </c>
      <c r="D53" s="734" t="s">
        <v>3652</v>
      </c>
      <c r="E53" s="504">
        <v>8</v>
      </c>
      <c r="F53" s="33">
        <v>566</v>
      </c>
      <c r="G53" s="33" t="s">
        <v>105</v>
      </c>
      <c r="H53" s="33" t="s">
        <v>105</v>
      </c>
      <c r="I53" s="573">
        <v>53.68</v>
      </c>
      <c r="J53" s="430">
        <f t="shared" si="16"/>
        <v>1.4157973174366618</v>
      </c>
      <c r="K53" s="575">
        <v>0.19</v>
      </c>
      <c r="L53" s="406">
        <v>4</v>
      </c>
      <c r="M53" s="423">
        <f t="shared" si="17"/>
        <v>0.76</v>
      </c>
      <c r="N53" s="183" t="s">
        <v>1164</v>
      </c>
      <c r="O53" s="505">
        <v>0.17</v>
      </c>
      <c r="P53" s="422">
        <v>45699</v>
      </c>
      <c r="Q53" s="422">
        <v>45713</v>
      </c>
      <c r="R53" s="423">
        <f t="shared" si="18"/>
        <v>11.764705882352935</v>
      </c>
      <c r="S53" s="474">
        <f>IF(INDEX(Historical!$D$7:$D$1190,MATCH(B53,Historical!$B$7:$B$1192,0))=0,"n/a",(INDEX(Historical!$C$7:$C$1190,MATCH(B53,Historical!$B$7:$B$1192,0))/INDEX(Historical!$D$7:$D$1190,MATCH(B53,Historical!$B$7:$B$1192,0))-1)*100)</f>
        <v>13.333333333333353</v>
      </c>
      <c r="T53" s="474">
        <f>IF(INDEX(Historical!$F$7:$F$1190,MATCH(B53,Historical!$B$7:$B$1192,0))=0,"n/a",((INDEX(Historical!$C$7:$C$1190,MATCH(B53,Historical!$B$7:$B$1192,0))/INDEX(Historical!$F$7:$F$1190,MATCH(B53,Historical!$B$7:$B$1192,0)))^(1/3)-1)*100)</f>
        <v>15.616214441920405</v>
      </c>
      <c r="U53" s="474">
        <f>IF(INDEX(Historical!$H$7:$H$1190,MATCH(B53,Historical!$B$7:$B$1192,0))=0,"n/a",((INDEX(Historical!$C$7:$C$1190,MATCH(B53,Historical!$B$7:$B$1192,0))/INDEX(Historical!$H$7:$H$1190,MATCH(B53,Historical!$B$7:$B$1192,0)))^(1/5)-1)*100)</f>
        <v>16.271101521949817</v>
      </c>
      <c r="V53" s="474" t="str">
        <f>IF(INDEX(Historical!$M$7:$M$1190,MATCH(B53,Historical!$B$7:$B$1192,0))=0,"n/a",((INDEX(Historical!$C$7:$C$1190,MATCH(B53,Historical!$B$7:$B$1192,0))/INDEX(Historical!$M$7:$M$1190,MATCH(B53,Historical!$B$7:$B$1192,0)))^(1/10)-1)*100)</f>
        <v>n/a</v>
      </c>
      <c r="W53" s="475" t="str">
        <f t="shared" si="19"/>
        <v>n/a</v>
      </c>
      <c r="X53" s="476" t="str">
        <f t="shared" si="20"/>
        <v>n/a</v>
      </c>
      <c r="Y53" s="451"/>
      <c r="Z53" s="430">
        <f t="shared" si="21"/>
        <v>39.37823834196891</v>
      </c>
      <c r="AA53" s="581">
        <f t="shared" si="22"/>
        <v>27.813471502590673</v>
      </c>
      <c r="AB53" s="406">
        <v>12</v>
      </c>
      <c r="AC53" s="568">
        <v>1.93</v>
      </c>
      <c r="AD53" s="568" t="s">
        <v>135</v>
      </c>
      <c r="AE53" s="568">
        <v>4.0199999999999996</v>
      </c>
      <c r="AF53" s="568">
        <v>1.53</v>
      </c>
      <c r="AG53" s="568">
        <v>5.81</v>
      </c>
      <c r="AH53" s="568">
        <v>9.77</v>
      </c>
      <c r="AI53" s="568">
        <v>21.92</v>
      </c>
      <c r="AJ53" s="568">
        <v>-1.39</v>
      </c>
      <c r="AK53" s="568" t="s">
        <v>135</v>
      </c>
      <c r="AL53" s="576">
        <v>2890</v>
      </c>
      <c r="AM53" s="571">
        <v>25.75</v>
      </c>
      <c r="AN53" s="568">
        <v>0.14000000000000001</v>
      </c>
      <c r="AO53" s="510">
        <f t="shared" si="23"/>
        <v>-10.126572663204193</v>
      </c>
      <c r="AP53" s="511">
        <f t="shared" si="24"/>
        <v>17.68689883938648</v>
      </c>
      <c r="AQ53" s="582">
        <f t="shared" si="25"/>
        <v>37.525127237758497</v>
      </c>
      <c r="AR53" s="430">
        <f>INDEX(Historical!$C$7:$C$1190,MATCH(B53,Historical!$B$7:$B$1214,0))*IF(AH53="n/a",1.03,IF(AH53&lt;0,1.01,IF(AH53&gt;10,1.1,(1+AH53/100))))</f>
        <v>0.74643599999999999</v>
      </c>
      <c r="AS53" s="581">
        <f t="shared" si="26"/>
        <v>0.82107960000000002</v>
      </c>
      <c r="AT53" s="581">
        <f t="shared" si="29"/>
        <v>0.84571198800000003</v>
      </c>
      <c r="AU53" s="581">
        <f t="shared" si="29"/>
        <v>0.87108334764000006</v>
      </c>
      <c r="AV53" s="581">
        <f t="shared" si="29"/>
        <v>0.89721584806920007</v>
      </c>
      <c r="AW53" s="430">
        <f t="shared" si="27"/>
        <v>4.1815267837092005</v>
      </c>
      <c r="AX53" s="516">
        <f t="shared" si="28"/>
        <v>7.7897294778487334</v>
      </c>
      <c r="AY53" s="606">
        <v>0.93</v>
      </c>
      <c r="AZ53" s="571">
        <v>38.24</v>
      </c>
      <c r="BA53" s="571">
        <v>-8.82</v>
      </c>
      <c r="BB53" s="571">
        <v>10.37</v>
      </c>
      <c r="BC53" s="571">
        <v>10.190000000000001</v>
      </c>
      <c r="BD53" s="591"/>
      <c r="BE53" s="421">
        <v>2018</v>
      </c>
      <c r="BF53" s="421">
        <f t="shared" si="30"/>
        <v>1</v>
      </c>
      <c r="BG53" s="578">
        <v>0.70000000000000007</v>
      </c>
      <c r="BH53" t="s">
        <v>3876</v>
      </c>
      <c r="BI53" t="s">
        <v>3877</v>
      </c>
    </row>
    <row r="54" spans="1:61" s="8" customFormat="1" ht="12.75" customHeight="1" x14ac:dyDescent="0.25">
      <c r="A54" s="577" t="s">
        <v>4696</v>
      </c>
      <c r="B54" s="409" t="s">
        <v>4689</v>
      </c>
      <c r="C54" s="734" t="s">
        <v>107</v>
      </c>
      <c r="D54" s="734" t="s">
        <v>3652</v>
      </c>
      <c r="E54" s="504">
        <v>8</v>
      </c>
      <c r="F54" s="33">
        <v>568</v>
      </c>
      <c r="G54" s="33" t="s">
        <v>105</v>
      </c>
      <c r="H54" s="33" t="s">
        <v>105</v>
      </c>
      <c r="I54" s="573">
        <v>22.23</v>
      </c>
      <c r="J54" s="430">
        <f t="shared" si="16"/>
        <v>3.2388663967611335</v>
      </c>
      <c r="K54" s="575">
        <v>0.18</v>
      </c>
      <c r="L54" s="406">
        <v>4</v>
      </c>
      <c r="M54" s="423">
        <f t="shared" si="17"/>
        <v>0.72</v>
      </c>
      <c r="N54" s="183" t="s">
        <v>288</v>
      </c>
      <c r="O54" s="505">
        <v>0.16</v>
      </c>
      <c r="P54" s="422">
        <v>45709</v>
      </c>
      <c r="Q54" s="422">
        <v>45723</v>
      </c>
      <c r="R54" s="423">
        <f t="shared" si="18"/>
        <v>12.499999999999993</v>
      </c>
      <c r="S54" s="474">
        <f>IF(INDEX(Historical!$D$7:$D$1190,MATCH(B54,Historical!$B$7:$B$1192,0))=0,"n/a",(INDEX(Historical!$C$7:$C$1190,MATCH(B54,Historical!$B$7:$B$1192,0))/INDEX(Historical!$D$7:$D$1190,MATCH(B54,Historical!$B$7:$B$1192,0))-1)*100)</f>
        <v>14.285714285714279</v>
      </c>
      <c r="T54" s="474">
        <f>IF(INDEX(Historical!$F$7:$F$1190,MATCH(B54,Historical!$B$7:$B$1192,0))=0,"n/a",((INDEX(Historical!$C$7:$C$1190,MATCH(B54,Historical!$B$7:$B$1192,0))/INDEX(Historical!$F$7:$F$1190,MATCH(B54,Historical!$B$7:$B$1192,0)))^(1/3)-1)*100)</f>
        <v>27.332547138309327</v>
      </c>
      <c r="U54" s="474">
        <f>IF(INDEX(Historical!$H$7:$H$1190,MATCH(B54,Historical!$B$7:$B$1192,0))=0,"n/a",((INDEX(Historical!$C$7:$C$1190,MATCH(B54,Historical!$B$7:$B$1192,0))/INDEX(Historical!$H$7:$H$1190,MATCH(B54,Historical!$B$7:$B$1192,0)))^(1/5)-1)*100)</f>
        <v>35.522182680096194</v>
      </c>
      <c r="V54" s="474" t="str">
        <f>IF(INDEX(Historical!$M$7:$M$1190,MATCH(B54,Historical!$B$7:$B$1192,0))=0,"n/a",((INDEX(Historical!$C$7:$C$1190,MATCH(B54,Historical!$B$7:$B$1192,0))/INDEX(Historical!$M$7:$M$1190,MATCH(B54,Historical!$B$7:$B$1192,0)))^(1/10)-1)*100)</f>
        <v>n/a</v>
      </c>
      <c r="W54" s="475" t="str">
        <f t="shared" si="19"/>
        <v>n/a</v>
      </c>
      <c r="X54" s="476">
        <f t="shared" si="20"/>
        <v>1.8725452124457664</v>
      </c>
      <c r="Y54" s="451"/>
      <c r="Z54" s="430">
        <f t="shared" si="21"/>
        <v>38.297872340425535</v>
      </c>
      <c r="AA54" s="581">
        <f t="shared" si="22"/>
        <v>11.824468085106384</v>
      </c>
      <c r="AB54" s="406">
        <v>12</v>
      </c>
      <c r="AC54" s="568">
        <v>1.88</v>
      </c>
      <c r="AD54" s="568">
        <v>1.26</v>
      </c>
      <c r="AE54" s="568">
        <v>2.86</v>
      </c>
      <c r="AF54" s="568">
        <v>1.95</v>
      </c>
      <c r="AG54" s="568">
        <v>18.38</v>
      </c>
      <c r="AH54" s="568">
        <v>8.3699999999999992</v>
      </c>
      <c r="AI54" s="568">
        <v>10.39</v>
      </c>
      <c r="AJ54" s="568">
        <v>18.970000000000002</v>
      </c>
      <c r="AK54" s="568">
        <v>9.42</v>
      </c>
      <c r="AL54" s="576">
        <v>3570</v>
      </c>
      <c r="AM54" s="571">
        <v>2.2399999999999998</v>
      </c>
      <c r="AN54" s="568">
        <v>0.17</v>
      </c>
      <c r="AO54" s="510">
        <f t="shared" si="23"/>
        <v>26.936580991750944</v>
      </c>
      <c r="AP54" s="511">
        <f t="shared" si="24"/>
        <v>38.761049076857326</v>
      </c>
      <c r="AQ54" s="582">
        <f t="shared" si="25"/>
        <v>1.2317753495686423</v>
      </c>
      <c r="AR54" s="430">
        <f>INDEX(Historical!$C$7:$C$1190,MATCH(B54,Historical!$B$7:$B$1214,0))*IF(AH54="n/a",1.03,IF(AH54&lt;0,1.01,IF(AH54&gt;10,1.1,(1+AH54/100))))</f>
        <v>0.69356799999999996</v>
      </c>
      <c r="AS54" s="581">
        <f t="shared" si="26"/>
        <v>0.76292480000000007</v>
      </c>
      <c r="AT54" s="581">
        <f t="shared" si="29"/>
        <v>0.83479231616000016</v>
      </c>
      <c r="AU54" s="581">
        <f t="shared" si="29"/>
        <v>0.91342975234227219</v>
      </c>
      <c r="AV54" s="581">
        <f t="shared" si="29"/>
        <v>0.99947483501291434</v>
      </c>
      <c r="AW54" s="430">
        <f t="shared" si="27"/>
        <v>4.2041897035151869</v>
      </c>
      <c r="AX54" s="516">
        <f t="shared" si="28"/>
        <v>18.912234383784014</v>
      </c>
      <c r="AY54" s="606">
        <v>0.96</v>
      </c>
      <c r="AZ54" s="571">
        <v>35.549999999999997</v>
      </c>
      <c r="BA54" s="571">
        <v>-1.66</v>
      </c>
      <c r="BB54" s="571">
        <v>4.29</v>
      </c>
      <c r="BC54" s="571">
        <v>10.79</v>
      </c>
      <c r="BD54" s="591"/>
      <c r="BE54" s="421">
        <v>2018</v>
      </c>
      <c r="BF54" s="421">
        <f t="shared" si="30"/>
        <v>1</v>
      </c>
      <c r="BG54" s="578">
        <v>1.6199999999999999</v>
      </c>
      <c r="BH54" t="s">
        <v>3876</v>
      </c>
      <c r="BI54" t="s">
        <v>3877</v>
      </c>
    </row>
    <row r="55" spans="1:61" s="8" customFormat="1" ht="12.75" customHeight="1" x14ac:dyDescent="0.25">
      <c r="A55" s="577" t="s">
        <v>4004</v>
      </c>
      <c r="B55" s="409" t="s">
        <v>3997</v>
      </c>
      <c r="C55" s="734" t="s">
        <v>107</v>
      </c>
      <c r="D55" s="734" t="s">
        <v>3652</v>
      </c>
      <c r="E55" s="504">
        <v>9</v>
      </c>
      <c r="F55" s="33">
        <v>548</v>
      </c>
      <c r="G55" s="33" t="s">
        <v>105</v>
      </c>
      <c r="H55" s="33" t="s">
        <v>105</v>
      </c>
      <c r="I55" s="573">
        <v>17.75</v>
      </c>
      <c r="J55" s="430">
        <f t="shared" si="16"/>
        <v>3.042253521126761</v>
      </c>
      <c r="K55" s="575">
        <v>0.13500000000000001</v>
      </c>
      <c r="L55" s="406">
        <v>4</v>
      </c>
      <c r="M55" s="423">
        <f t="shared" si="17"/>
        <v>0.54</v>
      </c>
      <c r="N55" s="183" t="s">
        <v>1164</v>
      </c>
      <c r="O55" s="505">
        <v>0.13</v>
      </c>
      <c r="P55" s="422">
        <v>45786</v>
      </c>
      <c r="Q55" s="422">
        <v>45800</v>
      </c>
      <c r="R55" s="423">
        <f t="shared" si="18"/>
        <v>3.8461538461538494</v>
      </c>
      <c r="S55" s="474">
        <f>IF(INDEX(Historical!$D$7:$D$1190,MATCH(B55,Historical!$B$7:$B$1192,0))=0,"n/a",(INDEX(Historical!$C$7:$C$1190,MATCH(B55,Historical!$B$7:$B$1192,0))/INDEX(Historical!$D$7:$D$1190,MATCH(B55,Historical!$B$7:$B$1192,0))-1)*100)</f>
        <v>3.0000000000000027</v>
      </c>
      <c r="T55" s="474">
        <f>IF(INDEX(Historical!$F$7:$F$1190,MATCH(B55,Historical!$B$7:$B$1192,0))=0,"n/a",((INDEX(Historical!$C$7:$C$1190,MATCH(B55,Historical!$B$7:$B$1192,0))/INDEX(Historical!$F$7:$F$1190,MATCH(B55,Historical!$B$7:$B$1192,0)))^(1/3)-1)*100)</f>
        <v>4.2154106425138949</v>
      </c>
      <c r="U55" s="474">
        <f>IF(INDEX(Historical!$H$7:$H$1190,MATCH(B55,Historical!$B$7:$B$1192,0))=0,"n/a",((INDEX(Historical!$C$7:$C$1190,MATCH(B55,Historical!$B$7:$B$1192,0))/INDEX(Historical!$H$7:$H$1190,MATCH(B55,Historical!$B$7:$B$1192,0)))^(1/5)-1)*100)</f>
        <v>5.1839431183418716</v>
      </c>
      <c r="V55" s="474">
        <f>IF(INDEX(Historical!$M$7:$M$1190,MATCH(B55,Historical!$B$7:$B$1192,0))=0,"n/a",((INDEX(Historical!$C$7:$C$1190,MATCH(B55,Historical!$B$7:$B$1192,0))/INDEX(Historical!$M$7:$M$1190,MATCH(B55,Historical!$B$7:$B$1192,0)))^(1/10)-1)*100)</f>
        <v>6.2832729266195209</v>
      </c>
      <c r="W55" s="475">
        <f t="shared" si="19"/>
        <v>0.82503866677185667</v>
      </c>
      <c r="X55" s="476">
        <f t="shared" si="20"/>
        <v>0.94597502159523195</v>
      </c>
      <c r="Y55" s="451"/>
      <c r="Z55" s="430">
        <f t="shared" si="21"/>
        <v>41.221374045801525</v>
      </c>
      <c r="AA55" s="581">
        <f t="shared" si="22"/>
        <v>13.549618320610687</v>
      </c>
      <c r="AB55" s="406">
        <v>12</v>
      </c>
      <c r="AC55" s="568">
        <v>1.31</v>
      </c>
      <c r="AD55" s="568" t="s">
        <v>135</v>
      </c>
      <c r="AE55" s="568">
        <v>2.62</v>
      </c>
      <c r="AF55" s="568">
        <v>1.23</v>
      </c>
      <c r="AG55" s="568">
        <v>9.31</v>
      </c>
      <c r="AH55" s="568">
        <v>6.7100000000000009</v>
      </c>
      <c r="AI55" s="568">
        <v>19.329999999999998</v>
      </c>
      <c r="AJ55" s="568">
        <v>5.48</v>
      </c>
      <c r="AK55" s="568" t="s">
        <v>135</v>
      </c>
      <c r="AL55" s="576">
        <v>1860</v>
      </c>
      <c r="AM55" s="571">
        <v>2.19</v>
      </c>
      <c r="AN55" s="568">
        <v>0.35</v>
      </c>
      <c r="AO55" s="510">
        <f t="shared" si="23"/>
        <v>-5.3234216811420545</v>
      </c>
      <c r="AP55" s="511">
        <f t="shared" si="24"/>
        <v>8.2261966394686326</v>
      </c>
      <c r="AQ55" s="582">
        <f t="shared" si="25"/>
        <v>-13.935345919861842</v>
      </c>
      <c r="AR55" s="430">
        <f>INDEX(Historical!$C$7:$C$1190,MATCH(B55,Historical!$B$7:$B$1214,0))*IF(AH55="n/a",1.03,IF(AH55&lt;0,1.01,IF(AH55&gt;10,1.1,(1+AH55/100))))</f>
        <v>0.5495565</v>
      </c>
      <c r="AS55" s="581">
        <f t="shared" si="26"/>
        <v>0.60451215000000003</v>
      </c>
      <c r="AT55" s="581">
        <f t="shared" si="29"/>
        <v>0.6226475145</v>
      </c>
      <c r="AU55" s="581">
        <f t="shared" si="29"/>
        <v>0.64132693993500001</v>
      </c>
      <c r="AV55" s="581">
        <f t="shared" si="29"/>
        <v>0.66056674813305005</v>
      </c>
      <c r="AW55" s="430">
        <f t="shared" si="27"/>
        <v>3.0786098525680501</v>
      </c>
      <c r="AX55" s="516">
        <f t="shared" si="28"/>
        <v>17.344280859538312</v>
      </c>
      <c r="AY55" s="606">
        <v>0.84</v>
      </c>
      <c r="AZ55" s="571">
        <v>31.09</v>
      </c>
      <c r="BA55" s="571">
        <v>-11.07</v>
      </c>
      <c r="BB55" s="571">
        <v>6.1</v>
      </c>
      <c r="BC55" s="571">
        <v>7.7799999999999994</v>
      </c>
      <c r="BD55" s="591"/>
      <c r="BE55" s="421">
        <v>2017</v>
      </c>
      <c r="BF55" s="421">
        <f t="shared" si="30"/>
        <v>1</v>
      </c>
      <c r="BG55" s="578">
        <v>1.1199999999999999</v>
      </c>
      <c r="BH55" t="s">
        <v>3876</v>
      </c>
      <c r="BI55" t="s">
        <v>3877</v>
      </c>
    </row>
    <row r="56" spans="1:61" s="8" customFormat="1" ht="12.75" customHeight="1" x14ac:dyDescent="0.25">
      <c r="A56" s="577" t="s">
        <v>4985</v>
      </c>
      <c r="B56" s="409" t="s">
        <v>4980</v>
      </c>
      <c r="C56" s="734" t="s">
        <v>127</v>
      </c>
      <c r="D56" s="734" t="s">
        <v>3642</v>
      </c>
      <c r="E56" s="504">
        <v>6</v>
      </c>
      <c r="F56" s="33">
        <v>640</v>
      </c>
      <c r="G56" s="33" t="s">
        <v>105</v>
      </c>
      <c r="H56" s="33" t="s">
        <v>105</v>
      </c>
      <c r="I56" s="573">
        <v>36.28</v>
      </c>
      <c r="J56" s="430">
        <f t="shared" si="16"/>
        <v>3.30760749724366</v>
      </c>
      <c r="K56" s="575">
        <v>0.3</v>
      </c>
      <c r="L56" s="406">
        <v>4</v>
      </c>
      <c r="M56" s="423">
        <f t="shared" si="17"/>
        <v>1.2</v>
      </c>
      <c r="N56" s="183" t="s">
        <v>288</v>
      </c>
      <c r="O56" s="505">
        <v>0.25</v>
      </c>
      <c r="P56" s="422">
        <v>45726</v>
      </c>
      <c r="Q56" s="422">
        <v>45744</v>
      </c>
      <c r="R56" s="423">
        <f t="shared" si="18"/>
        <v>19.999999999999996</v>
      </c>
      <c r="S56" s="474">
        <f>IF(INDEX(Historical!$D$7:$D$1190,MATCH(B56,Historical!$B$7:$B$1192,0))=0,"n/a",(INDEX(Historical!$C$7:$C$1190,MATCH(B56,Historical!$B$7:$B$1192,0))/INDEX(Historical!$D$7:$D$1190,MATCH(B56,Historical!$B$7:$B$1192,0))-1)*100)</f>
        <v>33.3333333333333</v>
      </c>
      <c r="T56" s="474">
        <f>IF(INDEX(Historical!$F$7:$F$1190,MATCH(B56,Historical!$B$7:$B$1192,0))=0,"n/a",((INDEX(Historical!$C$7:$C$1190,MATCH(B56,Historical!$B$7:$B$1192,0))/INDEX(Historical!$F$7:$F$1190,MATCH(B56,Historical!$B$7:$B$1192,0)))^(1/3)-1)*100)</f>
        <v>25.99210498948732</v>
      </c>
      <c r="U56" s="474">
        <f>IF(INDEX(Historical!$H$7:$H$1190,MATCH(B56,Historical!$B$7:$B$1192,0))=0,"n/a",((INDEX(Historical!$C$7:$C$1190,MATCH(B56,Historical!$B$7:$B$1192,0))/INDEX(Historical!$H$7:$H$1190,MATCH(B56,Historical!$B$7:$B$1192,0)))^(1/5)-1)*100)</f>
        <v>48.174814720429772</v>
      </c>
      <c r="V56" s="474">
        <f>IF(INDEX(Historical!$M$7:$M$1190,MATCH(B56,Historical!$B$7:$B$1192,0))=0,"n/a",((INDEX(Historical!$C$7:$C$1190,MATCH(B56,Historical!$B$7:$B$1192,0))/INDEX(Historical!$M$7:$M$1190,MATCH(B56,Historical!$B$7:$B$1192,0)))^(1/10)-1)*100)</f>
        <v>7.1773462536293131</v>
      </c>
      <c r="W56" s="475">
        <f t="shared" si="19"/>
        <v>6.7120650193056504</v>
      </c>
      <c r="X56" s="476">
        <f t="shared" si="20"/>
        <v>2.9038465774822044</v>
      </c>
      <c r="Y56" s="449"/>
      <c r="Z56" s="430">
        <f t="shared" si="21"/>
        <v>38.46153846153846</v>
      </c>
      <c r="AA56" s="581">
        <f t="shared" si="22"/>
        <v>11.628205128205128</v>
      </c>
      <c r="AB56" s="406">
        <v>12</v>
      </c>
      <c r="AC56" s="568">
        <v>3.12</v>
      </c>
      <c r="AD56" s="568" t="s">
        <v>135</v>
      </c>
      <c r="AE56" s="568">
        <v>0.4</v>
      </c>
      <c r="AF56" s="568">
        <v>0.84</v>
      </c>
      <c r="AG56" s="568">
        <v>7.4899999999999993</v>
      </c>
      <c r="AH56" s="568">
        <v>12.809999999999999</v>
      </c>
      <c r="AI56" s="568">
        <v>12.45</v>
      </c>
      <c r="AJ56" s="568">
        <v>16.59</v>
      </c>
      <c r="AK56" s="568" t="s">
        <v>135</v>
      </c>
      <c r="AL56" s="576">
        <v>1740</v>
      </c>
      <c r="AM56" s="571">
        <v>17.98</v>
      </c>
      <c r="AN56" s="568">
        <v>0.18</v>
      </c>
      <c r="AO56" s="510">
        <f t="shared" si="23"/>
        <v>39.854217089468307</v>
      </c>
      <c r="AP56" s="511">
        <f t="shared" si="24"/>
        <v>51.482422217673431</v>
      </c>
      <c r="AQ56" s="582">
        <f t="shared" si="25"/>
        <v>-34.112242554503489</v>
      </c>
      <c r="AR56" s="430">
        <f>INDEX(Historical!$C$7:$C$1190,MATCH(B56,Historical!$B$7:$B$1214,0))*IF(AH56="n/a",1.03,IF(AH56&lt;0,1.01,IF(AH56&gt;10,1.1,(1+AH56/100))))</f>
        <v>1.1000000000000001</v>
      </c>
      <c r="AS56" s="581">
        <f t="shared" si="26"/>
        <v>1.2100000000000002</v>
      </c>
      <c r="AT56" s="581">
        <f t="shared" si="29"/>
        <v>1.2463000000000002</v>
      </c>
      <c r="AU56" s="581">
        <f t="shared" si="29"/>
        <v>1.2836890000000003</v>
      </c>
      <c r="AV56" s="581">
        <f t="shared" si="29"/>
        <v>1.3221996700000003</v>
      </c>
      <c r="AW56" s="430">
        <f t="shared" si="27"/>
        <v>6.1621886700000008</v>
      </c>
      <c r="AX56" s="516">
        <f t="shared" si="28"/>
        <v>16.985084536934952</v>
      </c>
      <c r="AY56" s="606">
        <v>0.41</v>
      </c>
      <c r="AZ56" s="571">
        <v>36.909999999999997</v>
      </c>
      <c r="BA56" s="571">
        <v>-10.97</v>
      </c>
      <c r="BB56" s="571">
        <v>3.74</v>
      </c>
      <c r="BC56" s="571">
        <v>10.190000000000001</v>
      </c>
      <c r="BD56" s="591"/>
      <c r="BE56" s="421">
        <v>2020</v>
      </c>
      <c r="BF56" s="421">
        <f t="shared" si="30"/>
        <v>1</v>
      </c>
      <c r="BG56" s="578">
        <v>4.79</v>
      </c>
      <c r="BH56" t="s">
        <v>3876</v>
      </c>
      <c r="BI56" t="s">
        <v>3877</v>
      </c>
    </row>
    <row r="57" spans="1:61" s="8" customFormat="1" ht="12.75" customHeight="1" x14ac:dyDescent="0.25">
      <c r="A57" s="577" t="s">
        <v>5020</v>
      </c>
      <c r="B57" s="409" t="s">
        <v>560</v>
      </c>
      <c r="C57" s="734" t="s">
        <v>111</v>
      </c>
      <c r="D57" s="734" t="s">
        <v>3668</v>
      </c>
      <c r="E57" s="504">
        <v>5</v>
      </c>
      <c r="F57" s="33">
        <v>679</v>
      </c>
      <c r="G57" s="33" t="s">
        <v>105</v>
      </c>
      <c r="H57" s="33" t="s">
        <v>105</v>
      </c>
      <c r="I57" s="573">
        <v>231.07</v>
      </c>
      <c r="J57" s="430">
        <f t="shared" si="16"/>
        <v>2.5100618860085691</v>
      </c>
      <c r="K57" s="575">
        <v>1.45</v>
      </c>
      <c r="L57" s="406">
        <v>4</v>
      </c>
      <c r="M57" s="423">
        <f t="shared" si="17"/>
        <v>5.8</v>
      </c>
      <c r="N57" s="183" t="s">
        <v>3798</v>
      </c>
      <c r="O57" s="505">
        <v>1.38</v>
      </c>
      <c r="P57" s="422">
        <v>45831</v>
      </c>
      <c r="Q57" s="422">
        <v>45846</v>
      </c>
      <c r="R57" s="423">
        <f t="shared" si="18"/>
        <v>5.0724637681159468</v>
      </c>
      <c r="S57" s="474">
        <f>IF(INDEX(Historical!$D$7:$D$1190,MATCH(B57,Historical!$B$7:$B$1192,0))=0,"n/a",(INDEX(Historical!$C$7:$C$1190,MATCH(B57,Historical!$B$7:$B$1192,0))/INDEX(Historical!$D$7:$D$1190,MATCH(B57,Historical!$B$7:$B$1192,0))-1)*100)</f>
        <v>9.5435684647302779</v>
      </c>
      <c r="T57" s="474">
        <f>IF(INDEX(Historical!$F$7:$F$1190,MATCH(B57,Historical!$B$7:$B$1192,0))=0,"n/a",((INDEX(Historical!$C$7:$C$1190,MATCH(B57,Historical!$B$7:$B$1192,0))/INDEX(Historical!$F$7:$F$1190,MATCH(B57,Historical!$B$7:$B$1192,0)))^(1/3)-1)*100)</f>
        <v>23.545035086408774</v>
      </c>
      <c r="U57" s="474">
        <f>IF(INDEX(Historical!$H$7:$H$1190,MATCH(B57,Historical!$B$7:$B$1192,0))=0,"n/a",((INDEX(Historical!$C$7:$C$1190,MATCH(B57,Historical!$B$7:$B$1192,0))/INDEX(Historical!$H$7:$H$1190,MATCH(B57,Historical!$B$7:$B$1192,0)))^(1/5)-1)*100)</f>
        <v>15.221125960920512</v>
      </c>
      <c r="V57" s="474">
        <f>IF(INDEX(Historical!$M$7:$M$1190,MATCH(B57,Historical!$B$7:$B$1192,0))=0,"n/a",((INDEX(Historical!$C$7:$C$1190,MATCH(B57,Historical!$B$7:$B$1192,0))/INDEX(Historical!$M$7:$M$1190,MATCH(B57,Historical!$B$7:$B$1192,0)))^(1/10)-1)*100)</f>
        <v>22.392156868544365</v>
      </c>
      <c r="W57" s="475">
        <f t="shared" si="19"/>
        <v>0.67975256025035091</v>
      </c>
      <c r="X57" s="476">
        <f t="shared" si="20"/>
        <v>0.54419470721918173</v>
      </c>
      <c r="Y57" s="449"/>
      <c r="Z57" s="430">
        <f t="shared" si="21"/>
        <v>34.400948991696325</v>
      </c>
      <c r="AA57" s="581">
        <f t="shared" si="22"/>
        <v>13.705219454329775</v>
      </c>
      <c r="AB57" s="406">
        <v>5</v>
      </c>
      <c r="AC57" s="568">
        <v>16.86</v>
      </c>
      <c r="AD57" s="568">
        <v>1.43</v>
      </c>
      <c r="AE57" s="568">
        <v>0.62</v>
      </c>
      <c r="AF57" s="568">
        <v>1.96</v>
      </c>
      <c r="AG57" s="568">
        <v>14.680000000000001</v>
      </c>
      <c r="AH57" s="568">
        <v>2.85</v>
      </c>
      <c r="AI57" s="568">
        <v>15.06</v>
      </c>
      <c r="AJ57" s="568">
        <v>27.97</v>
      </c>
      <c r="AK57" s="568">
        <v>9.6100000000000012</v>
      </c>
      <c r="AL57" s="576">
        <v>54510</v>
      </c>
      <c r="AM57" s="571">
        <v>8.33</v>
      </c>
      <c r="AN57" s="568">
        <v>1.33</v>
      </c>
      <c r="AO57" s="510">
        <f t="shared" si="23"/>
        <v>4.0259683925993066</v>
      </c>
      <c r="AP57" s="511">
        <f t="shared" si="24"/>
        <v>17.731187846929082</v>
      </c>
      <c r="AQ57" s="582">
        <f t="shared" si="25"/>
        <v>9.2646738286571217</v>
      </c>
      <c r="AR57" s="430">
        <f>INDEX(Historical!$C$7:$C$1190,MATCH(B57,Historical!$B$7:$B$1214,0))*IF(AH57="n/a",1.03,IF(AH57&lt;0,1.01,IF(AH57&gt;10,1.1,(1+AH57/100))))</f>
        <v>5.4304799999999993</v>
      </c>
      <c r="AS57" s="581">
        <f t="shared" si="26"/>
        <v>5.9735279999999999</v>
      </c>
      <c r="AT57" s="581">
        <f t="shared" si="29"/>
        <v>6.5475840408000003</v>
      </c>
      <c r="AU57" s="581">
        <f t="shared" si="29"/>
        <v>7.1768068671208809</v>
      </c>
      <c r="AV57" s="581">
        <f t="shared" si="29"/>
        <v>7.8664980070511978</v>
      </c>
      <c r="AW57" s="430">
        <f t="shared" si="27"/>
        <v>32.994896914972081</v>
      </c>
      <c r="AX57" s="516">
        <f t="shared" si="28"/>
        <v>14.279178134319507</v>
      </c>
      <c r="AY57" s="606">
        <v>1.21</v>
      </c>
      <c r="AZ57" s="571">
        <v>18.93</v>
      </c>
      <c r="BA57" s="571">
        <v>-25.11</v>
      </c>
      <c r="BB57" s="571">
        <v>0.28999999999999998</v>
      </c>
      <c r="BC57" s="571">
        <v>-5.8500000000000005</v>
      </c>
      <c r="BD57" s="591"/>
      <c r="BE57" s="421">
        <v>2021</v>
      </c>
      <c r="BF57" s="421">
        <f t="shared" si="30"/>
        <v>0</v>
      </c>
      <c r="BG57" s="578">
        <v>4.68</v>
      </c>
      <c r="BH57" t="s">
        <v>3876</v>
      </c>
      <c r="BI57" t="s">
        <v>3877</v>
      </c>
    </row>
    <row r="58" spans="1:61" s="8" customFormat="1" ht="12.75" customHeight="1" x14ac:dyDescent="0.25">
      <c r="A58" s="577" t="s">
        <v>5018</v>
      </c>
      <c r="B58" s="409" t="s">
        <v>5016</v>
      </c>
      <c r="C58" s="734" t="s">
        <v>3656</v>
      </c>
      <c r="D58" s="734" t="s">
        <v>498</v>
      </c>
      <c r="E58" s="504">
        <v>5</v>
      </c>
      <c r="F58" s="33">
        <v>684</v>
      </c>
      <c r="G58" s="33" t="s">
        <v>105</v>
      </c>
      <c r="H58" s="33" t="s">
        <v>105</v>
      </c>
      <c r="I58" s="573">
        <v>54.55</v>
      </c>
      <c r="J58" s="430">
        <f t="shared" si="16"/>
        <v>1.0265811182401468</v>
      </c>
      <c r="K58" s="575">
        <v>0.28000000000000003</v>
      </c>
      <c r="L58" s="406">
        <v>2</v>
      </c>
      <c r="M58" s="423">
        <f t="shared" si="17"/>
        <v>0.56000000000000005</v>
      </c>
      <c r="N58" s="183" t="s">
        <v>5023</v>
      </c>
      <c r="O58" s="505">
        <v>0.27</v>
      </c>
      <c r="P58" s="422">
        <v>45903</v>
      </c>
      <c r="Q58" s="422">
        <v>45924</v>
      </c>
      <c r="R58" s="423">
        <f t="shared" si="18"/>
        <v>3.7037037037037068</v>
      </c>
      <c r="S58" s="474">
        <f>IF(INDEX(Historical!$D$7:$D$1190,MATCH(B58,Historical!$B$7:$B$1192,0))=0,"n/a",(INDEX(Historical!$C$7:$C$1190,MATCH(B58,Historical!$B$7:$B$1192,0))/INDEX(Historical!$D$7:$D$1190,MATCH(B58,Historical!$B$7:$B$1192,0))-1)*100)</f>
        <v>3.9215686274509887</v>
      </c>
      <c r="T58" s="474">
        <f>IF(INDEX(Historical!$F$7:$F$1190,MATCH(B58,Historical!$B$7:$B$1192,0))=0,"n/a",((INDEX(Historical!$C$7:$C$1190,MATCH(B58,Historical!$B$7:$B$1192,0))/INDEX(Historical!$F$7:$F$1190,MATCH(B58,Historical!$B$7:$B$1192,0)))^(1/3)-1)*100)</f>
        <v>4.0860842503307904</v>
      </c>
      <c r="U58" s="474">
        <f>IF(INDEX(Historical!$H$7:$H$1190,MATCH(B58,Historical!$B$7:$B$1192,0))=0,"n/a",((INDEX(Historical!$C$7:$C$1190,MATCH(B58,Historical!$B$7:$B$1192,0))/INDEX(Historical!$H$7:$H$1190,MATCH(B58,Historical!$B$7:$B$1192,0)))^(1/5)-1)*100)</f>
        <v>2.8735217383772715</v>
      </c>
      <c r="V58" s="474" t="str">
        <f>IF(INDEX(Historical!$M$7:$M$1190,MATCH(B58,Historical!$B$7:$B$1192,0))=0,"n/a",((INDEX(Historical!$C$7:$C$1190,MATCH(B58,Historical!$B$7:$B$1192,0))/INDEX(Historical!$M$7:$M$1190,MATCH(B58,Historical!$B$7:$B$1192,0)))^(1/10)-1)*100)</f>
        <v>n/a</v>
      </c>
      <c r="W58" s="475" t="str">
        <f t="shared" si="19"/>
        <v>n/a</v>
      </c>
      <c r="X58" s="476">
        <f t="shared" si="20"/>
        <v>0.1158678120313416</v>
      </c>
      <c r="Y58" s="449"/>
      <c r="Z58" s="430">
        <f t="shared" si="21"/>
        <v>11.405295315682281</v>
      </c>
      <c r="AA58" s="581">
        <f t="shared" si="22"/>
        <v>11.10997963340122</v>
      </c>
      <c r="AB58" s="406">
        <v>6</v>
      </c>
      <c r="AC58" s="568">
        <v>4.91</v>
      </c>
      <c r="AD58" s="568" t="s">
        <v>135</v>
      </c>
      <c r="AE58" s="568">
        <v>1.56</v>
      </c>
      <c r="AF58" s="568">
        <v>2.04</v>
      </c>
      <c r="AG58" s="568">
        <v>19.96</v>
      </c>
      <c r="AH58" s="568">
        <v>-12.559999999999999</v>
      </c>
      <c r="AI58" s="568">
        <v>14.67</v>
      </c>
      <c r="AJ58" s="568">
        <v>24.8</v>
      </c>
      <c r="AK58" s="568">
        <v>-0.67</v>
      </c>
      <c r="AL58" s="576">
        <v>25390</v>
      </c>
      <c r="AM58" s="571">
        <v>70.45</v>
      </c>
      <c r="AN58" s="568">
        <v>0.62</v>
      </c>
      <c r="AO58" s="510">
        <f t="shared" si="23"/>
        <v>-7.2098767767838021</v>
      </c>
      <c r="AP58" s="511">
        <f t="shared" si="24"/>
        <v>3.9001028566174183</v>
      </c>
      <c r="AQ58" s="582">
        <f t="shared" si="25"/>
        <v>0.36457642490421716</v>
      </c>
      <c r="AR58" s="430">
        <f>INDEX(Historical!$C$7:$C$1190,MATCH(B58,Historical!$B$7:$B$1214,0))*IF(AH58="n/a",1.03,IF(AH58&lt;0,1.01,IF(AH58&gt;10,1.1,(1+AH58/100))))</f>
        <v>0.5353</v>
      </c>
      <c r="AS58" s="581">
        <f t="shared" si="26"/>
        <v>0.58883000000000008</v>
      </c>
      <c r="AT58" s="581">
        <f t="shared" si="29"/>
        <v>0.59471830000000003</v>
      </c>
      <c r="AU58" s="581">
        <f t="shared" si="29"/>
        <v>0.600665483</v>
      </c>
      <c r="AV58" s="581">
        <f t="shared" si="29"/>
        <v>0.60667213782999996</v>
      </c>
      <c r="AW58" s="430">
        <f t="shared" si="27"/>
        <v>2.9261859208300001</v>
      </c>
      <c r="AX58" s="516">
        <f t="shared" si="28"/>
        <v>5.3642271692575623</v>
      </c>
      <c r="AY58" s="606">
        <v>0.57999999999999996</v>
      </c>
      <c r="AZ58" s="571">
        <v>51.99</v>
      </c>
      <c r="BA58" s="571">
        <v>-1.08</v>
      </c>
      <c r="BB58" s="571">
        <v>5.19</v>
      </c>
      <c r="BC58" s="571">
        <v>11.41</v>
      </c>
      <c r="BD58" s="591"/>
      <c r="BE58" s="421">
        <v>2021</v>
      </c>
      <c r="BF58" s="421">
        <f t="shared" si="30"/>
        <v>0</v>
      </c>
      <c r="BG58" s="578">
        <v>10.02</v>
      </c>
      <c r="BH58" t="s">
        <v>3876</v>
      </c>
      <c r="BI58" t="s">
        <v>3877</v>
      </c>
    </row>
    <row r="59" spans="1:61" s="8" customFormat="1" ht="12.75" customHeight="1" x14ac:dyDescent="0.25">
      <c r="A59" s="577" t="s">
        <v>4829</v>
      </c>
      <c r="B59" s="409" t="s">
        <v>4823</v>
      </c>
      <c r="C59" s="734" t="s">
        <v>107</v>
      </c>
      <c r="D59" s="734" t="s">
        <v>3652</v>
      </c>
      <c r="E59" s="504">
        <v>7</v>
      </c>
      <c r="F59" s="33">
        <v>596</v>
      </c>
      <c r="G59" s="33" t="s">
        <v>105</v>
      </c>
      <c r="H59" s="33" t="s">
        <v>105</v>
      </c>
      <c r="I59" s="573">
        <v>37.369999999999997</v>
      </c>
      <c r="J59" s="430">
        <f t="shared" si="16"/>
        <v>2.354830077602355</v>
      </c>
      <c r="K59" s="575">
        <v>0.22</v>
      </c>
      <c r="L59" s="406">
        <v>4</v>
      </c>
      <c r="M59" s="423">
        <f t="shared" si="17"/>
        <v>0.88</v>
      </c>
      <c r="N59" s="183" t="s">
        <v>4826</v>
      </c>
      <c r="O59" s="505">
        <v>0.2</v>
      </c>
      <c r="P59" s="422">
        <v>45583</v>
      </c>
      <c r="Q59" s="422">
        <v>45597</v>
      </c>
      <c r="R59" s="423">
        <f t="shared" si="18"/>
        <v>9.9999999999999947</v>
      </c>
      <c r="S59" s="474">
        <f>IF(INDEX(Historical!$D$7:$D$1190,MATCH(B59,Historical!$B$7:$B$1192,0))=0,"n/a",(INDEX(Historical!$C$7:$C$1190,MATCH(B59,Historical!$B$7:$B$1192,0))/INDEX(Historical!$D$7:$D$1190,MATCH(B59,Historical!$B$7:$B$1192,0))-1)*100)</f>
        <v>5.12820512820511</v>
      </c>
      <c r="T59" s="474">
        <f>IF(INDEX(Historical!$F$7:$F$1190,MATCH(B59,Historical!$B$7:$B$1192,0))=0,"n/a",((INDEX(Historical!$C$7:$C$1190,MATCH(B59,Historical!$B$7:$B$1192,0))/INDEX(Historical!$F$7:$F$1190,MATCH(B59,Historical!$B$7:$B$1192,0)))^(1/3)-1)*100)</f>
        <v>12.23507977934435</v>
      </c>
      <c r="U59" s="474">
        <f>IF(INDEX(Historical!$H$7:$H$1190,MATCH(B59,Historical!$B$7:$B$1192,0))=0,"n/a",((INDEX(Historical!$C$7:$C$1190,MATCH(B59,Historical!$B$7:$B$1192,0))/INDEX(Historical!$H$7:$H$1190,MATCH(B59,Historical!$B$7:$B$1192,0)))^(1/5)-1)*100)</f>
        <v>15.43852585822143</v>
      </c>
      <c r="V59" s="474" t="str">
        <f>IF(INDEX(Historical!$M$7:$M$1190,MATCH(B59,Historical!$B$7:$B$1192,0))=0,"n/a",((INDEX(Historical!$C$7:$C$1190,MATCH(B59,Historical!$B$7:$B$1192,0))/INDEX(Historical!$M$7:$M$1190,MATCH(B59,Historical!$B$7:$B$1192,0)))^(1/10)-1)*100)</f>
        <v>n/a</v>
      </c>
      <c r="W59" s="475" t="str">
        <f t="shared" si="19"/>
        <v>n/a</v>
      </c>
      <c r="X59" s="476">
        <f t="shared" si="20"/>
        <v>1.3772101568440169</v>
      </c>
      <c r="Y59" s="451"/>
      <c r="Z59" s="430">
        <f t="shared" si="21"/>
        <v>24.043715846994534</v>
      </c>
      <c r="AA59" s="581">
        <f t="shared" si="22"/>
        <v>10.210382513661202</v>
      </c>
      <c r="AB59" s="406">
        <v>12</v>
      </c>
      <c r="AC59" s="568">
        <v>3.66</v>
      </c>
      <c r="AD59" s="568" t="s">
        <v>135</v>
      </c>
      <c r="AE59" s="568">
        <v>2.1</v>
      </c>
      <c r="AF59" s="568">
        <v>1.27</v>
      </c>
      <c r="AG59" s="568">
        <v>13.370000000000001</v>
      </c>
      <c r="AH59" s="568">
        <v>13.780000000000001</v>
      </c>
      <c r="AI59" s="568">
        <v>12.2</v>
      </c>
      <c r="AJ59" s="568">
        <v>11.21</v>
      </c>
      <c r="AK59" s="568" t="s">
        <v>135</v>
      </c>
      <c r="AL59" s="576">
        <v>242.71</v>
      </c>
      <c r="AM59" s="571">
        <v>5.58</v>
      </c>
      <c r="AN59" s="568">
        <v>0.91</v>
      </c>
      <c r="AO59" s="510">
        <f t="shared" si="23"/>
        <v>7.5829734221625849</v>
      </c>
      <c r="AP59" s="511">
        <f t="shared" si="24"/>
        <v>17.793355935823786</v>
      </c>
      <c r="AQ59" s="582">
        <f t="shared" si="25"/>
        <v>-24.084298821068863</v>
      </c>
      <c r="AR59" s="430">
        <f>INDEX(Historical!$C$7:$C$1190,MATCH(B59,Historical!$B$7:$B$1214,0))*IF(AH59="n/a",1.03,IF(AH59&lt;0,1.01,IF(AH59&gt;10,1.1,(1+AH59/100))))</f>
        <v>0.90200000000000002</v>
      </c>
      <c r="AS59" s="581">
        <f t="shared" si="26"/>
        <v>0.99220000000000008</v>
      </c>
      <c r="AT59" s="581">
        <f t="shared" si="29"/>
        <v>1.0219660000000002</v>
      </c>
      <c r="AU59" s="581">
        <f t="shared" si="29"/>
        <v>1.0526249800000003</v>
      </c>
      <c r="AV59" s="581">
        <f t="shared" si="29"/>
        <v>1.0842037294000002</v>
      </c>
      <c r="AW59" s="430">
        <f t="shared" si="27"/>
        <v>5.0529947094000009</v>
      </c>
      <c r="AX59" s="516">
        <f t="shared" si="28"/>
        <v>13.52152718597806</v>
      </c>
      <c r="AY59" s="606">
        <v>0.7</v>
      </c>
      <c r="AZ59" s="571">
        <v>51.54</v>
      </c>
      <c r="BA59" s="571">
        <v>-12.07</v>
      </c>
      <c r="BB59" s="571">
        <v>11.29</v>
      </c>
      <c r="BC59" s="571">
        <v>14.02</v>
      </c>
      <c r="BD59" s="591"/>
      <c r="BE59" s="421">
        <v>2018</v>
      </c>
      <c r="BF59" s="421">
        <f t="shared" si="30"/>
        <v>1</v>
      </c>
      <c r="BG59" s="578">
        <v>1.23</v>
      </c>
      <c r="BH59" t="s">
        <v>3876</v>
      </c>
      <c r="BI59" t="s">
        <v>3877</v>
      </c>
    </row>
    <row r="60" spans="1:61" s="8" customFormat="1" ht="12.75" customHeight="1" x14ac:dyDescent="0.25">
      <c r="A60" s="577" t="s">
        <v>3973</v>
      </c>
      <c r="B60" s="409" t="s">
        <v>3963</v>
      </c>
      <c r="C60" s="734" t="s">
        <v>3535</v>
      </c>
      <c r="D60" s="734" t="s">
        <v>3640</v>
      </c>
      <c r="E60" s="504">
        <v>9</v>
      </c>
      <c r="F60" s="33">
        <v>543</v>
      </c>
      <c r="G60" s="33" t="s">
        <v>105</v>
      </c>
      <c r="H60" s="33" t="s">
        <v>105</v>
      </c>
      <c r="I60" s="573">
        <v>45.34</v>
      </c>
      <c r="J60" s="430">
        <f t="shared" si="16"/>
        <v>1.4997794441993824</v>
      </c>
      <c r="K60" s="575">
        <v>0.17</v>
      </c>
      <c r="L60" s="406">
        <v>4</v>
      </c>
      <c r="M60" s="423">
        <f t="shared" si="17"/>
        <v>0.68</v>
      </c>
      <c r="N60" s="183" t="s">
        <v>318</v>
      </c>
      <c r="O60" s="505">
        <v>0.1525</v>
      </c>
      <c r="P60" s="422">
        <v>45727</v>
      </c>
      <c r="Q60" s="422">
        <v>45742</v>
      </c>
      <c r="R60" s="423">
        <f t="shared" si="18"/>
        <v>11.475409836065584</v>
      </c>
      <c r="S60" s="474">
        <f>IF(INDEX(Historical!$D$7:$D$1190,MATCH(B60,Historical!$B$7:$B$1192,0))=0,"n/a",(INDEX(Historical!$C$7:$C$1190,MATCH(B60,Historical!$B$7:$B$1192,0))/INDEX(Historical!$D$7:$D$1190,MATCH(B60,Historical!$B$7:$B$1192,0))-1)*100)</f>
        <v>10.909090909090891</v>
      </c>
      <c r="T60" s="474">
        <f>IF(INDEX(Historical!$F$7:$F$1190,MATCH(B60,Historical!$B$7:$B$1192,0))=0,"n/a",((INDEX(Historical!$C$7:$C$1190,MATCH(B60,Historical!$B$7:$B$1192,0))/INDEX(Historical!$F$7:$F$1190,MATCH(B60,Historical!$B$7:$B$1192,0)))^(1/3)-1)*100)</f>
        <v>12.362258448805585</v>
      </c>
      <c r="U60" s="474">
        <f>IF(INDEX(Historical!$H$7:$H$1190,MATCH(B60,Historical!$B$7:$B$1192,0))=0,"n/a",((INDEX(Historical!$C$7:$C$1190,MATCH(B60,Historical!$B$7:$B$1192,0))/INDEX(Historical!$H$7:$H$1190,MATCH(B60,Historical!$B$7:$B$1192,0)))^(1/5)-1)*100)</f>
        <v>12.401002212316282</v>
      </c>
      <c r="V60" s="474" t="str">
        <f>IF(INDEX(Historical!$M$7:$M$1190,MATCH(B60,Historical!$B$7:$B$1192,0))=0,"n/a",((INDEX(Historical!$C$7:$C$1190,MATCH(B60,Historical!$B$7:$B$1192,0))/INDEX(Historical!$M$7:$M$1190,MATCH(B60,Historical!$B$7:$B$1192,0)))^(1/10)-1)*100)</f>
        <v>n/a</v>
      </c>
      <c r="W60" s="475" t="str">
        <f t="shared" si="19"/>
        <v>n/a</v>
      </c>
      <c r="X60" s="476">
        <f t="shared" si="20"/>
        <v>0.97262762449539464</v>
      </c>
      <c r="Y60" s="451"/>
      <c r="Z60" s="430">
        <f t="shared" si="21"/>
        <v>22.591362126245851</v>
      </c>
      <c r="AA60" s="581">
        <f t="shared" si="22"/>
        <v>15.063122923588042</v>
      </c>
      <c r="AB60" s="406">
        <v>12</v>
      </c>
      <c r="AC60" s="568">
        <v>3.01</v>
      </c>
      <c r="AD60" s="568">
        <v>1.57</v>
      </c>
      <c r="AE60" s="568">
        <v>1.6</v>
      </c>
      <c r="AF60" s="568">
        <v>3.05</v>
      </c>
      <c r="AG60" s="568">
        <v>21.86</v>
      </c>
      <c r="AH60" s="568">
        <v>8.15</v>
      </c>
      <c r="AI60" s="568">
        <v>9.49</v>
      </c>
      <c r="AJ60" s="568">
        <v>12.75</v>
      </c>
      <c r="AK60" s="568">
        <v>9.58</v>
      </c>
      <c r="AL60" s="576">
        <v>7900</v>
      </c>
      <c r="AM60" s="571">
        <v>8.18</v>
      </c>
      <c r="AN60" s="568">
        <v>0.59</v>
      </c>
      <c r="AO60" s="510">
        <f t="shared" si="23"/>
        <v>-1.1623412670723763</v>
      </c>
      <c r="AP60" s="511">
        <f t="shared" si="24"/>
        <v>13.900781656515665</v>
      </c>
      <c r="AQ60" s="582">
        <f t="shared" si="25"/>
        <v>42.894716358184539</v>
      </c>
      <c r="AR60" s="430">
        <f>INDEX(Historical!$C$7:$C$1190,MATCH(B60,Historical!$B$7:$B$1214,0))*IF(AH60="n/a",1.03,IF(AH60&lt;0,1.01,IF(AH60&gt;10,1.1,(1+AH60/100))))</f>
        <v>0.65971499999999994</v>
      </c>
      <c r="AS60" s="581">
        <f t="shared" si="26"/>
        <v>0.72232195349999995</v>
      </c>
      <c r="AT60" s="581">
        <f t="shared" si="29"/>
        <v>0.79152039664530005</v>
      </c>
      <c r="AU60" s="581">
        <f t="shared" si="29"/>
        <v>0.86734805064391984</v>
      </c>
      <c r="AV60" s="581">
        <f t="shared" si="29"/>
        <v>0.9504399938956074</v>
      </c>
      <c r="AW60" s="430">
        <f t="shared" si="27"/>
        <v>3.9913453946848274</v>
      </c>
      <c r="AX60" s="516">
        <f t="shared" si="28"/>
        <v>8.8031437906590799</v>
      </c>
      <c r="AY60" s="606">
        <v>0.93</v>
      </c>
      <c r="AZ60" s="571">
        <v>19.88</v>
      </c>
      <c r="BA60" s="571">
        <v>-20.119999999999997</v>
      </c>
      <c r="BB60" s="571">
        <v>2.4899999999999998</v>
      </c>
      <c r="BC60" s="571">
        <v>-2.1</v>
      </c>
      <c r="BD60" s="591"/>
      <c r="BE60" s="421">
        <v>2017</v>
      </c>
      <c r="BF60" s="421">
        <f t="shared" si="30"/>
        <v>1</v>
      </c>
      <c r="BG60" s="578">
        <v>10.27</v>
      </c>
      <c r="BH60" t="s">
        <v>3876</v>
      </c>
      <c r="BI60" t="s">
        <v>3877</v>
      </c>
    </row>
    <row r="61" spans="1:61" s="8" customFormat="1" ht="12.75" customHeight="1" x14ac:dyDescent="0.25">
      <c r="A61" s="577" t="s">
        <v>4892</v>
      </c>
      <c r="B61" s="409" t="s">
        <v>4888</v>
      </c>
      <c r="C61" s="734" t="s">
        <v>111</v>
      </c>
      <c r="D61" s="734" t="s">
        <v>3638</v>
      </c>
      <c r="E61" s="504">
        <v>6</v>
      </c>
      <c r="F61" s="33">
        <v>647</v>
      </c>
      <c r="G61" s="33" t="s">
        <v>105</v>
      </c>
      <c r="H61" s="33" t="s">
        <v>105</v>
      </c>
      <c r="I61" s="573">
        <v>50.04</v>
      </c>
      <c r="J61" s="430">
        <f t="shared" si="16"/>
        <v>0.12310151878497204</v>
      </c>
      <c r="K61" s="575">
        <v>1.54E-2</v>
      </c>
      <c r="L61" s="406">
        <v>4</v>
      </c>
      <c r="M61" s="423">
        <f t="shared" si="17"/>
        <v>6.1600000000000002E-2</v>
      </c>
      <c r="N61" s="183" t="s">
        <v>684</v>
      </c>
      <c r="O61" s="505">
        <v>1.4E-2</v>
      </c>
      <c r="P61" s="422">
        <v>45761</v>
      </c>
      <c r="Q61" s="422">
        <v>45777</v>
      </c>
      <c r="R61" s="423">
        <f t="shared" si="18"/>
        <v>10</v>
      </c>
      <c r="S61" s="474">
        <f>IF(INDEX(Historical!$D$7:$D$1190,MATCH(B61,Historical!$B$7:$B$1192,0))=0,"n/a",(INDEX(Historical!$C$7:$C$1190,MATCH(B61,Historical!$B$7:$B$1192,0))/INDEX(Historical!$D$7:$D$1190,MATCH(B61,Historical!$B$7:$B$1192,0))-1)*100)</f>
        <v>7.8431372549019551</v>
      </c>
      <c r="T61" s="474">
        <f>IF(INDEX(Historical!$F$7:$F$1190,MATCH(B61,Historical!$B$7:$B$1192,0))=0,"n/a",((INDEX(Historical!$C$7:$C$1190,MATCH(B61,Historical!$B$7:$B$1192,0))/INDEX(Historical!$F$7:$F$1190,MATCH(B61,Historical!$B$7:$B$1192,0)))^(1/3)-1)*100)</f>
        <v>8.5503957932088639</v>
      </c>
      <c r="U61" s="474" t="str">
        <f>IF(INDEX(Historical!$H$7:$H$1190,MATCH(B61,Historical!$B$7:$B$1192,0))=0,"n/a",((INDEX(Historical!$C$7:$C$1190,MATCH(B61,Historical!$B$7:$B$1192,0))/INDEX(Historical!$H$7:$H$1190,MATCH(B61,Historical!$B$7:$B$1192,0)))^(1/5)-1)*100)</f>
        <v>n/a</v>
      </c>
      <c r="V61" s="474" t="str">
        <f>IF(INDEX(Historical!$M$7:$M$1190,MATCH(B61,Historical!$B$7:$B$1192,0))=0,"n/a",((INDEX(Historical!$C$7:$C$1190,MATCH(B61,Historical!$B$7:$B$1192,0))/INDEX(Historical!$M$7:$M$1190,MATCH(B61,Historical!$B$7:$B$1192,0)))^(1/10)-1)*100)</f>
        <v>n/a</v>
      </c>
      <c r="W61" s="475" t="str">
        <f t="shared" si="19"/>
        <v>n/a</v>
      </c>
      <c r="X61" s="476" t="str">
        <f t="shared" si="20"/>
        <v>n/a</v>
      </c>
      <c r="Y61" s="449"/>
      <c r="Z61" s="430" t="str">
        <f t="shared" si="21"/>
        <v>n/a</v>
      </c>
      <c r="AA61" s="581" t="str">
        <f t="shared" si="22"/>
        <v>n/a</v>
      </c>
      <c r="AB61" s="406">
        <v>12</v>
      </c>
      <c r="AC61" s="568">
        <v>-3.08</v>
      </c>
      <c r="AD61" s="568" t="s">
        <v>135</v>
      </c>
      <c r="AE61" s="568">
        <v>3.5</v>
      </c>
      <c r="AF61" s="568">
        <v>3.24</v>
      </c>
      <c r="AG61" s="568">
        <v>-0.03</v>
      </c>
      <c r="AH61" s="568">
        <v>-37.07</v>
      </c>
      <c r="AI61" s="568">
        <v>84.13000000000001</v>
      </c>
      <c r="AJ61" s="568">
        <v>-7.26</v>
      </c>
      <c r="AK61" s="568">
        <v>25.28</v>
      </c>
      <c r="AL61" s="576">
        <v>18180</v>
      </c>
      <c r="AM61" s="571">
        <v>33.019999999999996</v>
      </c>
      <c r="AN61" s="568">
        <v>0.94</v>
      </c>
      <c r="AO61" s="510" t="str">
        <f t="shared" si="23"/>
        <v>n/a</v>
      </c>
      <c r="AP61" s="511" t="str">
        <f t="shared" si="24"/>
        <v>n/a</v>
      </c>
      <c r="AQ61" s="582" t="str">
        <f t="shared" si="25"/>
        <v>n/a</v>
      </c>
      <c r="AR61" s="430">
        <f>INDEX(Historical!$C$7:$C$1190,MATCH(B61,Historical!$B$7:$B$1214,0))*IF(AH61="n/a",1.03,IF(AH61&lt;0,1.01,IF(AH61&gt;10,1.1,(1+AH61/100))))</f>
        <v>5.5550000000000002E-2</v>
      </c>
      <c r="AS61" s="581">
        <f t="shared" si="26"/>
        <v>6.1105000000000007E-2</v>
      </c>
      <c r="AT61" s="581">
        <f t="shared" si="29"/>
        <v>6.7215500000000011E-2</v>
      </c>
      <c r="AU61" s="581">
        <f t="shared" si="29"/>
        <v>7.3937050000000018E-2</v>
      </c>
      <c r="AV61" s="581">
        <f t="shared" si="29"/>
        <v>8.1330755000000032E-2</v>
      </c>
      <c r="AW61" s="430">
        <f t="shared" si="27"/>
        <v>0.33913830500000008</v>
      </c>
      <c r="AX61" s="516">
        <f t="shared" si="28"/>
        <v>0.67773442246203053</v>
      </c>
      <c r="AY61" s="606">
        <v>1.1000000000000001</v>
      </c>
      <c r="AZ61" s="571">
        <v>29.04</v>
      </c>
      <c r="BA61" s="571">
        <v>-3.7699999999999996</v>
      </c>
      <c r="BB61" s="571">
        <v>1.7500000000000002</v>
      </c>
      <c r="BC61" s="571">
        <v>5.7799999999999994</v>
      </c>
      <c r="BD61" s="591"/>
      <c r="BE61" s="421">
        <v>2018</v>
      </c>
      <c r="BF61" s="421">
        <f t="shared" si="30"/>
        <v>1</v>
      </c>
      <c r="BG61" s="578">
        <v>-0.01</v>
      </c>
      <c r="BH61" t="s">
        <v>3876</v>
      </c>
      <c r="BI61" t="s">
        <v>3877</v>
      </c>
    </row>
    <row r="62" spans="1:61" s="8" customFormat="1" ht="12.75" customHeight="1" x14ac:dyDescent="0.25">
      <c r="A62" s="577" t="s">
        <v>3950</v>
      </c>
      <c r="B62" s="409" t="s">
        <v>3943</v>
      </c>
      <c r="C62" s="734" t="s">
        <v>243</v>
      </c>
      <c r="D62" s="734" t="s">
        <v>3682</v>
      </c>
      <c r="E62" s="504">
        <v>9</v>
      </c>
      <c r="F62" s="33">
        <v>535</v>
      </c>
      <c r="G62" s="33" t="s">
        <v>105</v>
      </c>
      <c r="H62" s="33" t="s">
        <v>105</v>
      </c>
      <c r="I62" s="573">
        <v>1086.05</v>
      </c>
      <c r="J62" s="430">
        <f t="shared" si="16"/>
        <v>0.66295290272086926</v>
      </c>
      <c r="K62" s="575">
        <v>1.8</v>
      </c>
      <c r="L62" s="406">
        <v>4</v>
      </c>
      <c r="M62" s="423">
        <f t="shared" si="17"/>
        <v>7.2</v>
      </c>
      <c r="N62" s="183" t="s">
        <v>106</v>
      </c>
      <c r="O62" s="505">
        <v>1.72</v>
      </c>
      <c r="P62" s="422">
        <v>45691</v>
      </c>
      <c r="Q62" s="422">
        <v>45708</v>
      </c>
      <c r="R62" s="423">
        <f t="shared" si="18"/>
        <v>4.6511627906976782</v>
      </c>
      <c r="S62" s="474">
        <f>IF(INDEX(Historical!$D$7:$D$1190,MATCH(B62,Historical!$B$7:$B$1192,0))=0,"n/a",(INDEX(Historical!$C$7:$C$1190,MATCH(B62,Historical!$B$7:$B$1192,0))/INDEX(Historical!$D$7:$D$1190,MATCH(B62,Historical!$B$7:$B$1192,0))-1)*100)</f>
        <v>4.2424242424242475</v>
      </c>
      <c r="T62" s="474">
        <f>IF(INDEX(Historical!$F$7:$F$1190,MATCH(B62,Historical!$B$7:$B$1192,0))=0,"n/a",((INDEX(Historical!$C$7:$C$1190,MATCH(B62,Historical!$B$7:$B$1192,0))/INDEX(Historical!$F$7:$F$1190,MATCH(B62,Historical!$B$7:$B$1192,0)))^(1/3)-1)*100)</f>
        <v>4.4360650001745272</v>
      </c>
      <c r="U62" s="474">
        <f>IF(INDEX(Historical!$H$7:$H$1190,MATCH(B62,Historical!$B$7:$B$1192,0))=0,"n/a",((INDEX(Historical!$C$7:$C$1190,MATCH(B62,Historical!$B$7:$B$1192,0))/INDEX(Historical!$H$7:$H$1190,MATCH(B62,Historical!$B$7:$B$1192,0)))^(1/5)-1)*100)</f>
        <v>4.3524690755801565</v>
      </c>
      <c r="V62" s="474">
        <f>IF(INDEX(Historical!$M$7:$M$1190,MATCH(B62,Historical!$B$7:$B$1192,0))=0,"n/a",((INDEX(Historical!$C$7:$C$1190,MATCH(B62,Historical!$B$7:$B$1192,0))/INDEX(Historical!$M$7:$M$1190,MATCH(B62,Historical!$B$7:$B$1192,0)))^(1/10)-1)*100)</f>
        <v>-3.8611712965017309</v>
      </c>
      <c r="W62" s="475" t="str">
        <f t="shared" si="19"/>
        <v>n/a</v>
      </c>
      <c r="X62" s="476">
        <f t="shared" si="20"/>
        <v>0.20057461177788741</v>
      </c>
      <c r="Y62" s="451"/>
      <c r="Z62" s="430">
        <f t="shared" si="21"/>
        <v>4.6213093709884472</v>
      </c>
      <c r="AA62" s="581">
        <f t="shared" si="22"/>
        <v>6.9707958921694475</v>
      </c>
      <c r="AB62" s="406">
        <v>12</v>
      </c>
      <c r="AC62" s="568">
        <v>155.80000000000001</v>
      </c>
      <c r="AD62" s="568" t="s">
        <v>135</v>
      </c>
      <c r="AE62" s="568">
        <v>0.98</v>
      </c>
      <c r="AF62" s="568">
        <v>1.0900000000000001</v>
      </c>
      <c r="AG62" s="568">
        <v>16.28</v>
      </c>
      <c r="AH62" s="568">
        <v>-71.789999999999992</v>
      </c>
      <c r="AI62" s="568">
        <v>40.35</v>
      </c>
      <c r="AJ62" s="568">
        <v>21.7</v>
      </c>
      <c r="AK62" s="568">
        <v>-28.09</v>
      </c>
      <c r="AL62" s="576">
        <v>4740</v>
      </c>
      <c r="AM62" s="571">
        <v>27.339999999999996</v>
      </c>
      <c r="AN62" s="568">
        <v>0.28999999999999998</v>
      </c>
      <c r="AO62" s="510">
        <f t="shared" si="23"/>
        <v>-1.9553739138684216</v>
      </c>
      <c r="AP62" s="511">
        <f t="shared" si="24"/>
        <v>5.0154219783010259</v>
      </c>
      <c r="AQ62" s="582">
        <f t="shared" si="25"/>
        <v>-41.888354494837756</v>
      </c>
      <c r="AR62" s="430">
        <f>INDEX(Historical!$C$7:$C$1190,MATCH(B62,Historical!$B$7:$B$1214,0))*IF(AH62="n/a",1.03,IF(AH62&lt;0,1.01,IF(AH62&gt;10,1.1,(1+AH62/100))))</f>
        <v>6.9488000000000003</v>
      </c>
      <c r="AS62" s="581">
        <f t="shared" si="26"/>
        <v>7.6436800000000007</v>
      </c>
      <c r="AT62" s="581">
        <f t="shared" si="29"/>
        <v>7.7201168000000004</v>
      </c>
      <c r="AU62" s="581">
        <f t="shared" si="29"/>
        <v>7.7973179680000007</v>
      </c>
      <c r="AV62" s="581">
        <f t="shared" si="29"/>
        <v>7.8752911476800005</v>
      </c>
      <c r="AW62" s="430">
        <f t="shared" si="27"/>
        <v>37.985205915680005</v>
      </c>
      <c r="AX62" s="516">
        <f t="shared" si="28"/>
        <v>3.4975559058680541</v>
      </c>
      <c r="AY62" s="606">
        <v>0.9</v>
      </c>
      <c r="AZ62" s="571">
        <v>49.86</v>
      </c>
      <c r="BA62" s="571">
        <v>-1.5599999999999998</v>
      </c>
      <c r="BB62" s="571">
        <v>11.48</v>
      </c>
      <c r="BC62" s="571">
        <v>15.260000000000002</v>
      </c>
      <c r="BD62" s="591"/>
      <c r="BE62" s="421">
        <v>2017</v>
      </c>
      <c r="BF62" s="421">
        <f t="shared" si="30"/>
        <v>1</v>
      </c>
      <c r="BG62" s="578">
        <v>9.120000000000001</v>
      </c>
      <c r="BH62" t="s">
        <v>3876</v>
      </c>
      <c r="BI62" t="s">
        <v>3877</v>
      </c>
    </row>
    <row r="63" spans="1:61" s="8" customFormat="1" ht="12.75" customHeight="1" x14ac:dyDescent="0.25">
      <c r="A63" s="577" t="s">
        <v>4963</v>
      </c>
      <c r="B63" s="409" t="s">
        <v>575</v>
      </c>
      <c r="C63" s="734" t="s">
        <v>127</v>
      </c>
      <c r="D63" s="734" t="s">
        <v>3642</v>
      </c>
      <c r="E63" s="504">
        <v>6</v>
      </c>
      <c r="F63" s="33">
        <v>650</v>
      </c>
      <c r="G63" s="33" t="s">
        <v>105</v>
      </c>
      <c r="H63" s="33" t="s">
        <v>105</v>
      </c>
      <c r="I63" s="573">
        <v>49.33</v>
      </c>
      <c r="J63" s="430">
        <f t="shared" si="16"/>
        <v>4.9462801540644641</v>
      </c>
      <c r="K63" s="575">
        <v>0.61</v>
      </c>
      <c r="L63" s="406">
        <v>4</v>
      </c>
      <c r="M63" s="423">
        <f t="shared" si="17"/>
        <v>2.44</v>
      </c>
      <c r="N63" s="183" t="s">
        <v>126</v>
      </c>
      <c r="O63" s="505">
        <v>0.6</v>
      </c>
      <c r="P63" s="422">
        <v>45848</v>
      </c>
      <c r="Q63" s="422">
        <v>45870</v>
      </c>
      <c r="R63" s="423">
        <f t="shared" si="18"/>
        <v>1.6666666666666683</v>
      </c>
      <c r="S63" s="474">
        <f>IF(INDEX(Historical!$D$7:$D$1190,MATCH(B63,Historical!$B$7:$B$1192,0))=0,"n/a",(INDEX(Historical!$C$7:$C$1190,MATCH(B63,Historical!$B$7:$B$1192,0))/INDEX(Historical!$D$7:$D$1190,MATCH(B63,Historical!$B$7:$B$1192,0))-1)*100)</f>
        <v>5.3097345132743445</v>
      </c>
      <c r="T63" s="474">
        <f>IF(INDEX(Historical!$F$7:$F$1190,MATCH(B63,Historical!$B$7:$B$1192,0))=0,"n/a",((INDEX(Historical!$C$7:$C$1190,MATCH(B63,Historical!$B$7:$B$1192,0))/INDEX(Historical!$F$7:$F$1190,MATCH(B63,Historical!$B$7:$B$1192,0)))^(1/3)-1)*100)</f>
        <v>5.2726599609396407</v>
      </c>
      <c r="U63" s="474">
        <f>IF(INDEX(Historical!$H$7:$H$1190,MATCH(B63,Historical!$B$7:$B$1192,0))=0,"n/a",((INDEX(Historical!$C$7:$C$1190,MATCH(B63,Historical!$B$7:$B$1192,0))/INDEX(Historical!$H$7:$H$1190,MATCH(B63,Historical!$B$7:$B$1192,0)))^(1/5)-1)*100)</f>
        <v>3.9594988207552584</v>
      </c>
      <c r="V63" s="474">
        <f>IF(INDEX(Historical!$M$7:$M$1190,MATCH(B63,Historical!$B$7:$B$1192,0))=0,"n/a",((INDEX(Historical!$C$7:$C$1190,MATCH(B63,Historical!$B$7:$B$1192,0))/INDEX(Historical!$M$7:$M$1190,MATCH(B63,Historical!$B$7:$B$1192,0)))^(1/10)-1)*100)</f>
        <v>3.986056377220959</v>
      </c>
      <c r="W63" s="475">
        <f t="shared" si="19"/>
        <v>0.99333738563822915</v>
      </c>
      <c r="X63" s="476">
        <f t="shared" si="20"/>
        <v>1.3748259794289093</v>
      </c>
      <c r="Y63" s="449"/>
      <c r="Z63" s="430">
        <f t="shared" si="21"/>
        <v>59.657701711491441</v>
      </c>
      <c r="AA63" s="581">
        <f t="shared" si="22"/>
        <v>12.061124694376527</v>
      </c>
      <c r="AB63" s="406">
        <v>5</v>
      </c>
      <c r="AC63" s="568">
        <v>4.09</v>
      </c>
      <c r="AD63" s="568" t="s">
        <v>135</v>
      </c>
      <c r="AE63" s="568">
        <v>1.35</v>
      </c>
      <c r="AF63" s="568">
        <v>2.91</v>
      </c>
      <c r="AG63" s="568">
        <v>24.57</v>
      </c>
      <c r="AH63" s="568">
        <v>-13.309999999999999</v>
      </c>
      <c r="AI63" s="568">
        <v>4.51</v>
      </c>
      <c r="AJ63" s="568">
        <v>2.88</v>
      </c>
      <c r="AK63" s="568">
        <v>-1.17</v>
      </c>
      <c r="AL63" s="576">
        <v>26380</v>
      </c>
      <c r="AM63" s="571">
        <v>0.38999999999999996</v>
      </c>
      <c r="AN63" s="568">
        <v>1.66</v>
      </c>
      <c r="AO63" s="510">
        <f t="shared" si="23"/>
        <v>-3.1553457195568058</v>
      </c>
      <c r="AP63" s="511">
        <f t="shared" si="24"/>
        <v>8.9057789748197216</v>
      </c>
      <c r="AQ63" s="582">
        <f t="shared" si="25"/>
        <v>24.896175300635125</v>
      </c>
      <c r="AR63" s="430">
        <f>INDEX(Historical!$C$7:$C$1190,MATCH(B63,Historical!$B$7:$B$1214,0))*IF(AH63="n/a",1.03,IF(AH63&lt;0,1.01,IF(AH63&gt;10,1.1,(1+AH63/100))))</f>
        <v>2.4037999999999999</v>
      </c>
      <c r="AS63" s="581">
        <f t="shared" si="26"/>
        <v>2.5122113799999997</v>
      </c>
      <c r="AT63" s="581">
        <f t="shared" si="29"/>
        <v>2.5373334937999998</v>
      </c>
      <c r="AU63" s="581">
        <f t="shared" si="29"/>
        <v>2.5627068287379999</v>
      </c>
      <c r="AV63" s="581">
        <f t="shared" si="29"/>
        <v>2.5883338970253797</v>
      </c>
      <c r="AW63" s="430">
        <f t="shared" si="27"/>
        <v>12.604385599563379</v>
      </c>
      <c r="AX63" s="516">
        <f t="shared" si="28"/>
        <v>25.551156698891909</v>
      </c>
      <c r="AY63" s="606">
        <v>-0.02</v>
      </c>
      <c r="AZ63" s="571">
        <v>2.15</v>
      </c>
      <c r="BA63" s="571">
        <v>-35.010000000000005</v>
      </c>
      <c r="BB63" s="571">
        <v>-2.23</v>
      </c>
      <c r="BC63" s="571">
        <v>-13.86</v>
      </c>
      <c r="BD63" s="591"/>
      <c r="BE63" s="421">
        <v>2020</v>
      </c>
      <c r="BF63" s="421">
        <f t="shared" si="30"/>
        <v>1</v>
      </c>
      <c r="BG63" s="578">
        <v>7.08</v>
      </c>
      <c r="BH63" t="s">
        <v>3876</v>
      </c>
      <c r="BI63" t="s">
        <v>3877</v>
      </c>
    </row>
    <row r="64" spans="1:61" s="8" customFormat="1" ht="12.75" customHeight="1" x14ac:dyDescent="0.25">
      <c r="A64" s="577" t="s">
        <v>5002</v>
      </c>
      <c r="B64" s="409" t="s">
        <v>3266</v>
      </c>
      <c r="C64" s="734" t="s">
        <v>3636</v>
      </c>
      <c r="D64" s="734" t="s">
        <v>4812</v>
      </c>
      <c r="E64" s="504">
        <v>5</v>
      </c>
      <c r="F64" s="33">
        <v>678</v>
      </c>
      <c r="G64" s="33" t="s">
        <v>105</v>
      </c>
      <c r="H64" s="33" t="s">
        <v>105</v>
      </c>
      <c r="I64" s="573">
        <v>48.01</v>
      </c>
      <c r="J64" s="430">
        <f t="shared" si="16"/>
        <v>6.4986461153926269</v>
      </c>
      <c r="K64" s="575">
        <v>0.78</v>
      </c>
      <c r="L64" s="406">
        <v>4</v>
      </c>
      <c r="M64" s="423">
        <f t="shared" si="17"/>
        <v>3.12</v>
      </c>
      <c r="N64" s="183" t="s">
        <v>1164</v>
      </c>
      <c r="O64" s="505">
        <v>0.76</v>
      </c>
      <c r="P64" s="422">
        <v>45821</v>
      </c>
      <c r="Q64" s="422">
        <v>45835</v>
      </c>
      <c r="R64" s="423">
        <f t="shared" si="18"/>
        <v>2.6315789473684235</v>
      </c>
      <c r="S64" s="474">
        <f>IF(INDEX(Historical!$D$7:$D$1190,MATCH(B64,Historical!$B$7:$B$1192,0))=0,"n/a",(INDEX(Historical!$C$7:$C$1190,MATCH(B64,Historical!$B$7:$B$1192,0))/INDEX(Historical!$D$7:$D$1190,MATCH(B64,Historical!$B$7:$B$1192,0))-1)*100)</f>
        <v>4.8275862068965614</v>
      </c>
      <c r="T64" s="474">
        <f>IF(INDEX(Historical!$F$7:$F$1190,MATCH(B64,Historical!$B$7:$B$1192,0))=0,"n/a",((INDEX(Historical!$C$7:$C$1190,MATCH(B64,Historical!$B$7:$B$1192,0))/INDEX(Historical!$F$7:$F$1190,MATCH(B64,Historical!$B$7:$B$1192,0)))^(1/3)-1)*100)</f>
        <v>4.5515917149420382</v>
      </c>
      <c r="U64" s="474">
        <f>IF(INDEX(Historical!$H$7:$H$1190,MATCH(B64,Historical!$B$7:$B$1192,0))=0,"n/a",((INDEX(Historical!$C$7:$C$1190,MATCH(B64,Historical!$B$7:$B$1192,0))/INDEX(Historical!$H$7:$H$1190,MATCH(B64,Historical!$B$7:$B$1192,0)))^(1/5)-1)*100)</f>
        <v>2.0997324800849704</v>
      </c>
      <c r="V64" s="474">
        <f>IF(INDEX(Historical!$M$7:$M$1190,MATCH(B64,Historical!$B$7:$B$1192,0))=0,"n/a",((INDEX(Historical!$C$7:$C$1190,MATCH(B64,Historical!$B$7:$B$1192,0))/INDEX(Historical!$M$7:$M$1190,MATCH(B64,Historical!$B$7:$B$1192,0)))^(1/10)-1)*100)</f>
        <v>3.8678219643779377</v>
      </c>
      <c r="W64" s="475">
        <f t="shared" si="19"/>
        <v>0.54287206066442373</v>
      </c>
      <c r="X64" s="476">
        <f t="shared" si="20"/>
        <v>0.21826740957224225</v>
      </c>
      <c r="Y64" s="449"/>
      <c r="Z64" s="430">
        <f t="shared" si="21"/>
        <v>120</v>
      </c>
      <c r="AA64" s="581">
        <f t="shared" si="22"/>
        <v>18.465384615384615</v>
      </c>
      <c r="AB64" s="406">
        <v>12</v>
      </c>
      <c r="AC64" s="568">
        <v>2.6</v>
      </c>
      <c r="AD64" s="568">
        <v>5.93</v>
      </c>
      <c r="AE64" s="568">
        <v>8.68</v>
      </c>
      <c r="AF64" s="568">
        <v>2.98</v>
      </c>
      <c r="AG64" s="568">
        <v>16.520000000000003</v>
      </c>
      <c r="AH64" s="568">
        <v>-7.5200000000000005</v>
      </c>
      <c r="AI64" s="568">
        <v>15.049999999999999</v>
      </c>
      <c r="AJ64" s="568">
        <v>9.6199999999999992</v>
      </c>
      <c r="AK64" s="568">
        <v>3.11</v>
      </c>
      <c r="AL64" s="576">
        <v>13590</v>
      </c>
      <c r="AM64" s="571">
        <v>4.32</v>
      </c>
      <c r="AN64" s="568">
        <v>1.58</v>
      </c>
      <c r="AO64" s="510">
        <f t="shared" si="23"/>
        <v>-9.8670060199070164</v>
      </c>
      <c r="AP64" s="511">
        <f t="shared" si="24"/>
        <v>8.5983785954775982</v>
      </c>
      <c r="AQ64" s="582">
        <f t="shared" si="25"/>
        <v>56.385344800515313</v>
      </c>
      <c r="AR64" s="430">
        <f>INDEX(Historical!$C$7:$C$1190,MATCH(B64,Historical!$B$7:$B$1214,0))*IF(AH64="n/a",1.03,IF(AH64&lt;0,1.01,IF(AH64&gt;10,1.1,(1+AH64/100))))</f>
        <v>3.0704000000000002</v>
      </c>
      <c r="AS64" s="581">
        <f t="shared" si="26"/>
        <v>3.3774400000000004</v>
      </c>
      <c r="AT64" s="581">
        <f t="shared" si="29"/>
        <v>3.4824783840000002</v>
      </c>
      <c r="AU64" s="581">
        <f t="shared" si="29"/>
        <v>3.5907834617423999</v>
      </c>
      <c r="AV64" s="581">
        <f t="shared" si="29"/>
        <v>3.7024568274025884</v>
      </c>
      <c r="AW64" s="430">
        <f t="shared" si="27"/>
        <v>17.223558673144989</v>
      </c>
      <c r="AX64" s="516">
        <f t="shared" si="28"/>
        <v>35.874939956561114</v>
      </c>
      <c r="AY64" s="606">
        <v>0.75</v>
      </c>
      <c r="AZ64" s="571">
        <v>7.9399999999999995</v>
      </c>
      <c r="BA64" s="571">
        <v>-8.6499999999999986</v>
      </c>
      <c r="BB64" s="571">
        <v>2.1800000000000002</v>
      </c>
      <c r="BC64" s="571">
        <v>-0.33</v>
      </c>
      <c r="BD64" s="591"/>
      <c r="BE64" s="421">
        <v>2021</v>
      </c>
      <c r="BF64" s="421">
        <f t="shared" si="30"/>
        <v>0</v>
      </c>
      <c r="BG64" s="578">
        <v>5.92</v>
      </c>
      <c r="BH64" t="s">
        <v>3876</v>
      </c>
      <c r="BI64" t="s">
        <v>3878</v>
      </c>
    </row>
    <row r="65" spans="1:61" s="8" customFormat="1" ht="12.75" customHeight="1" x14ac:dyDescent="0.25">
      <c r="A65" s="577" t="s">
        <v>4677</v>
      </c>
      <c r="B65" s="409" t="s">
        <v>4670</v>
      </c>
      <c r="C65" s="734" t="s">
        <v>107</v>
      </c>
      <c r="D65" s="734" t="s">
        <v>3652</v>
      </c>
      <c r="E65" s="504">
        <v>9</v>
      </c>
      <c r="F65" s="33">
        <v>546</v>
      </c>
      <c r="G65" s="33" t="s">
        <v>105</v>
      </c>
      <c r="H65" s="33" t="s">
        <v>105</v>
      </c>
      <c r="I65" s="573">
        <v>49.14</v>
      </c>
      <c r="J65" s="430">
        <f t="shared" si="16"/>
        <v>2.035002035002035</v>
      </c>
      <c r="K65" s="575">
        <v>0.25</v>
      </c>
      <c r="L65" s="406">
        <v>4</v>
      </c>
      <c r="M65" s="423">
        <f t="shared" si="17"/>
        <v>1</v>
      </c>
      <c r="N65" s="183" t="s">
        <v>126</v>
      </c>
      <c r="O65" s="505">
        <v>0.24</v>
      </c>
      <c r="P65" s="422">
        <v>45747</v>
      </c>
      <c r="Q65" s="422">
        <v>45756</v>
      </c>
      <c r="R65" s="423">
        <f t="shared" si="18"/>
        <v>4.1666666666666705</v>
      </c>
      <c r="S65" s="474">
        <f>IF(INDEX(Historical!$D$7:$D$1190,MATCH(B65,Historical!$B$7:$B$1192,0))=0,"n/a",(INDEX(Historical!$C$7:$C$1190,MATCH(B65,Historical!$B$7:$B$1192,0))/INDEX(Historical!$D$7:$D$1190,MATCH(B65,Historical!$B$7:$B$1192,0))-1)*100)</f>
        <v>3.2608695652173836</v>
      </c>
      <c r="T65" s="474">
        <f>IF(INDEX(Historical!$F$7:$F$1190,MATCH(B65,Historical!$B$7:$B$1192,0))=0,"n/a",((INDEX(Historical!$C$7:$C$1190,MATCH(B65,Historical!$B$7:$B$1192,0))/INDEX(Historical!$F$7:$F$1190,MATCH(B65,Historical!$B$7:$B$1192,0)))^(1/3)-1)*100)</f>
        <v>6.7102030775118671</v>
      </c>
      <c r="U65" s="474">
        <f>IF(INDEX(Historical!$H$7:$H$1190,MATCH(B65,Historical!$B$7:$B$1192,0))=0,"n/a",((INDEX(Historical!$C$7:$C$1190,MATCH(B65,Historical!$B$7:$B$1192,0))/INDEX(Historical!$H$7:$H$1190,MATCH(B65,Historical!$B$7:$B$1192,0)))^(1/5)-1)*100)</f>
        <v>8.6559316530262933</v>
      </c>
      <c r="V65" s="474" t="str">
        <f>IF(INDEX(Historical!$M$7:$M$1190,MATCH(B65,Historical!$B$7:$B$1192,0))=0,"n/a",((INDEX(Historical!$C$7:$C$1190,MATCH(B65,Historical!$B$7:$B$1192,0))/INDEX(Historical!$M$7:$M$1190,MATCH(B65,Historical!$B$7:$B$1192,0)))^(1/10)-1)*100)</f>
        <v>n/a</v>
      </c>
      <c r="W65" s="475" t="str">
        <f t="shared" si="19"/>
        <v>n/a</v>
      </c>
      <c r="X65" s="476">
        <f t="shared" si="20"/>
        <v>1.4236729692477457</v>
      </c>
      <c r="Y65" s="451"/>
      <c r="Z65" s="430">
        <f t="shared" si="21"/>
        <v>31.746031746031743</v>
      </c>
      <c r="AA65" s="581">
        <f t="shared" si="22"/>
        <v>15.600000000000001</v>
      </c>
      <c r="AB65" s="406">
        <v>12</v>
      </c>
      <c r="AC65" s="568">
        <v>3.15</v>
      </c>
      <c r="AD65" s="568" t="s">
        <v>135</v>
      </c>
      <c r="AE65" s="568">
        <v>3.02</v>
      </c>
      <c r="AF65" s="568">
        <v>1.68</v>
      </c>
      <c r="AG65" s="568">
        <v>11.28</v>
      </c>
      <c r="AH65" s="568">
        <v>19.34</v>
      </c>
      <c r="AI65" s="568">
        <v>1.53</v>
      </c>
      <c r="AJ65" s="568">
        <v>6.08</v>
      </c>
      <c r="AK65" s="568" t="s">
        <v>135</v>
      </c>
      <c r="AL65" s="576">
        <v>557.63</v>
      </c>
      <c r="AM65" s="571">
        <v>24.91</v>
      </c>
      <c r="AN65" s="568">
        <v>0.25</v>
      </c>
      <c r="AO65" s="510">
        <f t="shared" si="23"/>
        <v>-4.9090663119716726</v>
      </c>
      <c r="AP65" s="511">
        <f t="shared" si="24"/>
        <v>10.690933688028329</v>
      </c>
      <c r="AQ65" s="582">
        <f t="shared" si="25"/>
        <v>7.9259005058563314</v>
      </c>
      <c r="AR65" s="430">
        <f>INDEX(Historical!$C$7:$C$1190,MATCH(B65,Historical!$B$7:$B$1214,0))*IF(AH65="n/a",1.03,IF(AH65&lt;0,1.01,IF(AH65&gt;10,1.1,(1+AH65/100))))</f>
        <v>1.0449999999999999</v>
      </c>
      <c r="AS65" s="581">
        <f t="shared" si="26"/>
        <v>1.0609885000000001</v>
      </c>
      <c r="AT65" s="581">
        <f t="shared" si="29"/>
        <v>1.0928181550000002</v>
      </c>
      <c r="AU65" s="581">
        <f t="shared" si="29"/>
        <v>1.1256026996500004</v>
      </c>
      <c r="AV65" s="581">
        <f t="shared" si="29"/>
        <v>1.1593707806395004</v>
      </c>
      <c r="AW65" s="430">
        <f t="shared" si="27"/>
        <v>5.4837801352895017</v>
      </c>
      <c r="AX65" s="516">
        <f t="shared" si="28"/>
        <v>11.15950373481787</v>
      </c>
      <c r="AY65" s="606">
        <v>0.49</v>
      </c>
      <c r="AZ65" s="571">
        <v>53.37</v>
      </c>
      <c r="BA65" s="571">
        <v>0.24</v>
      </c>
      <c r="BB65" s="571">
        <v>8.7200000000000006</v>
      </c>
      <c r="BC65" s="571">
        <v>21.26</v>
      </c>
      <c r="BD65" s="591"/>
      <c r="BE65" s="421">
        <v>2017</v>
      </c>
      <c r="BF65" s="421">
        <f t="shared" si="30"/>
        <v>1</v>
      </c>
      <c r="BG65" s="578">
        <v>1.1599999999999999</v>
      </c>
      <c r="BH65" t="s">
        <v>3876</v>
      </c>
      <c r="BI65" t="s">
        <v>3877</v>
      </c>
    </row>
    <row r="66" spans="1:61" s="8" customFormat="1" ht="12.75" customHeight="1" x14ac:dyDescent="0.25">
      <c r="A66" s="577" t="s">
        <v>3986</v>
      </c>
      <c r="B66" s="409" t="s">
        <v>3983</v>
      </c>
      <c r="C66" s="734" t="s">
        <v>243</v>
      </c>
      <c r="D66" s="734" t="s">
        <v>3659</v>
      </c>
      <c r="E66" s="504">
        <v>9</v>
      </c>
      <c r="F66" s="33">
        <v>542</v>
      </c>
      <c r="G66" s="33" t="s">
        <v>105</v>
      </c>
      <c r="H66" s="33" t="s">
        <v>105</v>
      </c>
      <c r="I66" s="573">
        <v>76.650000000000006</v>
      </c>
      <c r="J66" s="430">
        <f t="shared" si="16"/>
        <v>1.2263535551206783</v>
      </c>
      <c r="K66" s="575">
        <v>0.23499999999999999</v>
      </c>
      <c r="L66" s="406">
        <v>4</v>
      </c>
      <c r="M66" s="423">
        <f t="shared" si="17"/>
        <v>0.94</v>
      </c>
      <c r="N66" s="183" t="s">
        <v>469</v>
      </c>
      <c r="O66" s="505">
        <v>0.215</v>
      </c>
      <c r="P66" s="422">
        <v>45723</v>
      </c>
      <c r="Q66" s="422">
        <v>45737</v>
      </c>
      <c r="R66" s="423">
        <f t="shared" si="18"/>
        <v>9.302325581395344</v>
      </c>
      <c r="S66" s="474">
        <f>IF(INDEX(Historical!$D$7:$D$1190,MATCH(B66,Historical!$B$7:$B$1192,0))=0,"n/a",(INDEX(Historical!$C$7:$C$1190,MATCH(B66,Historical!$B$7:$B$1192,0))/INDEX(Historical!$D$7:$D$1190,MATCH(B66,Historical!$B$7:$B$1192,0))-1)*100)</f>
        <v>10.256410256410241</v>
      </c>
      <c r="T66" s="474">
        <f>IF(INDEX(Historical!$F$7:$F$1190,MATCH(B66,Historical!$B$7:$B$1192,0))=0,"n/a",((INDEX(Historical!$C$7:$C$1190,MATCH(B66,Historical!$B$7:$B$1192,0))/INDEX(Historical!$F$7:$F$1190,MATCH(B66,Historical!$B$7:$B$1192,0)))^(1/3)-1)*100)</f>
        <v>9.2240238124367213</v>
      </c>
      <c r="U66" s="474">
        <f>IF(INDEX(Historical!$H$7:$H$1190,MATCH(B66,Historical!$B$7:$B$1192,0))=0,"n/a",((INDEX(Historical!$C$7:$C$1190,MATCH(B66,Historical!$B$7:$B$1192,0))/INDEX(Historical!$H$7:$H$1190,MATCH(B66,Historical!$B$7:$B$1192,0)))^(1/5)-1)*100)</f>
        <v>8.9587431199327661</v>
      </c>
      <c r="V66" s="474" t="str">
        <f>IF(INDEX(Historical!$M$7:$M$1190,MATCH(B66,Historical!$B$7:$B$1192,0))=0,"n/a",((INDEX(Historical!$C$7:$C$1190,MATCH(B66,Historical!$B$7:$B$1192,0))/INDEX(Historical!$M$7:$M$1190,MATCH(B66,Historical!$B$7:$B$1192,0)))^(1/10)-1)*100)</f>
        <v>n/a</v>
      </c>
      <c r="W66" s="475" t="str">
        <f t="shared" si="19"/>
        <v>n/a</v>
      </c>
      <c r="X66" s="476">
        <f t="shared" si="20"/>
        <v>0.55748245923663753</v>
      </c>
      <c r="Y66" s="451"/>
      <c r="Z66" s="430">
        <f t="shared" si="21"/>
        <v>25.133689839572188</v>
      </c>
      <c r="AA66" s="581">
        <f t="shared" si="22"/>
        <v>20.494652406417114</v>
      </c>
      <c r="AB66" s="406">
        <v>12</v>
      </c>
      <c r="AC66" s="568">
        <v>3.74</v>
      </c>
      <c r="AD66" s="568">
        <v>4.2300000000000004</v>
      </c>
      <c r="AE66" s="568">
        <v>1.81</v>
      </c>
      <c r="AF66" s="568">
        <v>5.56</v>
      </c>
      <c r="AG66" s="568">
        <v>27.51</v>
      </c>
      <c r="AH66" s="568">
        <v>2.76</v>
      </c>
      <c r="AI66" s="568">
        <v>1.49</v>
      </c>
      <c r="AJ66" s="568">
        <v>16.07</v>
      </c>
      <c r="AK66" s="568">
        <v>4.8500000000000005</v>
      </c>
      <c r="AL66" s="576">
        <v>4500</v>
      </c>
      <c r="AM66" s="571">
        <v>51.71</v>
      </c>
      <c r="AN66" s="568">
        <v>1.1499999999999999</v>
      </c>
      <c r="AO66" s="510">
        <f t="shared" si="23"/>
        <v>-10.30955573136367</v>
      </c>
      <c r="AP66" s="511">
        <f t="shared" si="24"/>
        <v>10.185096675053444</v>
      </c>
      <c r="AQ66" s="582">
        <f t="shared" si="25"/>
        <v>125.04346975608378</v>
      </c>
      <c r="AR66" s="430">
        <f>INDEX(Historical!$C$7:$C$1190,MATCH(B66,Historical!$B$7:$B$1214,0))*IF(AH66="n/a",1.03,IF(AH66&lt;0,1.01,IF(AH66&gt;10,1.1,(1+AH66/100))))</f>
        <v>0.88373600000000008</v>
      </c>
      <c r="AS66" s="581">
        <f t="shared" si="26"/>
        <v>0.89690366639999997</v>
      </c>
      <c r="AT66" s="581">
        <f t="shared" si="29"/>
        <v>0.94040349422039993</v>
      </c>
      <c r="AU66" s="581">
        <f t="shared" si="29"/>
        <v>0.98601306369008934</v>
      </c>
      <c r="AV66" s="581">
        <f t="shared" si="29"/>
        <v>1.0338346972790586</v>
      </c>
      <c r="AW66" s="430">
        <f t="shared" si="27"/>
        <v>4.7408909215895481</v>
      </c>
      <c r="AX66" s="516">
        <f t="shared" si="28"/>
        <v>6.1851153575858415</v>
      </c>
      <c r="AY66" s="606">
        <v>0.9</v>
      </c>
      <c r="AZ66" s="571">
        <v>38.58</v>
      </c>
      <c r="BA66" s="571">
        <v>-9.1800000000000015</v>
      </c>
      <c r="BB66" s="571">
        <v>-1.51</v>
      </c>
      <c r="BC66" s="571">
        <v>8.3000000000000007</v>
      </c>
      <c r="BD66" s="591"/>
      <c r="BE66" s="421">
        <v>2017</v>
      </c>
      <c r="BF66" s="421">
        <f t="shared" si="30"/>
        <v>1</v>
      </c>
      <c r="BG66" s="578">
        <v>9.85</v>
      </c>
      <c r="BH66" t="s">
        <v>3876</v>
      </c>
      <c r="BI66" t="s">
        <v>3877</v>
      </c>
    </row>
    <row r="67" spans="1:61" s="8" customFormat="1" ht="12.75" customHeight="1" x14ac:dyDescent="0.25">
      <c r="A67" s="577" t="s">
        <v>2173</v>
      </c>
      <c r="B67" s="409" t="s">
        <v>2174</v>
      </c>
      <c r="C67" s="734" t="s">
        <v>243</v>
      </c>
      <c r="D67" s="734" t="s">
        <v>3664</v>
      </c>
      <c r="E67" s="504">
        <v>8</v>
      </c>
      <c r="F67" s="33">
        <v>586</v>
      </c>
      <c r="G67" s="33" t="s">
        <v>105</v>
      </c>
      <c r="H67" s="33" t="s">
        <v>105</v>
      </c>
      <c r="I67" s="573">
        <v>241.82</v>
      </c>
      <c r="J67" s="430">
        <f t="shared" si="16"/>
        <v>1.4887106111984121</v>
      </c>
      <c r="K67" s="575">
        <v>0.9</v>
      </c>
      <c r="L67" s="406">
        <v>4</v>
      </c>
      <c r="M67" s="423">
        <f t="shared" si="17"/>
        <v>3.6</v>
      </c>
      <c r="N67" s="183" t="s">
        <v>311</v>
      </c>
      <c r="O67" s="505">
        <v>0.75</v>
      </c>
      <c r="P67" s="422">
        <v>45824</v>
      </c>
      <c r="Q67" s="422">
        <v>45835</v>
      </c>
      <c r="R67" s="423">
        <f t="shared" si="18"/>
        <v>20.000000000000004</v>
      </c>
      <c r="S67" s="474">
        <f>IF(INDEX(Historical!$D$7:$D$1190,MATCH(B67,Historical!$B$7:$B$1192,0))=0,"n/a",(INDEX(Historical!$C$7:$C$1190,MATCH(B67,Historical!$B$7:$B$1192,0))/INDEX(Historical!$D$7:$D$1190,MATCH(B67,Historical!$B$7:$B$1192,0))-1)*100)</f>
        <v>2.0547945205479534</v>
      </c>
      <c r="T67" s="474">
        <f>IF(INDEX(Historical!$F$7:$F$1190,MATCH(B67,Historical!$B$7:$B$1192,0))=0,"n/a",((INDEX(Historical!$C$7:$C$1190,MATCH(B67,Historical!$B$7:$B$1192,0))/INDEX(Historical!$F$7:$F$1190,MATCH(B67,Historical!$B$7:$B$1192,0)))^(1/3)-1)*100)</f>
        <v>4.3850549696360819</v>
      </c>
      <c r="U67" s="474">
        <f>IF(INDEX(Historical!$H$7:$H$1190,MATCH(B67,Historical!$B$7:$B$1192,0))=0,"n/a",((INDEX(Historical!$C$7:$C$1190,MATCH(B67,Historical!$B$7:$B$1192,0))/INDEX(Historical!$H$7:$H$1190,MATCH(B67,Historical!$B$7:$B$1192,0)))^(1/5)-1)*100)</f>
        <v>5.5009288875074169</v>
      </c>
      <c r="V67" s="474">
        <f>IF(INDEX(Historical!$M$7:$M$1190,MATCH(B67,Historical!$B$7:$B$1192,0))=0,"n/a",((INDEX(Historical!$C$7:$C$1190,MATCH(B67,Historical!$B$7:$B$1192,0))/INDEX(Historical!$M$7:$M$1190,MATCH(B67,Historical!$B$7:$B$1192,0)))^(1/10)-1)*100)</f>
        <v>4.6587265246072151</v>
      </c>
      <c r="W67" s="475">
        <f t="shared" si="19"/>
        <v>1.1807795238573719</v>
      </c>
      <c r="X67" s="476">
        <f t="shared" si="20"/>
        <v>0.69456172822063333</v>
      </c>
      <c r="Y67" s="574" t="s">
        <v>485</v>
      </c>
      <c r="Z67" s="430">
        <f t="shared" si="21"/>
        <v>44.389642416769426</v>
      </c>
      <c r="AA67" s="581">
        <f t="shared" si="22"/>
        <v>29.817509247842171</v>
      </c>
      <c r="AB67" s="406">
        <v>12</v>
      </c>
      <c r="AC67" s="568">
        <v>8.11</v>
      </c>
      <c r="AD67" s="568">
        <v>3.76</v>
      </c>
      <c r="AE67" s="568">
        <v>6.89</v>
      </c>
      <c r="AF67" s="568">
        <v>5.73</v>
      </c>
      <c r="AG67" s="568">
        <v>20.73</v>
      </c>
      <c r="AH67" s="568">
        <v>9.74</v>
      </c>
      <c r="AI67" s="568">
        <v>7.5200000000000005</v>
      </c>
      <c r="AJ67" s="568">
        <v>7.9200000000000008</v>
      </c>
      <c r="AK67" s="568">
        <v>7.93</v>
      </c>
      <c r="AL67" s="576">
        <v>46550</v>
      </c>
      <c r="AM67" s="571">
        <v>15.22</v>
      </c>
      <c r="AN67" s="568">
        <v>0.02</v>
      </c>
      <c r="AO67" s="510">
        <f t="shared" si="23"/>
        <v>-22.82786974913634</v>
      </c>
      <c r="AP67" s="511">
        <f t="shared" si="24"/>
        <v>6.989639498705829</v>
      </c>
      <c r="AQ67" s="582">
        <f t="shared" si="25"/>
        <v>175.56352604164567</v>
      </c>
      <c r="AR67" s="430">
        <f>INDEX(Historical!$C$7:$C$1190,MATCH(B67,Historical!$B$7:$B$1214,0))*IF(AH67="n/a",1.03,IF(AH67&lt;0,1.01,IF(AH67&gt;10,1.1,(1+AH67/100))))</f>
        <v>3.2702519999999997</v>
      </c>
      <c r="AS67" s="581">
        <f t="shared" si="26"/>
        <v>3.5161749503999995</v>
      </c>
      <c r="AT67" s="581">
        <f t="shared" ref="AT67:AV86" si="31">IF($AK67="n/a",1.03*AS67,IF($AK67&lt;0,1.01*AS67,IF($AK67&gt;10,1.1*AS67,(1+$AK67/100)*AS67)))</f>
        <v>3.7950076239667192</v>
      </c>
      <c r="AU67" s="581">
        <f t="shared" si="31"/>
        <v>4.0959517285472797</v>
      </c>
      <c r="AV67" s="581">
        <f t="shared" si="31"/>
        <v>4.420760700621079</v>
      </c>
      <c r="AW67" s="430">
        <f t="shared" si="27"/>
        <v>19.098147003535075</v>
      </c>
      <c r="AX67" s="516">
        <f t="shared" si="28"/>
        <v>7.8976705828860627</v>
      </c>
      <c r="AY67" s="606">
        <v>1.02</v>
      </c>
      <c r="AZ67" s="571">
        <v>50.249999999999993</v>
      </c>
      <c r="BA67" s="571">
        <v>-1.9</v>
      </c>
      <c r="BB67" s="571">
        <v>7.93</v>
      </c>
      <c r="BC67" s="571">
        <v>13.900000000000002</v>
      </c>
      <c r="BD67" s="591"/>
      <c r="BE67" s="421">
        <v>2018</v>
      </c>
      <c r="BF67" s="421">
        <f t="shared" si="30"/>
        <v>1</v>
      </c>
      <c r="BG67" s="578">
        <v>16.329999999999998</v>
      </c>
      <c r="BH67" t="s">
        <v>3876</v>
      </c>
      <c r="BI67" t="s">
        <v>3877</v>
      </c>
    </row>
    <row r="68" spans="1:61" s="8" customFormat="1" ht="12.75" customHeight="1" x14ac:dyDescent="0.25">
      <c r="A68" s="577" t="s">
        <v>4941</v>
      </c>
      <c r="B68" s="409" t="s">
        <v>1186</v>
      </c>
      <c r="C68" s="734" t="s">
        <v>107</v>
      </c>
      <c r="D68" s="734" t="s">
        <v>4810</v>
      </c>
      <c r="E68" s="504">
        <v>7</v>
      </c>
      <c r="F68" s="33">
        <v>612</v>
      </c>
      <c r="G68" s="33" t="s">
        <v>105</v>
      </c>
      <c r="H68" s="33" t="s">
        <v>105</v>
      </c>
      <c r="I68" s="573">
        <v>28.24</v>
      </c>
      <c r="J68" s="430">
        <f t="shared" si="16"/>
        <v>5.9490084985835701</v>
      </c>
      <c r="K68" s="575">
        <v>0.42</v>
      </c>
      <c r="L68" s="406">
        <v>4</v>
      </c>
      <c r="M68" s="423">
        <f t="shared" si="17"/>
        <v>1.68</v>
      </c>
      <c r="N68" s="183" t="s">
        <v>126</v>
      </c>
      <c r="O68" s="505">
        <v>0.41499999999999998</v>
      </c>
      <c r="P68" s="422">
        <v>45751</v>
      </c>
      <c r="Q68" s="422">
        <v>45765</v>
      </c>
      <c r="R68" s="423">
        <f t="shared" si="18"/>
        <v>1.2048192771084349</v>
      </c>
      <c r="S68" s="474">
        <f>IF(INDEX(Historical!$D$7:$D$1190,MATCH(B68,Historical!$B$7:$B$1192,0))=0,"n/a",(INDEX(Historical!$C$7:$C$1190,MATCH(B68,Historical!$B$7:$B$1192,0))/INDEX(Historical!$D$7:$D$1190,MATCH(B68,Historical!$B$7:$B$1192,0))-1)*100)</f>
        <v>5.1282051282051322</v>
      </c>
      <c r="T68" s="474">
        <f>IF(INDEX(Historical!$F$7:$F$1190,MATCH(B68,Historical!$B$7:$B$1192,0))=0,"n/a",((INDEX(Historical!$C$7:$C$1190,MATCH(B68,Historical!$B$7:$B$1192,0))/INDEX(Historical!$F$7:$F$1190,MATCH(B68,Historical!$B$7:$B$1192,0)))^(1/3)-1)*100)</f>
        <v>5.6678852579815864</v>
      </c>
      <c r="U68" s="474">
        <f>IF(INDEX(Historical!$H$7:$H$1190,MATCH(B68,Historical!$B$7:$B$1192,0))=0,"n/a",((INDEX(Historical!$C$7:$C$1190,MATCH(B68,Historical!$B$7:$B$1192,0))/INDEX(Historical!$H$7:$H$1190,MATCH(B68,Historical!$B$7:$B$1192,0)))^(1/5)-1)*100)</f>
        <v>4.2011510689136111</v>
      </c>
      <c r="V68" s="474">
        <f>IF(INDEX(Historical!$M$7:$M$1190,MATCH(B68,Historical!$B$7:$B$1192,0))=0,"n/a",((INDEX(Historical!$C$7:$C$1190,MATCH(B68,Historical!$B$7:$B$1192,0))/INDEX(Historical!$M$7:$M$1190,MATCH(B68,Historical!$B$7:$B$1192,0)))^(1/10)-1)*100)</f>
        <v>6.503282523301368</v>
      </c>
      <c r="W68" s="475">
        <f t="shared" si="19"/>
        <v>0.64600469899021273</v>
      </c>
      <c r="X68" s="476">
        <f t="shared" si="20"/>
        <v>0.7638456488933838</v>
      </c>
      <c r="Y68" s="449"/>
      <c r="Z68" s="430">
        <f t="shared" si="21"/>
        <v>111.25827814569536</v>
      </c>
      <c r="AA68" s="581">
        <f t="shared" si="22"/>
        <v>18.701986754966885</v>
      </c>
      <c r="AB68" s="406">
        <v>12</v>
      </c>
      <c r="AC68" s="568">
        <v>1.51</v>
      </c>
      <c r="AD68" s="568">
        <v>2.0099999999999998</v>
      </c>
      <c r="AE68" s="568">
        <v>9.56</v>
      </c>
      <c r="AF68" s="568">
        <v>1.39</v>
      </c>
      <c r="AG68" s="568">
        <v>8.52</v>
      </c>
      <c r="AH68" s="568">
        <v>8.35</v>
      </c>
      <c r="AI68" s="568">
        <v>10.02</v>
      </c>
      <c r="AJ68" s="568">
        <v>5.5</v>
      </c>
      <c r="AK68" s="568">
        <v>9.31</v>
      </c>
      <c r="AL68" s="576">
        <v>3500</v>
      </c>
      <c r="AM68" s="571">
        <v>1.29</v>
      </c>
      <c r="AN68" s="568">
        <v>1.86</v>
      </c>
      <c r="AO68" s="510">
        <f t="shared" si="23"/>
        <v>-8.5518271874697049</v>
      </c>
      <c r="AP68" s="511">
        <f t="shared" si="24"/>
        <v>10.15015956749718</v>
      </c>
      <c r="AQ68" s="582">
        <f t="shared" si="25"/>
        <v>7.4880077846495086</v>
      </c>
      <c r="AR68" s="430">
        <f>INDEX(Historical!$C$7:$C$1190,MATCH(B68,Historical!$B$7:$B$1214,0))*IF(AH68="n/a",1.03,IF(AH68&lt;0,1.01,IF(AH68&gt;10,1.1,(1+AH68/100))))</f>
        <v>1.7769399999999997</v>
      </c>
      <c r="AS68" s="581">
        <f t="shared" si="26"/>
        <v>1.954634</v>
      </c>
      <c r="AT68" s="581">
        <f t="shared" si="31"/>
        <v>2.1366104253999998</v>
      </c>
      <c r="AU68" s="581">
        <f t="shared" si="31"/>
        <v>2.3355288560047396</v>
      </c>
      <c r="AV68" s="581">
        <f t="shared" si="31"/>
        <v>2.5529665924987808</v>
      </c>
      <c r="AW68" s="430">
        <f t="shared" si="27"/>
        <v>10.756679873903519</v>
      </c>
      <c r="AX68" s="516">
        <f t="shared" si="28"/>
        <v>38.090226182377904</v>
      </c>
      <c r="AY68" s="606">
        <v>1.59</v>
      </c>
      <c r="AZ68" s="571">
        <v>28.470000000000002</v>
      </c>
      <c r="BA68" s="571">
        <v>-22.759999999999998</v>
      </c>
      <c r="BB68" s="571">
        <v>4.68</v>
      </c>
      <c r="BC68" s="571">
        <v>3.09</v>
      </c>
      <c r="BD68" s="591"/>
      <c r="BE68" s="421">
        <v>2019</v>
      </c>
      <c r="BF68" s="421">
        <f t="shared" si="30"/>
        <v>1</v>
      </c>
      <c r="BG68" s="578">
        <v>2.85</v>
      </c>
      <c r="BH68" t="s">
        <v>3876</v>
      </c>
      <c r="BI68" t="s">
        <v>3877</v>
      </c>
    </row>
    <row r="69" spans="1:61" s="8" customFormat="1" ht="12.75" customHeight="1" x14ac:dyDescent="0.25">
      <c r="A69" s="577" t="s">
        <v>4704</v>
      </c>
      <c r="B69" s="409" t="s">
        <v>4702</v>
      </c>
      <c r="C69" s="734" t="s">
        <v>243</v>
      </c>
      <c r="D69" s="734" t="s">
        <v>3664</v>
      </c>
      <c r="E69" s="504">
        <v>9</v>
      </c>
      <c r="F69" s="33">
        <v>550</v>
      </c>
      <c r="G69" s="33" t="s">
        <v>105</v>
      </c>
      <c r="H69" s="33" t="s">
        <v>105</v>
      </c>
      <c r="I69" s="573">
        <v>14.74</v>
      </c>
      <c r="J69" s="430">
        <f t="shared" si="16"/>
        <v>3.2564450474898234</v>
      </c>
      <c r="K69" s="575">
        <v>0.12</v>
      </c>
      <c r="L69" s="406">
        <v>4</v>
      </c>
      <c r="M69" s="423">
        <f t="shared" si="17"/>
        <v>0.48</v>
      </c>
      <c r="N69" s="183" t="s">
        <v>147</v>
      </c>
      <c r="O69" s="505">
        <v>0.115</v>
      </c>
      <c r="P69" s="422">
        <v>45807</v>
      </c>
      <c r="Q69" s="422">
        <v>45821</v>
      </c>
      <c r="R69" s="423">
        <f t="shared" si="18"/>
        <v>4.3478260869565135</v>
      </c>
      <c r="S69" s="474">
        <f>IF(INDEX(Historical!$D$7:$D$1190,MATCH(B69,Historical!$B$7:$B$1192,0))=0,"n/a",(INDEX(Historical!$C$7:$C$1190,MATCH(B69,Historical!$B$7:$B$1192,0))/INDEX(Historical!$D$7:$D$1190,MATCH(B69,Historical!$B$7:$B$1192,0))-1)*100)</f>
        <v>4.5977011494252817</v>
      </c>
      <c r="T69" s="474">
        <f>IF(INDEX(Historical!$F$7:$F$1190,MATCH(B69,Historical!$B$7:$B$1192,0))=0,"n/a",((INDEX(Historical!$C$7:$C$1190,MATCH(B69,Historical!$B$7:$B$1192,0))/INDEX(Historical!$F$7:$F$1190,MATCH(B69,Historical!$B$7:$B$1192,0)))^(1/3)-1)*100)</f>
        <v>4.8265840170789165</v>
      </c>
      <c r="U69" s="474">
        <f>IF(INDEX(Historical!$H$7:$H$1190,MATCH(B69,Historical!$B$7:$B$1192,0))=0,"n/a",((INDEX(Historical!$C$7:$C$1190,MATCH(B69,Historical!$B$7:$B$1192,0))/INDEX(Historical!$H$7:$H$1190,MATCH(B69,Historical!$B$7:$B$1192,0)))^(1/5)-1)*100)</f>
        <v>5.088842545712402</v>
      </c>
      <c r="V69" s="474" t="str">
        <f>IF(INDEX(Historical!$M$7:$M$1190,MATCH(B69,Historical!$B$7:$B$1192,0))=0,"n/a",((INDEX(Historical!$C$7:$C$1190,MATCH(B69,Historical!$B$7:$B$1192,0))/INDEX(Historical!$M$7:$M$1190,MATCH(B69,Historical!$B$7:$B$1192,0)))^(1/10)-1)*100)</f>
        <v>n/a</v>
      </c>
      <c r="W69" s="475" t="str">
        <f t="shared" si="19"/>
        <v>n/a</v>
      </c>
      <c r="X69" s="476" t="str">
        <f t="shared" si="20"/>
        <v>n/a</v>
      </c>
      <c r="Y69" s="451"/>
      <c r="Z69" s="430">
        <f t="shared" si="21"/>
        <v>20.425531914893615</v>
      </c>
      <c r="AA69" s="581">
        <f t="shared" si="22"/>
        <v>6.2723404255319144</v>
      </c>
      <c r="AB69" s="406">
        <v>12</v>
      </c>
      <c r="AC69" s="568">
        <v>2.35</v>
      </c>
      <c r="AD69" s="568" t="s">
        <v>135</v>
      </c>
      <c r="AE69" s="568">
        <v>0.31</v>
      </c>
      <c r="AF69" s="568">
        <v>1.21</v>
      </c>
      <c r="AG69" s="568">
        <v>20.79</v>
      </c>
      <c r="AH69" s="568" t="s">
        <v>135</v>
      </c>
      <c r="AI69" s="568" t="s">
        <v>135</v>
      </c>
      <c r="AJ69" s="568" t="s">
        <v>135</v>
      </c>
      <c r="AK69" s="568" t="s">
        <v>135</v>
      </c>
      <c r="AL69" s="576">
        <v>198.65</v>
      </c>
      <c r="AM69" s="571">
        <v>59.34</v>
      </c>
      <c r="AN69" s="568">
        <v>0.57999999999999996</v>
      </c>
      <c r="AO69" s="510">
        <f t="shared" si="23"/>
        <v>2.0729471676703115</v>
      </c>
      <c r="AP69" s="511">
        <f t="shared" si="24"/>
        <v>8.3452875932022259</v>
      </c>
      <c r="AQ69" s="582">
        <f t="shared" si="25"/>
        <v>-41.921386935393556</v>
      </c>
      <c r="AR69" s="430">
        <f>INDEX(Historical!$C$7:$C$1190,MATCH(B69,Historical!$B$7:$B$1214,0))*IF(AH69="n/a",1.03,IF(AH69&lt;0,1.01,IF(AH69&gt;10,1.1,(1+AH69/100))))</f>
        <v>0.46865000000000001</v>
      </c>
      <c r="AS69" s="581">
        <f t="shared" si="26"/>
        <v>0.48270950000000001</v>
      </c>
      <c r="AT69" s="581">
        <f t="shared" si="31"/>
        <v>0.49719078500000002</v>
      </c>
      <c r="AU69" s="581">
        <f t="shared" si="31"/>
        <v>0.51210650855000006</v>
      </c>
      <c r="AV69" s="581">
        <f t="shared" si="31"/>
        <v>0.52746970380650005</v>
      </c>
      <c r="AW69" s="430">
        <f t="shared" si="27"/>
        <v>2.4881264973565003</v>
      </c>
      <c r="AX69" s="516">
        <f t="shared" si="28"/>
        <v>16.880098353843284</v>
      </c>
      <c r="AY69" s="606">
        <v>0.03</v>
      </c>
      <c r="AZ69" s="571">
        <v>15.879999999999999</v>
      </c>
      <c r="BA69" s="571">
        <v>-53.620000000000005</v>
      </c>
      <c r="BB69" s="571">
        <v>-9.85</v>
      </c>
      <c r="BC69" s="571">
        <v>-16.400000000000002</v>
      </c>
      <c r="BD69" s="591"/>
      <c r="BE69" s="421">
        <v>2017</v>
      </c>
      <c r="BF69" s="421">
        <f t="shared" si="30"/>
        <v>1</v>
      </c>
      <c r="BG69" s="578">
        <v>8.7800000000000011</v>
      </c>
      <c r="BH69" t="s">
        <v>3876</v>
      </c>
      <c r="BI69" t="s">
        <v>3877</v>
      </c>
    </row>
    <row r="70" spans="1:61" s="8" customFormat="1" ht="12.75" customHeight="1" x14ac:dyDescent="0.25">
      <c r="A70" s="577" t="s">
        <v>3949</v>
      </c>
      <c r="B70" s="409" t="s">
        <v>3942</v>
      </c>
      <c r="C70" s="734" t="s">
        <v>177</v>
      </c>
      <c r="D70" s="734" t="s">
        <v>3650</v>
      </c>
      <c r="E70" s="504">
        <v>9</v>
      </c>
      <c r="F70" s="33">
        <v>554</v>
      </c>
      <c r="G70" s="33" t="s">
        <v>105</v>
      </c>
      <c r="H70" s="33" t="s">
        <v>105</v>
      </c>
      <c r="I70" s="573">
        <v>41.2</v>
      </c>
      <c r="J70" s="430">
        <f t="shared" si="16"/>
        <v>7.1553398058252418</v>
      </c>
      <c r="K70" s="575">
        <v>0.73699999999999999</v>
      </c>
      <c r="L70" s="406">
        <v>4</v>
      </c>
      <c r="M70" s="423">
        <f t="shared" si="17"/>
        <v>2.948</v>
      </c>
      <c r="N70" s="183" t="s">
        <v>106</v>
      </c>
      <c r="O70" s="505">
        <v>0.70979999999999999</v>
      </c>
      <c r="P70" s="422">
        <v>45877</v>
      </c>
      <c r="Q70" s="422">
        <v>45883</v>
      </c>
      <c r="R70" s="423">
        <f t="shared" si="18"/>
        <v>3.8320653705269097</v>
      </c>
      <c r="S70" s="474">
        <f>IF(INDEX(Historical!$D$7:$D$1190,MATCH(B70,Historical!$B$7:$B$1192,0))=0,"n/a",(INDEX(Historical!$C$7:$C$1190,MATCH(B70,Historical!$B$7:$B$1192,0))/INDEX(Historical!$D$7:$D$1190,MATCH(B70,Historical!$B$7:$B$1192,0))-1)*100)</f>
        <v>11.161673619011502</v>
      </c>
      <c r="T70" s="474">
        <f>IF(INDEX(Historical!$F$7:$F$1190,MATCH(B70,Historical!$B$7:$B$1192,0))=0,"n/a",((INDEX(Historical!$C$7:$C$1190,MATCH(B70,Historical!$B$7:$B$1192,0))/INDEX(Historical!$F$7:$F$1190,MATCH(B70,Historical!$B$7:$B$1192,0)))^(1/3)-1)*100)</f>
        <v>11.283960191495868</v>
      </c>
      <c r="U70" s="474">
        <f>IF(INDEX(Historical!$H$7:$H$1190,MATCH(B70,Historical!$B$7:$B$1192,0))=0,"n/a",((INDEX(Historical!$C$7:$C$1190,MATCH(B70,Historical!$B$7:$B$1192,0))/INDEX(Historical!$H$7:$H$1190,MATCH(B70,Historical!$B$7:$B$1192,0)))^(1/5)-1)*100)</f>
        <v>11.057420786484307</v>
      </c>
      <c r="V70" s="474" t="str">
        <f>IF(INDEX(Historical!$M$7:$M$1190,MATCH(B70,Historical!$B$7:$B$1192,0))=0,"n/a",((INDEX(Historical!$C$7:$C$1190,MATCH(B70,Historical!$B$7:$B$1192,0))/INDEX(Historical!$M$7:$M$1190,MATCH(B70,Historical!$B$7:$B$1192,0)))^(1/10)-1)*100)</f>
        <v>n/a</v>
      </c>
      <c r="W70" s="475" t="str">
        <f t="shared" si="19"/>
        <v>n/a</v>
      </c>
      <c r="X70" s="476" t="str">
        <f t="shared" si="20"/>
        <v>n/a</v>
      </c>
      <c r="Y70" s="451"/>
      <c r="Z70" s="430">
        <f t="shared" si="21"/>
        <v>109.59107806691451</v>
      </c>
      <c r="AA70" s="581">
        <f t="shared" si="22"/>
        <v>15.315985130111526</v>
      </c>
      <c r="AB70" s="406">
        <v>12</v>
      </c>
      <c r="AC70" s="568">
        <v>2.69</v>
      </c>
      <c r="AD70" s="568">
        <v>1.53</v>
      </c>
      <c r="AE70" s="568">
        <v>5.51</v>
      </c>
      <c r="AF70" s="568">
        <v>8.51</v>
      </c>
      <c r="AG70" s="568">
        <v>52.910000000000004</v>
      </c>
      <c r="AH70" s="568">
        <v>8.77</v>
      </c>
      <c r="AI70" s="568">
        <v>11.98</v>
      </c>
      <c r="AJ70" s="568">
        <v>-7.5200000000000005</v>
      </c>
      <c r="AK70" s="568">
        <v>9.99</v>
      </c>
      <c r="AL70" s="576">
        <v>8650</v>
      </c>
      <c r="AM70" s="571">
        <v>0.91999999999999993</v>
      </c>
      <c r="AN70" s="568">
        <v>5.85</v>
      </c>
      <c r="AO70" s="510">
        <f t="shared" si="23"/>
        <v>2.8967754621980237</v>
      </c>
      <c r="AP70" s="511">
        <f t="shared" si="24"/>
        <v>18.21276059230955</v>
      </c>
      <c r="AQ70" s="582">
        <f t="shared" si="25"/>
        <v>140.68331748239825</v>
      </c>
      <c r="AR70" s="430">
        <f>INDEX(Historical!$C$7:$C$1190,MATCH(B70,Historical!$B$7:$B$1214,0))*IF(AH70="n/a",1.03,IF(AH70&lt;0,1.01,IF(AH70&gt;10,1.1,(1+AH70/100))))</f>
        <v>2.8695701399999995</v>
      </c>
      <c r="AS70" s="581">
        <f t="shared" si="26"/>
        <v>3.1565271539999999</v>
      </c>
      <c r="AT70" s="581">
        <f t="shared" si="31"/>
        <v>3.4718642166846001</v>
      </c>
      <c r="AU70" s="581">
        <f t="shared" si="31"/>
        <v>3.818703451931392</v>
      </c>
      <c r="AV70" s="581">
        <f t="shared" si="31"/>
        <v>4.2001919267793388</v>
      </c>
      <c r="AW70" s="430">
        <f t="shared" si="27"/>
        <v>17.516856889395331</v>
      </c>
      <c r="AX70" s="516">
        <f t="shared" si="28"/>
        <v>42.516642935425558</v>
      </c>
      <c r="AY70" s="606">
        <v>0.63</v>
      </c>
      <c r="AZ70" s="571">
        <v>22.66</v>
      </c>
      <c r="BA70" s="571">
        <v>-6.660000000000001</v>
      </c>
      <c r="BB70" s="571">
        <v>2.68</v>
      </c>
      <c r="BC70" s="571">
        <v>5.37</v>
      </c>
      <c r="BD70" s="591"/>
      <c r="BE70" s="421">
        <v>2017</v>
      </c>
      <c r="BF70" s="421">
        <f t="shared" si="30"/>
        <v>1</v>
      </c>
      <c r="BG70" s="578">
        <v>6.87</v>
      </c>
      <c r="BH70" t="s">
        <v>3876</v>
      </c>
      <c r="BI70" t="s">
        <v>3877</v>
      </c>
    </row>
    <row r="71" spans="1:61" s="8" customFormat="1" ht="12.75" customHeight="1" x14ac:dyDescent="0.25">
      <c r="A71" s="577" t="s">
        <v>4021</v>
      </c>
      <c r="B71" s="409" t="s">
        <v>4018</v>
      </c>
      <c r="C71" s="734" t="s">
        <v>107</v>
      </c>
      <c r="D71" s="734" t="s">
        <v>3649</v>
      </c>
      <c r="E71" s="504">
        <v>9</v>
      </c>
      <c r="F71" s="33">
        <v>552</v>
      </c>
      <c r="G71" s="33" t="s">
        <v>105</v>
      </c>
      <c r="H71" s="33" t="s">
        <v>105</v>
      </c>
      <c r="I71" s="573">
        <v>154.34</v>
      </c>
      <c r="J71" s="430">
        <f t="shared" ref="J71:J102" si="32">(M71/I71)*100</f>
        <v>1.399507580666062</v>
      </c>
      <c r="K71" s="575">
        <v>0.54</v>
      </c>
      <c r="L71" s="406">
        <v>4</v>
      </c>
      <c r="M71" s="423">
        <f t="shared" ref="M71:M102" si="33">K71*L71</f>
        <v>2.16</v>
      </c>
      <c r="N71" s="183" t="s">
        <v>3853</v>
      </c>
      <c r="O71" s="505">
        <v>0.49</v>
      </c>
      <c r="P71" s="422">
        <v>45828</v>
      </c>
      <c r="Q71" s="422">
        <v>45845</v>
      </c>
      <c r="R71" s="423">
        <f t="shared" ref="R71:R102" si="34">(K71-O71)/O71*100</f>
        <v>10.204081632653072</v>
      </c>
      <c r="S71" s="474">
        <f>IF(INDEX(Historical!$D$7:$D$1190,MATCH(B71,Historical!$B$7:$B$1192,0))=0,"n/a",(INDEX(Historical!$C$7:$C$1190,MATCH(B71,Historical!$B$7:$B$1192,0))/INDEX(Historical!$D$7:$D$1190,MATCH(B71,Historical!$B$7:$B$1192,0))-1)*100)</f>
        <v>10.650887573964507</v>
      </c>
      <c r="T71" s="474">
        <f>IF(INDEX(Historical!$F$7:$F$1190,MATCH(B71,Historical!$B$7:$B$1192,0))=0,"n/a",((INDEX(Historical!$C$7:$C$1190,MATCH(B71,Historical!$B$7:$B$1192,0))/INDEX(Historical!$F$7:$F$1190,MATCH(B71,Historical!$B$7:$B$1192,0)))^(1/3)-1)*100)</f>
        <v>12.16961848883702</v>
      </c>
      <c r="U71" s="474">
        <f>IF(INDEX(Historical!$H$7:$H$1190,MATCH(B71,Historical!$B$7:$B$1192,0))=0,"n/a",((INDEX(Historical!$C$7:$C$1190,MATCH(B71,Historical!$B$7:$B$1192,0))/INDEX(Historical!$H$7:$H$1190,MATCH(B71,Historical!$B$7:$B$1192,0)))^(1/5)-1)*100)</f>
        <v>13.91145473640567</v>
      </c>
      <c r="V71" s="474" t="str">
        <f>IF(INDEX(Historical!$M$7:$M$1190,MATCH(B71,Historical!$B$7:$B$1192,0))=0,"n/a",((INDEX(Historical!$C$7:$C$1190,MATCH(B71,Historical!$B$7:$B$1192,0))/INDEX(Historical!$M$7:$M$1190,MATCH(B71,Historical!$B$7:$B$1192,0)))^(1/10)-1)*100)</f>
        <v>n/a</v>
      </c>
      <c r="W71" s="475" t="str">
        <f t="shared" ref="W71:W102" si="35">IF(OR(U71&lt;=0,U71="n/a",V71&lt;=0,V71="n/a"),"n/a",U71/V71)</f>
        <v>n/a</v>
      </c>
      <c r="X71" s="476">
        <f t="shared" ref="X71:X102" si="36">IF(OR(AJ71&lt;=0,AJ71="n/a",U71&lt;=0,U71="n/a"),"n/a",U71/AJ71)</f>
        <v>0.68732483875522088</v>
      </c>
      <c r="Y71" s="451"/>
      <c r="Z71" s="430">
        <f t="shared" ref="Z71:Z102" si="37">IF(OR(AC71&lt;0.01,AC71="n/a"),"n/a",M71/AC71*100)</f>
        <v>41.53846153846154</v>
      </c>
      <c r="AA71" s="581">
        <f t="shared" ref="AA71:AA102" si="38">IF(OR(AC71&lt;0.01,AC71="n/a"),"n/a",I71/AC71)</f>
        <v>29.680769230769229</v>
      </c>
      <c r="AB71" s="406">
        <v>3</v>
      </c>
      <c r="AC71" s="568">
        <v>5.2</v>
      </c>
      <c r="AD71" s="568">
        <v>2.52</v>
      </c>
      <c r="AE71" s="568">
        <v>12.41</v>
      </c>
      <c r="AF71" s="568">
        <v>8.85</v>
      </c>
      <c r="AG71" s="568">
        <v>32.029999999999994</v>
      </c>
      <c r="AH71" s="568">
        <v>1.1499999999999999</v>
      </c>
      <c r="AI71" s="568">
        <v>15.73</v>
      </c>
      <c r="AJ71" s="568">
        <v>20.239999999999998</v>
      </c>
      <c r="AK71" s="568">
        <v>11.78</v>
      </c>
      <c r="AL71" s="576">
        <v>8590</v>
      </c>
      <c r="AM71" s="571">
        <v>34.479999999999997</v>
      </c>
      <c r="AN71" s="568">
        <v>0.48</v>
      </c>
      <c r="AO71" s="510">
        <f t="shared" ref="AO71:AO102" si="39">IF(U71="n/a","n/a",IF(AA71&lt;0,"n/a",IF(AA71="n/a","n/a",J71+U71-AA71)))</f>
        <v>-14.369806913697497</v>
      </c>
      <c r="AP71" s="511">
        <f t="shared" ref="AP71:AP102" si="40">IF(U71="n/a","n/a",J71+U71)</f>
        <v>15.310962317071732</v>
      </c>
      <c r="AQ71" s="582">
        <f t="shared" ref="AQ71:AQ102" si="41">IF(OR(AC71&lt;0.01,AC71="n/a",AF71="n/a"),"n/a",(I71/SQRT(22.5*AC71*(I71/AF71))-1)*100)</f>
        <v>241.67873649725257</v>
      </c>
      <c r="AR71" s="430">
        <f>INDEX(Historical!$C$7:$C$1190,MATCH(B71,Historical!$B$7:$B$1214,0))*IF(AH71="n/a",1.03,IF(AH71&lt;0,1.01,IF(AH71&gt;10,1.1,(1+AH71/100))))</f>
        <v>1.8915050000000002</v>
      </c>
      <c r="AS71" s="581">
        <f t="shared" ref="AS71:AS102" si="42">IF($AI71="n/a",1.03*AR71,IF($AI71&lt;0,1.01*AR71,IF($AI71&gt;10,1.1*AR71,(1+$AI71/100)*AR71)))</f>
        <v>2.0806555000000002</v>
      </c>
      <c r="AT71" s="581">
        <f t="shared" si="31"/>
        <v>2.2887210500000004</v>
      </c>
      <c r="AU71" s="581">
        <f t="shared" si="31"/>
        <v>2.5175931550000006</v>
      </c>
      <c r="AV71" s="581">
        <f t="shared" si="31"/>
        <v>2.7693524705000008</v>
      </c>
      <c r="AW71" s="430">
        <f t="shared" ref="AW71:AW102" si="43">SUM(AR71:AV71)</f>
        <v>11.547827175500002</v>
      </c>
      <c r="AX71" s="516">
        <f t="shared" ref="AX71:AX102" si="44">AW71/I71*100</f>
        <v>7.4820702186730603</v>
      </c>
      <c r="AY71" s="606">
        <v>1.27</v>
      </c>
      <c r="AZ71" s="571">
        <v>24.37</v>
      </c>
      <c r="BA71" s="571">
        <v>-24.240000000000002</v>
      </c>
      <c r="BB71" s="571">
        <v>1.91</v>
      </c>
      <c r="BC71" s="571">
        <v>-1.39</v>
      </c>
      <c r="BD71" s="591"/>
      <c r="BE71" s="421">
        <v>2017</v>
      </c>
      <c r="BF71" s="421">
        <f t="shared" si="30"/>
        <v>1</v>
      </c>
      <c r="BG71" s="578">
        <v>13.370000000000001</v>
      </c>
      <c r="BH71" t="s">
        <v>3876</v>
      </c>
      <c r="BI71" t="s">
        <v>3877</v>
      </c>
    </row>
    <row r="72" spans="1:61" s="8" customFormat="1" ht="12.75" customHeight="1" x14ac:dyDescent="0.25">
      <c r="A72" s="577" t="s">
        <v>4275</v>
      </c>
      <c r="B72" s="409" t="s">
        <v>3920</v>
      </c>
      <c r="C72" s="734" t="s">
        <v>243</v>
      </c>
      <c r="D72" s="734" t="s">
        <v>3664</v>
      </c>
      <c r="E72" s="504">
        <v>8</v>
      </c>
      <c r="F72" s="33">
        <v>560</v>
      </c>
      <c r="G72" s="33" t="s">
        <v>105</v>
      </c>
      <c r="H72" s="33" t="s">
        <v>105</v>
      </c>
      <c r="I72" s="573">
        <v>9.99</v>
      </c>
      <c r="J72" s="430">
        <f t="shared" si="32"/>
        <v>9.2092092092092095</v>
      </c>
      <c r="K72" s="575">
        <v>0.23</v>
      </c>
      <c r="L72" s="406">
        <v>4</v>
      </c>
      <c r="M72" s="423">
        <f t="shared" si="33"/>
        <v>0.92</v>
      </c>
      <c r="N72" s="183" t="s">
        <v>147</v>
      </c>
      <c r="O72" s="505">
        <v>0.22</v>
      </c>
      <c r="P72" s="609">
        <v>45274</v>
      </c>
      <c r="Q72" s="609">
        <v>45289</v>
      </c>
      <c r="R72" s="423">
        <f t="shared" si="34"/>
        <v>4.5454545454545494</v>
      </c>
      <c r="S72" s="474">
        <f>IF(INDEX(Historical!$D$7:$D$1190,MATCH(B72,Historical!$B$7:$B$1192,0))=0,"n/a",(INDEX(Historical!$C$7:$C$1190,MATCH(B72,Historical!$B$7:$B$1192,0))/INDEX(Historical!$D$7:$D$1190,MATCH(B72,Historical!$B$7:$B$1192,0))-1)*100)</f>
        <v>3.3707865168539408</v>
      </c>
      <c r="T72" s="474">
        <f>IF(INDEX(Historical!$F$7:$F$1190,MATCH(B72,Historical!$B$7:$B$1192,0))=0,"n/a",((INDEX(Historical!$C$7:$C$1190,MATCH(B72,Historical!$B$7:$B$1192,0))/INDEX(Historical!$F$7:$F$1190,MATCH(B72,Historical!$B$7:$B$1192,0)))^(1/3)-1)*100)</f>
        <v>7.5272905147686142</v>
      </c>
      <c r="U72" s="474">
        <f>IF(INDEX(Historical!$H$7:$H$1190,MATCH(B72,Historical!$B$7:$B$1192,0))=0,"n/a",((INDEX(Historical!$C$7:$C$1190,MATCH(B72,Historical!$B$7:$B$1192,0))/INDEX(Historical!$H$7:$H$1190,MATCH(B72,Historical!$B$7:$B$1192,0)))^(1/5)-1)*100)</f>
        <v>8.5654404075723889</v>
      </c>
      <c r="V72" s="474">
        <f>IF(INDEX(Historical!$M$7:$M$1190,MATCH(B72,Historical!$B$7:$B$1192,0))=0,"n/a",((INDEX(Historical!$C$7:$C$1190,MATCH(B72,Historical!$B$7:$B$1192,0))/INDEX(Historical!$M$7:$M$1190,MATCH(B72,Historical!$B$7:$B$1192,0)))^(1/10)-1)*100)</f>
        <v>8.685794289921267</v>
      </c>
      <c r="W72" s="475">
        <f t="shared" si="35"/>
        <v>0.98614359512422101</v>
      </c>
      <c r="X72" s="476" t="str">
        <f t="shared" si="36"/>
        <v>n/a</v>
      </c>
      <c r="Y72" s="451"/>
      <c r="Z72" s="430" t="str">
        <f t="shared" si="37"/>
        <v>n/a</v>
      </c>
      <c r="AA72" s="581" t="str">
        <f t="shared" si="38"/>
        <v>n/a</v>
      </c>
      <c r="AB72" s="406">
        <v>1</v>
      </c>
      <c r="AC72" s="568">
        <v>-1.1000000000000001</v>
      </c>
      <c r="AD72" s="568" t="s">
        <v>135</v>
      </c>
      <c r="AE72" s="568">
        <v>0.27</v>
      </c>
      <c r="AF72" s="568">
        <v>0.54</v>
      </c>
      <c r="AG72" s="568">
        <v>-5.55</v>
      </c>
      <c r="AH72" s="568">
        <v>112.61000000000001</v>
      </c>
      <c r="AI72" s="568">
        <v>690</v>
      </c>
      <c r="AJ72" s="568" t="s">
        <v>135</v>
      </c>
      <c r="AK72" s="568" t="s">
        <v>135</v>
      </c>
      <c r="AL72" s="576">
        <v>106.87</v>
      </c>
      <c r="AM72" s="571">
        <v>2.81</v>
      </c>
      <c r="AN72" s="568">
        <v>0.35</v>
      </c>
      <c r="AO72" s="510" t="str">
        <f t="shared" si="39"/>
        <v>n/a</v>
      </c>
      <c r="AP72" s="511">
        <f t="shared" si="40"/>
        <v>17.774649616781598</v>
      </c>
      <c r="AQ72" s="582" t="str">
        <f t="shared" si="41"/>
        <v>n/a</v>
      </c>
      <c r="AR72" s="430">
        <f>INDEX(Historical!$C$7:$C$1190,MATCH(B72,Historical!$B$7:$B$1214,0))*IF(AH72="n/a",1.03,IF(AH72&lt;0,1.01,IF(AH72&gt;10,1.1,(1+AH72/100))))</f>
        <v>1.0120000000000002</v>
      </c>
      <c r="AS72" s="581">
        <f t="shared" si="42"/>
        <v>1.1132000000000004</v>
      </c>
      <c r="AT72" s="581">
        <f t="shared" si="31"/>
        <v>1.1465960000000004</v>
      </c>
      <c r="AU72" s="581">
        <f t="shared" si="31"/>
        <v>1.1809938800000004</v>
      </c>
      <c r="AV72" s="581">
        <f t="shared" si="31"/>
        <v>1.2164236964000004</v>
      </c>
      <c r="AW72" s="430">
        <f t="shared" si="43"/>
        <v>5.6692135764000016</v>
      </c>
      <c r="AX72" s="516">
        <f t="shared" si="44"/>
        <v>56.748884648648669</v>
      </c>
      <c r="AY72" s="606">
        <v>1.34</v>
      </c>
      <c r="AZ72" s="571">
        <v>36.1</v>
      </c>
      <c r="BA72" s="571">
        <v>-49.53</v>
      </c>
      <c r="BB72" s="571">
        <v>-3.9699999999999998</v>
      </c>
      <c r="BC72" s="571">
        <v>-16.559999999999999</v>
      </c>
      <c r="BD72" s="591"/>
      <c r="BE72" s="421">
        <v>2016</v>
      </c>
      <c r="BF72" s="421">
        <f t="shared" si="30"/>
        <v>1</v>
      </c>
      <c r="BG72" s="578">
        <v>-3.66</v>
      </c>
      <c r="BH72" t="s">
        <v>3876</v>
      </c>
      <c r="BI72" t="s">
        <v>3877</v>
      </c>
    </row>
    <row r="73" spans="1:61" s="8" customFormat="1" ht="12.75" customHeight="1" x14ac:dyDescent="0.25">
      <c r="A73" s="577" t="s">
        <v>4729</v>
      </c>
      <c r="B73" s="409" t="s">
        <v>4975</v>
      </c>
      <c r="C73" s="734" t="s">
        <v>107</v>
      </c>
      <c r="D73" s="734" t="s">
        <v>3652</v>
      </c>
      <c r="E73" s="504">
        <v>7</v>
      </c>
      <c r="F73" s="33">
        <v>598</v>
      </c>
      <c r="G73" s="33" t="s">
        <v>105</v>
      </c>
      <c r="H73" s="33" t="s">
        <v>105</v>
      </c>
      <c r="I73" s="573">
        <v>41.36</v>
      </c>
      <c r="J73" s="430">
        <f t="shared" si="32"/>
        <v>1.1605415860735011</v>
      </c>
      <c r="K73" s="575">
        <v>0.12</v>
      </c>
      <c r="L73" s="406">
        <v>4</v>
      </c>
      <c r="M73" s="423">
        <f t="shared" si="33"/>
        <v>0.48</v>
      </c>
      <c r="N73" s="183" t="s">
        <v>3623</v>
      </c>
      <c r="O73" s="505">
        <v>0.11</v>
      </c>
      <c r="P73" s="422">
        <v>45610</v>
      </c>
      <c r="Q73" s="422">
        <v>45623</v>
      </c>
      <c r="R73" s="423">
        <f t="shared" si="34"/>
        <v>9.0909090909090864</v>
      </c>
      <c r="S73" s="474">
        <f>IF(INDEX(Historical!$D$7:$D$1190,MATCH(B73,Historical!$B$7:$B$1192,0))=0,"n/a",(INDEX(Historical!$C$7:$C$1190,MATCH(B73,Historical!$B$7:$B$1192,0))/INDEX(Historical!$D$7:$D$1190,MATCH(B73,Historical!$B$7:$B$1192,0))-1)*100)</f>
        <v>9.7560975609756184</v>
      </c>
      <c r="T73" s="474">
        <f>IF(INDEX(Historical!$F$7:$F$1190,MATCH(B73,Historical!$B$7:$B$1192,0))=0,"n/a",((INDEX(Historical!$C$7:$C$1190,MATCH(B73,Historical!$B$7:$B$1192,0))/INDEX(Historical!$F$7:$F$1190,MATCH(B73,Historical!$B$7:$B$1192,0)))^(1/3)-1)*100)</f>
        <v>10.891823393038823</v>
      </c>
      <c r="U73" s="474">
        <f>IF(INDEX(Historical!$H$7:$H$1190,MATCH(B73,Historical!$B$7:$B$1192,0))=0,"n/a",((INDEX(Historical!$C$7:$C$1190,MATCH(B73,Historical!$B$7:$B$1192,0))/INDEX(Historical!$H$7:$H$1190,MATCH(B73,Historical!$B$7:$B$1192,0)))^(1/5)-1)*100)</f>
        <v>12.474611314209483</v>
      </c>
      <c r="V73" s="474" t="str">
        <f>IF(INDEX(Historical!$M$7:$M$1190,MATCH(B73,Historical!$B$7:$B$1192,0))=0,"n/a",((INDEX(Historical!$C$7:$C$1190,MATCH(B73,Historical!$B$7:$B$1192,0))/INDEX(Historical!$M$7:$M$1190,MATCH(B73,Historical!$B$7:$B$1192,0)))^(1/10)-1)*100)</f>
        <v>n/a</v>
      </c>
      <c r="W73" s="475" t="str">
        <f t="shared" si="35"/>
        <v>n/a</v>
      </c>
      <c r="X73" s="476">
        <f t="shared" si="36"/>
        <v>0.63678465105714566</v>
      </c>
      <c r="Y73" s="451"/>
      <c r="Z73" s="430">
        <f t="shared" si="37"/>
        <v>14.035087719298245</v>
      </c>
      <c r="AA73" s="581">
        <f t="shared" si="38"/>
        <v>12.093567251461989</v>
      </c>
      <c r="AB73" s="406">
        <v>12</v>
      </c>
      <c r="AC73" s="568">
        <v>3.42</v>
      </c>
      <c r="AD73" s="568" t="s">
        <v>135</v>
      </c>
      <c r="AE73" s="568">
        <v>2.4700000000000002</v>
      </c>
      <c r="AF73" s="568">
        <v>1.25</v>
      </c>
      <c r="AG73" s="568">
        <v>10.6</v>
      </c>
      <c r="AH73" s="568">
        <v>9.6199999999999992</v>
      </c>
      <c r="AI73" s="568">
        <v>-2.11</v>
      </c>
      <c r="AJ73" s="568">
        <v>19.59</v>
      </c>
      <c r="AK73" s="568" t="s">
        <v>135</v>
      </c>
      <c r="AL73" s="576">
        <v>723.83</v>
      </c>
      <c r="AM73" s="571">
        <v>16.72</v>
      </c>
      <c r="AN73" s="568">
        <v>0.49</v>
      </c>
      <c r="AO73" s="510">
        <f t="shared" si="39"/>
        <v>1.5415856488209947</v>
      </c>
      <c r="AP73" s="511">
        <f t="shared" si="40"/>
        <v>13.635152900282984</v>
      </c>
      <c r="AQ73" s="582">
        <f t="shared" si="41"/>
        <v>-18.032637757248537</v>
      </c>
      <c r="AR73" s="430">
        <f>INDEX(Historical!$C$7:$C$1190,MATCH(B73,Historical!$B$7:$B$1214,0))*IF(AH73="n/a",1.03,IF(AH73&lt;0,1.01,IF(AH73&gt;10,1.1,(1+AH73/100))))</f>
        <v>0.49329000000000006</v>
      </c>
      <c r="AS73" s="581">
        <f t="shared" si="42"/>
        <v>0.49822290000000008</v>
      </c>
      <c r="AT73" s="581">
        <f t="shared" si="31"/>
        <v>0.51316958700000015</v>
      </c>
      <c r="AU73" s="581">
        <f t="shared" si="31"/>
        <v>0.52856467461000012</v>
      </c>
      <c r="AV73" s="581">
        <f t="shared" si="31"/>
        <v>0.54442161484830009</v>
      </c>
      <c r="AW73" s="430">
        <f t="shared" si="43"/>
        <v>2.5776687764583004</v>
      </c>
      <c r="AX73" s="516">
        <f t="shared" si="44"/>
        <v>6.2322746045897013</v>
      </c>
      <c r="AY73" s="606">
        <v>0.84</v>
      </c>
      <c r="AZ73" s="571">
        <v>33.629999999999995</v>
      </c>
      <c r="BA73" s="571">
        <v>-1.43</v>
      </c>
      <c r="BB73" s="571">
        <v>5.93</v>
      </c>
      <c r="BC73" s="571">
        <v>13.900000000000002</v>
      </c>
      <c r="BD73" s="591"/>
      <c r="BE73" s="421">
        <v>2018</v>
      </c>
      <c r="BF73" s="421">
        <f t="shared" si="30"/>
        <v>1</v>
      </c>
      <c r="BG73" s="578">
        <v>1.26</v>
      </c>
      <c r="BH73" t="s">
        <v>3876</v>
      </c>
      <c r="BI73" t="s">
        <v>3877</v>
      </c>
    </row>
    <row r="74" spans="1:61" s="8" customFormat="1" ht="12.75" customHeight="1" x14ac:dyDescent="0.25">
      <c r="A74" s="577" t="s">
        <v>5014</v>
      </c>
      <c r="B74" s="409" t="s">
        <v>5015</v>
      </c>
      <c r="C74" s="734" t="s">
        <v>111</v>
      </c>
      <c r="D74" s="734" t="s">
        <v>3658</v>
      </c>
      <c r="E74" s="504">
        <v>5</v>
      </c>
      <c r="F74" s="33">
        <v>682</v>
      </c>
      <c r="G74" s="33" t="s">
        <v>105</v>
      </c>
      <c r="H74" s="33" t="s">
        <v>105</v>
      </c>
      <c r="I74" s="573">
        <v>174.1</v>
      </c>
      <c r="J74" s="430">
        <f t="shared" si="32"/>
        <v>0.27570361860999426</v>
      </c>
      <c r="K74" s="575">
        <v>0.12</v>
      </c>
      <c r="L74" s="406">
        <v>4</v>
      </c>
      <c r="M74" s="423">
        <f t="shared" si="33"/>
        <v>0.48</v>
      </c>
      <c r="N74" s="183" t="s">
        <v>934</v>
      </c>
      <c r="O74" s="505">
        <v>0.1</v>
      </c>
      <c r="P74" s="422">
        <v>45877</v>
      </c>
      <c r="Q74" s="422">
        <v>45894</v>
      </c>
      <c r="R74" s="423">
        <f t="shared" si="34"/>
        <v>19.999999999999989</v>
      </c>
      <c r="S74" s="474">
        <f>IF(INDEX(Historical!$D$7:$D$1190,MATCH(B74,Historical!$B$7:$B$1192,0))=0,"n/a",(INDEX(Historical!$C$7:$C$1190,MATCH(B74,Historical!$B$7:$B$1192,0))/INDEX(Historical!$D$7:$D$1190,MATCH(B74,Historical!$B$7:$B$1192,0))-1)*100)</f>
        <v>52.941176470588225</v>
      </c>
      <c r="T74" s="474">
        <f>IF(INDEX(Historical!$F$7:$F$1190,MATCH(B74,Historical!$B$7:$B$1192,0))=0,"n/a",((INDEX(Historical!$C$7:$C$1190,MATCH(B74,Historical!$B$7:$B$1192,0))/INDEX(Historical!$F$7:$F$1190,MATCH(B74,Historical!$B$7:$B$1192,0)))^(1/3)-1)*100)</f>
        <v>86.625557840862413</v>
      </c>
      <c r="U74" s="474">
        <f>IF(INDEX(Historical!$H$7:$H$1190,MATCH(B74,Historical!$B$7:$B$1192,0))=0,"n/a",((INDEX(Historical!$C$7:$C$1190,MATCH(B74,Historical!$B$7:$B$1192,0))/INDEX(Historical!$H$7:$H$1190,MATCH(B74,Historical!$B$7:$B$1192,0)))^(1/5)-1)*100)</f>
        <v>22.21863109520288</v>
      </c>
      <c r="V74" s="474">
        <f>IF(INDEX(Historical!$M$7:$M$1190,MATCH(B74,Historical!$B$7:$B$1192,0))=0,"n/a",((INDEX(Historical!$C$7:$C$1190,MATCH(B74,Historical!$B$7:$B$1192,0))/INDEX(Historical!$M$7:$M$1190,MATCH(B74,Historical!$B$7:$B$1192,0)))^(1/10)-1)*100)</f>
        <v>1.9255939889479823</v>
      </c>
      <c r="W74" s="475">
        <f t="shared" si="35"/>
        <v>11.538585611882636</v>
      </c>
      <c r="X74" s="476">
        <f t="shared" si="36"/>
        <v>0.99903916794976988</v>
      </c>
      <c r="Y74" s="449"/>
      <c r="Z74" s="430">
        <f t="shared" si="37"/>
        <v>14.035087719298245</v>
      </c>
      <c r="AA74" s="581">
        <f t="shared" si="38"/>
        <v>50.906432748538009</v>
      </c>
      <c r="AB74" s="406">
        <v>12</v>
      </c>
      <c r="AC74" s="568">
        <v>3.42</v>
      </c>
      <c r="AD74" s="568">
        <v>2.1800000000000002</v>
      </c>
      <c r="AE74" s="568">
        <v>9.09</v>
      </c>
      <c r="AF74" s="568">
        <v>14.1</v>
      </c>
      <c r="AG74" s="568">
        <v>29.98</v>
      </c>
      <c r="AH74" s="568">
        <v>34.83</v>
      </c>
      <c r="AI74" s="568">
        <v>19.239999999999998</v>
      </c>
      <c r="AJ74" s="568">
        <v>22.24</v>
      </c>
      <c r="AK74" s="568">
        <v>23.36</v>
      </c>
      <c r="AL74" s="576">
        <v>70180</v>
      </c>
      <c r="AM74" s="571">
        <v>1.08</v>
      </c>
      <c r="AN74" s="568">
        <v>0.68</v>
      </c>
      <c r="AO74" s="510">
        <f t="shared" si="39"/>
        <v>-28.412098034725133</v>
      </c>
      <c r="AP74" s="511">
        <f t="shared" si="40"/>
        <v>22.494334713812876</v>
      </c>
      <c r="AQ74" s="582">
        <f t="shared" si="41"/>
        <v>464.81292940598615</v>
      </c>
      <c r="AR74" s="430">
        <f>INDEX(Historical!$C$7:$C$1190,MATCH(B74,Historical!$B$7:$B$1214,0))*IF(AH74="n/a",1.03,IF(AH74&lt;0,1.01,IF(AH74&gt;10,1.1,(1+AH74/100))))</f>
        <v>0.28600000000000003</v>
      </c>
      <c r="AS74" s="581">
        <f t="shared" si="42"/>
        <v>0.31460000000000005</v>
      </c>
      <c r="AT74" s="581">
        <f t="shared" si="31"/>
        <v>0.34606000000000009</v>
      </c>
      <c r="AU74" s="581">
        <f t="shared" si="31"/>
        <v>0.38066600000000012</v>
      </c>
      <c r="AV74" s="581">
        <f t="shared" si="31"/>
        <v>0.41873260000000018</v>
      </c>
      <c r="AW74" s="430">
        <f t="shared" si="43"/>
        <v>1.7460586000000005</v>
      </c>
      <c r="AX74" s="516">
        <f t="shared" si="44"/>
        <v>1.0029055715106265</v>
      </c>
      <c r="AY74" s="606">
        <v>1.45</v>
      </c>
      <c r="AZ74" s="571">
        <v>91.92</v>
      </c>
      <c r="BA74" s="571">
        <v>-9.91</v>
      </c>
      <c r="BB74" s="571">
        <v>-3.34</v>
      </c>
      <c r="BC74" s="571">
        <v>20.399999999999999</v>
      </c>
      <c r="BD74" s="591"/>
      <c r="BE74" s="421">
        <v>2021</v>
      </c>
      <c r="BF74" s="421">
        <f t="shared" si="30"/>
        <v>0</v>
      </c>
      <c r="BG74" s="578">
        <v>12.86</v>
      </c>
      <c r="BH74" t="s">
        <v>3876</v>
      </c>
      <c r="BI74" t="s">
        <v>3877</v>
      </c>
    </row>
    <row r="75" spans="1:61" s="8" customFormat="1" ht="12.75" customHeight="1" x14ac:dyDescent="0.25">
      <c r="A75" s="577" t="s">
        <v>3952</v>
      </c>
      <c r="B75" s="409" t="s">
        <v>3945</v>
      </c>
      <c r="C75" s="734" t="s">
        <v>3636</v>
      </c>
      <c r="D75" s="734" t="s">
        <v>4815</v>
      </c>
      <c r="E75" s="504">
        <v>7</v>
      </c>
      <c r="F75" s="33">
        <v>594</v>
      </c>
      <c r="G75" s="33" t="s">
        <v>105</v>
      </c>
      <c r="H75" s="33" t="s">
        <v>105</v>
      </c>
      <c r="I75" s="573">
        <v>56.66</v>
      </c>
      <c r="J75" s="430">
        <f t="shared" si="32"/>
        <v>13.413342746205437</v>
      </c>
      <c r="K75" s="575">
        <v>1.9</v>
      </c>
      <c r="L75" s="406">
        <v>4</v>
      </c>
      <c r="M75" s="423">
        <f t="shared" si="33"/>
        <v>7.6</v>
      </c>
      <c r="N75" s="183" t="s">
        <v>147</v>
      </c>
      <c r="O75" s="505">
        <v>1.82</v>
      </c>
      <c r="P75" s="775">
        <v>45471</v>
      </c>
      <c r="Q75" s="775">
        <v>45488</v>
      </c>
      <c r="R75" s="423">
        <f t="shared" si="34"/>
        <v>4.3956043956043871</v>
      </c>
      <c r="S75" s="474">
        <f>IF(INDEX(Historical!$D$7:$D$1190,MATCH(B75,Historical!$B$7:$B$1192,0))=0,"n/a",(INDEX(Historical!$C$7:$C$1190,MATCH(B75,Historical!$B$7:$B$1192,0))/INDEX(Historical!$D$7:$D$1190,MATCH(B75,Historical!$B$7:$B$1192,0))-1)*100)</f>
        <v>3.3333333333333437</v>
      </c>
      <c r="T75" s="474">
        <f>IF(INDEX(Historical!$F$7:$F$1190,MATCH(B75,Historical!$B$7:$B$1192,0))=0,"n/a",((INDEX(Historical!$C$7:$C$1190,MATCH(B75,Historical!$B$7:$B$1192,0))/INDEX(Historical!$F$7:$F$1190,MATCH(B75,Historical!$B$7:$B$1192,0)))^(1/3)-1)*100)</f>
        <v>10.864736967097354</v>
      </c>
      <c r="U75" s="474">
        <f>IF(INDEX(Historical!$H$7:$H$1190,MATCH(B75,Historical!$B$7:$B$1192,0))=0,"n/a",((INDEX(Historical!$C$7:$C$1190,MATCH(B75,Historical!$B$7:$B$1192,0))/INDEX(Historical!$H$7:$H$1190,MATCH(B75,Historical!$B$7:$B$1192,0)))^(1/5)-1)*100)</f>
        <v>27.827203649240495</v>
      </c>
      <c r="V75" s="474" t="str">
        <f>IF(INDEX(Historical!$M$7:$M$1190,MATCH(B75,Historical!$B$7:$B$1192,0))=0,"n/a",((INDEX(Historical!$C$7:$C$1190,MATCH(B75,Historical!$B$7:$B$1192,0))/INDEX(Historical!$M$7:$M$1190,MATCH(B75,Historical!$B$7:$B$1192,0)))^(1/10)-1)*100)</f>
        <v>n/a</v>
      </c>
      <c r="W75" s="475" t="str">
        <f t="shared" si="35"/>
        <v>n/a</v>
      </c>
      <c r="X75" s="476">
        <f t="shared" si="36"/>
        <v>1.2574425508016491</v>
      </c>
      <c r="Y75" s="451"/>
      <c r="Z75" s="430">
        <f t="shared" si="37"/>
        <v>164.50216450216448</v>
      </c>
      <c r="AA75" s="581">
        <f t="shared" si="38"/>
        <v>12.264069264069263</v>
      </c>
      <c r="AB75" s="406">
        <v>12</v>
      </c>
      <c r="AC75" s="568">
        <v>4.62</v>
      </c>
      <c r="AD75" s="568" t="s">
        <v>135</v>
      </c>
      <c r="AE75" s="568">
        <v>5.52</v>
      </c>
      <c r="AF75" s="568">
        <v>0.86</v>
      </c>
      <c r="AG75" s="568">
        <v>7.04</v>
      </c>
      <c r="AH75" s="568">
        <v>-32.129999999999995</v>
      </c>
      <c r="AI75" s="568">
        <v>7.5600000000000005</v>
      </c>
      <c r="AJ75" s="568">
        <v>22.13</v>
      </c>
      <c r="AK75" s="568" t="s">
        <v>135</v>
      </c>
      <c r="AL75" s="576">
        <v>1590</v>
      </c>
      <c r="AM75" s="571">
        <v>1.6</v>
      </c>
      <c r="AN75" s="568">
        <v>0.15</v>
      </c>
      <c r="AO75" s="510">
        <f t="shared" si="39"/>
        <v>28.976477131376669</v>
      </c>
      <c r="AP75" s="511">
        <f t="shared" si="40"/>
        <v>41.240546395445932</v>
      </c>
      <c r="AQ75" s="582">
        <f t="shared" si="41"/>
        <v>-31.533951424083138</v>
      </c>
      <c r="AR75" s="430">
        <f>INDEX(Historical!$C$7:$C$1190,MATCH(B75,Historical!$B$7:$B$1214,0))*IF(AH75="n/a",1.03,IF(AH75&lt;0,1.01,IF(AH75&gt;10,1.1,(1+AH75/100))))</f>
        <v>7.5144000000000002</v>
      </c>
      <c r="AS75" s="581">
        <f t="shared" si="42"/>
        <v>8.0824886400000011</v>
      </c>
      <c r="AT75" s="581">
        <f t="shared" si="31"/>
        <v>8.324963299200002</v>
      </c>
      <c r="AU75" s="581">
        <f t="shared" si="31"/>
        <v>8.5747121981760017</v>
      </c>
      <c r="AV75" s="581">
        <f t="shared" si="31"/>
        <v>8.8319535641212816</v>
      </c>
      <c r="AW75" s="430">
        <f t="shared" si="43"/>
        <v>41.32851770149729</v>
      </c>
      <c r="AX75" s="516">
        <f t="shared" si="44"/>
        <v>72.941259621421267</v>
      </c>
      <c r="AY75" s="606">
        <v>1.64</v>
      </c>
      <c r="AZ75" s="571">
        <v>24.69</v>
      </c>
      <c r="BA75" s="571">
        <v>-59.050000000000004</v>
      </c>
      <c r="BB75" s="571">
        <v>4.7699999999999996</v>
      </c>
      <c r="BC75" s="571">
        <v>-14.74</v>
      </c>
      <c r="BD75" s="591"/>
      <c r="BE75" s="421">
        <v>2017</v>
      </c>
      <c r="BF75" s="421">
        <f t="shared" si="30"/>
        <v>1</v>
      </c>
      <c r="BG75" s="578">
        <v>5.74</v>
      </c>
      <c r="BH75" t="s">
        <v>3876</v>
      </c>
      <c r="BI75" t="s">
        <v>3878</v>
      </c>
    </row>
    <row r="76" spans="1:61" s="8" customFormat="1" ht="12.75" customHeight="1" x14ac:dyDescent="0.25">
      <c r="A76" s="577" t="s">
        <v>4799</v>
      </c>
      <c r="B76" s="409" t="s">
        <v>4800</v>
      </c>
      <c r="C76" s="734" t="s">
        <v>3636</v>
      </c>
      <c r="D76" s="734" t="s">
        <v>4809</v>
      </c>
      <c r="E76" s="504">
        <v>9</v>
      </c>
      <c r="F76" s="33">
        <v>532</v>
      </c>
      <c r="G76" s="33" t="s">
        <v>105</v>
      </c>
      <c r="H76" s="33" t="s">
        <v>105</v>
      </c>
      <c r="I76" s="573">
        <v>31.29</v>
      </c>
      <c r="J76" s="430">
        <f t="shared" si="32"/>
        <v>3.7072547139661229</v>
      </c>
      <c r="K76" s="575">
        <v>0.28999999999999998</v>
      </c>
      <c r="L76" s="406">
        <v>4</v>
      </c>
      <c r="M76" s="423">
        <f t="shared" si="33"/>
        <v>1.1599999999999999</v>
      </c>
      <c r="N76" s="183" t="s">
        <v>934</v>
      </c>
      <c r="O76" s="505">
        <v>0.28000000000000003</v>
      </c>
      <c r="P76" s="422">
        <v>45652</v>
      </c>
      <c r="Q76" s="422">
        <v>45674</v>
      </c>
      <c r="R76" s="423">
        <f t="shared" si="34"/>
        <v>3.5714285714285547</v>
      </c>
      <c r="S76" s="474">
        <f>IF(INDEX(Historical!$D$7:$D$1190,MATCH(B76,Historical!$B$7:$B$1192,0))=0,"n/a",(INDEX(Historical!$C$7:$C$1190,MATCH(B76,Historical!$B$7:$B$1192,0))/INDEX(Historical!$D$7:$D$1190,MATCH(B76,Historical!$B$7:$B$1192,0))-1)*100)</f>
        <v>7.6923076923077094</v>
      </c>
      <c r="T76" s="474">
        <f>IF(INDEX(Historical!$F$7:$F$1190,MATCH(B76,Historical!$B$7:$B$1192,0))=0,"n/a",((INDEX(Historical!$C$7:$C$1190,MATCH(B76,Historical!$B$7:$B$1192,0))/INDEX(Historical!$F$7:$F$1190,MATCH(B76,Historical!$B$7:$B$1192,0)))^(1/3)-1)*100)</f>
        <v>18.096321418390858</v>
      </c>
      <c r="U76" s="474">
        <f>IF(INDEX(Historical!$H$7:$H$1190,MATCH(B76,Historical!$B$7:$B$1192,0))=0,"n/a",((INDEX(Historical!$C$7:$C$1190,MATCH(B76,Historical!$B$7:$B$1192,0))/INDEX(Historical!$H$7:$H$1190,MATCH(B76,Historical!$B$7:$B$1192,0)))^(1/5)-1)*100)</f>
        <v>16.585069464845926</v>
      </c>
      <c r="V76" s="474" t="str">
        <f>IF(INDEX(Historical!$M$7:$M$1190,MATCH(B76,Historical!$B$7:$B$1192,0))=0,"n/a",((INDEX(Historical!$C$7:$C$1190,MATCH(B76,Historical!$B$7:$B$1192,0))/INDEX(Historical!$M$7:$M$1190,MATCH(B76,Historical!$B$7:$B$1192,0)))^(1/10)-1)*100)</f>
        <v>n/a</v>
      </c>
      <c r="W76" s="475" t="str">
        <f t="shared" si="35"/>
        <v>n/a</v>
      </c>
      <c r="X76" s="476">
        <f t="shared" si="36"/>
        <v>0.55246733727001751</v>
      </c>
      <c r="Y76" s="451"/>
      <c r="Z76" s="430">
        <f t="shared" si="37"/>
        <v>257.77777777777777</v>
      </c>
      <c r="AA76" s="581">
        <f t="shared" si="38"/>
        <v>69.533333333333331</v>
      </c>
      <c r="AB76" s="406">
        <v>12</v>
      </c>
      <c r="AC76" s="568">
        <v>0.45</v>
      </c>
      <c r="AD76" s="568">
        <v>14.01</v>
      </c>
      <c r="AE76" s="568">
        <v>7.03</v>
      </c>
      <c r="AF76" s="568">
        <v>1.98</v>
      </c>
      <c r="AG76" s="568">
        <v>5.65</v>
      </c>
      <c r="AH76" s="568">
        <v>14.13</v>
      </c>
      <c r="AI76" s="568">
        <v>-1.8900000000000001</v>
      </c>
      <c r="AJ76" s="568">
        <v>30.020000000000003</v>
      </c>
      <c r="AK76" s="568">
        <v>4.9799999999999995</v>
      </c>
      <c r="AL76" s="576">
        <v>19180</v>
      </c>
      <c r="AM76" s="571">
        <v>0.38</v>
      </c>
      <c r="AN76" s="568">
        <v>0.85</v>
      </c>
      <c r="AO76" s="510">
        <f t="shared" si="39"/>
        <v>-49.241009154521279</v>
      </c>
      <c r="AP76" s="511">
        <f t="shared" si="40"/>
        <v>20.292324178812049</v>
      </c>
      <c r="AQ76" s="582">
        <f t="shared" si="41"/>
        <v>147.36477787537444</v>
      </c>
      <c r="AR76" s="430">
        <f>INDEX(Historical!$C$7:$C$1190,MATCH(B76,Historical!$B$7:$B$1214,0))*IF(AH76="n/a",1.03,IF(AH76&lt;0,1.01,IF(AH76&gt;10,1.1,(1+AH76/100))))</f>
        <v>1.2320000000000002</v>
      </c>
      <c r="AS76" s="581">
        <f t="shared" si="42"/>
        <v>1.2443200000000003</v>
      </c>
      <c r="AT76" s="581">
        <f t="shared" si="31"/>
        <v>1.3062871360000003</v>
      </c>
      <c r="AU76" s="581">
        <f t="shared" si="31"/>
        <v>1.3713402353728004</v>
      </c>
      <c r="AV76" s="581">
        <f t="shared" si="31"/>
        <v>1.4396329790943658</v>
      </c>
      <c r="AW76" s="430">
        <f t="shared" si="43"/>
        <v>6.5935803504671675</v>
      </c>
      <c r="AX76" s="516">
        <f t="shared" si="44"/>
        <v>21.072484341537766</v>
      </c>
      <c r="AY76" s="606">
        <v>0.82</v>
      </c>
      <c r="AZ76" s="571">
        <v>6.54</v>
      </c>
      <c r="BA76" s="571">
        <v>-17.22</v>
      </c>
      <c r="BB76" s="571">
        <v>-0.9900000000000001</v>
      </c>
      <c r="BC76" s="571">
        <v>-4.18</v>
      </c>
      <c r="BD76" s="591"/>
      <c r="BE76" s="421">
        <v>2017</v>
      </c>
      <c r="BF76" s="421">
        <f t="shared" si="30"/>
        <v>1</v>
      </c>
      <c r="BG76" s="578">
        <v>2.93</v>
      </c>
      <c r="BH76" t="s">
        <v>3876</v>
      </c>
      <c r="BI76" t="s">
        <v>3878</v>
      </c>
    </row>
    <row r="77" spans="1:61" s="8" customFormat="1" ht="12.75" customHeight="1" x14ac:dyDescent="0.25">
      <c r="A77" s="577" t="s">
        <v>4857</v>
      </c>
      <c r="B77" s="409" t="s">
        <v>4849</v>
      </c>
      <c r="C77" s="734" t="s">
        <v>111</v>
      </c>
      <c r="D77" s="734" t="s">
        <v>3675</v>
      </c>
      <c r="E77" s="504">
        <v>7</v>
      </c>
      <c r="F77" s="33">
        <v>604</v>
      </c>
      <c r="G77" s="33" t="s">
        <v>105</v>
      </c>
      <c r="H77" s="33" t="s">
        <v>105</v>
      </c>
      <c r="I77" s="573">
        <v>146.22999999999999</v>
      </c>
      <c r="J77" s="430">
        <f t="shared" si="32"/>
        <v>0.87533337892361351</v>
      </c>
      <c r="K77" s="575">
        <v>0.32</v>
      </c>
      <c r="L77" s="406">
        <v>4</v>
      </c>
      <c r="M77" s="423">
        <f t="shared" si="33"/>
        <v>1.28</v>
      </c>
      <c r="N77" s="183" t="s">
        <v>199</v>
      </c>
      <c r="O77" s="505">
        <v>0.28999999999999998</v>
      </c>
      <c r="P77" s="422">
        <v>45709</v>
      </c>
      <c r="Q77" s="422">
        <v>45737</v>
      </c>
      <c r="R77" s="423">
        <f t="shared" si="34"/>
        <v>10.344827586206906</v>
      </c>
      <c r="S77" s="474">
        <f>IF(INDEX(Historical!$D$7:$D$1190,MATCH(B77,Historical!$B$7:$B$1192,0))=0,"n/a",(INDEX(Historical!$C$7:$C$1190,MATCH(B77,Historical!$B$7:$B$1192,0))/INDEX(Historical!$D$7:$D$1190,MATCH(B77,Historical!$B$7:$B$1192,0))-1)*100)</f>
        <v>11.538461538461519</v>
      </c>
      <c r="T77" s="474">
        <f>IF(INDEX(Historical!$F$7:$F$1190,MATCH(B77,Historical!$B$7:$B$1192,0))=0,"n/a",((INDEX(Historical!$C$7:$C$1190,MATCH(B77,Historical!$B$7:$B$1192,0))/INDEX(Historical!$F$7:$F$1190,MATCH(B77,Historical!$B$7:$B$1192,0)))^(1/3)-1)*100)</f>
        <v>11.359233863244601</v>
      </c>
      <c r="U77" s="474">
        <f>IF(INDEX(Historical!$H$7:$H$1190,MATCH(B77,Historical!$B$7:$B$1192,0))=0,"n/a",((INDEX(Historical!$C$7:$C$1190,MATCH(B77,Historical!$B$7:$B$1192,0))/INDEX(Historical!$H$7:$H$1190,MATCH(B77,Historical!$B$7:$B$1192,0)))^(1/5)-1)*100)</f>
        <v>11.273004664881793</v>
      </c>
      <c r="V77" s="474" t="str">
        <f>IF(INDEX(Historical!$M$7:$M$1190,MATCH(B77,Historical!$B$7:$B$1192,0))=0,"n/a",((INDEX(Historical!$C$7:$C$1190,MATCH(B77,Historical!$B$7:$B$1192,0))/INDEX(Historical!$M$7:$M$1190,MATCH(B77,Historical!$B$7:$B$1192,0)))^(1/10)-1)*100)</f>
        <v>n/a</v>
      </c>
      <c r="W77" s="475" t="str">
        <f t="shared" si="35"/>
        <v>n/a</v>
      </c>
      <c r="X77" s="476" t="str">
        <f t="shared" si="36"/>
        <v>n/a</v>
      </c>
      <c r="Y77" s="449"/>
      <c r="Z77" s="430">
        <f t="shared" si="37"/>
        <v>32</v>
      </c>
      <c r="AA77" s="581">
        <f t="shared" si="38"/>
        <v>36.557499999999997</v>
      </c>
      <c r="AB77" s="406">
        <v>9</v>
      </c>
      <c r="AC77" s="568">
        <v>4</v>
      </c>
      <c r="AD77" s="568">
        <v>2.52</v>
      </c>
      <c r="AE77" s="568">
        <v>1.48</v>
      </c>
      <c r="AF77" s="568">
        <v>4.58</v>
      </c>
      <c r="AG77" s="568">
        <v>9.2899999999999991</v>
      </c>
      <c r="AH77" s="568">
        <v>16.27</v>
      </c>
      <c r="AI77" s="568">
        <v>15.959999999999999</v>
      </c>
      <c r="AJ77" s="568" t="s">
        <v>135</v>
      </c>
      <c r="AK77" s="568">
        <v>14.499999999999998</v>
      </c>
      <c r="AL77" s="576">
        <v>17480</v>
      </c>
      <c r="AM77" s="571">
        <v>1.1400000000000001</v>
      </c>
      <c r="AN77" s="568">
        <v>0.79</v>
      </c>
      <c r="AO77" s="510">
        <f t="shared" si="39"/>
        <v>-24.409161956194591</v>
      </c>
      <c r="AP77" s="511">
        <f t="shared" si="40"/>
        <v>12.148338043805406</v>
      </c>
      <c r="AQ77" s="582">
        <f t="shared" si="41"/>
        <v>172.79080303819305</v>
      </c>
      <c r="AR77" s="430">
        <f>INDEX(Historical!$C$7:$C$1190,MATCH(B77,Historical!$B$7:$B$1214,0))*IF(AH77="n/a",1.03,IF(AH77&lt;0,1.01,IF(AH77&gt;10,1.1,(1+AH77/100))))</f>
        <v>1.276</v>
      </c>
      <c r="AS77" s="581">
        <f t="shared" si="42"/>
        <v>1.4036000000000002</v>
      </c>
      <c r="AT77" s="581">
        <f t="shared" si="31"/>
        <v>1.5439600000000002</v>
      </c>
      <c r="AU77" s="581">
        <f t="shared" si="31"/>
        <v>1.6983560000000004</v>
      </c>
      <c r="AV77" s="581">
        <f t="shared" si="31"/>
        <v>1.8681916000000005</v>
      </c>
      <c r="AW77" s="430">
        <f t="shared" si="43"/>
        <v>7.7901076000000016</v>
      </c>
      <c r="AX77" s="516">
        <f t="shared" si="44"/>
        <v>5.3272978185050963</v>
      </c>
      <c r="AY77" s="606">
        <v>0.79</v>
      </c>
      <c r="AZ77" s="571">
        <v>37.65</v>
      </c>
      <c r="BA77" s="571">
        <v>-4.05</v>
      </c>
      <c r="BB77" s="571">
        <v>4.1900000000000004</v>
      </c>
      <c r="BC77" s="571">
        <v>10.7</v>
      </c>
      <c r="BD77" s="591"/>
      <c r="BE77" s="421">
        <v>2019</v>
      </c>
      <c r="BF77" s="421">
        <f t="shared" si="30"/>
        <v>1</v>
      </c>
      <c r="BG77" s="578">
        <v>3.6700000000000004</v>
      </c>
      <c r="BH77" t="s">
        <v>3876</v>
      </c>
      <c r="BI77" t="s">
        <v>3877</v>
      </c>
    </row>
    <row r="78" spans="1:61" s="8" customFormat="1" ht="12.75" customHeight="1" x14ac:dyDescent="0.25">
      <c r="A78" s="577" t="s">
        <v>4637</v>
      </c>
      <c r="B78" s="409" t="s">
        <v>4632</v>
      </c>
      <c r="C78" s="734" t="s">
        <v>127</v>
      </c>
      <c r="D78" s="734" t="s">
        <v>3642</v>
      </c>
      <c r="E78" s="504">
        <v>9</v>
      </c>
      <c r="F78" s="33">
        <v>556</v>
      </c>
      <c r="G78" s="33" t="s">
        <v>105</v>
      </c>
      <c r="H78" s="33" t="s">
        <v>105</v>
      </c>
      <c r="I78" s="573">
        <v>64.900000000000006</v>
      </c>
      <c r="J78" s="430">
        <f t="shared" si="32"/>
        <v>1.3867488443759628</v>
      </c>
      <c r="K78" s="575">
        <v>0.9</v>
      </c>
      <c r="L78" s="406">
        <v>1</v>
      </c>
      <c r="M78" s="423">
        <f t="shared" si="33"/>
        <v>0.9</v>
      </c>
      <c r="N78" s="183" t="s">
        <v>1684</v>
      </c>
      <c r="O78" s="505">
        <v>0.85</v>
      </c>
      <c r="P78" s="422">
        <v>45888</v>
      </c>
      <c r="Q78" s="422">
        <v>45911</v>
      </c>
      <c r="R78" s="423">
        <f t="shared" si="34"/>
        <v>5.8823529411764763</v>
      </c>
      <c r="S78" s="474">
        <f>IF(INDEX(Historical!$D$7:$D$1190,MATCH(B78,Historical!$B$7:$B$1192,0))=0,"n/a",(INDEX(Historical!$C$7:$C$1190,MATCH(B78,Historical!$B$7:$B$1192,0))/INDEX(Historical!$D$7:$D$1190,MATCH(B78,Historical!$B$7:$B$1192,0))-1)*100)</f>
        <v>6.25</v>
      </c>
      <c r="T78" s="474">
        <f>IF(INDEX(Historical!$F$7:$F$1190,MATCH(B78,Historical!$B$7:$B$1192,0))=0,"n/a",((INDEX(Historical!$C$7:$C$1190,MATCH(B78,Historical!$B$7:$B$1192,0))/INDEX(Historical!$F$7:$F$1190,MATCH(B78,Historical!$B$7:$B$1192,0)))^(1/3)-1)*100)</f>
        <v>6.6858844342181811</v>
      </c>
      <c r="U78" s="474">
        <f>IF(INDEX(Historical!$H$7:$H$1190,MATCH(B78,Historical!$B$7:$B$1192,0))=0,"n/a",((INDEX(Historical!$C$7:$C$1190,MATCH(B78,Historical!$B$7:$B$1192,0))/INDEX(Historical!$H$7:$H$1190,MATCH(B78,Historical!$B$7:$B$1192,0)))^(1/5)-1)*100)</f>
        <v>7.2145025900850923</v>
      </c>
      <c r="V78" s="474" t="str">
        <f>IF(INDEX(Historical!$M$7:$M$1190,MATCH(B78,Historical!$B$7:$B$1192,0))=0,"n/a",((INDEX(Historical!$C$7:$C$1190,MATCH(B78,Historical!$B$7:$B$1192,0))/INDEX(Historical!$M$7:$M$1190,MATCH(B78,Historical!$B$7:$B$1192,0)))^(1/10)-1)*100)</f>
        <v>n/a</v>
      </c>
      <c r="W78" s="475" t="str">
        <f t="shared" si="35"/>
        <v>n/a</v>
      </c>
      <c r="X78" s="476">
        <f t="shared" si="36"/>
        <v>5.1532161357750654</v>
      </c>
      <c r="Y78" s="451"/>
      <c r="Z78" s="430">
        <f t="shared" si="37"/>
        <v>17.892644135188867</v>
      </c>
      <c r="AA78" s="581">
        <f t="shared" si="38"/>
        <v>12.902584493041751</v>
      </c>
      <c r="AB78" s="406">
        <v>5</v>
      </c>
      <c r="AC78" s="568">
        <v>5.03</v>
      </c>
      <c r="AD78" s="568" t="s">
        <v>135</v>
      </c>
      <c r="AE78" s="568">
        <v>0.68</v>
      </c>
      <c r="AF78" s="568">
        <v>2.09</v>
      </c>
      <c r="AG78" s="568">
        <v>17.25</v>
      </c>
      <c r="AH78" s="568" t="s">
        <v>135</v>
      </c>
      <c r="AI78" s="568" t="s">
        <v>135</v>
      </c>
      <c r="AJ78" s="568">
        <v>1.4000000000000001</v>
      </c>
      <c r="AK78" s="568" t="s">
        <v>135</v>
      </c>
      <c r="AL78" s="576">
        <v>755.64</v>
      </c>
      <c r="AM78" s="571">
        <v>38.76</v>
      </c>
      <c r="AN78" s="568">
        <v>0.28000000000000003</v>
      </c>
      <c r="AO78" s="510">
        <f t="shared" si="39"/>
        <v>-4.3013330585806955</v>
      </c>
      <c r="AP78" s="511">
        <f t="shared" si="40"/>
        <v>8.6012514344610551</v>
      </c>
      <c r="AQ78" s="582">
        <f t="shared" si="41"/>
        <v>9.4763324812105587</v>
      </c>
      <c r="AR78" s="430">
        <f>INDEX(Historical!$C$7:$C$1190,MATCH(B78,Historical!$B$7:$B$1214,0))*IF(AH78="n/a",1.03,IF(AH78&lt;0,1.01,IF(AH78&gt;10,1.1,(1+AH78/100))))</f>
        <v>0.87549999999999994</v>
      </c>
      <c r="AS78" s="581">
        <f t="shared" si="42"/>
        <v>0.90176499999999993</v>
      </c>
      <c r="AT78" s="581">
        <f t="shared" si="31"/>
        <v>0.92881795</v>
      </c>
      <c r="AU78" s="581">
        <f t="shared" si="31"/>
        <v>0.95668248850000004</v>
      </c>
      <c r="AV78" s="581">
        <f t="shared" si="31"/>
        <v>0.98538296315500007</v>
      </c>
      <c r="AW78" s="430">
        <f t="shared" si="43"/>
        <v>4.6481484016549999</v>
      </c>
      <c r="AX78" s="516">
        <f t="shared" si="44"/>
        <v>7.1620160272033884</v>
      </c>
      <c r="AY78" s="606">
        <v>0.4</v>
      </c>
      <c r="AZ78" s="571">
        <v>12.06</v>
      </c>
      <c r="BA78" s="571">
        <v>-32.78</v>
      </c>
      <c r="BB78" s="571">
        <v>0.54999999999999993</v>
      </c>
      <c r="BC78" s="571">
        <v>-8.9599999999999991</v>
      </c>
      <c r="BD78" s="591"/>
      <c r="BE78" s="421">
        <v>2017</v>
      </c>
      <c r="BF78" s="421">
        <f t="shared" si="30"/>
        <v>1</v>
      </c>
      <c r="BG78" s="578">
        <v>10.59</v>
      </c>
      <c r="BH78" t="s">
        <v>3876</v>
      </c>
      <c r="BI78" t="s">
        <v>3877</v>
      </c>
    </row>
    <row r="79" spans="1:61" s="8" customFormat="1" ht="12.75" customHeight="1" x14ac:dyDescent="0.25">
      <c r="A79" s="577" t="s">
        <v>3968</v>
      </c>
      <c r="B79" s="409" t="s">
        <v>3958</v>
      </c>
      <c r="C79" s="734" t="s">
        <v>107</v>
      </c>
      <c r="D79" s="734" t="s">
        <v>3929</v>
      </c>
      <c r="E79" s="504">
        <v>9</v>
      </c>
      <c r="F79" s="33">
        <v>538</v>
      </c>
      <c r="G79" s="33" t="s">
        <v>105</v>
      </c>
      <c r="H79" s="33" t="s">
        <v>105</v>
      </c>
      <c r="I79" s="573">
        <v>64.849999999999994</v>
      </c>
      <c r="J79" s="430">
        <f t="shared" si="32"/>
        <v>2.4672320740169624</v>
      </c>
      <c r="K79" s="575">
        <v>0.4</v>
      </c>
      <c r="L79" s="406">
        <v>4</v>
      </c>
      <c r="M79" s="423">
        <f t="shared" si="33"/>
        <v>1.6</v>
      </c>
      <c r="N79" s="183" t="s">
        <v>492</v>
      </c>
      <c r="O79" s="508">
        <v>0.35</v>
      </c>
      <c r="P79" s="422">
        <v>45702</v>
      </c>
      <c r="Q79" s="422">
        <v>45715</v>
      </c>
      <c r="R79" s="423">
        <f t="shared" si="34"/>
        <v>14.285714285714299</v>
      </c>
      <c r="S79" s="474">
        <f>IF(INDEX(Historical!$D$7:$D$1190,MATCH(B79,Historical!$B$7:$B$1192,0))=0,"n/a",(INDEX(Historical!$C$7:$C$1190,MATCH(B79,Historical!$B$7:$B$1192,0))/INDEX(Historical!$D$7:$D$1190,MATCH(B79,Historical!$B$7:$B$1192,0))-1)*100)</f>
        <v>8.3333333333333481</v>
      </c>
      <c r="T79" s="474">
        <f>IF(INDEX(Historical!$F$7:$F$1190,MATCH(B79,Historical!$B$7:$B$1192,0))=0,"n/a",((INDEX(Historical!$C$7:$C$1190,MATCH(B79,Historical!$B$7:$B$1192,0))/INDEX(Historical!$F$7:$F$1190,MATCH(B79,Historical!$B$7:$B$1192,0)))^(1/3)-1)*100)</f>
        <v>15.030083846845788</v>
      </c>
      <c r="U79" s="474">
        <f>IF(INDEX(Historical!$H$7:$H$1190,MATCH(B79,Historical!$B$7:$B$1192,0))=0,"n/a",((INDEX(Historical!$C$7:$C$1190,MATCH(B79,Historical!$B$7:$B$1192,0))/INDEX(Historical!$H$7:$H$1190,MATCH(B79,Historical!$B$7:$B$1192,0)))^(1/5)-1)*100)</f>
        <v>22.332362460890053</v>
      </c>
      <c r="V79" s="474">
        <f>IF(INDEX(Historical!$M$7:$M$1190,MATCH(B79,Historical!$B$7:$B$1192,0))=0,"n/a",((INDEX(Historical!$C$7:$C$1190,MATCH(B79,Historical!$B$7:$B$1192,0))/INDEX(Historical!$M$7:$M$1190,MATCH(B79,Historical!$B$7:$B$1192,0)))^(1/10)-1)*100)</f>
        <v>18.542390528336085</v>
      </c>
      <c r="W79" s="475">
        <f t="shared" si="35"/>
        <v>1.2043950011063684</v>
      </c>
      <c r="X79" s="476" t="str">
        <f t="shared" si="36"/>
        <v>n/a</v>
      </c>
      <c r="Y79" s="452" t="s">
        <v>4835</v>
      </c>
      <c r="Z79" s="430">
        <f t="shared" si="37"/>
        <v>60.606060606060609</v>
      </c>
      <c r="AA79" s="581">
        <f t="shared" si="38"/>
        <v>24.564393939393938</v>
      </c>
      <c r="AB79" s="406">
        <v>11</v>
      </c>
      <c r="AC79" s="568">
        <v>2.64</v>
      </c>
      <c r="AD79" s="568">
        <v>1.04</v>
      </c>
      <c r="AE79" s="568">
        <v>1.48</v>
      </c>
      <c r="AF79" s="568">
        <v>1.3</v>
      </c>
      <c r="AG79" s="568">
        <v>5.75</v>
      </c>
      <c r="AH79" s="568">
        <v>-24.19</v>
      </c>
      <c r="AI79" s="568">
        <v>81.910000000000011</v>
      </c>
      <c r="AJ79" s="568">
        <v>-0.32</v>
      </c>
      <c r="AK79" s="568">
        <v>23.56</v>
      </c>
      <c r="AL79" s="576">
        <v>13380</v>
      </c>
      <c r="AM79" s="571">
        <v>20.440000000000001</v>
      </c>
      <c r="AN79" s="568">
        <v>3.32</v>
      </c>
      <c r="AO79" s="510">
        <f t="shared" si="39"/>
        <v>0.23520059551307781</v>
      </c>
      <c r="AP79" s="511">
        <f t="shared" si="40"/>
        <v>24.799594534907015</v>
      </c>
      <c r="AQ79" s="582">
        <f t="shared" si="41"/>
        <v>19.133374596545959</v>
      </c>
      <c r="AR79" s="430">
        <f>INDEX(Historical!$C$7:$C$1190,MATCH(B79,Historical!$B$7:$B$1214,0))*IF(AH79="n/a",1.03,IF(AH79&lt;0,1.01,IF(AH79&gt;10,1.1,(1+AH79/100))))</f>
        <v>1.3130000000000002</v>
      </c>
      <c r="AS79" s="581">
        <f t="shared" si="42"/>
        <v>1.4443000000000004</v>
      </c>
      <c r="AT79" s="581">
        <f t="shared" si="31"/>
        <v>1.5887300000000004</v>
      </c>
      <c r="AU79" s="581">
        <f t="shared" si="31"/>
        <v>1.7476030000000007</v>
      </c>
      <c r="AV79" s="581">
        <f t="shared" si="31"/>
        <v>1.9223633000000009</v>
      </c>
      <c r="AW79" s="430">
        <f t="shared" si="43"/>
        <v>8.015996300000003</v>
      </c>
      <c r="AX79" s="516">
        <f t="shared" si="44"/>
        <v>12.360826985350815</v>
      </c>
      <c r="AY79" s="606">
        <v>1.49</v>
      </c>
      <c r="AZ79" s="571">
        <v>65.100000000000009</v>
      </c>
      <c r="BA79" s="571">
        <v>-21.560000000000002</v>
      </c>
      <c r="BB79" s="571">
        <v>12.030000000000001</v>
      </c>
      <c r="BC79" s="571">
        <v>4.87</v>
      </c>
      <c r="BD79" s="591"/>
      <c r="BE79" s="421">
        <v>2017</v>
      </c>
      <c r="BF79" s="421">
        <f t="shared" si="30"/>
        <v>1</v>
      </c>
      <c r="BG79" s="578">
        <v>0.89</v>
      </c>
      <c r="BH79" t="s">
        <v>3876</v>
      </c>
      <c r="BI79" t="s">
        <v>3877</v>
      </c>
    </row>
    <row r="80" spans="1:61" s="8" customFormat="1" ht="12.75" customHeight="1" x14ac:dyDescent="0.25">
      <c r="A80" s="577" t="s">
        <v>4884</v>
      </c>
      <c r="B80" s="409" t="s">
        <v>4883</v>
      </c>
      <c r="C80" s="734" t="s">
        <v>111</v>
      </c>
      <c r="D80" s="734" t="s">
        <v>3675</v>
      </c>
      <c r="E80" s="504">
        <v>6</v>
      </c>
      <c r="F80" s="33">
        <v>643</v>
      </c>
      <c r="G80" s="33" t="s">
        <v>105</v>
      </c>
      <c r="H80" s="33" t="s">
        <v>105</v>
      </c>
      <c r="I80" s="573">
        <v>50.46</v>
      </c>
      <c r="J80" s="430">
        <f t="shared" si="32"/>
        <v>1.3079667063020213</v>
      </c>
      <c r="K80" s="575">
        <v>0.16500000000000001</v>
      </c>
      <c r="L80" s="406">
        <v>4</v>
      </c>
      <c r="M80" s="423">
        <f t="shared" si="33"/>
        <v>0.66</v>
      </c>
      <c r="N80" s="183" t="s">
        <v>147</v>
      </c>
      <c r="O80" s="505">
        <v>0.15</v>
      </c>
      <c r="P80" s="422">
        <v>45730</v>
      </c>
      <c r="Q80" s="422">
        <v>45762</v>
      </c>
      <c r="R80" s="423">
        <f t="shared" si="34"/>
        <v>10.000000000000009</v>
      </c>
      <c r="S80" s="474">
        <f>IF(INDEX(Historical!$D$7:$D$1190,MATCH(B80,Historical!$B$7:$B$1192,0))=0,"n/a",(INDEX(Historical!$C$7:$C$1190,MATCH(B80,Historical!$B$7:$B$1192,0))/INDEX(Historical!$D$7:$D$1190,MATCH(B80,Historical!$B$7:$B$1192,0))-1)*100)</f>
        <v>11.428571428571409</v>
      </c>
      <c r="T80" s="474">
        <f>IF(INDEX(Historical!$F$7:$F$1190,MATCH(B80,Historical!$B$7:$B$1192,0))=0,"n/a",((INDEX(Historical!$C$7:$C$1190,MATCH(B80,Historical!$B$7:$B$1192,0))/INDEX(Historical!$F$7:$F$1190,MATCH(B80,Historical!$B$7:$B$1192,0)))^(1/3)-1)*100)</f>
        <v>10.805794015300684</v>
      </c>
      <c r="U80" s="474">
        <f>IF(INDEX(Historical!$H$7:$H$1190,MATCH(B80,Historical!$B$7:$B$1192,0))=0,"n/a",((INDEX(Historical!$C$7:$C$1190,MATCH(B80,Historical!$B$7:$B$1192,0))/INDEX(Historical!$H$7:$H$1190,MATCH(B80,Historical!$B$7:$B$1192,0)))^(1/5)-1)*100)</f>
        <v>12.823918076917762</v>
      </c>
      <c r="V80" s="474">
        <f>IF(INDEX(Historical!$M$7:$M$1190,MATCH(B80,Historical!$B$7:$B$1192,0))=0,"n/a",((INDEX(Historical!$C$7:$C$1190,MATCH(B80,Historical!$B$7:$B$1192,0))/INDEX(Historical!$M$7:$M$1190,MATCH(B80,Historical!$B$7:$B$1192,0)))^(1/10)-1)*100)</f>
        <v>6.2186038681161238</v>
      </c>
      <c r="W80" s="475">
        <f t="shared" si="35"/>
        <v>2.0621860386811655</v>
      </c>
      <c r="X80" s="476">
        <f t="shared" si="36"/>
        <v>0.88869841142881223</v>
      </c>
      <c r="Y80" s="449"/>
      <c r="Z80" s="430">
        <f t="shared" si="37"/>
        <v>22.525597269624573</v>
      </c>
      <c r="AA80" s="581">
        <f t="shared" si="38"/>
        <v>17.221843003412967</v>
      </c>
      <c r="AB80" s="406">
        <v>12</v>
      </c>
      <c r="AC80" s="568">
        <v>2.93</v>
      </c>
      <c r="AD80" s="568">
        <v>1.62</v>
      </c>
      <c r="AE80" s="568">
        <v>0.81</v>
      </c>
      <c r="AF80" s="568">
        <v>4.37</v>
      </c>
      <c r="AG80" s="568">
        <v>27.41</v>
      </c>
      <c r="AH80" s="568">
        <v>15.32</v>
      </c>
      <c r="AI80" s="568">
        <v>9.1999999999999993</v>
      </c>
      <c r="AJ80" s="568">
        <v>14.430000000000001</v>
      </c>
      <c r="AK80" s="568">
        <v>10.65</v>
      </c>
      <c r="AL80" s="576">
        <v>6500</v>
      </c>
      <c r="AM80" s="571">
        <v>1.4200000000000002</v>
      </c>
      <c r="AN80" s="568">
        <v>1.9</v>
      </c>
      <c r="AO80" s="510">
        <f t="shared" si="39"/>
        <v>-3.0899582201931839</v>
      </c>
      <c r="AP80" s="511">
        <f t="shared" si="40"/>
        <v>14.131884783219784</v>
      </c>
      <c r="AQ80" s="582">
        <f t="shared" si="41"/>
        <v>82.889710451000951</v>
      </c>
      <c r="AR80" s="430">
        <f>INDEX(Historical!$C$7:$C$1190,MATCH(B80,Historical!$B$7:$B$1214,0))*IF(AH80="n/a",1.03,IF(AH80&lt;0,1.01,IF(AH80&gt;10,1.1,(1+AH80/100))))</f>
        <v>0.64349999999999996</v>
      </c>
      <c r="AS80" s="581">
        <f t="shared" si="42"/>
        <v>0.70270200000000005</v>
      </c>
      <c r="AT80" s="581">
        <f t="shared" si="31"/>
        <v>0.77297220000000011</v>
      </c>
      <c r="AU80" s="581">
        <f t="shared" si="31"/>
        <v>0.85026942000000016</v>
      </c>
      <c r="AV80" s="581">
        <f t="shared" si="31"/>
        <v>0.93529636200000021</v>
      </c>
      <c r="AW80" s="430">
        <f t="shared" si="43"/>
        <v>3.9047399820000002</v>
      </c>
      <c r="AX80" s="516">
        <f t="shared" si="44"/>
        <v>7.7382877170035673</v>
      </c>
      <c r="AY80" s="606">
        <v>0.74</v>
      </c>
      <c r="AZ80" s="571">
        <v>14.97</v>
      </c>
      <c r="BA80" s="571">
        <v>-30.5</v>
      </c>
      <c r="BB80" s="571">
        <v>4.3600000000000003</v>
      </c>
      <c r="BC80" s="571">
        <v>-4.7699999999999996</v>
      </c>
      <c r="BD80" s="591"/>
      <c r="BE80" s="421">
        <v>2020</v>
      </c>
      <c r="BF80" s="421">
        <f t="shared" si="30"/>
        <v>1</v>
      </c>
      <c r="BG80" s="578">
        <v>6.3100000000000005</v>
      </c>
      <c r="BH80" t="s">
        <v>3876</v>
      </c>
      <c r="BI80" t="s">
        <v>3877</v>
      </c>
    </row>
    <row r="81" spans="1:61" s="8" customFormat="1" ht="12.75" customHeight="1" x14ac:dyDescent="0.25">
      <c r="A81" s="577" t="s">
        <v>4666</v>
      </c>
      <c r="B81" s="409" t="s">
        <v>4653</v>
      </c>
      <c r="C81" s="734" t="s">
        <v>111</v>
      </c>
      <c r="D81" s="734" t="s">
        <v>3675</v>
      </c>
      <c r="E81" s="504">
        <v>8</v>
      </c>
      <c r="F81" s="33">
        <v>573</v>
      </c>
      <c r="G81" s="33" t="s">
        <v>105</v>
      </c>
      <c r="H81" s="33" t="s">
        <v>105</v>
      </c>
      <c r="I81" s="573">
        <v>32.6</v>
      </c>
      <c r="J81" s="430">
        <f t="shared" si="32"/>
        <v>4.7852760736196318</v>
      </c>
      <c r="K81" s="575">
        <v>0.39</v>
      </c>
      <c r="L81" s="406">
        <v>4</v>
      </c>
      <c r="M81" s="423">
        <f t="shared" si="33"/>
        <v>1.56</v>
      </c>
      <c r="N81" s="183" t="s">
        <v>199</v>
      </c>
      <c r="O81" s="505">
        <v>0.38</v>
      </c>
      <c r="P81" s="422">
        <v>45723</v>
      </c>
      <c r="Q81" s="422">
        <v>45737</v>
      </c>
      <c r="R81" s="423">
        <f t="shared" si="34"/>
        <v>2.6315789473684235</v>
      </c>
      <c r="S81" s="474">
        <f>IF(INDEX(Historical!$D$7:$D$1190,MATCH(B81,Historical!$B$7:$B$1192,0))=0,"n/a",(INDEX(Historical!$C$7:$C$1190,MATCH(B81,Historical!$B$7:$B$1192,0))/INDEX(Historical!$D$7:$D$1190,MATCH(B81,Historical!$B$7:$B$1192,0))-1)*100)</f>
        <v>5.555555555555558</v>
      </c>
      <c r="T81" s="474">
        <f>IF(INDEX(Historical!$F$7:$F$1190,MATCH(B81,Historical!$B$7:$B$1192,0))=0,"n/a",((INDEX(Historical!$C$7:$C$1190,MATCH(B81,Historical!$B$7:$B$1192,0))/INDEX(Historical!$F$7:$F$1190,MATCH(B81,Historical!$B$7:$B$1192,0)))^(1/3)-1)*100)</f>
        <v>15.754843129198481</v>
      </c>
      <c r="U81" s="474">
        <f>IF(INDEX(Historical!$H$7:$H$1190,MATCH(B81,Historical!$B$7:$B$1192,0))=0,"n/a",((INDEX(Historical!$C$7:$C$1190,MATCH(B81,Historical!$B$7:$B$1192,0))/INDEX(Historical!$H$7:$H$1190,MATCH(B81,Historical!$B$7:$B$1192,0)))^(1/5)-1)*100)</f>
        <v>16.118714233316211</v>
      </c>
      <c r="V81" s="474">
        <f>IF(INDEX(Historical!$M$7:$M$1190,MATCH(B81,Historical!$B$7:$B$1192,0))=0,"n/a",((INDEX(Historical!$C$7:$C$1190,MATCH(B81,Historical!$B$7:$B$1192,0))/INDEX(Historical!$M$7:$M$1190,MATCH(B81,Historical!$B$7:$B$1192,0)))^(1/10)-1)*100)</f>
        <v>14.00029446326867</v>
      </c>
      <c r="W81" s="475">
        <f t="shared" si="35"/>
        <v>1.1513125152906927</v>
      </c>
      <c r="X81" s="476">
        <f t="shared" si="36"/>
        <v>3.7225667975326124</v>
      </c>
      <c r="Y81" s="451"/>
      <c r="Z81" s="430">
        <f t="shared" si="37"/>
        <v>65.822784810126578</v>
      </c>
      <c r="AA81" s="581">
        <f t="shared" si="38"/>
        <v>13.755274261603375</v>
      </c>
      <c r="AB81" s="406">
        <v>12</v>
      </c>
      <c r="AC81" s="568">
        <v>2.37</v>
      </c>
      <c r="AD81" s="568">
        <v>6.89</v>
      </c>
      <c r="AE81" s="568">
        <v>0.45</v>
      </c>
      <c r="AF81" s="568">
        <v>4.51</v>
      </c>
      <c r="AG81" s="568">
        <v>29.14</v>
      </c>
      <c r="AH81" s="568">
        <v>-21.990000000000002</v>
      </c>
      <c r="AI81" s="568">
        <v>10.27</v>
      </c>
      <c r="AJ81" s="568">
        <v>4.33</v>
      </c>
      <c r="AK81" s="568">
        <v>2</v>
      </c>
      <c r="AL81" s="576">
        <v>606.33000000000004</v>
      </c>
      <c r="AM81" s="571">
        <v>5.9700000000000006</v>
      </c>
      <c r="AN81" s="568">
        <v>0.64</v>
      </c>
      <c r="AO81" s="510">
        <f t="shared" si="39"/>
        <v>7.148716045332467</v>
      </c>
      <c r="AP81" s="511">
        <f t="shared" si="40"/>
        <v>20.903990306935842</v>
      </c>
      <c r="AQ81" s="582">
        <f t="shared" si="41"/>
        <v>66.047231459848604</v>
      </c>
      <c r="AR81" s="430">
        <f>INDEX(Historical!$C$7:$C$1190,MATCH(B81,Historical!$B$7:$B$1214,0))*IF(AH81="n/a",1.03,IF(AH81&lt;0,1.01,IF(AH81&gt;10,1.1,(1+AH81/100))))</f>
        <v>1.5352000000000001</v>
      </c>
      <c r="AS81" s="581">
        <f t="shared" si="42"/>
        <v>1.6887200000000002</v>
      </c>
      <c r="AT81" s="581">
        <f t="shared" si="31"/>
        <v>1.7224944000000002</v>
      </c>
      <c r="AU81" s="581">
        <f t="shared" si="31"/>
        <v>1.7569442880000001</v>
      </c>
      <c r="AV81" s="581">
        <f t="shared" si="31"/>
        <v>1.7920831737600003</v>
      </c>
      <c r="AW81" s="430">
        <f t="shared" si="43"/>
        <v>8.4954418617600016</v>
      </c>
      <c r="AX81" s="516">
        <f t="shared" si="44"/>
        <v>26.059637612760739</v>
      </c>
      <c r="AY81" s="606">
        <v>0.69</v>
      </c>
      <c r="AZ81" s="571">
        <v>7.1</v>
      </c>
      <c r="BA81" s="571">
        <v>-50.83</v>
      </c>
      <c r="BB81" s="571">
        <v>-14.7</v>
      </c>
      <c r="BC81" s="571">
        <v>-30.75</v>
      </c>
      <c r="BD81" s="591"/>
      <c r="BE81" s="421">
        <v>2018</v>
      </c>
      <c r="BF81" s="421">
        <f t="shared" si="30"/>
        <v>1</v>
      </c>
      <c r="BG81" s="578">
        <v>11.91</v>
      </c>
      <c r="BH81" t="s">
        <v>3876</v>
      </c>
      <c r="BI81" t="s">
        <v>3877</v>
      </c>
    </row>
    <row r="82" spans="1:61" s="8" customFormat="1" ht="12.75" customHeight="1" x14ac:dyDescent="0.25">
      <c r="A82" s="577" t="s">
        <v>4899</v>
      </c>
      <c r="B82" s="409" t="s">
        <v>2309</v>
      </c>
      <c r="C82" s="734" t="s">
        <v>107</v>
      </c>
      <c r="D82" s="734" t="s">
        <v>3649</v>
      </c>
      <c r="E82" s="504">
        <v>6</v>
      </c>
      <c r="F82" s="33">
        <v>648</v>
      </c>
      <c r="G82" s="33" t="s">
        <v>105</v>
      </c>
      <c r="H82" s="33" t="s">
        <v>105</v>
      </c>
      <c r="I82" s="573">
        <v>139.49</v>
      </c>
      <c r="J82" s="430">
        <f t="shared" si="32"/>
        <v>0.53050397877984079</v>
      </c>
      <c r="K82" s="575">
        <v>0.185</v>
      </c>
      <c r="L82" s="406">
        <v>4</v>
      </c>
      <c r="M82" s="423">
        <f t="shared" si="33"/>
        <v>0.74</v>
      </c>
      <c r="N82" s="183" t="s">
        <v>3537</v>
      </c>
      <c r="O82" s="505">
        <v>0.17499999999999999</v>
      </c>
      <c r="P82" s="422">
        <v>45789</v>
      </c>
      <c r="Q82" s="422">
        <v>45804</v>
      </c>
      <c r="R82" s="423">
        <f t="shared" si="34"/>
        <v>5.7142857142857197</v>
      </c>
      <c r="S82" s="474">
        <f>IF(INDEX(Historical!$D$7:$D$1190,MATCH(B82,Historical!$B$7:$B$1192,0))=0,"n/a",(INDEX(Historical!$C$7:$C$1190,MATCH(B82,Historical!$B$7:$B$1192,0))/INDEX(Historical!$D$7:$D$1190,MATCH(B82,Historical!$B$7:$B$1192,0))-1)*100)</f>
        <v>6.153846153846132</v>
      </c>
      <c r="T82" s="474">
        <f>IF(INDEX(Historical!$F$7:$F$1190,MATCH(B82,Historical!$B$7:$B$1192,0))=0,"n/a",((INDEX(Historical!$C$7:$C$1190,MATCH(B82,Historical!$B$7:$B$1192,0))/INDEX(Historical!$F$7:$F$1190,MATCH(B82,Historical!$B$7:$B$1192,0)))^(1/3)-1)*100)</f>
        <v>6.5756716652330516</v>
      </c>
      <c r="U82" s="474">
        <f>IF(INDEX(Historical!$H$7:$H$1190,MATCH(B82,Historical!$B$7:$B$1192,0))=0,"n/a",((INDEX(Historical!$C$7:$C$1190,MATCH(B82,Historical!$B$7:$B$1192,0))/INDEX(Historical!$H$7:$H$1190,MATCH(B82,Historical!$B$7:$B$1192,0)))^(1/5)-1)*100)</f>
        <v>6.6536731857242959</v>
      </c>
      <c r="V82" s="474">
        <f>IF(INDEX(Historical!$M$7:$M$1190,MATCH(B82,Historical!$B$7:$B$1192,0))=0,"n/a",((INDEX(Historical!$C$7:$C$1190,MATCH(B82,Historical!$B$7:$B$1192,0))/INDEX(Historical!$M$7:$M$1190,MATCH(B82,Historical!$B$7:$B$1192,0)))^(1/10)-1)*100)</f>
        <v>-10.22915662708288</v>
      </c>
      <c r="W82" s="475" t="str">
        <f t="shared" si="35"/>
        <v>n/a</v>
      </c>
      <c r="X82" s="476" t="str">
        <f t="shared" si="36"/>
        <v>n/a</v>
      </c>
      <c r="Y82" s="449"/>
      <c r="Z82" s="430">
        <f t="shared" si="37"/>
        <v>35.406698564593306</v>
      </c>
      <c r="AA82" s="581">
        <f t="shared" si="38"/>
        <v>66.74162679425838</v>
      </c>
      <c r="AB82" s="406">
        <v>12</v>
      </c>
      <c r="AC82" s="568">
        <v>2.09</v>
      </c>
      <c r="AD82" s="568">
        <v>3.36</v>
      </c>
      <c r="AE82" s="568">
        <v>6.96</v>
      </c>
      <c r="AF82" s="568">
        <v>4.84</v>
      </c>
      <c r="AG82" s="568">
        <v>8.2199999999999989</v>
      </c>
      <c r="AH82" s="568">
        <v>9.2100000000000009</v>
      </c>
      <c r="AI82" s="568">
        <v>31.22</v>
      </c>
      <c r="AJ82" s="568">
        <v>-1.51</v>
      </c>
      <c r="AK82" s="568">
        <v>19.91</v>
      </c>
      <c r="AL82" s="576">
        <v>124280</v>
      </c>
      <c r="AM82" s="571">
        <v>23.21</v>
      </c>
      <c r="AN82" s="568">
        <v>1.87</v>
      </c>
      <c r="AO82" s="510">
        <f t="shared" si="39"/>
        <v>-59.557449629754245</v>
      </c>
      <c r="AP82" s="511">
        <f t="shared" si="40"/>
        <v>7.1841771645041366</v>
      </c>
      <c r="AQ82" s="582">
        <f t="shared" si="41"/>
        <v>278.90454598851181</v>
      </c>
      <c r="AR82" s="430">
        <f>INDEX(Historical!$C$7:$C$1190,MATCH(B82,Historical!$B$7:$B$1214,0))*IF(AH82="n/a",1.03,IF(AH82&lt;0,1.01,IF(AH82&gt;10,1.1,(1+AH82/100))))</f>
        <v>0.75354900000000002</v>
      </c>
      <c r="AS82" s="581">
        <f t="shared" si="42"/>
        <v>0.82890390000000014</v>
      </c>
      <c r="AT82" s="581">
        <f t="shared" si="31"/>
        <v>0.91179429000000023</v>
      </c>
      <c r="AU82" s="581">
        <f t="shared" si="31"/>
        <v>1.0029737190000003</v>
      </c>
      <c r="AV82" s="581">
        <f t="shared" si="31"/>
        <v>1.1032710909000005</v>
      </c>
      <c r="AW82" s="430">
        <f t="shared" si="43"/>
        <v>4.6004919999000009</v>
      </c>
      <c r="AX82" s="516">
        <f t="shared" si="44"/>
        <v>3.2980801490429421</v>
      </c>
      <c r="AY82" s="606">
        <v>1.92</v>
      </c>
      <c r="AZ82" s="571">
        <v>61.919999999999995</v>
      </c>
      <c r="BA82" s="571">
        <v>-18.14</v>
      </c>
      <c r="BB82" s="571">
        <v>-0.89</v>
      </c>
      <c r="BC82" s="571">
        <v>3.2099999999999995</v>
      </c>
      <c r="BD82" s="591"/>
      <c r="BE82" s="421">
        <v>2020</v>
      </c>
      <c r="BF82" s="421">
        <f t="shared" si="30"/>
        <v>1</v>
      </c>
      <c r="BG82" s="578">
        <v>0.55999999999999994</v>
      </c>
      <c r="BH82" t="s">
        <v>3876</v>
      </c>
      <c r="BI82" t="s">
        <v>3877</v>
      </c>
    </row>
    <row r="83" spans="1:61" s="8" customFormat="1" ht="12.75" customHeight="1" x14ac:dyDescent="0.25">
      <c r="A83" s="577" t="s">
        <v>4942</v>
      </c>
      <c r="B83" s="409" t="s">
        <v>4936</v>
      </c>
      <c r="C83" s="734" t="s">
        <v>3535</v>
      </c>
      <c r="D83" s="734" t="s">
        <v>3641</v>
      </c>
      <c r="E83" s="504">
        <v>5</v>
      </c>
      <c r="F83" s="33">
        <v>658</v>
      </c>
      <c r="G83" s="33" t="s">
        <v>105</v>
      </c>
      <c r="H83" s="33" t="s">
        <v>105</v>
      </c>
      <c r="I83" s="573">
        <v>37.5</v>
      </c>
      <c r="J83" s="430">
        <f t="shared" si="32"/>
        <v>2.1866666666666665</v>
      </c>
      <c r="K83" s="575">
        <v>0.20499999999999999</v>
      </c>
      <c r="L83" s="406">
        <v>4</v>
      </c>
      <c r="M83" s="423">
        <f t="shared" si="33"/>
        <v>0.82</v>
      </c>
      <c r="N83" s="183" t="s">
        <v>126</v>
      </c>
      <c r="O83" s="505">
        <v>0.2</v>
      </c>
      <c r="P83" s="422">
        <v>45645</v>
      </c>
      <c r="Q83" s="422">
        <v>45664</v>
      </c>
      <c r="R83" s="423">
        <f t="shared" si="34"/>
        <v>2.4999999999999885</v>
      </c>
      <c r="S83" s="474">
        <f>IF(INDEX(Historical!$D$7:$D$1190,MATCH(B83,Historical!$B$7:$B$1192,0))=0,"n/a",(INDEX(Historical!$C$7:$C$1190,MATCH(B83,Historical!$B$7:$B$1192,0))/INDEX(Historical!$D$7:$D$1190,MATCH(B83,Historical!$B$7:$B$1192,0))-1)*100)</f>
        <v>5.2631578947368363</v>
      </c>
      <c r="T83" s="474">
        <f>IF(INDEX(Historical!$F$7:$F$1190,MATCH(B83,Historical!$B$7:$B$1192,0))=0,"n/a",((INDEX(Historical!$C$7:$C$1190,MATCH(B83,Historical!$B$7:$B$1192,0))/INDEX(Historical!$F$7:$F$1190,MATCH(B83,Historical!$B$7:$B$1192,0)))^(1/3)-1)*100)</f>
        <v>12.624788044360603</v>
      </c>
      <c r="U83" s="474">
        <f>IF(INDEX(Historical!$H$7:$H$1190,MATCH(B83,Historical!$B$7:$B$1192,0))=0,"n/a",((INDEX(Historical!$C$7:$C$1190,MATCH(B83,Historical!$B$7:$B$1192,0))/INDEX(Historical!$H$7:$H$1190,MATCH(B83,Historical!$B$7:$B$1192,0)))^(1/5)-1)*100)</f>
        <v>10.756634324829006</v>
      </c>
      <c r="V83" s="474" t="str">
        <f>IF(INDEX(Historical!$M$7:$M$1190,MATCH(B83,Historical!$B$7:$B$1192,0))=0,"n/a",((INDEX(Historical!$C$7:$C$1190,MATCH(B83,Historical!$B$7:$B$1192,0))/INDEX(Historical!$M$7:$M$1190,MATCH(B83,Historical!$B$7:$B$1192,0)))^(1/10)-1)*100)</f>
        <v>n/a</v>
      </c>
      <c r="W83" s="475" t="str">
        <f t="shared" si="35"/>
        <v>n/a</v>
      </c>
      <c r="X83" s="476" t="str">
        <f t="shared" si="36"/>
        <v>n/a</v>
      </c>
      <c r="Y83" s="449"/>
      <c r="Z83" s="430">
        <f t="shared" si="37"/>
        <v>1025</v>
      </c>
      <c r="AA83" s="581">
        <f t="shared" si="38"/>
        <v>468.75</v>
      </c>
      <c r="AB83" s="406">
        <v>9</v>
      </c>
      <c r="AC83" s="568">
        <v>0.08</v>
      </c>
      <c r="AD83" s="568" t="s">
        <v>135</v>
      </c>
      <c r="AE83" s="568">
        <v>2.97</v>
      </c>
      <c r="AF83" s="568">
        <v>2.35</v>
      </c>
      <c r="AG83" s="568">
        <v>0.66</v>
      </c>
      <c r="AH83" s="568">
        <v>373.33</v>
      </c>
      <c r="AI83" s="568">
        <v>851.73</v>
      </c>
      <c r="AJ83" s="568" t="s">
        <v>135</v>
      </c>
      <c r="AK83" s="568" t="s">
        <v>135</v>
      </c>
      <c r="AL83" s="576">
        <v>1960</v>
      </c>
      <c r="AM83" s="571">
        <v>3.36</v>
      </c>
      <c r="AN83" s="568">
        <v>0.04</v>
      </c>
      <c r="AO83" s="510">
        <f t="shared" si="39"/>
        <v>-455.80669900850432</v>
      </c>
      <c r="AP83" s="511">
        <f t="shared" si="40"/>
        <v>12.943300991495672</v>
      </c>
      <c r="AQ83" s="582">
        <f t="shared" si="41"/>
        <v>599.70231765611106</v>
      </c>
      <c r="AR83" s="430">
        <f>INDEX(Historical!$C$7:$C$1190,MATCH(B83,Historical!$B$7:$B$1214,0))*IF(AH83="n/a",1.03,IF(AH83&lt;0,1.01,IF(AH83&gt;10,1.1,(1+AH83/100))))</f>
        <v>0.88000000000000012</v>
      </c>
      <c r="AS83" s="581">
        <f t="shared" si="42"/>
        <v>0.96800000000000019</v>
      </c>
      <c r="AT83" s="581">
        <f t="shared" si="31"/>
        <v>0.99704000000000026</v>
      </c>
      <c r="AU83" s="581">
        <f t="shared" si="31"/>
        <v>1.0269512000000003</v>
      </c>
      <c r="AV83" s="581">
        <f t="shared" si="31"/>
        <v>1.0577597360000004</v>
      </c>
      <c r="AW83" s="430">
        <f t="shared" si="43"/>
        <v>4.9297509360000014</v>
      </c>
      <c r="AX83" s="516">
        <f t="shared" si="44"/>
        <v>13.146002496000003</v>
      </c>
      <c r="AY83" s="606">
        <v>1.58</v>
      </c>
      <c r="AZ83" s="571">
        <v>40.849999999999994</v>
      </c>
      <c r="BA83" s="571">
        <v>-28.000000000000004</v>
      </c>
      <c r="BB83" s="571">
        <v>5.57</v>
      </c>
      <c r="BC83" s="571">
        <v>-2.6</v>
      </c>
      <c r="BD83" s="591"/>
      <c r="BE83" s="421">
        <v>2021</v>
      </c>
      <c r="BF83" s="421">
        <f t="shared" ref="BF83:BF114" si="45">IF(BE83&gt;2020,0,IF(BE83&gt;2008,1,IF(BE83&gt;2001,2,IF(BE83&gt;1990,3,IF(BE83&gt;1980,4,IF(BE83&gt;1973,5,IF(BE83&gt;1970,6,IF(BE83&gt;1960,7,IF(BE83&gt;1958,8,IF(BE83&gt;1953,9,10))))))))))</f>
        <v>0</v>
      </c>
      <c r="BG83" s="578">
        <v>0.5</v>
      </c>
      <c r="BH83" t="s">
        <v>3876</v>
      </c>
      <c r="BI83" t="s">
        <v>3877</v>
      </c>
    </row>
    <row r="84" spans="1:61" s="8" customFormat="1" ht="12.75" customHeight="1" x14ac:dyDescent="0.25">
      <c r="A84" s="577" t="s">
        <v>4692</v>
      </c>
      <c r="B84" s="409" t="s">
        <v>2302</v>
      </c>
      <c r="C84" s="734" t="s">
        <v>177</v>
      </c>
      <c r="D84" s="734" t="s">
        <v>3650</v>
      </c>
      <c r="E84" s="504">
        <v>8</v>
      </c>
      <c r="F84" s="33">
        <v>582</v>
      </c>
      <c r="G84" s="33" t="s">
        <v>105</v>
      </c>
      <c r="H84" s="33" t="s">
        <v>105</v>
      </c>
      <c r="I84" s="573">
        <v>26.98</v>
      </c>
      <c r="J84" s="430">
        <f t="shared" si="32"/>
        <v>4.3365455893254259</v>
      </c>
      <c r="K84" s="575">
        <v>0.29249999999999998</v>
      </c>
      <c r="L84" s="406">
        <v>4</v>
      </c>
      <c r="M84" s="423">
        <f t="shared" si="33"/>
        <v>1.17</v>
      </c>
      <c r="N84" s="183" t="s">
        <v>106</v>
      </c>
      <c r="O84" s="505">
        <v>0.28749999999999998</v>
      </c>
      <c r="P84" s="422">
        <v>45777</v>
      </c>
      <c r="Q84" s="422">
        <v>45792</v>
      </c>
      <c r="R84" s="423">
        <f t="shared" si="34"/>
        <v>1.7391304347826104</v>
      </c>
      <c r="S84" s="474">
        <f>IF(INDEX(Historical!$D$7:$D$1190,MATCH(B84,Historical!$B$7:$B$1192,0))=0,"n/a",(INDEX(Historical!$C$7:$C$1190,MATCH(B84,Historical!$B$7:$B$1192,0))/INDEX(Historical!$D$7:$D$1190,MATCH(B84,Historical!$B$7:$B$1192,0))-1)*100)</f>
        <v>1.7777777777777892</v>
      </c>
      <c r="T84" s="474">
        <f>IF(INDEX(Historical!$F$7:$F$1190,MATCH(B84,Historical!$B$7:$B$1192,0))=0,"n/a",((INDEX(Historical!$C$7:$C$1190,MATCH(B84,Historical!$B$7:$B$1192,0))/INDEX(Historical!$F$7:$F$1190,MATCH(B84,Historical!$B$7:$B$1192,0)))^(1/3)-1)*100)</f>
        <v>2.2043534666590148</v>
      </c>
      <c r="U84" s="474">
        <f>IF(INDEX(Historical!$H$7:$H$1190,MATCH(B84,Historical!$B$7:$B$1192,0))=0,"n/a",((INDEX(Historical!$C$7:$C$1190,MATCH(B84,Historical!$B$7:$B$1192,0))/INDEX(Historical!$H$7:$H$1190,MATCH(B84,Historical!$B$7:$B$1192,0)))^(1/5)-1)*100)</f>
        <v>3.8045466989140575</v>
      </c>
      <c r="V84" s="474">
        <f>IF(INDEX(Historical!$M$7:$M$1190,MATCH(B84,Historical!$B$7:$B$1192,0))=0,"n/a",((INDEX(Historical!$C$7:$C$1190,MATCH(B84,Historical!$B$7:$B$1192,0))/INDEX(Historical!$M$7:$M$1190,MATCH(B84,Historical!$B$7:$B$1192,0)))^(1/10)-1)*100)</f>
        <v>-3.8751541116399668</v>
      </c>
      <c r="W84" s="475" t="str">
        <f t="shared" si="35"/>
        <v>n/a</v>
      </c>
      <c r="X84" s="476">
        <f t="shared" si="36"/>
        <v>0.95113667472851438</v>
      </c>
      <c r="Y84" s="451"/>
      <c r="Z84" s="430">
        <f t="shared" si="37"/>
        <v>95.901639344262293</v>
      </c>
      <c r="AA84" s="581">
        <f t="shared" si="38"/>
        <v>22.114754098360656</v>
      </c>
      <c r="AB84" s="406">
        <v>12</v>
      </c>
      <c r="AC84" s="568">
        <v>1.22</v>
      </c>
      <c r="AD84" s="568">
        <v>2.64</v>
      </c>
      <c r="AE84" s="568">
        <v>3.77</v>
      </c>
      <c r="AF84" s="568">
        <v>1.95</v>
      </c>
      <c r="AG84" s="568">
        <v>8.86</v>
      </c>
      <c r="AH84" s="568">
        <v>11.52</v>
      </c>
      <c r="AI84" s="568">
        <v>5.0299999999999994</v>
      </c>
      <c r="AJ84" s="568">
        <v>4</v>
      </c>
      <c r="AK84" s="568">
        <v>8.3800000000000008</v>
      </c>
      <c r="AL84" s="576">
        <v>59950</v>
      </c>
      <c r="AM84" s="571">
        <v>12.78</v>
      </c>
      <c r="AN84" s="568">
        <v>1.06</v>
      </c>
      <c r="AO84" s="510">
        <f t="shared" si="39"/>
        <v>-13.973661810121172</v>
      </c>
      <c r="AP84" s="511">
        <f t="shared" si="40"/>
        <v>8.1410922882394843</v>
      </c>
      <c r="AQ84" s="582">
        <f t="shared" si="41"/>
        <v>38.441757495992633</v>
      </c>
      <c r="AR84" s="430">
        <f>INDEX(Historical!$C$7:$C$1190,MATCH(B84,Historical!$B$7:$B$1214,0))*IF(AH84="n/a",1.03,IF(AH84&lt;0,1.01,IF(AH84&gt;10,1.1,(1+AH84/100))))</f>
        <v>1.2595000000000001</v>
      </c>
      <c r="AS84" s="581">
        <f t="shared" si="42"/>
        <v>1.3228528500000001</v>
      </c>
      <c r="AT84" s="581">
        <f t="shared" si="31"/>
        <v>1.4337079188300001</v>
      </c>
      <c r="AU84" s="581">
        <f t="shared" si="31"/>
        <v>1.5538526424279544</v>
      </c>
      <c r="AV84" s="581">
        <f t="shared" si="31"/>
        <v>1.6840654938634172</v>
      </c>
      <c r="AW84" s="430">
        <f t="shared" si="43"/>
        <v>7.2539789051213717</v>
      </c>
      <c r="AX84" s="516">
        <f t="shared" si="44"/>
        <v>26.886504466721167</v>
      </c>
      <c r="AY84" s="606">
        <v>0.81</v>
      </c>
      <c r="AZ84" s="571">
        <v>31.230000000000004</v>
      </c>
      <c r="BA84" s="571">
        <v>-14.29</v>
      </c>
      <c r="BB84" s="571">
        <v>-2.04</v>
      </c>
      <c r="BC84" s="571">
        <v>-1.83</v>
      </c>
      <c r="BD84" s="591"/>
      <c r="BE84" s="421">
        <v>2018</v>
      </c>
      <c r="BF84" s="421">
        <f t="shared" si="45"/>
        <v>1</v>
      </c>
      <c r="BG84" s="578">
        <v>3.7900000000000005</v>
      </c>
      <c r="BH84" t="s">
        <v>3876</v>
      </c>
      <c r="BI84" t="s">
        <v>3877</v>
      </c>
    </row>
    <row r="85" spans="1:61" s="8" customFormat="1" ht="12.75" customHeight="1" x14ac:dyDescent="0.25">
      <c r="A85" s="8" t="s">
        <v>4874</v>
      </c>
      <c r="B85" s="409" t="s">
        <v>2306</v>
      </c>
      <c r="C85" s="734" t="s">
        <v>111</v>
      </c>
      <c r="D85" s="734" t="s">
        <v>4875</v>
      </c>
      <c r="E85" s="504">
        <v>6</v>
      </c>
      <c r="F85" s="33">
        <v>639</v>
      </c>
      <c r="G85" s="33" t="s">
        <v>105</v>
      </c>
      <c r="H85" s="33" t="s">
        <v>105</v>
      </c>
      <c r="I85" s="573">
        <v>43.9</v>
      </c>
      <c r="J85" s="430">
        <f t="shared" si="32"/>
        <v>1.6400911161731209</v>
      </c>
      <c r="K85" s="575">
        <v>0.18</v>
      </c>
      <c r="L85" s="406">
        <v>4</v>
      </c>
      <c r="M85" s="423">
        <f t="shared" si="33"/>
        <v>0.72</v>
      </c>
      <c r="N85" s="183" t="s">
        <v>199</v>
      </c>
      <c r="O85" s="505">
        <v>0.16</v>
      </c>
      <c r="P85" s="422">
        <v>45723</v>
      </c>
      <c r="Q85" s="422">
        <v>45741</v>
      </c>
      <c r="R85" s="423">
        <f t="shared" si="34"/>
        <v>12.499999999999993</v>
      </c>
      <c r="S85" s="474">
        <f>IF(INDEX(Historical!$D$7:$D$1190,MATCH(B85,Historical!$B$7:$B$1192,0))=0,"n/a",(INDEX(Historical!$C$7:$C$1190,MATCH(B85,Historical!$B$7:$B$1192,0))/INDEX(Historical!$D$7:$D$1190,MATCH(B85,Historical!$B$7:$B$1192,0))-1)*100)</f>
        <v>14.285714285714279</v>
      </c>
      <c r="T85" s="474">
        <f>IF(INDEX(Historical!$F$7:$F$1190,MATCH(B85,Historical!$B$7:$B$1192,0))=0,"n/a",((INDEX(Historical!$C$7:$C$1190,MATCH(B85,Historical!$B$7:$B$1192,0))/INDEX(Historical!$F$7:$F$1190,MATCH(B85,Historical!$B$7:$B$1192,0)))^(1/3)-1)*100)</f>
        <v>18.97766985180056</v>
      </c>
      <c r="U85" s="474">
        <f>IF(INDEX(Historical!$H$7:$H$1190,MATCH(B85,Historical!$B$7:$B$1192,0))=0,"n/a",((INDEX(Historical!$C$7:$C$1190,MATCH(B85,Historical!$B$7:$B$1192,0))/INDEX(Historical!$H$7:$H$1190,MATCH(B85,Historical!$B$7:$B$1192,0)))^(1/5)-1)*100)</f>
        <v>21.672868378641152</v>
      </c>
      <c r="V85" s="474">
        <f>IF(INDEX(Historical!$M$7:$M$1190,MATCH(B85,Historical!$B$7:$B$1192,0))=0,"n/a",((INDEX(Historical!$C$7:$C$1190,MATCH(B85,Historical!$B$7:$B$1192,0))/INDEX(Historical!$M$7:$M$1190,MATCH(B85,Historical!$B$7:$B$1192,0)))^(1/10)-1)*100)</f>
        <v>7.871289892416522</v>
      </c>
      <c r="W85" s="475">
        <f t="shared" si="35"/>
        <v>2.7534074687709769</v>
      </c>
      <c r="X85" s="476" t="str">
        <f t="shared" si="36"/>
        <v>n/a</v>
      </c>
      <c r="Y85" s="405"/>
      <c r="Z85" s="430">
        <f t="shared" si="37"/>
        <v>71.287128712871279</v>
      </c>
      <c r="AA85" s="581">
        <f t="shared" si="38"/>
        <v>43.465346534653463</v>
      </c>
      <c r="AB85" s="406">
        <v>12</v>
      </c>
      <c r="AC85" s="568">
        <v>1.01</v>
      </c>
      <c r="AD85" s="568">
        <v>0.87</v>
      </c>
      <c r="AE85" s="568">
        <v>0.96</v>
      </c>
      <c r="AF85" s="568">
        <v>1</v>
      </c>
      <c r="AG85" s="568">
        <v>2.33</v>
      </c>
      <c r="AH85" s="568">
        <v>38.35</v>
      </c>
      <c r="AI85" s="568">
        <v>64.790000000000006</v>
      </c>
      <c r="AJ85" s="568">
        <v>-16.59</v>
      </c>
      <c r="AK85" s="568">
        <v>49.91</v>
      </c>
      <c r="AL85" s="576">
        <v>7130</v>
      </c>
      <c r="AM85" s="571">
        <v>3.3099999999999996</v>
      </c>
      <c r="AN85" s="568">
        <v>0.38</v>
      </c>
      <c r="AO85" s="510">
        <f t="shared" si="39"/>
        <v>-20.152387039839191</v>
      </c>
      <c r="AP85" s="511">
        <f t="shared" si="40"/>
        <v>23.312959494814272</v>
      </c>
      <c r="AQ85" s="582">
        <f t="shared" si="41"/>
        <v>38.988962846620723</v>
      </c>
      <c r="AR85" s="430">
        <f>INDEX(Historical!$C$7:$C$1190,MATCH(B85,Historical!$B$7:$B$1214,0))*IF(AH85="n/a",1.03,IF(AH85&lt;0,1.01,IF(AH85&gt;10,1.1,(1+AH85/100))))</f>
        <v>0.70400000000000007</v>
      </c>
      <c r="AS85" s="581">
        <f t="shared" si="42"/>
        <v>0.77440000000000009</v>
      </c>
      <c r="AT85" s="581">
        <f t="shared" si="31"/>
        <v>0.85184000000000015</v>
      </c>
      <c r="AU85" s="581">
        <f t="shared" si="31"/>
        <v>0.93702400000000019</v>
      </c>
      <c r="AV85" s="581">
        <f t="shared" si="31"/>
        <v>1.0307264000000003</v>
      </c>
      <c r="AW85" s="430">
        <f t="shared" si="43"/>
        <v>4.2979904000000007</v>
      </c>
      <c r="AX85" s="516">
        <f t="shared" si="44"/>
        <v>9.7904109339407768</v>
      </c>
      <c r="AY85" s="606">
        <v>1.19</v>
      </c>
      <c r="AZ85" s="571">
        <v>19.650000000000002</v>
      </c>
      <c r="BA85" s="571">
        <v>-28.63</v>
      </c>
      <c r="BB85" s="571">
        <v>-0.72</v>
      </c>
      <c r="BC85" s="571">
        <v>-8.39</v>
      </c>
      <c r="BD85" s="591"/>
      <c r="BE85" s="421">
        <v>2020</v>
      </c>
      <c r="BF85" s="421">
        <f t="shared" si="45"/>
        <v>1</v>
      </c>
      <c r="BG85" s="578">
        <v>1.31</v>
      </c>
      <c r="BH85" t="s">
        <v>3876</v>
      </c>
      <c r="BI85" t="s">
        <v>3877</v>
      </c>
    </row>
    <row r="86" spans="1:61" s="8" customFormat="1" ht="12.75" customHeight="1" x14ac:dyDescent="0.25">
      <c r="A86" s="577" t="s">
        <v>1285</v>
      </c>
      <c r="B86" s="409" t="s">
        <v>1286</v>
      </c>
      <c r="C86" s="734" t="s">
        <v>3636</v>
      </c>
      <c r="D86" s="734" t="s">
        <v>4811</v>
      </c>
      <c r="E86" s="504">
        <v>5</v>
      </c>
      <c r="F86" s="33">
        <v>662</v>
      </c>
      <c r="G86" s="33" t="s">
        <v>105</v>
      </c>
      <c r="H86" s="33" t="s">
        <v>105</v>
      </c>
      <c r="I86" s="573">
        <v>22.82</v>
      </c>
      <c r="J86" s="430">
        <f t="shared" si="32"/>
        <v>4.732690622261174</v>
      </c>
      <c r="K86" s="575">
        <v>0.27</v>
      </c>
      <c r="L86" s="406">
        <v>4</v>
      </c>
      <c r="M86" s="423">
        <f t="shared" si="33"/>
        <v>1.08</v>
      </c>
      <c r="N86" s="183" t="s">
        <v>469</v>
      </c>
      <c r="O86" s="505">
        <v>0.26</v>
      </c>
      <c r="P86" s="422">
        <v>45667</v>
      </c>
      <c r="Q86" s="422">
        <v>45673</v>
      </c>
      <c r="R86" s="423">
        <f t="shared" si="34"/>
        <v>3.8461538461538494</v>
      </c>
      <c r="S86" s="474">
        <f>IF(INDEX(Historical!$D$7:$D$1190,MATCH(B86,Historical!$B$7:$B$1192,0))=0,"n/a",(INDEX(Historical!$C$7:$C$1190,MATCH(B86,Historical!$B$7:$B$1192,0))/INDEX(Historical!$D$7:$D$1190,MATCH(B86,Historical!$B$7:$B$1192,0))-1)*100)</f>
        <v>5.2083333333333481</v>
      </c>
      <c r="T86" s="474">
        <f>IF(INDEX(Historical!$F$7:$F$1190,MATCH(B86,Historical!$B$7:$B$1192,0))=0,"n/a",((INDEX(Historical!$C$7:$C$1190,MATCH(B86,Historical!$B$7:$B$1192,0))/INDEX(Historical!$F$7:$F$1190,MATCH(B86,Historical!$B$7:$B$1192,0)))^(1/3)-1)*100)</f>
        <v>14.096105416065562</v>
      </c>
      <c r="U86" s="474">
        <f>IF(INDEX(Historical!$H$7:$H$1190,MATCH(B86,Historical!$B$7:$B$1192,0))=0,"n/a",((INDEX(Historical!$C$7:$C$1190,MATCH(B86,Historical!$B$7:$B$1192,0))/INDEX(Historical!$H$7:$H$1190,MATCH(B86,Historical!$B$7:$B$1192,0)))^(1/5)-1)*100)</f>
        <v>-5.8418082856148796</v>
      </c>
      <c r="V86" s="474">
        <f>IF(INDEX(Historical!$M$7:$M$1190,MATCH(B86,Historical!$B$7:$B$1192,0))=0,"n/a",((INDEX(Historical!$C$7:$C$1190,MATCH(B86,Historical!$B$7:$B$1192,0))/INDEX(Historical!$M$7:$M$1190,MATCH(B86,Historical!$B$7:$B$1192,0)))^(1/10)-1)*100)</f>
        <v>-9.8474446492591294E-2</v>
      </c>
      <c r="W86" s="475" t="str">
        <f t="shared" si="35"/>
        <v>n/a</v>
      </c>
      <c r="X86" s="476" t="str">
        <f t="shared" si="36"/>
        <v>n/a</v>
      </c>
      <c r="Y86" s="449"/>
      <c r="Z86" s="430">
        <f t="shared" si="37"/>
        <v>138.46153846153845</v>
      </c>
      <c r="AA86" s="581">
        <f t="shared" si="38"/>
        <v>29.256410256410255</v>
      </c>
      <c r="AB86" s="406">
        <v>12</v>
      </c>
      <c r="AC86" s="568">
        <v>0.78</v>
      </c>
      <c r="AD86" s="568">
        <v>0.17</v>
      </c>
      <c r="AE86" s="568">
        <v>5.8</v>
      </c>
      <c r="AF86" s="568">
        <v>1.51</v>
      </c>
      <c r="AG86" s="568">
        <v>5.53</v>
      </c>
      <c r="AH86" s="568">
        <v>3494.03</v>
      </c>
      <c r="AI86" s="568">
        <v>-54.98</v>
      </c>
      <c r="AJ86" s="568" t="s">
        <v>135</v>
      </c>
      <c r="AK86" s="568">
        <v>171.11</v>
      </c>
      <c r="AL86" s="576">
        <v>5020</v>
      </c>
      <c r="AM86" s="571">
        <v>1.05</v>
      </c>
      <c r="AN86" s="568">
        <v>0.97</v>
      </c>
      <c r="AO86" s="510">
        <f t="shared" si="39"/>
        <v>-30.365527919763963</v>
      </c>
      <c r="AP86" s="511">
        <f t="shared" si="40"/>
        <v>-1.1091176633537057</v>
      </c>
      <c r="AQ86" s="582">
        <f t="shared" si="41"/>
        <v>40.122453569376226</v>
      </c>
      <c r="AR86" s="430">
        <f>INDEX(Historical!$C$7:$C$1190,MATCH(B86,Historical!$B$7:$B$1214,0))*IF(AH86="n/a",1.03,IF(AH86&lt;0,1.01,IF(AH86&gt;10,1.1,(1+AH86/100))))</f>
        <v>1.1110000000000002</v>
      </c>
      <c r="AS86" s="581">
        <f t="shared" si="42"/>
        <v>1.1221100000000002</v>
      </c>
      <c r="AT86" s="581">
        <f t="shared" si="31"/>
        <v>1.2343210000000002</v>
      </c>
      <c r="AU86" s="581">
        <f t="shared" si="31"/>
        <v>1.3577531000000003</v>
      </c>
      <c r="AV86" s="581">
        <f t="shared" si="31"/>
        <v>1.4935284100000004</v>
      </c>
      <c r="AW86" s="430">
        <f t="shared" si="43"/>
        <v>6.318712510000001</v>
      </c>
      <c r="AX86" s="516">
        <f t="shared" si="44"/>
        <v>27.689362445223491</v>
      </c>
      <c r="AY86" s="606">
        <v>1.1399999999999999</v>
      </c>
      <c r="AZ86" s="571">
        <v>23.25</v>
      </c>
      <c r="BA86" s="571">
        <v>-19.189999999999998</v>
      </c>
      <c r="BB86" s="571">
        <v>2.2200000000000002</v>
      </c>
      <c r="BC86" s="571">
        <v>-1.24</v>
      </c>
      <c r="BD86" s="591"/>
      <c r="BE86" s="421">
        <v>2021</v>
      </c>
      <c r="BF86" s="421">
        <f t="shared" si="45"/>
        <v>0</v>
      </c>
      <c r="BG86" s="578">
        <v>2.7</v>
      </c>
      <c r="BH86" t="s">
        <v>3876</v>
      </c>
      <c r="BI86" t="s">
        <v>3878</v>
      </c>
    </row>
    <row r="87" spans="1:61" s="8" customFormat="1" ht="12.75" customHeight="1" x14ac:dyDescent="0.25">
      <c r="A87" s="577" t="s">
        <v>3896</v>
      </c>
      <c r="B87" s="409" t="s">
        <v>3897</v>
      </c>
      <c r="C87" s="734" t="s">
        <v>243</v>
      </c>
      <c r="D87" s="734" t="s">
        <v>3648</v>
      </c>
      <c r="E87" s="504">
        <v>9</v>
      </c>
      <c r="F87" s="33">
        <v>531</v>
      </c>
      <c r="G87" s="33" t="s">
        <v>105</v>
      </c>
      <c r="H87" s="33" t="s">
        <v>105</v>
      </c>
      <c r="I87" s="573">
        <v>105.42</v>
      </c>
      <c r="J87" s="430">
        <f t="shared" si="32"/>
        <v>4.3634983874027693</v>
      </c>
      <c r="K87" s="575">
        <v>1.1499999999999999</v>
      </c>
      <c r="L87" s="406">
        <v>4</v>
      </c>
      <c r="M87" s="423">
        <f t="shared" si="33"/>
        <v>4.5999999999999996</v>
      </c>
      <c r="N87" s="183" t="s">
        <v>318</v>
      </c>
      <c r="O87" s="505">
        <v>1.05</v>
      </c>
      <c r="P87" s="422">
        <v>45625</v>
      </c>
      <c r="Q87" s="422">
        <v>45639</v>
      </c>
      <c r="R87" s="423">
        <f t="shared" si="34"/>
        <v>9.5238095238095113</v>
      </c>
      <c r="S87" s="474">
        <f>IF(INDEX(Historical!$D$7:$D$1190,MATCH(B87,Historical!$B$7:$B$1192,0))=0,"n/a",(INDEX(Historical!$C$7:$C$1190,MATCH(B87,Historical!$B$7:$B$1192,0))/INDEX(Historical!$D$7:$D$1190,MATCH(B87,Historical!$B$7:$B$1192,0))-1)*100)</f>
        <v>2.3809523809523725</v>
      </c>
      <c r="T87" s="474">
        <f>IF(INDEX(Historical!$F$7:$F$1190,MATCH(B87,Historical!$B$7:$B$1192,0))=0,"n/a",((INDEX(Historical!$C$7:$C$1190,MATCH(B87,Historical!$B$7:$B$1192,0))/INDEX(Historical!$F$7:$F$1190,MATCH(B87,Historical!$B$7:$B$1192,0)))^(1/3)-1)*100)</f>
        <v>7.6175548094244538</v>
      </c>
      <c r="U87" s="474">
        <f>IF(INDEX(Historical!$H$7:$H$1190,MATCH(B87,Historical!$B$7:$B$1192,0))=0,"n/a",((INDEX(Historical!$C$7:$C$1190,MATCH(B87,Historical!$B$7:$B$1192,0))/INDEX(Historical!$H$7:$H$1190,MATCH(B87,Historical!$B$7:$B$1192,0)))^(1/5)-1)*100)</f>
        <v>11.016020385339109</v>
      </c>
      <c r="V87" s="474" t="str">
        <f>IF(INDEX(Historical!$M$7:$M$1190,MATCH(B87,Historical!$B$7:$B$1192,0))=0,"n/a",((INDEX(Historical!$C$7:$C$1190,MATCH(B87,Historical!$B$7:$B$1192,0))/INDEX(Historical!$M$7:$M$1190,MATCH(B87,Historical!$B$7:$B$1192,0)))^(1/10)-1)*100)</f>
        <v>n/a</v>
      </c>
      <c r="W87" s="475" t="str">
        <f t="shared" si="35"/>
        <v>n/a</v>
      </c>
      <c r="X87" s="476" t="str">
        <f t="shared" si="36"/>
        <v>n/a</v>
      </c>
      <c r="Y87" s="449"/>
      <c r="Z87" s="430">
        <f t="shared" si="37"/>
        <v>76.666666666666657</v>
      </c>
      <c r="AA87" s="581">
        <f t="shared" si="38"/>
        <v>17.57</v>
      </c>
      <c r="AB87" s="406">
        <v>12</v>
      </c>
      <c r="AC87" s="568">
        <v>6</v>
      </c>
      <c r="AD87" s="568" t="s">
        <v>135</v>
      </c>
      <c r="AE87" s="568">
        <v>0.66</v>
      </c>
      <c r="AF87" s="568">
        <v>1.89</v>
      </c>
      <c r="AG87" s="568">
        <v>10.95</v>
      </c>
      <c r="AH87" s="568">
        <v>13.669999999999998</v>
      </c>
      <c r="AI87" s="568">
        <v>11.899999999999999</v>
      </c>
      <c r="AJ87" s="568">
        <v>-0.83</v>
      </c>
      <c r="AK87" s="568" t="s">
        <v>135</v>
      </c>
      <c r="AL87" s="576">
        <v>2560</v>
      </c>
      <c r="AM87" s="571">
        <v>5.19</v>
      </c>
      <c r="AN87" s="568">
        <v>0.87</v>
      </c>
      <c r="AO87" s="510">
        <f t="shared" si="39"/>
        <v>-2.1904812272581218</v>
      </c>
      <c r="AP87" s="511">
        <f t="shared" si="40"/>
        <v>15.379518772741879</v>
      </c>
      <c r="AQ87" s="582">
        <f t="shared" si="41"/>
        <v>21.485801639533175</v>
      </c>
      <c r="AR87" s="430">
        <f>INDEX(Historical!$C$7:$C$1190,MATCH(B87,Historical!$B$7:$B$1214,0))*IF(AH87="n/a",1.03,IF(AH87&lt;0,1.01,IF(AH87&gt;10,1.1,(1+AH87/100))))</f>
        <v>4.7300000000000004</v>
      </c>
      <c r="AS87" s="581">
        <f t="shared" si="42"/>
        <v>5.2030000000000012</v>
      </c>
      <c r="AT87" s="581">
        <f t="shared" ref="AT87:AV106" si="46">IF($AK87="n/a",1.03*AS87,IF($AK87&lt;0,1.01*AS87,IF($AK87&gt;10,1.1*AS87,(1+$AK87/100)*AS87)))</f>
        <v>5.359090000000001</v>
      </c>
      <c r="AU87" s="581">
        <f t="shared" si="46"/>
        <v>5.5198627000000009</v>
      </c>
      <c r="AV87" s="581">
        <f t="shared" si="46"/>
        <v>5.6854585810000007</v>
      </c>
      <c r="AW87" s="430">
        <f t="shared" si="43"/>
        <v>26.497411281000005</v>
      </c>
      <c r="AX87" s="516">
        <f t="shared" si="44"/>
        <v>25.135089433693803</v>
      </c>
      <c r="AY87" s="606">
        <v>1.34</v>
      </c>
      <c r="AZ87" s="571">
        <v>45.79</v>
      </c>
      <c r="BA87" s="571">
        <v>-18.52</v>
      </c>
      <c r="BB87" s="571">
        <v>6.94</v>
      </c>
      <c r="BC87" s="571">
        <v>7.57</v>
      </c>
      <c r="BD87" s="425"/>
      <c r="BE87" s="33">
        <v>2016</v>
      </c>
      <c r="BF87" s="421">
        <f t="shared" si="45"/>
        <v>1</v>
      </c>
      <c r="BG87" s="578">
        <v>4.92</v>
      </c>
      <c r="BH87" t="s">
        <v>3876</v>
      </c>
      <c r="BI87" t="s">
        <v>3877</v>
      </c>
    </row>
    <row r="88" spans="1:61" s="8" customFormat="1" ht="12.75" customHeight="1" x14ac:dyDescent="0.25">
      <c r="A88" s="577" t="s">
        <v>2326</v>
      </c>
      <c r="B88" s="409" t="s">
        <v>2327</v>
      </c>
      <c r="C88" s="734" t="s">
        <v>107</v>
      </c>
      <c r="D88" s="734" t="s">
        <v>3652</v>
      </c>
      <c r="E88" s="504">
        <v>7</v>
      </c>
      <c r="F88" s="33">
        <v>593</v>
      </c>
      <c r="G88" s="33" t="s">
        <v>105</v>
      </c>
      <c r="H88" s="33" t="s">
        <v>105</v>
      </c>
      <c r="I88" s="573">
        <v>16.18</v>
      </c>
      <c r="J88" s="430">
        <f t="shared" si="32"/>
        <v>5.4388133498145859</v>
      </c>
      <c r="K88" s="575">
        <v>0.22</v>
      </c>
      <c r="L88" s="406">
        <v>4</v>
      </c>
      <c r="M88" s="423">
        <f t="shared" si="33"/>
        <v>0.88</v>
      </c>
      <c r="N88" s="183" t="s">
        <v>147</v>
      </c>
      <c r="O88" s="505">
        <v>0.21</v>
      </c>
      <c r="P88" s="609">
        <v>45260</v>
      </c>
      <c r="Q88" s="609">
        <v>45275</v>
      </c>
      <c r="R88" s="423">
        <f t="shared" si="34"/>
        <v>4.7619047619047663</v>
      </c>
      <c r="S88" s="474">
        <f>IF(INDEX(Historical!$D$7:$D$1190,MATCH(B88,Historical!$B$7:$B$1192,0))=0,"n/a",(INDEX(Historical!$C$7:$C$1190,MATCH(B88,Historical!$B$7:$B$1192,0))/INDEX(Historical!$D$7:$D$1190,MATCH(B88,Historical!$B$7:$B$1192,0))-1)*100)</f>
        <v>3.529411764705892</v>
      </c>
      <c r="T88" s="474">
        <f>IF(INDEX(Historical!$F$7:$F$1190,MATCH(B88,Historical!$B$7:$B$1192,0))=0,"n/a",((INDEX(Historical!$C$7:$C$1190,MATCH(B88,Historical!$B$7:$B$1192,0))/INDEX(Historical!$F$7:$F$1190,MATCH(B88,Historical!$B$7:$B$1192,0)))^(1/3)-1)*100)</f>
        <v>4.5515917149420382</v>
      </c>
      <c r="U88" s="474">
        <f>IF(INDEX(Historical!$H$7:$H$1190,MATCH(B88,Historical!$B$7:$B$1192,0))=0,"n/a",((INDEX(Historical!$C$7:$C$1190,MATCH(B88,Historical!$B$7:$B$1192,0))/INDEX(Historical!$H$7:$H$1190,MATCH(B88,Historical!$B$7:$B$1192,0)))^(1/5)-1)*100)</f>
        <v>4.9848703598428745</v>
      </c>
      <c r="V88" s="474">
        <f>IF(INDEX(Historical!$M$7:$M$1190,MATCH(B88,Historical!$B$7:$B$1192,0))=0,"n/a",((INDEX(Historical!$C$7:$C$1190,MATCH(B88,Historical!$B$7:$B$1192,0))/INDEX(Historical!$M$7:$M$1190,MATCH(B88,Historical!$B$7:$B$1192,0)))^(1/10)-1)*100)</f>
        <v>3.2357862679155636</v>
      </c>
      <c r="W88" s="475">
        <f t="shared" si="35"/>
        <v>1.5405437649792735</v>
      </c>
      <c r="X88" s="476" t="str">
        <f t="shared" si="36"/>
        <v>n/a</v>
      </c>
      <c r="Y88" s="451" t="s">
        <v>4944</v>
      </c>
      <c r="Z88" s="430">
        <f t="shared" si="37"/>
        <v>59.060402684563762</v>
      </c>
      <c r="AA88" s="581">
        <f t="shared" si="38"/>
        <v>10.859060402684564</v>
      </c>
      <c r="AB88" s="406">
        <v>12</v>
      </c>
      <c r="AC88" s="568">
        <v>1.49</v>
      </c>
      <c r="AD88" s="568" t="s">
        <v>135</v>
      </c>
      <c r="AE88" s="568">
        <v>1.8</v>
      </c>
      <c r="AF88" s="568">
        <v>0.87</v>
      </c>
      <c r="AG88" s="568">
        <v>8.2799999999999994</v>
      </c>
      <c r="AH88" s="568">
        <v>26.38</v>
      </c>
      <c r="AI88" s="568">
        <v>3.74</v>
      </c>
      <c r="AJ88" s="568">
        <v>-7.5600000000000005</v>
      </c>
      <c r="AK88" s="568" t="s">
        <v>135</v>
      </c>
      <c r="AL88" s="576">
        <v>229.36</v>
      </c>
      <c r="AM88" s="571">
        <v>6.93</v>
      </c>
      <c r="AN88" s="568">
        <v>0.42</v>
      </c>
      <c r="AO88" s="510">
        <f t="shared" si="39"/>
        <v>-0.43537669302710391</v>
      </c>
      <c r="AP88" s="511">
        <f t="shared" si="40"/>
        <v>10.42368370965746</v>
      </c>
      <c r="AQ88" s="582">
        <f t="shared" si="41"/>
        <v>-35.201568776412252</v>
      </c>
      <c r="AR88" s="430">
        <f>INDEX(Historical!$C$7:$C$1190,MATCH(B88,Historical!$B$7:$B$1214,0))*IF(AH88="n/a",1.03,IF(AH88&lt;0,1.01,IF(AH88&gt;10,1.1,(1+AH88/100))))</f>
        <v>0.96800000000000008</v>
      </c>
      <c r="AS88" s="581">
        <f t="shared" si="42"/>
        <v>1.0042032000000001</v>
      </c>
      <c r="AT88" s="581">
        <f t="shared" si="46"/>
        <v>1.0343292960000001</v>
      </c>
      <c r="AU88" s="581">
        <f t="shared" si="46"/>
        <v>1.0653591748800002</v>
      </c>
      <c r="AV88" s="581">
        <f t="shared" si="46"/>
        <v>1.0973199501264002</v>
      </c>
      <c r="AW88" s="430">
        <f t="shared" si="43"/>
        <v>5.1692116210064007</v>
      </c>
      <c r="AX88" s="516">
        <f t="shared" si="44"/>
        <v>31.948155877666263</v>
      </c>
      <c r="AY88" s="606">
        <v>0.61</v>
      </c>
      <c r="AZ88" s="571">
        <v>21.33</v>
      </c>
      <c r="BA88" s="571">
        <v>-9.7100000000000009</v>
      </c>
      <c r="BB88" s="571">
        <v>6.7100000000000009</v>
      </c>
      <c r="BC88" s="571">
        <v>6.5</v>
      </c>
      <c r="BD88" s="591"/>
      <c r="BE88" s="421">
        <v>2018</v>
      </c>
      <c r="BF88" s="421">
        <f t="shared" si="45"/>
        <v>1</v>
      </c>
      <c r="BG88" s="578">
        <v>0.89999999999999991</v>
      </c>
      <c r="BH88" t="s">
        <v>3876</v>
      </c>
      <c r="BI88" t="s">
        <v>3877</v>
      </c>
    </row>
    <row r="89" spans="1:61" s="8" customFormat="1" ht="12.75" customHeight="1" x14ac:dyDescent="0.25">
      <c r="A89" s="577" t="s">
        <v>4787</v>
      </c>
      <c r="B89" s="409" t="s">
        <v>4788</v>
      </c>
      <c r="C89" s="734" t="s">
        <v>111</v>
      </c>
      <c r="D89" s="734" t="s">
        <v>3675</v>
      </c>
      <c r="E89" s="504">
        <v>6</v>
      </c>
      <c r="F89" s="33">
        <v>630</v>
      </c>
      <c r="G89" s="33" t="s">
        <v>105</v>
      </c>
      <c r="H89" s="33" t="s">
        <v>105</v>
      </c>
      <c r="I89" s="573">
        <v>180.92</v>
      </c>
      <c r="J89" s="430">
        <f t="shared" si="32"/>
        <v>0.88436878178200318</v>
      </c>
      <c r="K89" s="575">
        <v>0.4</v>
      </c>
      <c r="L89" s="406">
        <v>4</v>
      </c>
      <c r="M89" s="423">
        <f t="shared" si="33"/>
        <v>1.6</v>
      </c>
      <c r="N89" s="183" t="s">
        <v>311</v>
      </c>
      <c r="O89" s="505">
        <v>0.38</v>
      </c>
      <c r="P89" s="422">
        <v>45642</v>
      </c>
      <c r="Q89" s="422">
        <v>45657</v>
      </c>
      <c r="R89" s="423">
        <f t="shared" si="34"/>
        <v>5.2631578947368469</v>
      </c>
      <c r="S89" s="474">
        <f>IF(INDEX(Historical!$D$7:$D$1190,MATCH(B89,Historical!$B$7:$B$1192,0))=0,"n/a",(INDEX(Historical!$C$7:$C$1190,MATCH(B89,Historical!$B$7:$B$1192,0))/INDEX(Historical!$D$7:$D$1190,MATCH(B89,Historical!$B$7:$B$1192,0))-1)*100)</f>
        <v>5.4794520547945202</v>
      </c>
      <c r="T89" s="474">
        <f>IF(INDEX(Historical!$F$7:$F$1190,MATCH(B89,Historical!$B$7:$B$1192,0))=0,"n/a",((INDEX(Historical!$C$7:$C$1190,MATCH(B89,Historical!$B$7:$B$1192,0))/INDEX(Historical!$F$7:$F$1190,MATCH(B89,Historical!$B$7:$B$1192,0)))^(1/3)-1)*100)</f>
        <v>3.228011545636722</v>
      </c>
      <c r="U89" s="474">
        <f>IF(INDEX(Historical!$H$7:$H$1190,MATCH(B89,Historical!$B$7:$B$1192,0))=0,"n/a",((INDEX(Historical!$C$7:$C$1190,MATCH(B89,Historical!$B$7:$B$1192,0))/INDEX(Historical!$H$7:$H$1190,MATCH(B89,Historical!$B$7:$B$1192,0)))^(1/5)-1)*100)</f>
        <v>3.1310306477545069</v>
      </c>
      <c r="V89" s="474">
        <f>IF(INDEX(Historical!$M$7:$M$1190,MATCH(B89,Historical!$B$7:$B$1192,0))=0,"n/a",((INDEX(Historical!$C$7:$C$1190,MATCH(B89,Historical!$B$7:$B$1192,0))/INDEX(Historical!$M$7:$M$1190,MATCH(B89,Historical!$B$7:$B$1192,0)))^(1/10)-1)*100)</f>
        <v>1.8664274038693751</v>
      </c>
      <c r="W89" s="475">
        <f t="shared" si="35"/>
        <v>1.6775528698643332</v>
      </c>
      <c r="X89" s="476">
        <f t="shared" si="36"/>
        <v>0.20985460105593209</v>
      </c>
      <c r="Y89" s="451"/>
      <c r="Z89" s="430">
        <f t="shared" si="37"/>
        <v>15.137180700094607</v>
      </c>
      <c r="AA89" s="581">
        <f t="shared" si="38"/>
        <v>17.116367076631974</v>
      </c>
      <c r="AB89" s="406">
        <v>12</v>
      </c>
      <c r="AC89" s="568">
        <v>10.57</v>
      </c>
      <c r="AD89" s="568">
        <v>2.3199999999999998</v>
      </c>
      <c r="AE89" s="568">
        <v>1.36</v>
      </c>
      <c r="AF89" s="568">
        <v>4.9800000000000004</v>
      </c>
      <c r="AG89" s="568">
        <v>30.759999999999998</v>
      </c>
      <c r="AH89" s="568">
        <v>11.99</v>
      </c>
      <c r="AI89" s="568">
        <v>3.38</v>
      </c>
      <c r="AJ89" s="568">
        <v>14.92</v>
      </c>
      <c r="AK89" s="568">
        <v>7.3800000000000008</v>
      </c>
      <c r="AL89" s="576">
        <v>23210</v>
      </c>
      <c r="AM89" s="571">
        <v>0.89</v>
      </c>
      <c r="AN89" s="568">
        <v>1.22</v>
      </c>
      <c r="AO89" s="510">
        <f t="shared" si="39"/>
        <v>-13.100967647095464</v>
      </c>
      <c r="AP89" s="511">
        <f t="shared" si="40"/>
        <v>4.0153994295365099</v>
      </c>
      <c r="AQ89" s="582">
        <f t="shared" si="41"/>
        <v>94.638705802003244</v>
      </c>
      <c r="AR89" s="430">
        <f>INDEX(Historical!$C$7:$C$1190,MATCH(B89,Historical!$B$7:$B$1214,0))*IF(AH89="n/a",1.03,IF(AH89&lt;0,1.01,IF(AH89&gt;10,1.1,(1+AH89/100))))</f>
        <v>1.6940000000000002</v>
      </c>
      <c r="AS89" s="581">
        <f t="shared" si="42"/>
        <v>1.7512572000000002</v>
      </c>
      <c r="AT89" s="581">
        <f t="shared" si="46"/>
        <v>1.8804999813600003</v>
      </c>
      <c r="AU89" s="581">
        <f t="shared" si="46"/>
        <v>2.0192808799843687</v>
      </c>
      <c r="AV89" s="581">
        <f t="shared" si="46"/>
        <v>2.1683038089272153</v>
      </c>
      <c r="AW89" s="430">
        <f t="shared" si="43"/>
        <v>9.5133418702715833</v>
      </c>
      <c r="AX89" s="516">
        <f t="shared" si="44"/>
        <v>5.2583141003048768</v>
      </c>
      <c r="AY89" s="606">
        <v>0.72</v>
      </c>
      <c r="AZ89" s="571">
        <v>46.35</v>
      </c>
      <c r="BA89" s="571">
        <v>-10.83</v>
      </c>
      <c r="BB89" s="571">
        <v>8.17</v>
      </c>
      <c r="BC89" s="571">
        <v>18.91</v>
      </c>
      <c r="BD89" s="591"/>
      <c r="BE89" s="421">
        <v>2019</v>
      </c>
      <c r="BF89" s="421">
        <f t="shared" si="45"/>
        <v>1</v>
      </c>
      <c r="BG89" s="578">
        <v>10.6</v>
      </c>
      <c r="BH89" t="s">
        <v>3876</v>
      </c>
      <c r="BI89" t="s">
        <v>3877</v>
      </c>
    </row>
    <row r="90" spans="1:61" s="8" customFormat="1" ht="12.75" customHeight="1" x14ac:dyDescent="0.25">
      <c r="A90" s="577" t="s">
        <v>4657</v>
      </c>
      <c r="B90" s="409" t="s">
        <v>4649</v>
      </c>
      <c r="C90" s="734" t="s">
        <v>122</v>
      </c>
      <c r="D90" s="734" t="s">
        <v>3678</v>
      </c>
      <c r="E90" s="504">
        <v>8</v>
      </c>
      <c r="F90" s="33">
        <v>570</v>
      </c>
      <c r="G90" s="33" t="s">
        <v>105</v>
      </c>
      <c r="H90" s="33" t="s">
        <v>105</v>
      </c>
      <c r="I90" s="573">
        <v>95.11</v>
      </c>
      <c r="J90" s="430">
        <f t="shared" si="32"/>
        <v>1.1775838502786249</v>
      </c>
      <c r="K90" s="575">
        <v>0.28000000000000003</v>
      </c>
      <c r="L90" s="406">
        <v>4</v>
      </c>
      <c r="M90" s="423">
        <f t="shared" si="33"/>
        <v>1.1200000000000001</v>
      </c>
      <c r="N90" s="183" t="s">
        <v>3623</v>
      </c>
      <c r="O90" s="505">
        <v>0.26</v>
      </c>
      <c r="P90" s="422">
        <v>45715</v>
      </c>
      <c r="Q90" s="422">
        <v>45729</v>
      </c>
      <c r="R90" s="423">
        <f t="shared" si="34"/>
        <v>7.6923076923076987</v>
      </c>
      <c r="S90" s="474">
        <f>IF(INDEX(Historical!$D$7:$D$1190,MATCH(B90,Historical!$B$7:$B$1192,0))=0,"n/a",(INDEX(Historical!$C$7:$C$1190,MATCH(B90,Historical!$B$7:$B$1192,0))/INDEX(Historical!$D$7:$D$1190,MATCH(B90,Historical!$B$7:$B$1192,0))-1)*100)</f>
        <v>8.3333333333333481</v>
      </c>
      <c r="T90" s="474">
        <f>IF(INDEX(Historical!$F$7:$F$1190,MATCH(B90,Historical!$B$7:$B$1192,0))=0,"n/a",((INDEX(Historical!$C$7:$C$1190,MATCH(B90,Historical!$B$7:$B$1192,0))/INDEX(Historical!$F$7:$F$1190,MATCH(B90,Historical!$B$7:$B$1192,0)))^(1/3)-1)*100)</f>
        <v>15.21476602058922</v>
      </c>
      <c r="U90" s="474">
        <f>IF(INDEX(Historical!$H$7:$H$1190,MATCH(B90,Historical!$B$7:$B$1192,0))=0,"n/a",((INDEX(Historical!$C$7:$C$1190,MATCH(B90,Historical!$B$7:$B$1192,0))/INDEX(Historical!$H$7:$H$1190,MATCH(B90,Historical!$B$7:$B$1192,0)))^(1/5)-1)*100)</f>
        <v>14.006054485197472</v>
      </c>
      <c r="V90" s="474" t="str">
        <f>IF(INDEX(Historical!$M$7:$M$1190,MATCH(B90,Historical!$B$7:$B$1192,0))=0,"n/a",((INDEX(Historical!$C$7:$C$1190,MATCH(B90,Historical!$B$7:$B$1192,0))/INDEX(Historical!$M$7:$M$1190,MATCH(B90,Historical!$B$7:$B$1192,0)))^(1/10)-1)*100)</f>
        <v>n/a</v>
      </c>
      <c r="W90" s="475" t="str">
        <f t="shared" si="35"/>
        <v>n/a</v>
      </c>
      <c r="X90" s="476" t="str">
        <f t="shared" si="36"/>
        <v>n/a</v>
      </c>
      <c r="Y90" s="451"/>
      <c r="Z90" s="430">
        <f t="shared" si="37"/>
        <v>26.415094339622641</v>
      </c>
      <c r="AA90" s="581">
        <f t="shared" si="38"/>
        <v>22.431603773584904</v>
      </c>
      <c r="AB90" s="406">
        <v>12</v>
      </c>
      <c r="AC90" s="568">
        <v>4.24</v>
      </c>
      <c r="AD90" s="568" t="s">
        <v>135</v>
      </c>
      <c r="AE90" s="568">
        <v>2.2999999999999998</v>
      </c>
      <c r="AF90" s="568">
        <v>3.82</v>
      </c>
      <c r="AG90" s="568">
        <v>17.53</v>
      </c>
      <c r="AH90" s="568">
        <v>-49.220000000000006</v>
      </c>
      <c r="AI90" s="568">
        <v>56.13</v>
      </c>
      <c r="AJ90" s="568" t="s">
        <v>135</v>
      </c>
      <c r="AK90" s="568">
        <v>-1.9900000000000002</v>
      </c>
      <c r="AL90" s="576">
        <v>6620</v>
      </c>
      <c r="AM90" s="571">
        <v>1.76</v>
      </c>
      <c r="AN90" s="568">
        <v>0.22</v>
      </c>
      <c r="AO90" s="510">
        <f t="shared" si="39"/>
        <v>-7.2479654381088068</v>
      </c>
      <c r="AP90" s="511">
        <f t="shared" si="40"/>
        <v>15.183638335476097</v>
      </c>
      <c r="AQ90" s="582">
        <f t="shared" si="41"/>
        <v>95.150911877727566</v>
      </c>
      <c r="AR90" s="430">
        <f>INDEX(Historical!$C$7:$C$1190,MATCH(B90,Historical!$B$7:$B$1214,0))*IF(AH90="n/a",1.03,IF(AH90&lt;0,1.01,IF(AH90&gt;10,1.1,(1+AH90/100))))</f>
        <v>1.0504</v>
      </c>
      <c r="AS90" s="581">
        <f t="shared" si="42"/>
        <v>1.15544</v>
      </c>
      <c r="AT90" s="581">
        <f t="shared" si="46"/>
        <v>1.1669944000000001</v>
      </c>
      <c r="AU90" s="581">
        <f t="shared" si="46"/>
        <v>1.1786643440000002</v>
      </c>
      <c r="AV90" s="581">
        <f t="shared" si="46"/>
        <v>1.1904509874400002</v>
      </c>
      <c r="AW90" s="430">
        <f t="shared" si="43"/>
        <v>5.741949731440001</v>
      </c>
      <c r="AX90" s="516">
        <f t="shared" si="44"/>
        <v>6.0371672079066352</v>
      </c>
      <c r="AY90" s="606">
        <v>1.84</v>
      </c>
      <c r="AZ90" s="571">
        <v>20.669999999999998</v>
      </c>
      <c r="BA90" s="571">
        <v>-22.59</v>
      </c>
      <c r="BB90" s="571">
        <v>3.45</v>
      </c>
      <c r="BC90" s="571">
        <v>-3.4099999999999997</v>
      </c>
      <c r="BD90" s="591"/>
      <c r="BE90" s="421">
        <v>2018</v>
      </c>
      <c r="BF90" s="421">
        <f t="shared" si="45"/>
        <v>1</v>
      </c>
      <c r="BG90" s="578">
        <v>11.49</v>
      </c>
      <c r="BH90" t="s">
        <v>3876</v>
      </c>
      <c r="BI90" t="s">
        <v>3877</v>
      </c>
    </row>
    <row r="91" spans="1:61" s="8" customFormat="1" ht="12.75" customHeight="1" x14ac:dyDescent="0.25">
      <c r="A91" s="577" t="s">
        <v>3948</v>
      </c>
      <c r="B91" s="409" t="s">
        <v>3941</v>
      </c>
      <c r="C91" s="734" t="s">
        <v>127</v>
      </c>
      <c r="D91" s="734" t="s">
        <v>3642</v>
      </c>
      <c r="E91" s="504">
        <v>9</v>
      </c>
      <c r="F91" s="33">
        <v>534</v>
      </c>
      <c r="G91" s="33" t="s">
        <v>105</v>
      </c>
      <c r="H91" s="33" t="s">
        <v>105</v>
      </c>
      <c r="I91" s="573">
        <v>57.53</v>
      </c>
      <c r="J91" s="430">
        <f t="shared" si="32"/>
        <v>2.5725708326090735</v>
      </c>
      <c r="K91" s="575">
        <v>0.37</v>
      </c>
      <c r="L91" s="406">
        <v>4</v>
      </c>
      <c r="M91" s="423">
        <f t="shared" si="33"/>
        <v>1.48</v>
      </c>
      <c r="N91" s="183" t="s">
        <v>3797</v>
      </c>
      <c r="O91" s="505">
        <v>0.36</v>
      </c>
      <c r="P91" s="422">
        <v>45688</v>
      </c>
      <c r="Q91" s="422">
        <v>45716</v>
      </c>
      <c r="R91" s="423">
        <f t="shared" si="34"/>
        <v>2.7777777777777803</v>
      </c>
      <c r="S91" s="474">
        <f>IF(INDEX(Historical!$D$7:$D$1190,MATCH(B91,Historical!$B$7:$B$1192,0))=0,"n/a",(INDEX(Historical!$C$7:$C$1190,MATCH(B91,Historical!$B$7:$B$1192,0))/INDEX(Historical!$D$7:$D$1190,MATCH(B91,Historical!$B$7:$B$1192,0))-1)*100)</f>
        <v>28.571428571428559</v>
      </c>
      <c r="T91" s="474">
        <f>IF(INDEX(Historical!$F$7:$F$1190,MATCH(B91,Historical!$B$7:$B$1192,0))=0,"n/a",((INDEX(Historical!$C$7:$C$1190,MATCH(B91,Historical!$B$7:$B$1192,0))/INDEX(Historical!$F$7:$F$1190,MATCH(B91,Historical!$B$7:$B$1192,0)))^(1/3)-1)*100)</f>
        <v>15.277587606658072</v>
      </c>
      <c r="U91" s="474">
        <f>IF(INDEX(Historical!$H$7:$H$1190,MATCH(B91,Historical!$B$7:$B$1192,0))=0,"n/a",((INDEX(Historical!$C$7:$C$1190,MATCH(B91,Historical!$B$7:$B$1192,0))/INDEX(Historical!$H$7:$H$1190,MATCH(B91,Historical!$B$7:$B$1192,0)))^(1/5)-1)*100)</f>
        <v>12.474611314209483</v>
      </c>
      <c r="V91" s="474" t="str">
        <f>IF(INDEX(Historical!$M$7:$M$1190,MATCH(B91,Historical!$B$7:$B$1192,0))=0,"n/a",((INDEX(Historical!$C$7:$C$1190,MATCH(B91,Historical!$B$7:$B$1192,0))/INDEX(Historical!$M$7:$M$1190,MATCH(B91,Historical!$B$7:$B$1192,0)))^(1/10)-1)*100)</f>
        <v>n/a</v>
      </c>
      <c r="W91" s="475" t="str">
        <f t="shared" si="35"/>
        <v>n/a</v>
      </c>
      <c r="X91" s="476">
        <f t="shared" si="36"/>
        <v>95.958548570842169</v>
      </c>
      <c r="Y91" s="451"/>
      <c r="Z91" s="430">
        <f t="shared" si="37"/>
        <v>58.964143426294825</v>
      </c>
      <c r="AA91" s="581">
        <f t="shared" si="38"/>
        <v>22.920318725099605</v>
      </c>
      <c r="AB91" s="406">
        <v>5</v>
      </c>
      <c r="AC91" s="568">
        <v>2.5099999999999998</v>
      </c>
      <c r="AD91" s="568">
        <v>5.8</v>
      </c>
      <c r="AE91" s="568">
        <v>1.24</v>
      </c>
      <c r="AF91" s="568">
        <v>4.6100000000000003</v>
      </c>
      <c r="AG91" s="568">
        <v>20.260000000000002</v>
      </c>
      <c r="AH91" s="568">
        <v>-13.61</v>
      </c>
      <c r="AI91" s="568">
        <v>14.82</v>
      </c>
      <c r="AJ91" s="568">
        <v>0.13</v>
      </c>
      <c r="AK91" s="568">
        <v>3.9600000000000004</v>
      </c>
      <c r="AL91" s="576">
        <v>8020</v>
      </c>
      <c r="AM91" s="571">
        <v>0.92999999999999994</v>
      </c>
      <c r="AN91" s="568">
        <v>2.4500000000000002</v>
      </c>
      <c r="AO91" s="510">
        <f t="shared" si="39"/>
        <v>-7.8731365782810485</v>
      </c>
      <c r="AP91" s="511">
        <f t="shared" si="40"/>
        <v>15.047182146818557</v>
      </c>
      <c r="AQ91" s="582">
        <f t="shared" si="41"/>
        <v>116.70529842541582</v>
      </c>
      <c r="AR91" s="430">
        <f>INDEX(Historical!$C$7:$C$1190,MATCH(B91,Historical!$B$7:$B$1214,0))*IF(AH91="n/a",1.03,IF(AH91&lt;0,1.01,IF(AH91&gt;10,1.1,(1+AH91/100))))</f>
        <v>1.4543999999999999</v>
      </c>
      <c r="AS91" s="581">
        <f t="shared" si="42"/>
        <v>1.5998399999999999</v>
      </c>
      <c r="AT91" s="581">
        <f t="shared" si="46"/>
        <v>1.663193664</v>
      </c>
      <c r="AU91" s="581">
        <f t="shared" si="46"/>
        <v>1.7290561330944001</v>
      </c>
      <c r="AV91" s="581">
        <f t="shared" si="46"/>
        <v>1.7975267559649384</v>
      </c>
      <c r="AW91" s="430">
        <f t="shared" si="43"/>
        <v>8.244016553059339</v>
      </c>
      <c r="AX91" s="516">
        <f t="shared" si="44"/>
        <v>14.329943599964087</v>
      </c>
      <c r="AY91" s="606">
        <v>0.47</v>
      </c>
      <c r="AZ91" s="571">
        <v>20.18</v>
      </c>
      <c r="BA91" s="571">
        <v>-31.5</v>
      </c>
      <c r="BB91" s="571">
        <v>6.83</v>
      </c>
      <c r="BC91" s="571">
        <v>-1.29</v>
      </c>
      <c r="BD91" s="591"/>
      <c r="BE91" s="421">
        <v>2017</v>
      </c>
      <c r="BF91" s="421">
        <f t="shared" si="45"/>
        <v>1</v>
      </c>
      <c r="BG91" s="578">
        <v>4.84</v>
      </c>
      <c r="BH91" t="s">
        <v>3876</v>
      </c>
      <c r="BI91" t="s">
        <v>3877</v>
      </c>
    </row>
    <row r="92" spans="1:61" s="8" customFormat="1" ht="12.75" customHeight="1" x14ac:dyDescent="0.25">
      <c r="A92" s="577" t="s">
        <v>4962</v>
      </c>
      <c r="B92" s="409" t="s">
        <v>1313</v>
      </c>
      <c r="C92" s="734" t="s">
        <v>3636</v>
      </c>
      <c r="D92" s="734" t="s">
        <v>4815</v>
      </c>
      <c r="E92" s="504">
        <v>5</v>
      </c>
      <c r="F92" s="33">
        <v>660</v>
      </c>
      <c r="G92" s="33" t="s">
        <v>105</v>
      </c>
      <c r="H92" s="33" t="s">
        <v>105</v>
      </c>
      <c r="I92" s="573">
        <v>9.08</v>
      </c>
      <c r="J92" s="430">
        <f t="shared" si="32"/>
        <v>5.9471365638766525</v>
      </c>
      <c r="K92" s="575">
        <v>0.13500000000000001</v>
      </c>
      <c r="L92" s="406">
        <v>4</v>
      </c>
      <c r="M92" s="423">
        <f t="shared" si="33"/>
        <v>0.54</v>
      </c>
      <c r="N92" s="183" t="s">
        <v>469</v>
      </c>
      <c r="O92" s="505">
        <v>0.13</v>
      </c>
      <c r="P92" s="422">
        <v>45657</v>
      </c>
      <c r="Q92" s="422">
        <v>45672</v>
      </c>
      <c r="R92" s="423">
        <f t="shared" si="34"/>
        <v>3.8461538461538494</v>
      </c>
      <c r="S92" s="474">
        <f>IF(INDEX(Historical!$D$7:$D$1190,MATCH(B92,Historical!$B$7:$B$1192,0))=0,"n/a",(INDEX(Historical!$C$7:$C$1190,MATCH(B92,Historical!$B$7:$B$1192,0))/INDEX(Historical!$D$7:$D$1190,MATCH(B92,Historical!$B$7:$B$1192,0))-1)*100)</f>
        <v>4.0000000000000036</v>
      </c>
      <c r="T92" s="474">
        <f>IF(INDEX(Historical!$F$7:$F$1190,MATCH(B92,Historical!$B$7:$B$1192,0))=0,"n/a",((INDEX(Historical!$C$7:$C$1190,MATCH(B92,Historical!$B$7:$B$1192,0))/INDEX(Historical!$F$7:$F$1190,MATCH(B92,Historical!$B$7:$B$1192,0)))^(1/3)-1)*100)</f>
        <v>6.5397392040924318</v>
      </c>
      <c r="U92" s="474">
        <f>IF(INDEX(Historical!$H$7:$H$1190,MATCH(B92,Historical!$B$7:$B$1192,0))=0,"n/a",((INDEX(Historical!$C$7:$C$1190,MATCH(B92,Historical!$B$7:$B$1192,0))/INDEX(Historical!$H$7:$H$1190,MATCH(B92,Historical!$B$7:$B$1192,0)))^(1/5)-1)*100)</f>
        <v>1.4033542618801409</v>
      </c>
      <c r="V92" s="474">
        <f>IF(INDEX(Historical!$M$7:$M$1190,MATCH(B92,Historical!$B$7:$B$1192,0))=0,"n/a",((INDEX(Historical!$C$7:$C$1190,MATCH(B92,Historical!$B$7:$B$1192,0))/INDEX(Historical!$M$7:$M$1190,MATCH(B92,Historical!$B$7:$B$1192,0)))^(1/10)-1)*100)</f>
        <v>-2.5026404686698589</v>
      </c>
      <c r="W92" s="475" t="str">
        <f t="shared" si="35"/>
        <v>n/a</v>
      </c>
      <c r="X92" s="476" t="str">
        <f t="shared" si="36"/>
        <v>n/a</v>
      </c>
      <c r="Y92" s="449"/>
      <c r="Z92" s="430">
        <f t="shared" si="37"/>
        <v>192.85714285714286</v>
      </c>
      <c r="AA92" s="581">
        <f t="shared" si="38"/>
        <v>32.428571428571423</v>
      </c>
      <c r="AB92" s="406">
        <v>12</v>
      </c>
      <c r="AC92" s="568">
        <v>0.28000000000000003</v>
      </c>
      <c r="AD92" s="568" t="s">
        <v>135</v>
      </c>
      <c r="AE92" s="568">
        <v>7.4</v>
      </c>
      <c r="AF92" s="568">
        <v>1.3</v>
      </c>
      <c r="AG92" s="568">
        <v>4.1500000000000004</v>
      </c>
      <c r="AH92" s="568">
        <v>-18.579999999999998</v>
      </c>
      <c r="AI92" s="568">
        <v>-55.14</v>
      </c>
      <c r="AJ92" s="568">
        <v>-35.31</v>
      </c>
      <c r="AK92" s="568">
        <v>-8.5500000000000007</v>
      </c>
      <c r="AL92" s="576">
        <v>2690</v>
      </c>
      <c r="AM92" s="571">
        <v>2.96</v>
      </c>
      <c r="AN92" s="568">
        <v>0.73</v>
      </c>
      <c r="AO92" s="510">
        <f t="shared" si="39"/>
        <v>-25.07808060281463</v>
      </c>
      <c r="AP92" s="511">
        <f t="shared" si="40"/>
        <v>7.3504908257567934</v>
      </c>
      <c r="AQ92" s="582">
        <f t="shared" si="41"/>
        <v>36.881364460279741</v>
      </c>
      <c r="AR92" s="430">
        <f>INDEX(Historical!$C$7:$C$1190,MATCH(B92,Historical!$B$7:$B$1214,0))*IF(AH92="n/a",1.03,IF(AH92&lt;0,1.01,IF(AH92&gt;10,1.1,(1+AH92/100))))</f>
        <v>0.5252</v>
      </c>
      <c r="AS92" s="581">
        <f t="shared" si="42"/>
        <v>0.53045200000000003</v>
      </c>
      <c r="AT92" s="581">
        <f t="shared" si="46"/>
        <v>0.53575652000000007</v>
      </c>
      <c r="AU92" s="581">
        <f t="shared" si="46"/>
        <v>0.54111408520000004</v>
      </c>
      <c r="AV92" s="581">
        <f t="shared" si="46"/>
        <v>0.54652522605200005</v>
      </c>
      <c r="AW92" s="430">
        <f t="shared" si="43"/>
        <v>2.6790478312520003</v>
      </c>
      <c r="AX92" s="516">
        <f t="shared" si="44"/>
        <v>29.504932062246699</v>
      </c>
      <c r="AY92" s="606">
        <v>1.08</v>
      </c>
      <c r="AZ92" s="571">
        <v>32.550000000000004</v>
      </c>
      <c r="BA92" s="571">
        <v>-13.03</v>
      </c>
      <c r="BB92" s="571">
        <v>8.6199999999999992</v>
      </c>
      <c r="BC92" s="571">
        <v>6.98</v>
      </c>
      <c r="BD92" s="591"/>
      <c r="BE92" s="421">
        <v>2021</v>
      </c>
      <c r="BF92" s="421">
        <f t="shared" si="45"/>
        <v>0</v>
      </c>
      <c r="BG92" s="578">
        <v>2.29</v>
      </c>
      <c r="BH92" t="s">
        <v>3876</v>
      </c>
      <c r="BI92" t="s">
        <v>3878</v>
      </c>
    </row>
    <row r="93" spans="1:61" s="8" customFormat="1" ht="12.75" customHeight="1" x14ac:dyDescent="0.25">
      <c r="A93" s="577" t="s">
        <v>4679</v>
      </c>
      <c r="B93" s="409" t="s">
        <v>4672</v>
      </c>
      <c r="C93" s="734" t="s">
        <v>107</v>
      </c>
      <c r="D93" s="734" t="s">
        <v>3646</v>
      </c>
      <c r="E93" s="504">
        <v>8</v>
      </c>
      <c r="F93" s="33">
        <v>575</v>
      </c>
      <c r="G93" s="33" t="s">
        <v>105</v>
      </c>
      <c r="H93" s="33" t="s">
        <v>105</v>
      </c>
      <c r="I93" s="573">
        <v>32.42</v>
      </c>
      <c r="J93" s="430">
        <f t="shared" si="32"/>
        <v>1.2338062924120914</v>
      </c>
      <c r="K93" s="575">
        <v>0.1</v>
      </c>
      <c r="L93" s="406">
        <v>4</v>
      </c>
      <c r="M93" s="423">
        <f t="shared" si="33"/>
        <v>0.4</v>
      </c>
      <c r="N93" s="183" t="s">
        <v>3798</v>
      </c>
      <c r="O93" s="505">
        <v>0.09</v>
      </c>
      <c r="P93" s="422">
        <v>45730</v>
      </c>
      <c r="Q93" s="422">
        <v>45748</v>
      </c>
      <c r="R93" s="423">
        <f t="shared" si="34"/>
        <v>11.111111111111121</v>
      </c>
      <c r="S93" s="474">
        <f>IF(INDEX(Historical!$D$7:$D$1190,MATCH(B93,Historical!$B$7:$B$1192,0))=0,"n/a",(INDEX(Historical!$C$7:$C$1190,MATCH(B93,Historical!$B$7:$B$1192,0))/INDEX(Historical!$D$7:$D$1190,MATCH(B93,Historical!$B$7:$B$1192,0))-1)*100)</f>
        <v>12.903225806451601</v>
      </c>
      <c r="T93" s="474">
        <f>IF(INDEX(Historical!$F$7:$F$1190,MATCH(B93,Historical!$B$7:$B$1192,0))=0,"n/a",((INDEX(Historical!$C$7:$C$1190,MATCH(B93,Historical!$B$7:$B$1192,0))/INDEX(Historical!$F$7:$F$1190,MATCH(B93,Historical!$B$7:$B$1192,0)))^(1/3)-1)*100)</f>
        <v>14.471424255333186</v>
      </c>
      <c r="U93" s="474">
        <f>IF(INDEX(Historical!$H$7:$H$1190,MATCH(B93,Historical!$B$7:$B$1192,0))=0,"n/a",((INDEX(Historical!$C$7:$C$1190,MATCH(B93,Historical!$B$7:$B$1192,0))/INDEX(Historical!$H$7:$H$1190,MATCH(B93,Historical!$B$7:$B$1192,0)))^(1/5)-1)*100)</f>
        <v>14.224458489960767</v>
      </c>
      <c r="V93" s="474" t="str">
        <f>IF(INDEX(Historical!$M$7:$M$1190,MATCH(B93,Historical!$B$7:$B$1192,0))=0,"n/a",((INDEX(Historical!$C$7:$C$1190,MATCH(B93,Historical!$B$7:$B$1192,0))/INDEX(Historical!$M$7:$M$1190,MATCH(B93,Historical!$B$7:$B$1192,0)))^(1/10)-1)*100)</f>
        <v>n/a</v>
      </c>
      <c r="W93" s="475" t="str">
        <f t="shared" si="35"/>
        <v>n/a</v>
      </c>
      <c r="X93" s="476">
        <f t="shared" si="36"/>
        <v>0.44618753105272174</v>
      </c>
      <c r="Y93" s="451"/>
      <c r="Z93" s="430">
        <f t="shared" si="37"/>
        <v>8.791208791208792</v>
      </c>
      <c r="AA93" s="581">
        <f t="shared" si="38"/>
        <v>7.1252747252747257</v>
      </c>
      <c r="AB93" s="406">
        <v>12</v>
      </c>
      <c r="AC93" s="568">
        <v>4.55</v>
      </c>
      <c r="AD93" s="568" t="s">
        <v>135</v>
      </c>
      <c r="AE93" s="568">
        <v>1.05</v>
      </c>
      <c r="AF93" s="568">
        <v>0.91</v>
      </c>
      <c r="AG93" s="568">
        <v>12.43</v>
      </c>
      <c r="AH93" s="568">
        <v>-44.230000000000004</v>
      </c>
      <c r="AI93" s="568">
        <v>42.69</v>
      </c>
      <c r="AJ93" s="568">
        <v>31.879999999999995</v>
      </c>
      <c r="AK93" s="568">
        <v>-3.11</v>
      </c>
      <c r="AL93" s="576">
        <v>1490</v>
      </c>
      <c r="AM93" s="571">
        <v>55.400000000000006</v>
      </c>
      <c r="AN93" s="568">
        <v>1.84</v>
      </c>
      <c r="AO93" s="510">
        <f t="shared" si="39"/>
        <v>8.332990057098133</v>
      </c>
      <c r="AP93" s="511">
        <f t="shared" si="40"/>
        <v>15.458264782372858</v>
      </c>
      <c r="AQ93" s="582">
        <f t="shared" si="41"/>
        <v>-46.317807628806939</v>
      </c>
      <c r="AR93" s="430">
        <f>INDEX(Historical!$C$7:$C$1190,MATCH(B93,Historical!$B$7:$B$1214,0))*IF(AH93="n/a",1.03,IF(AH93&lt;0,1.01,IF(AH93&gt;10,1.1,(1+AH93/100))))</f>
        <v>0.35349999999999998</v>
      </c>
      <c r="AS93" s="581">
        <f t="shared" si="42"/>
        <v>0.38885000000000003</v>
      </c>
      <c r="AT93" s="581">
        <f t="shared" si="46"/>
        <v>0.39273850000000005</v>
      </c>
      <c r="AU93" s="581">
        <f t="shared" si="46"/>
        <v>0.39666588500000005</v>
      </c>
      <c r="AV93" s="581">
        <f t="shared" si="46"/>
        <v>0.40063254385000008</v>
      </c>
      <c r="AW93" s="430">
        <f t="shared" si="43"/>
        <v>1.9323869288500002</v>
      </c>
      <c r="AX93" s="516">
        <f t="shared" si="44"/>
        <v>5.9604778804750156</v>
      </c>
      <c r="AY93" s="606">
        <v>1.31</v>
      </c>
      <c r="AZ93" s="571">
        <v>18.970000000000002</v>
      </c>
      <c r="BA93" s="571">
        <v>-31.630000000000003</v>
      </c>
      <c r="BB93" s="571">
        <v>-1.9900000000000002</v>
      </c>
      <c r="BC93" s="571">
        <v>-9.44</v>
      </c>
      <c r="BD93" s="591"/>
      <c r="BE93" s="421">
        <v>2018</v>
      </c>
      <c r="BF93" s="421">
        <f t="shared" si="45"/>
        <v>1</v>
      </c>
      <c r="BG93" s="578">
        <v>1.3599999999999999</v>
      </c>
      <c r="BH93" t="s">
        <v>3876</v>
      </c>
      <c r="BI93" t="s">
        <v>3877</v>
      </c>
    </row>
    <row r="94" spans="1:61" s="8" customFormat="1" ht="12.75" customHeight="1" x14ac:dyDescent="0.25">
      <c r="A94" s="8" t="s">
        <v>4747</v>
      </c>
      <c r="B94" s="409" t="s">
        <v>4743</v>
      </c>
      <c r="C94" s="734" t="s">
        <v>122</v>
      </c>
      <c r="D94" s="734" t="s">
        <v>3518</v>
      </c>
      <c r="E94" s="504">
        <v>7</v>
      </c>
      <c r="F94" s="33">
        <v>605</v>
      </c>
      <c r="G94" s="33" t="s">
        <v>105</v>
      </c>
      <c r="H94" s="33" t="s">
        <v>105</v>
      </c>
      <c r="I94" s="573">
        <v>33.4</v>
      </c>
      <c r="J94" s="430">
        <f t="shared" si="32"/>
        <v>2.634730538922156</v>
      </c>
      <c r="K94" s="575">
        <v>0.22</v>
      </c>
      <c r="L94" s="406">
        <v>4</v>
      </c>
      <c r="M94" s="423">
        <f t="shared" si="33"/>
        <v>0.88</v>
      </c>
      <c r="N94" s="183" t="s">
        <v>147</v>
      </c>
      <c r="O94" s="505">
        <v>0.21</v>
      </c>
      <c r="P94" s="422">
        <v>45722</v>
      </c>
      <c r="Q94" s="422">
        <v>45736</v>
      </c>
      <c r="R94" s="423">
        <f t="shared" si="34"/>
        <v>4.7619047619047663</v>
      </c>
      <c r="S94" s="474">
        <f>IF(INDEX(Historical!$D$7:$D$1190,MATCH(B94,Historical!$B$7:$B$1192,0))=0,"n/a",(INDEX(Historical!$C$7:$C$1190,MATCH(B94,Historical!$B$7:$B$1192,0))/INDEX(Historical!$D$7:$D$1190,MATCH(B94,Historical!$B$7:$B$1192,0))-1)*100)</f>
        <v>4.9999999999999822</v>
      </c>
      <c r="T94" s="474">
        <f>IF(INDEX(Historical!$F$7:$F$1190,MATCH(B94,Historical!$B$7:$B$1192,0))=0,"n/a",((INDEX(Historical!$C$7:$C$1190,MATCH(B94,Historical!$B$7:$B$1192,0))/INDEX(Historical!$F$7:$F$1190,MATCH(B94,Historical!$B$7:$B$1192,0)))^(1/3)-1)*100)</f>
        <v>45.09380303054089</v>
      </c>
      <c r="U94" s="474">
        <f>IF(INDEX(Historical!$H$7:$H$1190,MATCH(B94,Historical!$B$7:$B$1192,0))=0,"n/a",((INDEX(Historical!$C$7:$C$1190,MATCH(B94,Historical!$B$7:$B$1192,0))/INDEX(Historical!$H$7:$H$1190,MATCH(B94,Historical!$B$7:$B$1192,0)))^(1/5)-1)*100)</f>
        <v>36.851085783726333</v>
      </c>
      <c r="V94" s="474">
        <f>IF(INDEX(Historical!$M$7:$M$1190,MATCH(B94,Historical!$B$7:$B$1192,0))=0,"n/a",((INDEX(Historical!$C$7:$C$1190,MATCH(B94,Historical!$B$7:$B$1192,0))/INDEX(Historical!$M$7:$M$1190,MATCH(B94,Historical!$B$7:$B$1192,0)))^(1/10)-1)*100)</f>
        <v>-1.7284222723828457</v>
      </c>
      <c r="W94" s="475" t="str">
        <f t="shared" si="35"/>
        <v>n/a</v>
      </c>
      <c r="X94" s="476" t="str">
        <f t="shared" si="36"/>
        <v>n/a</v>
      </c>
      <c r="Y94" s="405"/>
      <c r="Z94" s="430">
        <f t="shared" si="37"/>
        <v>29.830508474576266</v>
      </c>
      <c r="AA94" s="581">
        <f t="shared" si="38"/>
        <v>11.322033898305083</v>
      </c>
      <c r="AB94" s="406">
        <v>12</v>
      </c>
      <c r="AC94" s="568">
        <v>2.95</v>
      </c>
      <c r="AD94" s="568">
        <v>0.84</v>
      </c>
      <c r="AE94" s="568">
        <v>0.94</v>
      </c>
      <c r="AF94" s="568">
        <v>0.85</v>
      </c>
      <c r="AG94" s="568">
        <v>7.8</v>
      </c>
      <c r="AH94" s="568">
        <v>64.14</v>
      </c>
      <c r="AI94" s="568">
        <v>-2.56</v>
      </c>
      <c r="AJ94" s="568" t="s">
        <v>135</v>
      </c>
      <c r="AK94" s="568">
        <v>13.41</v>
      </c>
      <c r="AL94" s="576">
        <v>10600</v>
      </c>
      <c r="AM94" s="571">
        <v>0.41000000000000003</v>
      </c>
      <c r="AN94" s="568">
        <v>0.37</v>
      </c>
      <c r="AO94" s="510">
        <f t="shared" si="39"/>
        <v>28.163782424343406</v>
      </c>
      <c r="AP94" s="511">
        <f t="shared" si="40"/>
        <v>39.485816322648489</v>
      </c>
      <c r="AQ94" s="582">
        <f t="shared" si="41"/>
        <v>-34.599596285448172</v>
      </c>
      <c r="AR94" s="430">
        <f>INDEX(Historical!$C$7:$C$1190,MATCH(B94,Historical!$B$7:$B$1214,0))*IF(AH94="n/a",1.03,IF(AH94&lt;0,1.01,IF(AH94&gt;10,1.1,(1+AH94/100))))</f>
        <v>0.92400000000000004</v>
      </c>
      <c r="AS94" s="581">
        <f t="shared" si="42"/>
        <v>0.93324000000000007</v>
      </c>
      <c r="AT94" s="581">
        <f t="shared" si="46"/>
        <v>1.0265640000000003</v>
      </c>
      <c r="AU94" s="581">
        <f t="shared" si="46"/>
        <v>1.1292204000000003</v>
      </c>
      <c r="AV94" s="581">
        <f t="shared" si="46"/>
        <v>1.2421424400000005</v>
      </c>
      <c r="AW94" s="430">
        <f t="shared" si="43"/>
        <v>5.2551668400000011</v>
      </c>
      <c r="AX94" s="516">
        <f t="shared" si="44"/>
        <v>15.734032455089825</v>
      </c>
      <c r="AY94" s="606">
        <v>0.99</v>
      </c>
      <c r="AZ94" s="571">
        <v>49.370000000000005</v>
      </c>
      <c r="BA94" s="571">
        <v>-12.629999999999999</v>
      </c>
      <c r="BB94" s="571">
        <v>-4.33</v>
      </c>
      <c r="BC94" s="571">
        <v>11.940000000000001</v>
      </c>
      <c r="BD94" s="591"/>
      <c r="BE94" s="421">
        <v>2019</v>
      </c>
      <c r="BF94" s="421">
        <f t="shared" si="45"/>
        <v>1</v>
      </c>
      <c r="BG94" s="578">
        <v>4.01</v>
      </c>
      <c r="BH94" t="s">
        <v>3876</v>
      </c>
      <c r="BI94" t="s">
        <v>3877</v>
      </c>
    </row>
    <row r="95" spans="1:61" s="8" customFormat="1" ht="12.75" customHeight="1" x14ac:dyDescent="0.25">
      <c r="A95" s="577" t="s">
        <v>4663</v>
      </c>
      <c r="B95" s="409" t="s">
        <v>4652</v>
      </c>
      <c r="C95" s="734" t="s">
        <v>3535</v>
      </c>
      <c r="D95" s="734" t="s">
        <v>3641</v>
      </c>
      <c r="E95" s="504">
        <v>8</v>
      </c>
      <c r="F95" s="33">
        <v>580</v>
      </c>
      <c r="G95" s="33" t="s">
        <v>105</v>
      </c>
      <c r="H95" s="33" t="s">
        <v>105</v>
      </c>
      <c r="I95" s="573">
        <v>835.76</v>
      </c>
      <c r="J95" s="430">
        <f t="shared" si="32"/>
        <v>0.74662582559586488</v>
      </c>
      <c r="K95" s="575">
        <v>1.56</v>
      </c>
      <c r="L95" s="406">
        <v>4</v>
      </c>
      <c r="M95" s="423">
        <f t="shared" si="33"/>
        <v>6.24</v>
      </c>
      <c r="N95" s="183" t="s">
        <v>469</v>
      </c>
      <c r="O95" s="505">
        <v>1.25</v>
      </c>
      <c r="P95" s="422">
        <v>45747</v>
      </c>
      <c r="Q95" s="422">
        <v>45762</v>
      </c>
      <c r="R95" s="423">
        <f t="shared" si="34"/>
        <v>24.800000000000004</v>
      </c>
      <c r="S95" s="474">
        <f>IF(INDEX(Historical!$D$7:$D$1190,MATCH(B95,Historical!$B$7:$B$1192,0))=0,"n/a",(INDEX(Historical!$C$7:$C$1190,MATCH(B95,Historical!$B$7:$B$1192,0))/INDEX(Historical!$D$7:$D$1190,MATCH(B95,Historical!$B$7:$B$1192,0))-1)*100)</f>
        <v>26.666666666666661</v>
      </c>
      <c r="T95" s="474">
        <f>IF(INDEX(Historical!$F$7:$F$1190,MATCH(B95,Historical!$B$7:$B$1192,0))=0,"n/a",((INDEX(Historical!$C$7:$C$1190,MATCH(B95,Historical!$B$7:$B$1192,0))/INDEX(Historical!$F$7:$F$1190,MATCH(B95,Historical!$B$7:$B$1192,0)))^(1/3)-1)*100)</f>
        <v>27.346962687751919</v>
      </c>
      <c r="U95" s="474">
        <f>IF(INDEX(Historical!$H$7:$H$1190,MATCH(B95,Historical!$B$7:$B$1192,0))=0,"n/a",((INDEX(Historical!$C$7:$C$1190,MATCH(B95,Historical!$B$7:$B$1192,0))/INDEX(Historical!$H$7:$H$1190,MATCH(B95,Historical!$B$7:$B$1192,0)))^(1/5)-1)*100)</f>
        <v>25.92746769380383</v>
      </c>
      <c r="V95" s="474">
        <f>IF(INDEX(Historical!$M$7:$M$1190,MATCH(B95,Historical!$B$7:$B$1192,0))=0,"n/a",((INDEX(Historical!$C$7:$C$1190,MATCH(B95,Historical!$B$7:$B$1192,0))/INDEX(Historical!$M$7:$M$1190,MATCH(B95,Historical!$B$7:$B$1192,0)))^(1/10)-1)*100)</f>
        <v>31.812693762717736</v>
      </c>
      <c r="W95" s="475">
        <f t="shared" si="35"/>
        <v>0.81500384366032586</v>
      </c>
      <c r="X95" s="476">
        <f t="shared" si="36"/>
        <v>0.35639130850589457</v>
      </c>
      <c r="Y95" s="451"/>
      <c r="Z95" s="430">
        <f t="shared" si="37"/>
        <v>16.25</v>
      </c>
      <c r="AA95" s="581">
        <f t="shared" si="38"/>
        <v>21.764583333333334</v>
      </c>
      <c r="AB95" s="406">
        <v>12</v>
      </c>
      <c r="AC95" s="568">
        <v>38.4</v>
      </c>
      <c r="AD95" s="568">
        <v>1.1200000000000001</v>
      </c>
      <c r="AE95" s="568">
        <v>15.73</v>
      </c>
      <c r="AF95" s="568">
        <v>11.77</v>
      </c>
      <c r="AG95" s="568">
        <v>66.5</v>
      </c>
      <c r="AH95" s="568">
        <v>23.64</v>
      </c>
      <c r="AI95" s="568">
        <v>15.879999999999999</v>
      </c>
      <c r="AJ95" s="568">
        <v>72.75</v>
      </c>
      <c r="AK95" s="568">
        <v>19.400000000000002</v>
      </c>
      <c r="AL95" s="576">
        <v>40030</v>
      </c>
      <c r="AM95" s="571">
        <v>3.8899999999999997</v>
      </c>
      <c r="AN95" s="568">
        <v>0.01</v>
      </c>
      <c r="AO95" s="510">
        <f t="shared" si="39"/>
        <v>4.9095101860663597</v>
      </c>
      <c r="AP95" s="511">
        <f t="shared" si="40"/>
        <v>26.674093519399694</v>
      </c>
      <c r="AQ95" s="582">
        <f t="shared" si="41"/>
        <v>237.42103328586927</v>
      </c>
      <c r="AR95" s="430">
        <f>INDEX(Historical!$C$7:$C$1190,MATCH(B95,Historical!$B$7:$B$1214,0))*IF(AH95="n/a",1.03,IF(AH95&lt;0,1.01,IF(AH95&gt;10,1.1,(1+AH95/100))))</f>
        <v>5.2250000000000005</v>
      </c>
      <c r="AS95" s="581">
        <f t="shared" si="42"/>
        <v>5.7475000000000014</v>
      </c>
      <c r="AT95" s="581">
        <f t="shared" si="46"/>
        <v>6.3222500000000021</v>
      </c>
      <c r="AU95" s="581">
        <f t="shared" si="46"/>
        <v>6.9544750000000031</v>
      </c>
      <c r="AV95" s="581">
        <f t="shared" si="46"/>
        <v>7.6499225000000042</v>
      </c>
      <c r="AW95" s="430">
        <f t="shared" si="43"/>
        <v>31.899147500000012</v>
      </c>
      <c r="AX95" s="516">
        <f t="shared" si="44"/>
        <v>3.8167832272422721</v>
      </c>
      <c r="AY95" s="606">
        <v>1.24</v>
      </c>
      <c r="AZ95" s="571">
        <v>90.44</v>
      </c>
      <c r="BA95" s="571">
        <v>-12.91</v>
      </c>
      <c r="BB95" s="571">
        <v>8.41</v>
      </c>
      <c r="BC95" s="571">
        <v>26.900000000000002</v>
      </c>
      <c r="BD95" s="591"/>
      <c r="BE95" s="421">
        <v>2018</v>
      </c>
      <c r="BF95" s="421">
        <f t="shared" si="45"/>
        <v>1</v>
      </c>
      <c r="BG95" s="578">
        <v>56.230000000000004</v>
      </c>
      <c r="BH95" t="s">
        <v>3876</v>
      </c>
      <c r="BI95" t="s">
        <v>3877</v>
      </c>
    </row>
    <row r="96" spans="1:61" s="8" customFormat="1" ht="12.75" customHeight="1" x14ac:dyDescent="0.25">
      <c r="A96" s="577" t="s">
        <v>4622</v>
      </c>
      <c r="B96" s="409" t="s">
        <v>2343</v>
      </c>
      <c r="C96" s="734" t="s">
        <v>107</v>
      </c>
      <c r="D96" s="734" t="s">
        <v>3652</v>
      </c>
      <c r="E96" s="504">
        <v>9</v>
      </c>
      <c r="F96" s="33">
        <v>558</v>
      </c>
      <c r="G96" s="33" t="s">
        <v>105</v>
      </c>
      <c r="H96" s="33" t="s">
        <v>105</v>
      </c>
      <c r="I96" s="573">
        <v>201.66</v>
      </c>
      <c r="J96" s="430">
        <f t="shared" si="32"/>
        <v>2.9753049687592981</v>
      </c>
      <c r="K96" s="575">
        <v>1.5</v>
      </c>
      <c r="L96" s="406">
        <v>4</v>
      </c>
      <c r="M96" s="423">
        <f t="shared" si="33"/>
        <v>6</v>
      </c>
      <c r="N96" s="183" t="s">
        <v>311</v>
      </c>
      <c r="O96" s="505">
        <v>1.35</v>
      </c>
      <c r="P96" s="422">
        <v>45902</v>
      </c>
      <c r="Q96" s="422">
        <v>45930</v>
      </c>
      <c r="R96" s="423">
        <f t="shared" si="34"/>
        <v>11.111111111111104</v>
      </c>
      <c r="S96" s="474">
        <f>IF(INDEX(Historical!$D$7:$D$1190,MATCH(B96,Historical!$B$7:$B$1192,0))=0,"n/a",(INDEX(Historical!$C$7:$C$1190,MATCH(B96,Historical!$B$7:$B$1192,0))/INDEX(Historical!$D$7:$D$1190,MATCH(B96,Historical!$B$7:$B$1192,0))-1)*100)</f>
        <v>2.8846153846153744</v>
      </c>
      <c r="T96" s="474">
        <f>IF(INDEX(Historical!$F$7:$F$1190,MATCH(B96,Historical!$B$7:$B$1192,0))=0,"n/a",((INDEX(Historical!$C$7:$C$1190,MATCH(B96,Historical!$B$7:$B$1192,0))/INDEX(Historical!$F$7:$F$1190,MATCH(B96,Historical!$B$7:$B$1192,0)))^(1/3)-1)*100)</f>
        <v>5.9368583516280715</v>
      </c>
      <c r="U96" s="474">
        <f>IF(INDEX(Historical!$H$7:$H$1190,MATCH(B96,Historical!$B$7:$B$1192,0))=0,"n/a",((INDEX(Historical!$C$7:$C$1190,MATCH(B96,Historical!$B$7:$B$1192,0))/INDEX(Historical!$H$7:$H$1190,MATCH(B96,Historical!$B$7:$B$1192,0)))^(1/5)-1)*100)</f>
        <v>5.4663667412219619</v>
      </c>
      <c r="V96" s="474">
        <f>IF(INDEX(Historical!$M$7:$M$1190,MATCH(B96,Historical!$B$7:$B$1192,0))=0,"n/a",((INDEX(Historical!$C$7:$C$1190,MATCH(B96,Historical!$B$7:$B$1192,0))/INDEX(Historical!$M$7:$M$1190,MATCH(B96,Historical!$B$7:$B$1192,0)))^(1/10)-1)*100)</f>
        <v>6.6889829458704142</v>
      </c>
      <c r="W96" s="475">
        <f t="shared" si="35"/>
        <v>0.81721941668228348</v>
      </c>
      <c r="X96" s="476">
        <f t="shared" si="36"/>
        <v>4.3730933929775695</v>
      </c>
      <c r="Y96" s="451"/>
      <c r="Z96" s="430">
        <f t="shared" si="37"/>
        <v>38.860103626943001</v>
      </c>
      <c r="AA96" s="581">
        <f t="shared" si="38"/>
        <v>13.060880829015543</v>
      </c>
      <c r="AB96" s="406">
        <v>12</v>
      </c>
      <c r="AC96" s="568">
        <v>15.44</v>
      </c>
      <c r="AD96" s="568">
        <v>1.04</v>
      </c>
      <c r="AE96" s="568">
        <v>2.39</v>
      </c>
      <c r="AF96" s="568">
        <v>1.21</v>
      </c>
      <c r="AG96" s="568">
        <v>9.4700000000000006</v>
      </c>
      <c r="AH96" s="568">
        <v>12.709999999999999</v>
      </c>
      <c r="AI96" s="568">
        <v>13.79</v>
      </c>
      <c r="AJ96" s="568">
        <v>1.25</v>
      </c>
      <c r="AK96" s="568">
        <v>12.559999999999999</v>
      </c>
      <c r="AL96" s="576">
        <v>31520</v>
      </c>
      <c r="AM96" s="571">
        <v>0.44</v>
      </c>
      <c r="AN96" s="568">
        <v>0.51</v>
      </c>
      <c r="AO96" s="510">
        <f t="shared" si="39"/>
        <v>-4.6192091190342826</v>
      </c>
      <c r="AP96" s="511">
        <f t="shared" si="40"/>
        <v>8.4416717099812608</v>
      </c>
      <c r="AQ96" s="582">
        <f t="shared" si="41"/>
        <v>-16.191578776065953</v>
      </c>
      <c r="AR96" s="430">
        <f>INDEX(Historical!$C$7:$C$1190,MATCH(B96,Historical!$B$7:$B$1214,0))*IF(AH96="n/a",1.03,IF(AH96&lt;0,1.01,IF(AH96&gt;10,1.1,(1+AH96/100))))</f>
        <v>5.8849999999999998</v>
      </c>
      <c r="AS96" s="581">
        <f t="shared" si="42"/>
        <v>6.4735000000000005</v>
      </c>
      <c r="AT96" s="581">
        <f t="shared" si="46"/>
        <v>7.1208500000000008</v>
      </c>
      <c r="AU96" s="581">
        <f t="shared" si="46"/>
        <v>7.8329350000000018</v>
      </c>
      <c r="AV96" s="581">
        <f t="shared" si="46"/>
        <v>8.6162285000000018</v>
      </c>
      <c r="AW96" s="430">
        <f t="shared" si="43"/>
        <v>35.928513500000008</v>
      </c>
      <c r="AX96" s="516">
        <f t="shared" si="44"/>
        <v>17.816380789447589</v>
      </c>
      <c r="AY96" s="606">
        <v>0.66</v>
      </c>
      <c r="AZ96" s="571">
        <v>33.770000000000003</v>
      </c>
      <c r="BA96" s="571">
        <v>-10.65</v>
      </c>
      <c r="BB96" s="571">
        <v>3.7900000000000005</v>
      </c>
      <c r="BC96" s="571">
        <v>6.41</v>
      </c>
      <c r="BD96" s="591"/>
      <c r="BE96" s="421">
        <v>2017</v>
      </c>
      <c r="BF96" s="421">
        <f t="shared" si="45"/>
        <v>1</v>
      </c>
      <c r="BG96" s="578">
        <v>1.28</v>
      </c>
      <c r="BH96" t="s">
        <v>3876</v>
      </c>
      <c r="BI96" t="s">
        <v>3877</v>
      </c>
    </row>
    <row r="97" spans="1:61" s="8" customFormat="1" ht="12.75" customHeight="1" x14ac:dyDescent="0.25">
      <c r="A97" s="577" t="s">
        <v>4907</v>
      </c>
      <c r="B97" s="409" t="s">
        <v>4906</v>
      </c>
      <c r="C97" s="734" t="s">
        <v>107</v>
      </c>
      <c r="D97" s="734" t="s">
        <v>4810</v>
      </c>
      <c r="E97" s="504">
        <v>7</v>
      </c>
      <c r="F97" s="33">
        <v>617</v>
      </c>
      <c r="G97" s="33" t="s">
        <v>105</v>
      </c>
      <c r="H97" s="33" t="s">
        <v>105</v>
      </c>
      <c r="I97" s="573">
        <v>27.83</v>
      </c>
      <c r="J97" s="430">
        <f t="shared" si="32"/>
        <v>2.1559468199784404</v>
      </c>
      <c r="K97" s="575">
        <v>0.15</v>
      </c>
      <c r="L97" s="406">
        <v>4</v>
      </c>
      <c r="M97" s="423">
        <f t="shared" si="33"/>
        <v>0.6</v>
      </c>
      <c r="N97" s="183" t="s">
        <v>934</v>
      </c>
      <c r="O97" s="505">
        <v>0.13</v>
      </c>
      <c r="P97" s="422">
        <v>45876</v>
      </c>
      <c r="Q97" s="422">
        <v>45890</v>
      </c>
      <c r="R97" s="423">
        <f t="shared" si="34"/>
        <v>15.384615384615378</v>
      </c>
      <c r="S97" s="474">
        <f>IF(INDEX(Historical!$D$7:$D$1190,MATCH(B97,Historical!$B$7:$B$1192,0))=0,"n/a",(INDEX(Historical!$C$7:$C$1190,MATCH(B97,Historical!$B$7:$B$1192,0))/INDEX(Historical!$D$7:$D$1190,MATCH(B97,Historical!$B$7:$B$1192,0))-1)*100)</f>
        <v>13.953488372093004</v>
      </c>
      <c r="T97" s="474">
        <f>IF(INDEX(Historical!$F$7:$F$1190,MATCH(B97,Historical!$B$7:$B$1192,0))=0,"n/a",((INDEX(Historical!$C$7:$C$1190,MATCH(B97,Historical!$B$7:$B$1192,0))/INDEX(Historical!$F$7:$F$1190,MATCH(B97,Historical!$B$7:$B$1192,0)))^(1/3)-1)*100)</f>
        <v>20.507113208761485</v>
      </c>
      <c r="U97" s="474">
        <f>IF(INDEX(Historical!$H$7:$H$1190,MATCH(B97,Historical!$B$7:$B$1192,0))=0,"n/a",((INDEX(Historical!$C$7:$C$1190,MATCH(B97,Historical!$B$7:$B$1192,0))/INDEX(Historical!$H$7:$H$1190,MATCH(B97,Historical!$B$7:$B$1192,0)))^(1/5)-1)*100)</f>
        <v>32.496060863545125</v>
      </c>
      <c r="V97" s="474" t="str">
        <f>IF(INDEX(Historical!$M$7:$M$1190,MATCH(B97,Historical!$B$7:$B$1192,0))=0,"n/a",((INDEX(Historical!$C$7:$C$1190,MATCH(B97,Historical!$B$7:$B$1192,0))/INDEX(Historical!$M$7:$M$1190,MATCH(B97,Historical!$B$7:$B$1192,0)))^(1/10)-1)*100)</f>
        <v>n/a</v>
      </c>
      <c r="W97" s="475" t="str">
        <f t="shared" si="35"/>
        <v>n/a</v>
      </c>
      <c r="X97" s="476">
        <f t="shared" si="36"/>
        <v>3.4867018093932538</v>
      </c>
      <c r="Y97" s="449"/>
      <c r="Z97" s="430">
        <f t="shared" si="37"/>
        <v>19.672131147540984</v>
      </c>
      <c r="AA97" s="581">
        <f t="shared" si="38"/>
        <v>9.1245901639344265</v>
      </c>
      <c r="AB97" s="406">
        <v>12</v>
      </c>
      <c r="AC97" s="568">
        <v>3.05</v>
      </c>
      <c r="AD97" s="568">
        <v>2.12</v>
      </c>
      <c r="AE97" s="568">
        <v>5.26</v>
      </c>
      <c r="AF97" s="568">
        <v>1.26</v>
      </c>
      <c r="AG97" s="568">
        <v>14.85</v>
      </c>
      <c r="AH97" s="568">
        <v>3.44</v>
      </c>
      <c r="AI97" s="568">
        <v>1.8800000000000001</v>
      </c>
      <c r="AJ97" s="568">
        <v>9.32</v>
      </c>
      <c r="AK97" s="568">
        <v>4.3099999999999996</v>
      </c>
      <c r="AL97" s="576">
        <v>6420</v>
      </c>
      <c r="AM97" s="571">
        <v>1.7399999999999998</v>
      </c>
      <c r="AN97" s="568">
        <v>0.13</v>
      </c>
      <c r="AO97" s="510">
        <f t="shared" si="39"/>
        <v>25.527417519589136</v>
      </c>
      <c r="AP97" s="511">
        <f t="shared" si="40"/>
        <v>34.652007683523564</v>
      </c>
      <c r="AQ97" s="582">
        <f t="shared" si="41"/>
        <v>-28.517341321105871</v>
      </c>
      <c r="AR97" s="430">
        <f>INDEX(Historical!$C$7:$C$1190,MATCH(B97,Historical!$B$7:$B$1214,0))*IF(AH97="n/a",1.03,IF(AH97&lt;0,1.01,IF(AH97&gt;10,1.1,(1+AH97/100))))</f>
        <v>0.50685599999999997</v>
      </c>
      <c r="AS97" s="581">
        <f t="shared" si="42"/>
        <v>0.51638489279999988</v>
      </c>
      <c r="AT97" s="581">
        <f t="shared" si="46"/>
        <v>0.53864108167967983</v>
      </c>
      <c r="AU97" s="581">
        <f t="shared" si="46"/>
        <v>0.56185651230007394</v>
      </c>
      <c r="AV97" s="581">
        <f t="shared" si="46"/>
        <v>0.58607252798020704</v>
      </c>
      <c r="AW97" s="430">
        <f t="shared" si="43"/>
        <v>2.7098110147599606</v>
      </c>
      <c r="AX97" s="516">
        <f t="shared" si="44"/>
        <v>9.737014066690481</v>
      </c>
      <c r="AY97" s="606">
        <v>0.88</v>
      </c>
      <c r="AZ97" s="571">
        <v>26.85</v>
      </c>
      <c r="BA97" s="571">
        <v>-2.93</v>
      </c>
      <c r="BB97" s="571">
        <v>3.61</v>
      </c>
      <c r="BC97" s="571">
        <v>9.879999999999999</v>
      </c>
      <c r="BD97" s="591"/>
      <c r="BE97" s="421">
        <v>2019</v>
      </c>
      <c r="BF97" s="421">
        <f t="shared" si="45"/>
        <v>1</v>
      </c>
      <c r="BG97" s="578">
        <v>11.76</v>
      </c>
      <c r="BH97" t="s">
        <v>3876</v>
      </c>
      <c r="BI97" t="s">
        <v>3877</v>
      </c>
    </row>
    <row r="98" spans="1:61" s="8" customFormat="1" ht="12.75" customHeight="1" x14ac:dyDescent="0.25">
      <c r="A98" s="8" t="s">
        <v>4876</v>
      </c>
      <c r="B98" s="409" t="s">
        <v>4864</v>
      </c>
      <c r="C98" s="734" t="s">
        <v>243</v>
      </c>
      <c r="D98" s="734" t="s">
        <v>3634</v>
      </c>
      <c r="E98" s="504">
        <v>6</v>
      </c>
      <c r="F98" s="33">
        <v>653</v>
      </c>
      <c r="G98" s="33" t="s">
        <v>105</v>
      </c>
      <c r="H98" s="33" t="s">
        <v>105</v>
      </c>
      <c r="I98" s="573">
        <v>376.5</v>
      </c>
      <c r="J98" s="430">
        <f t="shared" si="32"/>
        <v>0.56308100929614879</v>
      </c>
      <c r="K98" s="575">
        <v>0.53</v>
      </c>
      <c r="L98" s="406">
        <v>4</v>
      </c>
      <c r="M98" s="423">
        <f t="shared" si="33"/>
        <v>2.12</v>
      </c>
      <c r="N98" s="183" t="s">
        <v>3623</v>
      </c>
      <c r="O98" s="505">
        <v>0.5</v>
      </c>
      <c r="P98" s="422">
        <v>45894</v>
      </c>
      <c r="Q98" s="422">
        <v>45904</v>
      </c>
      <c r="R98" s="423">
        <f t="shared" si="34"/>
        <v>6.0000000000000053</v>
      </c>
      <c r="S98" s="474">
        <f>IF(INDEX(Historical!$D$7:$D$1190,MATCH(B98,Historical!$B$7:$B$1192,0))=0,"n/a",(INDEX(Historical!$C$7:$C$1190,MATCH(B98,Historical!$B$7:$B$1192,0))/INDEX(Historical!$D$7:$D$1190,MATCH(B98,Historical!$B$7:$B$1192,0))-1)*100)</f>
        <v>15.483870967741908</v>
      </c>
      <c r="T98" s="474">
        <f>IF(INDEX(Historical!$F$7:$F$1190,MATCH(B98,Historical!$B$7:$B$1192,0))=0,"n/a",((INDEX(Historical!$C$7:$C$1190,MATCH(B98,Historical!$B$7:$B$1192,0))/INDEX(Historical!$F$7:$F$1190,MATCH(B98,Historical!$B$7:$B$1192,0)))^(1/3)-1)*100)</f>
        <v>19.841314466533589</v>
      </c>
      <c r="U98" s="474" t="str">
        <f>IF(INDEX(Historical!$H$7:$H$1190,MATCH(B98,Historical!$B$7:$B$1192,0))=0,"n/a",((INDEX(Historical!$C$7:$C$1190,MATCH(B98,Historical!$B$7:$B$1192,0))/INDEX(Historical!$H$7:$H$1190,MATCH(B98,Historical!$B$7:$B$1192,0)))^(1/5)-1)*100)</f>
        <v>n/a</v>
      </c>
      <c r="V98" s="474" t="str">
        <f>IF(INDEX(Historical!$M$7:$M$1190,MATCH(B98,Historical!$B$7:$B$1192,0))=0,"n/a",((INDEX(Historical!$C$7:$C$1190,MATCH(B98,Historical!$B$7:$B$1192,0))/INDEX(Historical!$M$7:$M$1190,MATCH(B98,Historical!$B$7:$B$1192,0)))^(1/10)-1)*100)</f>
        <v>n/a</v>
      </c>
      <c r="W98" s="475" t="str">
        <f t="shared" si="35"/>
        <v>n/a</v>
      </c>
      <c r="X98" s="476" t="str">
        <f t="shared" si="36"/>
        <v>n/a</v>
      </c>
      <c r="Y98" s="405"/>
      <c r="Z98" s="430">
        <f t="shared" si="37"/>
        <v>8.7748344370860938</v>
      </c>
      <c r="AA98" s="581">
        <f t="shared" si="38"/>
        <v>15.583609271523178</v>
      </c>
      <c r="AB98" s="406">
        <v>12</v>
      </c>
      <c r="AC98" s="568">
        <v>24.16</v>
      </c>
      <c r="AD98" s="568">
        <v>2.61</v>
      </c>
      <c r="AE98" s="568">
        <v>0.37</v>
      </c>
      <c r="AF98" s="568">
        <v>11.24</v>
      </c>
      <c r="AG98" s="568">
        <v>67.31</v>
      </c>
      <c r="AH98" s="568">
        <v>-2.85</v>
      </c>
      <c r="AI98" s="568">
        <v>9.1399999999999988</v>
      </c>
      <c r="AJ98" s="568">
        <v>37.76</v>
      </c>
      <c r="AK98" s="568">
        <v>5.9799999999999995</v>
      </c>
      <c r="AL98" s="576">
        <v>7260</v>
      </c>
      <c r="AM98" s="571">
        <v>8.6900000000000013</v>
      </c>
      <c r="AN98" s="568">
        <v>4.05</v>
      </c>
      <c r="AO98" s="510" t="str">
        <f t="shared" si="39"/>
        <v>n/a</v>
      </c>
      <c r="AP98" s="511" t="str">
        <f t="shared" si="40"/>
        <v>n/a</v>
      </c>
      <c r="AQ98" s="582">
        <f t="shared" si="41"/>
        <v>179.01395282667264</v>
      </c>
      <c r="AR98" s="430">
        <f>INDEX(Historical!$C$7:$C$1190,MATCH(B98,Historical!$B$7:$B$1214,0))*IF(AH98="n/a",1.03,IF(AH98&lt;0,1.01,IF(AH98&gt;10,1.1,(1+AH98/100))))</f>
        <v>1.8079000000000001</v>
      </c>
      <c r="AS98" s="581">
        <f t="shared" si="42"/>
        <v>1.97314206</v>
      </c>
      <c r="AT98" s="581">
        <f t="shared" si="46"/>
        <v>2.0911359551880002</v>
      </c>
      <c r="AU98" s="581">
        <f t="shared" si="46"/>
        <v>2.216185885308243</v>
      </c>
      <c r="AV98" s="581">
        <f t="shared" si="46"/>
        <v>2.348713801249676</v>
      </c>
      <c r="AW98" s="430">
        <f t="shared" si="43"/>
        <v>10.43707770174592</v>
      </c>
      <c r="AX98" s="516">
        <f t="shared" si="44"/>
        <v>2.7721321916987836</v>
      </c>
      <c r="AY98" s="606">
        <v>0.44</v>
      </c>
      <c r="AZ98" s="571">
        <v>9.06</v>
      </c>
      <c r="BA98" s="571">
        <v>-32.9</v>
      </c>
      <c r="BB98" s="571">
        <v>-6.23</v>
      </c>
      <c r="BC98" s="571">
        <v>-18.579999999999998</v>
      </c>
      <c r="BD98" s="591"/>
      <c r="BE98" s="421">
        <v>2020</v>
      </c>
      <c r="BF98" s="421">
        <f t="shared" si="45"/>
        <v>1</v>
      </c>
      <c r="BG98" s="578">
        <v>10.84</v>
      </c>
      <c r="BH98" t="s">
        <v>3876</v>
      </c>
      <c r="BI98" t="s">
        <v>3877</v>
      </c>
    </row>
    <row r="99" spans="1:61" s="8" customFormat="1" ht="12.75" customHeight="1" x14ac:dyDescent="0.25">
      <c r="A99" s="577" t="s">
        <v>4858</v>
      </c>
      <c r="B99" s="409" t="s">
        <v>4848</v>
      </c>
      <c r="C99" s="734" t="s">
        <v>130</v>
      </c>
      <c r="D99" s="734" t="s">
        <v>3644</v>
      </c>
      <c r="E99" s="504">
        <v>6</v>
      </c>
      <c r="F99" s="33">
        <v>632</v>
      </c>
      <c r="G99" s="33" t="s">
        <v>105</v>
      </c>
      <c r="H99" s="33" t="s">
        <v>105</v>
      </c>
      <c r="I99" s="573">
        <v>145.56</v>
      </c>
      <c r="J99" s="430">
        <f t="shared" si="32"/>
        <v>1.2091233855454795</v>
      </c>
      <c r="K99" s="575">
        <v>0.44</v>
      </c>
      <c r="L99" s="406">
        <v>4</v>
      </c>
      <c r="M99" s="423">
        <f t="shared" si="33"/>
        <v>1.76</v>
      </c>
      <c r="N99" s="183" t="s">
        <v>106</v>
      </c>
      <c r="O99" s="505">
        <v>0.40749999999999997</v>
      </c>
      <c r="P99" s="422">
        <v>45691</v>
      </c>
      <c r="Q99" s="422">
        <v>45706</v>
      </c>
      <c r="R99" s="423">
        <f t="shared" si="34"/>
        <v>7.9754601226993946</v>
      </c>
      <c r="S99" s="474">
        <f>IF(INDEX(Historical!$D$7:$D$1190,MATCH(B99,Historical!$B$7:$B$1192,0))=0,"n/a",(INDEX(Historical!$C$7:$C$1190,MATCH(B99,Historical!$B$7:$B$1192,0))/INDEX(Historical!$D$7:$D$1190,MATCH(B99,Historical!$B$7:$B$1192,0))-1)*100)</f>
        <v>7.9470198675496651</v>
      </c>
      <c r="T99" s="474">
        <f>IF(INDEX(Historical!$F$7:$F$1190,MATCH(B99,Historical!$B$7:$B$1192,0))=0,"n/a",((INDEX(Historical!$C$7:$C$1190,MATCH(B99,Historical!$B$7:$B$1192,0))/INDEX(Historical!$F$7:$F$1190,MATCH(B99,Historical!$B$7:$B$1192,0)))^(1/3)-1)*100)</f>
        <v>7.8321052084106446</v>
      </c>
      <c r="U99" s="474">
        <f>IF(INDEX(Historical!$H$7:$H$1190,MATCH(B99,Historical!$B$7:$B$1192,0))=0,"n/a",((INDEX(Historical!$C$7:$C$1190,MATCH(B99,Historical!$B$7:$B$1192,0))/INDEX(Historical!$H$7:$H$1190,MATCH(B99,Historical!$B$7:$B$1192,0)))^(1/5)-1)*100)</f>
        <v>68.500530169137576</v>
      </c>
      <c r="V99" s="474">
        <f>IF(INDEX(Historical!$M$7:$M$1190,MATCH(B99,Historical!$B$7:$B$1192,0))=0,"n/a",((INDEX(Historical!$C$7:$C$1190,MATCH(B99,Historical!$B$7:$B$1192,0))/INDEX(Historical!$M$7:$M$1190,MATCH(B99,Historical!$B$7:$B$1192,0)))^(1/10)-1)*100)</f>
        <v>11.681023261327429</v>
      </c>
      <c r="W99" s="475">
        <f t="shared" si="35"/>
        <v>5.8642576627617462</v>
      </c>
      <c r="X99" s="476" t="str">
        <f t="shared" si="36"/>
        <v>n/a</v>
      </c>
      <c r="Y99" s="449"/>
      <c r="Z99" s="430">
        <f t="shared" si="37"/>
        <v>74.576271186440678</v>
      </c>
      <c r="AA99" s="581">
        <f t="shared" si="38"/>
        <v>61.677966101694921</v>
      </c>
      <c r="AB99" s="406">
        <v>12</v>
      </c>
      <c r="AC99" s="568">
        <v>2.36</v>
      </c>
      <c r="AD99" s="568">
        <v>3.92</v>
      </c>
      <c r="AE99" s="568">
        <v>0.96</v>
      </c>
      <c r="AF99" s="568">
        <v>17.3</v>
      </c>
      <c r="AG99" s="568">
        <v>17.66</v>
      </c>
      <c r="AH99" s="568">
        <v>14.31</v>
      </c>
      <c r="AI99" s="568">
        <v>14.729999999999999</v>
      </c>
      <c r="AJ99" s="568">
        <v>-20.43</v>
      </c>
      <c r="AK99" s="568">
        <v>15.709999999999999</v>
      </c>
      <c r="AL99" s="576">
        <v>28160</v>
      </c>
      <c r="AM99" s="571">
        <v>1</v>
      </c>
      <c r="AN99" s="568">
        <v>4.8600000000000003</v>
      </c>
      <c r="AO99" s="510">
        <f t="shared" si="39"/>
        <v>8.0316874529881375</v>
      </c>
      <c r="AP99" s="511">
        <f t="shared" si="40"/>
        <v>69.709653554683058</v>
      </c>
      <c r="AQ99" s="582">
        <f t="shared" si="41"/>
        <v>588.64724514702561</v>
      </c>
      <c r="AR99" s="430">
        <f>INDEX(Historical!$C$7:$C$1190,MATCH(B99,Historical!$B$7:$B$1214,0))*IF(AH99="n/a",1.03,IF(AH99&lt;0,1.01,IF(AH99&gt;10,1.1,(1+AH99/100))))</f>
        <v>1.7929999999999999</v>
      </c>
      <c r="AS99" s="581">
        <f t="shared" si="42"/>
        <v>1.9723000000000002</v>
      </c>
      <c r="AT99" s="581">
        <f t="shared" si="46"/>
        <v>2.1695300000000004</v>
      </c>
      <c r="AU99" s="581">
        <f t="shared" si="46"/>
        <v>2.3864830000000006</v>
      </c>
      <c r="AV99" s="581">
        <f t="shared" si="46"/>
        <v>2.6251313000000009</v>
      </c>
      <c r="AW99" s="430">
        <f t="shared" si="43"/>
        <v>10.946444300000001</v>
      </c>
      <c r="AX99" s="516">
        <f t="shared" si="44"/>
        <v>7.5202282907392144</v>
      </c>
      <c r="AY99" s="606">
        <v>1.1599999999999999</v>
      </c>
      <c r="AZ99" s="571">
        <v>91.2</v>
      </c>
      <c r="BA99" s="571">
        <v>-17.28</v>
      </c>
      <c r="BB99" s="571">
        <v>-5.59</v>
      </c>
      <c r="BC99" s="571">
        <v>20.47</v>
      </c>
      <c r="BD99" s="591"/>
      <c r="BE99" s="421">
        <v>2020</v>
      </c>
      <c r="BF99" s="421">
        <f t="shared" si="45"/>
        <v>1</v>
      </c>
      <c r="BG99" s="578">
        <v>2.09</v>
      </c>
      <c r="BH99" t="s">
        <v>3876</v>
      </c>
      <c r="BI99" t="s">
        <v>3877</v>
      </c>
    </row>
    <row r="100" spans="1:61" s="8" customFormat="1" ht="12.75" customHeight="1" x14ac:dyDescent="0.25">
      <c r="A100" s="577" t="s">
        <v>4961</v>
      </c>
      <c r="B100" s="409" t="s">
        <v>4958</v>
      </c>
      <c r="C100" s="734" t="s">
        <v>122</v>
      </c>
      <c r="D100" s="734" t="s">
        <v>3518</v>
      </c>
      <c r="E100" s="504">
        <v>8</v>
      </c>
      <c r="F100" s="33">
        <v>581</v>
      </c>
      <c r="G100" s="33" t="s">
        <v>105</v>
      </c>
      <c r="H100" s="33" t="s">
        <v>105</v>
      </c>
      <c r="I100" s="573">
        <v>57.62</v>
      </c>
      <c r="J100" s="430">
        <f t="shared" si="32"/>
        <v>3.7834085387018401</v>
      </c>
      <c r="K100" s="575">
        <v>0.54500000000000004</v>
      </c>
      <c r="L100" s="406">
        <v>4</v>
      </c>
      <c r="M100" s="423">
        <f t="shared" si="33"/>
        <v>2.1800000000000002</v>
      </c>
      <c r="N100" s="183" t="s">
        <v>469</v>
      </c>
      <c r="O100" s="505">
        <v>0.54</v>
      </c>
      <c r="P100" s="422">
        <v>45747</v>
      </c>
      <c r="Q100" s="422">
        <v>45757</v>
      </c>
      <c r="R100" s="423">
        <f t="shared" si="34"/>
        <v>0.92592592592592671</v>
      </c>
      <c r="S100" s="474">
        <f>IF(INDEX(Historical!$D$7:$D$1190,MATCH(B100,Historical!$B$7:$B$1192,0))=0,"n/a",(INDEX(Historical!$C$7:$C$1190,MATCH(B100,Historical!$B$7:$B$1192,0))/INDEX(Historical!$D$7:$D$1190,MATCH(B100,Historical!$B$7:$B$1192,0))-1)*100)</f>
        <v>3.8647342995169032</v>
      </c>
      <c r="T100" s="474">
        <f>IF(INDEX(Historical!$F$7:$F$1190,MATCH(B100,Historical!$B$7:$B$1192,0))=0,"n/a",((INDEX(Historical!$C$7:$C$1190,MATCH(B100,Historical!$B$7:$B$1192,0))/INDEX(Historical!$F$7:$F$1190,MATCH(B100,Historical!$B$7:$B$1192,0)))^(1/3)-1)*100)</f>
        <v>5.5186250138327342</v>
      </c>
      <c r="U100" s="474">
        <f>IF(INDEX(Historical!$H$7:$H$1190,MATCH(B100,Historical!$B$7:$B$1192,0))=0,"n/a",((INDEX(Historical!$C$7:$C$1190,MATCH(B100,Historical!$B$7:$B$1192,0))/INDEX(Historical!$H$7:$H$1190,MATCH(B100,Historical!$B$7:$B$1192,0)))^(1/5)-1)*100)</f>
        <v>4.322465485490623</v>
      </c>
      <c r="V100" s="474" t="str">
        <f>IF(INDEX(Historical!$M$7:$M$1190,MATCH(B100,Historical!$B$7:$B$1192,0))=0,"n/a",((INDEX(Historical!$C$7:$C$1190,MATCH(B100,Historical!$B$7:$B$1192,0))/INDEX(Historical!$M$7:$M$1190,MATCH(B100,Historical!$B$7:$B$1192,0)))^(1/10)-1)*100)</f>
        <v>n/a</v>
      </c>
      <c r="W100" s="475" t="str">
        <f t="shared" si="35"/>
        <v>n/a</v>
      </c>
      <c r="X100" s="476" t="str">
        <f t="shared" si="36"/>
        <v>n/a</v>
      </c>
      <c r="Y100" s="449"/>
      <c r="Z100" s="430">
        <f t="shared" si="37"/>
        <v>78.136200716845877</v>
      </c>
      <c r="AA100" s="581">
        <f t="shared" si="38"/>
        <v>20.652329749103941</v>
      </c>
      <c r="AB100" s="406">
        <v>12</v>
      </c>
      <c r="AC100" s="568">
        <v>2.79</v>
      </c>
      <c r="AD100" s="568">
        <v>2.76</v>
      </c>
      <c r="AE100" s="568">
        <v>1.08</v>
      </c>
      <c r="AF100" s="568">
        <v>1.1200000000000001</v>
      </c>
      <c r="AG100" s="568">
        <v>5.43</v>
      </c>
      <c r="AH100" s="568">
        <v>29.880000000000003</v>
      </c>
      <c r="AI100" s="568">
        <v>0.64</v>
      </c>
      <c r="AJ100" s="568">
        <v>-4.3499999999999996</v>
      </c>
      <c r="AK100" s="568">
        <v>7.4700000000000006</v>
      </c>
      <c r="AL100" s="576">
        <v>28090</v>
      </c>
      <c r="AM100" s="571">
        <v>0.08</v>
      </c>
      <c r="AN100" s="568">
        <v>0.54</v>
      </c>
      <c r="AO100" s="510">
        <f t="shared" si="39"/>
        <v>-12.546455724911478</v>
      </c>
      <c r="AP100" s="511">
        <f t="shared" si="40"/>
        <v>8.1058740241924632</v>
      </c>
      <c r="AQ100" s="582">
        <f t="shared" si="41"/>
        <v>1.3916703109424722</v>
      </c>
      <c r="AR100" s="430">
        <f>INDEX(Historical!$C$7:$C$1190,MATCH(B100,Historical!$B$7:$B$1214,0))*IF(AH100="n/a",1.03,IF(AH100&lt;0,1.01,IF(AH100&gt;10,1.1,(1+AH100/100))))</f>
        <v>2.3650000000000007</v>
      </c>
      <c r="AS100" s="581">
        <f t="shared" si="42"/>
        <v>2.3801360000000007</v>
      </c>
      <c r="AT100" s="581">
        <f t="shared" si="46"/>
        <v>2.5579321592000008</v>
      </c>
      <c r="AU100" s="581">
        <f t="shared" si="46"/>
        <v>2.7490096914922408</v>
      </c>
      <c r="AV100" s="581">
        <f t="shared" si="46"/>
        <v>2.9543607154467111</v>
      </c>
      <c r="AW100" s="430">
        <f t="shared" si="43"/>
        <v>13.006438566138954</v>
      </c>
      <c r="AX100" s="516">
        <f t="shared" si="44"/>
        <v>22.572784738179372</v>
      </c>
      <c r="AY100" s="606">
        <v>0.79</v>
      </c>
      <c r="AZ100" s="571">
        <v>31.869999999999997</v>
      </c>
      <c r="BA100" s="571">
        <v>-11.459999999999999</v>
      </c>
      <c r="BB100" s="571">
        <v>-2.0699999999999998</v>
      </c>
      <c r="BC100" s="571">
        <v>7.42</v>
      </c>
      <c r="BD100" s="591"/>
      <c r="BE100" s="421">
        <v>2018</v>
      </c>
      <c r="BF100" s="421">
        <f t="shared" si="45"/>
        <v>1</v>
      </c>
      <c r="BG100" s="578">
        <v>2.5700000000000003</v>
      </c>
      <c r="BH100" t="s">
        <v>3876</v>
      </c>
      <c r="BI100" t="s">
        <v>3877</v>
      </c>
    </row>
    <row r="101" spans="1:61" s="8" customFormat="1" ht="12.75" customHeight="1" x14ac:dyDescent="0.25">
      <c r="A101" s="577" t="s">
        <v>2467</v>
      </c>
      <c r="B101" s="409" t="s">
        <v>2468</v>
      </c>
      <c r="C101" s="734" t="s">
        <v>152</v>
      </c>
      <c r="D101" s="734" t="s">
        <v>3662</v>
      </c>
      <c r="E101" s="504">
        <v>6</v>
      </c>
      <c r="F101" s="33">
        <v>641</v>
      </c>
      <c r="G101" s="33" t="s">
        <v>105</v>
      </c>
      <c r="H101" s="33" t="s">
        <v>105</v>
      </c>
      <c r="I101" s="573">
        <v>126.55</v>
      </c>
      <c r="J101" s="430">
        <f t="shared" si="32"/>
        <v>3.1560647965231134</v>
      </c>
      <c r="K101" s="575">
        <v>3.9940000000000002</v>
      </c>
      <c r="L101" s="406">
        <v>1</v>
      </c>
      <c r="M101" s="423">
        <f t="shared" si="33"/>
        <v>3.9940000000000002</v>
      </c>
      <c r="N101" s="183" t="s">
        <v>3713</v>
      </c>
      <c r="O101" s="505">
        <v>3.7395</v>
      </c>
      <c r="P101" s="422">
        <v>45728</v>
      </c>
      <c r="Q101" s="422">
        <v>45778</v>
      </c>
      <c r="R101" s="423">
        <f t="shared" si="34"/>
        <v>6.8057226901992287</v>
      </c>
      <c r="S101" s="474">
        <f>IF(INDEX(Historical!$D$7:$D$1190,MATCH(B101,Historical!$B$7:$B$1192,0))=0,"n/a",(INDEX(Historical!$C$7:$C$1190,MATCH(B101,Historical!$B$7:$B$1192,0))/INDEX(Historical!$D$7:$D$1190,MATCH(B101,Historical!$B$7:$B$1192,0))-1)*100)</f>
        <v>12.904830683048441</v>
      </c>
      <c r="T101" s="474">
        <f>IF(INDEX(Historical!$F$7:$F$1190,MATCH(B101,Historical!$B$7:$B$1192,0))=0,"n/a",((INDEX(Historical!$C$7:$C$1190,MATCH(B101,Historical!$B$7:$B$1192,0))/INDEX(Historical!$F$7:$F$1190,MATCH(B101,Historical!$B$7:$B$1192,0)))^(1/3)-1)*100)</f>
        <v>7.2831919628638442</v>
      </c>
      <c r="U101" s="474">
        <f>IF(INDEX(Historical!$H$7:$H$1190,MATCH(B101,Historical!$B$7:$B$1192,0))=0,"n/a",((INDEX(Historical!$C$7:$C$1190,MATCH(B101,Historical!$B$7:$B$1192,0))/INDEX(Historical!$H$7:$H$1190,MATCH(B101,Historical!$B$7:$B$1192,0)))^(1/5)-1)*100)</f>
        <v>6.8660940485872679</v>
      </c>
      <c r="V101" s="474">
        <f>IF(INDEX(Historical!$M$7:$M$1190,MATCH(B101,Historical!$B$7:$B$1192,0))=0,"n/a",((INDEX(Historical!$C$7:$C$1190,MATCH(B101,Historical!$B$7:$B$1192,0))/INDEX(Historical!$M$7:$M$1190,MATCH(B101,Historical!$B$7:$B$1192,0)))^(1/10)-1)*100)</f>
        <v>3.6511980548725731</v>
      </c>
      <c r="W101" s="475">
        <f t="shared" si="35"/>
        <v>1.8805044112642351</v>
      </c>
      <c r="X101" s="476">
        <f t="shared" si="36"/>
        <v>0.49184054789307075</v>
      </c>
      <c r="Y101" s="449"/>
      <c r="Z101" s="430">
        <f t="shared" si="37"/>
        <v>57.800289435600583</v>
      </c>
      <c r="AA101" s="581">
        <f t="shared" si="38"/>
        <v>18.314037626628075</v>
      </c>
      <c r="AB101" s="406">
        <v>12</v>
      </c>
      <c r="AC101" s="568">
        <v>6.91</v>
      </c>
      <c r="AD101" s="568">
        <v>2.31</v>
      </c>
      <c r="AE101" s="568">
        <v>4.4800000000000004</v>
      </c>
      <c r="AF101" s="568">
        <v>5.83</v>
      </c>
      <c r="AG101" s="568">
        <v>32.82</v>
      </c>
      <c r="AH101" s="568">
        <v>13.83</v>
      </c>
      <c r="AI101" s="568">
        <v>4.07</v>
      </c>
      <c r="AJ101" s="568">
        <v>13.96</v>
      </c>
      <c r="AK101" s="568">
        <v>7.9399999999999995</v>
      </c>
      <c r="AL101" s="576">
        <v>240140</v>
      </c>
      <c r="AM101" s="571">
        <v>0</v>
      </c>
      <c r="AN101" s="568">
        <v>0.78</v>
      </c>
      <c r="AO101" s="510">
        <f t="shared" si="39"/>
        <v>-8.2918787815176938</v>
      </c>
      <c r="AP101" s="511">
        <f t="shared" si="40"/>
        <v>10.022158845110381</v>
      </c>
      <c r="AQ101" s="582">
        <f t="shared" si="41"/>
        <v>117.83871644788712</v>
      </c>
      <c r="AR101" s="430">
        <f>INDEX(Historical!$C$7:$C$1190,MATCH(B101,Historical!$B$7:$B$1214,0))*IF(AH101="n/a",1.03,IF(AH101&lt;0,1.01,IF(AH101&gt;10,1.1,(1+AH101/100))))</f>
        <v>4.1134989500000003</v>
      </c>
      <c r="AS101" s="581">
        <f t="shared" si="42"/>
        <v>4.2809183572650005</v>
      </c>
      <c r="AT101" s="581">
        <f t="shared" si="46"/>
        <v>4.6208232748318414</v>
      </c>
      <c r="AU101" s="581">
        <f t="shared" si="46"/>
        <v>4.9877166428534894</v>
      </c>
      <c r="AV101" s="581">
        <f t="shared" si="46"/>
        <v>5.3837413442960562</v>
      </c>
      <c r="AW101" s="430">
        <f t="shared" si="43"/>
        <v>23.386698569246388</v>
      </c>
      <c r="AX101" s="516">
        <f t="shared" si="44"/>
        <v>18.480204321806706</v>
      </c>
      <c r="AY101" s="606">
        <v>0.63</v>
      </c>
      <c r="AZ101" s="571">
        <v>31.740000000000002</v>
      </c>
      <c r="BA101" s="571">
        <v>-1.1599999999999999</v>
      </c>
      <c r="BB101" s="571">
        <v>5.26</v>
      </c>
      <c r="BC101" s="571">
        <v>14.52</v>
      </c>
      <c r="BD101" s="591"/>
      <c r="BE101" s="421">
        <v>2020</v>
      </c>
      <c r="BF101" s="421">
        <f t="shared" si="45"/>
        <v>1</v>
      </c>
      <c r="BG101" s="578">
        <v>13.61</v>
      </c>
      <c r="BH101" t="s">
        <v>3881</v>
      </c>
      <c r="BI101" t="s">
        <v>3877</v>
      </c>
    </row>
    <row r="102" spans="1:61" s="8" customFormat="1" ht="12.75" customHeight="1" x14ac:dyDescent="0.25">
      <c r="A102" s="577" t="s">
        <v>4655</v>
      </c>
      <c r="B102" s="409" t="s">
        <v>4647</v>
      </c>
      <c r="C102" s="734" t="s">
        <v>3535</v>
      </c>
      <c r="D102" s="734" t="s">
        <v>3641</v>
      </c>
      <c r="E102" s="504">
        <v>7</v>
      </c>
      <c r="F102" s="33">
        <v>592</v>
      </c>
      <c r="G102" s="33" t="s">
        <v>105</v>
      </c>
      <c r="H102" s="33" t="s">
        <v>105</v>
      </c>
      <c r="I102" s="573">
        <v>234.85</v>
      </c>
      <c r="J102" s="430">
        <f t="shared" si="32"/>
        <v>1.7270598254204812</v>
      </c>
      <c r="K102" s="575">
        <v>1.014</v>
      </c>
      <c r="L102" s="406">
        <v>4</v>
      </c>
      <c r="M102" s="423">
        <f t="shared" si="33"/>
        <v>4.056</v>
      </c>
      <c r="N102" s="183" t="s">
        <v>3853</v>
      </c>
      <c r="O102" s="505">
        <v>0.84499999999999997</v>
      </c>
      <c r="P102" s="609">
        <v>44999</v>
      </c>
      <c r="Q102" s="609">
        <v>45021</v>
      </c>
      <c r="R102" s="423">
        <f t="shared" si="34"/>
        <v>20.000000000000004</v>
      </c>
      <c r="S102" s="474">
        <f>IF(INDEX(Historical!$D$7:$D$1190,MATCH(B102,Historical!$B$7:$B$1192,0))=0,"n/a",(INDEX(Historical!$C$7:$C$1190,MATCH(B102,Historical!$B$7:$B$1192,0))/INDEX(Historical!$D$7:$D$1190,MATCH(B102,Historical!$B$7:$B$1192,0))-1)*100)</f>
        <v>4.3478260869565188</v>
      </c>
      <c r="T102" s="474">
        <f>IF(INDEX(Historical!$F$7:$F$1190,MATCH(B102,Historical!$B$7:$B$1192,0))=0,"n/a",((INDEX(Historical!$C$7:$C$1190,MATCH(B102,Historical!$B$7:$B$1192,0))/INDEX(Historical!$F$7:$F$1190,MATCH(B102,Historical!$B$7:$B$1192,0)))^(1/3)-1)*100)</f>
        <v>25.285649766755604</v>
      </c>
      <c r="U102" s="474">
        <f>IF(INDEX(Historical!$H$7:$H$1190,MATCH(B102,Historical!$B$7:$B$1192,0))=0,"n/a",((INDEX(Historical!$C$7:$C$1190,MATCH(B102,Historical!$B$7:$B$1192,0))/INDEX(Historical!$H$7:$H$1190,MATCH(B102,Historical!$B$7:$B$1192,0)))^(1/5)-1)*100)</f>
        <v>29.237659634488587</v>
      </c>
      <c r="V102" s="474" t="str">
        <f>IF(INDEX(Historical!$M$7:$M$1190,MATCH(B102,Historical!$B$7:$B$1192,0))=0,"n/a",((INDEX(Historical!$C$7:$C$1190,MATCH(B102,Historical!$B$7:$B$1192,0))/INDEX(Historical!$M$7:$M$1190,MATCH(B102,Historical!$B$7:$B$1192,0)))^(1/10)-1)*100)</f>
        <v>n/a</v>
      </c>
      <c r="W102" s="475" t="str">
        <f t="shared" si="35"/>
        <v>n/a</v>
      </c>
      <c r="X102" s="476">
        <f t="shared" si="36"/>
        <v>0.46601306398611075</v>
      </c>
      <c r="Y102" s="451" t="s">
        <v>4944</v>
      </c>
      <c r="Z102" s="430">
        <f t="shared" si="37"/>
        <v>48.343265792610246</v>
      </c>
      <c r="AA102" s="581">
        <f t="shared" si="38"/>
        <v>27.991656734207385</v>
      </c>
      <c r="AB102" s="406">
        <v>12</v>
      </c>
      <c r="AC102" s="568">
        <v>8.39</v>
      </c>
      <c r="AD102" s="568">
        <v>3.21</v>
      </c>
      <c r="AE102" s="568">
        <v>4.88</v>
      </c>
      <c r="AF102" s="568">
        <v>6.19</v>
      </c>
      <c r="AG102" s="568">
        <v>23.11</v>
      </c>
      <c r="AH102" s="568">
        <v>-9.9699999999999989</v>
      </c>
      <c r="AI102" s="568">
        <v>18.84</v>
      </c>
      <c r="AJ102" s="568">
        <v>62.739999999999995</v>
      </c>
      <c r="AK102" s="568">
        <v>8.7200000000000006</v>
      </c>
      <c r="AL102" s="576">
        <v>59210</v>
      </c>
      <c r="AM102" s="571">
        <v>0.13999999999999999</v>
      </c>
      <c r="AN102" s="568">
        <v>1.2</v>
      </c>
      <c r="AO102" s="510">
        <f t="shared" si="39"/>
        <v>2.9730627257016842</v>
      </c>
      <c r="AP102" s="511">
        <f t="shared" si="40"/>
        <v>30.96471945990907</v>
      </c>
      <c r="AQ102" s="582">
        <f t="shared" si="41"/>
        <v>177.50343756408876</v>
      </c>
      <c r="AR102" s="430">
        <f>INDEX(Historical!$C$7:$C$1190,MATCH(B102,Historical!$B$7:$B$1214,0))*IF(AH102="n/a",1.03,IF(AH102&lt;0,1.01,IF(AH102&gt;10,1.1,(1+AH102/100))))</f>
        <v>4.0965600000000002</v>
      </c>
      <c r="AS102" s="581">
        <f t="shared" si="42"/>
        <v>4.5062160000000002</v>
      </c>
      <c r="AT102" s="581">
        <f t="shared" si="46"/>
        <v>4.8991580352000001</v>
      </c>
      <c r="AU102" s="581">
        <f t="shared" si="46"/>
        <v>5.3263646158694398</v>
      </c>
      <c r="AV102" s="581">
        <f t="shared" si="46"/>
        <v>5.7908236103732547</v>
      </c>
      <c r="AW102" s="430">
        <f t="shared" si="43"/>
        <v>24.619122261442698</v>
      </c>
      <c r="AX102" s="516">
        <f t="shared" si="44"/>
        <v>10.482913460269405</v>
      </c>
      <c r="AY102" s="606">
        <v>1.45</v>
      </c>
      <c r="AZ102" s="571">
        <v>58.589999999999996</v>
      </c>
      <c r="BA102" s="571">
        <v>-8.84</v>
      </c>
      <c r="BB102" s="571">
        <v>5.04</v>
      </c>
      <c r="BC102" s="571">
        <v>11.08</v>
      </c>
      <c r="BD102" s="591"/>
      <c r="BE102" s="421">
        <v>2018</v>
      </c>
      <c r="BF102" s="421">
        <f t="shared" si="45"/>
        <v>1</v>
      </c>
      <c r="BG102" s="578">
        <v>8.870000000000001</v>
      </c>
      <c r="BH102" t="s">
        <v>3876</v>
      </c>
      <c r="BI102" t="s">
        <v>3877</v>
      </c>
    </row>
    <row r="103" spans="1:61" s="8" customFormat="1" ht="12.75" customHeight="1" x14ac:dyDescent="0.25">
      <c r="A103" s="577" t="s">
        <v>4767</v>
      </c>
      <c r="B103" s="409" t="s">
        <v>4765</v>
      </c>
      <c r="C103" s="734" t="s">
        <v>3656</v>
      </c>
      <c r="D103" s="734" t="s">
        <v>498</v>
      </c>
      <c r="E103" s="504">
        <v>7</v>
      </c>
      <c r="F103" s="33">
        <v>611</v>
      </c>
      <c r="G103" s="33" t="s">
        <v>105</v>
      </c>
      <c r="H103" s="33" t="s">
        <v>105</v>
      </c>
      <c r="I103" s="573">
        <v>59.84</v>
      </c>
      <c r="J103" s="430">
        <f t="shared" ref="J103:J134" si="47">(M103/I103)*100</f>
        <v>1.2032085561497325</v>
      </c>
      <c r="K103" s="575">
        <v>0.18</v>
      </c>
      <c r="L103" s="406">
        <v>4</v>
      </c>
      <c r="M103" s="423">
        <f t="shared" ref="M103:M134" si="48">K103*L103</f>
        <v>0.72</v>
      </c>
      <c r="N103" s="183" t="s">
        <v>436</v>
      </c>
      <c r="O103" s="505">
        <v>0.13</v>
      </c>
      <c r="P103" s="422">
        <v>45748</v>
      </c>
      <c r="Q103" s="422">
        <v>45764</v>
      </c>
      <c r="R103" s="423">
        <f t="shared" ref="R103:R134" si="49">(K103-O103)/O103*100</f>
        <v>38.461538461538453</v>
      </c>
      <c r="S103" s="474">
        <f>IF(INDEX(Historical!$D$7:$D$1190,MATCH(B103,Historical!$B$7:$B$1192,0))=0,"n/a",(INDEX(Historical!$C$7:$C$1190,MATCH(B103,Historical!$B$7:$B$1192,0))/INDEX(Historical!$D$7:$D$1190,MATCH(B103,Historical!$B$7:$B$1192,0))-1)*100)</f>
        <v>19.047619047619047</v>
      </c>
      <c r="T103" s="474">
        <f>IF(INDEX(Historical!$F$7:$F$1190,MATCH(B103,Historical!$B$7:$B$1192,0))=0,"n/a",((INDEX(Historical!$C$7:$C$1190,MATCH(B103,Historical!$B$7:$B$1192,0))/INDEX(Historical!$F$7:$F$1190,MATCH(B103,Historical!$B$7:$B$1192,0)))^(1/3)-1)*100)</f>
        <v>22.801049954679552</v>
      </c>
      <c r="U103" s="474">
        <f>IF(INDEX(Historical!$H$7:$H$1190,MATCH(B103,Historical!$B$7:$B$1192,0))=0,"n/a",((INDEX(Historical!$C$7:$C$1190,MATCH(B103,Historical!$B$7:$B$1192,0))/INDEX(Historical!$H$7:$H$1190,MATCH(B103,Historical!$B$7:$B$1192,0)))^(1/5)-1)*100)</f>
        <v>21.350977971820974</v>
      </c>
      <c r="V103" s="474">
        <f>IF(INDEX(Historical!$M$7:$M$1190,MATCH(B103,Historical!$B$7:$B$1192,0))=0,"n/a",((INDEX(Historical!$C$7:$C$1190,MATCH(B103,Historical!$B$7:$B$1192,0))/INDEX(Historical!$M$7:$M$1190,MATCH(B103,Historical!$B$7:$B$1192,0)))^(1/10)-1)*100)</f>
        <v>12.068872384564933</v>
      </c>
      <c r="W103" s="475">
        <f t="shared" ref="W103:W134" si="50">IF(OR(U103&lt;=0,U103="n/a",V103&lt;=0,V103="n/a"),"n/a",U103/V103)</f>
        <v>1.7690946835370527</v>
      </c>
      <c r="X103" s="476">
        <f t="shared" ref="X103:X134" si="51">IF(OR(AJ103&lt;=0,AJ103="n/a",U103&lt;=0,U103="n/a"),"n/a",U103/AJ103)</f>
        <v>1.3155254449674043</v>
      </c>
      <c r="Y103" s="451"/>
      <c r="Z103" s="430">
        <f t="shared" ref="Z103:Z134" si="52">IF(OR(AC103&lt;0.01,AC103="n/a"),"n/a",M103/AC103*100)</f>
        <v>37.113402061855673</v>
      </c>
      <c r="AA103" s="581">
        <f t="shared" ref="AA103:AA134" si="53">IF(OR(AC103&lt;0.01,AC103="n/a"),"n/a",I103/AC103)</f>
        <v>30.845360824742272</v>
      </c>
      <c r="AB103" s="406">
        <v>12</v>
      </c>
      <c r="AC103" s="568">
        <v>1.94</v>
      </c>
      <c r="AD103" s="568">
        <v>2.6</v>
      </c>
      <c r="AE103" s="568">
        <v>3.62</v>
      </c>
      <c r="AF103" s="568">
        <v>5.04</v>
      </c>
      <c r="AG103" s="568">
        <v>17.130000000000003</v>
      </c>
      <c r="AH103" s="568">
        <v>13.780000000000001</v>
      </c>
      <c r="AI103" s="568">
        <v>8.75</v>
      </c>
      <c r="AJ103" s="568">
        <v>16.23</v>
      </c>
      <c r="AK103" s="568">
        <v>11.85</v>
      </c>
      <c r="AL103" s="576">
        <v>9740</v>
      </c>
      <c r="AM103" s="571">
        <v>2.2200000000000002</v>
      </c>
      <c r="AN103" s="568">
        <v>0</v>
      </c>
      <c r="AO103" s="510">
        <f t="shared" ref="AO103:AO134" si="54">IF(U103="n/a","n/a",IF(AA103&lt;0,"n/a",IF(AA103="n/a","n/a",J103+U103-AA103)))</f>
        <v>-8.2911742967715654</v>
      </c>
      <c r="AP103" s="511">
        <f t="shared" ref="AP103:AP134" si="55">IF(U103="n/a","n/a",J103+U103)</f>
        <v>22.554186527970707</v>
      </c>
      <c r="AQ103" s="582">
        <f t="shared" ref="AQ103:AQ134" si="56">IF(OR(AC103&lt;0.01,AC103="n/a",AF103="n/a"),"n/a",(I103/SQRT(22.5*AC103*(I103/AF103))-1)*100)</f>
        <v>162.85663059436547</v>
      </c>
      <c r="AR103" s="430">
        <f>INDEX(Historical!$C$7:$C$1190,MATCH(B103,Historical!$B$7:$B$1214,0))*IF(AH103="n/a",1.03,IF(AH103&lt;0,1.01,IF(AH103&gt;10,1.1,(1+AH103/100))))</f>
        <v>0.55000000000000004</v>
      </c>
      <c r="AS103" s="581">
        <f t="shared" ref="AS103:AS134" si="57">IF($AI103="n/a",1.03*AR103,IF($AI103&lt;0,1.01*AR103,IF($AI103&gt;10,1.1*AR103,(1+$AI103/100)*AR103)))</f>
        <v>0.59812500000000002</v>
      </c>
      <c r="AT103" s="581">
        <f t="shared" si="46"/>
        <v>0.65793750000000006</v>
      </c>
      <c r="AU103" s="581">
        <f t="shared" si="46"/>
        <v>0.72373125000000016</v>
      </c>
      <c r="AV103" s="581">
        <f t="shared" si="46"/>
        <v>0.7961043750000002</v>
      </c>
      <c r="AW103" s="430">
        <f t="shared" ref="AW103:AW134" si="58">SUM(AR103:AV103)</f>
        <v>3.3258981250000006</v>
      </c>
      <c r="AX103" s="516">
        <f t="shared" ref="AX103:AX134" si="59">AW103/I103*100</f>
        <v>5.5579848345588241</v>
      </c>
      <c r="AY103" s="606">
        <v>1.1599999999999999</v>
      </c>
      <c r="AZ103" s="571">
        <v>33.479999999999997</v>
      </c>
      <c r="BA103" s="571">
        <v>-3.8600000000000003</v>
      </c>
      <c r="BB103" s="571">
        <v>6.39</v>
      </c>
      <c r="BC103" s="571">
        <v>12.7</v>
      </c>
      <c r="BD103" s="591"/>
      <c r="BE103" s="421">
        <v>2019</v>
      </c>
      <c r="BF103" s="421">
        <f t="shared" si="45"/>
        <v>1</v>
      </c>
      <c r="BG103" s="578">
        <v>11.700000000000001</v>
      </c>
      <c r="BH103" t="s">
        <v>3876</v>
      </c>
      <c r="BI103" t="s">
        <v>3877</v>
      </c>
    </row>
    <row r="104" spans="1:61" s="8" customFormat="1" ht="12.75" customHeight="1" x14ac:dyDescent="0.25">
      <c r="A104" s="577" t="s">
        <v>3970</v>
      </c>
      <c r="B104" s="409" t="s">
        <v>3960</v>
      </c>
      <c r="C104" s="734" t="s">
        <v>111</v>
      </c>
      <c r="D104" s="734" t="s">
        <v>3670</v>
      </c>
      <c r="E104" s="504">
        <v>9</v>
      </c>
      <c r="F104" s="33">
        <v>541</v>
      </c>
      <c r="G104" s="33" t="s">
        <v>105</v>
      </c>
      <c r="H104" s="33" t="s">
        <v>105</v>
      </c>
      <c r="I104" s="573">
        <v>150.97</v>
      </c>
      <c r="J104" s="430">
        <f t="shared" si="47"/>
        <v>0.74186924554547273</v>
      </c>
      <c r="K104" s="575">
        <v>0.28000000000000003</v>
      </c>
      <c r="L104" s="406">
        <v>4</v>
      </c>
      <c r="M104" s="423">
        <f t="shared" si="48"/>
        <v>1.1200000000000001</v>
      </c>
      <c r="N104" s="183" t="s">
        <v>318</v>
      </c>
      <c r="O104" s="505">
        <v>0.26</v>
      </c>
      <c r="P104" s="422">
        <v>45721</v>
      </c>
      <c r="Q104" s="422">
        <v>45735</v>
      </c>
      <c r="R104" s="423">
        <f t="shared" si="49"/>
        <v>7.6923076923076987</v>
      </c>
      <c r="S104" s="474">
        <f>IF(INDEX(Historical!$D$7:$D$1190,MATCH(B104,Historical!$B$7:$B$1192,0))=0,"n/a",(INDEX(Historical!$C$7:$C$1190,MATCH(B104,Historical!$B$7:$B$1192,0))/INDEX(Historical!$D$7:$D$1190,MATCH(B104,Historical!$B$7:$B$1192,0))-1)*100)</f>
        <v>30.000000000000004</v>
      </c>
      <c r="T104" s="474">
        <f>IF(INDEX(Historical!$F$7:$F$1190,MATCH(B104,Historical!$B$7:$B$1192,0))=0,"n/a",((INDEX(Historical!$C$7:$C$1190,MATCH(B104,Historical!$B$7:$B$1192,0))/INDEX(Historical!$F$7:$F$1190,MATCH(B104,Historical!$B$7:$B$1192,0)))^(1/3)-1)*100)</f>
        <v>37.50688670741409</v>
      </c>
      <c r="U104" s="474">
        <f>IF(INDEX(Historical!$H$7:$H$1190,MATCH(B104,Historical!$B$7:$B$1192,0))=0,"n/a",((INDEX(Historical!$C$7:$C$1190,MATCH(B104,Historical!$B$7:$B$1192,0))/INDEX(Historical!$H$7:$H$1190,MATCH(B104,Historical!$B$7:$B$1192,0)))^(1/5)-1)*100)</f>
        <v>35.629664278429217</v>
      </c>
      <c r="V104" s="474" t="str">
        <f>IF(INDEX(Historical!$M$7:$M$1190,MATCH(B104,Historical!$B$7:$B$1192,0))=0,"n/a",((INDEX(Historical!$C$7:$C$1190,MATCH(B104,Historical!$B$7:$B$1192,0))/INDEX(Historical!$M$7:$M$1190,MATCH(B104,Historical!$B$7:$B$1192,0)))^(1/10)-1)*100)</f>
        <v>n/a</v>
      </c>
      <c r="W104" s="475" t="str">
        <f t="shared" si="50"/>
        <v>n/a</v>
      </c>
      <c r="X104" s="476">
        <f t="shared" si="51"/>
        <v>2.1580656740417457</v>
      </c>
      <c r="Y104" s="451"/>
      <c r="Z104" s="430">
        <f t="shared" si="52"/>
        <v>21.875000000000004</v>
      </c>
      <c r="AA104" s="581">
        <f t="shared" si="53"/>
        <v>29.486328125</v>
      </c>
      <c r="AB104" s="406">
        <v>12</v>
      </c>
      <c r="AC104" s="568">
        <v>5.12</v>
      </c>
      <c r="AD104" s="568">
        <v>5.27</v>
      </c>
      <c r="AE104" s="568">
        <v>5.63</v>
      </c>
      <c r="AF104" s="568">
        <v>7.52</v>
      </c>
      <c r="AG104" s="568">
        <v>26.25</v>
      </c>
      <c r="AH104" s="568">
        <v>-11.469999999999999</v>
      </c>
      <c r="AI104" s="568">
        <v>15.129999999999999</v>
      </c>
      <c r="AJ104" s="568">
        <v>16.509999999999998</v>
      </c>
      <c r="AK104" s="568">
        <v>5.6000000000000005</v>
      </c>
      <c r="AL104" s="576">
        <v>31730</v>
      </c>
      <c r="AM104" s="571">
        <v>13.719999999999999</v>
      </c>
      <c r="AN104" s="568">
        <v>0.04</v>
      </c>
      <c r="AO104" s="510">
        <f t="shared" si="54"/>
        <v>6.8852053989746906</v>
      </c>
      <c r="AP104" s="511">
        <f t="shared" si="55"/>
        <v>36.371533523974691</v>
      </c>
      <c r="AQ104" s="582">
        <f t="shared" si="56"/>
        <v>213.92652183450687</v>
      </c>
      <c r="AR104" s="430">
        <f>INDEX(Historical!$C$7:$C$1190,MATCH(B104,Historical!$B$7:$B$1214,0))*IF(AH104="n/a",1.03,IF(AH104&lt;0,1.01,IF(AH104&gt;10,1.1,(1+AH104/100))))</f>
        <v>1.0504</v>
      </c>
      <c r="AS104" s="581">
        <f t="shared" si="57"/>
        <v>1.15544</v>
      </c>
      <c r="AT104" s="581">
        <f t="shared" si="46"/>
        <v>1.22014464</v>
      </c>
      <c r="AU104" s="581">
        <f t="shared" si="46"/>
        <v>1.28847273984</v>
      </c>
      <c r="AV104" s="581">
        <f t="shared" si="46"/>
        <v>1.36062721327104</v>
      </c>
      <c r="AW104" s="430">
        <f t="shared" si="58"/>
        <v>6.0750845931110407</v>
      </c>
      <c r="AX104" s="516">
        <f t="shared" si="59"/>
        <v>4.0240343068894751</v>
      </c>
      <c r="AY104" s="606">
        <v>1.23</v>
      </c>
      <c r="AZ104" s="571">
        <v>7.1400000000000006</v>
      </c>
      <c r="BA104" s="571">
        <v>-35.28</v>
      </c>
      <c r="BB104" s="571">
        <v>-4.33</v>
      </c>
      <c r="BC104" s="571">
        <v>-13.18</v>
      </c>
      <c r="BD104" s="591"/>
      <c r="BE104" s="421">
        <v>2017</v>
      </c>
      <c r="BF104" s="421">
        <f t="shared" si="45"/>
        <v>1</v>
      </c>
      <c r="BG104" s="578">
        <v>20.100000000000001</v>
      </c>
      <c r="BH104" t="s">
        <v>3876</v>
      </c>
      <c r="BI104" t="s">
        <v>3877</v>
      </c>
    </row>
    <row r="105" spans="1:61" s="8" customFormat="1" ht="12.75" customHeight="1" x14ac:dyDescent="0.25">
      <c r="A105" s="577" t="s">
        <v>4801</v>
      </c>
      <c r="B105" s="409" t="s">
        <v>4802</v>
      </c>
      <c r="C105" s="734" t="s">
        <v>111</v>
      </c>
      <c r="D105" s="734" t="s">
        <v>209</v>
      </c>
      <c r="E105" s="504">
        <v>8</v>
      </c>
      <c r="F105" s="33">
        <v>562</v>
      </c>
      <c r="G105" s="33" t="s">
        <v>105</v>
      </c>
      <c r="H105" s="33" t="s">
        <v>105</v>
      </c>
      <c r="I105" s="573">
        <v>35.299999999999997</v>
      </c>
      <c r="J105" s="430">
        <f t="shared" si="47"/>
        <v>3.8526912181303121</v>
      </c>
      <c r="K105" s="575">
        <v>0.34</v>
      </c>
      <c r="L105" s="406">
        <v>4</v>
      </c>
      <c r="M105" s="423">
        <f t="shared" si="48"/>
        <v>1.36</v>
      </c>
      <c r="N105" s="183" t="s">
        <v>288</v>
      </c>
      <c r="O105" s="505">
        <v>0.33</v>
      </c>
      <c r="P105" s="775">
        <v>45469</v>
      </c>
      <c r="Q105" s="775">
        <v>45483</v>
      </c>
      <c r="R105" s="423">
        <f t="shared" si="49"/>
        <v>3.0303030303030329</v>
      </c>
      <c r="S105" s="474">
        <f>IF(INDEX(Historical!$D$7:$D$1190,MATCH(B105,Historical!$B$7:$B$1192,0))=0,"n/a",(INDEX(Historical!$C$7:$C$1190,MATCH(B105,Historical!$B$7:$B$1192,0))/INDEX(Historical!$D$7:$D$1190,MATCH(B105,Historical!$B$7:$B$1192,0))-1)*100)</f>
        <v>3.0769230769230882</v>
      </c>
      <c r="T105" s="474">
        <f>IF(INDEX(Historical!$F$7:$F$1190,MATCH(B105,Historical!$B$7:$B$1192,0))=0,"n/a",((INDEX(Historical!$C$7:$C$1190,MATCH(B105,Historical!$B$7:$B$1192,0))/INDEX(Historical!$F$7:$F$1190,MATCH(B105,Historical!$B$7:$B$1192,0)))^(1/3)-1)*100)</f>
        <v>4.9257953047803449</v>
      </c>
      <c r="U105" s="474">
        <f>IF(INDEX(Historical!$H$7:$H$1190,MATCH(B105,Historical!$B$7:$B$1192,0))=0,"n/a",((INDEX(Historical!$C$7:$C$1190,MATCH(B105,Historical!$B$7:$B$1192,0))/INDEX(Historical!$H$7:$H$1190,MATCH(B105,Historical!$B$7:$B$1192,0)))^(1/5)-1)*100)</f>
        <v>5.1996492476249268</v>
      </c>
      <c r="V105" s="474" t="str">
        <f>IF(INDEX(Historical!$M$7:$M$1190,MATCH(B105,Historical!$B$7:$B$1192,0))=0,"n/a",((INDEX(Historical!$C$7:$C$1190,MATCH(B105,Historical!$B$7:$B$1192,0))/INDEX(Historical!$M$7:$M$1190,MATCH(B105,Historical!$B$7:$B$1192,0)))^(1/10)-1)*100)</f>
        <v>n/a</v>
      </c>
      <c r="W105" s="475" t="str">
        <f t="shared" si="50"/>
        <v>n/a</v>
      </c>
      <c r="X105" s="476">
        <f t="shared" si="51"/>
        <v>6.2646376477408756</v>
      </c>
      <c r="Y105" s="451"/>
      <c r="Z105" s="430">
        <f t="shared" si="52"/>
        <v>80.473372781065095</v>
      </c>
      <c r="AA105" s="581">
        <f t="shared" si="53"/>
        <v>20.88757396449704</v>
      </c>
      <c r="AB105" s="406">
        <v>12</v>
      </c>
      <c r="AC105" s="568">
        <v>1.69</v>
      </c>
      <c r="AD105" s="568" t="s">
        <v>135</v>
      </c>
      <c r="AE105" s="568">
        <v>3.54</v>
      </c>
      <c r="AF105" s="568">
        <v>4.24</v>
      </c>
      <c r="AG105" s="568">
        <v>20.68</v>
      </c>
      <c r="AH105" s="568" t="s">
        <v>135</v>
      </c>
      <c r="AI105" s="568" t="s">
        <v>135</v>
      </c>
      <c r="AJ105" s="568">
        <v>0.83</v>
      </c>
      <c r="AK105" s="568" t="s">
        <v>135</v>
      </c>
      <c r="AL105" s="576">
        <v>356.33</v>
      </c>
      <c r="AM105" s="571">
        <v>65.149999999999991</v>
      </c>
      <c r="AN105" s="568">
        <v>0.06</v>
      </c>
      <c r="AO105" s="510">
        <f t="shared" si="54"/>
        <v>-11.8352334987418</v>
      </c>
      <c r="AP105" s="511">
        <f t="shared" si="55"/>
        <v>9.0523404657552398</v>
      </c>
      <c r="AQ105" s="582">
        <f t="shared" si="56"/>
        <v>98.397259848312586</v>
      </c>
      <c r="AR105" s="430">
        <f>INDEX(Historical!$C$7:$C$1190,MATCH(B105,Historical!$B$7:$B$1214,0))*IF(AH105="n/a",1.03,IF(AH105&lt;0,1.01,IF(AH105&gt;10,1.1,(1+AH105/100))))</f>
        <v>1.3802000000000001</v>
      </c>
      <c r="AS105" s="581">
        <f t="shared" si="57"/>
        <v>1.4216060000000001</v>
      </c>
      <c r="AT105" s="581">
        <f t="shared" si="46"/>
        <v>1.4642541800000002</v>
      </c>
      <c r="AU105" s="581">
        <f t="shared" si="46"/>
        <v>1.5081818054000002</v>
      </c>
      <c r="AV105" s="581">
        <f t="shared" si="46"/>
        <v>1.5534272595620002</v>
      </c>
      <c r="AW105" s="430">
        <f t="shared" si="58"/>
        <v>7.3276692449620011</v>
      </c>
      <c r="AX105" s="516">
        <f t="shared" si="59"/>
        <v>20.758269815756378</v>
      </c>
      <c r="AY105" s="606">
        <v>0.28999999999999998</v>
      </c>
      <c r="AZ105" s="571">
        <v>25.53</v>
      </c>
      <c r="BA105" s="571">
        <v>-38.940000000000005</v>
      </c>
      <c r="BB105" s="571">
        <v>4.17</v>
      </c>
      <c r="BC105" s="571">
        <v>-5.08</v>
      </c>
      <c r="BD105" s="591"/>
      <c r="BE105" s="421">
        <v>2017</v>
      </c>
      <c r="BF105" s="421">
        <f t="shared" si="45"/>
        <v>1</v>
      </c>
      <c r="BG105" s="578">
        <v>16.82</v>
      </c>
      <c r="BH105" t="s">
        <v>3876</v>
      </c>
      <c r="BI105" t="s">
        <v>3877</v>
      </c>
    </row>
    <row r="106" spans="1:61" s="8" customFormat="1" ht="12.75" customHeight="1" x14ac:dyDescent="0.25">
      <c r="A106" s="577" t="s">
        <v>3972</v>
      </c>
      <c r="B106" s="409" t="s">
        <v>3962</v>
      </c>
      <c r="C106" s="734" t="s">
        <v>3535</v>
      </c>
      <c r="D106" s="734" t="s">
        <v>3641</v>
      </c>
      <c r="E106" s="504">
        <v>9</v>
      </c>
      <c r="F106" s="33">
        <v>545</v>
      </c>
      <c r="G106" s="33" t="s">
        <v>105</v>
      </c>
      <c r="H106" s="33" t="s">
        <v>105</v>
      </c>
      <c r="I106" s="573">
        <v>138.59</v>
      </c>
      <c r="J106" s="430">
        <f t="shared" si="47"/>
        <v>1.2987950068547516</v>
      </c>
      <c r="K106" s="575">
        <v>0.45</v>
      </c>
      <c r="L106" s="406">
        <v>4</v>
      </c>
      <c r="M106" s="423">
        <f t="shared" si="48"/>
        <v>1.8</v>
      </c>
      <c r="N106" s="183" t="s">
        <v>147</v>
      </c>
      <c r="O106" s="505">
        <v>0.4</v>
      </c>
      <c r="P106" s="422">
        <v>45733</v>
      </c>
      <c r="Q106" s="422">
        <v>45747</v>
      </c>
      <c r="R106" s="423">
        <f t="shared" si="49"/>
        <v>12.499999999999996</v>
      </c>
      <c r="S106" s="474">
        <f>IF(INDEX(Historical!$D$7:$D$1190,MATCH(B106,Historical!$B$7:$B$1192,0))=0,"n/a",(INDEX(Historical!$C$7:$C$1190,MATCH(B106,Historical!$B$7:$B$1192,0))/INDEX(Historical!$D$7:$D$1190,MATCH(B106,Historical!$B$7:$B$1192,0))-1)*100)</f>
        <v>14.285714285714302</v>
      </c>
      <c r="T106" s="474">
        <f>IF(INDEX(Historical!$F$7:$F$1190,MATCH(B106,Historical!$B$7:$B$1192,0))=0,"n/a",((INDEX(Historical!$C$7:$C$1190,MATCH(B106,Historical!$B$7:$B$1192,0))/INDEX(Historical!$F$7:$F$1190,MATCH(B106,Historical!$B$7:$B$1192,0)))^(1/3)-1)*100)</f>
        <v>25.99210498948732</v>
      </c>
      <c r="U106" s="474">
        <f>IF(INDEX(Historical!$H$7:$H$1190,MATCH(B106,Historical!$B$7:$B$1192,0))=0,"n/a",((INDEX(Historical!$C$7:$C$1190,MATCH(B106,Historical!$B$7:$B$1192,0))/INDEX(Historical!$H$7:$H$1190,MATCH(B106,Historical!$B$7:$B$1192,0)))^(1/5)-1)*100)</f>
        <v>31.95079107728942</v>
      </c>
      <c r="V106" s="474" t="str">
        <f>IF(INDEX(Historical!$M$7:$M$1190,MATCH(B106,Historical!$B$7:$B$1192,0))=0,"n/a",((INDEX(Historical!$C$7:$C$1190,MATCH(B106,Historical!$B$7:$B$1192,0))/INDEX(Historical!$M$7:$M$1190,MATCH(B106,Historical!$B$7:$B$1192,0)))^(1/10)-1)*100)</f>
        <v>n/a</v>
      </c>
      <c r="W106" s="475" t="str">
        <f t="shared" si="50"/>
        <v>n/a</v>
      </c>
      <c r="X106" s="476">
        <f t="shared" si="51"/>
        <v>3.2770042130553252</v>
      </c>
      <c r="Y106" s="451"/>
      <c r="Z106" s="430">
        <f t="shared" si="52"/>
        <v>35.15625</v>
      </c>
      <c r="AA106" s="581">
        <f t="shared" si="53"/>
        <v>27.068359375</v>
      </c>
      <c r="AB106" s="406">
        <v>12</v>
      </c>
      <c r="AC106" s="568">
        <v>5.12</v>
      </c>
      <c r="AD106" s="568">
        <v>1.69</v>
      </c>
      <c r="AE106" s="568">
        <v>9.9499999999999993</v>
      </c>
      <c r="AF106" s="568">
        <v>3.84</v>
      </c>
      <c r="AG106" s="568">
        <v>15.07</v>
      </c>
      <c r="AH106" s="568">
        <v>11.37</v>
      </c>
      <c r="AI106" s="568">
        <v>10</v>
      </c>
      <c r="AJ106" s="568">
        <v>9.75</v>
      </c>
      <c r="AK106" s="568">
        <v>16.009999999999998</v>
      </c>
      <c r="AL106" s="576">
        <v>6590</v>
      </c>
      <c r="AM106" s="571">
        <v>8.24</v>
      </c>
      <c r="AN106" s="568">
        <v>0.01</v>
      </c>
      <c r="AO106" s="510">
        <f t="shared" si="54"/>
        <v>6.1812267091441697</v>
      </c>
      <c r="AP106" s="511">
        <f t="shared" si="55"/>
        <v>33.24958608414417</v>
      </c>
      <c r="AQ106" s="582">
        <f t="shared" si="56"/>
        <v>114.9340984270915</v>
      </c>
      <c r="AR106" s="430">
        <f>INDEX(Historical!$C$7:$C$1190,MATCH(B106,Historical!$B$7:$B$1214,0))*IF(AH106="n/a",1.03,IF(AH106&lt;0,1.01,IF(AH106&gt;10,1.1,(1+AH106/100))))</f>
        <v>1.7600000000000002</v>
      </c>
      <c r="AS106" s="581">
        <f t="shared" si="57"/>
        <v>1.9360000000000004</v>
      </c>
      <c r="AT106" s="581">
        <f t="shared" si="46"/>
        <v>2.1296000000000004</v>
      </c>
      <c r="AU106" s="581">
        <f t="shared" si="46"/>
        <v>2.3425600000000006</v>
      </c>
      <c r="AV106" s="581">
        <f t="shared" si="46"/>
        <v>2.5768160000000009</v>
      </c>
      <c r="AW106" s="430">
        <f t="shared" si="58"/>
        <v>10.744976000000003</v>
      </c>
      <c r="AX106" s="516">
        <f t="shared" si="59"/>
        <v>7.753067320874524</v>
      </c>
      <c r="AY106" s="606">
        <v>1.51</v>
      </c>
      <c r="AZ106" s="571">
        <v>33.650000000000006</v>
      </c>
      <c r="BA106" s="571">
        <v>-35.809999999999995</v>
      </c>
      <c r="BB106" s="571">
        <v>-6.5100000000000007</v>
      </c>
      <c r="BC106" s="571">
        <v>-6.2799999999999994</v>
      </c>
      <c r="BD106" s="591"/>
      <c r="BE106" s="421">
        <v>2017</v>
      </c>
      <c r="BF106" s="421">
        <f t="shared" si="45"/>
        <v>1</v>
      </c>
      <c r="BG106" s="578">
        <v>13.18</v>
      </c>
      <c r="BH106" t="s">
        <v>3876</v>
      </c>
      <c r="BI106" t="s">
        <v>3877</v>
      </c>
    </row>
    <row r="107" spans="1:61" s="8" customFormat="1" ht="12.75" customHeight="1" x14ac:dyDescent="0.25">
      <c r="A107" s="577" t="s">
        <v>4893</v>
      </c>
      <c r="B107" s="409" t="s">
        <v>4889</v>
      </c>
      <c r="C107" s="734" t="s">
        <v>107</v>
      </c>
      <c r="D107" s="734" t="s">
        <v>3657</v>
      </c>
      <c r="E107" s="504">
        <v>6</v>
      </c>
      <c r="F107" s="33">
        <v>623</v>
      </c>
      <c r="G107" s="33" t="s">
        <v>105</v>
      </c>
      <c r="H107" s="33" t="s">
        <v>105</v>
      </c>
      <c r="I107" s="573">
        <v>61.86</v>
      </c>
      <c r="J107" s="430">
        <f t="shared" si="47"/>
        <v>6.7248625929518271</v>
      </c>
      <c r="K107" s="575">
        <v>1.04</v>
      </c>
      <c r="L107" s="406">
        <v>4</v>
      </c>
      <c r="M107" s="423">
        <f t="shared" si="48"/>
        <v>4.16</v>
      </c>
      <c r="N107" s="183" t="s">
        <v>658</v>
      </c>
      <c r="O107" s="505">
        <v>1</v>
      </c>
      <c r="P107" s="609">
        <v>45421</v>
      </c>
      <c r="Q107" s="609">
        <v>45429</v>
      </c>
      <c r="R107" s="423">
        <f t="shared" si="49"/>
        <v>4.0000000000000036</v>
      </c>
      <c r="S107" s="474">
        <f>IF(INDEX(Historical!$D$7:$D$1190,MATCH(B107,Historical!$B$7:$B$1192,0))=0,"n/a",(INDEX(Historical!$C$7:$C$1190,MATCH(B107,Historical!$B$7:$B$1192,0))/INDEX(Historical!$D$7:$D$1190,MATCH(B107,Historical!$B$7:$B$1192,0))-1)*100)</f>
        <v>3.0000000000000027</v>
      </c>
      <c r="T107" s="474">
        <f>IF(INDEX(Historical!$F$7:$F$1190,MATCH(B107,Historical!$B$7:$B$1192,0))=0,"n/a",((INDEX(Historical!$C$7:$C$1190,MATCH(B107,Historical!$B$7:$B$1192,0))/INDEX(Historical!$F$7:$F$1190,MATCH(B107,Historical!$B$7:$B$1192,0)))^(1/3)-1)*100)</f>
        <v>17.341691728877116</v>
      </c>
      <c r="U107" s="474">
        <f>IF(INDEX(Historical!$H$7:$H$1190,MATCH(B107,Historical!$B$7:$B$1192,0))=0,"n/a",((INDEX(Historical!$C$7:$C$1190,MATCH(B107,Historical!$B$7:$B$1192,0))/INDEX(Historical!$H$7:$H$1190,MATCH(B107,Historical!$B$7:$B$1192,0)))^(1/5)-1)*100)</f>
        <v>32.733162863809383</v>
      </c>
      <c r="V107" s="474" t="str">
        <f>IF(INDEX(Historical!$M$7:$M$1190,MATCH(B107,Historical!$B$7:$B$1192,0))=0,"n/a",((INDEX(Historical!$C$7:$C$1190,MATCH(B107,Historical!$B$7:$B$1192,0))/INDEX(Historical!$M$7:$M$1190,MATCH(B107,Historical!$B$7:$B$1192,0)))^(1/10)-1)*100)</f>
        <v>n/a</v>
      </c>
      <c r="W107" s="475" t="str">
        <f t="shared" si="50"/>
        <v>n/a</v>
      </c>
      <c r="X107" s="476" t="str">
        <f t="shared" si="51"/>
        <v>n/a</v>
      </c>
      <c r="Y107" s="449"/>
      <c r="Z107" s="430">
        <f t="shared" si="52"/>
        <v>75.226039783001809</v>
      </c>
      <c r="AA107" s="581">
        <f t="shared" si="53"/>
        <v>11.186256781193489</v>
      </c>
      <c r="AB107" s="406">
        <v>12</v>
      </c>
      <c r="AC107" s="568">
        <v>5.53</v>
      </c>
      <c r="AD107" s="568">
        <v>0.42</v>
      </c>
      <c r="AE107" s="568">
        <v>1.23</v>
      </c>
      <c r="AF107" s="568">
        <v>2.21</v>
      </c>
      <c r="AG107" s="568">
        <v>20.47</v>
      </c>
      <c r="AH107" s="568">
        <v>30.580000000000002</v>
      </c>
      <c r="AI107" s="568">
        <v>26.31</v>
      </c>
      <c r="AJ107" s="568">
        <v>-7.5399999999999991</v>
      </c>
      <c r="AK107" s="568">
        <v>26.69</v>
      </c>
      <c r="AL107" s="576">
        <v>7350</v>
      </c>
      <c r="AM107" s="571">
        <v>0.52</v>
      </c>
      <c r="AN107" s="568">
        <v>6.63</v>
      </c>
      <c r="AO107" s="510">
        <f t="shared" si="54"/>
        <v>28.271768675567724</v>
      </c>
      <c r="AP107" s="511">
        <f t="shared" si="55"/>
        <v>39.458025456761213</v>
      </c>
      <c r="AQ107" s="582">
        <f t="shared" si="56"/>
        <v>4.8207517334820205</v>
      </c>
      <c r="AR107" s="430">
        <f>INDEX(Historical!$C$7:$C$1190,MATCH(B107,Historical!$B$7:$B$1214,0))*IF(AH107="n/a",1.03,IF(AH107&lt;0,1.01,IF(AH107&gt;10,1.1,(1+AH107/100))))</f>
        <v>4.5320000000000009</v>
      </c>
      <c r="AS107" s="581">
        <f t="shared" si="57"/>
        <v>4.9852000000000016</v>
      </c>
      <c r="AT107" s="581">
        <f t="shared" ref="AT107:AV126" si="60">IF($AK107="n/a",1.03*AS107,IF($AK107&lt;0,1.01*AS107,IF($AK107&gt;10,1.1*AS107,(1+$AK107/100)*AS107)))</f>
        <v>5.4837200000000026</v>
      </c>
      <c r="AU107" s="581">
        <f t="shared" si="60"/>
        <v>6.0320920000000031</v>
      </c>
      <c r="AV107" s="581">
        <f t="shared" si="60"/>
        <v>6.6353012000000042</v>
      </c>
      <c r="AW107" s="430">
        <f t="shared" si="58"/>
        <v>27.668313200000011</v>
      </c>
      <c r="AX107" s="516">
        <f t="shared" si="59"/>
        <v>44.727308761720032</v>
      </c>
      <c r="AY107" s="606">
        <v>1.27</v>
      </c>
      <c r="AZ107" s="571">
        <v>62.79</v>
      </c>
      <c r="BA107" s="571">
        <v>-0.26</v>
      </c>
      <c r="BB107" s="571">
        <v>6.78</v>
      </c>
      <c r="BC107" s="571">
        <v>15.58</v>
      </c>
      <c r="BD107" s="591"/>
      <c r="BE107" s="421">
        <v>2019</v>
      </c>
      <c r="BF107" s="421">
        <f t="shared" si="45"/>
        <v>1</v>
      </c>
      <c r="BG107" s="578">
        <v>2.56</v>
      </c>
      <c r="BH107" t="s">
        <v>3876</v>
      </c>
      <c r="BI107" t="s">
        <v>3877</v>
      </c>
    </row>
    <row r="108" spans="1:61" s="8" customFormat="1" ht="12.75" customHeight="1" x14ac:dyDescent="0.25">
      <c r="A108" s="577" t="s">
        <v>4890</v>
      </c>
      <c r="B108" s="409" t="s">
        <v>4886</v>
      </c>
      <c r="C108" s="734" t="s">
        <v>111</v>
      </c>
      <c r="D108" s="734" t="s">
        <v>209</v>
      </c>
      <c r="E108" s="504">
        <v>6</v>
      </c>
      <c r="F108" s="33">
        <v>649</v>
      </c>
      <c r="G108" s="33" t="s">
        <v>105</v>
      </c>
      <c r="H108" s="33" t="s">
        <v>105</v>
      </c>
      <c r="I108" s="573">
        <v>86.38</v>
      </c>
      <c r="J108" s="430">
        <f t="shared" si="47"/>
        <v>1.9448946515397085</v>
      </c>
      <c r="K108" s="575">
        <v>0.42</v>
      </c>
      <c r="L108" s="406">
        <v>4</v>
      </c>
      <c r="M108" s="423">
        <f t="shared" si="48"/>
        <v>1.68</v>
      </c>
      <c r="N108" s="183" t="s">
        <v>1164</v>
      </c>
      <c r="O108" s="505">
        <v>0.39</v>
      </c>
      <c r="P108" s="422">
        <v>45793</v>
      </c>
      <c r="Q108" s="422">
        <v>45814</v>
      </c>
      <c r="R108" s="423">
        <f t="shared" si="49"/>
        <v>7.6923076923076845</v>
      </c>
      <c r="S108" s="474">
        <f>IF(INDEX(Historical!$D$7:$D$1190,MATCH(B108,Historical!$B$7:$B$1192,0))=0,"n/a",(INDEX(Historical!$C$7:$C$1190,MATCH(B108,Historical!$B$7:$B$1192,0))/INDEX(Historical!$D$7:$D$1190,MATCH(B108,Historical!$B$7:$B$1192,0))-1)*100)</f>
        <v>15.267175572519086</v>
      </c>
      <c r="T108" s="474">
        <f>IF(INDEX(Historical!$F$7:$F$1190,MATCH(B108,Historical!$B$7:$B$1192,0))=0,"n/a",((INDEX(Historical!$C$7:$C$1190,MATCH(B108,Historical!$B$7:$B$1192,0))/INDEX(Historical!$F$7:$F$1190,MATCH(B108,Historical!$B$7:$B$1192,0)))^(1/3)-1)*100)</f>
        <v>17.958626398750411</v>
      </c>
      <c r="U108" s="474" t="str">
        <f>IF(INDEX(Historical!$H$7:$H$1190,MATCH(B108,Historical!$B$7:$B$1192,0))=0,"n/a",((INDEX(Historical!$C$7:$C$1190,MATCH(B108,Historical!$B$7:$B$1192,0))/INDEX(Historical!$H$7:$H$1190,MATCH(B108,Historical!$B$7:$B$1192,0)))^(1/5)-1)*100)</f>
        <v>n/a</v>
      </c>
      <c r="V108" s="474" t="str">
        <f>IF(INDEX(Historical!$M$7:$M$1190,MATCH(B108,Historical!$B$7:$B$1192,0))=0,"n/a",((INDEX(Historical!$C$7:$C$1190,MATCH(B108,Historical!$B$7:$B$1192,0))/INDEX(Historical!$M$7:$M$1190,MATCH(B108,Historical!$B$7:$B$1192,0)))^(1/10)-1)*100)</f>
        <v>n/a</v>
      </c>
      <c r="W108" s="475" t="str">
        <f t="shared" si="50"/>
        <v>n/a</v>
      </c>
      <c r="X108" s="476" t="str">
        <f t="shared" si="51"/>
        <v>n/a</v>
      </c>
      <c r="Y108" s="449"/>
      <c r="Z108" s="430">
        <f t="shared" si="52"/>
        <v>44.44444444444445</v>
      </c>
      <c r="AA108" s="581">
        <f t="shared" si="53"/>
        <v>22.851851851851851</v>
      </c>
      <c r="AB108" s="406">
        <v>12</v>
      </c>
      <c r="AC108" s="568">
        <v>3.78</v>
      </c>
      <c r="AD108" s="568">
        <v>2.5299999999999998</v>
      </c>
      <c r="AE108" s="568">
        <v>2.39</v>
      </c>
      <c r="AF108" s="568" t="s">
        <v>135</v>
      </c>
      <c r="AG108" s="568" t="s">
        <v>135</v>
      </c>
      <c r="AH108" s="568">
        <v>5.94</v>
      </c>
      <c r="AI108" s="568">
        <v>10.25</v>
      </c>
      <c r="AJ108" s="568">
        <v>9.56</v>
      </c>
      <c r="AK108" s="568">
        <v>9.01</v>
      </c>
      <c r="AL108" s="576">
        <v>33900</v>
      </c>
      <c r="AM108" s="571">
        <v>0.11</v>
      </c>
      <c r="AN108" s="568" t="s">
        <v>135</v>
      </c>
      <c r="AO108" s="510" t="str">
        <f t="shared" si="54"/>
        <v>n/a</v>
      </c>
      <c r="AP108" s="511" t="str">
        <f t="shared" si="55"/>
        <v>n/a</v>
      </c>
      <c r="AQ108" s="582" t="str">
        <f t="shared" si="56"/>
        <v>n/a</v>
      </c>
      <c r="AR108" s="430">
        <f>INDEX(Historical!$C$7:$C$1190,MATCH(B108,Historical!$B$7:$B$1214,0))*IF(AH108="n/a",1.03,IF(AH108&lt;0,1.01,IF(AH108&gt;10,1.1,(1+AH108/100))))</f>
        <v>1.5996939999999999</v>
      </c>
      <c r="AS108" s="581">
        <f t="shared" si="57"/>
        <v>1.7596634</v>
      </c>
      <c r="AT108" s="581">
        <f t="shared" si="60"/>
        <v>1.91820907234</v>
      </c>
      <c r="AU108" s="581">
        <f t="shared" si="60"/>
        <v>2.0910397097578342</v>
      </c>
      <c r="AV108" s="581">
        <f t="shared" si="60"/>
        <v>2.2794423876070153</v>
      </c>
      <c r="AW108" s="430">
        <f t="shared" si="58"/>
        <v>9.6480485697048497</v>
      </c>
      <c r="AX108" s="516">
        <f t="shared" si="59"/>
        <v>11.169308369651366</v>
      </c>
      <c r="AY108" s="606">
        <v>0.97</v>
      </c>
      <c r="AZ108" s="571">
        <v>2.5299999999999998</v>
      </c>
      <c r="BA108" s="571">
        <v>-19.139999999999997</v>
      </c>
      <c r="BB108" s="571">
        <v>-6.59</v>
      </c>
      <c r="BC108" s="571">
        <v>-10.190000000000001</v>
      </c>
      <c r="BD108" s="591"/>
      <c r="BE108" s="421">
        <v>2018</v>
      </c>
      <c r="BF108" s="421">
        <f t="shared" si="45"/>
        <v>1</v>
      </c>
      <c r="BG108" s="578">
        <v>14.87</v>
      </c>
      <c r="BH108" t="s">
        <v>3876</v>
      </c>
      <c r="BI108" t="s">
        <v>3877</v>
      </c>
    </row>
    <row r="109" spans="1:61" s="8" customFormat="1" ht="12.75" customHeight="1" x14ac:dyDescent="0.25">
      <c r="A109" s="577" t="s">
        <v>4986</v>
      </c>
      <c r="B109" s="409" t="s">
        <v>1421</v>
      </c>
      <c r="C109" s="734" t="s">
        <v>243</v>
      </c>
      <c r="D109" s="734" t="s">
        <v>3671</v>
      </c>
      <c r="E109" s="504">
        <v>5</v>
      </c>
      <c r="F109" s="33">
        <v>671</v>
      </c>
      <c r="G109" s="33" t="s">
        <v>105</v>
      </c>
      <c r="H109" s="33" t="s">
        <v>105</v>
      </c>
      <c r="I109" s="573">
        <v>44.05</v>
      </c>
      <c r="J109" s="430">
        <f t="shared" si="47"/>
        <v>6.265607264472191</v>
      </c>
      <c r="K109" s="575">
        <v>0.69</v>
      </c>
      <c r="L109" s="406">
        <v>4</v>
      </c>
      <c r="M109" s="423">
        <f t="shared" si="48"/>
        <v>2.76</v>
      </c>
      <c r="N109" s="183" t="s">
        <v>4826</v>
      </c>
      <c r="O109" s="505">
        <v>0.67</v>
      </c>
      <c r="P109" s="422">
        <v>45764</v>
      </c>
      <c r="Q109" s="422">
        <v>45779</v>
      </c>
      <c r="R109" s="423">
        <f t="shared" si="49"/>
        <v>2.9850746268656576</v>
      </c>
      <c r="S109" s="474">
        <f>IF(INDEX(Historical!$D$7:$D$1190,MATCH(B109,Historical!$B$7:$B$1192,0))=0,"n/a",(INDEX(Historical!$C$7:$C$1190,MATCH(B109,Historical!$B$7:$B$1192,0))/INDEX(Historical!$D$7:$D$1190,MATCH(B109,Historical!$B$7:$B$1192,0))-1)*100)</f>
        <v>6.4000000000000057</v>
      </c>
      <c r="T109" s="474">
        <f>IF(INDEX(Historical!$F$7:$F$1190,MATCH(B109,Historical!$B$7:$B$1192,0))=0,"n/a",((INDEX(Historical!$C$7:$C$1190,MATCH(B109,Historical!$B$7:$B$1192,0))/INDEX(Historical!$F$7:$F$1190,MATCH(B109,Historical!$B$7:$B$1192,0)))^(1/3)-1)*100)</f>
        <v>22.135784681493998</v>
      </c>
      <c r="U109" s="474">
        <f>IF(INDEX(Historical!$H$7:$H$1190,MATCH(B109,Historical!$B$7:$B$1192,0))=0,"n/a",((INDEX(Historical!$C$7:$C$1190,MATCH(B109,Historical!$B$7:$B$1192,0))/INDEX(Historical!$H$7:$H$1190,MATCH(B109,Historical!$B$7:$B$1192,0)))^(1/5)-1)*100)</f>
        <v>12.902283776118772</v>
      </c>
      <c r="V109" s="474">
        <f>IF(INDEX(Historical!$M$7:$M$1190,MATCH(B109,Historical!$B$7:$B$1192,0))=0,"n/a",((INDEX(Historical!$C$7:$C$1190,MATCH(B109,Historical!$B$7:$B$1192,0))/INDEX(Historical!$M$7:$M$1190,MATCH(B109,Historical!$B$7:$B$1192,0)))^(1/10)-1)*100)</f>
        <v>12.62625977066234</v>
      </c>
      <c r="W109" s="475">
        <f t="shared" si="50"/>
        <v>1.0218611061763345</v>
      </c>
      <c r="X109" s="476">
        <f t="shared" si="51"/>
        <v>1.6712802818806698</v>
      </c>
      <c r="Y109" s="449"/>
      <c r="Z109" s="430">
        <f t="shared" si="52"/>
        <v>53.592233009708735</v>
      </c>
      <c r="AA109" s="581">
        <f t="shared" si="53"/>
        <v>8.5533980582524265</v>
      </c>
      <c r="AB109" s="406">
        <v>12</v>
      </c>
      <c r="AC109" s="568">
        <v>5.15</v>
      </c>
      <c r="AD109" s="568" t="s">
        <v>135</v>
      </c>
      <c r="AE109" s="568">
        <v>0.44</v>
      </c>
      <c r="AF109" s="568">
        <v>1.1100000000000001</v>
      </c>
      <c r="AG109" s="568">
        <v>13.63</v>
      </c>
      <c r="AH109" s="568">
        <v>-57.4</v>
      </c>
      <c r="AI109" s="568">
        <v>31.46</v>
      </c>
      <c r="AJ109" s="568">
        <v>7.7200000000000006</v>
      </c>
      <c r="AK109" s="568">
        <v>-11.24</v>
      </c>
      <c r="AL109" s="576">
        <v>657.9</v>
      </c>
      <c r="AM109" s="571">
        <v>7.3</v>
      </c>
      <c r="AN109" s="568">
        <v>0.92</v>
      </c>
      <c r="AO109" s="510">
        <f t="shared" si="54"/>
        <v>10.614492982338536</v>
      </c>
      <c r="AP109" s="511">
        <f t="shared" si="55"/>
        <v>19.167891040590963</v>
      </c>
      <c r="AQ109" s="582">
        <f t="shared" si="56"/>
        <v>-35.040963866413996</v>
      </c>
      <c r="AR109" s="430">
        <f>INDEX(Historical!$C$7:$C$1190,MATCH(B109,Historical!$B$7:$B$1214,0))*IF(AH109="n/a",1.03,IF(AH109&lt;0,1.01,IF(AH109&gt;10,1.1,(1+AH109/100))))</f>
        <v>2.6866000000000003</v>
      </c>
      <c r="AS109" s="581">
        <f t="shared" si="57"/>
        <v>2.9552600000000004</v>
      </c>
      <c r="AT109" s="581">
        <f t="shared" si="60"/>
        <v>2.9848126000000006</v>
      </c>
      <c r="AU109" s="581">
        <f t="shared" si="60"/>
        <v>3.0146607260000007</v>
      </c>
      <c r="AV109" s="581">
        <f t="shared" si="60"/>
        <v>3.0448073332600005</v>
      </c>
      <c r="AW109" s="430">
        <f t="shared" si="58"/>
        <v>14.686140659260005</v>
      </c>
      <c r="AX109" s="516">
        <f t="shared" si="59"/>
        <v>33.339706377434744</v>
      </c>
      <c r="AY109" s="606">
        <v>1.37</v>
      </c>
      <c r="AZ109" s="571">
        <v>21.52</v>
      </c>
      <c r="BA109" s="571">
        <v>-50.980000000000004</v>
      </c>
      <c r="BB109" s="571">
        <v>3.15</v>
      </c>
      <c r="BC109" s="571">
        <v>-27.139999999999997</v>
      </c>
      <c r="BD109" s="591"/>
      <c r="BE109" s="421">
        <v>2021</v>
      </c>
      <c r="BF109" s="421">
        <f t="shared" si="45"/>
        <v>0</v>
      </c>
      <c r="BG109" s="578">
        <v>6.47</v>
      </c>
      <c r="BH109" t="s">
        <v>3876</v>
      </c>
      <c r="BI109" t="s">
        <v>3877</v>
      </c>
    </row>
    <row r="110" spans="1:61" s="8" customFormat="1" ht="12.75" customHeight="1" x14ac:dyDescent="0.25">
      <c r="A110" s="577" t="s">
        <v>5000</v>
      </c>
      <c r="B110" s="409" t="s">
        <v>1439</v>
      </c>
      <c r="C110" s="734" t="s">
        <v>243</v>
      </c>
      <c r="D110" s="734" t="s">
        <v>3634</v>
      </c>
      <c r="E110" s="504">
        <v>5</v>
      </c>
      <c r="F110" s="33">
        <v>683</v>
      </c>
      <c r="G110" s="33" t="s">
        <v>105</v>
      </c>
      <c r="H110" s="33" t="s">
        <v>105</v>
      </c>
      <c r="I110" s="573">
        <v>184.41</v>
      </c>
      <c r="J110" s="430">
        <f t="shared" si="47"/>
        <v>2.863185293639174</v>
      </c>
      <c r="K110" s="575">
        <v>1.32</v>
      </c>
      <c r="L110" s="406">
        <v>4</v>
      </c>
      <c r="M110" s="423">
        <f t="shared" si="48"/>
        <v>5.28</v>
      </c>
      <c r="N110" s="183" t="s">
        <v>106</v>
      </c>
      <c r="O110" s="505">
        <v>1.26</v>
      </c>
      <c r="P110" s="422">
        <v>45884</v>
      </c>
      <c r="Q110" s="422">
        <v>45903</v>
      </c>
      <c r="R110" s="423">
        <f t="shared" si="49"/>
        <v>4.7619047619047654</v>
      </c>
      <c r="S110" s="474">
        <f>IF(INDEX(Historical!$D$7:$D$1190,MATCH(B110,Historical!$B$7:$B$1192,0))=0,"n/a",(INDEX(Historical!$C$7:$C$1190,MATCH(B110,Historical!$B$7:$B$1192,0))/INDEX(Historical!$D$7:$D$1190,MATCH(B110,Historical!$B$7:$B$1192,0))-1)*100)</f>
        <v>47.122302158273378</v>
      </c>
      <c r="T110" s="474">
        <f>IF(INDEX(Historical!$F$7:$F$1190,MATCH(B110,Historical!$B$7:$B$1192,0))=0,"n/a",((INDEX(Historical!$C$7:$C$1190,MATCH(B110,Historical!$B$7:$B$1192,0))/INDEX(Historical!$F$7:$F$1190,MATCH(B110,Historical!$B$7:$B$1192,0)))^(1/3)-1)*100)</f>
        <v>31.957608230569832</v>
      </c>
      <c r="U110" s="474">
        <f>IF(INDEX(Historical!$H$7:$H$1190,MATCH(B110,Historical!$B$7:$B$1192,0))=0,"n/a",((INDEX(Historical!$C$7:$C$1190,MATCH(B110,Historical!$B$7:$B$1192,0))/INDEX(Historical!$H$7:$H$1190,MATCH(B110,Historical!$B$7:$B$1192,0)))^(1/5)-1)*100)</f>
        <v>20.952052966508106</v>
      </c>
      <c r="V110" s="474">
        <f>IF(INDEX(Historical!$M$7:$M$1190,MATCH(B110,Historical!$B$7:$B$1192,0))=0,"n/a",((INDEX(Historical!$C$7:$C$1190,MATCH(B110,Historical!$B$7:$B$1192,0))/INDEX(Historical!$M$7:$M$1190,MATCH(B110,Historical!$B$7:$B$1192,0)))^(1/10)-1)*100)</f>
        <v>18.021972991575353</v>
      </c>
      <c r="W110" s="475">
        <f t="shared" si="50"/>
        <v>1.162583751307499</v>
      </c>
      <c r="X110" s="476">
        <f t="shared" si="51"/>
        <v>0.99440213414846257</v>
      </c>
      <c r="Y110" s="449"/>
      <c r="Z110" s="430">
        <f t="shared" si="52"/>
        <v>36.768802228412262</v>
      </c>
      <c r="AA110" s="581">
        <f t="shared" si="53"/>
        <v>12.84192200557103</v>
      </c>
      <c r="AB110" s="406">
        <v>12</v>
      </c>
      <c r="AC110" s="568">
        <v>14.36</v>
      </c>
      <c r="AD110" s="568">
        <v>2.71</v>
      </c>
      <c r="AE110" s="568">
        <v>0.4</v>
      </c>
      <c r="AF110" s="568">
        <v>2.17</v>
      </c>
      <c r="AG110" s="568">
        <v>18.11</v>
      </c>
      <c r="AH110" s="568">
        <v>3.58</v>
      </c>
      <c r="AI110" s="568">
        <v>1.32</v>
      </c>
      <c r="AJ110" s="568">
        <v>21.07</v>
      </c>
      <c r="AK110" s="568">
        <v>4.74</v>
      </c>
      <c r="AL110" s="576">
        <v>12180</v>
      </c>
      <c r="AM110" s="571">
        <v>72.09</v>
      </c>
      <c r="AN110" s="568">
        <v>1.52</v>
      </c>
      <c r="AO110" s="510">
        <f t="shared" si="54"/>
        <v>10.973316254576249</v>
      </c>
      <c r="AP110" s="511">
        <f t="shared" si="55"/>
        <v>23.815238260147279</v>
      </c>
      <c r="AQ110" s="582">
        <f t="shared" si="56"/>
        <v>11.289354092212434</v>
      </c>
      <c r="AR110" s="430">
        <f>INDEX(Historical!$C$7:$C$1190,MATCH(B110,Historical!$B$7:$B$1214,0))*IF(AH110="n/a",1.03,IF(AH110&lt;0,1.01,IF(AH110&gt;10,1.1,(1+AH110/100))))</f>
        <v>4.2364220000000001</v>
      </c>
      <c r="AS110" s="581">
        <f t="shared" si="57"/>
        <v>4.2923427704000003</v>
      </c>
      <c r="AT110" s="581">
        <f t="shared" si="60"/>
        <v>4.4957998177169607</v>
      </c>
      <c r="AU110" s="581">
        <f t="shared" si="60"/>
        <v>4.7089007290767455</v>
      </c>
      <c r="AV110" s="581">
        <f t="shared" si="60"/>
        <v>4.9321026236349841</v>
      </c>
      <c r="AW110" s="430">
        <f t="shared" si="58"/>
        <v>22.665567940828687</v>
      </c>
      <c r="AX110" s="516">
        <f t="shared" si="59"/>
        <v>12.290856212151557</v>
      </c>
      <c r="AY110" s="606">
        <v>0.88</v>
      </c>
      <c r="AZ110" s="571">
        <v>37.57</v>
      </c>
      <c r="BA110" s="571">
        <v>-2.69</v>
      </c>
      <c r="BB110" s="571">
        <v>4.05</v>
      </c>
      <c r="BC110" s="571">
        <v>12.27</v>
      </c>
      <c r="BD110" s="591"/>
      <c r="BE110" s="421">
        <v>2021</v>
      </c>
      <c r="BF110" s="421">
        <f t="shared" si="45"/>
        <v>0</v>
      </c>
      <c r="BG110" s="578">
        <v>5.62</v>
      </c>
      <c r="BH110" t="s">
        <v>3876</v>
      </c>
      <c r="BI110" t="s">
        <v>3877</v>
      </c>
    </row>
    <row r="111" spans="1:61" s="8" customFormat="1" ht="12.75" customHeight="1" x14ac:dyDescent="0.25">
      <c r="A111" s="577" t="s">
        <v>4854</v>
      </c>
      <c r="B111" s="409" t="s">
        <v>4851</v>
      </c>
      <c r="C111" s="734" t="s">
        <v>243</v>
      </c>
      <c r="D111" s="734" t="s">
        <v>4855</v>
      </c>
      <c r="E111" s="504">
        <v>6</v>
      </c>
      <c r="F111" s="33">
        <v>629</v>
      </c>
      <c r="G111" s="33" t="s">
        <v>105</v>
      </c>
      <c r="H111" s="33" t="s">
        <v>105</v>
      </c>
      <c r="I111" s="573">
        <v>111.85</v>
      </c>
      <c r="J111" s="430">
        <f t="shared" si="47"/>
        <v>1.4304872597228433</v>
      </c>
      <c r="K111" s="575">
        <v>0.4</v>
      </c>
      <c r="L111" s="406">
        <v>4</v>
      </c>
      <c r="M111" s="423">
        <f t="shared" si="48"/>
        <v>1.6</v>
      </c>
      <c r="N111" s="183" t="s">
        <v>288</v>
      </c>
      <c r="O111" s="505">
        <v>0.3666666666666667</v>
      </c>
      <c r="P111" s="422">
        <v>45621</v>
      </c>
      <c r="Q111" s="422">
        <v>45635</v>
      </c>
      <c r="R111" s="423">
        <f t="shared" si="49"/>
        <v>9.0909090909090882</v>
      </c>
      <c r="S111" s="474">
        <f>IF(INDEX(Historical!$D$7:$D$1190,MATCH(B111,Historical!$B$7:$B$1192,0))=0,"n/a",(INDEX(Historical!$C$7:$C$1190,MATCH(B111,Historical!$B$7:$B$1192,0))/INDEX(Historical!$D$7:$D$1190,MATCH(B111,Historical!$B$7:$B$1192,0))-1)*100)</f>
        <v>18.421052631578959</v>
      </c>
      <c r="T111" s="474">
        <f>IF(INDEX(Historical!$F$7:$F$1190,MATCH(B111,Historical!$B$7:$B$1192,0))=0,"n/a",((INDEX(Historical!$C$7:$C$1190,MATCH(B111,Historical!$B$7:$B$1192,0))/INDEX(Historical!$F$7:$F$1190,MATCH(B111,Historical!$B$7:$B$1192,0)))^(1/3)-1)*100)</f>
        <v>24.355658659858115</v>
      </c>
      <c r="U111" s="474">
        <f>IF(INDEX(Historical!$H$7:$H$1190,MATCH(B111,Historical!$B$7:$B$1192,0))=0,"n/a",((INDEX(Historical!$C$7:$C$1190,MATCH(B111,Historical!$B$7:$B$1192,0))/INDEX(Historical!$H$7:$H$1190,MATCH(B111,Historical!$B$7:$B$1192,0)))^(1/5)-1)*100)</f>
        <v>55.184557391535982</v>
      </c>
      <c r="V111" s="474" t="str">
        <f>IF(INDEX(Historical!$M$7:$M$1190,MATCH(B111,Historical!$B$7:$B$1192,0))=0,"n/a",((INDEX(Historical!$C$7:$C$1190,MATCH(B111,Historical!$B$7:$B$1192,0))/INDEX(Historical!$M$7:$M$1190,MATCH(B111,Historical!$B$7:$B$1192,0)))^(1/10)-1)*100)</f>
        <v>n/a</v>
      </c>
      <c r="W111" s="475" t="str">
        <f t="shared" si="50"/>
        <v>n/a</v>
      </c>
      <c r="X111" s="476">
        <f t="shared" si="51"/>
        <v>5.5911405665183374</v>
      </c>
      <c r="Y111" s="449"/>
      <c r="Z111" s="430">
        <f t="shared" si="52"/>
        <v>43.243243243243242</v>
      </c>
      <c r="AA111" s="581">
        <f t="shared" si="53"/>
        <v>30.229729729729726</v>
      </c>
      <c r="AB111" s="406">
        <v>12</v>
      </c>
      <c r="AC111" s="568">
        <v>3.7</v>
      </c>
      <c r="AD111" s="568" t="s">
        <v>135</v>
      </c>
      <c r="AE111" s="568">
        <v>0.98</v>
      </c>
      <c r="AF111" s="568">
        <v>3.26</v>
      </c>
      <c r="AG111" s="568">
        <v>11.25</v>
      </c>
      <c r="AH111" s="568">
        <v>-2.19</v>
      </c>
      <c r="AI111" s="568">
        <v>29.95</v>
      </c>
      <c r="AJ111" s="568">
        <v>9.8699999999999992</v>
      </c>
      <c r="AK111" s="568" t="s">
        <v>135</v>
      </c>
      <c r="AL111" s="576">
        <v>3720</v>
      </c>
      <c r="AM111" s="571">
        <v>4.18</v>
      </c>
      <c r="AN111" s="568">
        <v>1.28</v>
      </c>
      <c r="AO111" s="510">
        <f t="shared" si="54"/>
        <v>26.385314921529101</v>
      </c>
      <c r="AP111" s="511">
        <f t="shared" si="55"/>
        <v>56.615044651258827</v>
      </c>
      <c r="AQ111" s="582">
        <f t="shared" si="56"/>
        <v>109.28334744914494</v>
      </c>
      <c r="AR111" s="430">
        <f>INDEX(Historical!$C$7:$C$1190,MATCH(B111,Historical!$B$7:$B$1214,0))*IF(AH111="n/a",1.03,IF(AH111&lt;0,1.01,IF(AH111&gt;10,1.1,(1+AH111/100))))</f>
        <v>1.5150000000000001</v>
      </c>
      <c r="AS111" s="581">
        <f t="shared" si="57"/>
        <v>1.6665000000000003</v>
      </c>
      <c r="AT111" s="581">
        <f t="shared" si="60"/>
        <v>1.7164950000000003</v>
      </c>
      <c r="AU111" s="581">
        <f t="shared" si="60"/>
        <v>1.7679898500000004</v>
      </c>
      <c r="AV111" s="581">
        <f t="shared" si="60"/>
        <v>1.8210295455000005</v>
      </c>
      <c r="AW111" s="430">
        <f t="shared" si="58"/>
        <v>8.487014395500001</v>
      </c>
      <c r="AX111" s="516">
        <f t="shared" si="59"/>
        <v>7.5878537286544496</v>
      </c>
      <c r="AY111" s="606">
        <v>1.32</v>
      </c>
      <c r="AZ111" s="571">
        <v>53.239999999999995</v>
      </c>
      <c r="BA111" s="571">
        <v>-4.22</v>
      </c>
      <c r="BB111" s="571">
        <v>9.91</v>
      </c>
      <c r="BC111" s="571">
        <v>22.99</v>
      </c>
      <c r="BD111" s="591"/>
      <c r="BE111" s="421">
        <v>2019</v>
      </c>
      <c r="BF111" s="421">
        <f t="shared" si="45"/>
        <v>1</v>
      </c>
      <c r="BG111" s="578">
        <v>4.1500000000000004</v>
      </c>
      <c r="BH111" t="s">
        <v>3876</v>
      </c>
      <c r="BI111" t="s">
        <v>3877</v>
      </c>
    </row>
    <row r="112" spans="1:61" s="8" customFormat="1" ht="12.75" customHeight="1" x14ac:dyDescent="0.25">
      <c r="A112" s="577" t="s">
        <v>4771</v>
      </c>
      <c r="B112" s="409" t="s">
        <v>4769</v>
      </c>
      <c r="C112" s="734" t="s">
        <v>107</v>
      </c>
      <c r="D112" s="734" t="s">
        <v>3652</v>
      </c>
      <c r="E112" s="504">
        <v>7</v>
      </c>
      <c r="F112" s="33">
        <v>602</v>
      </c>
      <c r="G112" s="33" t="s">
        <v>105</v>
      </c>
      <c r="H112" s="33" t="s">
        <v>105</v>
      </c>
      <c r="I112" s="573">
        <v>22.1</v>
      </c>
      <c r="J112" s="430">
        <f t="shared" si="47"/>
        <v>3.619909502262443</v>
      </c>
      <c r="K112" s="575">
        <v>0.2</v>
      </c>
      <c r="L112" s="406">
        <v>4</v>
      </c>
      <c r="M112" s="423">
        <f t="shared" si="48"/>
        <v>0.8</v>
      </c>
      <c r="N112" s="183" t="s">
        <v>658</v>
      </c>
      <c r="O112" s="505">
        <v>0.18</v>
      </c>
      <c r="P112" s="422">
        <v>45702</v>
      </c>
      <c r="Q112" s="422">
        <v>45709</v>
      </c>
      <c r="R112" s="423">
        <f t="shared" si="49"/>
        <v>11.111111111111121</v>
      </c>
      <c r="S112" s="474">
        <f>IF(INDEX(Historical!$D$7:$D$1190,MATCH(B112,Historical!$B$7:$B$1192,0))=0,"n/a",(INDEX(Historical!$C$7:$C$1190,MATCH(B112,Historical!$B$7:$B$1192,0))/INDEX(Historical!$D$7:$D$1190,MATCH(B112,Historical!$B$7:$B$1192,0))-1)*100)</f>
        <v>4.3478260869565188</v>
      </c>
      <c r="T112" s="474">
        <f>IF(INDEX(Historical!$F$7:$F$1190,MATCH(B112,Historical!$B$7:$B$1192,0))=0,"n/a",((INDEX(Historical!$C$7:$C$1190,MATCH(B112,Historical!$B$7:$B$1192,0))/INDEX(Historical!$F$7:$F$1190,MATCH(B112,Historical!$B$7:$B$1192,0)))^(1/3)-1)*100)</f>
        <v>17.840146380897437</v>
      </c>
      <c r="U112" s="474">
        <f>IF(INDEX(Historical!$H$7:$H$1190,MATCH(B112,Historical!$B$7:$B$1192,0))=0,"n/a",((INDEX(Historical!$C$7:$C$1190,MATCH(B112,Historical!$B$7:$B$1192,0))/INDEX(Historical!$H$7:$H$1190,MATCH(B112,Historical!$B$7:$B$1192,0)))^(1/5)-1)*100)</f>
        <v>23.560170113482393</v>
      </c>
      <c r="V112" s="474" t="str">
        <f>IF(INDEX(Historical!$M$7:$M$1190,MATCH(B112,Historical!$B$7:$B$1192,0))=0,"n/a",((INDEX(Historical!$C$7:$C$1190,MATCH(B112,Historical!$B$7:$B$1192,0))/INDEX(Historical!$M$7:$M$1190,MATCH(B112,Historical!$B$7:$B$1192,0)))^(1/10)-1)*100)</f>
        <v>n/a</v>
      </c>
      <c r="W112" s="475" t="str">
        <f t="shared" si="50"/>
        <v>n/a</v>
      </c>
      <c r="X112" s="476">
        <f t="shared" si="51"/>
        <v>7.5032388896440745</v>
      </c>
      <c r="Y112" s="451" t="s">
        <v>4950</v>
      </c>
      <c r="Z112" s="430">
        <f t="shared" si="52"/>
        <v>37.558685446009392</v>
      </c>
      <c r="AA112" s="581">
        <f t="shared" si="53"/>
        <v>10.375586854460096</v>
      </c>
      <c r="AB112" s="406">
        <v>12</v>
      </c>
      <c r="AC112" s="568">
        <v>2.13</v>
      </c>
      <c r="AD112" s="568" t="s">
        <v>135</v>
      </c>
      <c r="AE112" s="568">
        <v>1.59</v>
      </c>
      <c r="AF112" s="568">
        <v>1.03</v>
      </c>
      <c r="AG112" s="568">
        <v>8.6300000000000008</v>
      </c>
      <c r="AH112" s="568">
        <v>35.630000000000003</v>
      </c>
      <c r="AI112" s="568">
        <v>10.17</v>
      </c>
      <c r="AJ112" s="568">
        <v>3.1399999999999997</v>
      </c>
      <c r="AK112" s="568" t="s">
        <v>135</v>
      </c>
      <c r="AL112" s="576">
        <v>317.13</v>
      </c>
      <c r="AM112" s="571">
        <v>22.3</v>
      </c>
      <c r="AN112" s="568">
        <v>0.17</v>
      </c>
      <c r="AO112" s="510">
        <f t="shared" si="54"/>
        <v>16.804492761284742</v>
      </c>
      <c r="AP112" s="511">
        <f t="shared" si="55"/>
        <v>27.180079615744837</v>
      </c>
      <c r="AQ112" s="582">
        <f t="shared" si="56"/>
        <v>-31.08183771040418</v>
      </c>
      <c r="AR112" s="430">
        <f>INDEX(Historical!$C$7:$C$1190,MATCH(B112,Historical!$B$7:$B$1214,0))*IF(AH112="n/a",1.03,IF(AH112&lt;0,1.01,IF(AH112&gt;10,1.1,(1+AH112/100))))</f>
        <v>0.79200000000000004</v>
      </c>
      <c r="AS112" s="581">
        <f t="shared" si="57"/>
        <v>0.87120000000000009</v>
      </c>
      <c r="AT112" s="581">
        <f t="shared" si="60"/>
        <v>0.89733600000000013</v>
      </c>
      <c r="AU112" s="581">
        <f t="shared" si="60"/>
        <v>0.92425608000000015</v>
      </c>
      <c r="AV112" s="581">
        <f t="shared" si="60"/>
        <v>0.95198376240000016</v>
      </c>
      <c r="AW112" s="430">
        <f t="shared" si="58"/>
        <v>4.4367758424000003</v>
      </c>
      <c r="AX112" s="516">
        <f t="shared" si="59"/>
        <v>20.075908789140271</v>
      </c>
      <c r="AY112" s="606">
        <v>0.61</v>
      </c>
      <c r="AZ112" s="571">
        <v>38.129999999999995</v>
      </c>
      <c r="BA112" s="571">
        <v>-1.5599999999999998</v>
      </c>
      <c r="BB112" s="571">
        <v>3.2300000000000004</v>
      </c>
      <c r="BC112" s="571">
        <v>9.81</v>
      </c>
      <c r="BD112" s="591"/>
      <c r="BE112" s="421">
        <v>2019</v>
      </c>
      <c r="BF112" s="421">
        <f t="shared" si="45"/>
        <v>1</v>
      </c>
      <c r="BG112" s="578">
        <v>1.02</v>
      </c>
      <c r="BH112" t="s">
        <v>3876</v>
      </c>
      <c r="BI112" t="s">
        <v>3877</v>
      </c>
    </row>
    <row r="113" spans="1:61" s="8" customFormat="1" ht="12.75" customHeight="1" x14ac:dyDescent="0.25">
      <c r="A113" s="577" t="s">
        <v>3315</v>
      </c>
      <c r="B113" s="409" t="s">
        <v>3316</v>
      </c>
      <c r="C113" s="734" t="s">
        <v>107</v>
      </c>
      <c r="D113" s="734" t="s">
        <v>3652</v>
      </c>
      <c r="E113" s="504">
        <v>5</v>
      </c>
      <c r="F113" s="33">
        <v>663</v>
      </c>
      <c r="G113" s="33" t="s">
        <v>105</v>
      </c>
      <c r="H113" s="33" t="s">
        <v>105</v>
      </c>
      <c r="I113" s="573">
        <v>94.4</v>
      </c>
      <c r="J113" s="430">
        <f t="shared" si="47"/>
        <v>3.1779661016949152</v>
      </c>
      <c r="K113" s="575">
        <v>0.75</v>
      </c>
      <c r="L113" s="406">
        <v>4</v>
      </c>
      <c r="M113" s="423">
        <f t="shared" si="48"/>
        <v>3</v>
      </c>
      <c r="N113" s="183" t="s">
        <v>436</v>
      </c>
      <c r="O113" s="505">
        <v>0.7</v>
      </c>
      <c r="P113" s="422">
        <v>45667</v>
      </c>
      <c r="Q113" s="422">
        <v>45680</v>
      </c>
      <c r="R113" s="423">
        <f t="shared" si="49"/>
        <v>7.1428571428571495</v>
      </c>
      <c r="S113" s="474">
        <f>IF(INDEX(Historical!$D$7:$D$1190,MATCH(B113,Historical!$B$7:$B$1192,0))=0,"n/a",(INDEX(Historical!$C$7:$C$1190,MATCH(B113,Historical!$B$7:$B$1192,0))/INDEX(Historical!$D$7:$D$1190,MATCH(B113,Historical!$B$7:$B$1192,0))-1)*100)</f>
        <v>27.272727272727249</v>
      </c>
      <c r="T113" s="474">
        <f>IF(INDEX(Historical!$F$7:$F$1190,MATCH(B113,Historical!$B$7:$B$1192,0))=0,"n/a",((INDEX(Historical!$C$7:$C$1190,MATCH(B113,Historical!$B$7:$B$1192,0))/INDEX(Historical!$F$7:$F$1190,MATCH(B113,Historical!$B$7:$B$1192,0)))^(1/3)-1)*100)</f>
        <v>24.814539786975121</v>
      </c>
      <c r="U113" s="474">
        <f>IF(INDEX(Historical!$H$7:$H$1190,MATCH(B113,Historical!$B$7:$B$1192,0))=0,"n/a",((INDEX(Historical!$C$7:$C$1190,MATCH(B113,Historical!$B$7:$B$1192,0))/INDEX(Historical!$H$7:$H$1190,MATCH(B113,Historical!$B$7:$B$1192,0)))^(1/5)-1)*100)</f>
        <v>13.295681060117071</v>
      </c>
      <c r="V113" s="474">
        <f>IF(INDEX(Historical!$M$7:$M$1190,MATCH(B113,Historical!$B$7:$B$1192,0))=0,"n/a",((INDEX(Historical!$C$7:$C$1190,MATCH(B113,Historical!$B$7:$B$1192,0))/INDEX(Historical!$M$7:$M$1190,MATCH(B113,Historical!$B$7:$B$1192,0)))^(1/10)-1)*100)</f>
        <v>39.545489401497179</v>
      </c>
      <c r="W113" s="475">
        <f t="shared" si="50"/>
        <v>0.33621232816538871</v>
      </c>
      <c r="X113" s="476">
        <f t="shared" si="51"/>
        <v>0.99817425376254265</v>
      </c>
      <c r="Y113" s="449"/>
      <c r="Z113" s="430">
        <f t="shared" si="52"/>
        <v>31.512605042016805</v>
      </c>
      <c r="AA113" s="581">
        <f t="shared" si="53"/>
        <v>9.9159663865546221</v>
      </c>
      <c r="AB113" s="406">
        <v>12</v>
      </c>
      <c r="AC113" s="568">
        <v>9.52</v>
      </c>
      <c r="AD113" s="568" t="s">
        <v>135</v>
      </c>
      <c r="AE113" s="568">
        <v>2.5299999999999998</v>
      </c>
      <c r="AF113" s="568">
        <v>1.57</v>
      </c>
      <c r="AG113" s="568">
        <v>17.2</v>
      </c>
      <c r="AH113" s="568">
        <v>2.4699999999999998</v>
      </c>
      <c r="AI113" s="568">
        <v>0.73</v>
      </c>
      <c r="AJ113" s="568">
        <v>13.320000000000002</v>
      </c>
      <c r="AK113" s="568" t="s">
        <v>135</v>
      </c>
      <c r="AL113" s="576">
        <v>1260</v>
      </c>
      <c r="AM113" s="571">
        <v>0</v>
      </c>
      <c r="AN113" s="568">
        <v>0.5</v>
      </c>
      <c r="AO113" s="510">
        <f t="shared" si="54"/>
        <v>6.5576807752573636</v>
      </c>
      <c r="AP113" s="511">
        <f t="shared" si="55"/>
        <v>16.473647161811986</v>
      </c>
      <c r="AQ113" s="582">
        <f t="shared" si="56"/>
        <v>-16.818625944691046</v>
      </c>
      <c r="AR113" s="430">
        <f>INDEX(Historical!$C$7:$C$1190,MATCH(B113,Historical!$B$7:$B$1214,0))*IF(AH113="n/a",1.03,IF(AH113&lt;0,1.01,IF(AH113&gt;10,1.1,(1+AH113/100))))</f>
        <v>2.8691599999999995</v>
      </c>
      <c r="AS113" s="581">
        <f t="shared" si="57"/>
        <v>2.8901048679999999</v>
      </c>
      <c r="AT113" s="581">
        <f t="shared" si="60"/>
        <v>2.97680801404</v>
      </c>
      <c r="AU113" s="581">
        <f t="shared" si="60"/>
        <v>3.0661122544612001</v>
      </c>
      <c r="AV113" s="581">
        <f t="shared" si="60"/>
        <v>3.1580956220950362</v>
      </c>
      <c r="AW113" s="430">
        <f t="shared" si="58"/>
        <v>14.960280758596234</v>
      </c>
      <c r="AX113" s="516">
        <f t="shared" si="59"/>
        <v>15.847755040885838</v>
      </c>
      <c r="AY113" s="606">
        <v>0.79</v>
      </c>
      <c r="AZ113" s="571">
        <v>31.290000000000003</v>
      </c>
      <c r="BA113" s="571">
        <v>-5.3900000000000006</v>
      </c>
      <c r="BB113" s="571">
        <v>3.19</v>
      </c>
      <c r="BC113" s="571">
        <v>7.8299999999999992</v>
      </c>
      <c r="BD113" s="591"/>
      <c r="BE113" s="421">
        <v>2021</v>
      </c>
      <c r="BF113" s="421">
        <f t="shared" si="45"/>
        <v>0</v>
      </c>
      <c r="BG113" s="578">
        <v>1.79</v>
      </c>
      <c r="BH113" t="s">
        <v>3876</v>
      </c>
      <c r="BI113" t="s">
        <v>3877</v>
      </c>
    </row>
    <row r="114" spans="1:61" s="8" customFormat="1" ht="12.75" customHeight="1" x14ac:dyDescent="0.25">
      <c r="A114" s="577" t="s">
        <v>3975</v>
      </c>
      <c r="B114" s="409" t="s">
        <v>3965</v>
      </c>
      <c r="C114" s="734" t="s">
        <v>107</v>
      </c>
      <c r="D114" s="734" t="s">
        <v>3652</v>
      </c>
      <c r="E114" s="504">
        <v>8</v>
      </c>
      <c r="F114" s="33">
        <v>563</v>
      </c>
      <c r="G114" s="33" t="s">
        <v>105</v>
      </c>
      <c r="H114" s="33" t="s">
        <v>105</v>
      </c>
      <c r="I114" s="573">
        <v>52.41</v>
      </c>
      <c r="J114" s="430">
        <f t="shared" si="47"/>
        <v>4.7128410608662481</v>
      </c>
      <c r="K114" s="575">
        <v>0.61750000000000005</v>
      </c>
      <c r="L114" s="406">
        <v>4</v>
      </c>
      <c r="M114" s="423">
        <f t="shared" si="48"/>
        <v>2.4700000000000002</v>
      </c>
      <c r="N114" s="183" t="s">
        <v>147</v>
      </c>
      <c r="O114" s="505">
        <v>0.41</v>
      </c>
      <c r="P114" s="609">
        <v>45534</v>
      </c>
      <c r="Q114" s="609">
        <v>45550</v>
      </c>
      <c r="R114" s="423">
        <f t="shared" si="49"/>
        <v>50.609756097560997</v>
      </c>
      <c r="S114" s="474">
        <f>IF(INDEX(Historical!$D$7:$D$1190,MATCH(B114,Historical!$B$7:$B$1192,0))=0,"n/a",(INDEX(Historical!$C$7:$C$1190,MATCH(B114,Historical!$B$7:$B$1192,0))/INDEX(Historical!$D$7:$D$1190,MATCH(B114,Historical!$B$7:$B$1192,0))-1)*100)</f>
        <v>25.304878048780498</v>
      </c>
      <c r="T114" s="474">
        <f>IF(INDEX(Historical!$F$7:$F$1190,MATCH(B114,Historical!$B$7:$B$1192,0))=0,"n/a",((INDEX(Historical!$C$7:$C$1190,MATCH(B114,Historical!$B$7:$B$1192,0))/INDEX(Historical!$F$7:$F$1190,MATCH(B114,Historical!$B$7:$B$1192,0)))^(1/3)-1)*100)</f>
        <v>11.064054147667225</v>
      </c>
      <c r="U114" s="474">
        <f>IF(INDEX(Historical!$H$7:$H$1190,MATCH(B114,Historical!$B$7:$B$1192,0))=0,"n/a",((INDEX(Historical!$C$7:$C$1190,MATCH(B114,Historical!$B$7:$B$1192,0))/INDEX(Historical!$H$7:$H$1190,MATCH(B114,Historical!$B$7:$B$1192,0)))^(1/5)-1)*100)</f>
        <v>8.4471771197698544</v>
      </c>
      <c r="V114" s="474">
        <f>IF(INDEX(Historical!$M$7:$M$1190,MATCH(B114,Historical!$B$7:$B$1192,0))=0,"n/a",((INDEX(Historical!$C$7:$C$1190,MATCH(B114,Historical!$B$7:$B$1192,0))/INDEX(Historical!$M$7:$M$1190,MATCH(B114,Historical!$B$7:$B$1192,0)))^(1/10)-1)*100)</f>
        <v>5.1814162224752103</v>
      </c>
      <c r="W114" s="475">
        <f t="shared" si="50"/>
        <v>1.6302834509084392</v>
      </c>
      <c r="X114" s="476" t="str">
        <f t="shared" si="51"/>
        <v>n/a</v>
      </c>
      <c r="Y114" s="451"/>
      <c r="Z114" s="430">
        <f t="shared" si="52"/>
        <v>73.731343283582092</v>
      </c>
      <c r="AA114" s="581">
        <f t="shared" si="53"/>
        <v>15.644776119402984</v>
      </c>
      <c r="AB114" s="406">
        <v>12</v>
      </c>
      <c r="AC114" s="568">
        <v>3.35</v>
      </c>
      <c r="AD114" s="568" t="s">
        <v>135</v>
      </c>
      <c r="AE114" s="568">
        <v>1.84</v>
      </c>
      <c r="AF114" s="568">
        <v>1.06</v>
      </c>
      <c r="AG114" s="568">
        <v>8.08</v>
      </c>
      <c r="AH114" s="568">
        <v>65.92</v>
      </c>
      <c r="AI114" s="568">
        <v>1.3599999999999999</v>
      </c>
      <c r="AJ114" s="568">
        <v>-22.23</v>
      </c>
      <c r="AK114" s="568" t="s">
        <v>135</v>
      </c>
      <c r="AL114" s="576">
        <v>523.83000000000004</v>
      </c>
      <c r="AM114" s="571">
        <v>8.08</v>
      </c>
      <c r="AN114" s="568">
        <v>0.55000000000000004</v>
      </c>
      <c r="AO114" s="510">
        <f t="shared" si="54"/>
        <v>-2.4847579387668812</v>
      </c>
      <c r="AP114" s="511">
        <f t="shared" si="55"/>
        <v>13.160018180636103</v>
      </c>
      <c r="AQ114" s="582">
        <f t="shared" si="56"/>
        <v>-14.148803964670831</v>
      </c>
      <c r="AR114" s="430">
        <f>INDEX(Historical!$C$7:$C$1190,MATCH(B114,Historical!$B$7:$B$1214,0))*IF(AH114="n/a",1.03,IF(AH114&lt;0,1.01,IF(AH114&gt;10,1.1,(1+AH114/100))))</f>
        <v>2.2605000000000004</v>
      </c>
      <c r="AS114" s="581">
        <f t="shared" si="57"/>
        <v>2.2912428000000005</v>
      </c>
      <c r="AT114" s="581">
        <f t="shared" si="60"/>
        <v>2.3599800840000005</v>
      </c>
      <c r="AU114" s="581">
        <f t="shared" si="60"/>
        <v>2.4307794865200005</v>
      </c>
      <c r="AV114" s="581">
        <f t="shared" si="60"/>
        <v>2.5037028711156006</v>
      </c>
      <c r="AW114" s="430">
        <f t="shared" si="58"/>
        <v>11.846205241635602</v>
      </c>
      <c r="AX114" s="516">
        <f t="shared" si="59"/>
        <v>22.602948371752724</v>
      </c>
      <c r="AY114" s="606">
        <v>0.79</v>
      </c>
      <c r="AZ114" s="571">
        <v>34.75</v>
      </c>
      <c r="BA114" s="571">
        <v>-12.21</v>
      </c>
      <c r="BB114" s="571">
        <v>3.61</v>
      </c>
      <c r="BC114" s="571">
        <v>6.15</v>
      </c>
      <c r="BD114" s="591"/>
      <c r="BE114" s="421">
        <v>2017</v>
      </c>
      <c r="BF114" s="421">
        <f t="shared" si="45"/>
        <v>1</v>
      </c>
      <c r="BG114" s="578">
        <v>0.77</v>
      </c>
      <c r="BH114" t="s">
        <v>3876</v>
      </c>
      <c r="BI114" t="s">
        <v>3877</v>
      </c>
    </row>
    <row r="115" spans="1:61" s="8" customFormat="1" ht="12.75" customHeight="1" x14ac:dyDescent="0.25">
      <c r="A115" s="8" t="s">
        <v>4739</v>
      </c>
      <c r="B115" s="409" t="s">
        <v>4740</v>
      </c>
      <c r="C115" s="734" t="s">
        <v>243</v>
      </c>
      <c r="D115" s="734" t="s">
        <v>3664</v>
      </c>
      <c r="E115" s="504">
        <v>7</v>
      </c>
      <c r="F115" s="33">
        <v>600</v>
      </c>
      <c r="G115" s="33" t="s">
        <v>105</v>
      </c>
      <c r="H115" s="33" t="s">
        <v>105</v>
      </c>
      <c r="I115" s="573">
        <v>132.02000000000001</v>
      </c>
      <c r="J115" s="430">
        <f t="shared" si="47"/>
        <v>0.66656567186789872</v>
      </c>
      <c r="K115" s="575">
        <v>0.22</v>
      </c>
      <c r="L115" s="406">
        <v>4</v>
      </c>
      <c r="M115" s="423">
        <f t="shared" si="48"/>
        <v>0.88</v>
      </c>
      <c r="N115" s="183" t="s">
        <v>3853</v>
      </c>
      <c r="O115" s="505">
        <v>0.2</v>
      </c>
      <c r="P115" s="422">
        <v>45643</v>
      </c>
      <c r="Q115" s="422">
        <v>45660</v>
      </c>
      <c r="R115" s="423">
        <f t="shared" si="49"/>
        <v>9.9999999999999947</v>
      </c>
      <c r="S115" s="474">
        <f>IF(INDEX(Historical!$D$7:$D$1190,MATCH(B115,Historical!$B$7:$B$1192,0))=0,"n/a",(INDEX(Historical!$C$7:$C$1190,MATCH(B115,Historical!$B$7:$B$1192,0))/INDEX(Historical!$D$7:$D$1190,MATCH(B115,Historical!$B$7:$B$1192,0))-1)*100)</f>
        <v>25</v>
      </c>
      <c r="T115" s="474">
        <f>IF(INDEX(Historical!$F$7:$F$1190,MATCH(B115,Historical!$B$7:$B$1192,0))=0,"n/a",((INDEX(Historical!$C$7:$C$1190,MATCH(B115,Historical!$B$7:$B$1192,0))/INDEX(Historical!$F$7:$F$1190,MATCH(B115,Historical!$B$7:$B$1192,0)))^(1/3)-1)*100)</f>
        <v>12.624788044360603</v>
      </c>
      <c r="U115" s="474">
        <f>IF(INDEX(Historical!$H$7:$H$1190,MATCH(B115,Historical!$B$7:$B$1192,0))=0,"n/a",((INDEX(Historical!$C$7:$C$1190,MATCH(B115,Historical!$B$7:$B$1192,0))/INDEX(Historical!$H$7:$H$1190,MATCH(B115,Historical!$B$7:$B$1192,0)))^(1/5)-1)*100)</f>
        <v>12.700920209792542</v>
      </c>
      <c r="V115" s="474">
        <f>IF(INDEX(Historical!$M$7:$M$1190,MATCH(B115,Historical!$B$7:$B$1192,0))=0,"n/a",((INDEX(Historical!$C$7:$C$1190,MATCH(B115,Historical!$B$7:$B$1192,0))/INDEX(Historical!$M$7:$M$1190,MATCH(B115,Historical!$B$7:$B$1192,0)))^(1/10)-1)*100)</f>
        <v>14.869835499703509</v>
      </c>
      <c r="W115" s="475">
        <f t="shared" si="50"/>
        <v>0.85413992710583697</v>
      </c>
      <c r="X115" s="476">
        <f t="shared" si="51"/>
        <v>0.39591397162694958</v>
      </c>
      <c r="Y115" s="405"/>
      <c r="Z115" s="430">
        <f t="shared" si="52"/>
        <v>6.5769805680119573</v>
      </c>
      <c r="AA115" s="581">
        <f t="shared" si="53"/>
        <v>9.8669656203288501</v>
      </c>
      <c r="AB115" s="406">
        <v>12</v>
      </c>
      <c r="AC115" s="568">
        <v>13.38</v>
      </c>
      <c r="AD115" s="568" t="s">
        <v>135</v>
      </c>
      <c r="AE115" s="568">
        <v>1.47</v>
      </c>
      <c r="AF115" s="568">
        <v>2.0699999999999998</v>
      </c>
      <c r="AG115" s="568">
        <v>23.05</v>
      </c>
      <c r="AH115" s="568">
        <v>-22.56</v>
      </c>
      <c r="AI115" s="568">
        <v>1.34</v>
      </c>
      <c r="AJ115" s="568">
        <v>32.08</v>
      </c>
      <c r="AK115" s="568">
        <v>-3.29</v>
      </c>
      <c r="AL115" s="576">
        <v>26050</v>
      </c>
      <c r="AM115" s="571">
        <v>0.65</v>
      </c>
      <c r="AN115" s="568">
        <v>0.18</v>
      </c>
      <c r="AO115" s="510">
        <f t="shared" si="54"/>
        <v>3.5005202613315909</v>
      </c>
      <c r="AP115" s="511">
        <f t="shared" si="55"/>
        <v>13.367485881660441</v>
      </c>
      <c r="AQ115" s="582">
        <f t="shared" si="56"/>
        <v>-4.7235161716043255</v>
      </c>
      <c r="AR115" s="430">
        <f>INDEX(Historical!$C$7:$C$1190,MATCH(B115,Historical!$B$7:$B$1214,0))*IF(AH115="n/a",1.03,IF(AH115&lt;0,1.01,IF(AH115&gt;10,1.1,(1+AH115/100))))</f>
        <v>0.80800000000000005</v>
      </c>
      <c r="AS115" s="581">
        <f t="shared" si="57"/>
        <v>0.81882720000000009</v>
      </c>
      <c r="AT115" s="581">
        <f t="shared" si="60"/>
        <v>0.82701547200000014</v>
      </c>
      <c r="AU115" s="581">
        <f t="shared" si="60"/>
        <v>0.83528562672000017</v>
      </c>
      <c r="AV115" s="581">
        <f t="shared" si="60"/>
        <v>0.84363848298720023</v>
      </c>
      <c r="AW115" s="430">
        <f t="shared" si="58"/>
        <v>4.1327667817072005</v>
      </c>
      <c r="AX115" s="516">
        <f t="shared" si="59"/>
        <v>3.1304096210477201</v>
      </c>
      <c r="AY115" s="606">
        <v>1.28</v>
      </c>
      <c r="AZ115" s="571">
        <v>49.9</v>
      </c>
      <c r="BA115" s="571">
        <v>-11.67</v>
      </c>
      <c r="BB115" s="571">
        <v>12.6</v>
      </c>
      <c r="BC115" s="571">
        <v>19.02</v>
      </c>
      <c r="BD115" s="591"/>
      <c r="BE115" s="421">
        <v>2019</v>
      </c>
      <c r="BF115" s="421">
        <f t="shared" ref="BF115:BF145" si="61">IF(BE115&gt;2020,0,IF(BE115&gt;2008,1,IF(BE115&gt;2001,2,IF(BE115&gt;1990,3,IF(BE115&gt;1980,4,IF(BE115&gt;1973,5,IF(BE115&gt;1970,6,IF(BE115&gt;1960,7,IF(BE115&gt;1958,8,IF(BE115&gt;1953,9,10))))))))))</f>
        <v>1</v>
      </c>
      <c r="BG115" s="578">
        <v>16.07</v>
      </c>
      <c r="BH115" t="s">
        <v>3876</v>
      </c>
      <c r="BI115" t="s">
        <v>3877</v>
      </c>
    </row>
    <row r="116" spans="1:61" s="8" customFormat="1" ht="12.75" customHeight="1" x14ac:dyDescent="0.25">
      <c r="A116" s="577" t="s">
        <v>4923</v>
      </c>
      <c r="B116" s="409" t="s">
        <v>4920</v>
      </c>
      <c r="C116" s="734" t="s">
        <v>3636</v>
      </c>
      <c r="D116" s="734" t="s">
        <v>4808</v>
      </c>
      <c r="E116" s="504">
        <v>7</v>
      </c>
      <c r="F116" s="33">
        <v>606</v>
      </c>
      <c r="G116" s="33" t="s">
        <v>105</v>
      </c>
      <c r="H116" s="33" t="s">
        <v>105</v>
      </c>
      <c r="I116" s="573">
        <v>15.27</v>
      </c>
      <c r="J116" s="430">
        <f t="shared" si="47"/>
        <v>7.4656188605108049</v>
      </c>
      <c r="K116" s="575">
        <v>0.28499999999999998</v>
      </c>
      <c r="L116" s="406">
        <v>4</v>
      </c>
      <c r="M116" s="423">
        <f t="shared" si="48"/>
        <v>1.1399999999999999</v>
      </c>
      <c r="N116" s="183" t="s">
        <v>311</v>
      </c>
      <c r="O116" s="505">
        <v>0.28000000000000003</v>
      </c>
      <c r="P116" s="422">
        <v>45729</v>
      </c>
      <c r="Q116" s="422">
        <v>45747</v>
      </c>
      <c r="R116" s="423">
        <f t="shared" si="49"/>
        <v>1.7857142857142672</v>
      </c>
      <c r="S116" s="474">
        <f>IF(INDEX(Historical!$D$7:$D$1190,MATCH(B116,Historical!$B$7:$B$1192,0))=0,"n/a",(INDEX(Historical!$C$7:$C$1190,MATCH(B116,Historical!$B$7:$B$1192,0))/INDEX(Historical!$D$7:$D$1190,MATCH(B116,Historical!$B$7:$B$1192,0))-1)*100)</f>
        <v>0.90909090909090384</v>
      </c>
      <c r="T116" s="474">
        <f>IF(INDEX(Historical!$F$7:$F$1190,MATCH(B116,Historical!$B$7:$B$1192,0))=0,"n/a",((INDEX(Historical!$C$7:$C$1190,MATCH(B116,Historical!$B$7:$B$1192,0))/INDEX(Historical!$F$7:$F$1190,MATCH(B116,Historical!$B$7:$B$1192,0)))^(1/3)-1)*100)</f>
        <v>3.0272984831727134</v>
      </c>
      <c r="U116" s="474">
        <f>IF(INDEX(Historical!$H$7:$H$1190,MATCH(B116,Historical!$B$7:$B$1192,0))=0,"n/a",((INDEX(Historical!$C$7:$C$1190,MATCH(B116,Historical!$B$7:$B$1192,0))/INDEX(Historical!$H$7:$H$1190,MATCH(B116,Historical!$B$7:$B$1192,0)))^(1/5)-1)*100)</f>
        <v>80.459187241341354</v>
      </c>
      <c r="V116" s="474" t="str">
        <f>IF(INDEX(Historical!$M$7:$M$1190,MATCH(B116,Historical!$B$7:$B$1192,0))=0,"n/a",((INDEX(Historical!$C$7:$C$1190,MATCH(B116,Historical!$B$7:$B$1192,0))/INDEX(Historical!$M$7:$M$1190,MATCH(B116,Historical!$B$7:$B$1192,0)))^(1/10)-1)*100)</f>
        <v>n/a</v>
      </c>
      <c r="W116" s="475" t="str">
        <f t="shared" si="50"/>
        <v>n/a</v>
      </c>
      <c r="X116" s="476" t="str">
        <f t="shared" si="51"/>
        <v>n/a</v>
      </c>
      <c r="Y116" s="449"/>
      <c r="Z116" s="430" t="str">
        <f t="shared" si="52"/>
        <v>n/a</v>
      </c>
      <c r="AA116" s="581" t="str">
        <f t="shared" si="53"/>
        <v>n/a</v>
      </c>
      <c r="AB116" s="406">
        <v>12</v>
      </c>
      <c r="AC116" s="568">
        <v>-0.04</v>
      </c>
      <c r="AD116" s="568" t="s">
        <v>135</v>
      </c>
      <c r="AE116" s="568">
        <v>3.84</v>
      </c>
      <c r="AF116" s="568">
        <v>0.94</v>
      </c>
      <c r="AG116" s="568">
        <v>-0.28999999999999998</v>
      </c>
      <c r="AH116" s="568">
        <v>-228.5</v>
      </c>
      <c r="AI116" s="568">
        <v>88.28</v>
      </c>
      <c r="AJ116" s="568">
        <v>-21.32</v>
      </c>
      <c r="AK116" s="568" t="s">
        <v>135</v>
      </c>
      <c r="AL116" s="576">
        <v>216.2</v>
      </c>
      <c r="AM116" s="571">
        <v>9.39</v>
      </c>
      <c r="AN116" s="568">
        <v>1.57</v>
      </c>
      <c r="AO116" s="510" t="str">
        <f t="shared" si="54"/>
        <v>n/a</v>
      </c>
      <c r="AP116" s="511">
        <f t="shared" si="55"/>
        <v>87.924806101852155</v>
      </c>
      <c r="AQ116" s="582" t="str">
        <f t="shared" si="56"/>
        <v>n/a</v>
      </c>
      <c r="AR116" s="430">
        <f>INDEX(Historical!$C$7:$C$1190,MATCH(B116,Historical!$B$7:$B$1214,0))*IF(AH116="n/a",1.03,IF(AH116&lt;0,1.01,IF(AH116&gt;10,1.1,(1+AH116/100))))</f>
        <v>1.1211000000000002</v>
      </c>
      <c r="AS116" s="581">
        <f t="shared" si="57"/>
        <v>1.2332100000000004</v>
      </c>
      <c r="AT116" s="581">
        <f t="shared" si="60"/>
        <v>1.2702063000000003</v>
      </c>
      <c r="AU116" s="581">
        <f t="shared" si="60"/>
        <v>1.3083124890000004</v>
      </c>
      <c r="AV116" s="581">
        <f t="shared" si="60"/>
        <v>1.3475618636700004</v>
      </c>
      <c r="AW116" s="430">
        <f t="shared" si="58"/>
        <v>6.2803906526700022</v>
      </c>
      <c r="AX116" s="516">
        <f t="shared" si="59"/>
        <v>41.128949919253458</v>
      </c>
      <c r="AY116" s="606">
        <v>0.66</v>
      </c>
      <c r="AZ116" s="571">
        <v>9.4600000000000009</v>
      </c>
      <c r="BA116" s="571">
        <v>-21.37</v>
      </c>
      <c r="BB116" s="571">
        <v>4.4799999999999995</v>
      </c>
      <c r="BC116" s="571">
        <v>-4.0599999999999996</v>
      </c>
      <c r="BD116" s="591"/>
      <c r="BE116" s="421">
        <v>2019</v>
      </c>
      <c r="BF116" s="421">
        <f t="shared" si="61"/>
        <v>1</v>
      </c>
      <c r="BG116" s="578">
        <v>-0.12</v>
      </c>
      <c r="BH116" t="s">
        <v>3876</v>
      </c>
      <c r="BI116" t="s">
        <v>3878</v>
      </c>
    </row>
    <row r="117" spans="1:61" s="8" customFormat="1" ht="12.75" customHeight="1" x14ac:dyDescent="0.25">
      <c r="A117" s="577" t="s">
        <v>4960</v>
      </c>
      <c r="B117" s="409" t="s">
        <v>4957</v>
      </c>
      <c r="C117" s="734" t="s">
        <v>107</v>
      </c>
      <c r="D117" s="734" t="s">
        <v>3652</v>
      </c>
      <c r="E117" s="504">
        <v>5</v>
      </c>
      <c r="F117" s="33">
        <v>665</v>
      </c>
      <c r="G117" s="33" t="s">
        <v>105</v>
      </c>
      <c r="H117" s="33" t="s">
        <v>105</v>
      </c>
      <c r="I117" s="573">
        <v>43.39</v>
      </c>
      <c r="J117" s="430">
        <f t="shared" si="47"/>
        <v>2.7656141968195436</v>
      </c>
      <c r="K117" s="575">
        <v>0.3</v>
      </c>
      <c r="L117" s="406">
        <v>4</v>
      </c>
      <c r="M117" s="423">
        <f t="shared" si="48"/>
        <v>1.2</v>
      </c>
      <c r="N117" s="183" t="s">
        <v>106</v>
      </c>
      <c r="O117" s="505">
        <v>0.27</v>
      </c>
      <c r="P117" s="422">
        <v>45691</v>
      </c>
      <c r="Q117" s="422">
        <v>45705</v>
      </c>
      <c r="R117" s="423">
        <f t="shared" si="49"/>
        <v>11.1111111111111</v>
      </c>
      <c r="S117" s="474">
        <f>IF(INDEX(Historical!$D$7:$D$1190,MATCH(B117,Historical!$B$7:$B$1192,0))=0,"n/a",(INDEX(Historical!$C$7:$C$1190,MATCH(B117,Historical!$B$7:$B$1192,0))/INDEX(Historical!$D$7:$D$1190,MATCH(B117,Historical!$B$7:$B$1192,0))-1)*100)</f>
        <v>8.0000000000000071</v>
      </c>
      <c r="T117" s="474">
        <f>IF(INDEX(Historical!$F$7:$F$1190,MATCH(B117,Historical!$B$7:$B$1192,0))=0,"n/a",((INDEX(Historical!$C$7:$C$1190,MATCH(B117,Historical!$B$7:$B$1192,0))/INDEX(Historical!$F$7:$F$1190,MATCH(B117,Historical!$B$7:$B$1192,0)))^(1/3)-1)*100)</f>
        <v>24.473980004936525</v>
      </c>
      <c r="U117" s="474">
        <f>IF(INDEX(Historical!$H$7:$H$1190,MATCH(B117,Historical!$B$7:$B$1192,0))=0,"n/a",((INDEX(Historical!$C$7:$C$1190,MATCH(B117,Historical!$B$7:$B$1192,0))/INDEX(Historical!$H$7:$H$1190,MATCH(B117,Historical!$B$7:$B$1192,0)))^(1/5)-1)*100)</f>
        <v>18.613244273857667</v>
      </c>
      <c r="V117" s="474" t="str">
        <f>IF(INDEX(Historical!$M$7:$M$1190,MATCH(B117,Historical!$B$7:$B$1192,0))=0,"n/a",((INDEX(Historical!$C$7:$C$1190,MATCH(B117,Historical!$B$7:$B$1192,0))/INDEX(Historical!$M$7:$M$1190,MATCH(B117,Historical!$B$7:$B$1192,0)))^(1/10)-1)*100)</f>
        <v>n/a</v>
      </c>
      <c r="W117" s="475" t="str">
        <f t="shared" si="50"/>
        <v>n/a</v>
      </c>
      <c r="X117" s="476">
        <f t="shared" si="51"/>
        <v>1.8465520112954035</v>
      </c>
      <c r="Y117" s="449"/>
      <c r="Z117" s="430">
        <f t="shared" si="52"/>
        <v>24.742268041237114</v>
      </c>
      <c r="AA117" s="581">
        <f t="shared" si="53"/>
        <v>8.9463917525773198</v>
      </c>
      <c r="AB117" s="406">
        <v>12</v>
      </c>
      <c r="AC117" s="568">
        <v>4.8499999999999996</v>
      </c>
      <c r="AD117" s="568" t="s">
        <v>135</v>
      </c>
      <c r="AE117" s="568">
        <v>3.19</v>
      </c>
      <c r="AF117" s="568">
        <v>1.33</v>
      </c>
      <c r="AG117" s="568">
        <v>16.239999999999998</v>
      </c>
      <c r="AH117" s="568">
        <v>-10.620000000000001</v>
      </c>
      <c r="AI117" s="568">
        <v>30.85</v>
      </c>
      <c r="AJ117" s="568">
        <v>10.08</v>
      </c>
      <c r="AK117" s="568" t="s">
        <v>135</v>
      </c>
      <c r="AL117" s="576">
        <v>301.44</v>
      </c>
      <c r="AM117" s="571">
        <v>8.9499999999999993</v>
      </c>
      <c r="AN117" s="568">
        <v>0.28000000000000003</v>
      </c>
      <c r="AO117" s="510">
        <f t="shared" si="54"/>
        <v>12.432466718099892</v>
      </c>
      <c r="AP117" s="511">
        <f t="shared" si="55"/>
        <v>21.378858470677212</v>
      </c>
      <c r="AQ117" s="582">
        <f t="shared" si="56"/>
        <v>-27.279221887405104</v>
      </c>
      <c r="AR117" s="430">
        <f>INDEX(Historical!$C$7:$C$1190,MATCH(B117,Historical!$B$7:$B$1214,0))*IF(AH117="n/a",1.03,IF(AH117&lt;0,1.01,IF(AH117&gt;10,1.1,(1+AH117/100))))</f>
        <v>1.0908</v>
      </c>
      <c r="AS117" s="581">
        <f t="shared" si="57"/>
        <v>1.1998800000000001</v>
      </c>
      <c r="AT117" s="581">
        <f t="shared" si="60"/>
        <v>1.2358764</v>
      </c>
      <c r="AU117" s="581">
        <f t="shared" si="60"/>
        <v>1.2729526920000001</v>
      </c>
      <c r="AV117" s="581">
        <f t="shared" si="60"/>
        <v>1.31114127276</v>
      </c>
      <c r="AW117" s="430">
        <f t="shared" si="58"/>
        <v>6.1106503647599997</v>
      </c>
      <c r="AX117" s="516">
        <f t="shared" si="59"/>
        <v>14.083084500483981</v>
      </c>
      <c r="AY117" s="606">
        <v>0.68</v>
      </c>
      <c r="AZ117" s="571">
        <v>15.129999999999999</v>
      </c>
      <c r="BA117" s="571">
        <v>-15.47</v>
      </c>
      <c r="BB117" s="571">
        <v>0.96</v>
      </c>
      <c r="BC117" s="571">
        <v>-2.2599999999999998</v>
      </c>
      <c r="BD117" s="591"/>
      <c r="BE117" s="421">
        <v>2021</v>
      </c>
      <c r="BF117" s="421">
        <f t="shared" si="61"/>
        <v>0</v>
      </c>
      <c r="BG117" s="578">
        <v>1.78</v>
      </c>
      <c r="BH117" t="s">
        <v>3876</v>
      </c>
      <c r="BI117" t="s">
        <v>3877</v>
      </c>
    </row>
    <row r="118" spans="1:61" s="8" customFormat="1" ht="12.75" customHeight="1" x14ac:dyDescent="0.25">
      <c r="A118" s="577" t="s">
        <v>4635</v>
      </c>
      <c r="B118" s="409" t="s">
        <v>2521</v>
      </c>
      <c r="C118" s="734" t="s">
        <v>107</v>
      </c>
      <c r="D118" s="734" t="s">
        <v>3652</v>
      </c>
      <c r="E118" s="504">
        <v>8</v>
      </c>
      <c r="F118" s="33">
        <v>567</v>
      </c>
      <c r="G118" s="33" t="s">
        <v>105</v>
      </c>
      <c r="H118" s="33" t="s">
        <v>105</v>
      </c>
      <c r="I118" s="573">
        <v>172</v>
      </c>
      <c r="J118" s="430">
        <f t="shared" si="47"/>
        <v>2.4883720930232558</v>
      </c>
      <c r="K118" s="575">
        <v>1.07</v>
      </c>
      <c r="L118" s="406">
        <v>4</v>
      </c>
      <c r="M118" s="423">
        <f t="shared" si="48"/>
        <v>4.28</v>
      </c>
      <c r="N118" s="183" t="s">
        <v>288</v>
      </c>
      <c r="O118" s="505">
        <v>1.06</v>
      </c>
      <c r="P118" s="422">
        <v>45702</v>
      </c>
      <c r="Q118" s="422">
        <v>45726</v>
      </c>
      <c r="R118" s="423">
        <f t="shared" si="49"/>
        <v>0.94339622641509513</v>
      </c>
      <c r="S118" s="474">
        <f>IF(INDEX(Historical!$D$7:$D$1190,MATCH(B118,Historical!$B$7:$B$1192,0))=0,"n/a",(INDEX(Historical!$C$7:$C$1190,MATCH(B118,Historical!$B$7:$B$1192,0))/INDEX(Historical!$D$7:$D$1190,MATCH(B118,Historical!$B$7:$B$1192,0))-1)*100)</f>
        <v>0.952380952380949</v>
      </c>
      <c r="T118" s="474">
        <f>IF(INDEX(Historical!$F$7:$F$1190,MATCH(B118,Historical!$B$7:$B$1192,0))=0,"n/a",((INDEX(Historical!$C$7:$C$1190,MATCH(B118,Historical!$B$7:$B$1192,0))/INDEX(Historical!$F$7:$F$1190,MATCH(B118,Historical!$B$7:$B$1192,0)))^(1/3)-1)*100)</f>
        <v>0.96159745116075612</v>
      </c>
      <c r="U118" s="474">
        <f>IF(INDEX(Historical!$H$7:$H$1190,MATCH(B118,Historical!$B$7:$B$1192,0))=0,"n/a",((INDEX(Historical!$C$7:$C$1190,MATCH(B118,Historical!$B$7:$B$1192,0))/INDEX(Historical!$H$7:$H$1190,MATCH(B118,Historical!$B$7:$B$1192,0)))^(1/5)-1)*100)</f>
        <v>0.97105599279756483</v>
      </c>
      <c r="V118" s="474">
        <f>IF(INDEX(Historical!$M$7:$M$1190,MATCH(B118,Historical!$B$7:$B$1192,0))=0,"n/a",((INDEX(Historical!$C$7:$C$1190,MATCH(B118,Historical!$B$7:$B$1192,0))/INDEX(Historical!$M$7:$M$1190,MATCH(B118,Historical!$B$7:$B$1192,0)))^(1/10)-1)*100)</f>
        <v>1.2086894373095625</v>
      </c>
      <c r="W118" s="475">
        <f t="shared" si="50"/>
        <v>0.80339577961320729</v>
      </c>
      <c r="X118" s="476">
        <f t="shared" si="51"/>
        <v>0.11856605528663795</v>
      </c>
      <c r="Y118" s="451"/>
      <c r="Z118" s="430">
        <f t="shared" si="52"/>
        <v>41.593780369290577</v>
      </c>
      <c r="AA118" s="581">
        <f t="shared" si="53"/>
        <v>16.715257531584065</v>
      </c>
      <c r="AB118" s="406">
        <v>12</v>
      </c>
      <c r="AC118" s="568">
        <v>10.29</v>
      </c>
      <c r="AD118" s="568">
        <v>2.58</v>
      </c>
      <c r="AE118" s="568">
        <v>4.18</v>
      </c>
      <c r="AF118" s="568">
        <v>2.14</v>
      </c>
      <c r="AG118" s="568">
        <v>13.489999999999998</v>
      </c>
      <c r="AH118" s="568">
        <v>20.32</v>
      </c>
      <c r="AI118" s="568">
        <v>-1.59</v>
      </c>
      <c r="AJ118" s="568">
        <v>8.19</v>
      </c>
      <c r="AK118" s="568">
        <v>6.47</v>
      </c>
      <c r="AL118" s="576">
        <v>2760</v>
      </c>
      <c r="AM118" s="571">
        <v>2.78</v>
      </c>
      <c r="AN118" s="568">
        <v>0.23</v>
      </c>
      <c r="AO118" s="510">
        <f t="shared" si="54"/>
        <v>-13.255829445763244</v>
      </c>
      <c r="AP118" s="511">
        <f t="shared" si="55"/>
        <v>3.4594280858208206</v>
      </c>
      <c r="AQ118" s="582">
        <f t="shared" si="56"/>
        <v>26.08753770049319</v>
      </c>
      <c r="AR118" s="430">
        <f>INDEX(Historical!$C$7:$C$1190,MATCH(B118,Historical!$B$7:$B$1214,0))*IF(AH118="n/a",1.03,IF(AH118&lt;0,1.01,IF(AH118&gt;10,1.1,(1+AH118/100))))</f>
        <v>4.6640000000000006</v>
      </c>
      <c r="AS118" s="581">
        <f t="shared" si="57"/>
        <v>4.7106400000000006</v>
      </c>
      <c r="AT118" s="581">
        <f t="shared" si="60"/>
        <v>5.0154184080000004</v>
      </c>
      <c r="AU118" s="581">
        <f t="shared" si="60"/>
        <v>5.3399159789976007</v>
      </c>
      <c r="AV118" s="581">
        <f t="shared" si="60"/>
        <v>5.6854085428387453</v>
      </c>
      <c r="AW118" s="430">
        <f t="shared" si="58"/>
        <v>25.415382929836348</v>
      </c>
      <c r="AX118" s="516">
        <f t="shared" si="59"/>
        <v>14.776385424323458</v>
      </c>
      <c r="AY118" s="606">
        <v>0.75</v>
      </c>
      <c r="AZ118" s="571">
        <v>24.66</v>
      </c>
      <c r="BA118" s="571">
        <v>-17.299999999999997</v>
      </c>
      <c r="BB118" s="571">
        <v>2.12</v>
      </c>
      <c r="BC118" s="571">
        <v>2.92</v>
      </c>
      <c r="BD118" s="591"/>
      <c r="BE118" s="421">
        <v>2018</v>
      </c>
      <c r="BF118" s="421">
        <f t="shared" si="61"/>
        <v>1</v>
      </c>
      <c r="BG118" s="578">
        <v>1.68</v>
      </c>
      <c r="BH118" t="s">
        <v>3876</v>
      </c>
      <c r="BI118" t="s">
        <v>3877</v>
      </c>
    </row>
    <row r="119" spans="1:61" s="8" customFormat="1" ht="12.75" customHeight="1" x14ac:dyDescent="0.25">
      <c r="A119" s="577" t="s">
        <v>4757</v>
      </c>
      <c r="B119" s="409" t="s">
        <v>4752</v>
      </c>
      <c r="C119" s="734" t="s">
        <v>3636</v>
      </c>
      <c r="D119" s="734" t="s">
        <v>4813</v>
      </c>
      <c r="E119" s="504">
        <v>7</v>
      </c>
      <c r="F119" s="33">
        <v>603</v>
      </c>
      <c r="G119" s="33" t="s">
        <v>105</v>
      </c>
      <c r="H119" s="33" t="s">
        <v>105</v>
      </c>
      <c r="I119" s="573">
        <v>15.84</v>
      </c>
      <c r="J119" s="430">
        <f t="shared" si="47"/>
        <v>6.1237373737373737</v>
      </c>
      <c r="K119" s="575">
        <v>0.24249999999999999</v>
      </c>
      <c r="L119" s="406">
        <v>4</v>
      </c>
      <c r="M119" s="423">
        <f t="shared" si="48"/>
        <v>0.97</v>
      </c>
      <c r="N119" s="183" t="s">
        <v>492</v>
      </c>
      <c r="O119" s="505">
        <v>0.24</v>
      </c>
      <c r="P119" s="422">
        <v>45702</v>
      </c>
      <c r="Q119" s="422">
        <v>45716</v>
      </c>
      <c r="R119" s="423">
        <f t="shared" si="49"/>
        <v>1.0416666666666676</v>
      </c>
      <c r="S119" s="474">
        <f>IF(INDEX(Historical!$D$7:$D$1190,MATCH(B119,Historical!$B$7:$B$1192,0))=0,"n/a",(INDEX(Historical!$C$7:$C$1190,MATCH(B119,Historical!$B$7:$B$1192,0))/INDEX(Historical!$D$7:$D$1190,MATCH(B119,Historical!$B$7:$B$1192,0))-1)*100)</f>
        <v>1.0526315789473717</v>
      </c>
      <c r="T119" s="474">
        <f>IF(INDEX(Historical!$F$7:$F$1190,MATCH(B119,Historical!$B$7:$B$1192,0))=0,"n/a",((INDEX(Historical!$C$7:$C$1190,MATCH(B119,Historical!$B$7:$B$1192,0))/INDEX(Historical!$F$7:$F$1190,MATCH(B119,Historical!$B$7:$B$1192,0)))^(1/3)-1)*100)</f>
        <v>2.7486175864545936</v>
      </c>
      <c r="U119" s="474">
        <f>IF(INDEX(Historical!$H$7:$H$1190,MATCH(B119,Historical!$B$7:$B$1192,0))=0,"n/a",((INDEX(Historical!$C$7:$C$1190,MATCH(B119,Historical!$B$7:$B$1192,0))/INDEX(Historical!$H$7:$H$1190,MATCH(B119,Historical!$B$7:$B$1192,0)))^(1/5)-1)*100)</f>
        <v>36.444187342589451</v>
      </c>
      <c r="V119" s="474" t="str">
        <f>IF(INDEX(Historical!$M$7:$M$1190,MATCH(B119,Historical!$B$7:$B$1192,0))=0,"n/a",((INDEX(Historical!$C$7:$C$1190,MATCH(B119,Historical!$B$7:$B$1192,0))/INDEX(Historical!$M$7:$M$1190,MATCH(B119,Historical!$B$7:$B$1192,0)))^(1/10)-1)*100)</f>
        <v>n/a</v>
      </c>
      <c r="W119" s="475" t="str">
        <f t="shared" si="50"/>
        <v>n/a</v>
      </c>
      <c r="X119" s="476" t="str">
        <f t="shared" si="51"/>
        <v>n/a</v>
      </c>
      <c r="Y119" s="451"/>
      <c r="Z119" s="430">
        <f t="shared" si="52"/>
        <v>248.71794871794873</v>
      </c>
      <c r="AA119" s="581">
        <f t="shared" si="53"/>
        <v>40.615384615384613</v>
      </c>
      <c r="AB119" s="406">
        <v>12</v>
      </c>
      <c r="AC119" s="568">
        <v>0.39</v>
      </c>
      <c r="AD119" s="568">
        <v>1.75</v>
      </c>
      <c r="AE119" s="568">
        <v>5.49</v>
      </c>
      <c r="AF119" s="568">
        <v>1.53</v>
      </c>
      <c r="AG119" s="568">
        <v>3.61</v>
      </c>
      <c r="AH119" s="568">
        <v>100.88999999999999</v>
      </c>
      <c r="AI119" s="568">
        <v>0.35000000000000003</v>
      </c>
      <c r="AJ119" s="568" t="s">
        <v>135</v>
      </c>
      <c r="AK119" s="568">
        <v>23.45</v>
      </c>
      <c r="AL119" s="576">
        <v>476.33</v>
      </c>
      <c r="AM119" s="571">
        <v>6.11</v>
      </c>
      <c r="AN119" s="568">
        <v>1.4</v>
      </c>
      <c r="AO119" s="510">
        <f t="shared" si="54"/>
        <v>1.9525401009422154</v>
      </c>
      <c r="AP119" s="511">
        <f t="shared" si="55"/>
        <v>42.567924716326829</v>
      </c>
      <c r="AQ119" s="582">
        <f t="shared" si="56"/>
        <v>66.18803067147023</v>
      </c>
      <c r="AR119" s="430">
        <f>INDEX(Historical!$C$7:$C$1190,MATCH(B119,Historical!$B$7:$B$1214,0))*IF(AH119="n/a",1.03,IF(AH119&lt;0,1.01,IF(AH119&gt;10,1.1,(1+AH119/100))))</f>
        <v>1.056</v>
      </c>
      <c r="AS119" s="581">
        <f t="shared" si="57"/>
        <v>1.0596960000000002</v>
      </c>
      <c r="AT119" s="581">
        <f t="shared" si="60"/>
        <v>1.1656656000000003</v>
      </c>
      <c r="AU119" s="581">
        <f t="shared" si="60"/>
        <v>1.2822321600000004</v>
      </c>
      <c r="AV119" s="581">
        <f t="shared" si="60"/>
        <v>1.4104553760000005</v>
      </c>
      <c r="AW119" s="430">
        <f t="shared" si="58"/>
        <v>5.9740491360000014</v>
      </c>
      <c r="AX119" s="516">
        <f t="shared" si="59"/>
        <v>37.71495666666668</v>
      </c>
      <c r="AY119" s="606">
        <v>0.86</v>
      </c>
      <c r="AZ119" s="571">
        <v>29.2</v>
      </c>
      <c r="BA119" s="571">
        <v>0.22</v>
      </c>
      <c r="BB119" s="571">
        <v>7.02</v>
      </c>
      <c r="BC119" s="571">
        <v>14.34</v>
      </c>
      <c r="BD119" s="591"/>
      <c r="BE119" s="421">
        <v>2019</v>
      </c>
      <c r="BF119" s="421">
        <f t="shared" si="61"/>
        <v>1</v>
      </c>
      <c r="BG119" s="578">
        <v>1.38</v>
      </c>
      <c r="BH119" t="s">
        <v>3876</v>
      </c>
      <c r="BI119" t="s">
        <v>3878</v>
      </c>
    </row>
    <row r="120" spans="1:61" s="8" customFormat="1" ht="12.75" customHeight="1" x14ac:dyDescent="0.25">
      <c r="A120" s="8" t="s">
        <v>4744</v>
      </c>
      <c r="B120" s="409" t="s">
        <v>4741</v>
      </c>
      <c r="C120" s="734" t="s">
        <v>111</v>
      </c>
      <c r="D120" s="734" t="s">
        <v>3677</v>
      </c>
      <c r="E120" s="504">
        <v>7</v>
      </c>
      <c r="F120" s="33">
        <v>601</v>
      </c>
      <c r="G120" s="33" t="s">
        <v>105</v>
      </c>
      <c r="H120" s="33" t="s">
        <v>105</v>
      </c>
      <c r="I120" s="573">
        <v>377.96</v>
      </c>
      <c r="J120" s="430">
        <f t="shared" si="47"/>
        <v>0.10583130489998943</v>
      </c>
      <c r="K120" s="575">
        <v>0.1</v>
      </c>
      <c r="L120" s="406">
        <v>4</v>
      </c>
      <c r="M120" s="423">
        <f t="shared" si="48"/>
        <v>0.4</v>
      </c>
      <c r="N120" s="183" t="s">
        <v>469</v>
      </c>
      <c r="O120" s="505">
        <v>0.09</v>
      </c>
      <c r="P120" s="422">
        <v>45659</v>
      </c>
      <c r="Q120" s="422">
        <v>45670</v>
      </c>
      <c r="R120" s="423">
        <f t="shared" si="49"/>
        <v>11.111111111111121</v>
      </c>
      <c r="S120" s="474">
        <f>IF(INDEX(Historical!$D$7:$D$1190,MATCH(B120,Historical!$B$7:$B$1192,0))=0,"n/a",(INDEX(Historical!$C$7:$C$1190,MATCH(B120,Historical!$B$7:$B$1192,0))/INDEX(Historical!$D$7:$D$1190,MATCH(B120,Historical!$B$7:$B$1192,0))-1)*100)</f>
        <v>12.5</v>
      </c>
      <c r="T120" s="474">
        <f>IF(INDEX(Historical!$F$7:$F$1190,MATCH(B120,Historical!$B$7:$B$1192,0))=0,"n/a",((INDEX(Historical!$C$7:$C$1190,MATCH(B120,Historical!$B$7:$B$1192,0))/INDEX(Historical!$F$7:$F$1190,MATCH(B120,Historical!$B$7:$B$1192,0)))^(1/3)-1)*100)</f>
        <v>14.471424255333186</v>
      </c>
      <c r="U120" s="474">
        <f>IF(INDEX(Historical!$H$7:$H$1190,MATCH(B120,Historical!$B$7:$B$1192,0))=0,"n/a",((INDEX(Historical!$C$7:$C$1190,MATCH(B120,Historical!$B$7:$B$1192,0))/INDEX(Historical!$H$7:$H$1190,MATCH(B120,Historical!$B$7:$B$1192,0)))^(1/5)-1)*100)</f>
        <v>17.607902252467355</v>
      </c>
      <c r="V120" s="474" t="str">
        <f>IF(INDEX(Historical!$M$7:$M$1190,MATCH(B120,Historical!$B$7:$B$1192,0))=0,"n/a",((INDEX(Historical!$C$7:$C$1190,MATCH(B120,Historical!$B$7:$B$1192,0))/INDEX(Historical!$M$7:$M$1190,MATCH(B120,Historical!$B$7:$B$1192,0)))^(1/10)-1)*100)</f>
        <v>n/a</v>
      </c>
      <c r="W120" s="475" t="str">
        <f t="shared" si="50"/>
        <v>n/a</v>
      </c>
      <c r="X120" s="476">
        <f t="shared" si="51"/>
        <v>1.0225262632094865</v>
      </c>
      <c r="Y120" s="405"/>
      <c r="Z120" s="430">
        <f t="shared" si="52"/>
        <v>6.2015503875968996</v>
      </c>
      <c r="AA120" s="581">
        <f t="shared" si="53"/>
        <v>58.598449612403094</v>
      </c>
      <c r="AB120" s="406">
        <v>12</v>
      </c>
      <c r="AC120" s="568">
        <v>6.45</v>
      </c>
      <c r="AD120" s="568">
        <v>3.5</v>
      </c>
      <c r="AE120" s="568">
        <v>2.14</v>
      </c>
      <c r="AF120" s="568">
        <v>7.14</v>
      </c>
      <c r="AG120" s="568">
        <v>13.469999999999999</v>
      </c>
      <c r="AH120" s="568">
        <v>17.630000000000003</v>
      </c>
      <c r="AI120" s="568">
        <v>16.55</v>
      </c>
      <c r="AJ120" s="568">
        <v>17.22</v>
      </c>
      <c r="AK120" s="568">
        <v>16.75</v>
      </c>
      <c r="AL120" s="576">
        <v>55680</v>
      </c>
      <c r="AM120" s="571">
        <v>1.0999999999999999</v>
      </c>
      <c r="AN120" s="568">
        <v>0.65</v>
      </c>
      <c r="AO120" s="510">
        <f t="shared" si="54"/>
        <v>-40.884716055035753</v>
      </c>
      <c r="AP120" s="511">
        <f t="shared" si="55"/>
        <v>17.713733557367345</v>
      </c>
      <c r="AQ120" s="582">
        <f t="shared" si="56"/>
        <v>331.22200017704631</v>
      </c>
      <c r="AR120" s="430">
        <f>INDEX(Historical!$C$7:$C$1190,MATCH(B120,Historical!$B$7:$B$1214,0))*IF(AH120="n/a",1.03,IF(AH120&lt;0,1.01,IF(AH120&gt;10,1.1,(1+AH120/100))))</f>
        <v>0.39600000000000002</v>
      </c>
      <c r="AS120" s="581">
        <f t="shared" si="57"/>
        <v>0.43560000000000004</v>
      </c>
      <c r="AT120" s="581">
        <f t="shared" si="60"/>
        <v>0.47916000000000009</v>
      </c>
      <c r="AU120" s="581">
        <f t="shared" si="60"/>
        <v>0.5270760000000001</v>
      </c>
      <c r="AV120" s="581">
        <f t="shared" si="60"/>
        <v>0.57978360000000018</v>
      </c>
      <c r="AW120" s="430">
        <f t="shared" si="58"/>
        <v>2.4176196000000005</v>
      </c>
      <c r="AX120" s="516">
        <f t="shared" si="59"/>
        <v>0.63964959254947629</v>
      </c>
      <c r="AY120" s="606">
        <v>1.01</v>
      </c>
      <c r="AZ120" s="571">
        <v>66.44</v>
      </c>
      <c r="BA120" s="571">
        <v>-11.06</v>
      </c>
      <c r="BB120" s="571">
        <v>-2.2999999999999998</v>
      </c>
      <c r="BC120" s="571">
        <v>15.260000000000002</v>
      </c>
      <c r="BD120" s="591"/>
      <c r="BE120" s="421">
        <v>2019</v>
      </c>
      <c r="BF120" s="421">
        <f t="shared" si="61"/>
        <v>1</v>
      </c>
      <c r="BG120" s="578">
        <v>5.43</v>
      </c>
      <c r="BH120" t="s">
        <v>3876</v>
      </c>
      <c r="BI120" t="s">
        <v>3877</v>
      </c>
    </row>
    <row r="121" spans="1:61" s="8" customFormat="1" ht="12.75" customHeight="1" x14ac:dyDescent="0.25">
      <c r="A121" s="8" t="s">
        <v>4878</v>
      </c>
      <c r="B121" s="409" t="s">
        <v>4866</v>
      </c>
      <c r="C121" s="734" t="s">
        <v>107</v>
      </c>
      <c r="D121" s="734" t="s">
        <v>4810</v>
      </c>
      <c r="E121" s="504">
        <v>6</v>
      </c>
      <c r="F121" s="33">
        <v>636</v>
      </c>
      <c r="G121" s="33" t="s">
        <v>105</v>
      </c>
      <c r="H121" s="33" t="s">
        <v>105</v>
      </c>
      <c r="I121" s="573">
        <v>34.880000000000003</v>
      </c>
      <c r="J121" s="430">
        <f t="shared" si="47"/>
        <v>2.9243119266055042</v>
      </c>
      <c r="K121" s="575">
        <v>0.255</v>
      </c>
      <c r="L121" s="406">
        <v>4</v>
      </c>
      <c r="M121" s="423">
        <f t="shared" si="48"/>
        <v>1.02</v>
      </c>
      <c r="N121" s="183" t="s">
        <v>106</v>
      </c>
      <c r="O121" s="505">
        <v>0.245</v>
      </c>
      <c r="P121" s="422">
        <v>45712</v>
      </c>
      <c r="Q121" s="422">
        <v>45727</v>
      </c>
      <c r="R121" s="423">
        <f t="shared" si="49"/>
        <v>4.0816326530612281</v>
      </c>
      <c r="S121" s="474">
        <f>IF(INDEX(Historical!$D$7:$D$1190,MATCH(B121,Historical!$B$7:$B$1192,0))=0,"n/a",(INDEX(Historical!$C$7:$C$1190,MATCH(B121,Historical!$B$7:$B$1192,0))/INDEX(Historical!$D$7:$D$1190,MATCH(B121,Historical!$B$7:$B$1192,0))-1)*100)</f>
        <v>8.8888888888888786</v>
      </c>
      <c r="T121" s="474">
        <f>IF(INDEX(Historical!$F$7:$F$1190,MATCH(B121,Historical!$B$7:$B$1192,0))=0,"n/a",((INDEX(Historical!$C$7:$C$1190,MATCH(B121,Historical!$B$7:$B$1192,0))/INDEX(Historical!$F$7:$F$1190,MATCH(B121,Historical!$B$7:$B$1192,0)))^(1/3)-1)*100)</f>
        <v>21.602692511983811</v>
      </c>
      <c r="U121" s="474">
        <f>IF(INDEX(Historical!$H$7:$H$1190,MATCH(B121,Historical!$B$7:$B$1192,0))=0,"n/a",((INDEX(Historical!$C$7:$C$1190,MATCH(B121,Historical!$B$7:$B$1192,0))/INDEX(Historical!$H$7:$H$1190,MATCH(B121,Historical!$B$7:$B$1192,0)))^(1/5)-1)*100)</f>
        <v>150.17575271408438</v>
      </c>
      <c r="V121" s="474">
        <f>IF(INDEX(Historical!$M$7:$M$1190,MATCH(B121,Historical!$B$7:$B$1192,0))=0,"n/a",((INDEX(Historical!$C$7:$C$1190,MATCH(B121,Historical!$B$7:$B$1192,0))/INDEX(Historical!$M$7:$M$1190,MATCH(B121,Historical!$B$7:$B$1192,0)))^(1/10)-1)*100)</f>
        <v>58.169451132032556</v>
      </c>
      <c r="W121" s="475">
        <f t="shared" si="50"/>
        <v>2.5816945113203262</v>
      </c>
      <c r="X121" s="476">
        <f t="shared" si="51"/>
        <v>36.013369955415918</v>
      </c>
      <c r="Y121" s="405"/>
      <c r="Z121" s="430">
        <f t="shared" si="52"/>
        <v>25.692695214105793</v>
      </c>
      <c r="AA121" s="581">
        <f t="shared" si="53"/>
        <v>8.7858942065491181</v>
      </c>
      <c r="AB121" s="406">
        <v>12</v>
      </c>
      <c r="AC121" s="568">
        <v>3.97</v>
      </c>
      <c r="AD121" s="568">
        <v>2.86</v>
      </c>
      <c r="AE121" s="568">
        <v>3.67</v>
      </c>
      <c r="AF121" s="568">
        <v>1.05</v>
      </c>
      <c r="AG121" s="568">
        <v>13.07</v>
      </c>
      <c r="AH121" s="568">
        <v>-3.42</v>
      </c>
      <c r="AI121" s="568">
        <v>2.68</v>
      </c>
      <c r="AJ121" s="568">
        <v>4.17</v>
      </c>
      <c r="AK121" s="568">
        <v>3.0700000000000003</v>
      </c>
      <c r="AL121" s="576">
        <v>4720</v>
      </c>
      <c r="AM121" s="571">
        <v>1.47</v>
      </c>
      <c r="AN121" s="568">
        <v>0.41</v>
      </c>
      <c r="AO121" s="510">
        <f t="shared" si="54"/>
        <v>144.31417043414075</v>
      </c>
      <c r="AP121" s="511">
        <f t="shared" si="55"/>
        <v>153.10006464068988</v>
      </c>
      <c r="AQ121" s="582">
        <f t="shared" si="56"/>
        <v>-35.968101987710412</v>
      </c>
      <c r="AR121" s="430">
        <f>INDEX(Historical!$C$7:$C$1190,MATCH(B121,Historical!$B$7:$B$1214,0))*IF(AH121="n/a",1.03,IF(AH121&lt;0,1.01,IF(AH121&gt;10,1.1,(1+AH121/100))))</f>
        <v>0.98980000000000001</v>
      </c>
      <c r="AS121" s="581">
        <f t="shared" si="57"/>
        <v>1.0163266399999999</v>
      </c>
      <c r="AT121" s="581">
        <f t="shared" si="60"/>
        <v>1.047527867848</v>
      </c>
      <c r="AU121" s="581">
        <f t="shared" si="60"/>
        <v>1.0796869733909336</v>
      </c>
      <c r="AV121" s="581">
        <f t="shared" si="60"/>
        <v>1.1128333634740351</v>
      </c>
      <c r="AW121" s="430">
        <f t="shared" si="58"/>
        <v>5.2461748447129688</v>
      </c>
      <c r="AX121" s="516">
        <f t="shared" si="59"/>
        <v>15.040638889658739</v>
      </c>
      <c r="AY121" s="606">
        <v>0.74</v>
      </c>
      <c r="AZ121" s="571">
        <v>18.96</v>
      </c>
      <c r="BA121" s="571">
        <v>-5.7</v>
      </c>
      <c r="BB121" s="571">
        <v>0.8</v>
      </c>
      <c r="BC121" s="571">
        <v>4.32</v>
      </c>
      <c r="BD121" s="591"/>
      <c r="BE121" s="421">
        <v>2020</v>
      </c>
      <c r="BF121" s="421">
        <f t="shared" si="61"/>
        <v>1</v>
      </c>
      <c r="BG121" s="578">
        <v>6.65</v>
      </c>
      <c r="BH121" t="s">
        <v>3876</v>
      </c>
      <c r="BI121" t="s">
        <v>3877</v>
      </c>
    </row>
    <row r="122" spans="1:61" s="8" customFormat="1" ht="12.75" customHeight="1" x14ac:dyDescent="0.25">
      <c r="A122" s="577" t="s">
        <v>4972</v>
      </c>
      <c r="B122" s="409" t="s">
        <v>4969</v>
      </c>
      <c r="C122" s="734" t="s">
        <v>243</v>
      </c>
      <c r="D122" s="734" t="s">
        <v>3666</v>
      </c>
      <c r="E122" s="504">
        <v>6</v>
      </c>
      <c r="F122" s="33">
        <v>626</v>
      </c>
      <c r="G122" s="33" t="s">
        <v>105</v>
      </c>
      <c r="H122" s="33" t="s">
        <v>105</v>
      </c>
      <c r="I122" s="573">
        <v>37.21</v>
      </c>
      <c r="J122" s="430">
        <f t="shared" si="47"/>
        <v>0.75248589088954587</v>
      </c>
      <c r="K122" s="575">
        <v>7.0000000000000007E-2</v>
      </c>
      <c r="L122" s="406">
        <v>4</v>
      </c>
      <c r="M122" s="423">
        <f t="shared" si="48"/>
        <v>0.28000000000000003</v>
      </c>
      <c r="N122" s="183" t="s">
        <v>311</v>
      </c>
      <c r="O122" s="505">
        <v>0.06</v>
      </c>
      <c r="P122" s="683">
        <v>45551</v>
      </c>
      <c r="Q122" s="683">
        <v>45565</v>
      </c>
      <c r="R122" s="423">
        <f t="shared" si="49"/>
        <v>16.666666666666682</v>
      </c>
      <c r="S122" s="474">
        <f>IF(INDEX(Historical!$D$7:$D$1190,MATCH(B122,Historical!$B$7:$B$1192,0))=0,"n/a",(INDEX(Historical!$C$7:$C$1190,MATCH(B122,Historical!$B$7:$B$1192,0))/INDEX(Historical!$D$7:$D$1190,MATCH(B122,Historical!$B$7:$B$1192,0))-1)*100)</f>
        <v>8.3333333333333481</v>
      </c>
      <c r="T122" s="474">
        <f>IF(INDEX(Historical!$F$7:$F$1190,MATCH(B122,Historical!$B$7:$B$1192,0))=0,"n/a",((INDEX(Historical!$C$7:$C$1190,MATCH(B122,Historical!$B$7:$B$1192,0))/INDEX(Historical!$F$7:$F$1190,MATCH(B122,Historical!$B$7:$B$1192,0)))^(1/3)-1)*100)</f>
        <v>17.566734386037886</v>
      </c>
      <c r="U122" s="474">
        <f>IF(INDEX(Historical!$H$7:$H$1190,MATCH(B122,Historical!$B$7:$B$1192,0))=0,"n/a",((INDEX(Historical!$C$7:$C$1190,MATCH(B122,Historical!$B$7:$B$1192,0))/INDEX(Historical!$H$7:$H$1190,MATCH(B122,Historical!$B$7:$B$1192,0)))^(1/5)-1)*100)</f>
        <v>14.869835499703509</v>
      </c>
      <c r="V122" s="474" t="str">
        <f>IF(INDEX(Historical!$M$7:$M$1190,MATCH(B122,Historical!$B$7:$B$1192,0))=0,"n/a",((INDEX(Historical!$C$7:$C$1190,MATCH(B122,Historical!$B$7:$B$1192,0))/INDEX(Historical!$M$7:$M$1190,MATCH(B122,Historical!$B$7:$B$1192,0)))^(1/10)-1)*100)</f>
        <v>n/a</v>
      </c>
      <c r="W122" s="475" t="str">
        <f t="shared" si="50"/>
        <v>n/a</v>
      </c>
      <c r="X122" s="476" t="str">
        <f t="shared" si="51"/>
        <v>n/a</v>
      </c>
      <c r="Y122" s="449"/>
      <c r="Z122" s="430">
        <f t="shared" si="52"/>
        <v>15.053763440860216</v>
      </c>
      <c r="AA122" s="581">
        <f t="shared" si="53"/>
        <v>20.00537634408602</v>
      </c>
      <c r="AB122" s="406">
        <v>9</v>
      </c>
      <c r="AC122" s="568">
        <v>1.86</v>
      </c>
      <c r="AD122" s="568" t="s">
        <v>135</v>
      </c>
      <c r="AE122" s="568">
        <v>1.1499999999999999</v>
      </c>
      <c r="AF122" s="568">
        <v>1.21</v>
      </c>
      <c r="AG122" s="568">
        <v>6.12</v>
      </c>
      <c r="AH122" s="568" t="s">
        <v>135</v>
      </c>
      <c r="AI122" s="568" t="s">
        <v>135</v>
      </c>
      <c r="AJ122" s="568">
        <v>-31.130000000000003</v>
      </c>
      <c r="AK122" s="568" t="s">
        <v>135</v>
      </c>
      <c r="AL122" s="576">
        <v>324.49</v>
      </c>
      <c r="AM122" s="571">
        <v>8.32</v>
      </c>
      <c r="AN122" s="568">
        <v>1.01</v>
      </c>
      <c r="AO122" s="510">
        <f t="shared" si="54"/>
        <v>-4.3830549534929659</v>
      </c>
      <c r="AP122" s="511">
        <f t="shared" si="55"/>
        <v>15.622321390593054</v>
      </c>
      <c r="AQ122" s="582">
        <f t="shared" si="56"/>
        <v>3.7229330183576437</v>
      </c>
      <c r="AR122" s="430">
        <f>INDEX(Historical!$C$7:$C$1190,MATCH(B122,Historical!$B$7:$B$1214,0))*IF(AH122="n/a",1.03,IF(AH122&lt;0,1.01,IF(AH122&gt;10,1.1,(1+AH122/100))))</f>
        <v>0.26780000000000004</v>
      </c>
      <c r="AS122" s="581">
        <f t="shared" si="57"/>
        <v>0.27583400000000002</v>
      </c>
      <c r="AT122" s="581">
        <f t="shared" si="60"/>
        <v>0.28410902000000005</v>
      </c>
      <c r="AU122" s="581">
        <f t="shared" si="60"/>
        <v>0.29263229060000007</v>
      </c>
      <c r="AV122" s="581">
        <f t="shared" si="60"/>
        <v>0.30141125931800006</v>
      </c>
      <c r="AW122" s="430">
        <f t="shared" si="58"/>
        <v>1.4217865699180001</v>
      </c>
      <c r="AX122" s="516">
        <f t="shared" si="59"/>
        <v>3.8209797632840639</v>
      </c>
      <c r="AY122" s="606">
        <v>1.17</v>
      </c>
      <c r="AZ122" s="571">
        <v>8.01</v>
      </c>
      <c r="BA122" s="571">
        <v>-39.65</v>
      </c>
      <c r="BB122" s="571">
        <v>-1.82</v>
      </c>
      <c r="BC122" s="571">
        <v>-17.669999999999998</v>
      </c>
      <c r="BD122" s="591"/>
      <c r="BE122" s="421">
        <v>2019</v>
      </c>
      <c r="BF122" s="421">
        <f t="shared" si="61"/>
        <v>1</v>
      </c>
      <c r="BG122" s="578">
        <v>2.76</v>
      </c>
      <c r="BH122" t="s">
        <v>3876</v>
      </c>
      <c r="BI122" t="s">
        <v>3877</v>
      </c>
    </row>
    <row r="123" spans="1:61" s="8" customFormat="1" ht="12.75" customHeight="1" x14ac:dyDescent="0.25">
      <c r="A123" s="577" t="s">
        <v>4987</v>
      </c>
      <c r="B123" s="409" t="s">
        <v>734</v>
      </c>
      <c r="C123" s="734" t="s">
        <v>243</v>
      </c>
      <c r="D123" s="734" t="s">
        <v>3634</v>
      </c>
      <c r="E123" s="504">
        <v>5</v>
      </c>
      <c r="F123" s="33">
        <v>668</v>
      </c>
      <c r="G123" s="33" t="s">
        <v>105</v>
      </c>
      <c r="H123" s="33" t="s">
        <v>105</v>
      </c>
      <c r="I123" s="573">
        <v>147.16</v>
      </c>
      <c r="J123" s="430">
        <f t="shared" si="47"/>
        <v>1.1008426202772492</v>
      </c>
      <c r="K123" s="575">
        <v>0.40500000000000003</v>
      </c>
      <c r="L123" s="406">
        <v>4</v>
      </c>
      <c r="M123" s="423">
        <f t="shared" si="48"/>
        <v>1.62</v>
      </c>
      <c r="N123" s="183" t="s">
        <v>311</v>
      </c>
      <c r="O123" s="505">
        <v>0.36749999999999999</v>
      </c>
      <c r="P123" s="422">
        <v>45734</v>
      </c>
      <c r="Q123" s="422">
        <v>45747</v>
      </c>
      <c r="R123" s="423">
        <f t="shared" si="49"/>
        <v>10.204081632653072</v>
      </c>
      <c r="S123" s="474">
        <f>IF(INDEX(Historical!$D$7:$D$1190,MATCH(B123,Historical!$B$7:$B$1192,0))=0,"n/a",(INDEX(Historical!$C$7:$C$1190,MATCH(B123,Historical!$B$7:$B$1192,0))/INDEX(Historical!$D$7:$D$1190,MATCH(B123,Historical!$B$7:$B$1192,0))-1)*100)</f>
        <v>9.7014925373134275</v>
      </c>
      <c r="T123" s="474">
        <f>IF(INDEX(Historical!$F$7:$F$1190,MATCH(B123,Historical!$B$7:$B$1192,0))=0,"n/a",((INDEX(Historical!$C$7:$C$1190,MATCH(B123,Historical!$B$7:$B$1192,0))/INDEX(Historical!$F$7:$F$1190,MATCH(B123,Historical!$B$7:$B$1192,0)))^(1/3)-1)*100)</f>
        <v>8.8439166634804565</v>
      </c>
      <c r="U123" s="474">
        <f>IF(INDEX(Historical!$H$7:$H$1190,MATCH(B123,Historical!$B$7:$B$1192,0))=0,"n/a",((INDEX(Historical!$C$7:$C$1190,MATCH(B123,Historical!$B$7:$B$1192,0))/INDEX(Historical!$H$7:$H$1190,MATCH(B123,Historical!$B$7:$B$1192,0)))^(1/5)-1)*100)</f>
        <v>7.5829459940464305</v>
      </c>
      <c r="V123" s="474">
        <f>IF(INDEX(Historical!$M$7:$M$1190,MATCH(B123,Historical!$B$7:$B$1192,0))=0,"n/a",((INDEX(Historical!$C$7:$C$1190,MATCH(B123,Historical!$B$7:$B$1192,0))/INDEX(Historical!$M$7:$M$1190,MATCH(B123,Historical!$B$7:$B$1192,0)))^(1/10)-1)*100)</f>
        <v>13.90052722170363</v>
      </c>
      <c r="W123" s="475">
        <f t="shared" si="50"/>
        <v>0.54551499184914187</v>
      </c>
      <c r="X123" s="476">
        <f t="shared" si="51"/>
        <v>1.1577016784803709</v>
      </c>
      <c r="Y123" s="449"/>
      <c r="Z123" s="430">
        <f t="shared" si="52"/>
        <v>25.755166931637518</v>
      </c>
      <c r="AA123" s="581">
        <f t="shared" si="53"/>
        <v>23.395866454689983</v>
      </c>
      <c r="AB123" s="406">
        <v>1</v>
      </c>
      <c r="AC123" s="568">
        <v>6.29</v>
      </c>
      <c r="AD123" s="568">
        <v>4.3499999999999996</v>
      </c>
      <c r="AE123" s="568">
        <v>2.2400000000000002</v>
      </c>
      <c r="AF123" s="568">
        <v>8.64</v>
      </c>
      <c r="AG123" s="568">
        <v>37.980000000000004</v>
      </c>
      <c r="AH123" s="568">
        <v>-1.8599999999999999</v>
      </c>
      <c r="AI123" s="568">
        <v>9.99</v>
      </c>
      <c r="AJ123" s="568">
        <v>6.5500000000000007</v>
      </c>
      <c r="AK123" s="568">
        <v>5.37</v>
      </c>
      <c r="AL123" s="576">
        <v>48130</v>
      </c>
      <c r="AM123" s="571">
        <v>2.21</v>
      </c>
      <c r="AN123" s="568">
        <v>0.88</v>
      </c>
      <c r="AO123" s="510">
        <f t="shared" si="54"/>
        <v>-14.712077840366304</v>
      </c>
      <c r="AP123" s="511">
        <f t="shared" si="55"/>
        <v>8.6837886143236798</v>
      </c>
      <c r="AQ123" s="582">
        <f t="shared" si="56"/>
        <v>199.73342687463065</v>
      </c>
      <c r="AR123" s="430">
        <f>INDEX(Historical!$C$7:$C$1190,MATCH(B123,Historical!$B$7:$B$1214,0))*IF(AH123="n/a",1.03,IF(AH123&lt;0,1.01,IF(AH123&gt;10,1.1,(1+AH123/100))))</f>
        <v>1.4846999999999999</v>
      </c>
      <c r="AS123" s="581">
        <f t="shared" si="57"/>
        <v>1.6330215299999999</v>
      </c>
      <c r="AT123" s="581">
        <f t="shared" si="60"/>
        <v>1.7207147861610002</v>
      </c>
      <c r="AU123" s="581">
        <f t="shared" si="60"/>
        <v>1.8131171701778459</v>
      </c>
      <c r="AV123" s="581">
        <f t="shared" si="60"/>
        <v>1.9104815622163964</v>
      </c>
      <c r="AW123" s="430">
        <f t="shared" si="58"/>
        <v>8.5620350485552432</v>
      </c>
      <c r="AX123" s="516">
        <f t="shared" si="59"/>
        <v>5.8181809245414806</v>
      </c>
      <c r="AY123" s="606">
        <v>1.1599999999999999</v>
      </c>
      <c r="AZ123" s="571">
        <v>20.27</v>
      </c>
      <c r="BA123" s="571">
        <v>-7.2700000000000005</v>
      </c>
      <c r="BB123" s="571">
        <v>6.65</v>
      </c>
      <c r="BC123" s="571">
        <v>4.2</v>
      </c>
      <c r="BD123" s="591"/>
      <c r="BE123" s="421">
        <v>2021</v>
      </c>
      <c r="BF123" s="421">
        <f t="shared" si="61"/>
        <v>0</v>
      </c>
      <c r="BG123" s="578">
        <v>14.14</v>
      </c>
      <c r="BH123" t="s">
        <v>3876</v>
      </c>
      <c r="BI123" t="s">
        <v>3877</v>
      </c>
    </row>
    <row r="124" spans="1:61" s="8" customFormat="1" ht="12.75" customHeight="1" x14ac:dyDescent="0.25">
      <c r="A124" s="577" t="s">
        <v>4859</v>
      </c>
      <c r="B124" s="409" t="s">
        <v>4847</v>
      </c>
      <c r="C124" s="734" t="s">
        <v>152</v>
      </c>
      <c r="D124" s="734" t="s">
        <v>3662</v>
      </c>
      <c r="E124" s="504">
        <v>6</v>
      </c>
      <c r="F124" s="33">
        <v>635</v>
      </c>
      <c r="G124" s="33" t="s">
        <v>105</v>
      </c>
      <c r="H124" s="33" t="s">
        <v>105</v>
      </c>
      <c r="I124" s="573">
        <v>35.979999999999997</v>
      </c>
      <c r="J124" s="430">
        <f t="shared" si="47"/>
        <v>2.4458032240133409</v>
      </c>
      <c r="K124" s="575">
        <v>0.22</v>
      </c>
      <c r="L124" s="406">
        <v>4</v>
      </c>
      <c r="M124" s="423">
        <f t="shared" si="48"/>
        <v>0.88</v>
      </c>
      <c r="N124" s="183" t="s">
        <v>147</v>
      </c>
      <c r="O124" s="505">
        <v>0.21</v>
      </c>
      <c r="P124" s="422">
        <v>45709</v>
      </c>
      <c r="Q124" s="422">
        <v>45726</v>
      </c>
      <c r="R124" s="423">
        <f t="shared" si="49"/>
        <v>4.7619047619047663</v>
      </c>
      <c r="S124" s="474">
        <f>IF(INDEX(Historical!$D$7:$D$1190,MATCH(B124,Historical!$B$7:$B$1192,0))=0,"n/a",(INDEX(Historical!$C$7:$C$1190,MATCH(B124,Historical!$B$7:$B$1192,0))/INDEX(Historical!$D$7:$D$1190,MATCH(B124,Historical!$B$7:$B$1192,0))-1)*100)</f>
        <v>4.9999999999999822</v>
      </c>
      <c r="T124" s="474">
        <f>IF(INDEX(Historical!$F$7:$F$1190,MATCH(B124,Historical!$B$7:$B$1192,0))=0,"n/a",((INDEX(Historical!$C$7:$C$1190,MATCH(B124,Historical!$B$7:$B$1192,0))/INDEX(Historical!$F$7:$F$1190,MATCH(B124,Historical!$B$7:$B$1192,0)))^(1/3)-1)*100)</f>
        <v>7.2976287935406337</v>
      </c>
      <c r="U124" s="474" t="str">
        <f>IF(INDEX(Historical!$H$7:$H$1190,MATCH(B124,Historical!$B$7:$B$1192,0))=0,"n/a",((INDEX(Historical!$C$7:$C$1190,MATCH(B124,Historical!$B$7:$B$1192,0))/INDEX(Historical!$H$7:$H$1190,MATCH(B124,Historical!$B$7:$B$1192,0)))^(1/5)-1)*100)</f>
        <v>n/a</v>
      </c>
      <c r="V124" s="474" t="str">
        <f>IF(INDEX(Historical!$M$7:$M$1190,MATCH(B124,Historical!$B$7:$B$1192,0))=0,"n/a",((INDEX(Historical!$C$7:$C$1190,MATCH(B124,Historical!$B$7:$B$1192,0))/INDEX(Historical!$M$7:$M$1190,MATCH(B124,Historical!$B$7:$B$1192,0)))^(1/10)-1)*100)</f>
        <v>n/a</v>
      </c>
      <c r="W124" s="475" t="str">
        <f t="shared" si="50"/>
        <v>n/a</v>
      </c>
      <c r="X124" s="476" t="str">
        <f t="shared" si="51"/>
        <v>n/a</v>
      </c>
      <c r="Y124" s="449"/>
      <c r="Z124" s="430">
        <f t="shared" si="52"/>
        <v>38.260869565217391</v>
      </c>
      <c r="AA124" s="581">
        <f t="shared" si="53"/>
        <v>15.643478260869566</v>
      </c>
      <c r="AB124" s="406">
        <v>12</v>
      </c>
      <c r="AC124" s="568">
        <v>2.2999999999999998</v>
      </c>
      <c r="AD124" s="568">
        <v>1.35</v>
      </c>
      <c r="AE124" s="568">
        <v>9.1</v>
      </c>
      <c r="AF124" s="568">
        <v>2.4500000000000002</v>
      </c>
      <c r="AG124" s="568">
        <v>15.920000000000002</v>
      </c>
      <c r="AH124" s="568">
        <v>8.5500000000000007</v>
      </c>
      <c r="AI124" s="568">
        <v>14.330000000000002</v>
      </c>
      <c r="AJ124" s="568">
        <v>-21.51</v>
      </c>
      <c r="AK124" s="568">
        <v>11.59</v>
      </c>
      <c r="AL124" s="576">
        <v>20980</v>
      </c>
      <c r="AM124" s="571">
        <v>21.19</v>
      </c>
      <c r="AN124" s="568">
        <v>1.26</v>
      </c>
      <c r="AO124" s="510" t="str">
        <f t="shared" si="54"/>
        <v>n/a</v>
      </c>
      <c r="AP124" s="511" t="str">
        <f t="shared" si="55"/>
        <v>n/a</v>
      </c>
      <c r="AQ124" s="582">
        <f t="shared" si="56"/>
        <v>30.514404039691168</v>
      </c>
      <c r="AR124" s="430">
        <f>INDEX(Historical!$C$7:$C$1190,MATCH(B124,Historical!$B$7:$B$1214,0))*IF(AH124="n/a",1.03,IF(AH124&lt;0,1.01,IF(AH124&gt;10,1.1,(1+AH124/100))))</f>
        <v>0.91181999999999985</v>
      </c>
      <c r="AS124" s="581">
        <f t="shared" si="57"/>
        <v>1.0030019999999999</v>
      </c>
      <c r="AT124" s="581">
        <f t="shared" si="60"/>
        <v>1.1033022000000001</v>
      </c>
      <c r="AU124" s="581">
        <f t="shared" si="60"/>
        <v>1.2136324200000002</v>
      </c>
      <c r="AV124" s="581">
        <f t="shared" si="60"/>
        <v>1.3349956620000003</v>
      </c>
      <c r="AW124" s="430">
        <f t="shared" si="58"/>
        <v>5.5667522820000013</v>
      </c>
      <c r="AX124" s="516">
        <f t="shared" si="59"/>
        <v>15.47179622568094</v>
      </c>
      <c r="AY124" s="606">
        <v>0.56999999999999995</v>
      </c>
      <c r="AZ124" s="571">
        <v>49.6</v>
      </c>
      <c r="BA124" s="571">
        <v>-5.3199999999999994</v>
      </c>
      <c r="BB124" s="571">
        <v>-0.75</v>
      </c>
      <c r="BC124" s="571">
        <v>12.1</v>
      </c>
      <c r="BD124" s="591"/>
      <c r="BE124" s="421">
        <v>2020</v>
      </c>
      <c r="BF124" s="421">
        <f t="shared" si="61"/>
        <v>1</v>
      </c>
      <c r="BG124" s="578">
        <v>5.67</v>
      </c>
      <c r="BH124" t="s">
        <v>3876</v>
      </c>
      <c r="BI124" t="s">
        <v>3877</v>
      </c>
    </row>
    <row r="125" spans="1:61" s="8" customFormat="1" ht="12.75" customHeight="1" x14ac:dyDescent="0.25">
      <c r="A125" s="577" t="s">
        <v>4711</v>
      </c>
      <c r="B125" s="409" t="s">
        <v>4712</v>
      </c>
      <c r="C125" s="734" t="s">
        <v>111</v>
      </c>
      <c r="D125" s="734" t="s">
        <v>3647</v>
      </c>
      <c r="E125" s="504">
        <v>8</v>
      </c>
      <c r="F125" s="33">
        <v>588</v>
      </c>
      <c r="G125" s="33" t="s">
        <v>105</v>
      </c>
      <c r="H125" s="33" t="s">
        <v>105</v>
      </c>
      <c r="I125" s="573">
        <v>57.4</v>
      </c>
      <c r="J125" s="430">
        <f t="shared" si="47"/>
        <v>1.3240418118466899</v>
      </c>
      <c r="K125" s="575">
        <v>0.19</v>
      </c>
      <c r="L125" s="406">
        <v>4</v>
      </c>
      <c r="M125" s="423">
        <f t="shared" si="48"/>
        <v>0.76</v>
      </c>
      <c r="N125" s="183" t="s">
        <v>288</v>
      </c>
      <c r="O125" s="505">
        <v>0.18</v>
      </c>
      <c r="P125" s="422">
        <v>45881</v>
      </c>
      <c r="Q125" s="422">
        <v>45912</v>
      </c>
      <c r="R125" s="423">
        <f t="shared" si="49"/>
        <v>5.5555555555555607</v>
      </c>
      <c r="S125" s="474">
        <f>IF(INDEX(Historical!$D$7:$D$1190,MATCH(B125,Historical!$B$7:$B$1192,0))=0,"n/a",(INDEX(Historical!$C$7:$C$1190,MATCH(B125,Historical!$B$7:$B$1192,0))/INDEX(Historical!$D$7:$D$1190,MATCH(B125,Historical!$B$7:$B$1192,0))-1)*100)</f>
        <v>12.903225806451601</v>
      </c>
      <c r="T125" s="474">
        <f>IF(INDEX(Historical!$F$7:$F$1190,MATCH(B125,Historical!$B$7:$B$1192,0))=0,"n/a",((INDEX(Historical!$C$7:$C$1190,MATCH(B125,Historical!$B$7:$B$1192,0))/INDEX(Historical!$F$7:$F$1190,MATCH(B125,Historical!$B$7:$B$1192,0)))^(1/3)-1)*100)</f>
        <v>12.370555152553454</v>
      </c>
      <c r="U125" s="474">
        <f>IF(INDEX(Historical!$H$7:$H$1190,MATCH(B125,Historical!$B$7:$B$1192,0))=0,"n/a",((INDEX(Historical!$C$7:$C$1190,MATCH(B125,Historical!$B$7:$B$1192,0))/INDEX(Historical!$H$7:$H$1190,MATCH(B125,Historical!$B$7:$B$1192,0)))^(1/5)-1)*100)</f>
        <v>25.794632516498783</v>
      </c>
      <c r="V125" s="474" t="str">
        <f>IF(INDEX(Historical!$M$7:$M$1190,MATCH(B125,Historical!$B$7:$B$1192,0))=0,"n/a",((INDEX(Historical!$C$7:$C$1190,MATCH(B125,Historical!$B$7:$B$1192,0))/INDEX(Historical!$M$7:$M$1190,MATCH(B125,Historical!$B$7:$B$1192,0)))^(1/10)-1)*100)</f>
        <v>n/a</v>
      </c>
      <c r="W125" s="475" t="str">
        <f t="shared" si="50"/>
        <v>n/a</v>
      </c>
      <c r="X125" s="476">
        <f t="shared" si="51"/>
        <v>1.491881579901607</v>
      </c>
      <c r="Y125" s="451"/>
      <c r="Z125" s="430">
        <f t="shared" si="52"/>
        <v>21.652421652421655</v>
      </c>
      <c r="AA125" s="581">
        <f t="shared" si="53"/>
        <v>16.353276353276353</v>
      </c>
      <c r="AB125" s="406">
        <v>12</v>
      </c>
      <c r="AC125" s="568">
        <v>3.51</v>
      </c>
      <c r="AD125" s="568" t="s">
        <v>135</v>
      </c>
      <c r="AE125" s="568">
        <v>0.57999999999999996</v>
      </c>
      <c r="AF125" s="568">
        <v>2.0699999999999998</v>
      </c>
      <c r="AG125" s="568">
        <v>13.79</v>
      </c>
      <c r="AH125" s="568">
        <v>-12.629999999999999</v>
      </c>
      <c r="AI125" s="568">
        <v>26.619999999999997</v>
      </c>
      <c r="AJ125" s="568">
        <v>17.29</v>
      </c>
      <c r="AK125" s="568" t="s">
        <v>135</v>
      </c>
      <c r="AL125" s="576">
        <v>4480</v>
      </c>
      <c r="AM125" s="571">
        <v>22.38</v>
      </c>
      <c r="AN125" s="568">
        <v>0.81</v>
      </c>
      <c r="AO125" s="510">
        <f t="shared" si="54"/>
        <v>10.765397975069121</v>
      </c>
      <c r="AP125" s="511">
        <f t="shared" si="55"/>
        <v>27.118674328345474</v>
      </c>
      <c r="AQ125" s="582">
        <f t="shared" si="56"/>
        <v>22.658119360335238</v>
      </c>
      <c r="AR125" s="430">
        <f>INDEX(Historical!$C$7:$C$1190,MATCH(B125,Historical!$B$7:$B$1214,0))*IF(AH125="n/a",1.03,IF(AH125&lt;0,1.01,IF(AH125&gt;10,1.1,(1+AH125/100))))</f>
        <v>0.70699999999999996</v>
      </c>
      <c r="AS125" s="581">
        <f t="shared" si="57"/>
        <v>0.77770000000000006</v>
      </c>
      <c r="AT125" s="581">
        <f t="shared" si="60"/>
        <v>0.80103100000000005</v>
      </c>
      <c r="AU125" s="581">
        <f t="shared" si="60"/>
        <v>0.82506193000000005</v>
      </c>
      <c r="AV125" s="581">
        <f t="shared" si="60"/>
        <v>0.84981378790000006</v>
      </c>
      <c r="AW125" s="430">
        <f t="shared" si="58"/>
        <v>3.9606067179000002</v>
      </c>
      <c r="AX125" s="516">
        <f t="shared" si="59"/>
        <v>6.9000117036585369</v>
      </c>
      <c r="AY125" s="606">
        <v>0.88</v>
      </c>
      <c r="AZ125" s="571">
        <v>23.97</v>
      </c>
      <c r="BA125" s="571">
        <v>-12.27</v>
      </c>
      <c r="BB125" s="571">
        <v>5.35</v>
      </c>
      <c r="BC125" s="571">
        <v>3.9699999999999998</v>
      </c>
      <c r="BD125" s="591"/>
      <c r="BE125" s="421">
        <v>2018</v>
      </c>
      <c r="BF125" s="421">
        <f t="shared" si="61"/>
        <v>1</v>
      </c>
      <c r="BG125" s="578">
        <v>6.22</v>
      </c>
      <c r="BH125" t="s">
        <v>3876</v>
      </c>
      <c r="BI125" t="s">
        <v>3877</v>
      </c>
    </row>
    <row r="126" spans="1:61" s="8" customFormat="1" ht="12.75" customHeight="1" x14ac:dyDescent="0.25">
      <c r="A126" s="577" t="s">
        <v>4719</v>
      </c>
      <c r="B126" s="409" t="s">
        <v>4720</v>
      </c>
      <c r="C126" s="734" t="s">
        <v>107</v>
      </c>
      <c r="D126" s="734" t="s">
        <v>3649</v>
      </c>
      <c r="E126" s="504">
        <v>8</v>
      </c>
      <c r="F126" s="33">
        <v>589</v>
      </c>
      <c r="G126" s="33" t="s">
        <v>105</v>
      </c>
      <c r="H126" s="33" t="s">
        <v>105</v>
      </c>
      <c r="I126" s="573">
        <v>16.39</v>
      </c>
      <c r="J126" s="430">
        <f t="shared" si="47"/>
        <v>5.1250762660158626</v>
      </c>
      <c r="K126" s="575">
        <v>0.21</v>
      </c>
      <c r="L126" s="406">
        <v>4</v>
      </c>
      <c r="M126" s="423">
        <f t="shared" si="48"/>
        <v>0.84</v>
      </c>
      <c r="N126" s="183" t="s">
        <v>318</v>
      </c>
      <c r="O126" s="505">
        <v>0.2</v>
      </c>
      <c r="P126" s="422">
        <v>45912</v>
      </c>
      <c r="Q126" s="422">
        <v>45919</v>
      </c>
      <c r="R126" s="423">
        <f t="shared" si="49"/>
        <v>4.9999999999999902</v>
      </c>
      <c r="S126" s="474">
        <f>IF(INDEX(Historical!$D$7:$D$1190,MATCH(B126,Historical!$B$7:$B$1192,0))=0,"n/a",(INDEX(Historical!$C$7:$C$1190,MATCH(B126,Historical!$B$7:$B$1192,0))/INDEX(Historical!$D$7:$D$1190,MATCH(B126,Historical!$B$7:$B$1192,0))-1)*100)</f>
        <v>5.4054054054054168</v>
      </c>
      <c r="T126" s="474">
        <f>IF(INDEX(Historical!$F$7:$F$1190,MATCH(B126,Historical!$B$7:$B$1192,0))=0,"n/a",((INDEX(Historical!$C$7:$C$1190,MATCH(B126,Historical!$B$7:$B$1192,0))/INDEX(Historical!$F$7:$F$1190,MATCH(B126,Historical!$B$7:$B$1192,0)))^(1/3)-1)*100)</f>
        <v>5.7264270346431223</v>
      </c>
      <c r="U126" s="474">
        <f>IF(INDEX(Historical!$H$7:$H$1190,MATCH(B126,Historical!$B$7:$B$1192,0))=0,"n/a",((INDEX(Historical!$C$7:$C$1190,MATCH(B126,Historical!$B$7:$B$1192,0))/INDEX(Historical!$H$7:$H$1190,MATCH(B126,Historical!$B$7:$B$1192,0)))^(1/5)-1)*100)</f>
        <v>5.387395206178347</v>
      </c>
      <c r="V126" s="474">
        <f>IF(INDEX(Historical!$M$7:$M$1190,MATCH(B126,Historical!$B$7:$B$1192,0))=0,"n/a",((INDEX(Historical!$C$7:$C$1190,MATCH(B126,Historical!$B$7:$B$1192,0))/INDEX(Historical!$M$7:$M$1190,MATCH(B126,Historical!$B$7:$B$1192,0)))^(1/10)-1)*100)</f>
        <v>4.9748678361387633</v>
      </c>
      <c r="W126" s="475">
        <f t="shared" si="50"/>
        <v>1.0829222772598852</v>
      </c>
      <c r="X126" s="476">
        <f t="shared" si="51"/>
        <v>14.964986683828743</v>
      </c>
      <c r="Y126" s="451"/>
      <c r="Z126" s="430">
        <f t="shared" si="52"/>
        <v>96.551724137931032</v>
      </c>
      <c r="AA126" s="581">
        <f t="shared" si="53"/>
        <v>18.839080459770116</v>
      </c>
      <c r="AB126" s="406">
        <v>12</v>
      </c>
      <c r="AC126" s="568">
        <v>0.87</v>
      </c>
      <c r="AD126" s="568">
        <v>1.1399999999999999</v>
      </c>
      <c r="AE126" s="568">
        <v>1.65</v>
      </c>
      <c r="AF126" s="568">
        <v>2.16</v>
      </c>
      <c r="AG126" s="568">
        <v>11.01</v>
      </c>
      <c r="AH126" s="568">
        <v>-4.55</v>
      </c>
      <c r="AI126" s="568">
        <v>32.700000000000003</v>
      </c>
      <c r="AJ126" s="568">
        <v>0.36</v>
      </c>
      <c r="AK126" s="568">
        <v>16.520000000000003</v>
      </c>
      <c r="AL126" s="576">
        <v>205.97</v>
      </c>
      <c r="AM126" s="571">
        <v>4.5900000000000007</v>
      </c>
      <c r="AN126" s="568">
        <v>0.33</v>
      </c>
      <c r="AO126" s="510">
        <f t="shared" si="54"/>
        <v>-8.3266089875759057</v>
      </c>
      <c r="AP126" s="511">
        <f t="shared" si="55"/>
        <v>10.512471472194211</v>
      </c>
      <c r="AQ126" s="582">
        <f t="shared" si="56"/>
        <v>34.48240495090544</v>
      </c>
      <c r="AR126" s="430">
        <f>INDEX(Historical!$C$7:$C$1190,MATCH(B126,Historical!$B$7:$B$1214,0))*IF(AH126="n/a",1.03,IF(AH126&lt;0,1.01,IF(AH126&gt;10,1.1,(1+AH126/100))))</f>
        <v>0.78780000000000006</v>
      </c>
      <c r="AS126" s="581">
        <f t="shared" si="57"/>
        <v>0.86658000000000013</v>
      </c>
      <c r="AT126" s="581">
        <f t="shared" si="60"/>
        <v>0.95323800000000025</v>
      </c>
      <c r="AU126" s="581">
        <f t="shared" si="60"/>
        <v>1.0485618000000003</v>
      </c>
      <c r="AV126" s="581">
        <f t="shared" si="60"/>
        <v>1.1534179800000004</v>
      </c>
      <c r="AW126" s="430">
        <f t="shared" si="58"/>
        <v>4.8095977800000007</v>
      </c>
      <c r="AX126" s="516">
        <f t="shared" si="59"/>
        <v>29.344708846857841</v>
      </c>
      <c r="AY126" s="606">
        <v>0.83</v>
      </c>
      <c r="AZ126" s="571">
        <v>21.05</v>
      </c>
      <c r="BA126" s="571">
        <v>-14.64</v>
      </c>
      <c r="BB126" s="571">
        <v>0.38999999999999996</v>
      </c>
      <c r="BC126" s="571">
        <v>-2.1</v>
      </c>
      <c r="BD126" s="591"/>
      <c r="BE126" s="421">
        <v>2018</v>
      </c>
      <c r="BF126" s="421">
        <f t="shared" si="61"/>
        <v>1</v>
      </c>
      <c r="BG126" s="578">
        <v>5</v>
      </c>
      <c r="BH126" t="s">
        <v>3876</v>
      </c>
      <c r="BI126" t="s">
        <v>3877</v>
      </c>
    </row>
    <row r="127" spans="1:61" s="8" customFormat="1" ht="12.75" customHeight="1" x14ac:dyDescent="0.25">
      <c r="A127" s="577" t="s">
        <v>4856</v>
      </c>
      <c r="B127" s="409" t="s">
        <v>4850</v>
      </c>
      <c r="C127" s="734" t="s">
        <v>3636</v>
      </c>
      <c r="D127" s="734" t="s">
        <v>4812</v>
      </c>
      <c r="E127" s="504">
        <v>7</v>
      </c>
      <c r="F127" s="33">
        <v>607</v>
      </c>
      <c r="G127" s="33" t="s">
        <v>105</v>
      </c>
      <c r="H127" s="33" t="s">
        <v>105</v>
      </c>
      <c r="I127" s="573">
        <v>204.85</v>
      </c>
      <c r="J127" s="430">
        <f t="shared" si="47"/>
        <v>2.1674395899438617</v>
      </c>
      <c r="K127" s="575">
        <v>1.1100000000000001</v>
      </c>
      <c r="L127" s="406">
        <v>4</v>
      </c>
      <c r="M127" s="423">
        <f t="shared" si="48"/>
        <v>4.4400000000000004</v>
      </c>
      <c r="N127" s="183" t="s">
        <v>318</v>
      </c>
      <c r="O127" s="505">
        <v>0.98</v>
      </c>
      <c r="P127" s="422">
        <v>45729</v>
      </c>
      <c r="Q127" s="422">
        <v>45743</v>
      </c>
      <c r="R127" s="423">
        <f t="shared" si="49"/>
        <v>13.265306122448992</v>
      </c>
      <c r="S127" s="474">
        <f>IF(INDEX(Historical!$D$7:$D$1190,MATCH(B127,Historical!$B$7:$B$1192,0))=0,"n/a",(INDEX(Historical!$C$7:$C$1190,MATCH(B127,Historical!$B$7:$B$1192,0))/INDEX(Historical!$D$7:$D$1190,MATCH(B127,Historical!$B$7:$B$1192,0))-1)*100)</f>
        <v>15.294117647058814</v>
      </c>
      <c r="T127" s="474">
        <f>IF(INDEX(Historical!$F$7:$F$1190,MATCH(B127,Historical!$B$7:$B$1192,0))=0,"n/a",((INDEX(Historical!$C$7:$C$1190,MATCH(B127,Historical!$B$7:$B$1192,0))/INDEX(Historical!$F$7:$F$1190,MATCH(B127,Historical!$B$7:$B$1192,0)))^(1/3)-1)*100)</f>
        <v>19.105740639430579</v>
      </c>
      <c r="U127" s="474">
        <f>IF(INDEX(Historical!$H$7:$H$1190,MATCH(B127,Historical!$B$7:$B$1192,0))=0,"n/a",((INDEX(Historical!$C$7:$C$1190,MATCH(B127,Historical!$B$7:$B$1192,0))/INDEX(Historical!$H$7:$H$1190,MATCH(B127,Historical!$B$7:$B$1192,0)))^(1/5)-1)*100)</f>
        <v>39.57603901537059</v>
      </c>
      <c r="V127" s="474" t="str">
        <f>IF(INDEX(Historical!$M$7:$M$1190,MATCH(B127,Historical!$B$7:$B$1192,0))=0,"n/a",((INDEX(Historical!$C$7:$C$1190,MATCH(B127,Historical!$B$7:$B$1192,0))/INDEX(Historical!$M$7:$M$1190,MATCH(B127,Historical!$B$7:$B$1192,0)))^(1/10)-1)*100)</f>
        <v>n/a</v>
      </c>
      <c r="W127" s="475" t="str">
        <f t="shared" si="50"/>
        <v>n/a</v>
      </c>
      <c r="X127" s="476">
        <f t="shared" si="51"/>
        <v>0.9852138166634451</v>
      </c>
      <c r="Y127" s="449"/>
      <c r="Z127" s="430">
        <f t="shared" si="52"/>
        <v>54.54545454545454</v>
      </c>
      <c r="AA127" s="581">
        <f t="shared" si="53"/>
        <v>25.165847665847664</v>
      </c>
      <c r="AB127" s="406">
        <v>12</v>
      </c>
      <c r="AC127" s="568">
        <v>8.14</v>
      </c>
      <c r="AD127" s="568">
        <v>2.34</v>
      </c>
      <c r="AE127" s="568">
        <v>8.07</v>
      </c>
      <c r="AF127" s="568" t="s">
        <v>135</v>
      </c>
      <c r="AG127" s="568" t="s">
        <v>135</v>
      </c>
      <c r="AH127" s="568">
        <v>19.009999999999998</v>
      </c>
      <c r="AI127" s="568">
        <v>9.2100000000000009</v>
      </c>
      <c r="AJ127" s="568">
        <v>40.17</v>
      </c>
      <c r="AK127" s="568">
        <v>10.75</v>
      </c>
      <c r="AL127" s="576">
        <v>22000</v>
      </c>
      <c r="AM127" s="571">
        <v>1.29</v>
      </c>
      <c r="AN127" s="568" t="s">
        <v>135</v>
      </c>
      <c r="AO127" s="510">
        <f t="shared" si="54"/>
        <v>16.577630939466786</v>
      </c>
      <c r="AP127" s="511">
        <f t="shared" si="55"/>
        <v>41.743478605314451</v>
      </c>
      <c r="AQ127" s="582" t="str">
        <f t="shared" si="56"/>
        <v>n/a</v>
      </c>
      <c r="AR127" s="430">
        <f>INDEX(Historical!$C$7:$C$1190,MATCH(B127,Historical!$B$7:$B$1214,0))*IF(AH127="n/a",1.03,IF(AH127&lt;0,1.01,IF(AH127&gt;10,1.1,(1+AH127/100))))</f>
        <v>4.3120000000000003</v>
      </c>
      <c r="AS127" s="581">
        <f t="shared" si="57"/>
        <v>4.7091352000000004</v>
      </c>
      <c r="AT127" s="581">
        <f t="shared" ref="AT127:AV146" si="62">IF($AK127="n/a",1.03*AS127,IF($AK127&lt;0,1.01*AS127,IF($AK127&gt;10,1.1*AS127,(1+$AK127/100)*AS127)))</f>
        <v>5.1800487200000012</v>
      </c>
      <c r="AU127" s="581">
        <f t="shared" si="62"/>
        <v>5.6980535920000017</v>
      </c>
      <c r="AV127" s="581">
        <f t="shared" si="62"/>
        <v>6.2678589512000027</v>
      </c>
      <c r="AW127" s="430">
        <f t="shared" si="58"/>
        <v>26.167096463200004</v>
      </c>
      <c r="AX127" s="516">
        <f t="shared" si="59"/>
        <v>12.77378397031975</v>
      </c>
      <c r="AY127" s="606">
        <v>0.78</v>
      </c>
      <c r="AZ127" s="571">
        <v>6.39</v>
      </c>
      <c r="BA127" s="571">
        <v>-18.920000000000002</v>
      </c>
      <c r="BB127" s="571">
        <v>-9.76</v>
      </c>
      <c r="BC127" s="571">
        <v>-6.93</v>
      </c>
      <c r="BD127" s="591"/>
      <c r="BE127" s="421">
        <v>2019</v>
      </c>
      <c r="BF127" s="421">
        <f t="shared" si="61"/>
        <v>1</v>
      </c>
      <c r="BG127" s="578">
        <v>8.5500000000000007</v>
      </c>
      <c r="BH127" t="s">
        <v>3876</v>
      </c>
      <c r="BI127" t="s">
        <v>3878</v>
      </c>
    </row>
    <row r="128" spans="1:61" s="8" customFormat="1" ht="12.75" customHeight="1" x14ac:dyDescent="0.25">
      <c r="A128" s="577" t="s">
        <v>3974</v>
      </c>
      <c r="B128" s="409" t="s">
        <v>3964</v>
      </c>
      <c r="C128" s="734" t="s">
        <v>107</v>
      </c>
      <c r="D128" s="734" t="s">
        <v>3649</v>
      </c>
      <c r="E128" s="504">
        <v>9</v>
      </c>
      <c r="F128" s="33">
        <v>540</v>
      </c>
      <c r="G128" s="33" t="s">
        <v>105</v>
      </c>
      <c r="H128" s="33" t="s">
        <v>105</v>
      </c>
      <c r="I128" s="573">
        <v>115.29</v>
      </c>
      <c r="J128" s="430">
        <f t="shared" si="47"/>
        <v>1.5959753664671696</v>
      </c>
      <c r="K128" s="575">
        <v>0.46</v>
      </c>
      <c r="L128" s="406">
        <v>4</v>
      </c>
      <c r="M128" s="423">
        <f t="shared" si="48"/>
        <v>1.84</v>
      </c>
      <c r="N128" s="183" t="s">
        <v>147</v>
      </c>
      <c r="O128" s="505">
        <v>0.42</v>
      </c>
      <c r="P128" s="422">
        <v>45719</v>
      </c>
      <c r="Q128" s="422">
        <v>45733</v>
      </c>
      <c r="R128" s="423">
        <f t="shared" si="49"/>
        <v>9.5238095238095326</v>
      </c>
      <c r="S128" s="474">
        <f>IF(INDEX(Historical!$D$7:$D$1190,MATCH(B128,Historical!$B$7:$B$1192,0))=0,"n/a",(INDEX(Historical!$C$7:$C$1190,MATCH(B128,Historical!$B$7:$B$1192,0))/INDEX(Historical!$D$7:$D$1190,MATCH(B128,Historical!$B$7:$B$1192,0))-1)*100)</f>
        <v>16.666666666666675</v>
      </c>
      <c r="T128" s="474">
        <f>IF(INDEX(Historical!$F$7:$F$1190,MATCH(B128,Historical!$B$7:$B$1192,0))=0,"n/a",((INDEX(Historical!$C$7:$C$1190,MATCH(B128,Historical!$B$7:$B$1192,0))/INDEX(Historical!$F$7:$F$1190,MATCH(B128,Historical!$B$7:$B$1192,0)))^(1/3)-1)*100)</f>
        <v>40.94597464129783</v>
      </c>
      <c r="U128" s="474">
        <f>IF(INDEX(Historical!$H$7:$H$1190,MATCH(B128,Historical!$B$7:$B$1192,0))=0,"n/a",((INDEX(Historical!$C$7:$C$1190,MATCH(B128,Historical!$B$7:$B$1192,0))/INDEX(Historical!$H$7:$H$1190,MATCH(B128,Historical!$B$7:$B$1192,0)))^(1/5)-1)*100)</f>
        <v>33.244673837449668</v>
      </c>
      <c r="V128" s="474" t="str">
        <f>IF(INDEX(Historical!$M$7:$M$1190,MATCH(B128,Historical!$B$7:$B$1192,0))=0,"n/a",((INDEX(Historical!$C$7:$C$1190,MATCH(B128,Historical!$B$7:$B$1192,0))/INDEX(Historical!$M$7:$M$1190,MATCH(B128,Historical!$B$7:$B$1192,0)))^(1/10)-1)*100)</f>
        <v>n/a</v>
      </c>
      <c r="W128" s="475" t="str">
        <f t="shared" si="50"/>
        <v>n/a</v>
      </c>
      <c r="X128" s="476">
        <f t="shared" si="51"/>
        <v>0.7849982015926722</v>
      </c>
      <c r="Y128" s="451"/>
      <c r="Z128" s="430">
        <f t="shared" si="52"/>
        <v>35.589941972920698</v>
      </c>
      <c r="AA128" s="581">
        <f t="shared" si="53"/>
        <v>22.299806576402322</v>
      </c>
      <c r="AB128" s="406">
        <v>12</v>
      </c>
      <c r="AC128" s="568">
        <v>5.17</v>
      </c>
      <c r="AD128" s="568">
        <v>1.47</v>
      </c>
      <c r="AE128" s="568">
        <v>1.95</v>
      </c>
      <c r="AF128" s="568">
        <v>2.4</v>
      </c>
      <c r="AG128" s="568">
        <v>11.110000000000001</v>
      </c>
      <c r="AH128" s="568">
        <v>6.29</v>
      </c>
      <c r="AI128" s="568">
        <v>29.34</v>
      </c>
      <c r="AJ128" s="568">
        <v>42.35</v>
      </c>
      <c r="AK128" s="568">
        <v>15.14</v>
      </c>
      <c r="AL128" s="576">
        <v>11780</v>
      </c>
      <c r="AM128" s="571">
        <v>3.18</v>
      </c>
      <c r="AN128" s="568">
        <v>0.41</v>
      </c>
      <c r="AO128" s="510">
        <f t="shared" si="54"/>
        <v>12.540842627514518</v>
      </c>
      <c r="AP128" s="511">
        <f t="shared" si="55"/>
        <v>34.84064920391684</v>
      </c>
      <c r="AQ128" s="582">
        <f t="shared" si="56"/>
        <v>54.228597698878374</v>
      </c>
      <c r="AR128" s="430">
        <f>INDEX(Historical!$C$7:$C$1190,MATCH(B128,Historical!$B$7:$B$1214,0))*IF(AH128="n/a",1.03,IF(AH128&lt;0,1.01,IF(AH128&gt;10,1.1,(1+AH128/100))))</f>
        <v>1.7856719999999999</v>
      </c>
      <c r="AS128" s="581">
        <f t="shared" si="57"/>
        <v>1.9642392000000002</v>
      </c>
      <c r="AT128" s="581">
        <f t="shared" si="62"/>
        <v>2.1606631200000002</v>
      </c>
      <c r="AU128" s="581">
        <f t="shared" si="62"/>
        <v>2.3767294320000003</v>
      </c>
      <c r="AV128" s="581">
        <f t="shared" si="62"/>
        <v>2.6144023752000005</v>
      </c>
      <c r="AW128" s="430">
        <f t="shared" si="58"/>
        <v>10.901706127200001</v>
      </c>
      <c r="AX128" s="516">
        <f t="shared" si="59"/>
        <v>9.4558991475409826</v>
      </c>
      <c r="AY128" s="606">
        <v>1.1299999999999999</v>
      </c>
      <c r="AZ128" s="571">
        <v>57.35</v>
      </c>
      <c r="BA128" s="571">
        <v>-4.43</v>
      </c>
      <c r="BB128" s="571">
        <v>4.72</v>
      </c>
      <c r="BC128" s="571">
        <v>11.07</v>
      </c>
      <c r="BD128" s="591"/>
      <c r="BE128" s="421">
        <v>2017</v>
      </c>
      <c r="BF128" s="421">
        <f t="shared" si="61"/>
        <v>1</v>
      </c>
      <c r="BG128" s="578">
        <v>1.5699999999999998</v>
      </c>
      <c r="BH128" t="s">
        <v>3876</v>
      </c>
      <c r="BI128" t="s">
        <v>3877</v>
      </c>
    </row>
    <row r="129" spans="1:61" s="8" customFormat="1" ht="12.75" customHeight="1" x14ac:dyDescent="0.25">
      <c r="A129" s="577" t="s">
        <v>4611</v>
      </c>
      <c r="B129" s="409" t="s">
        <v>4606</v>
      </c>
      <c r="C129" s="734" t="s">
        <v>3656</v>
      </c>
      <c r="D129" s="734" t="s">
        <v>498</v>
      </c>
      <c r="E129" s="504">
        <v>9</v>
      </c>
      <c r="F129" s="33">
        <v>529</v>
      </c>
      <c r="G129" s="33" t="s">
        <v>105</v>
      </c>
      <c r="H129" s="33" t="s">
        <v>105</v>
      </c>
      <c r="I129" s="573">
        <v>23.64</v>
      </c>
      <c r="J129" s="430">
        <f t="shared" si="47"/>
        <v>4.5685279187817267</v>
      </c>
      <c r="K129" s="575">
        <v>0.27</v>
      </c>
      <c r="L129" s="406">
        <v>4</v>
      </c>
      <c r="M129" s="423">
        <f t="shared" si="48"/>
        <v>1.08</v>
      </c>
      <c r="N129" s="183" t="s">
        <v>495</v>
      </c>
      <c r="O129" s="505">
        <v>0.26600000000000001</v>
      </c>
      <c r="P129" s="422">
        <v>45601</v>
      </c>
      <c r="Q129" s="422">
        <v>45617</v>
      </c>
      <c r="R129" s="423">
        <f t="shared" si="49"/>
        <v>1.5037593984962419</v>
      </c>
      <c r="S129" s="474">
        <f>IF(INDEX(Historical!$D$7:$D$1190,MATCH(B129,Historical!$B$7:$B$1192,0))=0,"n/a",(INDEX(Historical!$C$7:$C$1190,MATCH(B129,Historical!$B$7:$B$1192,0))/INDEX(Historical!$D$7:$D$1190,MATCH(B129,Historical!$B$7:$B$1192,0))-1)*100)</f>
        <v>7.6612903225806495</v>
      </c>
      <c r="T129" s="474">
        <f>IF(INDEX(Historical!$F$7:$F$1190,MATCH(B129,Historical!$B$7:$B$1192,0))=0,"n/a",((INDEX(Historical!$C$7:$C$1190,MATCH(B129,Historical!$B$7:$B$1192,0))/INDEX(Historical!$F$7:$F$1190,MATCH(B129,Historical!$B$7:$B$1192,0)))^(1/3)-1)*100)</f>
        <v>17.50721324911666</v>
      </c>
      <c r="U129" s="474">
        <f>IF(INDEX(Historical!$H$7:$H$1190,MATCH(B129,Historical!$B$7:$B$1192,0))=0,"n/a",((INDEX(Historical!$C$7:$C$1190,MATCH(B129,Historical!$B$7:$B$1192,0))/INDEX(Historical!$H$7:$H$1190,MATCH(B129,Historical!$B$7:$B$1192,0)))^(1/5)-1)*100)</f>
        <v>16.573652789717809</v>
      </c>
      <c r="V129" s="474" t="str">
        <f>IF(INDEX(Historical!$M$7:$M$1190,MATCH(B129,Historical!$B$7:$B$1192,0))=0,"n/a",((INDEX(Historical!$C$7:$C$1190,MATCH(B129,Historical!$B$7:$B$1192,0))/INDEX(Historical!$M$7:$M$1190,MATCH(B129,Historical!$B$7:$B$1192,0)))^(1/10)-1)*100)</f>
        <v>n/a</v>
      </c>
      <c r="W129" s="475" t="str">
        <f t="shared" si="50"/>
        <v>n/a</v>
      </c>
      <c r="X129" s="476" t="str">
        <f t="shared" si="51"/>
        <v>n/a</v>
      </c>
      <c r="Y129" s="451"/>
      <c r="Z129" s="430" t="str">
        <f t="shared" si="52"/>
        <v>n/a</v>
      </c>
      <c r="AA129" s="581" t="str">
        <f t="shared" si="53"/>
        <v>n/a</v>
      </c>
      <c r="AB129" s="406">
        <v>12</v>
      </c>
      <c r="AC129" s="568">
        <v>-5.31</v>
      </c>
      <c r="AD129" s="568" t="s">
        <v>135</v>
      </c>
      <c r="AE129" s="568">
        <v>0.93</v>
      </c>
      <c r="AF129" s="568">
        <v>0.7</v>
      </c>
      <c r="AG129" s="568">
        <v>-38.190000000000005</v>
      </c>
      <c r="AH129" s="568">
        <v>145.21</v>
      </c>
      <c r="AI129" s="568">
        <v>10.71</v>
      </c>
      <c r="AJ129" s="568" t="s">
        <v>135</v>
      </c>
      <c r="AK129" s="568" t="s">
        <v>135</v>
      </c>
      <c r="AL129" s="576">
        <v>7960</v>
      </c>
      <c r="AM129" s="571">
        <v>2</v>
      </c>
      <c r="AN129" s="568">
        <v>0.9</v>
      </c>
      <c r="AO129" s="510" t="str">
        <f t="shared" si="54"/>
        <v>n/a</v>
      </c>
      <c r="AP129" s="511">
        <f t="shared" si="55"/>
        <v>21.142180708499534</v>
      </c>
      <c r="AQ129" s="582" t="str">
        <f t="shared" si="56"/>
        <v>n/a</v>
      </c>
      <c r="AR129" s="430">
        <f>INDEX(Historical!$C$7:$C$1190,MATCH(B129,Historical!$B$7:$B$1214,0))*IF(AH129="n/a",1.03,IF(AH129&lt;0,1.01,IF(AH129&gt;10,1.1,(1+AH129/100))))</f>
        <v>1.1748000000000001</v>
      </c>
      <c r="AS129" s="581">
        <f t="shared" si="57"/>
        <v>1.2922800000000001</v>
      </c>
      <c r="AT129" s="581">
        <f t="shared" si="62"/>
        <v>1.3310484000000002</v>
      </c>
      <c r="AU129" s="581">
        <f t="shared" si="62"/>
        <v>1.3709798520000003</v>
      </c>
      <c r="AV129" s="581">
        <f t="shared" si="62"/>
        <v>1.4121092475600003</v>
      </c>
      <c r="AW129" s="430">
        <f t="shared" si="58"/>
        <v>6.581217499560001</v>
      </c>
      <c r="AX129" s="516">
        <f t="shared" si="59"/>
        <v>27.839329524365485</v>
      </c>
      <c r="AY129" s="606">
        <v>0.95</v>
      </c>
      <c r="AZ129" s="571">
        <v>26.479999999999997</v>
      </c>
      <c r="BA129" s="571">
        <v>-28.58</v>
      </c>
      <c r="BB129" s="571">
        <v>3</v>
      </c>
      <c r="BC129" s="571">
        <v>2.2999999999999998</v>
      </c>
      <c r="BD129" s="591"/>
      <c r="BE129" s="421">
        <v>2016</v>
      </c>
      <c r="BF129" s="421">
        <f t="shared" si="61"/>
        <v>1</v>
      </c>
      <c r="BG129" s="578">
        <v>-9.1399999999999988</v>
      </c>
      <c r="BH129" t="s">
        <v>3876</v>
      </c>
      <c r="BI129" t="s">
        <v>3877</v>
      </c>
    </row>
    <row r="130" spans="1:61" s="8" customFormat="1" ht="12.75" customHeight="1" x14ac:dyDescent="0.25">
      <c r="A130" s="577" t="s">
        <v>4994</v>
      </c>
      <c r="B130" s="409" t="s">
        <v>762</v>
      </c>
      <c r="C130" s="734" t="s">
        <v>3636</v>
      </c>
      <c r="D130" s="734" t="s">
        <v>4811</v>
      </c>
      <c r="E130" s="504">
        <v>5</v>
      </c>
      <c r="F130" s="33">
        <v>672</v>
      </c>
      <c r="G130" s="33" t="s">
        <v>105</v>
      </c>
      <c r="H130" s="33" t="s">
        <v>105</v>
      </c>
      <c r="I130" s="573">
        <v>34.18</v>
      </c>
      <c r="J130" s="430">
        <f t="shared" si="47"/>
        <v>3.4230544177881801</v>
      </c>
      <c r="K130" s="575">
        <v>0.29249999999999998</v>
      </c>
      <c r="L130" s="406">
        <v>4</v>
      </c>
      <c r="M130" s="423">
        <f t="shared" si="48"/>
        <v>1.17</v>
      </c>
      <c r="N130" s="183" t="s">
        <v>106</v>
      </c>
      <c r="O130" s="505">
        <v>0.27500000000000002</v>
      </c>
      <c r="P130" s="422">
        <v>45777</v>
      </c>
      <c r="Q130" s="422">
        <v>45792</v>
      </c>
      <c r="R130" s="423">
        <f t="shared" si="49"/>
        <v>6.3636363636363491</v>
      </c>
      <c r="S130" s="474">
        <f>IF(INDEX(Historical!$D$7:$D$1190,MATCH(B130,Historical!$B$7:$B$1192,0))=0,"n/a",(INDEX(Historical!$C$7:$C$1190,MATCH(B130,Historical!$B$7:$B$1192,0))/INDEX(Historical!$D$7:$D$1190,MATCH(B130,Historical!$B$7:$B$1192,0))-1)*100)</f>
        <v>11.855670103092786</v>
      </c>
      <c r="T130" s="474">
        <f>IF(INDEX(Historical!$F$7:$F$1190,MATCH(B130,Historical!$B$7:$B$1192,0))=0,"n/a",((INDEX(Historical!$C$7:$C$1190,MATCH(B130,Historical!$B$7:$B$1192,0))/INDEX(Historical!$F$7:$F$1190,MATCH(B130,Historical!$B$7:$B$1192,0)))^(1/3)-1)*100)</f>
        <v>14.91442953785036</v>
      </c>
      <c r="U130" s="474">
        <f>IF(INDEX(Historical!$H$7:$H$1190,MATCH(B130,Historical!$B$7:$B$1192,0))=0,"n/a",((INDEX(Historical!$C$7:$C$1190,MATCH(B130,Historical!$B$7:$B$1192,0))/INDEX(Historical!$H$7:$H$1190,MATCH(B130,Historical!$B$7:$B$1192,0)))^(1/5)-1)*100)</f>
        <v>-5.1724217118331079</v>
      </c>
      <c r="V130" s="474">
        <f>IF(INDEX(Historical!$M$7:$M$1190,MATCH(B130,Historical!$B$7:$B$1192,0))=0,"n/a",((INDEX(Historical!$C$7:$C$1190,MATCH(B130,Historical!$B$7:$B$1192,0))/INDEX(Historical!$M$7:$M$1190,MATCH(B130,Historical!$B$7:$B$1192,0)))^(1/10)-1)*100)</f>
        <v>1.3910902395217084</v>
      </c>
      <c r="W130" s="475" t="str">
        <f t="shared" si="50"/>
        <v>n/a</v>
      </c>
      <c r="X130" s="476" t="str">
        <f t="shared" si="51"/>
        <v>n/a</v>
      </c>
      <c r="Y130" s="449"/>
      <c r="Z130" s="430">
        <f t="shared" si="52"/>
        <v>132.95454545454544</v>
      </c>
      <c r="AA130" s="581">
        <f t="shared" si="53"/>
        <v>38.840909090909093</v>
      </c>
      <c r="AB130" s="406">
        <v>12</v>
      </c>
      <c r="AC130" s="568">
        <v>0.88</v>
      </c>
      <c r="AD130" s="568">
        <v>5.07</v>
      </c>
      <c r="AE130" s="568">
        <v>7.04</v>
      </c>
      <c r="AF130" s="568">
        <v>6.09</v>
      </c>
      <c r="AG130" s="568">
        <v>16.78</v>
      </c>
      <c r="AH130" s="568">
        <v>4.3099999999999996</v>
      </c>
      <c r="AI130" s="568">
        <v>13.94</v>
      </c>
      <c r="AJ130" s="568">
        <v>-1.1599999999999999</v>
      </c>
      <c r="AK130" s="568">
        <v>7.6300000000000008</v>
      </c>
      <c r="AL130" s="576">
        <v>3870</v>
      </c>
      <c r="AM130" s="571">
        <v>2.4699999999999998</v>
      </c>
      <c r="AN130" s="568">
        <v>2.5299999999999998</v>
      </c>
      <c r="AO130" s="510">
        <f t="shared" si="54"/>
        <v>-40.590276384954024</v>
      </c>
      <c r="AP130" s="511">
        <f t="shared" si="55"/>
        <v>-1.7493672940449279</v>
      </c>
      <c r="AQ130" s="582">
        <f t="shared" si="56"/>
        <v>224.23663263023491</v>
      </c>
      <c r="AR130" s="430">
        <f>INDEX(Historical!$C$7:$C$1190,MATCH(B130,Historical!$B$7:$B$1214,0))*IF(AH130="n/a",1.03,IF(AH130&lt;0,1.01,IF(AH130&gt;10,1.1,(1+AH130/100))))</f>
        <v>1.1317634999999999</v>
      </c>
      <c r="AS130" s="581">
        <f t="shared" si="57"/>
        <v>1.24493985</v>
      </c>
      <c r="AT130" s="581">
        <f t="shared" si="62"/>
        <v>1.3399287605550001</v>
      </c>
      <c r="AU130" s="581">
        <f t="shared" si="62"/>
        <v>1.4421653249853466</v>
      </c>
      <c r="AV130" s="581">
        <f t="shared" si="62"/>
        <v>1.5522025392817285</v>
      </c>
      <c r="AW130" s="430">
        <f t="shared" si="58"/>
        <v>6.7109999748220748</v>
      </c>
      <c r="AX130" s="516">
        <f t="shared" si="59"/>
        <v>19.634288984265872</v>
      </c>
      <c r="AY130" s="606">
        <v>1.33</v>
      </c>
      <c r="AZ130" s="571">
        <v>19.139999999999997</v>
      </c>
      <c r="BA130" s="571">
        <v>-9.02</v>
      </c>
      <c r="BB130" s="571">
        <v>7.6300000000000008</v>
      </c>
      <c r="BC130" s="571">
        <v>4.5199999999999996</v>
      </c>
      <c r="BD130" s="591"/>
      <c r="BE130" s="421">
        <v>2021</v>
      </c>
      <c r="BF130" s="421">
        <f t="shared" si="61"/>
        <v>0</v>
      </c>
      <c r="BG130" s="578">
        <v>4.2</v>
      </c>
      <c r="BH130" t="s">
        <v>3876</v>
      </c>
      <c r="BI130" t="s">
        <v>3878</v>
      </c>
    </row>
    <row r="131" spans="1:61" s="8" customFormat="1" ht="12.75" customHeight="1" x14ac:dyDescent="0.25">
      <c r="A131" s="577" t="s">
        <v>4638</v>
      </c>
      <c r="B131" s="409" t="s">
        <v>4633</v>
      </c>
      <c r="C131" s="734" t="s">
        <v>111</v>
      </c>
      <c r="D131" s="734" t="s">
        <v>3670</v>
      </c>
      <c r="E131" s="504">
        <v>8</v>
      </c>
      <c r="F131" s="33">
        <v>561</v>
      </c>
      <c r="G131" s="33" t="s">
        <v>105</v>
      </c>
      <c r="H131" s="33" t="s">
        <v>105</v>
      </c>
      <c r="I131" s="573">
        <v>24.72</v>
      </c>
      <c r="J131" s="430">
        <f t="shared" si="47"/>
        <v>1.5372168284789645</v>
      </c>
      <c r="K131" s="575">
        <v>9.5000000000000001E-2</v>
      </c>
      <c r="L131" s="406">
        <v>4</v>
      </c>
      <c r="M131" s="423">
        <f t="shared" si="48"/>
        <v>0.38</v>
      </c>
      <c r="N131" s="183" t="s">
        <v>126</v>
      </c>
      <c r="O131" s="505">
        <v>0.09</v>
      </c>
      <c r="P131" s="609">
        <v>45358</v>
      </c>
      <c r="Q131" s="609">
        <v>45391</v>
      </c>
      <c r="R131" s="423">
        <f t="shared" si="49"/>
        <v>5.5555555555555607</v>
      </c>
      <c r="S131" s="474">
        <f>IF(INDEX(Historical!$D$7:$D$1190,MATCH(B131,Historical!$B$7:$B$1192,0))=0,"n/a",(INDEX(Historical!$C$7:$C$1190,MATCH(B131,Historical!$B$7:$B$1192,0))/INDEX(Historical!$D$7:$D$1190,MATCH(B131,Historical!$B$7:$B$1192,0))-1)*100)</f>
        <v>7.1428571428571397</v>
      </c>
      <c r="T131" s="474">
        <f>IF(INDEX(Historical!$F$7:$F$1190,MATCH(B131,Historical!$B$7:$B$1192,0))=0,"n/a",((INDEX(Historical!$C$7:$C$1190,MATCH(B131,Historical!$B$7:$B$1192,0))/INDEX(Historical!$F$7:$F$1190,MATCH(B131,Historical!$B$7:$B$1192,0)))^(1/3)-1)*100)</f>
        <v>10.891823393038823</v>
      </c>
      <c r="U131" s="474">
        <f>IF(INDEX(Historical!$H$7:$H$1190,MATCH(B131,Historical!$B$7:$B$1192,0))=0,"n/a",((INDEX(Historical!$C$7:$C$1190,MATCH(B131,Historical!$B$7:$B$1192,0))/INDEX(Historical!$H$7:$H$1190,MATCH(B131,Historical!$B$7:$B$1192,0)))^(1/5)-1)*100)</f>
        <v>9.3362073943278112</v>
      </c>
      <c r="V131" s="474" t="str">
        <f>IF(INDEX(Historical!$M$7:$M$1190,MATCH(B131,Historical!$B$7:$B$1192,0))=0,"n/a",((INDEX(Historical!$C$7:$C$1190,MATCH(B131,Historical!$B$7:$B$1192,0))/INDEX(Historical!$M$7:$M$1190,MATCH(B131,Historical!$B$7:$B$1192,0)))^(1/10)-1)*100)</f>
        <v>n/a</v>
      </c>
      <c r="W131" s="475" t="str">
        <f t="shared" si="50"/>
        <v>n/a</v>
      </c>
      <c r="X131" s="476" t="str">
        <f t="shared" si="51"/>
        <v>n/a</v>
      </c>
      <c r="Y131" s="451"/>
      <c r="Z131" s="430">
        <f t="shared" si="52"/>
        <v>53.521126760563384</v>
      </c>
      <c r="AA131" s="581">
        <f t="shared" si="53"/>
        <v>34.816901408450704</v>
      </c>
      <c r="AB131" s="406">
        <v>12</v>
      </c>
      <c r="AC131" s="568">
        <v>0.71</v>
      </c>
      <c r="AD131" s="568">
        <v>0.87</v>
      </c>
      <c r="AE131" s="568">
        <v>0.79</v>
      </c>
      <c r="AF131" s="568">
        <v>1.47</v>
      </c>
      <c r="AG131" s="568">
        <v>4.2</v>
      </c>
      <c r="AH131" s="568">
        <v>20.53</v>
      </c>
      <c r="AI131" s="568">
        <v>61.83</v>
      </c>
      <c r="AJ131" s="568">
        <v>-4.33</v>
      </c>
      <c r="AK131" s="568">
        <v>39.83</v>
      </c>
      <c r="AL131" s="576">
        <v>4330</v>
      </c>
      <c r="AM131" s="571">
        <v>70.56</v>
      </c>
      <c r="AN131" s="568">
        <v>0.17</v>
      </c>
      <c r="AO131" s="510">
        <f t="shared" si="54"/>
        <v>-23.943477185643928</v>
      </c>
      <c r="AP131" s="511">
        <f t="shared" si="55"/>
        <v>10.873424222806776</v>
      </c>
      <c r="AQ131" s="582">
        <f t="shared" si="56"/>
        <v>50.821226137175834</v>
      </c>
      <c r="AR131" s="430">
        <f>INDEX(Historical!$C$7:$C$1190,MATCH(B131,Historical!$B$7:$B$1214,0))*IF(AH131="n/a",1.03,IF(AH131&lt;0,1.01,IF(AH131&gt;10,1.1,(1+AH131/100))))</f>
        <v>0.41250000000000003</v>
      </c>
      <c r="AS131" s="581">
        <f t="shared" si="57"/>
        <v>0.4537500000000001</v>
      </c>
      <c r="AT131" s="581">
        <f t="shared" si="62"/>
        <v>0.49912500000000015</v>
      </c>
      <c r="AU131" s="581">
        <f t="shared" si="62"/>
        <v>0.54903750000000018</v>
      </c>
      <c r="AV131" s="581">
        <f t="shared" si="62"/>
        <v>0.60394125000000021</v>
      </c>
      <c r="AW131" s="430">
        <f t="shared" si="58"/>
        <v>2.5183537500000006</v>
      </c>
      <c r="AX131" s="516">
        <f t="shared" si="59"/>
        <v>10.187515169902914</v>
      </c>
      <c r="AY131" s="606">
        <v>1.1100000000000001</v>
      </c>
      <c r="AZ131" s="571">
        <v>20.059999999999999</v>
      </c>
      <c r="BA131" s="571">
        <v>-27.08</v>
      </c>
      <c r="BB131" s="571">
        <v>-0.92999999999999994</v>
      </c>
      <c r="BC131" s="571">
        <v>-5.46</v>
      </c>
      <c r="BD131" s="591"/>
      <c r="BE131" s="421">
        <v>2017</v>
      </c>
      <c r="BF131" s="421">
        <f t="shared" si="61"/>
        <v>1</v>
      </c>
      <c r="BG131" s="578">
        <v>2.64</v>
      </c>
      <c r="BH131" t="s">
        <v>3876</v>
      </c>
      <c r="BI131" t="s">
        <v>3877</v>
      </c>
    </row>
    <row r="132" spans="1:61" s="8" customFormat="1" ht="12.75" customHeight="1" x14ac:dyDescent="0.25">
      <c r="A132" s="577" t="s">
        <v>4959</v>
      </c>
      <c r="B132" s="409" t="s">
        <v>3334</v>
      </c>
      <c r="C132" s="734" t="s">
        <v>3535</v>
      </c>
      <c r="D132" s="734" t="s">
        <v>3651</v>
      </c>
      <c r="E132" s="504">
        <v>5</v>
      </c>
      <c r="F132" s="33">
        <v>664</v>
      </c>
      <c r="G132" s="33" t="s">
        <v>105</v>
      </c>
      <c r="H132" s="33" t="s">
        <v>105</v>
      </c>
      <c r="I132" s="573">
        <v>148.07</v>
      </c>
      <c r="J132" s="430">
        <f t="shared" si="47"/>
        <v>1.1886270007428918</v>
      </c>
      <c r="K132" s="575">
        <v>0.44</v>
      </c>
      <c r="L132" s="406">
        <v>4</v>
      </c>
      <c r="M132" s="423">
        <f t="shared" si="48"/>
        <v>1.76</v>
      </c>
      <c r="N132" s="183" t="s">
        <v>684</v>
      </c>
      <c r="O132" s="505">
        <v>0.4</v>
      </c>
      <c r="P132" s="422">
        <v>45681</v>
      </c>
      <c r="Q132" s="422">
        <v>45688</v>
      </c>
      <c r="R132" s="423">
        <f t="shared" si="49"/>
        <v>9.9999999999999947</v>
      </c>
      <c r="S132" s="474">
        <f>IF(INDEX(Historical!$D$7:$D$1190,MATCH(B132,Historical!$B$7:$B$1192,0))=0,"n/a",(INDEX(Historical!$C$7:$C$1190,MATCH(B132,Historical!$B$7:$B$1192,0))/INDEX(Historical!$D$7:$D$1190,MATCH(B132,Historical!$B$7:$B$1192,0))-1)*100)</f>
        <v>14.285714285714302</v>
      </c>
      <c r="T132" s="474">
        <f>IF(INDEX(Historical!$F$7:$F$1190,MATCH(B132,Historical!$B$7:$B$1192,0))=0,"n/a",((INDEX(Historical!$C$7:$C$1190,MATCH(B132,Historical!$B$7:$B$1192,0))/INDEX(Historical!$F$7:$F$1190,MATCH(B132,Historical!$B$7:$B$1192,0)))^(1/3)-1)*100)</f>
        <v>25.99210498948732</v>
      </c>
      <c r="U132" s="474">
        <f>IF(INDEX(Historical!$H$7:$H$1190,MATCH(B132,Historical!$B$7:$B$1192,0))=0,"n/a",((INDEX(Historical!$C$7:$C$1190,MATCH(B132,Historical!$B$7:$B$1192,0))/INDEX(Historical!$H$7:$H$1190,MATCH(B132,Historical!$B$7:$B$1192,0)))^(1/5)-1)*100)</f>
        <v>16.317201324732711</v>
      </c>
      <c r="V132" s="474">
        <f>IF(INDEX(Historical!$M$7:$M$1190,MATCH(B132,Historical!$B$7:$B$1192,0))=0,"n/a",((INDEX(Historical!$C$7:$C$1190,MATCH(B132,Historical!$B$7:$B$1192,0))/INDEX(Historical!$M$7:$M$1190,MATCH(B132,Historical!$B$7:$B$1192,0)))^(1/10)-1)*100)</f>
        <v>38.273863214221684</v>
      </c>
      <c r="W132" s="475">
        <f t="shared" si="50"/>
        <v>0.42632752365247562</v>
      </c>
      <c r="X132" s="476" t="str">
        <f t="shared" si="51"/>
        <v>n/a</v>
      </c>
      <c r="Y132" s="449"/>
      <c r="Z132" s="430">
        <f t="shared" si="52"/>
        <v>20.5607476635514</v>
      </c>
      <c r="AA132" s="581">
        <f t="shared" si="53"/>
        <v>17.29789719626168</v>
      </c>
      <c r="AB132" s="406">
        <v>11</v>
      </c>
      <c r="AC132" s="568">
        <v>8.56</v>
      </c>
      <c r="AD132" s="568">
        <v>1.77</v>
      </c>
      <c r="AE132" s="568">
        <v>0.2</v>
      </c>
      <c r="AF132" s="568">
        <v>1.45</v>
      </c>
      <c r="AG132" s="568">
        <v>8.83</v>
      </c>
      <c r="AH132" s="568">
        <v>4.05</v>
      </c>
      <c r="AI132" s="568">
        <v>12.15</v>
      </c>
      <c r="AJ132" s="568">
        <v>-3.9699999999999998</v>
      </c>
      <c r="AK132" s="568">
        <v>9.76</v>
      </c>
      <c r="AL132" s="576">
        <v>12210</v>
      </c>
      <c r="AM132" s="571">
        <v>6.419999999999999</v>
      </c>
      <c r="AN132" s="568">
        <v>0.49</v>
      </c>
      <c r="AO132" s="510">
        <f t="shared" si="54"/>
        <v>0.20793112921392165</v>
      </c>
      <c r="AP132" s="511">
        <f t="shared" si="55"/>
        <v>17.505828325475601</v>
      </c>
      <c r="AQ132" s="582">
        <f t="shared" si="56"/>
        <v>5.5818817255213204</v>
      </c>
      <c r="AR132" s="430">
        <f>INDEX(Historical!$C$7:$C$1190,MATCH(B132,Historical!$B$7:$B$1214,0))*IF(AH132="n/a",1.03,IF(AH132&lt;0,1.01,IF(AH132&gt;10,1.1,(1+AH132/100))))</f>
        <v>1.6648000000000001</v>
      </c>
      <c r="AS132" s="581">
        <f t="shared" si="57"/>
        <v>1.8312800000000002</v>
      </c>
      <c r="AT132" s="581">
        <f t="shared" si="62"/>
        <v>2.0100129280000001</v>
      </c>
      <c r="AU132" s="581">
        <f t="shared" si="62"/>
        <v>2.2061901897728</v>
      </c>
      <c r="AV132" s="581">
        <f t="shared" si="62"/>
        <v>2.4215143522946252</v>
      </c>
      <c r="AW132" s="430">
        <f t="shared" si="58"/>
        <v>10.133797470067426</v>
      </c>
      <c r="AX132" s="516">
        <f t="shared" si="59"/>
        <v>6.8439234619216762</v>
      </c>
      <c r="AY132" s="606">
        <v>1.36</v>
      </c>
      <c r="AZ132" s="571">
        <v>60.540000000000006</v>
      </c>
      <c r="BA132" s="571">
        <v>-3.66</v>
      </c>
      <c r="BB132" s="571">
        <v>3.39</v>
      </c>
      <c r="BC132" s="571">
        <v>15.17</v>
      </c>
      <c r="BD132" s="591"/>
      <c r="BE132" s="421">
        <v>2021</v>
      </c>
      <c r="BF132" s="421">
        <f t="shared" si="61"/>
        <v>0</v>
      </c>
      <c r="BG132" s="578">
        <v>2.4699999999999998</v>
      </c>
      <c r="BH132" t="s">
        <v>3876</v>
      </c>
      <c r="BI132" t="s">
        <v>3877</v>
      </c>
    </row>
    <row r="133" spans="1:61" s="8" customFormat="1" ht="12.75" customHeight="1" x14ac:dyDescent="0.25">
      <c r="A133" s="8" t="s">
        <v>4746</v>
      </c>
      <c r="B133" s="409" t="s">
        <v>4742</v>
      </c>
      <c r="C133" s="734" t="s">
        <v>107</v>
      </c>
      <c r="D133" s="734" t="s">
        <v>3652</v>
      </c>
      <c r="E133" s="504">
        <v>7</v>
      </c>
      <c r="F133" s="33">
        <v>616</v>
      </c>
      <c r="G133" s="33" t="s">
        <v>105</v>
      </c>
      <c r="H133" s="33" t="s">
        <v>105</v>
      </c>
      <c r="I133" s="573">
        <v>40.630000000000003</v>
      </c>
      <c r="J133" s="430">
        <f t="shared" si="47"/>
        <v>1.5751907457543686</v>
      </c>
      <c r="K133" s="575">
        <v>0.16</v>
      </c>
      <c r="L133" s="406">
        <v>4</v>
      </c>
      <c r="M133" s="423">
        <f t="shared" si="48"/>
        <v>0.64</v>
      </c>
      <c r="N133" s="183" t="s">
        <v>106</v>
      </c>
      <c r="O133" s="505">
        <v>0.15</v>
      </c>
      <c r="P133" s="422">
        <v>45866</v>
      </c>
      <c r="Q133" s="422">
        <v>45880</v>
      </c>
      <c r="R133" s="423">
        <f t="shared" si="49"/>
        <v>6.6666666666666732</v>
      </c>
      <c r="S133" s="474">
        <f>IF(INDEX(Historical!$D$7:$D$1190,MATCH(B133,Historical!$B$7:$B$1192,0))=0,"n/a",(INDEX(Historical!$C$7:$C$1190,MATCH(B133,Historical!$B$7:$B$1192,0))/INDEX(Historical!$D$7:$D$1190,MATCH(B133,Historical!$B$7:$B$1192,0))-1)*100)</f>
        <v>7.6923076923077094</v>
      </c>
      <c r="T133" s="474">
        <f>IF(INDEX(Historical!$F$7:$F$1190,MATCH(B133,Historical!$B$7:$B$1192,0))=0,"n/a",((INDEX(Historical!$C$7:$C$1190,MATCH(B133,Historical!$B$7:$B$1192,0))/INDEX(Historical!$F$7:$F$1190,MATCH(B133,Historical!$B$7:$B$1192,0)))^(1/3)-1)*100)</f>
        <v>23.127650029855573</v>
      </c>
      <c r="U133" s="474">
        <f>IF(INDEX(Historical!$H$7:$H$1190,MATCH(B133,Historical!$B$7:$B$1192,0))=0,"n/a",((INDEX(Historical!$C$7:$C$1190,MATCH(B133,Historical!$B$7:$B$1192,0))/INDEX(Historical!$H$7:$H$1190,MATCH(B133,Historical!$B$7:$B$1192,0)))^(1/5)-1)*100)</f>
        <v>56.317411674093101</v>
      </c>
      <c r="V133" s="474" t="str">
        <f>IF(INDEX(Historical!$M$7:$M$1190,MATCH(B133,Historical!$B$7:$B$1192,0))=0,"n/a",((INDEX(Historical!$C$7:$C$1190,MATCH(B133,Historical!$B$7:$B$1192,0))/INDEX(Historical!$M$7:$M$1190,MATCH(B133,Historical!$B$7:$B$1192,0)))^(1/10)-1)*100)</f>
        <v>n/a</v>
      </c>
      <c r="W133" s="475" t="str">
        <f t="shared" si="50"/>
        <v>n/a</v>
      </c>
      <c r="X133" s="476">
        <f t="shared" si="51"/>
        <v>5.0149075399904808</v>
      </c>
      <c r="Y133" s="405"/>
      <c r="Z133" s="430">
        <f t="shared" si="52"/>
        <v>20</v>
      </c>
      <c r="AA133" s="581">
        <f t="shared" si="53"/>
        <v>12.696875</v>
      </c>
      <c r="AB133" s="406">
        <v>12</v>
      </c>
      <c r="AC133" s="568">
        <v>3.2</v>
      </c>
      <c r="AD133" s="568" t="s">
        <v>135</v>
      </c>
      <c r="AE133" s="568">
        <v>2.25</v>
      </c>
      <c r="AF133" s="568">
        <v>1.45</v>
      </c>
      <c r="AG133" s="568">
        <v>12.520000000000001</v>
      </c>
      <c r="AH133" s="568">
        <v>11.37</v>
      </c>
      <c r="AI133" s="568">
        <v>6.8599999999999994</v>
      </c>
      <c r="AJ133" s="568">
        <v>11.23</v>
      </c>
      <c r="AK133" s="568" t="s">
        <v>135</v>
      </c>
      <c r="AL133" s="576">
        <v>659.69</v>
      </c>
      <c r="AM133" s="571">
        <v>24.55</v>
      </c>
      <c r="AN133" s="568">
        <v>0.25</v>
      </c>
      <c r="AO133" s="510">
        <f t="shared" si="54"/>
        <v>45.195727419847472</v>
      </c>
      <c r="AP133" s="511">
        <f t="shared" si="55"/>
        <v>57.892602419847471</v>
      </c>
      <c r="AQ133" s="582">
        <f t="shared" si="56"/>
        <v>-9.5432116668099027</v>
      </c>
      <c r="AR133" s="430">
        <f>INDEX(Historical!$C$7:$C$1190,MATCH(B133,Historical!$B$7:$B$1214,0))*IF(AH133="n/a",1.03,IF(AH133&lt;0,1.01,IF(AH133&gt;10,1.1,(1+AH133/100))))</f>
        <v>0.6160000000000001</v>
      </c>
      <c r="AS133" s="581">
        <f t="shared" si="57"/>
        <v>0.65825760000000011</v>
      </c>
      <c r="AT133" s="581">
        <f t="shared" si="62"/>
        <v>0.67800532800000013</v>
      </c>
      <c r="AU133" s="581">
        <f t="shared" si="62"/>
        <v>0.69834548784000017</v>
      </c>
      <c r="AV133" s="581">
        <f t="shared" si="62"/>
        <v>0.71929585247520023</v>
      </c>
      <c r="AW133" s="430">
        <f t="shared" si="58"/>
        <v>3.3699042683152012</v>
      </c>
      <c r="AX133" s="516">
        <f t="shared" si="59"/>
        <v>8.2941281523878931</v>
      </c>
      <c r="AY133" s="606">
        <v>0.73</v>
      </c>
      <c r="AZ133" s="571">
        <v>35.39</v>
      </c>
      <c r="BA133" s="571">
        <v>-4.1300000000000008</v>
      </c>
      <c r="BB133" s="571">
        <v>6.21</v>
      </c>
      <c r="BC133" s="571">
        <v>13.04</v>
      </c>
      <c r="BD133" s="591"/>
      <c r="BE133" s="421">
        <v>2019</v>
      </c>
      <c r="BF133" s="421">
        <f t="shared" si="61"/>
        <v>1</v>
      </c>
      <c r="BG133" s="578">
        <v>1.27</v>
      </c>
      <c r="BH133" t="s">
        <v>3876</v>
      </c>
      <c r="BI133" t="s">
        <v>3877</v>
      </c>
    </row>
    <row r="134" spans="1:61" s="8" customFormat="1" ht="12.75" customHeight="1" x14ac:dyDescent="0.25">
      <c r="A134" s="577" t="s">
        <v>4503</v>
      </c>
      <c r="B134" s="409" t="s">
        <v>3994</v>
      </c>
      <c r="C134" s="734" t="s">
        <v>3535</v>
      </c>
      <c r="D134" s="734" t="s">
        <v>3680</v>
      </c>
      <c r="E134" s="504">
        <v>9</v>
      </c>
      <c r="F134" s="33">
        <v>559</v>
      </c>
      <c r="G134" s="33" t="s">
        <v>105</v>
      </c>
      <c r="H134" s="33" t="s">
        <v>105</v>
      </c>
      <c r="I134" s="573">
        <v>88.66</v>
      </c>
      <c r="J134" s="430">
        <f t="shared" si="47"/>
        <v>1.2181367020076699</v>
      </c>
      <c r="K134" s="575">
        <v>0.27</v>
      </c>
      <c r="L134" s="406">
        <v>4</v>
      </c>
      <c r="M134" s="423">
        <f t="shared" si="48"/>
        <v>1.08</v>
      </c>
      <c r="N134" s="183" t="s">
        <v>147</v>
      </c>
      <c r="O134" s="505">
        <v>0.25</v>
      </c>
      <c r="P134" s="422">
        <v>45902</v>
      </c>
      <c r="Q134" s="422">
        <v>45915</v>
      </c>
      <c r="R134" s="423">
        <f t="shared" si="49"/>
        <v>8.0000000000000071</v>
      </c>
      <c r="S134" s="474">
        <f>IF(INDEX(Historical!$D$7:$D$1190,MATCH(B134,Historical!$B$7:$B$1192,0))=0,"n/a",(INDEX(Historical!$C$7:$C$1190,MATCH(B134,Historical!$B$7:$B$1192,0))/INDEX(Historical!$D$7:$D$1190,MATCH(B134,Historical!$B$7:$B$1192,0))-1)*100)</f>
        <v>11.363636363636353</v>
      </c>
      <c r="T134" s="474">
        <f>IF(INDEX(Historical!$F$7:$F$1190,MATCH(B134,Historical!$B$7:$B$1192,0))=0,"n/a",((INDEX(Historical!$C$7:$C$1190,MATCH(B134,Historical!$B$7:$B$1192,0))/INDEX(Historical!$F$7:$F$1190,MATCH(B134,Historical!$B$7:$B$1192,0)))^(1/3)-1)*100)</f>
        <v>12.955067905975316</v>
      </c>
      <c r="U134" s="474">
        <f>IF(INDEX(Historical!$H$7:$H$1190,MATCH(B134,Historical!$B$7:$B$1192,0))=0,"n/a",((INDEX(Historical!$C$7:$C$1190,MATCH(B134,Historical!$B$7:$B$1192,0))/INDEX(Historical!$H$7:$H$1190,MATCH(B134,Historical!$B$7:$B$1192,0)))^(1/5)-1)*100)</f>
        <v>18.18637960169238</v>
      </c>
      <c r="V134" s="474">
        <f>IF(INDEX(Historical!$M$7:$M$1190,MATCH(B134,Historical!$B$7:$B$1192,0))=0,"n/a",((INDEX(Historical!$C$7:$C$1190,MATCH(B134,Historical!$B$7:$B$1192,0))/INDEX(Historical!$M$7:$M$1190,MATCH(B134,Historical!$B$7:$B$1192,0)))^(1/10)-1)*100)</f>
        <v>31.684483852967539</v>
      </c>
      <c r="W134" s="475">
        <f t="shared" si="50"/>
        <v>0.57398377344843698</v>
      </c>
      <c r="X134" s="476">
        <f t="shared" si="51"/>
        <v>1.4502695057170956</v>
      </c>
      <c r="Y134" s="451"/>
      <c r="Z134" s="430">
        <f t="shared" si="52"/>
        <v>34.069400630914828</v>
      </c>
      <c r="AA134" s="581">
        <f t="shared" si="53"/>
        <v>27.968454258675077</v>
      </c>
      <c r="AB134" s="406">
        <v>12</v>
      </c>
      <c r="AC134" s="568">
        <v>3.17</v>
      </c>
      <c r="AD134" s="568">
        <v>3.07</v>
      </c>
      <c r="AE134" s="568">
        <v>3.58</v>
      </c>
      <c r="AF134" s="568">
        <v>3.12</v>
      </c>
      <c r="AG134" s="568">
        <v>12.07</v>
      </c>
      <c r="AH134" s="568">
        <v>9.82</v>
      </c>
      <c r="AI134" s="568">
        <v>9.42</v>
      </c>
      <c r="AJ134" s="568">
        <v>12.540000000000001</v>
      </c>
      <c r="AK134" s="568">
        <v>9.11</v>
      </c>
      <c r="AL134" s="576">
        <v>21650</v>
      </c>
      <c r="AM134" s="571">
        <v>14.399999999999999</v>
      </c>
      <c r="AN134" s="568">
        <v>1.01</v>
      </c>
      <c r="AO134" s="510">
        <f t="shared" si="54"/>
        <v>-8.5639379549750281</v>
      </c>
      <c r="AP134" s="511">
        <f t="shared" si="55"/>
        <v>19.404516303700049</v>
      </c>
      <c r="AQ134" s="582">
        <f t="shared" si="56"/>
        <v>96.933804205108729</v>
      </c>
      <c r="AR134" s="430">
        <f>INDEX(Historical!$C$7:$C$1190,MATCH(B134,Historical!$B$7:$B$1214,0))*IF(AH134="n/a",1.03,IF(AH134&lt;0,1.01,IF(AH134&gt;10,1.1,(1+AH134/100))))</f>
        <v>1.076236</v>
      </c>
      <c r="AS134" s="581">
        <f t="shared" si="57"/>
        <v>1.1776174312000001</v>
      </c>
      <c r="AT134" s="581">
        <f t="shared" si="62"/>
        <v>1.2848983791823201</v>
      </c>
      <c r="AU134" s="581">
        <f t="shared" si="62"/>
        <v>1.4019526215258293</v>
      </c>
      <c r="AV134" s="581">
        <f t="shared" si="62"/>
        <v>1.5296705053468322</v>
      </c>
      <c r="AW134" s="430">
        <f t="shared" si="58"/>
        <v>6.4703749372549817</v>
      </c>
      <c r="AX134" s="516">
        <f t="shared" si="59"/>
        <v>7.2979640618711734</v>
      </c>
      <c r="AY134" s="606">
        <v>1.24</v>
      </c>
      <c r="AZ134" s="571">
        <v>32.659999999999997</v>
      </c>
      <c r="BA134" s="571">
        <v>-2.65</v>
      </c>
      <c r="BB134" s="571">
        <v>4.3600000000000003</v>
      </c>
      <c r="BC134" s="571">
        <v>9.66</v>
      </c>
      <c r="BD134" s="591"/>
      <c r="BE134" s="421">
        <v>2017</v>
      </c>
      <c r="BF134" s="421">
        <f t="shared" si="61"/>
        <v>1</v>
      </c>
      <c r="BG134" s="578">
        <v>4.49</v>
      </c>
      <c r="BH134" t="s">
        <v>3876</v>
      </c>
      <c r="BI134" t="s">
        <v>3877</v>
      </c>
    </row>
    <row r="135" spans="1:61" s="8" customFormat="1" ht="12.75" customHeight="1" x14ac:dyDescent="0.25">
      <c r="A135" s="8" t="s">
        <v>4880</v>
      </c>
      <c r="B135" s="409" t="s">
        <v>4867</v>
      </c>
      <c r="C135" s="734" t="s">
        <v>3656</v>
      </c>
      <c r="D135" s="734" t="s">
        <v>4881</v>
      </c>
      <c r="E135" s="504">
        <v>6</v>
      </c>
      <c r="F135" s="33">
        <v>638</v>
      </c>
      <c r="G135" s="33" t="s">
        <v>105</v>
      </c>
      <c r="H135" s="33" t="s">
        <v>105</v>
      </c>
      <c r="I135" s="573">
        <v>20.93</v>
      </c>
      <c r="J135" s="430">
        <f t="shared" ref="J135:J162" si="63">(M135/I135)*100</f>
        <v>6.3067367415193507</v>
      </c>
      <c r="K135" s="575">
        <v>0.33</v>
      </c>
      <c r="L135" s="406">
        <v>4</v>
      </c>
      <c r="M135" s="423">
        <f t="shared" ref="M135:M162" si="64">K135*L135</f>
        <v>1.32</v>
      </c>
      <c r="N135" s="183" t="s">
        <v>147</v>
      </c>
      <c r="O135" s="505">
        <v>0.3</v>
      </c>
      <c r="P135" s="422">
        <v>45722</v>
      </c>
      <c r="Q135" s="422">
        <v>45736</v>
      </c>
      <c r="R135" s="423">
        <f t="shared" ref="R135:R162" si="65">(K135-O135)/O135*100</f>
        <v>10.000000000000009</v>
      </c>
      <c r="S135" s="474">
        <f>IF(INDEX(Historical!$D$7:$D$1190,MATCH(B135,Historical!$B$7:$B$1192,0))=0,"n/a",(INDEX(Historical!$C$7:$C$1190,MATCH(B135,Historical!$B$7:$B$1192,0))/INDEX(Historical!$D$7:$D$1190,MATCH(B135,Historical!$B$7:$B$1192,0))-1)*100)</f>
        <v>11.111111111111093</v>
      </c>
      <c r="T135" s="474">
        <f>IF(INDEX(Historical!$F$7:$F$1190,MATCH(B135,Historical!$B$7:$B$1192,0))=0,"n/a",((INDEX(Historical!$C$7:$C$1190,MATCH(B135,Historical!$B$7:$B$1192,0))/INDEX(Historical!$F$7:$F$1190,MATCH(B135,Historical!$B$7:$B$1192,0)))^(1/3)-1)*100)</f>
        <v>12.624788044360603</v>
      </c>
      <c r="U135" s="474" t="str">
        <f>IF(INDEX(Historical!$H$7:$H$1190,MATCH(B135,Historical!$B$7:$B$1192,0))=0,"n/a",((INDEX(Historical!$C$7:$C$1190,MATCH(B135,Historical!$B$7:$B$1192,0))/INDEX(Historical!$H$7:$H$1190,MATCH(B135,Historical!$B$7:$B$1192,0)))^(1/5)-1)*100)</f>
        <v>n/a</v>
      </c>
      <c r="V135" s="474" t="str">
        <f>IF(INDEX(Historical!$M$7:$M$1190,MATCH(B135,Historical!$B$7:$B$1192,0))=0,"n/a",((INDEX(Historical!$C$7:$C$1190,MATCH(B135,Historical!$B$7:$B$1192,0))/INDEX(Historical!$M$7:$M$1190,MATCH(B135,Historical!$B$7:$B$1192,0)))^(1/10)-1)*100)</f>
        <v>n/a</v>
      </c>
      <c r="W135" s="475" t="str">
        <f t="shared" ref="W135:W162" si="66">IF(OR(U135&lt;=0,U135="n/a",V135&lt;=0,V135="n/a"),"n/a",U135/V135)</f>
        <v>n/a</v>
      </c>
      <c r="X135" s="476" t="str">
        <f t="shared" ref="X135:X162" si="67">IF(OR(AJ135&lt;=0,AJ135="n/a",U135&lt;=0,U135="n/a"),"n/a",U135/AJ135)</f>
        <v>n/a</v>
      </c>
      <c r="Y135" s="405"/>
      <c r="Z135" s="430">
        <f t="shared" ref="Z135:Z162" si="68">IF(OR(AC135&lt;0.01,AC135="n/a"),"n/a",M135/AC135*100)</f>
        <v>73.333333333333343</v>
      </c>
      <c r="AA135" s="581">
        <f t="shared" ref="AA135:AA162" si="69">IF(OR(AC135&lt;0.01,AC135="n/a"),"n/a",I135/AC135)</f>
        <v>11.627777777777778</v>
      </c>
      <c r="AB135" s="406">
        <v>12</v>
      </c>
      <c r="AC135" s="568">
        <v>1.8</v>
      </c>
      <c r="AD135" s="568" t="s">
        <v>135</v>
      </c>
      <c r="AE135" s="568">
        <v>0.73</v>
      </c>
      <c r="AF135" s="568">
        <v>1.26</v>
      </c>
      <c r="AG135" s="568">
        <v>11.62</v>
      </c>
      <c r="AH135" s="568">
        <v>133.32999999999998</v>
      </c>
      <c r="AI135" s="568">
        <v>-2.97</v>
      </c>
      <c r="AJ135" s="568">
        <v>12.26</v>
      </c>
      <c r="AK135" s="568" t="s">
        <v>135</v>
      </c>
      <c r="AL135" s="576">
        <v>742.47</v>
      </c>
      <c r="AM135" s="571">
        <v>32.869999999999997</v>
      </c>
      <c r="AN135" s="568">
        <v>0.51</v>
      </c>
      <c r="AO135" s="510" t="str">
        <f t="shared" ref="AO135:AO162" si="70">IF(U135="n/a","n/a",IF(AA135&lt;0,"n/a",IF(AA135="n/a","n/a",J135+U135-AA135)))</f>
        <v>n/a</v>
      </c>
      <c r="AP135" s="511" t="str">
        <f t="shared" ref="AP135:AP162" si="71">IF(U135="n/a","n/a",J135+U135)</f>
        <v>n/a</v>
      </c>
      <c r="AQ135" s="582">
        <f t="shared" ref="AQ135:AQ162" si="72">IF(OR(AC135&lt;0.01,AC135="n/a",AF135="n/a"),"n/a",(I135/SQRT(22.5*AC135*(I135/AF135))-1)*100)</f>
        <v>-19.305789826310615</v>
      </c>
      <c r="AR135" s="430">
        <f>INDEX(Historical!$C$7:$C$1190,MATCH(B135,Historical!$B$7:$B$1214,0))*IF(AH135="n/a",1.03,IF(AH135&lt;0,1.01,IF(AH135&gt;10,1.1,(1+AH135/100))))</f>
        <v>1.32</v>
      </c>
      <c r="AS135" s="581">
        <f t="shared" ref="AS135:AS162" si="73">IF($AI135="n/a",1.03*AR135,IF($AI135&lt;0,1.01*AR135,IF($AI135&gt;10,1.1*AR135,(1+$AI135/100)*AR135)))</f>
        <v>1.3332000000000002</v>
      </c>
      <c r="AT135" s="581">
        <f t="shared" si="62"/>
        <v>1.3731960000000003</v>
      </c>
      <c r="AU135" s="581">
        <f t="shared" si="62"/>
        <v>1.4143918800000004</v>
      </c>
      <c r="AV135" s="581">
        <f t="shared" si="62"/>
        <v>1.4568236364000005</v>
      </c>
      <c r="AW135" s="430">
        <f t="shared" ref="AW135:AW162" si="74">SUM(AR135:AV135)</f>
        <v>6.8976115164000005</v>
      </c>
      <c r="AX135" s="516">
        <f t="shared" ref="AX135:AX162" si="75">AW135/I135*100</f>
        <v>32.955621196368853</v>
      </c>
      <c r="AY135" s="606">
        <v>1.05</v>
      </c>
      <c r="AZ135" s="571">
        <v>45.85</v>
      </c>
      <c r="BA135" s="571">
        <v>-46.06</v>
      </c>
      <c r="BB135" s="571">
        <v>5.17</v>
      </c>
      <c r="BC135" s="571">
        <v>-8.7800000000000011</v>
      </c>
      <c r="BD135" s="591"/>
      <c r="BE135" s="421">
        <v>2020</v>
      </c>
      <c r="BF135" s="421">
        <f t="shared" si="61"/>
        <v>1</v>
      </c>
      <c r="BG135" s="578">
        <v>5.4</v>
      </c>
      <c r="BH135" t="s">
        <v>3876</v>
      </c>
      <c r="BI135" t="s">
        <v>3877</v>
      </c>
    </row>
    <row r="136" spans="1:61" s="8" customFormat="1" ht="12.75" customHeight="1" x14ac:dyDescent="0.25">
      <c r="A136" s="577" t="s">
        <v>3985</v>
      </c>
      <c r="B136" s="409" t="s">
        <v>3982</v>
      </c>
      <c r="C136" s="734" t="s">
        <v>3636</v>
      </c>
      <c r="D136" s="734" t="s">
        <v>4809</v>
      </c>
      <c r="E136" s="504">
        <v>9</v>
      </c>
      <c r="F136" s="33">
        <v>549</v>
      </c>
      <c r="G136" s="33" t="s">
        <v>105</v>
      </c>
      <c r="H136" s="33" t="s">
        <v>105</v>
      </c>
      <c r="I136" s="573">
        <v>126.87</v>
      </c>
      <c r="J136" s="430">
        <f t="shared" si="63"/>
        <v>3.278946953574525</v>
      </c>
      <c r="K136" s="575">
        <v>1.04</v>
      </c>
      <c r="L136" s="406">
        <v>4</v>
      </c>
      <c r="M136" s="423">
        <f t="shared" si="64"/>
        <v>4.16</v>
      </c>
      <c r="N136" s="183" t="s">
        <v>469</v>
      </c>
      <c r="O136" s="505">
        <v>0.94</v>
      </c>
      <c r="P136" s="422">
        <v>45791</v>
      </c>
      <c r="Q136" s="422">
        <v>45799</v>
      </c>
      <c r="R136" s="423">
        <f t="shared" si="65"/>
        <v>10.638297872340436</v>
      </c>
      <c r="S136" s="474">
        <f>IF(INDEX(Historical!$D$7:$D$1190,MATCH(B136,Historical!$B$7:$B$1192,0))=0,"n/a",(INDEX(Historical!$C$7:$C$1190,MATCH(B136,Historical!$B$7:$B$1192,0))/INDEX(Historical!$D$7:$D$1190,MATCH(B136,Historical!$B$7:$B$1192,0))-1)*100)</f>
        <v>2.1798365122615904</v>
      </c>
      <c r="T136" s="474">
        <f>IF(INDEX(Historical!$F$7:$F$1190,MATCH(B136,Historical!$B$7:$B$1192,0))=0,"n/a",((INDEX(Historical!$C$7:$C$1190,MATCH(B136,Historical!$B$7:$B$1192,0))/INDEX(Historical!$F$7:$F$1190,MATCH(B136,Historical!$B$7:$B$1192,0)))^(1/3)-1)*100)</f>
        <v>4.5648714803223855</v>
      </c>
      <c r="U136" s="474">
        <f>IF(INDEX(Historical!$H$7:$H$1190,MATCH(B136,Historical!$B$7:$B$1192,0))=0,"n/a",((INDEX(Historical!$C$7:$C$1190,MATCH(B136,Historical!$B$7:$B$1192,0))/INDEX(Historical!$H$7:$H$1190,MATCH(B136,Historical!$B$7:$B$1192,0)))^(1/5)-1)*100)</f>
        <v>4.8450452174200853</v>
      </c>
      <c r="V136" s="474">
        <f>IF(INDEX(Historical!$M$7:$M$1190,MATCH(B136,Historical!$B$7:$B$1192,0))=0,"n/a",((INDEX(Historical!$C$7:$C$1190,MATCH(B136,Historical!$B$7:$B$1192,0))/INDEX(Historical!$M$7:$M$1190,MATCH(B136,Historical!$B$7:$B$1192,0)))^(1/10)-1)*100)</f>
        <v>3.8104697296669876</v>
      </c>
      <c r="W136" s="475">
        <f t="shared" si="66"/>
        <v>1.2715086488414418</v>
      </c>
      <c r="X136" s="476" t="str">
        <f t="shared" si="67"/>
        <v>n/a</v>
      </c>
      <c r="Y136" s="451"/>
      <c r="Z136" s="430">
        <f t="shared" si="68"/>
        <v>40.664711632453567</v>
      </c>
      <c r="AA136" s="581">
        <f t="shared" si="69"/>
        <v>12.401759530791789</v>
      </c>
      <c r="AB136" s="406">
        <v>12</v>
      </c>
      <c r="AC136" s="568">
        <v>10.23</v>
      </c>
      <c r="AD136" s="568">
        <v>0.2</v>
      </c>
      <c r="AE136" s="568">
        <v>5.67</v>
      </c>
      <c r="AF136" s="568">
        <v>2.15</v>
      </c>
      <c r="AG136" s="568">
        <v>-1.51</v>
      </c>
      <c r="AH136" s="568">
        <v>143.16999999999999</v>
      </c>
      <c r="AI136" s="568">
        <v>53.64</v>
      </c>
      <c r="AJ136" s="568">
        <v>-17.059999999999999</v>
      </c>
      <c r="AK136" s="568">
        <v>63.28</v>
      </c>
      <c r="AL136" s="576">
        <v>15880</v>
      </c>
      <c r="AM136" s="571">
        <v>1.1900000000000002</v>
      </c>
      <c r="AN136" s="568">
        <v>0.57999999999999996</v>
      </c>
      <c r="AO136" s="510">
        <f t="shared" si="70"/>
        <v>-4.2777673597971795</v>
      </c>
      <c r="AP136" s="511">
        <f t="shared" si="71"/>
        <v>8.1239921709946099</v>
      </c>
      <c r="AQ136" s="582">
        <f t="shared" si="72"/>
        <v>8.8603243533297302</v>
      </c>
      <c r="AR136" s="430">
        <f>INDEX(Historical!$C$7:$C$1190,MATCH(B136,Historical!$B$7:$B$1214,0))*IF(AH136="n/a",1.03,IF(AH136&lt;0,1.01,IF(AH136&gt;10,1.1,(1+AH136/100))))</f>
        <v>4.125</v>
      </c>
      <c r="AS136" s="581">
        <f t="shared" si="73"/>
        <v>4.5375000000000005</v>
      </c>
      <c r="AT136" s="581">
        <f t="shared" si="62"/>
        <v>4.9912500000000009</v>
      </c>
      <c r="AU136" s="581">
        <f t="shared" si="62"/>
        <v>5.4903750000000011</v>
      </c>
      <c r="AV136" s="581">
        <f t="shared" si="62"/>
        <v>6.0394125000000018</v>
      </c>
      <c r="AW136" s="430">
        <f t="shared" si="74"/>
        <v>25.183537500000003</v>
      </c>
      <c r="AX136" s="516">
        <f t="shared" si="75"/>
        <v>19.849875857176638</v>
      </c>
      <c r="AY136" s="606">
        <v>0.87</v>
      </c>
      <c r="AZ136" s="571">
        <v>20.02</v>
      </c>
      <c r="BA136" s="571">
        <v>-11.03</v>
      </c>
      <c r="BB136" s="571">
        <v>1.02</v>
      </c>
      <c r="BC136" s="571">
        <v>3.1</v>
      </c>
      <c r="BD136" s="591"/>
      <c r="BE136" s="421">
        <v>2017</v>
      </c>
      <c r="BF136" s="421">
        <f t="shared" si="61"/>
        <v>1</v>
      </c>
      <c r="BG136" s="578">
        <v>-0.71000000000000008</v>
      </c>
      <c r="BH136" t="s">
        <v>3876</v>
      </c>
      <c r="BI136" t="s">
        <v>3878</v>
      </c>
    </row>
    <row r="137" spans="1:61" s="8" customFormat="1" ht="12.75" customHeight="1" x14ac:dyDescent="0.25">
      <c r="A137" s="577" t="s">
        <v>4905</v>
      </c>
      <c r="B137" s="409" t="s">
        <v>4904</v>
      </c>
      <c r="C137" s="734" t="s">
        <v>243</v>
      </c>
      <c r="D137" s="734" t="s">
        <v>3659</v>
      </c>
      <c r="E137" s="504">
        <v>5</v>
      </c>
      <c r="F137" s="33">
        <v>657</v>
      </c>
      <c r="G137" s="33" t="s">
        <v>105</v>
      </c>
      <c r="H137" s="33" t="s">
        <v>105</v>
      </c>
      <c r="I137" s="573">
        <v>8.19</v>
      </c>
      <c r="J137" s="430">
        <f t="shared" si="63"/>
        <v>6.3492063492063506</v>
      </c>
      <c r="K137" s="575">
        <v>0.13</v>
      </c>
      <c r="L137" s="406">
        <v>4</v>
      </c>
      <c r="M137" s="423">
        <f t="shared" si="64"/>
        <v>0.52</v>
      </c>
      <c r="N137" s="183" t="s">
        <v>3798</v>
      </c>
      <c r="O137" s="505">
        <v>0.12</v>
      </c>
      <c r="P137" s="609">
        <v>45484</v>
      </c>
      <c r="Q137" s="609">
        <v>45498</v>
      </c>
      <c r="R137" s="423">
        <f t="shared" si="65"/>
        <v>8.333333333333341</v>
      </c>
      <c r="S137" s="474">
        <f>IF(INDEX(Historical!$D$7:$D$1190,MATCH(B137,Historical!$B$7:$B$1192,0))=0,"n/a",(INDEX(Historical!$C$7:$C$1190,MATCH(B137,Historical!$B$7:$B$1192,0))/INDEX(Historical!$D$7:$D$1190,MATCH(B137,Historical!$B$7:$B$1192,0))-1)*100)</f>
        <v>13.636363636363647</v>
      </c>
      <c r="T137" s="474">
        <f>IF(INDEX(Historical!$F$7:$F$1190,MATCH(B137,Historical!$B$7:$B$1192,0))=0,"n/a",((INDEX(Historical!$C$7:$C$1190,MATCH(B137,Historical!$B$7:$B$1192,0))/INDEX(Historical!$F$7:$F$1190,MATCH(B137,Historical!$B$7:$B$1192,0)))^(1/3)-1)*100)</f>
        <v>24.355658659858115</v>
      </c>
      <c r="U137" s="474" t="str">
        <f>IF(INDEX(Historical!$H$7:$H$1190,MATCH(B137,Historical!$B$7:$B$1192,0))=0,"n/a",((INDEX(Historical!$C$7:$C$1190,MATCH(B137,Historical!$B$7:$B$1192,0))/INDEX(Historical!$H$7:$H$1190,MATCH(B137,Historical!$B$7:$B$1192,0)))^(1/5)-1)*100)</f>
        <v>n/a</v>
      </c>
      <c r="V137" s="474" t="str">
        <f>IF(INDEX(Historical!$M$7:$M$1190,MATCH(B137,Historical!$B$7:$B$1192,0))=0,"n/a",((INDEX(Historical!$C$7:$C$1190,MATCH(B137,Historical!$B$7:$B$1192,0))/INDEX(Historical!$M$7:$M$1190,MATCH(B137,Historical!$B$7:$B$1192,0)))^(1/10)-1)*100)</f>
        <v>n/a</v>
      </c>
      <c r="W137" s="475" t="str">
        <f t="shared" si="66"/>
        <v>n/a</v>
      </c>
      <c r="X137" s="476" t="str">
        <f t="shared" si="67"/>
        <v>n/a</v>
      </c>
      <c r="Y137" s="449"/>
      <c r="Z137" s="430">
        <f t="shared" si="68"/>
        <v>173.33333333333334</v>
      </c>
      <c r="AA137" s="581">
        <f t="shared" si="69"/>
        <v>27.3</v>
      </c>
      <c r="AB137" s="406">
        <v>4</v>
      </c>
      <c r="AC137" s="568">
        <v>0.3</v>
      </c>
      <c r="AD137" s="568" t="s">
        <v>135</v>
      </c>
      <c r="AE137" s="568">
        <v>0.76</v>
      </c>
      <c r="AF137" s="568">
        <v>0.97</v>
      </c>
      <c r="AG137" s="568">
        <v>3.4799999999999995</v>
      </c>
      <c r="AH137" s="568">
        <v>-17.78</v>
      </c>
      <c r="AI137" s="568">
        <v>155.41</v>
      </c>
      <c r="AJ137" s="568" t="s">
        <v>135</v>
      </c>
      <c r="AK137" s="568" t="s">
        <v>135</v>
      </c>
      <c r="AL137" s="576">
        <v>361.05</v>
      </c>
      <c r="AM137" s="571">
        <v>2.2999999999999998</v>
      </c>
      <c r="AN137" s="568">
        <v>0.31</v>
      </c>
      <c r="AO137" s="510" t="str">
        <f t="shared" si="70"/>
        <v>n/a</v>
      </c>
      <c r="AP137" s="511" t="str">
        <f t="shared" si="71"/>
        <v>n/a</v>
      </c>
      <c r="AQ137" s="582">
        <f t="shared" si="72"/>
        <v>8.4865583071623405</v>
      </c>
      <c r="AR137" s="430">
        <f>INDEX(Historical!$C$7:$C$1190,MATCH(B137,Historical!$B$7:$B$1214,0))*IF(AH137="n/a",1.03,IF(AH137&lt;0,1.01,IF(AH137&gt;10,1.1,(1+AH137/100))))</f>
        <v>0.505</v>
      </c>
      <c r="AS137" s="581">
        <f t="shared" si="73"/>
        <v>0.5555000000000001</v>
      </c>
      <c r="AT137" s="581">
        <f t="shared" si="62"/>
        <v>0.57216500000000015</v>
      </c>
      <c r="AU137" s="581">
        <f t="shared" si="62"/>
        <v>0.58932995000000021</v>
      </c>
      <c r="AV137" s="581">
        <f t="shared" si="62"/>
        <v>0.60700984850000028</v>
      </c>
      <c r="AW137" s="430">
        <f t="shared" si="74"/>
        <v>2.8290047985000006</v>
      </c>
      <c r="AX137" s="516">
        <f t="shared" si="75"/>
        <v>34.542183131868143</v>
      </c>
      <c r="AY137" s="606">
        <v>0.96</v>
      </c>
      <c r="AZ137" s="571">
        <v>5.89</v>
      </c>
      <c r="BA137" s="571">
        <v>-45.76</v>
      </c>
      <c r="BB137" s="571">
        <v>-1.08</v>
      </c>
      <c r="BC137" s="571">
        <v>-17.27</v>
      </c>
      <c r="BD137" s="591"/>
      <c r="BE137" s="421">
        <v>2020</v>
      </c>
      <c r="BF137" s="421">
        <f t="shared" si="61"/>
        <v>1</v>
      </c>
      <c r="BG137" s="578">
        <v>2.2999999999999998</v>
      </c>
      <c r="BH137" t="s">
        <v>3876</v>
      </c>
      <c r="BI137" t="s">
        <v>3877</v>
      </c>
    </row>
    <row r="138" spans="1:61" s="8" customFormat="1" ht="12.75" customHeight="1" x14ac:dyDescent="0.25">
      <c r="A138" s="577" t="s">
        <v>5001</v>
      </c>
      <c r="B138" s="409" t="s">
        <v>2392</v>
      </c>
      <c r="C138" s="734" t="s">
        <v>127</v>
      </c>
      <c r="D138" s="734" t="s">
        <v>3660</v>
      </c>
      <c r="E138" s="504">
        <v>5</v>
      </c>
      <c r="F138" s="33">
        <v>666</v>
      </c>
      <c r="G138" s="33" t="s">
        <v>105</v>
      </c>
      <c r="H138" s="33" t="s">
        <v>105</v>
      </c>
      <c r="I138" s="573">
        <v>50.49</v>
      </c>
      <c r="J138" s="430">
        <f t="shared" si="63"/>
        <v>3.7235096058625468</v>
      </c>
      <c r="K138" s="575">
        <v>0.47</v>
      </c>
      <c r="L138" s="406">
        <v>4</v>
      </c>
      <c r="M138" s="423">
        <f t="shared" si="64"/>
        <v>1.88</v>
      </c>
      <c r="N138" s="183" t="s">
        <v>106</v>
      </c>
      <c r="O138" s="505">
        <v>0.44</v>
      </c>
      <c r="P138" s="422">
        <v>45715</v>
      </c>
      <c r="Q138" s="422">
        <v>45730</v>
      </c>
      <c r="R138" s="423">
        <f t="shared" si="65"/>
        <v>6.8181818181818121</v>
      </c>
      <c r="S138" s="474">
        <f>IF(INDEX(Historical!$D$7:$D$1190,MATCH(B138,Historical!$B$7:$B$1192,0))=0,"n/a",(INDEX(Historical!$C$7:$C$1190,MATCH(B138,Historical!$B$7:$B$1192,0))/INDEX(Historical!$D$7:$D$1190,MATCH(B138,Historical!$B$7:$B$1192,0))-1)*100)</f>
        <v>7.3170731707317138</v>
      </c>
      <c r="T138" s="474">
        <f>IF(INDEX(Historical!$F$7:$F$1190,MATCH(B138,Historical!$B$7:$B$1192,0))=0,"n/a",((INDEX(Historical!$C$7:$C$1190,MATCH(B138,Historical!$B$7:$B$1192,0))/INDEX(Historical!$F$7:$F$1190,MATCH(B138,Historical!$B$7:$B$1192,0)))^(1/3)-1)*100)</f>
        <v>37.299172060820894</v>
      </c>
      <c r="U138" s="474">
        <f>IF(INDEX(Historical!$H$7:$H$1190,MATCH(B138,Historical!$B$7:$B$1192,0))=0,"n/a",((INDEX(Historical!$C$7:$C$1190,MATCH(B138,Historical!$B$7:$B$1192,0))/INDEX(Historical!$H$7:$H$1190,MATCH(B138,Historical!$B$7:$B$1192,0)))^(1/5)-1)*100)</f>
        <v>-2.1296099175999283</v>
      </c>
      <c r="V138" s="474">
        <f>IF(INDEX(Historical!$M$7:$M$1190,MATCH(B138,Historical!$B$7:$B$1192,0))=0,"n/a",((INDEX(Historical!$C$7:$C$1190,MATCH(B138,Historical!$B$7:$B$1192,0))/INDEX(Historical!$M$7:$M$1190,MATCH(B138,Historical!$B$7:$B$1192,0)))^(1/10)-1)*100)</f>
        <v>1.7478158368593899</v>
      </c>
      <c r="W138" s="475" t="str">
        <f t="shared" si="66"/>
        <v>n/a</v>
      </c>
      <c r="X138" s="476" t="str">
        <f t="shared" si="67"/>
        <v>n/a</v>
      </c>
      <c r="Y138" s="449"/>
      <c r="Z138" s="430">
        <f t="shared" si="68"/>
        <v>37.00787401574803</v>
      </c>
      <c r="AA138" s="581">
        <f t="shared" si="69"/>
        <v>9.9389763779527556</v>
      </c>
      <c r="AB138" s="406">
        <v>12</v>
      </c>
      <c r="AC138" s="568">
        <v>5.08</v>
      </c>
      <c r="AD138" s="568">
        <v>30.13</v>
      </c>
      <c r="AE138" s="568">
        <v>0.89</v>
      </c>
      <c r="AF138" s="568">
        <v>0.71</v>
      </c>
      <c r="AG138" s="568">
        <v>7.79</v>
      </c>
      <c r="AH138" s="568">
        <v>-8.8800000000000008</v>
      </c>
      <c r="AI138" s="568">
        <v>4.9399999999999995</v>
      </c>
      <c r="AJ138" s="568">
        <v>36.840000000000003</v>
      </c>
      <c r="AK138" s="568">
        <v>0.33</v>
      </c>
      <c r="AL138" s="576">
        <v>10000</v>
      </c>
      <c r="AM138" s="571">
        <v>13.43</v>
      </c>
      <c r="AN138" s="568">
        <v>0.49</v>
      </c>
      <c r="AO138" s="510">
        <f t="shared" si="70"/>
        <v>-8.3450766896901367</v>
      </c>
      <c r="AP138" s="511">
        <f t="shared" si="71"/>
        <v>1.5938996882626184</v>
      </c>
      <c r="AQ138" s="582">
        <f t="shared" si="72"/>
        <v>-43.997328522663977</v>
      </c>
      <c r="AR138" s="430">
        <f>INDEX(Historical!$C$7:$C$1190,MATCH(B138,Historical!$B$7:$B$1214,0))*IF(AH138="n/a",1.03,IF(AH138&lt;0,1.01,IF(AH138&gt;10,1.1,(1+AH138/100))))</f>
        <v>1.7776000000000001</v>
      </c>
      <c r="AS138" s="581">
        <f t="shared" si="73"/>
        <v>1.86541344</v>
      </c>
      <c r="AT138" s="581">
        <f t="shared" si="62"/>
        <v>1.8715693043520001</v>
      </c>
      <c r="AU138" s="581">
        <f t="shared" si="62"/>
        <v>1.8777454830563618</v>
      </c>
      <c r="AV138" s="581">
        <f t="shared" si="62"/>
        <v>1.8839420431504479</v>
      </c>
      <c r="AW138" s="430">
        <f t="shared" si="74"/>
        <v>9.2762702705588094</v>
      </c>
      <c r="AX138" s="516">
        <f t="shared" si="75"/>
        <v>18.372490137767496</v>
      </c>
      <c r="AY138" s="606">
        <v>0.69</v>
      </c>
      <c r="AZ138" s="571">
        <v>7.5600000000000005</v>
      </c>
      <c r="BA138" s="571">
        <v>-21.91</v>
      </c>
      <c r="BB138" s="571">
        <v>1.08</v>
      </c>
      <c r="BC138" s="571">
        <v>-9.44</v>
      </c>
      <c r="BD138" s="591"/>
      <c r="BE138" s="421">
        <v>2021</v>
      </c>
      <c r="BF138" s="421">
        <f t="shared" si="61"/>
        <v>0</v>
      </c>
      <c r="BG138" s="578">
        <v>3.83</v>
      </c>
      <c r="BH138" t="s">
        <v>3876</v>
      </c>
      <c r="BI138" t="s">
        <v>3877</v>
      </c>
    </row>
    <row r="139" spans="1:61" s="8" customFormat="1" ht="12.75" customHeight="1" x14ac:dyDescent="0.25">
      <c r="A139" s="577" t="s">
        <v>4885</v>
      </c>
      <c r="B139" s="409" t="s">
        <v>4882</v>
      </c>
      <c r="C139" s="734" t="s">
        <v>111</v>
      </c>
      <c r="D139" s="734" t="s">
        <v>4875</v>
      </c>
      <c r="E139" s="504">
        <v>9</v>
      </c>
      <c r="F139" s="33">
        <v>533</v>
      </c>
      <c r="G139" s="33" t="s">
        <v>105</v>
      </c>
      <c r="H139" s="33" t="s">
        <v>105</v>
      </c>
      <c r="I139" s="573">
        <v>94.81</v>
      </c>
      <c r="J139" s="430">
        <f t="shared" si="63"/>
        <v>1.8985339099251135</v>
      </c>
      <c r="K139" s="575">
        <v>0.45</v>
      </c>
      <c r="L139" s="406">
        <v>4</v>
      </c>
      <c r="M139" s="423">
        <f t="shared" si="64"/>
        <v>1.8</v>
      </c>
      <c r="N139" s="183" t="s">
        <v>311</v>
      </c>
      <c r="O139" s="505">
        <v>0.4</v>
      </c>
      <c r="P139" s="422">
        <v>45657</v>
      </c>
      <c r="Q139" s="422">
        <v>45672</v>
      </c>
      <c r="R139" s="423">
        <f t="shared" si="65"/>
        <v>12.499999999999996</v>
      </c>
      <c r="S139" s="474">
        <f>IF(INDEX(Historical!$D$7:$D$1190,MATCH(B139,Historical!$B$7:$B$1192,0))=0,"n/a",(INDEX(Historical!$C$7:$C$1190,MATCH(B139,Historical!$B$7:$B$1192,0))/INDEX(Historical!$D$7:$D$1190,MATCH(B139,Historical!$B$7:$B$1192,0))-1)*100)</f>
        <v>14.285714285714302</v>
      </c>
      <c r="T139" s="474">
        <f>IF(INDEX(Historical!$F$7:$F$1190,MATCH(B139,Historical!$B$7:$B$1192,0))=0,"n/a",((INDEX(Historical!$C$7:$C$1190,MATCH(B139,Historical!$B$7:$B$1192,0))/INDEX(Historical!$F$7:$F$1190,MATCH(B139,Historical!$B$7:$B$1192,0)))^(1/3)-1)*100)</f>
        <v>20.374971243285355</v>
      </c>
      <c r="U139" s="474">
        <f>IF(INDEX(Historical!$H$7:$H$1190,MATCH(B139,Historical!$B$7:$B$1192,0))=0,"n/a",((INDEX(Historical!$C$7:$C$1190,MATCH(B139,Historical!$B$7:$B$1192,0))/INDEX(Historical!$H$7:$H$1190,MATCH(B139,Historical!$B$7:$B$1192,0)))^(1/5)-1)*100)</f>
        <v>17.351947103625974</v>
      </c>
      <c r="V139" s="474">
        <f>IF(INDEX(Historical!$M$7:$M$1190,MATCH(B139,Historical!$B$7:$B$1192,0))=0,"n/a",((INDEX(Historical!$C$7:$C$1190,MATCH(B139,Historical!$B$7:$B$1192,0))/INDEX(Historical!$M$7:$M$1190,MATCH(B139,Historical!$B$7:$B$1192,0)))^(1/10)-1)*100)</f>
        <v>11.640258916747538</v>
      </c>
      <c r="W139" s="475">
        <f t="shared" si="66"/>
        <v>1.4906839467858133</v>
      </c>
      <c r="X139" s="476">
        <f t="shared" si="67"/>
        <v>1.4164854778470184</v>
      </c>
      <c r="Y139" s="449" t="s">
        <v>4685</v>
      </c>
      <c r="Z139" s="430">
        <f t="shared" si="68"/>
        <v>41.570438799076214</v>
      </c>
      <c r="AA139" s="581">
        <f t="shared" si="69"/>
        <v>21.896073903002311</v>
      </c>
      <c r="AB139" s="406">
        <v>12</v>
      </c>
      <c r="AC139" s="568">
        <v>4.33</v>
      </c>
      <c r="AD139" s="568">
        <v>2.23</v>
      </c>
      <c r="AE139" s="568">
        <v>0.95</v>
      </c>
      <c r="AF139" s="568">
        <v>2.94</v>
      </c>
      <c r="AG139" s="568">
        <v>13.8</v>
      </c>
      <c r="AH139" s="568">
        <v>-19.84</v>
      </c>
      <c r="AI139" s="568">
        <v>32.53</v>
      </c>
      <c r="AJ139" s="568">
        <v>12.25</v>
      </c>
      <c r="AK139" s="568">
        <v>9.82</v>
      </c>
      <c r="AL139" s="576">
        <v>7870</v>
      </c>
      <c r="AM139" s="571">
        <v>6.3299999999999992</v>
      </c>
      <c r="AN139" s="568">
        <v>1.1299999999999999</v>
      </c>
      <c r="AO139" s="510">
        <f t="shared" si="70"/>
        <v>-2.6455928894512226</v>
      </c>
      <c r="AP139" s="511">
        <f t="shared" si="71"/>
        <v>19.250481013551088</v>
      </c>
      <c r="AQ139" s="582">
        <f t="shared" si="72"/>
        <v>69.147479732696638</v>
      </c>
      <c r="AR139" s="430">
        <f>INDEX(Historical!$C$7:$C$1190,MATCH(B139,Historical!$B$7:$B$1214,0))*IF(AH139="n/a",1.03,IF(AH139&lt;0,1.01,IF(AH139&gt;10,1.1,(1+AH139/100))))</f>
        <v>1.6160000000000001</v>
      </c>
      <c r="AS139" s="581">
        <f t="shared" si="73"/>
        <v>1.7776000000000003</v>
      </c>
      <c r="AT139" s="581">
        <f t="shared" si="62"/>
        <v>1.9521603200000004</v>
      </c>
      <c r="AU139" s="581">
        <f t="shared" si="62"/>
        <v>2.1438624634240004</v>
      </c>
      <c r="AV139" s="581">
        <f t="shared" si="62"/>
        <v>2.3543897573322372</v>
      </c>
      <c r="AW139" s="430">
        <f t="shared" si="74"/>
        <v>9.8440125407562373</v>
      </c>
      <c r="AX139" s="516">
        <f t="shared" si="75"/>
        <v>10.382884232418771</v>
      </c>
      <c r="AY139" s="606">
        <v>1.48</v>
      </c>
      <c r="AZ139" s="571">
        <v>31.64</v>
      </c>
      <c r="BA139" s="571">
        <v>-38.879999999999995</v>
      </c>
      <c r="BB139" s="571">
        <v>4.83</v>
      </c>
      <c r="BC139" s="571">
        <v>-9.370000000000001</v>
      </c>
      <c r="BD139" s="591"/>
      <c r="BE139" s="421">
        <v>2017</v>
      </c>
      <c r="BF139" s="421">
        <f t="shared" si="61"/>
        <v>1</v>
      </c>
      <c r="BG139" s="578">
        <v>4.99</v>
      </c>
      <c r="BH139" t="s">
        <v>3876</v>
      </c>
      <c r="BI139" t="s">
        <v>3877</v>
      </c>
    </row>
    <row r="140" spans="1:61" s="8" customFormat="1" ht="12.75" customHeight="1" x14ac:dyDescent="0.25">
      <c r="A140" s="577" t="s">
        <v>4996</v>
      </c>
      <c r="B140" s="409" t="s">
        <v>778</v>
      </c>
      <c r="C140" s="734" t="s">
        <v>243</v>
      </c>
      <c r="D140" s="734" t="s">
        <v>3634</v>
      </c>
      <c r="E140" s="504">
        <v>5</v>
      </c>
      <c r="F140" s="33">
        <v>673</v>
      </c>
      <c r="G140" s="33" t="s">
        <v>105</v>
      </c>
      <c r="H140" s="33" t="s">
        <v>105</v>
      </c>
      <c r="I140" s="573">
        <v>136.61000000000001</v>
      </c>
      <c r="J140" s="430">
        <f t="shared" si="63"/>
        <v>1.2444184173925772</v>
      </c>
      <c r="K140" s="575">
        <v>0.42499999999999999</v>
      </c>
      <c r="L140" s="406">
        <v>4</v>
      </c>
      <c r="M140" s="423">
        <f t="shared" si="64"/>
        <v>1.7</v>
      </c>
      <c r="N140" s="183" t="s">
        <v>288</v>
      </c>
      <c r="O140" s="505">
        <v>0.375</v>
      </c>
      <c r="P140" s="422">
        <v>45792</v>
      </c>
      <c r="Q140" s="422">
        <v>45813</v>
      </c>
      <c r="R140" s="423">
        <f t="shared" si="65"/>
        <v>13.33333333333333</v>
      </c>
      <c r="S140" s="474">
        <f>IF(INDEX(Historical!$D$7:$D$1190,MATCH(B140,Historical!$B$7:$B$1192,0))=0,"n/a",(INDEX(Historical!$C$7:$C$1190,MATCH(B140,Historical!$B$7:$B$1192,0))/INDEX(Historical!$D$7:$D$1190,MATCH(B140,Historical!$B$7:$B$1192,0))-1)*100)</f>
        <v>12.765957446808507</v>
      </c>
      <c r="T140" s="474">
        <f>IF(INDEX(Historical!$F$7:$F$1190,MATCH(B140,Historical!$B$7:$B$1192,0))=0,"n/a",((INDEX(Historical!$C$7:$C$1190,MATCH(B140,Historical!$B$7:$B$1192,0))/INDEX(Historical!$F$7:$F$1190,MATCH(B140,Historical!$B$7:$B$1192,0)))^(1/3)-1)*100)</f>
        <v>11.907297539068473</v>
      </c>
      <c r="U140" s="474">
        <f>IF(INDEX(Historical!$H$7:$H$1190,MATCH(B140,Historical!$B$7:$B$1192,0))=0,"n/a",((INDEX(Historical!$C$7:$C$1190,MATCH(B140,Historical!$B$7:$B$1192,0))/INDEX(Historical!$H$7:$H$1190,MATCH(B140,Historical!$B$7:$B$1192,0)))^(1/5)-1)*100)</f>
        <v>10.492565774027218</v>
      </c>
      <c r="V140" s="474">
        <f>IF(INDEX(Historical!$M$7:$M$1190,MATCH(B140,Historical!$B$7:$B$1192,0))=0,"n/a",((INDEX(Historical!$C$7:$C$1190,MATCH(B140,Historical!$B$7:$B$1192,0))/INDEX(Historical!$M$7:$M$1190,MATCH(B140,Historical!$B$7:$B$1192,0)))^(1/10)-1)*100)</f>
        <v>15.839420337006427</v>
      </c>
      <c r="W140" s="475">
        <f t="shared" si="66"/>
        <v>0.66243369711661193</v>
      </c>
      <c r="X140" s="476">
        <f t="shared" si="67"/>
        <v>1.0695785702372291</v>
      </c>
      <c r="Y140" s="449"/>
      <c r="Z140" s="430">
        <f t="shared" si="68"/>
        <v>38.81278538812785</v>
      </c>
      <c r="AA140" s="581">
        <f t="shared" si="69"/>
        <v>31.18949771689498</v>
      </c>
      <c r="AB140" s="406">
        <v>12</v>
      </c>
      <c r="AC140" s="568">
        <v>4.38</v>
      </c>
      <c r="AD140" s="568">
        <v>3.35</v>
      </c>
      <c r="AE140" s="568">
        <v>2.63</v>
      </c>
      <c r="AF140" s="568">
        <v>17.93</v>
      </c>
      <c r="AG140" s="568">
        <v>59.75</v>
      </c>
      <c r="AH140" s="568">
        <v>7.8299999999999992</v>
      </c>
      <c r="AI140" s="568">
        <v>10.16</v>
      </c>
      <c r="AJ140" s="568">
        <v>9.81</v>
      </c>
      <c r="AK140" s="568">
        <v>9.3000000000000007</v>
      </c>
      <c r="AL140" s="576">
        <v>152400</v>
      </c>
      <c r="AM140" s="571">
        <v>0.13999999999999999</v>
      </c>
      <c r="AN140" s="568">
        <v>1.48</v>
      </c>
      <c r="AO140" s="510">
        <f t="shared" si="70"/>
        <v>-19.452513525475183</v>
      </c>
      <c r="AP140" s="511">
        <f t="shared" si="71"/>
        <v>11.736984191419795</v>
      </c>
      <c r="AQ140" s="582">
        <f t="shared" si="72"/>
        <v>398.54352047357889</v>
      </c>
      <c r="AR140" s="430">
        <f>INDEX(Historical!$C$7:$C$1190,MATCH(B140,Historical!$B$7:$B$1214,0))*IF(AH140="n/a",1.03,IF(AH140&lt;0,1.01,IF(AH140&gt;10,1.1,(1+AH140/100))))</f>
        <v>1.5716222500000001</v>
      </c>
      <c r="AS140" s="581">
        <f t="shared" si="73"/>
        <v>1.7287844750000003</v>
      </c>
      <c r="AT140" s="581">
        <f t="shared" si="62"/>
        <v>1.8895614311750002</v>
      </c>
      <c r="AU140" s="581">
        <f t="shared" si="62"/>
        <v>2.0652906442742753</v>
      </c>
      <c r="AV140" s="581">
        <f t="shared" si="62"/>
        <v>2.2573626741917829</v>
      </c>
      <c r="AW140" s="430">
        <f t="shared" si="74"/>
        <v>9.5126214746410582</v>
      </c>
      <c r="AX140" s="516">
        <f t="shared" si="75"/>
        <v>6.9633419768985112</v>
      </c>
      <c r="AY140" s="606">
        <v>0.9</v>
      </c>
      <c r="AZ140" s="571">
        <v>22.830000000000002</v>
      </c>
      <c r="BA140" s="571">
        <v>-6.16</v>
      </c>
      <c r="BB140" s="571">
        <v>6.47</v>
      </c>
      <c r="BC140" s="571">
        <v>9.25</v>
      </c>
      <c r="BD140" s="591"/>
      <c r="BE140" s="421">
        <v>2021</v>
      </c>
      <c r="BF140" s="421">
        <f t="shared" si="61"/>
        <v>0</v>
      </c>
      <c r="BG140" s="578">
        <v>15.68</v>
      </c>
      <c r="BH140" t="s">
        <v>3876</v>
      </c>
      <c r="BI140" t="s">
        <v>3877</v>
      </c>
    </row>
    <row r="141" spans="1:61" s="8" customFormat="1" ht="12.75" customHeight="1" x14ac:dyDescent="0.25">
      <c r="A141" s="577" t="s">
        <v>4654</v>
      </c>
      <c r="B141" s="409" t="s">
        <v>4646</v>
      </c>
      <c r="C141" s="734" t="s">
        <v>152</v>
      </c>
      <c r="D141" s="734" t="s">
        <v>3633</v>
      </c>
      <c r="E141" s="504">
        <v>8</v>
      </c>
      <c r="F141" s="33">
        <v>576</v>
      </c>
      <c r="G141" s="33" t="s">
        <v>105</v>
      </c>
      <c r="H141" s="33" t="s">
        <v>105</v>
      </c>
      <c r="I141" s="573">
        <v>492.72</v>
      </c>
      <c r="J141" s="430">
        <f t="shared" si="63"/>
        <v>0.34908264328624772</v>
      </c>
      <c r="K141" s="575">
        <v>0.43</v>
      </c>
      <c r="L141" s="406">
        <v>4</v>
      </c>
      <c r="M141" s="423">
        <f t="shared" si="64"/>
        <v>1.72</v>
      </c>
      <c r="N141" s="183" t="s">
        <v>469</v>
      </c>
      <c r="O141" s="505">
        <v>0.39</v>
      </c>
      <c r="P141" s="422">
        <v>45730</v>
      </c>
      <c r="Q141" s="422">
        <v>45762</v>
      </c>
      <c r="R141" s="423">
        <f t="shared" si="65"/>
        <v>10.25641025641025</v>
      </c>
      <c r="S141" s="474">
        <f>IF(INDEX(Historical!$D$7:$D$1190,MATCH(B141,Historical!$B$7:$B$1192,0))=0,"n/a",(INDEX(Historical!$C$7:$C$1190,MATCH(B141,Historical!$B$7:$B$1192,0))/INDEX(Historical!$D$7:$D$1190,MATCH(B141,Historical!$B$7:$B$1192,0))-1)*100)</f>
        <v>12.592592592592577</v>
      </c>
      <c r="T141" s="474">
        <f>IF(INDEX(Historical!$F$7:$F$1190,MATCH(B141,Historical!$B$7:$B$1192,0))=0,"n/a",((INDEX(Historical!$C$7:$C$1190,MATCH(B141,Historical!$B$7:$B$1192,0))/INDEX(Historical!$F$7:$F$1190,MATCH(B141,Historical!$B$7:$B$1192,0)))^(1/3)-1)*100)</f>
        <v>14.977941578896626</v>
      </c>
      <c r="U141" s="474">
        <f>IF(INDEX(Historical!$H$7:$H$1190,MATCH(B141,Historical!$B$7:$B$1192,0))=0,"n/a",((INDEX(Historical!$C$7:$C$1190,MATCH(B141,Historical!$B$7:$B$1192,0))/INDEX(Historical!$H$7:$H$1190,MATCH(B141,Historical!$B$7:$B$1192,0)))^(1/5)-1)*100)</f>
        <v>15.484147737517095</v>
      </c>
      <c r="V141" s="474">
        <f>IF(INDEX(Historical!$M$7:$M$1190,MATCH(B141,Historical!$B$7:$B$1192,0))=0,"n/a",((INDEX(Historical!$C$7:$C$1190,MATCH(B141,Historical!$B$7:$B$1192,0))/INDEX(Historical!$M$7:$M$1190,MATCH(B141,Historical!$B$7:$B$1192,0)))^(1/10)-1)*100)</f>
        <v>9.7410809684315147</v>
      </c>
      <c r="W141" s="475">
        <f t="shared" si="66"/>
        <v>1.5895718131999383</v>
      </c>
      <c r="X141" s="476">
        <f t="shared" si="67"/>
        <v>1.2367530141786816</v>
      </c>
      <c r="Y141" s="451"/>
      <c r="Z141" s="430">
        <f t="shared" si="68"/>
        <v>9.9537037037037042</v>
      </c>
      <c r="AA141" s="581">
        <f t="shared" si="69"/>
        <v>28.513888888888889</v>
      </c>
      <c r="AB141" s="406">
        <v>12</v>
      </c>
      <c r="AC141" s="568">
        <v>17.28</v>
      </c>
      <c r="AD141" s="568">
        <v>3.97</v>
      </c>
      <c r="AE141" s="568">
        <v>4.3099999999999996</v>
      </c>
      <c r="AF141" s="568">
        <v>3.68</v>
      </c>
      <c r="AG141" s="568">
        <v>13.44</v>
      </c>
      <c r="AH141" s="568">
        <v>2.9499999999999997</v>
      </c>
      <c r="AI141" s="568">
        <v>8.39</v>
      </c>
      <c r="AJ141" s="568">
        <v>12.520000000000001</v>
      </c>
      <c r="AK141" s="568">
        <v>7.19</v>
      </c>
      <c r="AL141" s="576">
        <v>186060</v>
      </c>
      <c r="AM141" s="571">
        <v>0.16999999999999998</v>
      </c>
      <c r="AN141" s="568">
        <v>0.7</v>
      </c>
      <c r="AO141" s="510">
        <f t="shared" si="70"/>
        <v>-12.680658508085546</v>
      </c>
      <c r="AP141" s="511">
        <f t="shared" si="71"/>
        <v>15.833230380803343</v>
      </c>
      <c r="AQ141" s="582">
        <f t="shared" si="72"/>
        <v>115.95381307750982</v>
      </c>
      <c r="AR141" s="430">
        <f>INDEX(Historical!$C$7:$C$1190,MATCH(B141,Historical!$B$7:$B$1214,0))*IF(AH141="n/a",1.03,IF(AH141&lt;0,1.01,IF(AH141&gt;10,1.1,(1+AH141/100))))</f>
        <v>1.5648400000000002</v>
      </c>
      <c r="AS141" s="581">
        <f t="shared" si="73"/>
        <v>1.6961300760000004</v>
      </c>
      <c r="AT141" s="581">
        <f t="shared" si="62"/>
        <v>1.8180818284644007</v>
      </c>
      <c r="AU141" s="581">
        <f t="shared" si="62"/>
        <v>1.9488019119309912</v>
      </c>
      <c r="AV141" s="581">
        <f t="shared" si="62"/>
        <v>2.0889207693988294</v>
      </c>
      <c r="AW141" s="430">
        <f t="shared" si="74"/>
        <v>9.1167745857942215</v>
      </c>
      <c r="AX141" s="516">
        <f t="shared" si="75"/>
        <v>1.8502952154964729</v>
      </c>
      <c r="AY141" s="606">
        <v>0.76</v>
      </c>
      <c r="AZ141" s="571">
        <v>27.83</v>
      </c>
      <c r="BA141" s="571">
        <v>-21.529999999999998</v>
      </c>
      <c r="BB141" s="571">
        <v>9.08</v>
      </c>
      <c r="BC141" s="571">
        <v>2.08</v>
      </c>
      <c r="BD141" s="591"/>
      <c r="BE141" s="421">
        <v>2018</v>
      </c>
      <c r="BF141" s="421">
        <f t="shared" si="61"/>
        <v>1</v>
      </c>
      <c r="BG141" s="578">
        <v>6.59</v>
      </c>
      <c r="BH141" t="s">
        <v>3876</v>
      </c>
      <c r="BI141" t="s">
        <v>3877</v>
      </c>
    </row>
    <row r="142" spans="1:61" s="8" customFormat="1" ht="12.75" customHeight="1" x14ac:dyDescent="0.25">
      <c r="A142" s="577" t="s">
        <v>4988</v>
      </c>
      <c r="B142" s="409" t="s">
        <v>4981</v>
      </c>
      <c r="C142" s="734" t="s">
        <v>243</v>
      </c>
      <c r="D142" s="734" t="s">
        <v>3664</v>
      </c>
      <c r="E142" s="504">
        <v>5</v>
      </c>
      <c r="F142" s="33">
        <v>670</v>
      </c>
      <c r="G142" s="33" t="s">
        <v>105</v>
      </c>
      <c r="H142" s="33" t="s">
        <v>105</v>
      </c>
      <c r="I142" s="573">
        <v>139</v>
      </c>
      <c r="J142" s="430">
        <f t="shared" si="63"/>
        <v>0.71942446043165476</v>
      </c>
      <c r="K142" s="575">
        <v>0.25</v>
      </c>
      <c r="L142" s="406">
        <v>4</v>
      </c>
      <c r="M142" s="423">
        <f t="shared" si="64"/>
        <v>1</v>
      </c>
      <c r="N142" s="183" t="s">
        <v>436</v>
      </c>
      <c r="O142" s="505">
        <v>0.23</v>
      </c>
      <c r="P142" s="422">
        <v>45758</v>
      </c>
      <c r="Q142" s="422">
        <v>45772</v>
      </c>
      <c r="R142" s="423">
        <f t="shared" si="65"/>
        <v>8.6956521739130395</v>
      </c>
      <c r="S142" s="474">
        <f>IF(INDEX(Historical!$D$7:$D$1190,MATCH(B142,Historical!$B$7:$B$1192,0))=0,"n/a",(INDEX(Historical!$C$7:$C$1190,MATCH(B142,Historical!$B$7:$B$1192,0))/INDEX(Historical!$D$7:$D$1190,MATCH(B142,Historical!$B$7:$B$1192,0))-1)*100)</f>
        <v>8.4337349397590309</v>
      </c>
      <c r="T142" s="474">
        <f>IF(INDEX(Historical!$F$7:$F$1190,MATCH(B142,Historical!$B$7:$B$1192,0))=0,"n/a",((INDEX(Historical!$C$7:$C$1190,MATCH(B142,Historical!$B$7:$B$1192,0))/INDEX(Historical!$F$7:$F$1190,MATCH(B142,Historical!$B$7:$B$1192,0)))^(1/3)-1)*100)</f>
        <v>13.227071089979447</v>
      </c>
      <c r="U142" s="474">
        <f>IF(INDEX(Historical!$H$7:$H$1190,MATCH(B142,Historical!$B$7:$B$1192,0))=0,"n/a",((INDEX(Historical!$C$7:$C$1190,MATCH(B142,Historical!$B$7:$B$1192,0))/INDEX(Historical!$H$7:$H$1190,MATCH(B142,Historical!$B$7:$B$1192,0)))^(1/5)-1)*100)</f>
        <v>15.387288143462307</v>
      </c>
      <c r="V142" s="474" t="str">
        <f>IF(INDEX(Historical!$M$7:$M$1190,MATCH(B142,Historical!$B$7:$B$1192,0))=0,"n/a",((INDEX(Historical!$C$7:$C$1190,MATCH(B142,Historical!$B$7:$B$1192,0))/INDEX(Historical!$M$7:$M$1190,MATCH(B142,Historical!$B$7:$B$1192,0)))^(1/10)-1)*100)</f>
        <v>n/a</v>
      </c>
      <c r="W142" s="475" t="str">
        <f t="shared" si="66"/>
        <v>n/a</v>
      </c>
      <c r="X142" s="476">
        <f t="shared" si="67"/>
        <v>0.51120558616153844</v>
      </c>
      <c r="Y142" s="449"/>
      <c r="Z142" s="430">
        <f t="shared" si="68"/>
        <v>7.3475385745775164</v>
      </c>
      <c r="AA142" s="581">
        <f t="shared" si="69"/>
        <v>10.213078618662749</v>
      </c>
      <c r="AB142" s="406">
        <v>10</v>
      </c>
      <c r="AC142" s="568">
        <v>13.61</v>
      </c>
      <c r="AD142" s="568">
        <v>7.62</v>
      </c>
      <c r="AE142" s="568">
        <v>1.25</v>
      </c>
      <c r="AF142" s="568">
        <v>1.66</v>
      </c>
      <c r="AG142" s="568">
        <v>17.73</v>
      </c>
      <c r="AH142" s="568">
        <v>-7.86</v>
      </c>
      <c r="AI142" s="568">
        <v>1.0999999999999999</v>
      </c>
      <c r="AJ142" s="568">
        <v>30.099999999999998</v>
      </c>
      <c r="AK142" s="568">
        <v>1.34</v>
      </c>
      <c r="AL142" s="576">
        <v>13650</v>
      </c>
      <c r="AM142" s="571">
        <v>0.67999999999999994</v>
      </c>
      <c r="AN142" s="568">
        <v>0.38</v>
      </c>
      <c r="AO142" s="510">
        <f t="shared" si="70"/>
        <v>5.8936339852312116</v>
      </c>
      <c r="AP142" s="511">
        <f t="shared" si="71"/>
        <v>16.106712603893961</v>
      </c>
      <c r="AQ142" s="582">
        <f t="shared" si="72"/>
        <v>-13.195723333773824</v>
      </c>
      <c r="AR142" s="430">
        <f>INDEX(Historical!$C$7:$C$1190,MATCH(B142,Historical!$B$7:$B$1214,0))*IF(AH142="n/a",1.03,IF(AH142&lt;0,1.01,IF(AH142&gt;10,1.1,(1+AH142/100))))</f>
        <v>0.90900000000000003</v>
      </c>
      <c r="AS142" s="581">
        <f t="shared" si="73"/>
        <v>0.9189989999999999</v>
      </c>
      <c r="AT142" s="581">
        <f t="shared" si="62"/>
        <v>0.93131358659999997</v>
      </c>
      <c r="AU142" s="581">
        <f t="shared" si="62"/>
        <v>0.94379318866044004</v>
      </c>
      <c r="AV142" s="581">
        <f t="shared" si="62"/>
        <v>0.95644001738849005</v>
      </c>
      <c r="AW142" s="430">
        <f t="shared" si="74"/>
        <v>4.6595457926489301</v>
      </c>
      <c r="AX142" s="516">
        <f t="shared" si="75"/>
        <v>3.3521912177330431</v>
      </c>
      <c r="AY142" s="606">
        <v>1.34</v>
      </c>
      <c r="AZ142" s="571">
        <v>60.38</v>
      </c>
      <c r="BA142" s="571">
        <v>-18</v>
      </c>
      <c r="BB142" s="571">
        <v>12.42</v>
      </c>
      <c r="BC142" s="571">
        <v>15.17</v>
      </c>
      <c r="BD142" s="591"/>
      <c r="BE142" s="421">
        <v>2021</v>
      </c>
      <c r="BF142" s="421">
        <f t="shared" si="61"/>
        <v>0</v>
      </c>
      <c r="BG142" s="578">
        <v>9.91</v>
      </c>
      <c r="BH142" t="s">
        <v>3876</v>
      </c>
      <c r="BI142" t="s">
        <v>3877</v>
      </c>
    </row>
    <row r="143" spans="1:61" s="8" customFormat="1" ht="12.75" customHeight="1" x14ac:dyDescent="0.25">
      <c r="A143" s="577" t="s">
        <v>4827</v>
      </c>
      <c r="B143" s="409" t="s">
        <v>4825</v>
      </c>
      <c r="C143" s="734" t="s">
        <v>127</v>
      </c>
      <c r="D143" s="734" t="s">
        <v>125</v>
      </c>
      <c r="E143" s="504">
        <v>8</v>
      </c>
      <c r="F143" s="33">
        <v>578</v>
      </c>
      <c r="G143" s="33" t="s">
        <v>105</v>
      </c>
      <c r="H143" s="33" t="s">
        <v>105</v>
      </c>
      <c r="I143" s="573">
        <v>99.5</v>
      </c>
      <c r="J143" s="430">
        <f t="shared" si="63"/>
        <v>0.30150753768844218</v>
      </c>
      <c r="K143" s="575">
        <v>7.4999999999999997E-2</v>
      </c>
      <c r="L143" s="406">
        <v>4</v>
      </c>
      <c r="M143" s="423">
        <f t="shared" si="64"/>
        <v>0.3</v>
      </c>
      <c r="N143" s="183" t="s">
        <v>126</v>
      </c>
      <c r="O143" s="505">
        <v>7.0000000000000007E-2</v>
      </c>
      <c r="P143" s="422">
        <v>45737</v>
      </c>
      <c r="Q143" s="422">
        <v>45758</v>
      </c>
      <c r="R143" s="423">
        <f t="shared" si="65"/>
        <v>7.1428571428571281</v>
      </c>
      <c r="S143" s="474">
        <f>IF(INDEX(Historical!$D$7:$D$1190,MATCH(B143,Historical!$B$7:$B$1192,0))=0,"n/a",(INDEX(Historical!$C$7:$C$1190,MATCH(B143,Historical!$B$7:$B$1192,0))/INDEX(Historical!$D$7:$D$1190,MATCH(B143,Historical!$B$7:$B$1192,0))-1)*100)</f>
        <v>7.8431372549019773</v>
      </c>
      <c r="T143" s="474">
        <f>IF(INDEX(Historical!$F$7:$F$1190,MATCH(B143,Historical!$B$7:$B$1192,0))=0,"n/a",((INDEX(Historical!$C$7:$C$1190,MATCH(B143,Historical!$B$7:$B$1192,0))/INDEX(Historical!$F$7:$F$1190,MATCH(B143,Historical!$B$7:$B$1192,0)))^(1/3)-1)*100)</f>
        <v>8.5503957932088639</v>
      </c>
      <c r="U143" s="474">
        <f>IF(INDEX(Historical!$H$7:$H$1190,MATCH(B143,Historical!$B$7:$B$1192,0))=0,"n/a",((INDEX(Historical!$C$7:$C$1190,MATCH(B143,Historical!$B$7:$B$1192,0))/INDEX(Historical!$H$7:$H$1190,MATCH(B143,Historical!$B$7:$B$1192,0)))^(1/5)-1)*100)</f>
        <v>8.84589073566422</v>
      </c>
      <c r="V143" s="474" t="str">
        <f>IF(INDEX(Historical!$M$7:$M$1190,MATCH(B143,Historical!$B$7:$B$1192,0))=0,"n/a",((INDEX(Historical!$C$7:$C$1190,MATCH(B143,Historical!$B$7:$B$1192,0))/INDEX(Historical!$M$7:$M$1190,MATCH(B143,Historical!$B$7:$B$1192,0)))^(1/10)-1)*100)</f>
        <v>n/a</v>
      </c>
      <c r="W143" s="475" t="str">
        <f t="shared" si="66"/>
        <v>n/a</v>
      </c>
      <c r="X143" s="476">
        <f t="shared" si="67"/>
        <v>0.34716996607787359</v>
      </c>
      <c r="Y143" s="451"/>
      <c r="Z143" s="430">
        <f t="shared" si="68"/>
        <v>12.552301255230125</v>
      </c>
      <c r="AA143" s="581">
        <f t="shared" si="69"/>
        <v>41.631799163179913</v>
      </c>
      <c r="AB143" s="406">
        <v>12</v>
      </c>
      <c r="AC143" s="568">
        <v>2.39</v>
      </c>
      <c r="AD143" s="568" t="s">
        <v>135</v>
      </c>
      <c r="AE143" s="568">
        <v>4.25</v>
      </c>
      <c r="AF143" s="568">
        <v>8.1999999999999993</v>
      </c>
      <c r="AG143" s="568">
        <v>26.05</v>
      </c>
      <c r="AH143" s="568">
        <v>50.62</v>
      </c>
      <c r="AI143" s="568">
        <v>14.31</v>
      </c>
      <c r="AJ143" s="568">
        <v>25.480000000000004</v>
      </c>
      <c r="AK143" s="568" t="s">
        <v>135</v>
      </c>
      <c r="AL143" s="576">
        <v>1790</v>
      </c>
      <c r="AM143" s="571">
        <v>7.6899999999999995</v>
      </c>
      <c r="AN143" s="568">
        <v>1.39</v>
      </c>
      <c r="AO143" s="510">
        <f t="shared" si="70"/>
        <v>-32.484400889827249</v>
      </c>
      <c r="AP143" s="511">
        <f t="shared" si="71"/>
        <v>9.1473982733526622</v>
      </c>
      <c r="AQ143" s="582">
        <f t="shared" si="72"/>
        <v>289.51865060928463</v>
      </c>
      <c r="AR143" s="430">
        <f>INDEX(Historical!$C$7:$C$1190,MATCH(B143,Historical!$B$7:$B$1214,0))*IF(AH143="n/a",1.03,IF(AH143&lt;0,1.01,IF(AH143&gt;10,1.1,(1+AH143/100))))</f>
        <v>0.30250000000000005</v>
      </c>
      <c r="AS143" s="581">
        <f t="shared" si="73"/>
        <v>0.3327500000000001</v>
      </c>
      <c r="AT143" s="581">
        <f t="shared" si="62"/>
        <v>0.34273250000000011</v>
      </c>
      <c r="AU143" s="581">
        <f t="shared" si="62"/>
        <v>0.35301447500000011</v>
      </c>
      <c r="AV143" s="581">
        <f t="shared" si="62"/>
        <v>0.36360490925000011</v>
      </c>
      <c r="AW143" s="430">
        <f t="shared" si="74"/>
        <v>1.6946018842500004</v>
      </c>
      <c r="AX143" s="516">
        <f t="shared" si="75"/>
        <v>1.7031174716080406</v>
      </c>
      <c r="AY143" s="606">
        <v>0.78</v>
      </c>
      <c r="AZ143" s="571">
        <v>161.29</v>
      </c>
      <c r="BA143" s="571">
        <v>-3.3000000000000003</v>
      </c>
      <c r="BB143" s="571">
        <v>17.98</v>
      </c>
      <c r="BC143" s="571">
        <v>44.81</v>
      </c>
      <c r="BD143" s="591"/>
      <c r="BE143" s="421">
        <v>2018</v>
      </c>
      <c r="BF143" s="421">
        <f t="shared" si="61"/>
        <v>1</v>
      </c>
      <c r="BG143" s="578">
        <v>8.59</v>
      </c>
      <c r="BH143" t="s">
        <v>3876</v>
      </c>
      <c r="BI143" t="s">
        <v>3877</v>
      </c>
    </row>
    <row r="144" spans="1:61" s="8" customFormat="1" ht="12.75" customHeight="1" x14ac:dyDescent="0.25">
      <c r="A144" s="577" t="s">
        <v>3860</v>
      </c>
      <c r="B144" s="409" t="s">
        <v>3861</v>
      </c>
      <c r="C144" s="734" t="s">
        <v>111</v>
      </c>
      <c r="D144" s="734" t="s">
        <v>1146</v>
      </c>
      <c r="E144" s="504">
        <v>5</v>
      </c>
      <c r="F144" s="33">
        <v>667</v>
      </c>
      <c r="G144" s="33" t="s">
        <v>105</v>
      </c>
      <c r="H144" s="33" t="s">
        <v>105</v>
      </c>
      <c r="I144" s="573">
        <v>415.6</v>
      </c>
      <c r="J144" s="430">
        <f t="shared" si="63"/>
        <v>0.90471607314725688</v>
      </c>
      <c r="K144" s="575">
        <v>0.94</v>
      </c>
      <c r="L144" s="406">
        <v>4</v>
      </c>
      <c r="M144" s="423">
        <f t="shared" si="64"/>
        <v>3.76</v>
      </c>
      <c r="N144" s="183" t="s">
        <v>311</v>
      </c>
      <c r="O144" s="505">
        <v>0.84</v>
      </c>
      <c r="P144" s="422">
        <v>45723</v>
      </c>
      <c r="Q144" s="422">
        <v>45737</v>
      </c>
      <c r="R144" s="423">
        <f t="shared" si="65"/>
        <v>11.904761904761903</v>
      </c>
      <c r="S144" s="474">
        <f>IF(INDEX(Historical!$D$7:$D$1190,MATCH(B144,Historical!$B$7:$B$1192,0))=0,"n/a",(INDEX(Historical!$C$7:$C$1190,MATCH(B144,Historical!$B$7:$B$1192,0))/INDEX(Historical!$D$7:$D$1190,MATCH(B144,Historical!$B$7:$B$1192,0))-1)*100)</f>
        <v>11.999999999999989</v>
      </c>
      <c r="T144" s="474">
        <f>IF(INDEX(Historical!$F$7:$F$1190,MATCH(B144,Historical!$B$7:$B$1192,0))=0,"n/a",((INDEX(Historical!$C$7:$C$1190,MATCH(B144,Historical!$B$7:$B$1192,0))/INDEX(Historical!$F$7:$F$1190,MATCH(B144,Historical!$B$7:$B$1192,0)))^(1/3)-1)*100)</f>
        <v>12.497384329224825</v>
      </c>
      <c r="U144" s="474">
        <f>IF(INDEX(Historical!$H$7:$H$1190,MATCH(B144,Historical!$B$7:$B$1192,0))=0,"n/a",((INDEX(Historical!$C$7:$C$1190,MATCH(B144,Historical!$B$7:$B$1192,0))/INDEX(Historical!$H$7:$H$1190,MATCH(B144,Historical!$B$7:$B$1192,0)))^(1/5)-1)*100)</f>
        <v>9.647992127587667</v>
      </c>
      <c r="V144" s="474">
        <f>IF(INDEX(Historical!$M$7:$M$1190,MATCH(B144,Historical!$B$7:$B$1192,0))=0,"n/a",((INDEX(Historical!$C$7:$C$1190,MATCH(B144,Historical!$B$7:$B$1192,0))/INDEX(Historical!$M$7:$M$1190,MATCH(B144,Historical!$B$7:$B$1192,0)))^(1/10)-1)*100)</f>
        <v>12.884399678677095</v>
      </c>
      <c r="W144" s="475">
        <f t="shared" si="66"/>
        <v>0.74881192513412265</v>
      </c>
      <c r="X144" s="476">
        <f t="shared" si="67"/>
        <v>0.6891422948276904</v>
      </c>
      <c r="Y144" s="449"/>
      <c r="Z144" s="430">
        <f t="shared" si="68"/>
        <v>29.841269841269842</v>
      </c>
      <c r="AA144" s="581">
        <f t="shared" si="69"/>
        <v>32.984126984126988</v>
      </c>
      <c r="AB144" s="406">
        <v>12</v>
      </c>
      <c r="AC144" s="568">
        <v>12.6</v>
      </c>
      <c r="AD144" s="568">
        <v>2.37</v>
      </c>
      <c r="AE144" s="568">
        <v>4.46</v>
      </c>
      <c r="AF144" s="568">
        <v>11.81</v>
      </c>
      <c r="AG144" s="568">
        <v>38.89</v>
      </c>
      <c r="AH144" s="568">
        <v>16.619999999999997</v>
      </c>
      <c r="AI144" s="568">
        <v>12.53</v>
      </c>
      <c r="AJ144" s="568">
        <v>14.000000000000002</v>
      </c>
      <c r="AK144" s="568">
        <v>13.900000000000002</v>
      </c>
      <c r="AL144" s="576">
        <v>92480</v>
      </c>
      <c r="AM144" s="571">
        <v>0.27</v>
      </c>
      <c r="AN144" s="568">
        <v>0.59</v>
      </c>
      <c r="AO144" s="510">
        <f t="shared" si="70"/>
        <v>-22.431418783392061</v>
      </c>
      <c r="AP144" s="511">
        <f t="shared" si="71"/>
        <v>10.552708200734925</v>
      </c>
      <c r="AQ144" s="582">
        <f t="shared" si="72"/>
        <v>316.0889539950374</v>
      </c>
      <c r="AR144" s="430">
        <f>INDEX(Historical!$C$7:$C$1190,MATCH(B144,Historical!$B$7:$B$1214,0))*IF(AH144="n/a",1.03,IF(AH144&lt;0,1.01,IF(AH144&gt;10,1.1,(1+AH144/100))))</f>
        <v>3.6960000000000002</v>
      </c>
      <c r="AS144" s="581">
        <f t="shared" si="73"/>
        <v>4.0656000000000008</v>
      </c>
      <c r="AT144" s="581">
        <f t="shared" si="62"/>
        <v>4.4721600000000015</v>
      </c>
      <c r="AU144" s="581">
        <f t="shared" si="62"/>
        <v>4.9193760000000024</v>
      </c>
      <c r="AV144" s="581">
        <f t="shared" si="62"/>
        <v>5.4113136000000033</v>
      </c>
      <c r="AW144" s="430">
        <f t="shared" si="74"/>
        <v>22.56444960000001</v>
      </c>
      <c r="AX144" s="516">
        <f t="shared" si="75"/>
        <v>5.4293670837343617</v>
      </c>
      <c r="AY144" s="606">
        <v>1.1000000000000001</v>
      </c>
      <c r="AZ144" s="571">
        <v>39.39</v>
      </c>
      <c r="BA144" s="571">
        <v>-12.72</v>
      </c>
      <c r="BB144" s="571">
        <v>-4.51</v>
      </c>
      <c r="BC144" s="571">
        <v>5.3100000000000005</v>
      </c>
      <c r="BD144" s="591"/>
      <c r="BE144" s="421">
        <v>2021</v>
      </c>
      <c r="BF144" s="421">
        <f t="shared" si="61"/>
        <v>0</v>
      </c>
      <c r="BG144" s="578">
        <v>13.96</v>
      </c>
      <c r="BH144" t="s">
        <v>3876</v>
      </c>
      <c r="BI144" t="s">
        <v>3877</v>
      </c>
    </row>
    <row r="145" spans="1:61" s="8" customFormat="1" ht="12.75" customHeight="1" x14ac:dyDescent="0.25">
      <c r="A145" s="577" t="s">
        <v>4993</v>
      </c>
      <c r="B145" s="409" t="s">
        <v>4992</v>
      </c>
      <c r="C145" s="734" t="s">
        <v>3636</v>
      </c>
      <c r="D145" s="734" t="s">
        <v>4809</v>
      </c>
      <c r="E145" s="504">
        <v>5</v>
      </c>
      <c r="F145" s="33">
        <v>674</v>
      </c>
      <c r="G145" s="33" t="s">
        <v>105</v>
      </c>
      <c r="H145" s="33" t="s">
        <v>105</v>
      </c>
      <c r="I145" s="573">
        <v>15.69</v>
      </c>
      <c r="J145" s="430">
        <f t="shared" si="63"/>
        <v>5.7361376673040159</v>
      </c>
      <c r="K145" s="575">
        <v>0.22500000000000001</v>
      </c>
      <c r="L145" s="406">
        <v>4</v>
      </c>
      <c r="M145" s="423">
        <f t="shared" si="64"/>
        <v>0.9</v>
      </c>
      <c r="N145" s="183" t="s">
        <v>147</v>
      </c>
      <c r="O145" s="505">
        <v>0.215</v>
      </c>
      <c r="P145" s="422">
        <v>45792</v>
      </c>
      <c r="Q145" s="422">
        <v>45823</v>
      </c>
      <c r="R145" s="423">
        <f t="shared" si="65"/>
        <v>4.6511627906976782</v>
      </c>
      <c r="S145" s="474">
        <f>IF(INDEX(Historical!$D$7:$D$1190,MATCH(B145,Historical!$B$7:$B$1192,0))=0,"n/a",(INDEX(Historical!$C$7:$C$1190,MATCH(B145,Historical!$B$7:$B$1192,0))/INDEX(Historical!$D$7:$D$1190,MATCH(B145,Historical!$B$7:$B$1192,0))-1)*100)</f>
        <v>3.6585365853658569</v>
      </c>
      <c r="T145" s="474">
        <f>IF(INDEX(Historical!$F$7:$F$1190,MATCH(B145,Historical!$B$7:$B$1192,0))=0,"n/a",((INDEX(Historical!$C$7:$C$1190,MATCH(B145,Historical!$B$7:$B$1192,0))/INDEX(Historical!$F$7:$F$1190,MATCH(B145,Historical!$B$7:$B$1192,0)))^(1/3)-1)*100)</f>
        <v>3.8010574496484484</v>
      </c>
      <c r="U145" s="474">
        <f>IF(INDEX(Historical!$H$7:$H$1190,MATCH(B145,Historical!$B$7:$B$1192,0))=0,"n/a",((INDEX(Historical!$C$7:$C$1190,MATCH(B145,Historical!$B$7:$B$1192,0))/INDEX(Historical!$H$7:$H$1190,MATCH(B145,Historical!$B$7:$B$1192,0)))^(1/5)-1)*100)</f>
        <v>3.3754197177302991</v>
      </c>
      <c r="V145" s="474">
        <f>IF(INDEX(Historical!$M$7:$M$1190,MATCH(B145,Historical!$B$7:$B$1192,0))=0,"n/a",((INDEX(Historical!$C$7:$C$1190,MATCH(B145,Historical!$B$7:$B$1192,0))/INDEX(Historical!$M$7:$M$1190,MATCH(B145,Historical!$B$7:$B$1192,0)))^(1/10)-1)*100)</f>
        <v>1.673703442793073</v>
      </c>
      <c r="W145" s="475">
        <f t="shared" si="66"/>
        <v>2.0167370344279183</v>
      </c>
      <c r="X145" s="476" t="str">
        <f t="shared" si="67"/>
        <v>n/a</v>
      </c>
      <c r="Y145" s="449"/>
      <c r="Z145" s="430">
        <f t="shared" si="68"/>
        <v>692.30769230769238</v>
      </c>
      <c r="AA145" s="581">
        <f t="shared" si="69"/>
        <v>120.69230769230768</v>
      </c>
      <c r="AB145" s="406">
        <v>12</v>
      </c>
      <c r="AC145" s="568">
        <v>0.13</v>
      </c>
      <c r="AD145" s="568" t="s">
        <v>135</v>
      </c>
      <c r="AE145" s="568">
        <v>5.32</v>
      </c>
      <c r="AF145" s="568">
        <v>2.1800000000000002</v>
      </c>
      <c r="AG145" s="568">
        <v>3.64</v>
      </c>
      <c r="AH145" s="568">
        <v>566.66999999999996</v>
      </c>
      <c r="AI145" s="568">
        <v>62.62</v>
      </c>
      <c r="AJ145" s="568">
        <v>-12.35</v>
      </c>
      <c r="AK145" s="568" t="s">
        <v>135</v>
      </c>
      <c r="AL145" s="576">
        <v>1330</v>
      </c>
      <c r="AM145" s="571">
        <v>6.5500000000000007</v>
      </c>
      <c r="AN145" s="568">
        <v>0.71</v>
      </c>
      <c r="AO145" s="510">
        <f t="shared" si="70"/>
        <v>-111.58075030727336</v>
      </c>
      <c r="AP145" s="511">
        <f t="shared" si="71"/>
        <v>9.111557385034315</v>
      </c>
      <c r="AQ145" s="582">
        <f t="shared" si="72"/>
        <v>241.96116138742406</v>
      </c>
      <c r="AR145" s="430">
        <f>INDEX(Historical!$C$7:$C$1190,MATCH(B145,Historical!$B$7:$B$1214,0))*IF(AH145="n/a",1.03,IF(AH145&lt;0,1.01,IF(AH145&gt;10,1.1,(1+AH145/100))))</f>
        <v>0.93500000000000005</v>
      </c>
      <c r="AS145" s="581">
        <f t="shared" si="73"/>
        <v>1.0285000000000002</v>
      </c>
      <c r="AT145" s="581">
        <f t="shared" si="62"/>
        <v>1.0593550000000003</v>
      </c>
      <c r="AU145" s="581">
        <f t="shared" si="62"/>
        <v>1.0911356500000002</v>
      </c>
      <c r="AV145" s="581">
        <f t="shared" si="62"/>
        <v>1.1238697195000003</v>
      </c>
      <c r="AW145" s="430">
        <f t="shared" si="74"/>
        <v>5.2378603695000008</v>
      </c>
      <c r="AX145" s="516">
        <f t="shared" si="75"/>
        <v>33.38343129063098</v>
      </c>
      <c r="AY145" s="606">
        <v>1.06</v>
      </c>
      <c r="AZ145" s="571">
        <v>1.49</v>
      </c>
      <c r="BA145" s="571">
        <v>-23.29</v>
      </c>
      <c r="BB145" s="571">
        <v>-5.0999999999999996</v>
      </c>
      <c r="BC145" s="571">
        <v>-11.23</v>
      </c>
      <c r="BD145" s="591"/>
      <c r="BE145" s="421">
        <v>2021</v>
      </c>
      <c r="BF145" s="421">
        <f t="shared" si="61"/>
        <v>0</v>
      </c>
      <c r="BG145" s="578">
        <v>1.9900000000000002</v>
      </c>
      <c r="BH145" t="s">
        <v>3876</v>
      </c>
      <c r="BI145" t="s">
        <v>3878</v>
      </c>
    </row>
    <row r="146" spans="1:61" s="8" customFormat="1" ht="12.75" customHeight="1" x14ac:dyDescent="0.25">
      <c r="A146" s="577" t="s">
        <v>4759</v>
      </c>
      <c r="B146" s="409" t="s">
        <v>4754</v>
      </c>
      <c r="C146" s="734" t="s">
        <v>107</v>
      </c>
      <c r="D146" s="734" t="s">
        <v>3649</v>
      </c>
      <c r="E146" s="504">
        <v>7</v>
      </c>
      <c r="F146" s="33">
        <v>614</v>
      </c>
      <c r="G146" s="33" t="s">
        <v>105</v>
      </c>
      <c r="H146" s="33" t="s">
        <v>105</v>
      </c>
      <c r="I146" s="573">
        <v>71.28</v>
      </c>
      <c r="J146" s="430">
        <f t="shared" si="63"/>
        <v>2.7497194163860832</v>
      </c>
      <c r="K146" s="575">
        <v>0.49</v>
      </c>
      <c r="L146" s="406">
        <v>4</v>
      </c>
      <c r="M146" s="423">
        <f t="shared" si="64"/>
        <v>1.96</v>
      </c>
      <c r="N146" s="183" t="s">
        <v>199</v>
      </c>
      <c r="O146" s="505">
        <v>0.47</v>
      </c>
      <c r="P146" s="422">
        <v>45818</v>
      </c>
      <c r="Q146" s="422">
        <v>45833</v>
      </c>
      <c r="R146" s="423">
        <f t="shared" si="65"/>
        <v>4.2553191489361746</v>
      </c>
      <c r="S146" s="474">
        <f>IF(INDEX(Historical!$D$7:$D$1190,MATCH(B146,Historical!$B$7:$B$1192,0))=0,"n/a",(INDEX(Historical!$C$7:$C$1190,MATCH(B146,Historical!$B$7:$B$1192,0))/INDEX(Historical!$D$7:$D$1190,MATCH(B146,Historical!$B$7:$B$1192,0))-1)*100)</f>
        <v>21.484375</v>
      </c>
      <c r="T146" s="474">
        <f>IF(INDEX(Historical!$F$7:$F$1190,MATCH(B146,Historical!$B$7:$B$1192,0))=0,"n/a",((INDEX(Historical!$C$7:$C$1190,MATCH(B146,Historical!$B$7:$B$1192,0))/INDEX(Historical!$F$7:$F$1190,MATCH(B146,Historical!$B$7:$B$1192,0)))^(1/3)-1)*100)</f>
        <v>43.158841283776979</v>
      </c>
      <c r="U146" s="474">
        <f>IF(INDEX(Historical!$H$7:$H$1190,MATCH(B146,Historical!$B$7:$B$1192,0))=0,"n/a",((INDEX(Historical!$C$7:$C$1190,MATCH(B146,Historical!$B$7:$B$1192,0))/INDEX(Historical!$H$7:$H$1190,MATCH(B146,Historical!$B$7:$B$1192,0)))^(1/5)-1)*100)</f>
        <v>73.119535702308241</v>
      </c>
      <c r="V146" s="474" t="str">
        <f>IF(INDEX(Historical!$M$7:$M$1190,MATCH(B146,Historical!$B$7:$B$1192,0))=0,"n/a",((INDEX(Historical!$C$7:$C$1190,MATCH(B146,Historical!$B$7:$B$1192,0))/INDEX(Historical!$M$7:$M$1190,MATCH(B146,Historical!$B$7:$B$1192,0)))^(1/10)-1)*100)</f>
        <v>n/a</v>
      </c>
      <c r="W146" s="475" t="str">
        <f t="shared" si="66"/>
        <v>n/a</v>
      </c>
      <c r="X146" s="476">
        <f t="shared" si="67"/>
        <v>2.5809931416275411</v>
      </c>
      <c r="Y146" s="451"/>
      <c r="Z146" s="430">
        <f t="shared" si="68"/>
        <v>48.395061728395063</v>
      </c>
      <c r="AA146" s="581">
        <f t="shared" si="69"/>
        <v>17.600000000000001</v>
      </c>
      <c r="AB146" s="406">
        <v>12</v>
      </c>
      <c r="AC146" s="568">
        <v>4.05</v>
      </c>
      <c r="AD146" s="568">
        <v>1.63</v>
      </c>
      <c r="AE146" s="568">
        <v>4.55</v>
      </c>
      <c r="AF146" s="568">
        <v>1.94</v>
      </c>
      <c r="AG146" s="568">
        <v>15.590000000000002</v>
      </c>
      <c r="AH146" s="568">
        <v>13.889999999999999</v>
      </c>
      <c r="AI146" s="568">
        <v>11.15</v>
      </c>
      <c r="AJ146" s="568">
        <v>28.33</v>
      </c>
      <c r="AK146" s="568">
        <v>10.780000000000001</v>
      </c>
      <c r="AL146" s="576">
        <v>4760</v>
      </c>
      <c r="AM146" s="571">
        <v>22.39</v>
      </c>
      <c r="AN146" s="568">
        <v>0.41</v>
      </c>
      <c r="AO146" s="510">
        <f t="shared" si="70"/>
        <v>58.269255118694325</v>
      </c>
      <c r="AP146" s="511">
        <f t="shared" si="71"/>
        <v>75.869255118694326</v>
      </c>
      <c r="AQ146" s="582">
        <f t="shared" si="72"/>
        <v>23.187300932811695</v>
      </c>
      <c r="AR146" s="430">
        <f>INDEX(Historical!$C$7:$C$1190,MATCH(B146,Historical!$B$7:$B$1214,0))*IF(AH146="n/a",1.03,IF(AH146&lt;0,1.01,IF(AH146&gt;10,1.1,(1+AH146/100))))</f>
        <v>1.7105000000000001</v>
      </c>
      <c r="AS146" s="581">
        <f t="shared" si="73"/>
        <v>1.8815500000000003</v>
      </c>
      <c r="AT146" s="581">
        <f t="shared" si="62"/>
        <v>2.0697050000000004</v>
      </c>
      <c r="AU146" s="581">
        <f t="shared" si="62"/>
        <v>2.2766755000000005</v>
      </c>
      <c r="AV146" s="581">
        <f t="shared" si="62"/>
        <v>2.5043430500000006</v>
      </c>
      <c r="AW146" s="430">
        <f t="shared" si="74"/>
        <v>10.442773550000002</v>
      </c>
      <c r="AX146" s="516">
        <f t="shared" si="75"/>
        <v>14.650355709876544</v>
      </c>
      <c r="AY146" s="606">
        <v>1.1100000000000001</v>
      </c>
      <c r="AZ146" s="571">
        <v>51.66</v>
      </c>
      <c r="BA146" s="571">
        <v>-2.91</v>
      </c>
      <c r="BB146" s="571">
        <v>4.8</v>
      </c>
      <c r="BC146" s="571">
        <v>11.23</v>
      </c>
      <c r="BD146" s="591"/>
      <c r="BE146" s="421">
        <v>2019</v>
      </c>
      <c r="BF146" s="421"/>
      <c r="BG146" s="578">
        <v>8.24</v>
      </c>
      <c r="BH146" t="s">
        <v>3876</v>
      </c>
      <c r="BI146" t="s">
        <v>3877</v>
      </c>
    </row>
    <row r="147" spans="1:61" s="8" customFormat="1" ht="12.75" customHeight="1" x14ac:dyDescent="0.25">
      <c r="A147" s="577" t="s">
        <v>4722</v>
      </c>
      <c r="B147" s="409" t="s">
        <v>4723</v>
      </c>
      <c r="C147" s="734" t="s">
        <v>3636</v>
      </c>
      <c r="D147" s="734" t="s">
        <v>4812</v>
      </c>
      <c r="E147" s="504">
        <v>7</v>
      </c>
      <c r="F147" s="33">
        <v>595</v>
      </c>
      <c r="G147" s="33" t="s">
        <v>105</v>
      </c>
      <c r="H147" s="33" t="s">
        <v>105</v>
      </c>
      <c r="I147" s="573">
        <v>33.78</v>
      </c>
      <c r="J147" s="430">
        <f t="shared" si="63"/>
        <v>5.1213735938425105</v>
      </c>
      <c r="K147" s="575">
        <v>0.4325</v>
      </c>
      <c r="L147" s="406">
        <v>4</v>
      </c>
      <c r="M147" s="423">
        <f t="shared" si="64"/>
        <v>1.73</v>
      </c>
      <c r="N147" s="183" t="s">
        <v>126</v>
      </c>
      <c r="O147" s="505">
        <v>0.41499999999999998</v>
      </c>
      <c r="P147" s="683">
        <v>45553</v>
      </c>
      <c r="Q147" s="683">
        <v>45568</v>
      </c>
      <c r="R147" s="423">
        <f t="shared" si="65"/>
        <v>4.2168674698795217</v>
      </c>
      <c r="S147" s="474">
        <f>IF(INDEX(Historical!$D$7:$D$1190,MATCH(B147,Historical!$B$7:$B$1192,0))=0,"n/a",(INDEX(Historical!$C$7:$C$1190,MATCH(B147,Historical!$B$7:$B$1192,0))/INDEX(Historical!$D$7:$D$1190,MATCH(B147,Historical!$B$7:$B$1192,0))-1)*100)</f>
        <v>5.8359621451104182</v>
      </c>
      <c r="T147" s="474">
        <f>IF(INDEX(Historical!$F$7:$F$1190,MATCH(B147,Historical!$B$7:$B$1192,0))=0,"n/a",((INDEX(Historical!$C$7:$C$1190,MATCH(B147,Historical!$B$7:$B$1192,0))/INDEX(Historical!$F$7:$F$1190,MATCH(B147,Historical!$B$7:$B$1192,0)))^(1/3)-1)*100)</f>
        <v>7.5085291258378595</v>
      </c>
      <c r="U147" s="474">
        <f>IF(INDEX(Historical!$H$7:$H$1190,MATCH(B147,Historical!$B$7:$B$1192,0))=0,"n/a",((INDEX(Historical!$C$7:$C$1190,MATCH(B147,Historical!$B$7:$B$1192,0))/INDEX(Historical!$H$7:$H$1190,MATCH(B147,Historical!$B$7:$B$1192,0)))^(1/5)-1)*100)</f>
        <v>7.6566614941021127</v>
      </c>
      <c r="V147" s="474" t="str">
        <f>IF(INDEX(Historical!$M$7:$M$1190,MATCH(B147,Historical!$B$7:$B$1192,0))=0,"n/a",((INDEX(Historical!$C$7:$C$1190,MATCH(B147,Historical!$B$7:$B$1192,0))/INDEX(Historical!$M$7:$M$1190,MATCH(B147,Historical!$B$7:$B$1192,0)))^(1/10)-1)*100)</f>
        <v>n/a</v>
      </c>
      <c r="W147" s="475" t="str">
        <f t="shared" si="66"/>
        <v>n/a</v>
      </c>
      <c r="X147" s="476">
        <f t="shared" si="67"/>
        <v>0.49365967079962048</v>
      </c>
      <c r="Y147" s="451"/>
      <c r="Z147" s="430">
        <f t="shared" si="68"/>
        <v>66.283524904214559</v>
      </c>
      <c r="AA147" s="581">
        <f t="shared" si="69"/>
        <v>12.942528735632186</v>
      </c>
      <c r="AB147" s="406">
        <v>12</v>
      </c>
      <c r="AC147" s="568">
        <v>2.61</v>
      </c>
      <c r="AD147" s="568">
        <v>2.88</v>
      </c>
      <c r="AE147" s="568">
        <v>9.17</v>
      </c>
      <c r="AF147" s="568">
        <v>1.32</v>
      </c>
      <c r="AG147" s="568">
        <v>10.45</v>
      </c>
      <c r="AH147" s="568">
        <v>5.6800000000000006</v>
      </c>
      <c r="AI147" s="568">
        <v>5.0299999999999994</v>
      </c>
      <c r="AJ147" s="568">
        <v>15.509999999999998</v>
      </c>
      <c r="AK147" s="568">
        <v>4.4799999999999995</v>
      </c>
      <c r="AL147" s="576">
        <v>36020</v>
      </c>
      <c r="AM147" s="571">
        <v>0.31</v>
      </c>
      <c r="AN147" s="568">
        <v>0.66</v>
      </c>
      <c r="AO147" s="510">
        <f t="shared" si="70"/>
        <v>-0.16449364768756247</v>
      </c>
      <c r="AP147" s="511">
        <f t="shared" si="71"/>
        <v>12.778035087944623</v>
      </c>
      <c r="AQ147" s="582">
        <f t="shared" si="72"/>
        <v>-12.862463934473789</v>
      </c>
      <c r="AR147" s="430">
        <f>INDEX(Historical!$C$7:$C$1190,MATCH(B147,Historical!$B$7:$B$1214,0))*IF(AH147="n/a",1.03,IF(AH147&lt;0,1.01,IF(AH147&gt;10,1.1,(1+AH147/100))))</f>
        <v>1.7727819999999999</v>
      </c>
      <c r="AS147" s="581">
        <f t="shared" si="73"/>
        <v>1.8619529345999999</v>
      </c>
      <c r="AT147" s="581">
        <f t="shared" ref="AT147:AV162" si="76">IF($AK147="n/a",1.03*AS147,IF($AK147&lt;0,1.01*AS147,IF($AK147&gt;10,1.1*AS147,(1+$AK147/100)*AS147)))</f>
        <v>1.9453684260700799</v>
      </c>
      <c r="AU147" s="581">
        <f t="shared" si="76"/>
        <v>2.0325209315580195</v>
      </c>
      <c r="AV147" s="581">
        <f t="shared" si="76"/>
        <v>2.1235778692918186</v>
      </c>
      <c r="AW147" s="430">
        <f t="shared" si="74"/>
        <v>9.7362021615199179</v>
      </c>
      <c r="AX147" s="516">
        <f t="shared" si="75"/>
        <v>28.822386505387559</v>
      </c>
      <c r="AY147" s="606">
        <v>0.72</v>
      </c>
      <c r="AZ147" s="571">
        <v>20.73</v>
      </c>
      <c r="BA147" s="571">
        <v>-1.3599999999999999</v>
      </c>
      <c r="BB147" s="571">
        <v>2.33</v>
      </c>
      <c r="BC147" s="571">
        <v>6.74</v>
      </c>
      <c r="BD147" s="591"/>
      <c r="BE147" s="421">
        <v>2018</v>
      </c>
      <c r="BF147" s="421">
        <f t="shared" ref="BF147:BF162" si="77">IF(BE147&gt;2020,0,IF(BE147&gt;2008,1,IF(BE147&gt;2001,2,IF(BE147&gt;1990,3,IF(BE147&gt;1980,4,IF(BE147&gt;1973,5,IF(BE147&gt;1970,6,IF(BE147&gt;1960,7,IF(BE147&gt;1958,8,IF(BE147&gt;1953,9,10))))))))))</f>
        <v>1</v>
      </c>
      <c r="BG147" s="578">
        <v>6.09</v>
      </c>
      <c r="BH147" t="s">
        <v>3876</v>
      </c>
      <c r="BI147" t="s">
        <v>3878</v>
      </c>
    </row>
    <row r="148" spans="1:61" s="8" customFormat="1" ht="12.75" customHeight="1" x14ac:dyDescent="0.25">
      <c r="A148" s="577" t="s">
        <v>4973</v>
      </c>
      <c r="B148" s="409" t="s">
        <v>2813</v>
      </c>
      <c r="C148" s="734" t="s">
        <v>111</v>
      </c>
      <c r="D148" s="734" t="s">
        <v>3677</v>
      </c>
      <c r="E148" s="504">
        <v>6</v>
      </c>
      <c r="F148" s="33">
        <v>645</v>
      </c>
      <c r="G148" s="33" t="s">
        <v>105</v>
      </c>
      <c r="H148" s="33" t="s">
        <v>105</v>
      </c>
      <c r="I148" s="573">
        <v>367.12</v>
      </c>
      <c r="J148" s="430">
        <f t="shared" si="63"/>
        <v>0.74090215733275222</v>
      </c>
      <c r="K148" s="575">
        <v>0.68</v>
      </c>
      <c r="L148" s="406">
        <v>4</v>
      </c>
      <c r="M148" s="423">
        <f t="shared" si="64"/>
        <v>2.72</v>
      </c>
      <c r="N148" s="183" t="s">
        <v>469</v>
      </c>
      <c r="O148" s="505">
        <v>0.6</v>
      </c>
      <c r="P148" s="422">
        <v>45744</v>
      </c>
      <c r="Q148" s="422">
        <v>45762</v>
      </c>
      <c r="R148" s="423">
        <f t="shared" si="65"/>
        <v>13.333333333333346</v>
      </c>
      <c r="S148" s="474">
        <f>IF(INDEX(Historical!$D$7:$D$1190,MATCH(B148,Historical!$B$7:$B$1192,0))=0,"n/a",(INDEX(Historical!$C$7:$C$1190,MATCH(B148,Historical!$B$7:$B$1192,0))/INDEX(Historical!$D$7:$D$1190,MATCH(B148,Historical!$B$7:$B$1192,0))-1)*100)</f>
        <v>2.1276595744680993</v>
      </c>
      <c r="T148" s="474">
        <f>IF(INDEX(Historical!$F$7:$F$1190,MATCH(B148,Historical!$B$7:$B$1192,0))=0,"n/a",((INDEX(Historical!$C$7:$C$1190,MATCH(B148,Historical!$B$7:$B$1192,0))/INDEX(Historical!$F$7:$F$1190,MATCH(B148,Historical!$B$7:$B$1192,0)))^(1/3)-1)*100)</f>
        <v>7.1664579674248774</v>
      </c>
      <c r="U148" s="474">
        <f>IF(INDEX(Historical!$H$7:$H$1190,MATCH(B148,Historical!$B$7:$B$1192,0))=0,"n/a",((INDEX(Historical!$C$7:$C$1190,MATCH(B148,Historical!$B$7:$B$1192,0))/INDEX(Historical!$H$7:$H$1190,MATCH(B148,Historical!$B$7:$B$1192,0)))^(1/5)-1)*100)</f>
        <v>9.8560543306117623</v>
      </c>
      <c r="V148" s="474">
        <f>IF(INDEX(Historical!$M$7:$M$1190,MATCH(B148,Historical!$B$7:$B$1192,0))=0,"n/a",((INDEX(Historical!$C$7:$C$1190,MATCH(B148,Historical!$B$7:$B$1192,0))/INDEX(Historical!$M$7:$M$1190,MATCH(B148,Historical!$B$7:$B$1192,0)))^(1/10)-1)*100)</f>
        <v>6.7407187560915016</v>
      </c>
      <c r="W148" s="475">
        <f t="shared" si="66"/>
        <v>1.4621666749862501</v>
      </c>
      <c r="X148" s="476">
        <f t="shared" si="67"/>
        <v>0.47752201214204271</v>
      </c>
      <c r="Y148" s="449"/>
      <c r="Z148" s="430">
        <f t="shared" si="68"/>
        <v>25.325884543761639</v>
      </c>
      <c r="AA148" s="581">
        <f t="shared" si="69"/>
        <v>34.18249534450652</v>
      </c>
      <c r="AB148" s="406">
        <v>12</v>
      </c>
      <c r="AC148" s="568">
        <v>10.74</v>
      </c>
      <c r="AD148" s="568">
        <v>3.25</v>
      </c>
      <c r="AE148" s="568">
        <v>1.78</v>
      </c>
      <c r="AF148" s="568">
        <v>6.61</v>
      </c>
      <c r="AG148" s="568">
        <v>14.510000000000002</v>
      </c>
      <c r="AH148" s="568">
        <v>8.42</v>
      </c>
      <c r="AI148" s="568">
        <v>10.99</v>
      </c>
      <c r="AJ148" s="568">
        <v>20.64</v>
      </c>
      <c r="AK148" s="568">
        <v>10.530000000000001</v>
      </c>
      <c r="AL148" s="576">
        <v>7250</v>
      </c>
      <c r="AM148" s="571">
        <v>1.5</v>
      </c>
      <c r="AN148" s="568">
        <v>0.56000000000000005</v>
      </c>
      <c r="AO148" s="510">
        <f t="shared" si="70"/>
        <v>-23.585538856562007</v>
      </c>
      <c r="AP148" s="511">
        <f t="shared" si="71"/>
        <v>10.596956487944514</v>
      </c>
      <c r="AQ148" s="582">
        <f t="shared" si="72"/>
        <v>216.89205608863656</v>
      </c>
      <c r="AR148" s="430">
        <f>INDEX(Historical!$C$7:$C$1190,MATCH(B148,Historical!$B$7:$B$1214,0))*IF(AH148="n/a",1.03,IF(AH148&lt;0,1.01,IF(AH148&gt;10,1.1,(1+AH148/100))))</f>
        <v>2.6020799999999999</v>
      </c>
      <c r="AS148" s="581">
        <f t="shared" si="73"/>
        <v>2.8622880000000004</v>
      </c>
      <c r="AT148" s="581">
        <f t="shared" si="76"/>
        <v>3.1485168000000008</v>
      </c>
      <c r="AU148" s="581">
        <f t="shared" si="76"/>
        <v>3.4633684800000011</v>
      </c>
      <c r="AV148" s="581">
        <f t="shared" si="76"/>
        <v>3.8097053280000015</v>
      </c>
      <c r="AW148" s="430">
        <f t="shared" si="74"/>
        <v>15.885958608000005</v>
      </c>
      <c r="AX148" s="516">
        <f t="shared" si="75"/>
        <v>4.3271841926345624</v>
      </c>
      <c r="AY148" s="606">
        <v>1.1499999999999999</v>
      </c>
      <c r="AZ148" s="571">
        <v>46.81</v>
      </c>
      <c r="BA148" s="571">
        <v>-4.42</v>
      </c>
      <c r="BB148" s="571">
        <v>3.9</v>
      </c>
      <c r="BC148" s="571">
        <v>11.93</v>
      </c>
      <c r="BD148" s="591"/>
      <c r="BE148" s="421">
        <v>2020</v>
      </c>
      <c r="BF148" s="421">
        <f t="shared" si="77"/>
        <v>1</v>
      </c>
      <c r="BG148" s="578">
        <v>6.4</v>
      </c>
      <c r="BH148" t="s">
        <v>3876</v>
      </c>
      <c r="BI148" t="s">
        <v>3877</v>
      </c>
    </row>
    <row r="149" spans="1:61" s="8" customFormat="1" ht="12.75" customHeight="1" x14ac:dyDescent="0.25">
      <c r="A149" s="577" t="s">
        <v>4974</v>
      </c>
      <c r="B149" s="409" t="s">
        <v>4970</v>
      </c>
      <c r="C149" s="734" t="s">
        <v>107</v>
      </c>
      <c r="D149" s="734" t="s">
        <v>3929</v>
      </c>
      <c r="E149" s="504">
        <v>6</v>
      </c>
      <c r="F149" s="33">
        <v>625</v>
      </c>
      <c r="G149" s="33" t="s">
        <v>105</v>
      </c>
      <c r="H149" s="33" t="s">
        <v>105</v>
      </c>
      <c r="I149" s="573">
        <v>75.09</v>
      </c>
      <c r="J149" s="430">
        <f t="shared" si="63"/>
        <v>2.3971234518577704</v>
      </c>
      <c r="K149" s="575">
        <v>0.45</v>
      </c>
      <c r="L149" s="406">
        <v>4</v>
      </c>
      <c r="M149" s="423">
        <f t="shared" si="64"/>
        <v>1.8</v>
      </c>
      <c r="N149" s="183" t="s">
        <v>199</v>
      </c>
      <c r="O149" s="505">
        <v>0.4</v>
      </c>
      <c r="P149" s="609">
        <v>45531</v>
      </c>
      <c r="Q149" s="609">
        <v>45561</v>
      </c>
      <c r="R149" s="423">
        <f t="shared" si="65"/>
        <v>12.499999999999996</v>
      </c>
      <c r="S149" s="474">
        <f>IF(INDEX(Historical!$D$7:$D$1190,MATCH(B149,Historical!$B$7:$B$1192,0))=0,"n/a",(INDEX(Historical!$C$7:$C$1190,MATCH(B149,Historical!$B$7:$B$1192,0))/INDEX(Historical!$D$7:$D$1190,MATCH(B149,Historical!$B$7:$B$1192,0))-1)*100)</f>
        <v>41.6666666666667</v>
      </c>
      <c r="T149" s="474">
        <f>IF(INDEX(Historical!$F$7:$F$1190,MATCH(B149,Historical!$B$7:$B$1192,0))=0,"n/a",((INDEX(Historical!$C$7:$C$1190,MATCH(B149,Historical!$B$7:$B$1192,0))/INDEX(Historical!$F$7:$F$1190,MATCH(B149,Historical!$B$7:$B$1192,0)))^(1/3)-1)*100)</f>
        <v>34.737361630072705</v>
      </c>
      <c r="U149" s="474">
        <f>IF(INDEX(Historical!$H$7:$H$1190,MATCH(B149,Historical!$B$7:$B$1192,0))=0,"n/a",((INDEX(Historical!$C$7:$C$1190,MATCH(B149,Historical!$B$7:$B$1192,0))/INDEX(Historical!$H$7:$H$1190,MATCH(B149,Historical!$B$7:$B$1192,0)))^(1/5)-1)*100)</f>
        <v>39.656061003949517</v>
      </c>
      <c r="V149" s="474">
        <f>IF(INDEX(Historical!$M$7:$M$1190,MATCH(B149,Historical!$B$7:$B$1192,0))=0,"n/a",((INDEX(Historical!$C$7:$C$1190,MATCH(B149,Historical!$B$7:$B$1192,0))/INDEX(Historical!$M$7:$M$1190,MATCH(B149,Historical!$B$7:$B$1192,0)))^(1/10)-1)*100)</f>
        <v>45.491925988101855</v>
      </c>
      <c r="W149" s="475">
        <f t="shared" si="66"/>
        <v>0.8717164671005867</v>
      </c>
      <c r="X149" s="476">
        <f t="shared" si="67"/>
        <v>14.687430001462783</v>
      </c>
      <c r="Y149" s="449"/>
      <c r="Z149" s="430">
        <f t="shared" si="68"/>
        <v>36.072144288577149</v>
      </c>
      <c r="AA149" s="581">
        <f t="shared" si="69"/>
        <v>15.048096192384769</v>
      </c>
      <c r="AB149" s="406">
        <v>12</v>
      </c>
      <c r="AC149" s="568">
        <v>4.99</v>
      </c>
      <c r="AD149" s="568">
        <v>0.92</v>
      </c>
      <c r="AE149" s="568">
        <v>0.91</v>
      </c>
      <c r="AF149" s="568">
        <v>1.56</v>
      </c>
      <c r="AG149" s="568">
        <v>12.29</v>
      </c>
      <c r="AH149" s="568">
        <v>21.27</v>
      </c>
      <c r="AI149" s="568">
        <v>14.44</v>
      </c>
      <c r="AJ149" s="568">
        <v>2.7</v>
      </c>
      <c r="AK149" s="568">
        <v>16.38</v>
      </c>
      <c r="AL149" s="576">
        <v>7240</v>
      </c>
      <c r="AM149" s="571">
        <v>0.38</v>
      </c>
      <c r="AN149" s="568">
        <v>0.98</v>
      </c>
      <c r="AO149" s="510">
        <f t="shared" si="70"/>
        <v>27.005088263422522</v>
      </c>
      <c r="AP149" s="511">
        <f t="shared" si="71"/>
        <v>42.05318445580729</v>
      </c>
      <c r="AQ149" s="582">
        <f t="shared" si="72"/>
        <v>2.1437550386061099</v>
      </c>
      <c r="AR149" s="430">
        <f>INDEX(Historical!$C$7:$C$1190,MATCH(B149,Historical!$B$7:$B$1214,0))*IF(AH149="n/a",1.03,IF(AH149&lt;0,1.01,IF(AH149&gt;10,1.1,(1+AH149/100))))</f>
        <v>1.8700000000000003</v>
      </c>
      <c r="AS149" s="581">
        <f t="shared" si="73"/>
        <v>2.0570000000000004</v>
      </c>
      <c r="AT149" s="581">
        <f t="shared" si="76"/>
        <v>2.2627000000000006</v>
      </c>
      <c r="AU149" s="581">
        <f t="shared" si="76"/>
        <v>2.488970000000001</v>
      </c>
      <c r="AV149" s="581">
        <f t="shared" si="76"/>
        <v>2.7378670000000014</v>
      </c>
      <c r="AW149" s="430">
        <f t="shared" si="74"/>
        <v>11.416537000000003</v>
      </c>
      <c r="AX149" s="516">
        <f t="shared" si="75"/>
        <v>15.203804767612203</v>
      </c>
      <c r="AY149" s="606">
        <v>1</v>
      </c>
      <c r="AZ149" s="571">
        <v>43.21</v>
      </c>
      <c r="BA149" s="571">
        <v>-10.93</v>
      </c>
      <c r="BB149" s="571">
        <v>4.1300000000000008</v>
      </c>
      <c r="BC149" s="571">
        <v>7.5200000000000005</v>
      </c>
      <c r="BD149" s="591"/>
      <c r="BE149" s="421">
        <v>2019</v>
      </c>
      <c r="BF149" s="421">
        <f t="shared" si="77"/>
        <v>1</v>
      </c>
      <c r="BG149" s="578">
        <v>0.33999999999999997</v>
      </c>
      <c r="BH149" t="s">
        <v>3876</v>
      </c>
      <c r="BI149" t="s">
        <v>3877</v>
      </c>
    </row>
    <row r="150" spans="1:61" s="8" customFormat="1" ht="12.75" customHeight="1" x14ac:dyDescent="0.25">
      <c r="A150" s="577" t="s">
        <v>4766</v>
      </c>
      <c r="B150" s="409" t="s">
        <v>4764</v>
      </c>
      <c r="C150" s="734" t="s">
        <v>111</v>
      </c>
      <c r="D150" s="734" t="s">
        <v>3675</v>
      </c>
      <c r="E150" s="504">
        <v>7</v>
      </c>
      <c r="F150" s="33">
        <v>610</v>
      </c>
      <c r="G150" s="33" t="s">
        <v>105</v>
      </c>
      <c r="H150" s="33" t="s">
        <v>105</v>
      </c>
      <c r="I150" s="573">
        <v>268.12</v>
      </c>
      <c r="J150" s="430">
        <f t="shared" si="63"/>
        <v>0.67134119051171126</v>
      </c>
      <c r="K150" s="575">
        <v>0.45</v>
      </c>
      <c r="L150" s="406">
        <v>4</v>
      </c>
      <c r="M150" s="423">
        <f t="shared" si="64"/>
        <v>1.8</v>
      </c>
      <c r="N150" s="183" t="s">
        <v>147</v>
      </c>
      <c r="O150" s="505">
        <v>0.39</v>
      </c>
      <c r="P150" s="422">
        <v>45730</v>
      </c>
      <c r="Q150" s="422">
        <v>45747</v>
      </c>
      <c r="R150" s="423">
        <f t="shared" si="65"/>
        <v>15.384615384615383</v>
      </c>
      <c r="S150" s="474">
        <f>IF(INDEX(Historical!$D$7:$D$1190,MATCH(B150,Historical!$B$7:$B$1192,0))=0,"n/a",(INDEX(Historical!$C$7:$C$1190,MATCH(B150,Historical!$B$7:$B$1192,0))/INDEX(Historical!$D$7:$D$1190,MATCH(B150,Historical!$B$7:$B$1192,0))-1)*100)</f>
        <v>14.705882352941169</v>
      </c>
      <c r="T150" s="474">
        <f>IF(INDEX(Historical!$F$7:$F$1190,MATCH(B150,Historical!$B$7:$B$1192,0))=0,"n/a",((INDEX(Historical!$C$7:$C$1190,MATCH(B150,Historical!$B$7:$B$1192,0))/INDEX(Historical!$F$7:$F$1190,MATCH(B150,Historical!$B$7:$B$1192,0)))^(1/3)-1)*100)</f>
        <v>10.37961367337601</v>
      </c>
      <c r="U150" s="474">
        <f>IF(INDEX(Historical!$H$7:$H$1190,MATCH(B150,Historical!$B$7:$B$1192,0))=0,"n/a",((INDEX(Historical!$C$7:$C$1190,MATCH(B150,Historical!$B$7:$B$1192,0))/INDEX(Historical!$H$7:$H$1190,MATCH(B150,Historical!$B$7:$B$1192,0)))^(1/5)-1)*100)</f>
        <v>9.3011973943858628</v>
      </c>
      <c r="V150" s="474" t="str">
        <f>IF(INDEX(Historical!$M$7:$M$1190,MATCH(B150,Historical!$B$7:$B$1192,0))=0,"n/a",((INDEX(Historical!$C$7:$C$1190,MATCH(B150,Historical!$B$7:$B$1192,0))/INDEX(Historical!$M$7:$M$1190,MATCH(B150,Historical!$B$7:$B$1192,0)))^(1/10)-1)*100)</f>
        <v>n/a</v>
      </c>
      <c r="W150" s="475" t="str">
        <f t="shared" si="66"/>
        <v>n/a</v>
      </c>
      <c r="X150" s="476">
        <f t="shared" si="67"/>
        <v>0.46622543330254945</v>
      </c>
      <c r="Y150" s="451"/>
      <c r="Z150" s="430">
        <f t="shared" si="68"/>
        <v>27.777777777777779</v>
      </c>
      <c r="AA150" s="581">
        <f t="shared" si="69"/>
        <v>41.376543209876544</v>
      </c>
      <c r="AB150" s="406">
        <v>12</v>
      </c>
      <c r="AC150" s="568">
        <v>6.48</v>
      </c>
      <c r="AD150" s="568">
        <v>4.29</v>
      </c>
      <c r="AE150" s="568">
        <v>12.54</v>
      </c>
      <c r="AF150" s="568">
        <v>120.17</v>
      </c>
      <c r="AG150" s="568">
        <v>245.08999999999997</v>
      </c>
      <c r="AH150" s="568">
        <v>5.6099999999999994</v>
      </c>
      <c r="AI150" s="568">
        <v>11.219999999999999</v>
      </c>
      <c r="AJ150" s="568">
        <v>19.950000000000003</v>
      </c>
      <c r="AK150" s="568">
        <v>9.64</v>
      </c>
      <c r="AL150" s="576">
        <v>37460</v>
      </c>
      <c r="AM150" s="571">
        <v>0.28999999999999998</v>
      </c>
      <c r="AN150" s="568">
        <v>11</v>
      </c>
      <c r="AO150" s="510">
        <f t="shared" si="70"/>
        <v>-31.40400462497897</v>
      </c>
      <c r="AP150" s="511">
        <f t="shared" si="71"/>
        <v>9.9725385848975741</v>
      </c>
      <c r="AQ150" s="582">
        <f t="shared" si="72"/>
        <v>1386.5648989877993</v>
      </c>
      <c r="AR150" s="430">
        <f>INDEX(Historical!$C$7:$C$1190,MATCH(B150,Historical!$B$7:$B$1214,0))*IF(AH150="n/a",1.03,IF(AH150&lt;0,1.01,IF(AH150&gt;10,1.1,(1+AH150/100))))</f>
        <v>1.6475160000000002</v>
      </c>
      <c r="AS150" s="581">
        <f t="shared" si="73"/>
        <v>1.8122676000000004</v>
      </c>
      <c r="AT150" s="581">
        <f t="shared" si="76"/>
        <v>1.9869701966400006</v>
      </c>
      <c r="AU150" s="581">
        <f t="shared" si="76"/>
        <v>2.1785141235960968</v>
      </c>
      <c r="AV150" s="581">
        <f t="shared" si="76"/>
        <v>2.3885228851107607</v>
      </c>
      <c r="AW150" s="430">
        <f t="shared" si="74"/>
        <v>10.013790805346858</v>
      </c>
      <c r="AX150" s="516">
        <f t="shared" si="75"/>
        <v>3.7348168004426592</v>
      </c>
      <c r="AY150" s="606">
        <v>0.86</v>
      </c>
      <c r="AZ150" s="571">
        <v>3.52</v>
      </c>
      <c r="BA150" s="571">
        <v>-16.97</v>
      </c>
      <c r="BB150" s="571">
        <v>-6.5600000000000005</v>
      </c>
      <c r="BC150" s="571">
        <v>-7.9200000000000008</v>
      </c>
      <c r="BD150" s="591"/>
      <c r="BE150" s="421">
        <v>2019</v>
      </c>
      <c r="BF150" s="421">
        <f t="shared" si="77"/>
        <v>1</v>
      </c>
      <c r="BG150" s="578">
        <v>19.02</v>
      </c>
      <c r="BH150" t="s">
        <v>3876</v>
      </c>
      <c r="BI150" t="s">
        <v>3877</v>
      </c>
    </row>
    <row r="151" spans="1:61" s="8" customFormat="1" ht="12.75" customHeight="1" x14ac:dyDescent="0.25">
      <c r="A151" s="577" t="s">
        <v>4831</v>
      </c>
      <c r="B151" s="409" t="s">
        <v>4822</v>
      </c>
      <c r="C151" s="734" t="s">
        <v>107</v>
      </c>
      <c r="D151" s="734" t="s">
        <v>3649</v>
      </c>
      <c r="E151" s="504">
        <v>8</v>
      </c>
      <c r="F151" s="33">
        <v>591</v>
      </c>
      <c r="G151" s="33" t="s">
        <v>105</v>
      </c>
      <c r="H151" s="33" t="s">
        <v>105</v>
      </c>
      <c r="I151" s="573">
        <v>201.43</v>
      </c>
      <c r="J151" s="430">
        <f t="shared" si="63"/>
        <v>4.7659236459315881</v>
      </c>
      <c r="K151" s="575">
        <v>2.4</v>
      </c>
      <c r="L151" s="406">
        <v>4</v>
      </c>
      <c r="M151" s="423">
        <f t="shared" si="64"/>
        <v>9.6</v>
      </c>
      <c r="N151" s="183" t="s">
        <v>106</v>
      </c>
      <c r="O151" s="505">
        <v>2.25</v>
      </c>
      <c r="P151" s="422">
        <v>45961</v>
      </c>
      <c r="Q151" s="422">
        <v>45975</v>
      </c>
      <c r="R151" s="423">
        <f t="shared" si="65"/>
        <v>6.6666666666666625</v>
      </c>
      <c r="S151" s="474">
        <f>IF(INDEX(Historical!$D$7:$D$1190,MATCH(B151,Historical!$B$7:$B$1192,0))=0,"n/a",(INDEX(Historical!$C$7:$C$1190,MATCH(B151,Historical!$B$7:$B$1192,0))/INDEX(Historical!$D$7:$D$1190,MATCH(B151,Historical!$B$7:$B$1192,0))-1)*100)</f>
        <v>16.058394160583944</v>
      </c>
      <c r="T151" s="474">
        <f>IF(INDEX(Historical!$F$7:$F$1190,MATCH(B151,Historical!$B$7:$B$1192,0))=0,"n/a",((INDEX(Historical!$C$7:$C$1190,MATCH(B151,Historical!$B$7:$B$1192,0))/INDEX(Historical!$F$7:$F$1190,MATCH(B151,Historical!$B$7:$B$1192,0)))^(1/3)-1)*100)</f>
        <v>26.150985491977341</v>
      </c>
      <c r="U151" s="474">
        <f>IF(INDEX(Historical!$H$7:$H$1190,MATCH(B151,Historical!$B$7:$B$1192,0))=0,"n/a",((INDEX(Historical!$C$7:$C$1190,MATCH(B151,Historical!$B$7:$B$1192,0))/INDEX(Historical!$H$7:$H$1190,MATCH(B151,Historical!$B$7:$B$1192,0)))^(1/5)-1)*100)</f>
        <v>27.931010044183569</v>
      </c>
      <c r="V151" s="474">
        <f>IF(INDEX(Historical!$M$7:$M$1190,MATCH(B151,Historical!$B$7:$B$1192,0))=0,"n/a",((INDEX(Historical!$C$7:$C$1190,MATCH(B151,Historical!$B$7:$B$1192,0))/INDEX(Historical!$M$7:$M$1190,MATCH(B151,Historical!$B$7:$B$1192,0)))^(1/10)-1)*100)</f>
        <v>24.34045776841365</v>
      </c>
      <c r="W151" s="475">
        <f t="shared" si="66"/>
        <v>1.1475137530251933</v>
      </c>
      <c r="X151" s="476">
        <f t="shared" si="67"/>
        <v>2.9339296264898702</v>
      </c>
      <c r="Y151" s="451"/>
      <c r="Z151" s="430">
        <f t="shared" si="68"/>
        <v>46.715328467153284</v>
      </c>
      <c r="AA151" s="581">
        <f t="shared" si="69"/>
        <v>9.8019464720194645</v>
      </c>
      <c r="AB151" s="406">
        <v>12</v>
      </c>
      <c r="AC151" s="568">
        <v>20.55</v>
      </c>
      <c r="AD151" s="568">
        <v>3.59</v>
      </c>
      <c r="AE151" s="568">
        <v>1.55</v>
      </c>
      <c r="AF151" s="568">
        <v>1.52</v>
      </c>
      <c r="AG151" s="568">
        <v>16.46</v>
      </c>
      <c r="AH151" s="568">
        <v>-1.8499999999999999</v>
      </c>
      <c r="AI151" s="568">
        <v>4.6899999999999995</v>
      </c>
      <c r="AJ151" s="568">
        <v>9.5200000000000014</v>
      </c>
      <c r="AK151" s="568">
        <v>2.73</v>
      </c>
      <c r="AL151" s="576">
        <v>1360</v>
      </c>
      <c r="AM151" s="571">
        <v>6.8000000000000007</v>
      </c>
      <c r="AN151" s="568">
        <v>0.36</v>
      </c>
      <c r="AO151" s="510">
        <f t="shared" si="70"/>
        <v>22.894987218095693</v>
      </c>
      <c r="AP151" s="511">
        <f t="shared" si="71"/>
        <v>32.696933690115159</v>
      </c>
      <c r="AQ151" s="582">
        <f t="shared" si="72"/>
        <v>-18.625806336216598</v>
      </c>
      <c r="AR151" s="430">
        <f>INDEX(Historical!$C$7:$C$1190,MATCH(B151,Historical!$B$7:$B$1214,0))*IF(AH151="n/a",1.03,IF(AH151&lt;0,1.01,IF(AH151&gt;10,1.1,(1+AH151/100))))</f>
        <v>8.0295000000000005</v>
      </c>
      <c r="AS151" s="581">
        <f t="shared" si="73"/>
        <v>8.40608355</v>
      </c>
      <c r="AT151" s="581">
        <f t="shared" si="76"/>
        <v>8.6355696309150005</v>
      </c>
      <c r="AU151" s="581">
        <f t="shared" si="76"/>
        <v>8.8713206818389807</v>
      </c>
      <c r="AV151" s="581">
        <f t="shared" si="76"/>
        <v>9.1135077364531849</v>
      </c>
      <c r="AW151" s="430">
        <f t="shared" si="74"/>
        <v>43.055981599207172</v>
      </c>
      <c r="AX151" s="516">
        <f t="shared" si="75"/>
        <v>21.375158416922588</v>
      </c>
      <c r="AY151" s="606">
        <v>1.44</v>
      </c>
      <c r="AZ151" s="571">
        <v>41.67</v>
      </c>
      <c r="BA151" s="571">
        <v>-20.330000000000002</v>
      </c>
      <c r="BB151" s="571">
        <v>2.91</v>
      </c>
      <c r="BC151" s="571">
        <v>4.3900000000000006</v>
      </c>
      <c r="BD151" s="591"/>
      <c r="BE151" s="421">
        <v>2018</v>
      </c>
      <c r="BF151" s="421">
        <f t="shared" si="77"/>
        <v>1</v>
      </c>
      <c r="BG151" s="578">
        <v>3.9600000000000004</v>
      </c>
      <c r="BH151" t="s">
        <v>3876</v>
      </c>
      <c r="BI151" t="s">
        <v>3877</v>
      </c>
    </row>
    <row r="152" spans="1:61" s="8" customFormat="1" ht="12.75" customHeight="1" x14ac:dyDescent="0.25">
      <c r="A152" s="577" t="s">
        <v>4803</v>
      </c>
      <c r="B152" s="409" t="s">
        <v>4804</v>
      </c>
      <c r="C152" s="734" t="s">
        <v>130</v>
      </c>
      <c r="D152" s="734" t="s">
        <v>3645</v>
      </c>
      <c r="E152" s="504">
        <v>7</v>
      </c>
      <c r="F152" s="33">
        <v>622</v>
      </c>
      <c r="G152" s="33" t="s">
        <v>105</v>
      </c>
      <c r="H152" s="33" t="s">
        <v>105</v>
      </c>
      <c r="I152" s="573">
        <v>189.11</v>
      </c>
      <c r="J152" s="430">
        <f t="shared" si="63"/>
        <v>0.47802866056792342</v>
      </c>
      <c r="K152" s="575">
        <v>0.22600000000000001</v>
      </c>
      <c r="L152" s="406">
        <v>4</v>
      </c>
      <c r="M152" s="423">
        <f t="shared" si="64"/>
        <v>0.90400000000000003</v>
      </c>
      <c r="N152" s="183" t="s">
        <v>492</v>
      </c>
      <c r="O152" s="505">
        <v>0.22500000000000001</v>
      </c>
      <c r="P152" s="422">
        <v>45919</v>
      </c>
      <c r="Q152" s="422">
        <v>45930</v>
      </c>
      <c r="R152" s="423">
        <f t="shared" si="65"/>
        <v>0.44444444444444481</v>
      </c>
      <c r="S152" s="474">
        <f>IF(INDEX(Historical!$D$7:$D$1190,MATCH(B152,Historical!$B$7:$B$1192,0))=0,"n/a",(INDEX(Historical!$C$7:$C$1190,MATCH(B152,Historical!$B$7:$B$1192,0))/INDEX(Historical!$D$7:$D$1190,MATCH(B152,Historical!$B$7:$B$1192,0))-1)*100)</f>
        <v>6.4594759293113979</v>
      </c>
      <c r="T152" s="474">
        <f>IF(INDEX(Historical!$F$7:$F$1190,MATCH(B152,Historical!$B$7:$B$1192,0))=0,"n/a",((INDEX(Historical!$C$7:$C$1190,MATCH(B152,Historical!$B$7:$B$1192,0))/INDEX(Historical!$F$7:$F$1190,MATCH(B152,Historical!$B$7:$B$1192,0)))^(1/3)-1)*100)</f>
        <v>13.336697324215784</v>
      </c>
      <c r="U152" s="474">
        <f>IF(INDEX(Historical!$H$7:$H$1190,MATCH(B152,Historical!$B$7:$B$1192,0))=0,"n/a",((INDEX(Historical!$C$7:$C$1190,MATCH(B152,Historical!$B$7:$B$1192,0))/INDEX(Historical!$H$7:$H$1190,MATCH(B152,Historical!$B$7:$B$1192,0)))^(1/5)-1)*100)</f>
        <v>11.804319084843694</v>
      </c>
      <c r="V152" s="474" t="str">
        <f>IF(INDEX(Historical!$M$7:$M$1190,MATCH(B152,Historical!$B$7:$B$1192,0))=0,"n/a",((INDEX(Historical!$C$7:$C$1190,MATCH(B152,Historical!$B$7:$B$1192,0))/INDEX(Historical!$M$7:$M$1190,MATCH(B152,Historical!$B$7:$B$1192,0)))^(1/10)-1)*100)</f>
        <v>n/a</v>
      </c>
      <c r="W152" s="475" t="str">
        <f t="shared" si="66"/>
        <v>n/a</v>
      </c>
      <c r="X152" s="476">
        <f t="shared" si="67"/>
        <v>0.38842774217978593</v>
      </c>
      <c r="Y152" s="451"/>
      <c r="Z152" s="430">
        <f t="shared" si="68"/>
        <v>14.34920634920635</v>
      </c>
      <c r="AA152" s="581">
        <f t="shared" si="69"/>
        <v>30.017460317460319</v>
      </c>
      <c r="AB152" s="406">
        <v>12</v>
      </c>
      <c r="AC152" s="568">
        <v>6.3</v>
      </c>
      <c r="AD152" s="568">
        <v>2.2000000000000002</v>
      </c>
      <c r="AE152" s="568">
        <v>2.89</v>
      </c>
      <c r="AF152" s="568">
        <v>27.32</v>
      </c>
      <c r="AG152" s="568">
        <v>45.85</v>
      </c>
      <c r="AH152" s="568">
        <v>-18.709999999999997</v>
      </c>
      <c r="AI152" s="568">
        <v>55.71</v>
      </c>
      <c r="AJ152" s="568">
        <v>30.39</v>
      </c>
      <c r="AK152" s="568">
        <v>13.639999999999999</v>
      </c>
      <c r="AL152" s="576">
        <v>64069.999999999993</v>
      </c>
      <c r="AM152" s="571">
        <v>1.08</v>
      </c>
      <c r="AN152" s="568">
        <v>3.74</v>
      </c>
      <c r="AO152" s="510">
        <f t="shared" si="70"/>
        <v>-17.735112572048699</v>
      </c>
      <c r="AP152" s="511">
        <f t="shared" si="71"/>
        <v>12.282347745411618</v>
      </c>
      <c r="AQ152" s="582">
        <f t="shared" si="72"/>
        <v>503.72069181148697</v>
      </c>
      <c r="AR152" s="430">
        <f>INDEX(Historical!$C$7:$C$1190,MATCH(B152,Historical!$B$7:$B$1214,0))*IF(AH152="n/a",1.03,IF(AH152&lt;0,1.01,IF(AH152&gt;10,1.1,(1+AH152/100))))</f>
        <v>0.8822350000000001</v>
      </c>
      <c r="AS152" s="581">
        <f t="shared" si="73"/>
        <v>0.97045850000000022</v>
      </c>
      <c r="AT152" s="581">
        <f t="shared" si="76"/>
        <v>1.0675043500000003</v>
      </c>
      <c r="AU152" s="581">
        <f t="shared" si="76"/>
        <v>1.1742547850000005</v>
      </c>
      <c r="AV152" s="581">
        <f t="shared" si="76"/>
        <v>1.2916802635000006</v>
      </c>
      <c r="AW152" s="430">
        <f t="shared" si="74"/>
        <v>5.3861328985000023</v>
      </c>
      <c r="AX152" s="516">
        <f t="shared" si="75"/>
        <v>2.8481481140606006</v>
      </c>
      <c r="AY152" s="606">
        <v>1.34</v>
      </c>
      <c r="AZ152" s="571">
        <v>159.41</v>
      </c>
      <c r="BA152" s="571">
        <v>-12.790000000000001</v>
      </c>
      <c r="BB152" s="571">
        <v>-3.2</v>
      </c>
      <c r="BC152" s="571">
        <v>19.059999999999999</v>
      </c>
      <c r="BD152" s="591"/>
      <c r="BE152" s="421">
        <v>2019</v>
      </c>
      <c r="BF152" s="421">
        <f t="shared" si="77"/>
        <v>1</v>
      </c>
      <c r="BG152" s="578">
        <v>6.18</v>
      </c>
      <c r="BH152" t="s">
        <v>3876</v>
      </c>
      <c r="BI152" t="s">
        <v>3877</v>
      </c>
    </row>
    <row r="153" spans="1:61" s="8" customFormat="1" ht="12.75" customHeight="1" x14ac:dyDescent="0.25">
      <c r="A153" s="577" t="s">
        <v>4940</v>
      </c>
      <c r="B153" s="409" t="s">
        <v>4938</v>
      </c>
      <c r="C153" s="734" t="s">
        <v>107</v>
      </c>
      <c r="D153" s="734" t="s">
        <v>3652</v>
      </c>
      <c r="E153" s="504">
        <v>6</v>
      </c>
      <c r="F153" s="33">
        <v>627</v>
      </c>
      <c r="G153" s="33" t="s">
        <v>105</v>
      </c>
      <c r="H153" s="33" t="s">
        <v>105</v>
      </c>
      <c r="I153" s="573">
        <v>89.55</v>
      </c>
      <c r="J153" s="430">
        <f t="shared" si="63"/>
        <v>1.6973757677275265</v>
      </c>
      <c r="K153" s="575">
        <v>0.38</v>
      </c>
      <c r="L153" s="406">
        <v>4</v>
      </c>
      <c r="M153" s="423">
        <f t="shared" si="64"/>
        <v>1.52</v>
      </c>
      <c r="N153" s="183" t="s">
        <v>3623</v>
      </c>
      <c r="O153" s="505">
        <v>0.37</v>
      </c>
      <c r="P153" s="422">
        <v>45611</v>
      </c>
      <c r="Q153" s="422">
        <v>45625</v>
      </c>
      <c r="R153" s="423">
        <f t="shared" si="65"/>
        <v>2.7027027027027053</v>
      </c>
      <c r="S153" s="474">
        <f>IF(INDEX(Historical!$D$7:$D$1190,MATCH(B153,Historical!$B$7:$B$1192,0))=0,"n/a",(INDEX(Historical!$C$7:$C$1190,MATCH(B153,Historical!$B$7:$B$1192,0))/INDEX(Historical!$D$7:$D$1190,MATCH(B153,Historical!$B$7:$B$1192,0))-1)*100)</f>
        <v>2.7586206896552001</v>
      </c>
      <c r="T153" s="474">
        <f>IF(INDEX(Historical!$F$7:$F$1190,MATCH(B153,Historical!$B$7:$B$1192,0))=0,"n/a",((INDEX(Historical!$C$7:$C$1190,MATCH(B153,Historical!$B$7:$B$1192,0))/INDEX(Historical!$F$7:$F$1190,MATCH(B153,Historical!$B$7:$B$1192,0)))^(1/3)-1)*100)</f>
        <v>7.4818189311669503</v>
      </c>
      <c r="U153" s="474">
        <f>IF(INDEX(Historical!$H$7:$H$1190,MATCH(B153,Historical!$B$7:$B$1192,0))=0,"n/a",((INDEX(Historical!$C$7:$C$1190,MATCH(B153,Historical!$B$7:$B$1192,0))/INDEX(Historical!$H$7:$H$1190,MATCH(B153,Historical!$B$7:$B$1192,0)))^(1/5)-1)*100)</f>
        <v>24.406551796363729</v>
      </c>
      <c r="V153" s="474" t="str">
        <f>IF(INDEX(Historical!$M$7:$M$1190,MATCH(B153,Historical!$B$7:$B$1192,0))=0,"n/a",((INDEX(Historical!$C$7:$C$1190,MATCH(B153,Historical!$B$7:$B$1192,0))/INDEX(Historical!$M$7:$M$1190,MATCH(B153,Historical!$B$7:$B$1192,0)))^(1/10)-1)*100)</f>
        <v>n/a</v>
      </c>
      <c r="W153" s="475" t="str">
        <f t="shared" si="66"/>
        <v>n/a</v>
      </c>
      <c r="X153" s="476">
        <f t="shared" si="67"/>
        <v>3.0777492807520468</v>
      </c>
      <c r="Y153" s="449"/>
      <c r="Z153" s="430">
        <f t="shared" si="68"/>
        <v>19.973718791064389</v>
      </c>
      <c r="AA153" s="581">
        <f t="shared" si="69"/>
        <v>11.767411300919841</v>
      </c>
      <c r="AB153" s="406">
        <v>12</v>
      </c>
      <c r="AC153" s="568">
        <v>7.61</v>
      </c>
      <c r="AD153" s="568">
        <v>0.67</v>
      </c>
      <c r="AE153" s="568">
        <v>1.95</v>
      </c>
      <c r="AF153" s="568">
        <v>1.45</v>
      </c>
      <c r="AG153" s="568">
        <v>12.58</v>
      </c>
      <c r="AH153" s="568">
        <v>18.490000000000002</v>
      </c>
      <c r="AI153" s="568">
        <v>22.96</v>
      </c>
      <c r="AJ153" s="568">
        <v>7.93</v>
      </c>
      <c r="AK153" s="568">
        <v>17.649999999999999</v>
      </c>
      <c r="AL153" s="576">
        <v>9880</v>
      </c>
      <c r="AM153" s="571">
        <v>5.12</v>
      </c>
      <c r="AN153" s="568">
        <v>0.97</v>
      </c>
      <c r="AO153" s="510">
        <f t="shared" si="70"/>
        <v>14.336516263171413</v>
      </c>
      <c r="AP153" s="511">
        <f t="shared" si="71"/>
        <v>26.103927564091254</v>
      </c>
      <c r="AQ153" s="582">
        <f t="shared" si="72"/>
        <v>-12.917034740596002</v>
      </c>
      <c r="AR153" s="430">
        <f>INDEX(Historical!$C$7:$C$1190,MATCH(B153,Historical!$B$7:$B$1214,0))*IF(AH153="n/a",1.03,IF(AH153&lt;0,1.01,IF(AH153&gt;10,1.1,(1+AH153/100))))</f>
        <v>1.639</v>
      </c>
      <c r="AS153" s="581">
        <f t="shared" si="73"/>
        <v>1.8029000000000002</v>
      </c>
      <c r="AT153" s="581">
        <f t="shared" si="76"/>
        <v>1.9831900000000005</v>
      </c>
      <c r="AU153" s="581">
        <f t="shared" si="76"/>
        <v>2.1815090000000006</v>
      </c>
      <c r="AV153" s="581">
        <f t="shared" si="76"/>
        <v>2.399659900000001</v>
      </c>
      <c r="AW153" s="430">
        <f t="shared" si="74"/>
        <v>10.006258900000002</v>
      </c>
      <c r="AX153" s="516">
        <f t="shared" si="75"/>
        <v>11.173935120044669</v>
      </c>
      <c r="AY153" s="606">
        <v>1.39</v>
      </c>
      <c r="AZ153" s="571">
        <v>56.97</v>
      </c>
      <c r="BA153" s="571">
        <v>-8.7099999999999991</v>
      </c>
      <c r="BB153" s="571">
        <v>9.59</v>
      </c>
      <c r="BC153" s="571">
        <v>10.61</v>
      </c>
      <c r="BD153" s="591"/>
      <c r="BE153" s="421">
        <v>2019</v>
      </c>
      <c r="BF153" s="421">
        <f t="shared" si="77"/>
        <v>1</v>
      </c>
      <c r="BG153" s="578">
        <v>1.01</v>
      </c>
      <c r="BH153" t="s">
        <v>3876</v>
      </c>
      <c r="BI153" t="s">
        <v>3877</v>
      </c>
    </row>
    <row r="154" spans="1:61" s="8" customFormat="1" ht="12.75" customHeight="1" x14ac:dyDescent="0.25">
      <c r="A154" s="577" t="s">
        <v>4659</v>
      </c>
      <c r="B154" s="409" t="s">
        <v>4650</v>
      </c>
      <c r="C154" s="734" t="s">
        <v>107</v>
      </c>
      <c r="D154" s="734" t="s">
        <v>3646</v>
      </c>
      <c r="E154" s="504">
        <v>8</v>
      </c>
      <c r="F154" s="33">
        <v>571</v>
      </c>
      <c r="G154" s="33" t="s">
        <v>105</v>
      </c>
      <c r="H154" s="33" t="s">
        <v>105</v>
      </c>
      <c r="I154" s="573">
        <v>85.05</v>
      </c>
      <c r="J154" s="430">
        <f t="shared" si="63"/>
        <v>3.1510875955320401</v>
      </c>
      <c r="K154" s="575">
        <v>0.67</v>
      </c>
      <c r="L154" s="406">
        <v>4</v>
      </c>
      <c r="M154" s="423">
        <f t="shared" si="64"/>
        <v>2.68</v>
      </c>
      <c r="N154" s="183" t="s">
        <v>288</v>
      </c>
      <c r="O154" s="505">
        <v>0.65</v>
      </c>
      <c r="P154" s="422">
        <v>45716</v>
      </c>
      <c r="Q154" s="422">
        <v>45730</v>
      </c>
      <c r="R154" s="423">
        <f t="shared" si="65"/>
        <v>3.0769230769230793</v>
      </c>
      <c r="S154" s="474">
        <f>IF(INDEX(Historical!$D$7:$D$1190,MATCH(B154,Historical!$B$7:$B$1192,0))=0,"n/a",(INDEX(Historical!$C$7:$C$1190,MATCH(B154,Historical!$B$7:$B$1192,0))/INDEX(Historical!$D$7:$D$1190,MATCH(B154,Historical!$B$7:$B$1192,0))-1)*100)</f>
        <v>3.1746031746031855</v>
      </c>
      <c r="T154" s="474">
        <f>IF(INDEX(Historical!$F$7:$F$1190,MATCH(B154,Historical!$B$7:$B$1192,0))=0,"n/a",((INDEX(Historical!$C$7:$C$1190,MATCH(B154,Historical!$B$7:$B$1192,0))/INDEX(Historical!$F$7:$F$1190,MATCH(B154,Historical!$B$7:$B$1192,0)))^(1/3)-1)*100)</f>
        <v>9.1392883061105934</v>
      </c>
      <c r="U154" s="474">
        <f>IF(INDEX(Historical!$H$7:$H$1190,MATCH(B154,Historical!$B$7:$B$1192,0))=0,"n/a",((INDEX(Historical!$C$7:$C$1190,MATCH(B154,Historical!$B$7:$B$1192,0))/INDEX(Historical!$H$7:$H$1190,MATCH(B154,Historical!$B$7:$B$1192,0)))^(1/5)-1)*100)</f>
        <v>16.723531932969316</v>
      </c>
      <c r="V154" s="474" t="str">
        <f>IF(INDEX(Historical!$M$7:$M$1190,MATCH(B154,Historical!$B$7:$B$1192,0))=0,"n/a",((INDEX(Historical!$C$7:$C$1190,MATCH(B154,Historical!$B$7:$B$1192,0))/INDEX(Historical!$M$7:$M$1190,MATCH(B154,Historical!$B$7:$B$1192,0)))^(1/10)-1)*100)</f>
        <v>n/a</v>
      </c>
      <c r="W154" s="475" t="str">
        <f t="shared" si="66"/>
        <v>n/a</v>
      </c>
      <c r="X154" s="476" t="str">
        <f t="shared" si="67"/>
        <v>n/a</v>
      </c>
      <c r="Y154" s="451"/>
      <c r="Z154" s="430">
        <f t="shared" si="68"/>
        <v>82.716049382716051</v>
      </c>
      <c r="AA154" s="581">
        <f t="shared" si="69"/>
        <v>26.249999999999996</v>
      </c>
      <c r="AB154" s="406">
        <v>12</v>
      </c>
      <c r="AC154" s="568">
        <v>3.24</v>
      </c>
      <c r="AD154" s="568">
        <v>1.03</v>
      </c>
      <c r="AE154" s="568">
        <v>2.4900000000000002</v>
      </c>
      <c r="AF154" s="568">
        <v>1.62</v>
      </c>
      <c r="AG154" s="568">
        <v>6.2600000000000007</v>
      </c>
      <c r="AH154" s="568">
        <v>12.770000000000001</v>
      </c>
      <c r="AI154" s="568">
        <v>25.5</v>
      </c>
      <c r="AJ154" s="568">
        <v>-10.16</v>
      </c>
      <c r="AK154" s="568">
        <v>25.4</v>
      </c>
      <c r="AL154" s="576">
        <v>2900</v>
      </c>
      <c r="AM154" s="571">
        <v>5.6899999999999995</v>
      </c>
      <c r="AN154" s="568">
        <v>1.23</v>
      </c>
      <c r="AO154" s="510">
        <f t="shared" si="70"/>
        <v>-6.3753804714986408</v>
      </c>
      <c r="AP154" s="511">
        <f t="shared" si="71"/>
        <v>19.874619528501356</v>
      </c>
      <c r="AQ154" s="582">
        <f t="shared" si="72"/>
        <v>37.477270848675182</v>
      </c>
      <c r="AR154" s="430">
        <f>INDEX(Historical!$C$7:$C$1190,MATCH(B154,Historical!$B$7:$B$1214,0))*IF(AH154="n/a",1.03,IF(AH154&lt;0,1.01,IF(AH154&gt;10,1.1,(1+AH154/100))))</f>
        <v>2.8600000000000003</v>
      </c>
      <c r="AS154" s="581">
        <f t="shared" si="73"/>
        <v>3.1460000000000008</v>
      </c>
      <c r="AT154" s="581">
        <f t="shared" si="76"/>
        <v>3.4606000000000012</v>
      </c>
      <c r="AU154" s="581">
        <f t="shared" si="76"/>
        <v>3.8066600000000017</v>
      </c>
      <c r="AV154" s="581">
        <f t="shared" si="76"/>
        <v>4.1873260000000023</v>
      </c>
      <c r="AW154" s="430">
        <f t="shared" si="74"/>
        <v>17.460586000000006</v>
      </c>
      <c r="AX154" s="516">
        <f t="shared" si="75"/>
        <v>20.529789535567321</v>
      </c>
      <c r="AY154" s="606">
        <v>1.58</v>
      </c>
      <c r="AZ154" s="571">
        <v>31.900000000000002</v>
      </c>
      <c r="BA154" s="571">
        <v>-28.04</v>
      </c>
      <c r="BB154" s="571">
        <v>10.199999999999999</v>
      </c>
      <c r="BC154" s="571">
        <v>0.57000000000000006</v>
      </c>
      <c r="BD154" s="591"/>
      <c r="BE154" s="421">
        <v>2018</v>
      </c>
      <c r="BF154" s="421">
        <f t="shared" si="77"/>
        <v>1</v>
      </c>
      <c r="BG154" s="578">
        <v>2.44</v>
      </c>
      <c r="BH154" t="s">
        <v>3876</v>
      </c>
      <c r="BI154" t="s">
        <v>3877</v>
      </c>
    </row>
    <row r="155" spans="1:61" s="8" customFormat="1" ht="12.75" customHeight="1" x14ac:dyDescent="0.25">
      <c r="A155" s="577" t="s">
        <v>4805</v>
      </c>
      <c r="B155" s="409" t="s">
        <v>4806</v>
      </c>
      <c r="C155" s="734" t="s">
        <v>243</v>
      </c>
      <c r="D155" s="734" t="s">
        <v>3679</v>
      </c>
      <c r="E155" s="504">
        <v>7</v>
      </c>
      <c r="F155" s="33">
        <v>620</v>
      </c>
      <c r="G155" s="33" t="s">
        <v>105</v>
      </c>
      <c r="H155" s="33" t="s">
        <v>105</v>
      </c>
      <c r="I155" s="573">
        <v>35.979999999999997</v>
      </c>
      <c r="J155" s="430">
        <f t="shared" si="63"/>
        <v>3.8910505836575875</v>
      </c>
      <c r="K155" s="575">
        <v>0.35</v>
      </c>
      <c r="L155" s="406">
        <v>4</v>
      </c>
      <c r="M155" s="423">
        <f t="shared" si="64"/>
        <v>1.4</v>
      </c>
      <c r="N155" s="183" t="s">
        <v>311</v>
      </c>
      <c r="O155" s="505">
        <v>0.34</v>
      </c>
      <c r="P155" s="422">
        <v>45910</v>
      </c>
      <c r="Q155" s="422">
        <v>45924</v>
      </c>
      <c r="R155" s="423">
        <f t="shared" si="65"/>
        <v>2.9411764705882213</v>
      </c>
      <c r="S155" s="474">
        <f>IF(INDEX(Historical!$D$7:$D$1190,MATCH(B155,Historical!$B$7:$B$1192,0))=0,"n/a",(INDEX(Historical!$C$7:$C$1190,MATCH(B155,Historical!$B$7:$B$1192,0))/INDEX(Historical!$D$7:$D$1190,MATCH(B155,Historical!$B$7:$B$1192,0))-1)*100)</f>
        <v>13.392857142857139</v>
      </c>
      <c r="T155" s="474">
        <f>IF(INDEX(Historical!$F$7:$F$1190,MATCH(B155,Historical!$B$7:$B$1192,0))=0,"n/a",((INDEX(Historical!$C$7:$C$1190,MATCH(B155,Historical!$B$7:$B$1192,0))/INDEX(Historical!$F$7:$F$1190,MATCH(B155,Historical!$B$7:$B$1192,0)))^(1/3)-1)*100)</f>
        <v>32.985202941430039</v>
      </c>
      <c r="U155" s="474">
        <f>IF(INDEX(Historical!$H$7:$H$1190,MATCH(B155,Historical!$B$7:$B$1192,0))=0,"n/a",((INDEX(Historical!$C$7:$C$1190,MATCH(B155,Historical!$B$7:$B$1192,0))/INDEX(Historical!$H$7:$H$1190,MATCH(B155,Historical!$B$7:$B$1192,0)))^(1/5)-1)*100)</f>
        <v>23.614725527128734</v>
      </c>
      <c r="V155" s="474">
        <f>IF(INDEX(Historical!$M$7:$M$1190,MATCH(B155,Historical!$B$7:$B$1192,0))=0,"n/a",((INDEX(Historical!$C$7:$C$1190,MATCH(B155,Historical!$B$7:$B$1192,0))/INDEX(Historical!$M$7:$M$1190,MATCH(B155,Historical!$B$7:$B$1192,0)))^(1/10)-1)*100)</f>
        <v>30.303511993198406</v>
      </c>
      <c r="W155" s="475">
        <f t="shared" si="66"/>
        <v>0.77927355523772412</v>
      </c>
      <c r="X155" s="476" t="str">
        <f t="shared" si="67"/>
        <v>n/a</v>
      </c>
      <c r="Y155" s="451"/>
      <c r="Z155" s="430" t="str">
        <f t="shared" si="68"/>
        <v>n/a</v>
      </c>
      <c r="AA155" s="581" t="str">
        <f t="shared" si="69"/>
        <v>n/a</v>
      </c>
      <c r="AB155" s="406">
        <v>12</v>
      </c>
      <c r="AC155" s="568">
        <v>-0.57999999999999996</v>
      </c>
      <c r="AD155" s="568" t="s">
        <v>135</v>
      </c>
      <c r="AE155" s="568">
        <v>0.37</v>
      </c>
      <c r="AF155" s="568">
        <v>0.83</v>
      </c>
      <c r="AG155" s="568">
        <v>-1.35</v>
      </c>
      <c r="AH155" s="568">
        <v>-56.779999999999994</v>
      </c>
      <c r="AI155" s="568">
        <v>63.41</v>
      </c>
      <c r="AJ155" s="568">
        <v>-34.020000000000003</v>
      </c>
      <c r="AK155" s="568">
        <v>-3.29</v>
      </c>
      <c r="AL155" s="576">
        <v>1010</v>
      </c>
      <c r="AM155" s="571">
        <v>3.92</v>
      </c>
      <c r="AN155" s="568">
        <v>0.48</v>
      </c>
      <c r="AO155" s="510" t="str">
        <f t="shared" si="70"/>
        <v>n/a</v>
      </c>
      <c r="AP155" s="511">
        <f t="shared" si="71"/>
        <v>27.505776110786321</v>
      </c>
      <c r="AQ155" s="582" t="str">
        <f t="shared" si="72"/>
        <v>n/a</v>
      </c>
      <c r="AR155" s="430">
        <f>INDEX(Historical!$C$7:$C$1190,MATCH(B155,Historical!$B$7:$B$1214,0))*IF(AH155="n/a",1.03,IF(AH155&lt;0,1.01,IF(AH155&gt;10,1.1,(1+AH155/100))))</f>
        <v>1.2827</v>
      </c>
      <c r="AS155" s="581">
        <f t="shared" si="73"/>
        <v>1.4109700000000001</v>
      </c>
      <c r="AT155" s="581">
        <f t="shared" si="76"/>
        <v>1.4250797000000002</v>
      </c>
      <c r="AU155" s="581">
        <f t="shared" si="76"/>
        <v>1.4393304970000003</v>
      </c>
      <c r="AV155" s="581">
        <f t="shared" si="76"/>
        <v>1.4537238019700003</v>
      </c>
      <c r="AW155" s="430">
        <f t="shared" si="74"/>
        <v>7.0118039989700005</v>
      </c>
      <c r="AX155" s="516">
        <f t="shared" si="75"/>
        <v>19.488060030489162</v>
      </c>
      <c r="AY155" s="606">
        <v>1.17</v>
      </c>
      <c r="AZ155" s="571">
        <v>28.499999999999996</v>
      </c>
      <c r="BA155" s="571">
        <v>-45.190000000000005</v>
      </c>
      <c r="BB155" s="571">
        <v>12.540000000000001</v>
      </c>
      <c r="BC155" s="571">
        <v>-9.17</v>
      </c>
      <c r="BD155" s="591"/>
      <c r="BE155" s="421">
        <v>2019</v>
      </c>
      <c r="BF155" s="421">
        <f t="shared" si="77"/>
        <v>1</v>
      </c>
      <c r="BG155" s="578">
        <v>-0.75</v>
      </c>
      <c r="BH155" t="s">
        <v>3876</v>
      </c>
      <c r="BI155" t="s">
        <v>3877</v>
      </c>
    </row>
    <row r="156" spans="1:61" s="8" customFormat="1" ht="12.75" customHeight="1" x14ac:dyDescent="0.25">
      <c r="A156" s="577" t="s">
        <v>4925</v>
      </c>
      <c r="B156" s="409" t="s">
        <v>4921</v>
      </c>
      <c r="C156" s="734" t="s">
        <v>177</v>
      </c>
      <c r="D156" s="734" t="s">
        <v>4924</v>
      </c>
      <c r="E156" s="504">
        <v>7</v>
      </c>
      <c r="F156" s="33">
        <v>618</v>
      </c>
      <c r="G156" s="33" t="s">
        <v>105</v>
      </c>
      <c r="H156" s="33" t="s">
        <v>105</v>
      </c>
      <c r="I156" s="573">
        <v>41.95</v>
      </c>
      <c r="J156" s="430">
        <f t="shared" si="63"/>
        <v>1.3349225268176401</v>
      </c>
      <c r="K156" s="575">
        <v>0.14000000000000001</v>
      </c>
      <c r="L156" s="406">
        <v>4</v>
      </c>
      <c r="M156" s="423">
        <f t="shared" si="64"/>
        <v>0.56000000000000005</v>
      </c>
      <c r="N156" s="183" t="s">
        <v>147</v>
      </c>
      <c r="O156" s="505">
        <v>0.13</v>
      </c>
      <c r="P156" s="422">
        <v>45898</v>
      </c>
      <c r="Q156" s="422">
        <v>45918</v>
      </c>
      <c r="R156" s="423">
        <f t="shared" si="65"/>
        <v>7.6923076923076987</v>
      </c>
      <c r="S156" s="474">
        <f>IF(INDEX(Historical!$D$7:$D$1190,MATCH(B156,Historical!$B$7:$B$1192,0))=0,"n/a",(INDEX(Historical!$C$7:$C$1190,MATCH(B156,Historical!$B$7:$B$1192,0))/INDEX(Historical!$D$7:$D$1190,MATCH(B156,Historical!$B$7:$B$1192,0))-1)*100)</f>
        <v>8.6956521739130608</v>
      </c>
      <c r="T156" s="474">
        <f>IF(INDEX(Historical!$F$7:$F$1190,MATCH(B156,Historical!$B$7:$B$1192,0))=0,"n/a",((INDEX(Historical!$C$7:$C$1190,MATCH(B156,Historical!$B$7:$B$1192,0))/INDEX(Historical!$F$7:$F$1190,MATCH(B156,Historical!$B$7:$B$1192,0)))^(1/3)-1)*100)</f>
        <v>9.5793708422175161</v>
      </c>
      <c r="U156" s="474">
        <f>IF(INDEX(Historical!$H$7:$H$1190,MATCH(B156,Historical!$B$7:$B$1192,0))=0,"n/a",((INDEX(Historical!$C$7:$C$1190,MATCH(B156,Historical!$B$7:$B$1192,0))/INDEX(Historical!$H$7:$H$1190,MATCH(B156,Historical!$B$7:$B$1192,0)))^(1/5)-1)*100)</f>
        <v>40.911195330433301</v>
      </c>
      <c r="V156" s="474" t="str">
        <f>IF(INDEX(Historical!$M$7:$M$1190,MATCH(B156,Historical!$B$7:$B$1192,0))=0,"n/a",((INDEX(Historical!$C$7:$C$1190,MATCH(B156,Historical!$B$7:$B$1192,0))/INDEX(Historical!$M$7:$M$1190,MATCH(B156,Historical!$B$7:$B$1192,0)))^(1/10)-1)*100)</f>
        <v>n/a</v>
      </c>
      <c r="W156" s="475" t="str">
        <f t="shared" si="66"/>
        <v>n/a</v>
      </c>
      <c r="X156" s="476">
        <f t="shared" si="67"/>
        <v>5.0507648556090494</v>
      </c>
      <c r="Y156" s="449"/>
      <c r="Z156" s="430">
        <f t="shared" si="68"/>
        <v>21.05263157894737</v>
      </c>
      <c r="AA156" s="581">
        <f t="shared" si="69"/>
        <v>15.770676691729324</v>
      </c>
      <c r="AB156" s="406">
        <v>12</v>
      </c>
      <c r="AC156" s="568">
        <v>2.66</v>
      </c>
      <c r="AD156" s="568">
        <v>3.16</v>
      </c>
      <c r="AE156" s="568">
        <v>2.99</v>
      </c>
      <c r="AF156" s="568">
        <v>2.5099999999999998</v>
      </c>
      <c r="AG156" s="568">
        <v>17.23</v>
      </c>
      <c r="AH156" s="568">
        <v>-20.979999999999997</v>
      </c>
      <c r="AI156" s="568">
        <v>17.190000000000001</v>
      </c>
      <c r="AJ156" s="568">
        <v>8.1</v>
      </c>
      <c r="AK156" s="568">
        <v>5</v>
      </c>
      <c r="AL156" s="576">
        <v>3350</v>
      </c>
      <c r="AM156" s="571">
        <v>1.0900000000000001</v>
      </c>
      <c r="AN156" s="568">
        <v>0.04</v>
      </c>
      <c r="AO156" s="510">
        <f t="shared" si="70"/>
        <v>26.47544116552162</v>
      </c>
      <c r="AP156" s="511">
        <f t="shared" si="71"/>
        <v>42.246117857250944</v>
      </c>
      <c r="AQ156" s="582">
        <f t="shared" si="72"/>
        <v>32.638855537618205</v>
      </c>
      <c r="AR156" s="430">
        <f>INDEX(Historical!$C$7:$C$1190,MATCH(B156,Historical!$B$7:$B$1214,0))*IF(AH156="n/a",1.03,IF(AH156&lt;0,1.01,IF(AH156&gt;10,1.1,(1+AH156/100))))</f>
        <v>0.505</v>
      </c>
      <c r="AS156" s="581">
        <f t="shared" si="73"/>
        <v>0.5555000000000001</v>
      </c>
      <c r="AT156" s="581">
        <f t="shared" si="76"/>
        <v>0.5832750000000001</v>
      </c>
      <c r="AU156" s="581">
        <f t="shared" si="76"/>
        <v>0.61243875000000014</v>
      </c>
      <c r="AV156" s="581">
        <f t="shared" si="76"/>
        <v>0.64306068750000023</v>
      </c>
      <c r="AW156" s="430">
        <f t="shared" si="74"/>
        <v>2.8992744375000008</v>
      </c>
      <c r="AX156" s="516">
        <f t="shared" si="75"/>
        <v>6.911262067938023</v>
      </c>
      <c r="AY156" s="606">
        <v>1.53</v>
      </c>
      <c r="AZ156" s="571">
        <v>24.11</v>
      </c>
      <c r="BA156" s="571">
        <v>-40.08</v>
      </c>
      <c r="BB156" s="571">
        <v>-2.17</v>
      </c>
      <c r="BC156" s="571">
        <v>-15.909999999999998</v>
      </c>
      <c r="BD156" s="591"/>
      <c r="BE156" s="421">
        <v>2019</v>
      </c>
      <c r="BF156" s="421">
        <f t="shared" si="77"/>
        <v>1</v>
      </c>
      <c r="BG156" s="578">
        <v>10.5</v>
      </c>
      <c r="BH156" t="s">
        <v>3876</v>
      </c>
      <c r="BI156" t="s">
        <v>3877</v>
      </c>
    </row>
    <row r="157" spans="1:61" s="8" customFormat="1" ht="12.75" customHeight="1" x14ac:dyDescent="0.25">
      <c r="A157" s="577" t="s">
        <v>4035</v>
      </c>
      <c r="B157" s="409" t="s">
        <v>4033</v>
      </c>
      <c r="C157" s="734" t="s">
        <v>243</v>
      </c>
      <c r="D157" s="734" t="s">
        <v>3666</v>
      </c>
      <c r="E157" s="504">
        <v>9</v>
      </c>
      <c r="F157" s="33">
        <v>555</v>
      </c>
      <c r="G157" s="33" t="s">
        <v>105</v>
      </c>
      <c r="H157" s="33" t="s">
        <v>105</v>
      </c>
      <c r="I157" s="573">
        <v>328.12</v>
      </c>
      <c r="J157" s="430">
        <f t="shared" si="63"/>
        <v>0.36571985858832134</v>
      </c>
      <c r="K157" s="575">
        <v>0.3</v>
      </c>
      <c r="L157" s="406">
        <v>4</v>
      </c>
      <c r="M157" s="423">
        <f t="shared" si="64"/>
        <v>1.2</v>
      </c>
      <c r="N157" s="183" t="s">
        <v>3797</v>
      </c>
      <c r="O157" s="505">
        <v>0.27</v>
      </c>
      <c r="P157" s="422">
        <v>45884</v>
      </c>
      <c r="Q157" s="422">
        <v>45905</v>
      </c>
      <c r="R157" s="423">
        <f t="shared" si="65"/>
        <v>11.1111111111111</v>
      </c>
      <c r="S157" s="474">
        <f>IF(INDEX(Historical!$D$7:$D$1190,MATCH(B157,Historical!$B$7:$B$1192,0))=0,"n/a",(INDEX(Historical!$C$7:$C$1190,MATCH(B157,Historical!$B$7:$B$1192,0))/INDEX(Historical!$D$7:$D$1190,MATCH(B157,Historical!$B$7:$B$1192,0))-1)*100)</f>
        <v>19.512195121951216</v>
      </c>
      <c r="T157" s="474">
        <f>IF(INDEX(Historical!$F$7:$F$1190,MATCH(B157,Historical!$B$7:$B$1192,0))=0,"n/a",((INDEX(Historical!$C$7:$C$1190,MATCH(B157,Historical!$B$7:$B$1192,0))/INDEX(Historical!$F$7:$F$1190,MATCH(B157,Historical!$B$7:$B$1192,0)))^(1/3)-1)*100)</f>
        <v>16.487179203746138</v>
      </c>
      <c r="U157" s="474">
        <f>IF(INDEX(Historical!$H$7:$H$1190,MATCH(B157,Historical!$B$7:$B$1192,0))=0,"n/a",((INDEX(Historical!$C$7:$C$1190,MATCH(B157,Historical!$B$7:$B$1192,0))/INDEX(Historical!$H$7:$H$1190,MATCH(B157,Historical!$B$7:$B$1192,0)))^(1/5)-1)*100)</f>
        <v>19.62810324748434</v>
      </c>
      <c r="V157" s="474" t="str">
        <f>IF(INDEX(Historical!$M$7:$M$1190,MATCH(B157,Historical!$B$7:$B$1192,0))=0,"n/a",((INDEX(Historical!$C$7:$C$1190,MATCH(B157,Historical!$B$7:$B$1192,0))/INDEX(Historical!$M$7:$M$1190,MATCH(B157,Historical!$B$7:$B$1192,0)))^(1/10)-1)*100)</f>
        <v>n/a</v>
      </c>
      <c r="W157" s="475" t="str">
        <f t="shared" si="66"/>
        <v>n/a</v>
      </c>
      <c r="X157" s="476">
        <f t="shared" si="67"/>
        <v>0.49180915177861034</v>
      </c>
      <c r="Y157" s="451"/>
      <c r="Z157" s="430">
        <f t="shared" si="68"/>
        <v>20.066889632107021</v>
      </c>
      <c r="AA157" s="581">
        <f t="shared" si="69"/>
        <v>54.869565217391305</v>
      </c>
      <c r="AB157" s="406">
        <v>12</v>
      </c>
      <c r="AC157" s="568">
        <v>5.98</v>
      </c>
      <c r="AD157" s="568">
        <v>2.58</v>
      </c>
      <c r="AE157" s="568">
        <v>13.68</v>
      </c>
      <c r="AF157" s="568" t="s">
        <v>135</v>
      </c>
      <c r="AG157" s="568" t="s">
        <v>135</v>
      </c>
      <c r="AH157" s="568">
        <v>7.8299999999999992</v>
      </c>
      <c r="AI157" s="568">
        <v>28.139999999999997</v>
      </c>
      <c r="AJ157" s="568">
        <v>39.910000000000004</v>
      </c>
      <c r="AK157" s="568">
        <v>21.23</v>
      </c>
      <c r="AL157" s="576">
        <v>9160</v>
      </c>
      <c r="AM157" s="571">
        <v>0.54999999999999993</v>
      </c>
      <c r="AN157" s="568" t="s">
        <v>135</v>
      </c>
      <c r="AO157" s="510">
        <f t="shared" si="70"/>
        <v>-34.875742111318644</v>
      </c>
      <c r="AP157" s="511">
        <f t="shared" si="71"/>
        <v>19.993823106072661</v>
      </c>
      <c r="AQ157" s="582" t="str">
        <f t="shared" si="72"/>
        <v>n/a</v>
      </c>
      <c r="AR157" s="430">
        <f>INDEX(Historical!$C$7:$C$1190,MATCH(B157,Historical!$B$7:$B$1214,0))*IF(AH157="n/a",1.03,IF(AH157&lt;0,1.01,IF(AH157&gt;10,1.1,(1+AH157/100))))</f>
        <v>1.0567340000000001</v>
      </c>
      <c r="AS157" s="581">
        <f t="shared" si="73"/>
        <v>1.1624074000000002</v>
      </c>
      <c r="AT157" s="581">
        <f t="shared" si="76"/>
        <v>1.2786481400000003</v>
      </c>
      <c r="AU157" s="581">
        <f t="shared" si="76"/>
        <v>1.4065129540000003</v>
      </c>
      <c r="AV157" s="581">
        <f t="shared" si="76"/>
        <v>1.5471642494000004</v>
      </c>
      <c r="AW157" s="430">
        <f t="shared" si="74"/>
        <v>6.451466743400001</v>
      </c>
      <c r="AX157" s="516">
        <f t="shared" si="75"/>
        <v>1.9661912542362554</v>
      </c>
      <c r="AY157" s="606">
        <v>1.87</v>
      </c>
      <c r="AZ157" s="571">
        <v>60.84</v>
      </c>
      <c r="BA157" s="571">
        <v>-24.37</v>
      </c>
      <c r="BB157" s="571">
        <v>-1.24</v>
      </c>
      <c r="BC157" s="571">
        <v>10.76</v>
      </c>
      <c r="BD157" s="591"/>
      <c r="BE157" s="421">
        <v>2017</v>
      </c>
      <c r="BF157" s="421">
        <f t="shared" si="77"/>
        <v>1</v>
      </c>
      <c r="BG157" s="578">
        <v>29.57</v>
      </c>
      <c r="BH157" t="s">
        <v>3876</v>
      </c>
      <c r="BI157" t="s">
        <v>3877</v>
      </c>
    </row>
    <row r="158" spans="1:61" s="8" customFormat="1" ht="12.75" customHeight="1" x14ac:dyDescent="0.25">
      <c r="A158" s="577" t="s">
        <v>5009</v>
      </c>
      <c r="B158" s="409" t="s">
        <v>5007</v>
      </c>
      <c r="C158" s="734" t="s">
        <v>177</v>
      </c>
      <c r="D158" s="734" t="s">
        <v>3650</v>
      </c>
      <c r="E158" s="504">
        <v>7</v>
      </c>
      <c r="F158" s="33">
        <v>615</v>
      </c>
      <c r="G158" s="33" t="s">
        <v>105</v>
      </c>
      <c r="H158" s="33" t="s">
        <v>105</v>
      </c>
      <c r="I158" s="573">
        <v>26.81</v>
      </c>
      <c r="J158" s="430">
        <f t="shared" si="63"/>
        <v>2.9839612085042897</v>
      </c>
      <c r="K158" s="575">
        <v>0.2</v>
      </c>
      <c r="L158" s="406">
        <v>4</v>
      </c>
      <c r="M158" s="423">
        <f t="shared" si="64"/>
        <v>0.8</v>
      </c>
      <c r="N158" s="183" t="s">
        <v>469</v>
      </c>
      <c r="O158" s="505">
        <v>0.17</v>
      </c>
      <c r="P158" s="422">
        <v>45825</v>
      </c>
      <c r="Q158" s="422">
        <v>45854</v>
      </c>
      <c r="R158" s="423">
        <f t="shared" si="65"/>
        <v>17.647058823529409</v>
      </c>
      <c r="S158" s="474">
        <f>IF(INDEX(Historical!$D$7:$D$1190,MATCH(B158,Historical!$B$7:$B$1192,0))=0,"n/a",(INDEX(Historical!$C$7:$C$1190,MATCH(B158,Historical!$B$7:$B$1192,0))/INDEX(Historical!$D$7:$D$1190,MATCH(B158,Historical!$B$7:$B$1192,0))-1)*100)</f>
        <v>16.071428571428559</v>
      </c>
      <c r="T158" s="474">
        <f>IF(INDEX(Historical!$F$7:$F$1190,MATCH(B158,Historical!$B$7:$B$1192,0))=0,"n/a",((INDEX(Historical!$C$7:$C$1190,MATCH(B158,Historical!$B$7:$B$1192,0))/INDEX(Historical!$F$7:$F$1190,MATCH(B158,Historical!$B$7:$B$1192,0)))^(1/3)-1)*100)</f>
        <v>12.21523974361558</v>
      </c>
      <c r="U158" s="474">
        <f>IF(INDEX(Historical!$H$7:$H$1190,MATCH(B158,Historical!$B$7:$B$1192,0))=0,"n/a",((INDEX(Historical!$C$7:$C$1190,MATCH(B158,Historical!$B$7:$B$1192,0))/INDEX(Historical!$H$7:$H$1190,MATCH(B158,Historical!$B$7:$B$1192,0)))^(1/5)-1)*100)</f>
        <v>15.226580990107031</v>
      </c>
      <c r="V158" s="474">
        <f>IF(INDEX(Historical!$M$7:$M$1190,MATCH(B158,Historical!$B$7:$B$1192,0))=0,"n/a",((INDEX(Historical!$C$7:$C$1190,MATCH(B158,Historical!$B$7:$B$1192,0))/INDEX(Historical!$M$7:$M$1190,MATCH(B158,Historical!$B$7:$B$1192,0)))^(1/10)-1)*100)</f>
        <v>15.792974364097635</v>
      </c>
      <c r="W158" s="475">
        <f t="shared" si="66"/>
        <v>0.9641363709626356</v>
      </c>
      <c r="X158" s="476" t="str">
        <f t="shared" si="67"/>
        <v>n/a</v>
      </c>
      <c r="Y158" s="449"/>
      <c r="Z158" s="430" t="str">
        <f t="shared" si="68"/>
        <v>n/a</v>
      </c>
      <c r="AA158" s="581" t="str">
        <f t="shared" si="69"/>
        <v>n/a</v>
      </c>
      <c r="AB158" s="406">
        <v>12</v>
      </c>
      <c r="AC158" s="568">
        <v>-7.64</v>
      </c>
      <c r="AD158" s="568" t="s">
        <v>135</v>
      </c>
      <c r="AE158" s="568">
        <v>0.04</v>
      </c>
      <c r="AF158" s="568">
        <v>0.93</v>
      </c>
      <c r="AG158" s="568">
        <v>-23.62</v>
      </c>
      <c r="AH158" s="568">
        <v>3.2099999999999995</v>
      </c>
      <c r="AI158" s="568">
        <v>22.37</v>
      </c>
      <c r="AJ158" s="568">
        <v>-15.879999999999999</v>
      </c>
      <c r="AK158" s="568">
        <v>13.41</v>
      </c>
      <c r="AL158" s="576">
        <v>1490</v>
      </c>
      <c r="AM158" s="571">
        <v>3.84</v>
      </c>
      <c r="AN158" s="568">
        <v>0.51</v>
      </c>
      <c r="AO158" s="510" t="str">
        <f t="shared" si="70"/>
        <v>n/a</v>
      </c>
      <c r="AP158" s="511">
        <f t="shared" si="71"/>
        <v>18.210542198611321</v>
      </c>
      <c r="AQ158" s="582" t="str">
        <f t="shared" si="72"/>
        <v>n/a</v>
      </c>
      <c r="AR158" s="430">
        <f>INDEX(Historical!$C$7:$C$1190,MATCH(B158,Historical!$B$7:$B$1214,0))*IF(AH158="n/a",1.03,IF(AH158&lt;0,1.01,IF(AH158&gt;10,1.1,(1+AH158/100))))</f>
        <v>0.67086500000000004</v>
      </c>
      <c r="AS158" s="581">
        <f t="shared" si="73"/>
        <v>0.73795150000000009</v>
      </c>
      <c r="AT158" s="581">
        <f t="shared" si="76"/>
        <v>0.81174665000000013</v>
      </c>
      <c r="AU158" s="581">
        <f t="shared" si="76"/>
        <v>0.89292131500000016</v>
      </c>
      <c r="AV158" s="581">
        <f t="shared" si="76"/>
        <v>0.98221344650000031</v>
      </c>
      <c r="AW158" s="430">
        <f t="shared" si="74"/>
        <v>4.0956979115000003</v>
      </c>
      <c r="AX158" s="516">
        <f t="shared" si="75"/>
        <v>15.276754612085044</v>
      </c>
      <c r="AY158" s="606">
        <v>1.38</v>
      </c>
      <c r="AZ158" s="571">
        <v>18.079999999999998</v>
      </c>
      <c r="BA158" s="571">
        <v>-15.440000000000001</v>
      </c>
      <c r="BB158" s="571">
        <v>-2</v>
      </c>
      <c r="BC158" s="571">
        <v>-2.56</v>
      </c>
      <c r="BD158" s="591"/>
      <c r="BE158" s="421">
        <v>2019</v>
      </c>
      <c r="BF158" s="421">
        <f t="shared" si="77"/>
        <v>1</v>
      </c>
      <c r="BG158" s="578">
        <v>-6.4799999999999995</v>
      </c>
      <c r="BH158" t="s">
        <v>3876</v>
      </c>
      <c r="BI158" t="s">
        <v>3877</v>
      </c>
    </row>
    <row r="159" spans="1:61" s="8" customFormat="1" ht="12.75" customHeight="1" x14ac:dyDescent="0.25">
      <c r="A159" s="577" t="s">
        <v>4661</v>
      </c>
      <c r="B159" s="409" t="s">
        <v>2862</v>
      </c>
      <c r="C159" s="734" t="s">
        <v>177</v>
      </c>
      <c r="D159" s="734" t="s">
        <v>3650</v>
      </c>
      <c r="E159" s="504">
        <v>8</v>
      </c>
      <c r="F159" s="33">
        <v>577</v>
      </c>
      <c r="G159" s="33" t="s">
        <v>105</v>
      </c>
      <c r="H159" s="33" t="s">
        <v>105</v>
      </c>
      <c r="I159" s="573">
        <v>57.88</v>
      </c>
      <c r="J159" s="430">
        <f t="shared" si="63"/>
        <v>3.455425017277125</v>
      </c>
      <c r="K159" s="575">
        <v>0.5</v>
      </c>
      <c r="L159" s="406">
        <v>4</v>
      </c>
      <c r="M159" s="423">
        <f t="shared" si="64"/>
        <v>2</v>
      </c>
      <c r="N159" s="183" t="s">
        <v>311</v>
      </c>
      <c r="O159" s="505">
        <v>0.47499999999999998</v>
      </c>
      <c r="P159" s="422">
        <v>45730</v>
      </c>
      <c r="Q159" s="422">
        <v>45747</v>
      </c>
      <c r="R159" s="423">
        <f t="shared" si="65"/>
        <v>5.2631578947368478</v>
      </c>
      <c r="S159" s="474">
        <f>IF(INDEX(Historical!$D$7:$D$1190,MATCH(B159,Historical!$B$7:$B$1192,0))=0,"n/a",(INDEX(Historical!$C$7:$C$1190,MATCH(B159,Historical!$B$7:$B$1192,0))/INDEX(Historical!$D$7:$D$1190,MATCH(B159,Historical!$B$7:$B$1192,0))-1)*100)</f>
        <v>6.1452513966480327</v>
      </c>
      <c r="T159" s="474">
        <f>IF(INDEX(Historical!$F$7:$F$1190,MATCH(B159,Historical!$B$7:$B$1192,0))=0,"n/a",((INDEX(Historical!$C$7:$C$1190,MATCH(B159,Historical!$B$7:$B$1192,0))/INDEX(Historical!$F$7:$F$1190,MATCH(B159,Historical!$B$7:$B$1192,0)))^(1/3)-1)*100)</f>
        <v>5.0275539286758431</v>
      </c>
      <c r="U159" s="474">
        <f>IF(INDEX(Historical!$H$7:$H$1190,MATCH(B159,Historical!$B$7:$B$1192,0))=0,"n/a",((INDEX(Historical!$C$7:$C$1190,MATCH(B159,Historical!$B$7:$B$1192,0))/INDEX(Historical!$H$7:$H$1190,MATCH(B159,Historical!$B$7:$B$1192,0)))^(1/5)-1)*100)</f>
        <v>4.5639552591273169</v>
      </c>
      <c r="V159" s="474">
        <f>IF(INDEX(Historical!$M$7:$M$1190,MATCH(B159,Historical!$B$7:$B$1192,0))=0,"n/a",((INDEX(Historical!$C$7:$C$1190,MATCH(B159,Historical!$B$7:$B$1192,0))/INDEX(Historical!$M$7:$M$1190,MATCH(B159,Historical!$B$7:$B$1192,0)))^(1/10)-1)*100)</f>
        <v>-0.29769862333821617</v>
      </c>
      <c r="W159" s="475" t="str">
        <f t="shared" si="66"/>
        <v>n/a</v>
      </c>
      <c r="X159" s="476">
        <f t="shared" si="67"/>
        <v>0.21630119711503873</v>
      </c>
      <c r="Y159" s="451"/>
      <c r="Z159" s="430">
        <f t="shared" si="68"/>
        <v>101.01010101010101</v>
      </c>
      <c r="AA159" s="581">
        <f t="shared" si="69"/>
        <v>29.232323232323235</v>
      </c>
      <c r="AB159" s="406">
        <v>12</v>
      </c>
      <c r="AC159" s="568">
        <v>1.98</v>
      </c>
      <c r="AD159" s="568">
        <v>2.37</v>
      </c>
      <c r="AE159" s="568">
        <v>6.23</v>
      </c>
      <c r="AF159" s="568">
        <v>5.7</v>
      </c>
      <c r="AG159" s="568">
        <v>19.64</v>
      </c>
      <c r="AH159" s="568">
        <v>11.559999999999999</v>
      </c>
      <c r="AI159" s="568">
        <v>13.03</v>
      </c>
      <c r="AJ159" s="568">
        <v>21.099999999999998</v>
      </c>
      <c r="AK159" s="568">
        <v>12.31</v>
      </c>
      <c r="AL159" s="576">
        <v>70680</v>
      </c>
      <c r="AM159" s="571">
        <v>0.47000000000000003</v>
      </c>
      <c r="AN159" s="568">
        <v>2.2999999999999998</v>
      </c>
      <c r="AO159" s="510">
        <f t="shared" si="70"/>
        <v>-21.212942955918791</v>
      </c>
      <c r="AP159" s="511">
        <f t="shared" si="71"/>
        <v>8.0193802764044424</v>
      </c>
      <c r="AQ159" s="582">
        <f t="shared" si="72"/>
        <v>172.13088552242445</v>
      </c>
      <c r="AR159" s="430">
        <f>INDEX(Historical!$C$7:$C$1190,MATCH(B159,Historical!$B$7:$B$1214,0))*IF(AH159="n/a",1.03,IF(AH159&lt;0,1.01,IF(AH159&gt;10,1.1,(1+AH159/100))))</f>
        <v>2.09</v>
      </c>
      <c r="AS159" s="581">
        <f t="shared" si="73"/>
        <v>2.2989999999999999</v>
      </c>
      <c r="AT159" s="581">
        <f t="shared" si="76"/>
        <v>2.5289000000000001</v>
      </c>
      <c r="AU159" s="581">
        <f t="shared" si="76"/>
        <v>2.7817900000000004</v>
      </c>
      <c r="AV159" s="581">
        <f t="shared" si="76"/>
        <v>3.0599690000000006</v>
      </c>
      <c r="AW159" s="430">
        <f t="shared" si="74"/>
        <v>12.759659000000001</v>
      </c>
      <c r="AX159" s="516">
        <f t="shared" si="75"/>
        <v>22.045022460262615</v>
      </c>
      <c r="AY159" s="606">
        <v>0.67</v>
      </c>
      <c r="AZ159" s="571">
        <v>31.61</v>
      </c>
      <c r="BA159" s="571">
        <v>-8.7800000000000011</v>
      </c>
      <c r="BB159" s="571">
        <v>-1.26</v>
      </c>
      <c r="BC159" s="571">
        <v>0.21</v>
      </c>
      <c r="BD159" s="591"/>
      <c r="BE159" s="421">
        <v>2018</v>
      </c>
      <c r="BF159" s="421">
        <f t="shared" si="77"/>
        <v>1</v>
      </c>
      <c r="BG159" s="578">
        <v>4.4799999999999995</v>
      </c>
      <c r="BH159" t="s">
        <v>3876</v>
      </c>
      <c r="BI159" t="s">
        <v>3877</v>
      </c>
    </row>
    <row r="160" spans="1:61" s="8" customFormat="1" ht="12.75" customHeight="1" x14ac:dyDescent="0.25">
      <c r="A160" s="577" t="s">
        <v>4926</v>
      </c>
      <c r="B160" s="409" t="s">
        <v>4922</v>
      </c>
      <c r="C160" s="734" t="s">
        <v>3656</v>
      </c>
      <c r="D160" s="734" t="s">
        <v>1655</v>
      </c>
      <c r="E160" s="504">
        <v>6</v>
      </c>
      <c r="F160" s="33">
        <v>652</v>
      </c>
      <c r="G160" s="33" t="s">
        <v>105</v>
      </c>
      <c r="H160" s="33" t="s">
        <v>105</v>
      </c>
      <c r="I160" s="573">
        <v>33.35</v>
      </c>
      <c r="J160" s="430">
        <f t="shared" si="63"/>
        <v>2.2788605697151425</v>
      </c>
      <c r="K160" s="575">
        <v>0.19</v>
      </c>
      <c r="L160" s="406">
        <v>4</v>
      </c>
      <c r="M160" s="423">
        <f t="shared" si="64"/>
        <v>0.76</v>
      </c>
      <c r="N160" s="183" t="s">
        <v>3623</v>
      </c>
      <c r="O160" s="505">
        <v>0.18</v>
      </c>
      <c r="P160" s="422">
        <v>45889</v>
      </c>
      <c r="Q160" s="422">
        <v>45903</v>
      </c>
      <c r="R160" s="423">
        <f t="shared" si="65"/>
        <v>5.5555555555555607</v>
      </c>
      <c r="S160" s="474">
        <f>IF(INDEX(Historical!$D$7:$D$1190,MATCH(B160,Historical!$B$7:$B$1192,0))=0,"n/a",(INDEX(Historical!$C$7:$C$1190,MATCH(B160,Historical!$B$7:$B$1192,0))/INDEX(Historical!$D$7:$D$1190,MATCH(B160,Historical!$B$7:$B$1192,0))-1)*100)</f>
        <v>6.0606060606060552</v>
      </c>
      <c r="T160" s="474">
        <f>IF(INDEX(Historical!$F$7:$F$1190,MATCH(B160,Historical!$B$7:$B$1192,0))=0,"n/a",((INDEX(Historical!$C$7:$C$1190,MATCH(B160,Historical!$B$7:$B$1192,0))/INDEX(Historical!$F$7:$F$1190,MATCH(B160,Historical!$B$7:$B$1192,0)))^(1/3)-1)*100)</f>
        <v>9.0355436729529828</v>
      </c>
      <c r="U160" s="474" t="str">
        <f>IF(INDEX(Historical!$H$7:$H$1190,MATCH(B160,Historical!$B$7:$B$1192,0))=0,"n/a",((INDEX(Historical!$C$7:$C$1190,MATCH(B160,Historical!$B$7:$B$1192,0))/INDEX(Historical!$H$7:$H$1190,MATCH(B160,Historical!$B$7:$B$1192,0)))^(1/5)-1)*100)</f>
        <v>n/a</v>
      </c>
      <c r="V160" s="474" t="str">
        <f>IF(INDEX(Historical!$M$7:$M$1190,MATCH(B160,Historical!$B$7:$B$1192,0))=0,"n/a",((INDEX(Historical!$C$7:$C$1190,MATCH(B160,Historical!$B$7:$B$1192,0))/INDEX(Historical!$M$7:$M$1190,MATCH(B160,Historical!$B$7:$B$1192,0)))^(1/10)-1)*100)</f>
        <v>n/a</v>
      </c>
      <c r="W160" s="475" t="str">
        <f t="shared" si="66"/>
        <v>n/a</v>
      </c>
      <c r="X160" s="476" t="str">
        <f t="shared" si="67"/>
        <v>n/a</v>
      </c>
      <c r="Y160" s="449"/>
      <c r="Z160" s="430">
        <f t="shared" si="68"/>
        <v>133.33333333333334</v>
      </c>
      <c r="AA160" s="581">
        <f t="shared" si="69"/>
        <v>58.508771929824569</v>
      </c>
      <c r="AB160" s="406">
        <v>9</v>
      </c>
      <c r="AC160" s="568">
        <v>0.56999999999999995</v>
      </c>
      <c r="AD160" s="568">
        <v>8.2100000000000009</v>
      </c>
      <c r="AE160" s="568">
        <v>2.69</v>
      </c>
      <c r="AF160" s="568">
        <v>29.51</v>
      </c>
      <c r="AG160" s="568">
        <v>54.66</v>
      </c>
      <c r="AH160" s="568">
        <v>-24.169999999999998</v>
      </c>
      <c r="AI160" s="568">
        <v>41.18</v>
      </c>
      <c r="AJ160" s="568">
        <v>10.549999999999999</v>
      </c>
      <c r="AK160" s="568">
        <v>7.19</v>
      </c>
      <c r="AL160" s="576">
        <v>17380</v>
      </c>
      <c r="AM160" s="571">
        <v>72.56</v>
      </c>
      <c r="AN160" s="568">
        <v>7.84</v>
      </c>
      <c r="AO160" s="510" t="str">
        <f t="shared" si="70"/>
        <v>n/a</v>
      </c>
      <c r="AP160" s="511" t="str">
        <f t="shared" si="71"/>
        <v>n/a</v>
      </c>
      <c r="AQ160" s="582">
        <f t="shared" si="72"/>
        <v>775.99945703918308</v>
      </c>
      <c r="AR160" s="430">
        <f>INDEX(Historical!$C$7:$C$1190,MATCH(B160,Historical!$B$7:$B$1214,0))*IF(AH160="n/a",1.03,IF(AH160&lt;0,1.01,IF(AH160&gt;10,1.1,(1+AH160/100))))</f>
        <v>0.70699999999999996</v>
      </c>
      <c r="AS160" s="581">
        <f t="shared" si="73"/>
        <v>0.77770000000000006</v>
      </c>
      <c r="AT160" s="581">
        <f t="shared" si="76"/>
        <v>0.83361663000000008</v>
      </c>
      <c r="AU160" s="581">
        <f t="shared" si="76"/>
        <v>0.89355366569700012</v>
      </c>
      <c r="AV160" s="581">
        <f t="shared" si="76"/>
        <v>0.95780017426061448</v>
      </c>
      <c r="AW160" s="430">
        <f t="shared" si="74"/>
        <v>4.1696704699576141</v>
      </c>
      <c r="AX160" s="516">
        <f t="shared" si="75"/>
        <v>12.502760029857912</v>
      </c>
      <c r="AY160" s="606">
        <v>1.31</v>
      </c>
      <c r="AZ160" s="571">
        <v>30.48</v>
      </c>
      <c r="BA160" s="571">
        <v>-8.98</v>
      </c>
      <c r="BB160" s="571">
        <v>9.3000000000000007</v>
      </c>
      <c r="BC160" s="571">
        <v>8.6</v>
      </c>
      <c r="BD160" s="591"/>
      <c r="BE160" s="421">
        <v>2020</v>
      </c>
      <c r="BF160" s="421">
        <f t="shared" si="77"/>
        <v>1</v>
      </c>
      <c r="BG160" s="578">
        <v>3.15</v>
      </c>
      <c r="BH160" t="s">
        <v>3876</v>
      </c>
      <c r="BI160" t="s">
        <v>3877</v>
      </c>
    </row>
    <row r="161" spans="1:61" s="8" customFormat="1" ht="12.75" customHeight="1" x14ac:dyDescent="0.25">
      <c r="A161" s="577" t="s">
        <v>4579</v>
      </c>
      <c r="B161" s="409" t="s">
        <v>4642</v>
      </c>
      <c r="C161" s="734" t="s">
        <v>107</v>
      </c>
      <c r="D161" s="734" t="s">
        <v>117</v>
      </c>
      <c r="E161" s="504">
        <v>9</v>
      </c>
      <c r="F161" s="33">
        <v>547</v>
      </c>
      <c r="G161" s="33" t="s">
        <v>105</v>
      </c>
      <c r="H161" s="33" t="s">
        <v>105</v>
      </c>
      <c r="I161" s="573">
        <v>326.79000000000002</v>
      </c>
      <c r="J161" s="430">
        <f t="shared" si="63"/>
        <v>1.1261054499831697</v>
      </c>
      <c r="K161" s="575">
        <v>0.92</v>
      </c>
      <c r="L161" s="406">
        <v>4</v>
      </c>
      <c r="M161" s="423">
        <f t="shared" si="64"/>
        <v>3.68</v>
      </c>
      <c r="N161" s="183" t="s">
        <v>216</v>
      </c>
      <c r="O161" s="505">
        <v>0.88</v>
      </c>
      <c r="P161" s="422">
        <v>45747</v>
      </c>
      <c r="Q161" s="422">
        <v>45762</v>
      </c>
      <c r="R161" s="423">
        <f t="shared" si="65"/>
        <v>4.5454545454545494</v>
      </c>
      <c r="S161" s="474">
        <f>IF(INDEX(Historical!$D$7:$D$1190,MATCH(B161,Historical!$B$7:$B$1192,0))=0,"n/a",(INDEX(Historical!$C$7:$C$1190,MATCH(B161,Historical!$B$7:$B$1192,0))/INDEX(Historical!$D$7:$D$1190,MATCH(B161,Historical!$B$7:$B$1192,0))-1)*100)</f>
        <v>4.1916167664670656</v>
      </c>
      <c r="T161" s="474">
        <f>IF(INDEX(Historical!$F$7:$F$1190,MATCH(B161,Historical!$B$7:$B$1192,0))=0,"n/a",((INDEX(Historical!$C$7:$C$1190,MATCH(B161,Historical!$B$7:$B$1192,0))/INDEX(Historical!$F$7:$F$1190,MATCH(B161,Historical!$B$7:$B$1192,0)))^(1/3)-1)*100)</f>
        <v>4.8392970500958921</v>
      </c>
      <c r="U161" s="474">
        <f>IF(INDEX(Historical!$H$7:$H$1190,MATCH(B161,Historical!$B$7:$B$1192,0))=0,"n/a",((INDEX(Historical!$C$7:$C$1190,MATCH(B161,Historical!$B$7:$B$1192,0))/INDEX(Historical!$H$7:$H$1190,MATCH(B161,Historical!$B$7:$B$1192,0)))^(1/5)-1)*100)</f>
        <v>6.4162161704081511</v>
      </c>
      <c r="V161" s="474">
        <f>IF(INDEX(Historical!$M$7:$M$1190,MATCH(B161,Historical!$B$7:$B$1192,0))=0,"n/a",((INDEX(Historical!$C$7:$C$1190,MATCH(B161,Historical!$B$7:$B$1192,0))/INDEX(Historical!$M$7:$M$1190,MATCH(B161,Historical!$B$7:$B$1192,0)))^(1/10)-1)*100)</f>
        <v>1.0791123162724015</v>
      </c>
      <c r="W161" s="475">
        <f t="shared" si="66"/>
        <v>5.9458279491905079</v>
      </c>
      <c r="X161" s="476" t="str">
        <f t="shared" si="67"/>
        <v>n/a</v>
      </c>
      <c r="Y161" s="574" t="s">
        <v>760</v>
      </c>
      <c r="Z161" s="430">
        <f t="shared" si="68"/>
        <v>257.34265734265739</v>
      </c>
      <c r="AA161" s="581">
        <f t="shared" si="69"/>
        <v>228.52447552447555</v>
      </c>
      <c r="AB161" s="406">
        <v>12</v>
      </c>
      <c r="AC161" s="568">
        <v>1.43</v>
      </c>
      <c r="AD161" s="568">
        <v>25.66</v>
      </c>
      <c r="AE161" s="568">
        <v>3.25</v>
      </c>
      <c r="AF161" s="568">
        <v>3.95</v>
      </c>
      <c r="AG161" s="568">
        <v>1.5699999999999998</v>
      </c>
      <c r="AH161" s="568">
        <v>-0.08</v>
      </c>
      <c r="AI161" s="568">
        <v>13.51</v>
      </c>
      <c r="AJ161" s="568" t="s">
        <v>135</v>
      </c>
      <c r="AK161" s="568">
        <v>8.9</v>
      </c>
      <c r="AL161" s="576">
        <v>31880</v>
      </c>
      <c r="AM161" s="571">
        <v>0.44999999999999996</v>
      </c>
      <c r="AN161" s="568">
        <v>0.73</v>
      </c>
      <c r="AO161" s="510">
        <f t="shared" si="70"/>
        <v>-220.98215390408421</v>
      </c>
      <c r="AP161" s="511">
        <f t="shared" si="71"/>
        <v>7.5423216203913208</v>
      </c>
      <c r="AQ161" s="582">
        <f t="shared" si="72"/>
        <v>533.39356847651413</v>
      </c>
      <c r="AR161" s="430">
        <f>INDEX(Historical!$C$7:$C$1190,MATCH(B161,Historical!$B$7:$B$1214,0))*IF(AH161="n/a",1.03,IF(AH161&lt;0,1.01,IF(AH161&gt;10,1.1,(1+AH161/100))))</f>
        <v>3.5148000000000001</v>
      </c>
      <c r="AS161" s="581">
        <f t="shared" si="73"/>
        <v>3.8662800000000006</v>
      </c>
      <c r="AT161" s="581">
        <f t="shared" si="76"/>
        <v>4.2103789200000001</v>
      </c>
      <c r="AU161" s="581">
        <f t="shared" si="76"/>
        <v>4.58510264388</v>
      </c>
      <c r="AV161" s="581">
        <f t="shared" si="76"/>
        <v>4.9931767791853199</v>
      </c>
      <c r="AW161" s="430">
        <f t="shared" si="74"/>
        <v>21.169738343065319</v>
      </c>
      <c r="AX161" s="516">
        <f t="shared" si="75"/>
        <v>6.4780863377292208</v>
      </c>
      <c r="AY161" s="606">
        <v>0.71</v>
      </c>
      <c r="AZ161" s="571">
        <v>15.36</v>
      </c>
      <c r="BA161" s="571">
        <v>-5.04</v>
      </c>
      <c r="BB161" s="571">
        <v>3.38</v>
      </c>
      <c r="BC161" s="571">
        <v>2.9000000000000004</v>
      </c>
      <c r="BD161" s="591"/>
      <c r="BE161" s="421">
        <v>2017</v>
      </c>
      <c r="BF161" s="421">
        <f t="shared" si="77"/>
        <v>1</v>
      </c>
      <c r="BG161" s="578">
        <v>0.47000000000000003</v>
      </c>
      <c r="BH161" t="s">
        <v>3876</v>
      </c>
      <c r="BI161" t="s">
        <v>3877</v>
      </c>
    </row>
    <row r="162" spans="1:61" s="8" customFormat="1" ht="12.75" customHeight="1" x14ac:dyDescent="0.25">
      <c r="A162" s="577" t="s">
        <v>4658</v>
      </c>
      <c r="B162" s="405" t="s">
        <v>2882</v>
      </c>
      <c r="C162" s="734" t="s">
        <v>243</v>
      </c>
      <c r="D162" s="734" t="s">
        <v>3666</v>
      </c>
      <c r="E162" s="504">
        <v>8</v>
      </c>
      <c r="F162" s="33">
        <v>569</v>
      </c>
      <c r="G162" s="33" t="s">
        <v>105</v>
      </c>
      <c r="H162" s="33" t="s">
        <v>105</v>
      </c>
      <c r="I162" s="573">
        <v>146.97</v>
      </c>
      <c r="J162" s="430">
        <f t="shared" si="63"/>
        <v>1.932367149758454</v>
      </c>
      <c r="K162" s="575">
        <v>0.71</v>
      </c>
      <c r="L162" s="406">
        <v>4</v>
      </c>
      <c r="M162" s="423">
        <f t="shared" si="64"/>
        <v>2.84</v>
      </c>
      <c r="N162" s="183" t="s">
        <v>288</v>
      </c>
      <c r="O162" s="505">
        <v>0.67</v>
      </c>
      <c r="P162" s="422">
        <v>45709</v>
      </c>
      <c r="Q162" s="422">
        <v>45723</v>
      </c>
      <c r="R162" s="423">
        <f t="shared" si="65"/>
        <v>5.9701492537313312</v>
      </c>
      <c r="S162" s="474">
        <f>IF(INDEX(Historical!$D$7:$D$1190,MATCH(B162,Historical!$B$7:$B$1192,0))=0,"n/a",(INDEX(Historical!$C$7:$C$1190,MATCH(B162,Historical!$B$7:$B$1192,0))/INDEX(Historical!$D$7:$D$1190,MATCH(B162,Historical!$B$7:$B$1192,0))-1)*100)</f>
        <v>10.743801652892571</v>
      </c>
      <c r="T162" s="474">
        <f>IF(INDEX(Historical!$F$7:$F$1190,MATCH(B162,Historical!$B$7:$B$1192,0))=0,"n/a",((INDEX(Historical!$C$7:$C$1190,MATCH(B162,Historical!$B$7:$B$1192,0))/INDEX(Historical!$F$7:$F$1190,MATCH(B162,Historical!$B$7:$B$1192,0)))^(1/3)-1)*100)</f>
        <v>10.247377144973324</v>
      </c>
      <c r="U162" s="474">
        <f>IF(INDEX(Historical!$H$7:$H$1190,MATCH(B162,Historical!$B$7:$B$1192,0))=0,"n/a",((INDEX(Historical!$C$7:$C$1190,MATCH(B162,Historical!$B$7:$B$1192,0))/INDEX(Historical!$H$7:$H$1190,MATCH(B162,Historical!$B$7:$B$1192,0)))^(1/5)-1)*100)</f>
        <v>9.7905858369374599</v>
      </c>
      <c r="V162" s="474">
        <f>IF(INDEX(Historical!$M$7:$M$1190,MATCH(B162,Historical!$B$7:$B$1192,0))=0,"n/a",((INDEX(Historical!$C$7:$C$1190,MATCH(B162,Historical!$B$7:$B$1192,0))/INDEX(Historical!$M$7:$M$1190,MATCH(B162,Historical!$B$7:$B$1192,0)))^(1/10)-1)*100)</f>
        <v>9.3837896756780559</v>
      </c>
      <c r="W162" s="475">
        <f t="shared" si="66"/>
        <v>1.0433509461868891</v>
      </c>
      <c r="X162" s="476">
        <f t="shared" si="67"/>
        <v>2.061175965671044</v>
      </c>
      <c r="Y162" s="451"/>
      <c r="Z162" s="430">
        <f t="shared" si="68"/>
        <v>56.126482213438734</v>
      </c>
      <c r="AA162" s="581">
        <f t="shared" si="69"/>
        <v>29.045454545454547</v>
      </c>
      <c r="AB162" s="406">
        <v>12</v>
      </c>
      <c r="AC162" s="568">
        <v>5.0599999999999996</v>
      </c>
      <c r="AD162" s="568">
        <v>2.48</v>
      </c>
      <c r="AE162" s="568">
        <v>5.16</v>
      </c>
      <c r="AF162" s="568" t="s">
        <v>135</v>
      </c>
      <c r="AG162" s="568" t="s">
        <v>135</v>
      </c>
      <c r="AH162" s="568">
        <v>11.62</v>
      </c>
      <c r="AI162" s="568">
        <v>11</v>
      </c>
      <c r="AJ162" s="568">
        <v>4.75</v>
      </c>
      <c r="AK162" s="568">
        <v>11.709999999999999</v>
      </c>
      <c r="AL162" s="576">
        <v>40790</v>
      </c>
      <c r="AM162" s="571">
        <v>0.15</v>
      </c>
      <c r="AN162" s="568" t="s">
        <v>135</v>
      </c>
      <c r="AO162" s="510">
        <f t="shared" si="70"/>
        <v>-17.322501558758631</v>
      </c>
      <c r="AP162" s="511">
        <f t="shared" si="71"/>
        <v>11.722952986695914</v>
      </c>
      <c r="AQ162" s="582" t="str">
        <f t="shared" si="72"/>
        <v>n/a</v>
      </c>
      <c r="AR162" s="430">
        <f>INDEX(Historical!$C$7:$C$1190,MATCH(B162,Historical!$B$7:$B$1214,0))*IF(AH162="n/a",1.03,IF(AH162&lt;0,1.01,IF(AH162&gt;10,1.1,(1+AH162/100))))</f>
        <v>2.9480000000000004</v>
      </c>
      <c r="AS162" s="581">
        <f t="shared" si="73"/>
        <v>3.2428000000000008</v>
      </c>
      <c r="AT162" s="581">
        <f t="shared" si="76"/>
        <v>3.5670800000000011</v>
      </c>
      <c r="AU162" s="581">
        <f t="shared" si="76"/>
        <v>3.9237880000000014</v>
      </c>
      <c r="AV162" s="581">
        <f t="shared" si="76"/>
        <v>4.3161668000000022</v>
      </c>
      <c r="AW162" s="430">
        <f t="shared" si="74"/>
        <v>17.997834800000007</v>
      </c>
      <c r="AX162" s="516">
        <f t="shared" si="75"/>
        <v>12.245924202218145</v>
      </c>
      <c r="AY162" s="606">
        <v>0.73</v>
      </c>
      <c r="AZ162" s="571">
        <v>20.34</v>
      </c>
      <c r="BA162" s="571">
        <v>-10</v>
      </c>
      <c r="BB162" s="571">
        <v>0.28999999999999998</v>
      </c>
      <c r="BC162" s="571">
        <v>2.1999999999999997</v>
      </c>
      <c r="BD162" s="591"/>
      <c r="BE162" s="421">
        <v>2018</v>
      </c>
      <c r="BF162" s="421">
        <f t="shared" si="77"/>
        <v>1</v>
      </c>
      <c r="BG162" s="578">
        <v>21.51</v>
      </c>
      <c r="BH162" t="s">
        <v>3876</v>
      </c>
      <c r="BI162" t="s">
        <v>3877</v>
      </c>
    </row>
    <row r="163" spans="1:61" s="486" customFormat="1" ht="13" thickBot="1" x14ac:dyDescent="0.3">
      <c r="B163" s="560"/>
      <c r="E163" s="561"/>
      <c r="F163" s="551"/>
      <c r="J163" s="501"/>
      <c r="L163" s="552"/>
      <c r="M163" s="551"/>
      <c r="N163" s="551"/>
      <c r="O163" s="501"/>
      <c r="R163" s="551"/>
      <c r="S163" s="553"/>
      <c r="T163" s="553"/>
      <c r="U163" s="553"/>
      <c r="V163" s="553"/>
      <c r="W163" s="553"/>
      <c r="X163" s="553"/>
      <c r="Y163" s="560"/>
      <c r="Z163" s="501"/>
      <c r="AC163" s="554"/>
      <c r="AD163" s="554"/>
      <c r="AE163" s="554"/>
      <c r="AF163" s="554"/>
      <c r="AG163" s="554"/>
      <c r="AH163" s="554"/>
      <c r="AI163" s="554"/>
      <c r="AJ163" s="554"/>
      <c r="AK163" s="554"/>
      <c r="AL163" s="554"/>
      <c r="AM163" s="554"/>
      <c r="AN163" s="554"/>
      <c r="AO163" s="501"/>
      <c r="AR163" s="555"/>
      <c r="AS163" s="556"/>
      <c r="AT163" s="556"/>
      <c r="AU163" s="556"/>
      <c r="AV163" s="556"/>
      <c r="AW163" s="555"/>
      <c r="AX163" s="556"/>
      <c r="AY163" s="501"/>
      <c r="BD163" s="561"/>
      <c r="BE163" s="551"/>
      <c r="BF163" s="551"/>
      <c r="BI163"/>
    </row>
    <row r="164" spans="1:61" x14ac:dyDescent="0.25">
      <c r="A164" s="8" t="s">
        <v>3618</v>
      </c>
      <c r="B164" s="435">
        <f>COUNTA(B7:B162)</f>
        <v>156</v>
      </c>
      <c r="E164" s="566">
        <f>AVERAGE(E7:E162)</f>
        <v>7.0128205128205128</v>
      </c>
      <c r="I164" s="557">
        <f>AVERAGE(I7:I162)</f>
        <v>107.05224358974355</v>
      </c>
      <c r="J164" s="558">
        <f>AVERAGE(J7:J162)</f>
        <v>2.7226730598478319</v>
      </c>
      <c r="K164" s="562">
        <f>AVERAGE(K7:K162)</f>
        <v>0.47989102564102565</v>
      </c>
      <c r="M164" s="557">
        <f>AVERAGE(M7:M162)</f>
        <v>1.8149358974358971</v>
      </c>
      <c r="O164" s="562">
        <f>AVERAGE(O7:O162)</f>
        <v>0.4436677350427351</v>
      </c>
      <c r="R164" s="557">
        <f t="shared" ref="R164:X164" si="78">AVERAGE(R7:R162)</f>
        <v>8.5501483759226709</v>
      </c>
      <c r="S164" s="563">
        <f t="shared" si="78"/>
        <v>10.434900320064852</v>
      </c>
      <c r="T164" s="563">
        <f t="shared" si="78"/>
        <v>14.398473384010854</v>
      </c>
      <c r="U164" s="563">
        <f t="shared" si="78"/>
        <v>17.035322962871078</v>
      </c>
      <c r="V164" s="563">
        <f t="shared" si="78"/>
        <v>10.390405637072844</v>
      </c>
      <c r="W164" s="564">
        <f t="shared" si="78"/>
        <v>1.5305466355430235</v>
      </c>
      <c r="X164" s="565">
        <f t="shared" si="78"/>
        <v>3.1635670392303097</v>
      </c>
      <c r="Z164" s="558">
        <f>AVERAGE(Z7:Z162)</f>
        <v>65.835646351314949</v>
      </c>
      <c r="AA164" s="557">
        <f>AVERAGE(AA7:AA162)</f>
        <v>27.673239962108205</v>
      </c>
      <c r="AB164" s="400"/>
      <c r="AC164" s="557">
        <f t="shared" ref="AC164:BC164" si="79">AVERAGE(AC7:AC162)</f>
        <v>5.6571794871794854</v>
      </c>
      <c r="AD164" s="557">
        <f t="shared" si="79"/>
        <v>3.3321649484536087</v>
      </c>
      <c r="AE164" s="557">
        <f t="shared" si="79"/>
        <v>3.3830128205128212</v>
      </c>
      <c r="AF164" s="557">
        <f t="shared" si="79"/>
        <v>4.4779470198675497</v>
      </c>
      <c r="AG164" s="557">
        <f t="shared" si="79"/>
        <v>17.742302631578948</v>
      </c>
      <c r="AH164" s="557">
        <f t="shared" si="79"/>
        <v>35.983046357615912</v>
      </c>
      <c r="AI164" s="557">
        <f t="shared" si="79"/>
        <v>26.347350993377493</v>
      </c>
      <c r="AJ164" s="557">
        <f t="shared" si="79"/>
        <v>9.7583211678832118</v>
      </c>
      <c r="AK164" s="557">
        <f t="shared" si="79"/>
        <v>10.904913793103457</v>
      </c>
      <c r="AL164" s="627">
        <f t="shared" si="79"/>
        <v>20895.916346153852</v>
      </c>
      <c r="AM164" s="557">
        <f t="shared" si="79"/>
        <v>10.183782051282051</v>
      </c>
      <c r="AN164" s="557">
        <f t="shared" si="79"/>
        <v>1.2157236842105263</v>
      </c>
      <c r="AO164" s="593">
        <f t="shared" si="79"/>
        <v>-8.5535930780623222</v>
      </c>
      <c r="AP164" s="557">
        <f t="shared" si="79"/>
        <v>19.74404751353843</v>
      </c>
      <c r="AQ164" s="619">
        <f t="shared" si="79"/>
        <v>96.740078177553343</v>
      </c>
      <c r="AR164" s="618">
        <f t="shared" si="79"/>
        <v>1.7487246476923075</v>
      </c>
      <c r="AS164" s="557">
        <f t="shared" si="79"/>
        <v>1.8805762380895199</v>
      </c>
      <c r="AT164" s="557">
        <f t="shared" si="79"/>
        <v>1.9993103768426637</v>
      </c>
      <c r="AU164" s="557">
        <f t="shared" si="79"/>
        <v>2.1278457724459843</v>
      </c>
      <c r="AV164" s="557">
        <f t="shared" si="79"/>
        <v>2.2670738876234298</v>
      </c>
      <c r="AW164" s="557">
        <f t="shared" si="79"/>
        <v>10.023530922693899</v>
      </c>
      <c r="AX164" s="619">
        <f t="shared" si="79"/>
        <v>15.191564856042358</v>
      </c>
      <c r="AY164" s="618">
        <f t="shared" si="79"/>
        <v>0.98967948717948706</v>
      </c>
      <c r="AZ164" s="557">
        <f t="shared" si="79"/>
        <v>33.382564102564103</v>
      </c>
      <c r="BA164" s="557">
        <f t="shared" si="79"/>
        <v>-15.927115384615385</v>
      </c>
      <c r="BB164" s="557">
        <f t="shared" si="79"/>
        <v>2.8173076923076934</v>
      </c>
      <c r="BC164" s="619">
        <f t="shared" si="79"/>
        <v>3.6899358974358982</v>
      </c>
      <c r="BD164" s="557"/>
      <c r="BE164" s="400">
        <f>AVERAGE(BE7:BE162)</f>
        <v>2018.7820512820513</v>
      </c>
      <c r="BF164" s="557">
        <f>AVERAGE(BF7:BF162)</f>
        <v>0.82467532467532467</v>
      </c>
      <c r="BG164" s="557">
        <f>AVERAGE(BG7:BG162)</f>
        <v>6.0610897435897444</v>
      </c>
    </row>
    <row r="165" spans="1:61" x14ac:dyDescent="0.25">
      <c r="O165" s="614"/>
      <c r="W165" s="626"/>
      <c r="X165" s="626"/>
      <c r="AC165"/>
      <c r="AD165"/>
      <c r="AE165"/>
      <c r="AF165"/>
      <c r="AG165"/>
      <c r="AH165"/>
      <c r="AI165"/>
      <c r="AJ165"/>
      <c r="AK165"/>
      <c r="AL165" s="628"/>
      <c r="AM165"/>
      <c r="AN165" s="435"/>
      <c r="AO165"/>
      <c r="AQ165" s="435"/>
      <c r="AR165"/>
      <c r="AS165"/>
      <c r="AT165"/>
      <c r="AU165"/>
      <c r="AV165"/>
      <c r="AW165"/>
      <c r="AX165" s="435"/>
      <c r="AY165"/>
      <c r="BC165" s="435"/>
      <c r="BD165"/>
      <c r="BE165" s="617"/>
      <c r="BF165"/>
    </row>
    <row r="166" spans="1:61" x14ac:dyDescent="0.25">
      <c r="A166" t="s">
        <v>3700</v>
      </c>
      <c r="I166" s="435"/>
      <c r="J166"/>
      <c r="O166" s="614"/>
      <c r="W166" s="626"/>
      <c r="X166" s="626"/>
      <c r="AC166"/>
      <c r="AD166"/>
      <c r="AE166"/>
      <c r="AF166"/>
      <c r="AG166"/>
      <c r="AH166"/>
      <c r="AI166"/>
      <c r="AJ166"/>
      <c r="AK166"/>
      <c r="AL166" s="628"/>
      <c r="AM166"/>
      <c r="AN166" s="435"/>
      <c r="AO166"/>
      <c r="AQ166" s="435"/>
      <c r="AR166"/>
      <c r="AS166"/>
      <c r="AT166"/>
      <c r="AU166"/>
      <c r="AV166"/>
      <c r="AW166"/>
      <c r="AX166" s="435"/>
      <c r="AY166"/>
      <c r="BC166" s="435"/>
      <c r="BD166"/>
      <c r="BE166" s="617"/>
      <c r="BF166"/>
    </row>
    <row r="167" spans="1:61" x14ac:dyDescent="0.25">
      <c r="A167" t="s">
        <v>3656</v>
      </c>
      <c r="B167" s="435">
        <f t="shared" ref="B167:B177" si="80">COUNTIF($C$7:$C$162,"="&amp;$A167)</f>
        <v>5</v>
      </c>
      <c r="E167" s="566">
        <f t="shared" ref="E167:E177" si="81">AVERAGEIFS($E$7:$E$162,$C$7:$C$162,"="&amp;$A167)</f>
        <v>6.6</v>
      </c>
      <c r="I167" s="612">
        <f t="shared" ref="I167:K177" si="82">AVERAGEIFS(I$7:I$162,$C$7:$C$162,"="&amp;$A167)</f>
        <v>38.462000000000003</v>
      </c>
      <c r="J167" s="557">
        <f t="shared" si="82"/>
        <v>3.0767829808812199</v>
      </c>
      <c r="K167" s="562">
        <f t="shared" si="82"/>
        <v>0.25</v>
      </c>
      <c r="L167" s="566"/>
      <c r="M167" s="557">
        <f t="shared" ref="M167:M177" si="83">AVERAGEIFS(M$7:M$162,$C$7:$C$162,"="&amp;$A167)</f>
        <v>0.88800000000000012</v>
      </c>
      <c r="N167" s="566"/>
      <c r="O167" s="562">
        <f t="shared" ref="O167:O177" si="84">AVERAGEIFS(O$7:O$162,$C$7:$C$162,"="&amp;$A167)</f>
        <v>0.22919999999999999</v>
      </c>
      <c r="P167" s="566"/>
      <c r="Q167" s="566"/>
      <c r="R167" s="557">
        <f t="shared" ref="R167:X177" si="85">AVERAGEIFS(R$7:R$162,$C$7:$C$162,"="&amp;$A167)</f>
        <v>11.844911423858795</v>
      </c>
      <c r="S167" s="557">
        <f t="shared" si="85"/>
        <v>9.5604390338735676</v>
      </c>
      <c r="T167" s="557">
        <f t="shared" si="85"/>
        <v>13.210935834288117</v>
      </c>
      <c r="U167" s="557">
        <f t="shared" si="85"/>
        <v>13.599384166638686</v>
      </c>
      <c r="V167" s="557">
        <f t="shared" si="85"/>
        <v>12.068872384564933</v>
      </c>
      <c r="W167" s="565">
        <f t="shared" si="85"/>
        <v>1.7690946835370527</v>
      </c>
      <c r="X167" s="565">
        <f t="shared" si="85"/>
        <v>0.71569662849937299</v>
      </c>
      <c r="Y167" s="435"/>
      <c r="Z167" s="557">
        <f t="shared" ref="Z167:AA177" si="86">AVERAGEIFS(Z$7:Z$162,$C$7:$C$162,"="&amp;$A167)</f>
        <v>63.796341011051162</v>
      </c>
      <c r="AA167" s="557">
        <f t="shared" si="86"/>
        <v>28.022972541436459</v>
      </c>
      <c r="AB167" s="557"/>
      <c r="AC167" s="557">
        <f t="shared" ref="AC167:AL177" si="87">AVERAGEIFS(AC$7:AC$162,$C$7:$C$162,"="&amp;$A167)</f>
        <v>0.78199999999999992</v>
      </c>
      <c r="AD167" s="557">
        <f t="shared" si="87"/>
        <v>5.4050000000000002</v>
      </c>
      <c r="AE167" s="557">
        <f t="shared" si="87"/>
        <v>1.9059999999999999</v>
      </c>
      <c r="AF167" s="557">
        <f t="shared" si="87"/>
        <v>7.7100000000000009</v>
      </c>
      <c r="AG167" s="557">
        <f t="shared" si="87"/>
        <v>13.035999999999998</v>
      </c>
      <c r="AH167" s="557">
        <f t="shared" si="87"/>
        <v>51.118000000000002</v>
      </c>
      <c r="AI167" s="557">
        <f t="shared" si="87"/>
        <v>14.468</v>
      </c>
      <c r="AJ167" s="557">
        <f t="shared" si="87"/>
        <v>15.959999999999999</v>
      </c>
      <c r="AK167" s="557">
        <f t="shared" si="87"/>
        <v>6.123333333333334</v>
      </c>
      <c r="AL167" s="627">
        <f t="shared" si="87"/>
        <v>12242.494000000001</v>
      </c>
      <c r="AM167" s="557">
        <f t="shared" ref="AM167:AV177" si="88">AVERAGEIFS(AM$7:AM$162,$C$7:$C$162,"="&amp;$A167)</f>
        <v>36.019999999999996</v>
      </c>
      <c r="AN167" s="615">
        <f t="shared" si="88"/>
        <v>1.9740000000000002</v>
      </c>
      <c r="AO167" s="557">
        <f t="shared" si="88"/>
        <v>-7.7505255367776833</v>
      </c>
      <c r="AP167" s="557">
        <f t="shared" si="88"/>
        <v>15.86549003102922</v>
      </c>
      <c r="AQ167" s="615">
        <f t="shared" si="88"/>
        <v>229.97871855803555</v>
      </c>
      <c r="AR167" s="557">
        <f t="shared" si="88"/>
        <v>0.85742000000000007</v>
      </c>
      <c r="AS167" s="557">
        <f t="shared" si="88"/>
        <v>0.91802700000000004</v>
      </c>
      <c r="AT167" s="557">
        <f t="shared" si="88"/>
        <v>0.95810336600000012</v>
      </c>
      <c r="AU167" s="557">
        <f t="shared" si="88"/>
        <v>1.0006644261394002</v>
      </c>
      <c r="AV167" s="557">
        <f t="shared" si="88"/>
        <v>1.0459019142101229</v>
      </c>
      <c r="AW167" s="557">
        <f t="shared" ref="AW167:BC177" si="89">AVERAGEIFS(AW$7:AW$162,$C$7:$C$162,"="&amp;$A167)</f>
        <v>4.7801167063495225</v>
      </c>
      <c r="AX167" s="615">
        <f t="shared" si="89"/>
        <v>16.843984550881725</v>
      </c>
      <c r="AY167" s="557">
        <f t="shared" si="89"/>
        <v>1.0099999999999998</v>
      </c>
      <c r="AZ167" s="557">
        <f t="shared" si="89"/>
        <v>37.655999999999992</v>
      </c>
      <c r="BA167" s="557">
        <f t="shared" si="89"/>
        <v>-17.712</v>
      </c>
      <c r="BB167" s="557">
        <f t="shared" si="89"/>
        <v>5.8100000000000005</v>
      </c>
      <c r="BC167" s="615">
        <f t="shared" si="89"/>
        <v>5.2459999999999996</v>
      </c>
      <c r="BD167" s="557"/>
      <c r="BE167" s="400">
        <f t="shared" ref="BE167:BG177" si="90">AVERAGEIFS(BE$7:BE$162,$C$7:$C$162,"="&amp;$A167)</f>
        <v>2019.2</v>
      </c>
      <c r="BF167" s="557">
        <f t="shared" si="90"/>
        <v>0.8</v>
      </c>
      <c r="BG167" s="557">
        <f t="shared" si="90"/>
        <v>4.226</v>
      </c>
    </row>
    <row r="168" spans="1:61" x14ac:dyDescent="0.25">
      <c r="A168" t="s">
        <v>243</v>
      </c>
      <c r="B168" s="435">
        <f t="shared" si="80"/>
        <v>21</v>
      </c>
      <c r="E168" s="566">
        <f t="shared" si="81"/>
        <v>6.8095238095238093</v>
      </c>
      <c r="I168" s="612">
        <f t="shared" si="82"/>
        <v>174.29857142857139</v>
      </c>
      <c r="J168" s="557">
        <f t="shared" si="82"/>
        <v>2.5014998669536022</v>
      </c>
      <c r="K168" s="562">
        <f t="shared" si="82"/>
        <v>0.57261904761904769</v>
      </c>
      <c r="L168" s="566"/>
      <c r="M168" s="557">
        <f t="shared" si="83"/>
        <v>2.2904761904761908</v>
      </c>
      <c r="N168" s="566"/>
      <c r="O168" s="562">
        <f t="shared" si="84"/>
        <v>0.53186507936507932</v>
      </c>
      <c r="P168" s="566"/>
      <c r="Q168" s="566"/>
      <c r="R168" s="557">
        <f t="shared" si="85"/>
        <v>8.4292493111232289</v>
      </c>
      <c r="S168" s="557">
        <f t="shared" si="85"/>
        <v>11.97093872262713</v>
      </c>
      <c r="T168" s="557">
        <f t="shared" si="85"/>
        <v>15.013033604185463</v>
      </c>
      <c r="U168" s="557">
        <f t="shared" si="85"/>
        <v>14.280415169821174</v>
      </c>
      <c r="V168" s="557">
        <f t="shared" si="85"/>
        <v>12.279954727624785</v>
      </c>
      <c r="W168" s="565">
        <f t="shared" si="85"/>
        <v>0.9240905767978923</v>
      </c>
      <c r="X168" s="565">
        <f t="shared" si="85"/>
        <v>1.2639436314942183</v>
      </c>
      <c r="Y168" s="435"/>
      <c r="Z168" s="557">
        <f t="shared" si="86"/>
        <v>39.470510535835352</v>
      </c>
      <c r="AA168" s="557">
        <f t="shared" si="86"/>
        <v>20.923572683883386</v>
      </c>
      <c r="AB168" s="557"/>
      <c r="AC168" s="557">
        <f t="shared" si="87"/>
        <v>13.616666666666671</v>
      </c>
      <c r="AD168" s="557">
        <f t="shared" si="87"/>
        <v>3.4645454545454539</v>
      </c>
      <c r="AE168" s="557">
        <f t="shared" si="87"/>
        <v>2.2747619047619048</v>
      </c>
      <c r="AF168" s="557">
        <f t="shared" si="87"/>
        <v>4.5447368421052632</v>
      </c>
      <c r="AG168" s="557">
        <f t="shared" si="87"/>
        <v>22.97684210526316</v>
      </c>
      <c r="AH168" s="557">
        <f t="shared" si="87"/>
        <v>-2.5105263157894728</v>
      </c>
      <c r="AI168" s="557">
        <f t="shared" si="87"/>
        <v>58.976315789473695</v>
      </c>
      <c r="AJ168" s="557">
        <f t="shared" si="87"/>
        <v>11.347058823529412</v>
      </c>
      <c r="AK168" s="557">
        <f t="shared" si="87"/>
        <v>3.0846666666666667</v>
      </c>
      <c r="AL168" s="627">
        <f t="shared" si="87"/>
        <v>20950.902857142857</v>
      </c>
      <c r="AM168" s="557">
        <f t="shared" si="88"/>
        <v>13.019523809523811</v>
      </c>
      <c r="AN168" s="615">
        <f t="shared" si="88"/>
        <v>1.0852631578947367</v>
      </c>
      <c r="AO168" s="557">
        <f t="shared" si="88"/>
        <v>-4.8822117279825648</v>
      </c>
      <c r="AP168" s="557">
        <f t="shared" si="88"/>
        <v>16.681426214427656</v>
      </c>
      <c r="AQ168" s="615">
        <f t="shared" si="88"/>
        <v>88.474943850266015</v>
      </c>
      <c r="AR168" s="557">
        <f t="shared" si="88"/>
        <v>2.1687102976190475</v>
      </c>
      <c r="AS168" s="557">
        <f t="shared" si="88"/>
        <v>2.3422866358190482</v>
      </c>
      <c r="AT168" s="557">
        <f t="shared" si="88"/>
        <v>2.4605884616089564</v>
      </c>
      <c r="AU168" s="557">
        <f t="shared" si="88"/>
        <v>2.5876571656384066</v>
      </c>
      <c r="AV168" s="557">
        <f t="shared" si="88"/>
        <v>2.7242394561689869</v>
      </c>
      <c r="AW168" s="557">
        <f t="shared" si="89"/>
        <v>12.283482016854448</v>
      </c>
      <c r="AX168" s="615">
        <f t="shared" si="89"/>
        <v>13.749757626791347</v>
      </c>
      <c r="AY168" s="557">
        <f t="shared" si="89"/>
        <v>1.0542857142857143</v>
      </c>
      <c r="AZ168" s="557">
        <f t="shared" si="89"/>
        <v>34.76285714285715</v>
      </c>
      <c r="BA168" s="557">
        <f t="shared" si="89"/>
        <v>-21.56904761904762</v>
      </c>
      <c r="BB168" s="557">
        <f t="shared" si="89"/>
        <v>3.5076190476190483</v>
      </c>
      <c r="BC168" s="615">
        <f t="shared" si="89"/>
        <v>2.3514285714285714</v>
      </c>
      <c r="BD168" s="557"/>
      <c r="BE168" s="400">
        <f t="shared" si="90"/>
        <v>2018.9047619047619</v>
      </c>
      <c r="BF168" s="557">
        <f t="shared" si="90"/>
        <v>0.7142857142857143</v>
      </c>
      <c r="BG168" s="557">
        <f t="shared" si="90"/>
        <v>9.6533333333333324</v>
      </c>
    </row>
    <row r="169" spans="1:61" x14ac:dyDescent="0.25">
      <c r="A169" t="s">
        <v>127</v>
      </c>
      <c r="B169" s="435">
        <f t="shared" si="80"/>
        <v>7</v>
      </c>
      <c r="E169" s="566">
        <f t="shared" si="81"/>
        <v>6.8571428571428568</v>
      </c>
      <c r="I169" s="612">
        <f t="shared" si="82"/>
        <v>63.178571428571431</v>
      </c>
      <c r="J169" s="557">
        <f t="shared" si="82"/>
        <v>2.7946929216316354</v>
      </c>
      <c r="K169" s="562">
        <f t="shared" si="82"/>
        <v>0.48928571428571427</v>
      </c>
      <c r="L169" s="566"/>
      <c r="M169" s="557">
        <f t="shared" si="83"/>
        <v>1.5714285714285714</v>
      </c>
      <c r="N169" s="566"/>
      <c r="O169" s="562">
        <f t="shared" si="84"/>
        <v>0.46428571428571425</v>
      </c>
      <c r="P169" s="566"/>
      <c r="Q169" s="566"/>
      <c r="R169" s="557">
        <f t="shared" si="85"/>
        <v>6.7470018310354396</v>
      </c>
      <c r="S169" s="557">
        <f t="shared" si="85"/>
        <v>13.368023307764217</v>
      </c>
      <c r="T169" s="557">
        <f t="shared" si="85"/>
        <v>15.532374432109089</v>
      </c>
      <c r="U169" s="557">
        <f t="shared" si="85"/>
        <v>12.106462987883967</v>
      </c>
      <c r="V169" s="557">
        <f t="shared" si="85"/>
        <v>5.1676799697677467</v>
      </c>
      <c r="W169" s="565">
        <f t="shared" si="85"/>
        <v>2.8350452771481436</v>
      </c>
      <c r="X169" s="565">
        <f t="shared" si="85"/>
        <v>21.147521445921246</v>
      </c>
      <c r="Y169" s="435"/>
      <c r="Z169" s="557">
        <f t="shared" si="86"/>
        <v>36.072604425359955</v>
      </c>
      <c r="AA169" s="557">
        <f t="shared" si="86"/>
        <v>17.070942142206011</v>
      </c>
      <c r="AB169" s="557"/>
      <c r="AC169" s="557">
        <f t="shared" si="87"/>
        <v>4.6042857142857141</v>
      </c>
      <c r="AD169" s="557">
        <f t="shared" si="87"/>
        <v>17.965</v>
      </c>
      <c r="AE169" s="557">
        <f t="shared" si="87"/>
        <v>1.3057142857142858</v>
      </c>
      <c r="AF169" s="557">
        <f t="shared" si="87"/>
        <v>2.9142857142857141</v>
      </c>
      <c r="AG169" s="557">
        <f t="shared" si="87"/>
        <v>16.658571428571431</v>
      </c>
      <c r="AH169" s="557">
        <f t="shared" si="87"/>
        <v>1.4633333333333323</v>
      </c>
      <c r="AI169" s="557">
        <f t="shared" si="87"/>
        <v>10.596666666666666</v>
      </c>
      <c r="AJ169" s="557">
        <f t="shared" si="87"/>
        <v>13.886666666666668</v>
      </c>
      <c r="AK169" s="557">
        <f t="shared" si="87"/>
        <v>0.60000000000000009</v>
      </c>
      <c r="AL169" s="627">
        <f t="shared" si="87"/>
        <v>9362.2342857142849</v>
      </c>
      <c r="AM169" s="557">
        <f t="shared" si="88"/>
        <v>13.770000000000001</v>
      </c>
      <c r="AN169" s="615">
        <f t="shared" si="88"/>
        <v>1.0814285714285714</v>
      </c>
      <c r="AO169" s="557">
        <f t="shared" si="88"/>
        <v>-2.1697862326904129</v>
      </c>
      <c r="AP169" s="557">
        <f t="shared" si="88"/>
        <v>14.9011559095156</v>
      </c>
      <c r="AQ169" s="615">
        <f t="shared" si="88"/>
        <v>46.406900710560443</v>
      </c>
      <c r="AR169" s="557">
        <f t="shared" si="88"/>
        <v>1.520475</v>
      </c>
      <c r="AS169" s="557">
        <f t="shared" si="88"/>
        <v>1.6320653314285714</v>
      </c>
      <c r="AT169" s="557">
        <f t="shared" si="88"/>
        <v>1.6603498838788575</v>
      </c>
      <c r="AU169" s="557">
        <f t="shared" si="88"/>
        <v>1.6893888151626804</v>
      </c>
      <c r="AV169" s="557">
        <f t="shared" si="88"/>
        <v>1.7192065441818953</v>
      </c>
      <c r="AW169" s="557">
        <f t="shared" si="89"/>
        <v>8.2214855746520037</v>
      </c>
      <c r="AX169" s="615">
        <f t="shared" si="89"/>
        <v>14.545750099892697</v>
      </c>
      <c r="AY169" s="557">
        <f t="shared" si="89"/>
        <v>0.48285714285714282</v>
      </c>
      <c r="AZ169" s="557">
        <f t="shared" si="89"/>
        <v>37.872857142857143</v>
      </c>
      <c r="BA169" s="557">
        <f t="shared" si="89"/>
        <v>-21.821428571428577</v>
      </c>
      <c r="BB169" s="557">
        <f t="shared" si="89"/>
        <v>4.7371428571428567</v>
      </c>
      <c r="BC169" s="615">
        <f t="shared" si="89"/>
        <v>4.047142857142858</v>
      </c>
      <c r="BD169" s="557"/>
      <c r="BE169" s="400">
        <f t="shared" si="90"/>
        <v>2019.1428571428571</v>
      </c>
      <c r="BF169" s="557">
        <f t="shared" si="90"/>
        <v>0.7142857142857143</v>
      </c>
      <c r="BG169" s="557">
        <f t="shared" si="90"/>
        <v>6.3828571428571417</v>
      </c>
    </row>
    <row r="170" spans="1:61" x14ac:dyDescent="0.25">
      <c r="A170" t="s">
        <v>177</v>
      </c>
      <c r="B170" s="435">
        <f t="shared" si="80"/>
        <v>11</v>
      </c>
      <c r="E170" s="566">
        <f t="shared" si="81"/>
        <v>8.0909090909090917</v>
      </c>
      <c r="I170" s="612">
        <f t="shared" si="82"/>
        <v>62.104545454545452</v>
      </c>
      <c r="J170" s="557">
        <f t="shared" si="82"/>
        <v>3.6885388294290111</v>
      </c>
      <c r="K170" s="562">
        <f t="shared" si="82"/>
        <v>0.54086363636363644</v>
      </c>
      <c r="L170" s="566"/>
      <c r="M170" s="557">
        <f t="shared" si="83"/>
        <v>2.1634545454545457</v>
      </c>
      <c r="N170" s="566"/>
      <c r="O170" s="562">
        <f t="shared" si="84"/>
        <v>0.49702727272727265</v>
      </c>
      <c r="P170" s="566"/>
      <c r="Q170" s="566"/>
      <c r="R170" s="557">
        <f t="shared" si="85"/>
        <v>9.2245778470106607</v>
      </c>
      <c r="S170" s="557">
        <f t="shared" si="85"/>
        <v>9.2481170725301336</v>
      </c>
      <c r="T170" s="557">
        <f t="shared" si="85"/>
        <v>15.234961225489625</v>
      </c>
      <c r="U170" s="557">
        <f t="shared" si="85"/>
        <v>18.421043278527456</v>
      </c>
      <c r="V170" s="557">
        <f t="shared" si="85"/>
        <v>8.0645716592153978</v>
      </c>
      <c r="W170" s="565">
        <f t="shared" si="85"/>
        <v>0.97767957470309153</v>
      </c>
      <c r="X170" s="565">
        <f t="shared" si="85"/>
        <v>1.7364678136450973</v>
      </c>
      <c r="Y170" s="435"/>
      <c r="Z170" s="557">
        <f t="shared" si="86"/>
        <v>58.040962272015193</v>
      </c>
      <c r="AA170" s="557">
        <f t="shared" si="86"/>
        <v>15.156412176972989</v>
      </c>
      <c r="AB170" s="557"/>
      <c r="AC170" s="557">
        <f t="shared" si="87"/>
        <v>3.9454545454545453</v>
      </c>
      <c r="AD170" s="557">
        <f t="shared" si="87"/>
        <v>2.3412500000000001</v>
      </c>
      <c r="AE170" s="557">
        <f t="shared" si="87"/>
        <v>3.0590909090909095</v>
      </c>
      <c r="AF170" s="557">
        <f t="shared" si="87"/>
        <v>3.627272727272727</v>
      </c>
      <c r="AG170" s="557">
        <f t="shared" si="87"/>
        <v>24.389999999999997</v>
      </c>
      <c r="AH170" s="557">
        <f t="shared" si="87"/>
        <v>-0.59909090909090845</v>
      </c>
      <c r="AI170" s="557">
        <f t="shared" si="87"/>
        <v>10.404545454545454</v>
      </c>
      <c r="AJ170" s="557">
        <f t="shared" si="87"/>
        <v>10.538</v>
      </c>
      <c r="AK170" s="557">
        <f t="shared" si="87"/>
        <v>7.9272727272727277</v>
      </c>
      <c r="AL170" s="627">
        <f t="shared" si="87"/>
        <v>40659.090909090912</v>
      </c>
      <c r="AM170" s="557">
        <f t="shared" si="88"/>
        <v>10.281818181818183</v>
      </c>
      <c r="AN170" s="615">
        <f t="shared" si="88"/>
        <v>1.6654545454545455</v>
      </c>
      <c r="AO170" s="557">
        <f t="shared" si="88"/>
        <v>7.3430739219179912</v>
      </c>
      <c r="AP170" s="557">
        <f t="shared" si="88"/>
        <v>22.109582107956467</v>
      </c>
      <c r="AQ170" s="615">
        <f t="shared" si="88"/>
        <v>49.804045372836029</v>
      </c>
      <c r="AR170" s="557">
        <f t="shared" si="88"/>
        <v>2.0296165127272725</v>
      </c>
      <c r="AS170" s="557">
        <f t="shared" si="88"/>
        <v>2.1613687371818182</v>
      </c>
      <c r="AT170" s="557">
        <f t="shared" si="88"/>
        <v>2.272921235208782</v>
      </c>
      <c r="AU170" s="557">
        <f t="shared" si="88"/>
        <v>2.393107013878649</v>
      </c>
      <c r="AV170" s="557">
        <f t="shared" si="88"/>
        <v>2.5226992610923578</v>
      </c>
      <c r="AW170" s="557">
        <f t="shared" si="89"/>
        <v>11.379712760088879</v>
      </c>
      <c r="AX170" s="615">
        <f t="shared" si="89"/>
        <v>20.372585254117919</v>
      </c>
      <c r="AY170" s="557">
        <f t="shared" si="89"/>
        <v>0.86363636363636365</v>
      </c>
      <c r="AZ170" s="557">
        <f t="shared" si="89"/>
        <v>24.601818181818182</v>
      </c>
      <c r="BA170" s="557">
        <f t="shared" si="89"/>
        <v>-17.544545454545453</v>
      </c>
      <c r="BB170" s="557">
        <f t="shared" si="89"/>
        <v>1.5563636363636364</v>
      </c>
      <c r="BC170" s="615">
        <f t="shared" si="89"/>
        <v>-1.4699999999999998</v>
      </c>
      <c r="BD170" s="557"/>
      <c r="BE170" s="400">
        <f t="shared" si="90"/>
        <v>2017.8181818181818</v>
      </c>
      <c r="BF170" s="557">
        <f t="shared" si="90"/>
        <v>1</v>
      </c>
      <c r="BG170" s="557">
        <f t="shared" si="90"/>
        <v>6.8990909090909094</v>
      </c>
    </row>
    <row r="171" spans="1:61" x14ac:dyDescent="0.25">
      <c r="A171" t="s">
        <v>107</v>
      </c>
      <c r="B171" s="435">
        <f t="shared" si="80"/>
        <v>46</v>
      </c>
      <c r="E171" s="566">
        <f t="shared" si="81"/>
        <v>7.2391304347826084</v>
      </c>
      <c r="I171" s="612">
        <f t="shared" si="82"/>
        <v>71.348695652173916</v>
      </c>
      <c r="J171" s="557">
        <f t="shared" si="82"/>
        <v>2.7814187782198156</v>
      </c>
      <c r="K171" s="562">
        <f t="shared" si="82"/>
        <v>0.45392391304347834</v>
      </c>
      <c r="L171" s="566"/>
      <c r="M171" s="557">
        <f t="shared" si="83"/>
        <v>1.792217391304348</v>
      </c>
      <c r="N171" s="566"/>
      <c r="O171" s="562">
        <f t="shared" si="84"/>
        <v>0.41821304347826088</v>
      </c>
      <c r="P171" s="566"/>
      <c r="Q171" s="566"/>
      <c r="R171" s="557">
        <f t="shared" si="85"/>
        <v>9.4146041371069771</v>
      </c>
      <c r="S171" s="557">
        <f t="shared" si="85"/>
        <v>11.005383051480678</v>
      </c>
      <c r="T171" s="557">
        <f t="shared" si="85"/>
        <v>15.129130480224804</v>
      </c>
      <c r="U171" s="557">
        <f t="shared" si="85"/>
        <v>20.938612002624453</v>
      </c>
      <c r="V171" s="557">
        <f t="shared" si="85"/>
        <v>13.317354689020396</v>
      </c>
      <c r="W171" s="565">
        <f t="shared" si="85"/>
        <v>1.3535696117991773</v>
      </c>
      <c r="X171" s="565">
        <f t="shared" si="85"/>
        <v>4.0709605008175966</v>
      </c>
      <c r="Y171" s="435"/>
      <c r="Z171" s="557">
        <f t="shared" si="86"/>
        <v>52.54287790220824</v>
      </c>
      <c r="AA171" s="557">
        <f t="shared" si="86"/>
        <v>23.215334062168822</v>
      </c>
      <c r="AB171" s="557"/>
      <c r="AC171" s="557">
        <f t="shared" si="87"/>
        <v>4.1917391304347831</v>
      </c>
      <c r="AD171" s="557">
        <f t="shared" si="87"/>
        <v>2.8835999999999999</v>
      </c>
      <c r="AE171" s="557">
        <f t="shared" si="87"/>
        <v>3.1482608695652177</v>
      </c>
      <c r="AF171" s="557">
        <f t="shared" si="87"/>
        <v>1.8795555555555554</v>
      </c>
      <c r="AG171" s="557">
        <f t="shared" si="87"/>
        <v>11.87108695652174</v>
      </c>
      <c r="AH171" s="557">
        <f t="shared" si="87"/>
        <v>10.205555555555556</v>
      </c>
      <c r="AI171" s="557">
        <f t="shared" si="87"/>
        <v>18.625999999999998</v>
      </c>
      <c r="AJ171" s="557">
        <f t="shared" si="87"/>
        <v>7.3245454545454551</v>
      </c>
      <c r="AK171" s="557">
        <f t="shared" si="87"/>
        <v>12.134615384615383</v>
      </c>
      <c r="AL171" s="627">
        <f t="shared" si="87"/>
        <v>10528.418478260868</v>
      </c>
      <c r="AM171" s="557">
        <f t="shared" si="88"/>
        <v>11.200217391304351</v>
      </c>
      <c r="AN171" s="615">
        <f t="shared" si="88"/>
        <v>0.92021739130434721</v>
      </c>
      <c r="AO171" s="557">
        <f t="shared" si="88"/>
        <v>0.20597974055139837</v>
      </c>
      <c r="AP171" s="557">
        <f t="shared" si="88"/>
        <v>23.747823193603391</v>
      </c>
      <c r="AQ171" s="615">
        <f t="shared" si="88"/>
        <v>30.413435403874917</v>
      </c>
      <c r="AR171" s="557">
        <f t="shared" si="88"/>
        <v>1.7273066021739127</v>
      </c>
      <c r="AS171" s="557">
        <f t="shared" si="88"/>
        <v>1.8526447270260873</v>
      </c>
      <c r="AT171" s="557">
        <f t="shared" si="88"/>
        <v>1.9812149080346639</v>
      </c>
      <c r="AU171" s="557">
        <f t="shared" si="88"/>
        <v>2.12064973746693</v>
      </c>
      <c r="AV171" s="557">
        <f t="shared" si="88"/>
        <v>2.2719530131518457</v>
      </c>
      <c r="AW171" s="557">
        <f t="shared" si="89"/>
        <v>9.9537689878534383</v>
      </c>
      <c r="AX171" s="615">
        <f t="shared" si="89"/>
        <v>15.569775007668895</v>
      </c>
      <c r="AY171" s="557">
        <f t="shared" si="89"/>
        <v>0.9634782608695649</v>
      </c>
      <c r="AZ171" s="557">
        <f t="shared" si="89"/>
        <v>36.507826086956527</v>
      </c>
      <c r="BA171" s="557">
        <f t="shared" si="89"/>
        <v>-9.8989130434782595</v>
      </c>
      <c r="BB171" s="557">
        <f t="shared" si="89"/>
        <v>5.07</v>
      </c>
      <c r="BC171" s="615">
        <f t="shared" si="89"/>
        <v>7.4695652173913034</v>
      </c>
      <c r="BD171" s="557"/>
      <c r="BE171" s="400">
        <f t="shared" si="90"/>
        <v>2018.5434782608695</v>
      </c>
      <c r="BF171" s="557">
        <f t="shared" si="90"/>
        <v>0.90909090909090906</v>
      </c>
      <c r="BG171" s="557">
        <f t="shared" si="90"/>
        <v>2.2882608695652173</v>
      </c>
    </row>
    <row r="172" spans="1:61" x14ac:dyDescent="0.25">
      <c r="A172" t="s">
        <v>152</v>
      </c>
      <c r="B172" s="435">
        <f t="shared" si="80"/>
        <v>3</v>
      </c>
      <c r="E172" s="566">
        <f t="shared" si="81"/>
        <v>6.666666666666667</v>
      </c>
      <c r="I172" s="612">
        <f t="shared" si="82"/>
        <v>218.41666666666666</v>
      </c>
      <c r="J172" s="557">
        <f t="shared" si="82"/>
        <v>1.9836502212742337</v>
      </c>
      <c r="K172" s="562">
        <f t="shared" si="82"/>
        <v>1.548</v>
      </c>
      <c r="L172" s="566"/>
      <c r="M172" s="557">
        <f t="shared" si="83"/>
        <v>2.198</v>
      </c>
      <c r="N172" s="566"/>
      <c r="O172" s="562">
        <f t="shared" si="84"/>
        <v>1.4465000000000001</v>
      </c>
      <c r="P172" s="566"/>
      <c r="Q172" s="566"/>
      <c r="R172" s="557">
        <f t="shared" si="85"/>
        <v>7.2746792361714157</v>
      </c>
      <c r="S172" s="557">
        <f t="shared" si="85"/>
        <v>10.165807758547</v>
      </c>
      <c r="T172" s="557">
        <f t="shared" si="85"/>
        <v>9.8529207784337007</v>
      </c>
      <c r="U172" s="557">
        <f t="shared" si="85"/>
        <v>11.175120893052181</v>
      </c>
      <c r="V172" s="557">
        <f t="shared" si="85"/>
        <v>6.6961395116520439</v>
      </c>
      <c r="W172" s="565">
        <f t="shared" si="85"/>
        <v>1.7350381122320866</v>
      </c>
      <c r="X172" s="565">
        <f t="shared" si="85"/>
        <v>0.86429678103587615</v>
      </c>
      <c r="Y172" s="435"/>
      <c r="Z172" s="557">
        <f t="shared" si="86"/>
        <v>35.338287568173897</v>
      </c>
      <c r="AA172" s="557">
        <f t="shared" si="86"/>
        <v>20.823801592128845</v>
      </c>
      <c r="AB172" s="557"/>
      <c r="AC172" s="557">
        <f t="shared" si="87"/>
        <v>8.83</v>
      </c>
      <c r="AD172" s="557">
        <f t="shared" si="87"/>
        <v>2.5433333333333334</v>
      </c>
      <c r="AE172" s="557">
        <f t="shared" si="87"/>
        <v>5.9633333333333338</v>
      </c>
      <c r="AF172" s="557">
        <f t="shared" si="87"/>
        <v>3.9866666666666668</v>
      </c>
      <c r="AG172" s="557">
        <f t="shared" si="87"/>
        <v>20.726666666666667</v>
      </c>
      <c r="AH172" s="557">
        <f t="shared" si="87"/>
        <v>8.4433333333333334</v>
      </c>
      <c r="AI172" s="557">
        <f t="shared" si="87"/>
        <v>8.9300000000000015</v>
      </c>
      <c r="AJ172" s="557">
        <f t="shared" si="87"/>
        <v>1.656666666666667</v>
      </c>
      <c r="AK172" s="557">
        <f t="shared" si="87"/>
        <v>8.9066666666666681</v>
      </c>
      <c r="AL172" s="627">
        <f t="shared" si="87"/>
        <v>149060</v>
      </c>
      <c r="AM172" s="557">
        <f t="shared" si="88"/>
        <v>7.120000000000001</v>
      </c>
      <c r="AN172" s="615">
        <f t="shared" si="88"/>
        <v>0.91333333333333344</v>
      </c>
      <c r="AO172" s="557">
        <f t="shared" si="88"/>
        <v>-10.486268644801619</v>
      </c>
      <c r="AP172" s="557">
        <f t="shared" si="88"/>
        <v>12.927694612956863</v>
      </c>
      <c r="AQ172" s="615">
        <f t="shared" si="88"/>
        <v>88.102311188362705</v>
      </c>
      <c r="AR172" s="557">
        <f t="shared" si="88"/>
        <v>2.1967196499999999</v>
      </c>
      <c r="AS172" s="557">
        <f t="shared" si="88"/>
        <v>2.3266834777550001</v>
      </c>
      <c r="AT172" s="557">
        <f t="shared" si="88"/>
        <v>2.5140691010987473</v>
      </c>
      <c r="AU172" s="557">
        <f t="shared" si="88"/>
        <v>2.716716991594827</v>
      </c>
      <c r="AV172" s="557">
        <f t="shared" si="88"/>
        <v>2.9358859252316285</v>
      </c>
      <c r="AW172" s="557">
        <f t="shared" si="89"/>
        <v>12.690075145680202</v>
      </c>
      <c r="AX172" s="615">
        <f t="shared" si="89"/>
        <v>11.934098587661373</v>
      </c>
      <c r="AY172" s="557">
        <f t="shared" si="89"/>
        <v>0.65333333333333332</v>
      </c>
      <c r="AZ172" s="557">
        <f t="shared" si="89"/>
        <v>36.39</v>
      </c>
      <c r="BA172" s="557">
        <f t="shared" si="89"/>
        <v>-9.336666666666666</v>
      </c>
      <c r="BB172" s="557">
        <f t="shared" si="89"/>
        <v>4.53</v>
      </c>
      <c r="BC172" s="615">
        <f t="shared" si="89"/>
        <v>9.5666666666666647</v>
      </c>
      <c r="BD172" s="557"/>
      <c r="BE172" s="400">
        <f t="shared" si="90"/>
        <v>2019.3333333333333</v>
      </c>
      <c r="BF172" s="557">
        <f t="shared" si="90"/>
        <v>1</v>
      </c>
      <c r="BG172" s="557">
        <f t="shared" si="90"/>
        <v>8.6233333333333331</v>
      </c>
    </row>
    <row r="173" spans="1:61" x14ac:dyDescent="0.25">
      <c r="A173" t="s">
        <v>111</v>
      </c>
      <c r="B173" s="435">
        <f t="shared" si="80"/>
        <v>29</v>
      </c>
      <c r="E173" s="566">
        <f t="shared" si="81"/>
        <v>6.8275862068965516</v>
      </c>
      <c r="I173" s="612">
        <f t="shared" si="82"/>
        <v>157.64827586206897</v>
      </c>
      <c r="J173" s="557">
        <f t="shared" si="82"/>
        <v>1.267545791115946</v>
      </c>
      <c r="K173" s="562">
        <f t="shared" si="82"/>
        <v>0.34494482758620687</v>
      </c>
      <c r="L173" s="566"/>
      <c r="M173" s="557">
        <f t="shared" si="83"/>
        <v>1.3797793103448275</v>
      </c>
      <c r="N173" s="566"/>
      <c r="O173" s="562">
        <f t="shared" si="84"/>
        <v>0.31574137931034479</v>
      </c>
      <c r="P173" s="566"/>
      <c r="Q173" s="566"/>
      <c r="R173" s="557">
        <f t="shared" si="85"/>
        <v>9.6754814898106218</v>
      </c>
      <c r="S173" s="557">
        <f t="shared" si="85"/>
        <v>12.112107931883948</v>
      </c>
      <c r="T173" s="557">
        <f t="shared" si="85"/>
        <v>15.802379270052224</v>
      </c>
      <c r="U173" s="557">
        <f t="shared" si="85"/>
        <v>13.58529823617069</v>
      </c>
      <c r="V173" s="557">
        <f t="shared" si="85"/>
        <v>8.7177157655835273</v>
      </c>
      <c r="W173" s="565">
        <f t="shared" si="85"/>
        <v>2.0315615349818668</v>
      </c>
      <c r="X173" s="565">
        <f t="shared" si="85"/>
        <v>1.2858735977646538</v>
      </c>
      <c r="Y173" s="435"/>
      <c r="Z173" s="557">
        <f t="shared" si="86"/>
        <v>30.666398155425803</v>
      </c>
      <c r="AA173" s="557">
        <f t="shared" si="86"/>
        <v>28.177539537511091</v>
      </c>
      <c r="AB173" s="557"/>
      <c r="AC173" s="557">
        <f t="shared" si="87"/>
        <v>5.5620689655172422</v>
      </c>
      <c r="AD173" s="557">
        <f t="shared" si="87"/>
        <v>2.6549999999999998</v>
      </c>
      <c r="AE173" s="557">
        <f t="shared" si="87"/>
        <v>2.9465517241379304</v>
      </c>
      <c r="AF173" s="557">
        <f t="shared" si="87"/>
        <v>9.4842857142857149</v>
      </c>
      <c r="AG173" s="557">
        <f t="shared" si="87"/>
        <v>28.305357142857151</v>
      </c>
      <c r="AH173" s="557">
        <f t="shared" si="87"/>
        <v>4.8514285714285705</v>
      </c>
      <c r="AI173" s="557">
        <f t="shared" si="87"/>
        <v>19.616785714285715</v>
      </c>
      <c r="AJ173" s="557">
        <f t="shared" si="87"/>
        <v>11.2775</v>
      </c>
      <c r="AK173" s="557">
        <f t="shared" si="87"/>
        <v>13.401599999999998</v>
      </c>
      <c r="AL173" s="627">
        <f t="shared" si="87"/>
        <v>21418.141379310349</v>
      </c>
      <c r="AM173" s="557">
        <f t="shared" si="88"/>
        <v>9.2041379310344809</v>
      </c>
      <c r="AN173" s="615">
        <f t="shared" si="88"/>
        <v>1.6478571428571431</v>
      </c>
      <c r="AO173" s="557">
        <f t="shared" si="88"/>
        <v>-13.600574683331258</v>
      </c>
      <c r="AP173" s="557">
        <f t="shared" si="88"/>
        <v>14.866469915935239</v>
      </c>
      <c r="AQ173" s="615">
        <f t="shared" si="88"/>
        <v>192.16642373420697</v>
      </c>
      <c r="AR173" s="557">
        <f t="shared" si="88"/>
        <v>1.3194440689655174</v>
      </c>
      <c r="AS173" s="557">
        <f t="shared" si="88"/>
        <v>1.4401590782068967</v>
      </c>
      <c r="AT173" s="557">
        <f t="shared" si="88"/>
        <v>1.5556373524234213</v>
      </c>
      <c r="AU173" s="557">
        <f t="shared" si="88"/>
        <v>1.6816723689677151</v>
      </c>
      <c r="AV173" s="557">
        <f t="shared" si="88"/>
        <v>1.8192698297819023</v>
      </c>
      <c r="AW173" s="557">
        <f t="shared" si="89"/>
        <v>7.8161826983454539</v>
      </c>
      <c r="AX173" s="615">
        <f t="shared" si="89"/>
        <v>7.114974986861311</v>
      </c>
      <c r="AY173" s="557">
        <f t="shared" si="89"/>
        <v>1.0593103448275862</v>
      </c>
      <c r="AZ173" s="557">
        <f t="shared" si="89"/>
        <v>30.110689655172415</v>
      </c>
      <c r="BA173" s="557">
        <f t="shared" si="89"/>
        <v>-19.954137931034481</v>
      </c>
      <c r="BB173" s="557">
        <f t="shared" si="89"/>
        <v>0.21965517241379315</v>
      </c>
      <c r="BC173" s="615">
        <f t="shared" si="89"/>
        <v>0.44413793103448285</v>
      </c>
      <c r="BD173" s="557"/>
      <c r="BE173" s="400">
        <f t="shared" si="90"/>
        <v>2018.8620689655172</v>
      </c>
      <c r="BF173" s="557">
        <f t="shared" si="90"/>
        <v>0.82758620689655171</v>
      </c>
      <c r="BG173" s="557">
        <f t="shared" si="90"/>
        <v>8.7817241379310342</v>
      </c>
    </row>
    <row r="174" spans="1:61" x14ac:dyDescent="0.25">
      <c r="A174" t="s">
        <v>3535</v>
      </c>
      <c r="B174" s="435">
        <f t="shared" si="80"/>
        <v>9</v>
      </c>
      <c r="E174" s="566">
        <f t="shared" si="81"/>
        <v>7.333333333333333</v>
      </c>
      <c r="I174" s="612">
        <f t="shared" si="82"/>
        <v>195.7544444444444</v>
      </c>
      <c r="J174" s="557">
        <f t="shared" si="82"/>
        <v>1.4140495087647611</v>
      </c>
      <c r="K174" s="562">
        <f t="shared" si="82"/>
        <v>0.54211111111111121</v>
      </c>
      <c r="L174" s="566"/>
      <c r="M174" s="557">
        <f t="shared" si="83"/>
        <v>2.1684444444444448</v>
      </c>
      <c r="N174" s="566"/>
      <c r="O174" s="562">
        <f t="shared" si="84"/>
        <v>0.46638888888888885</v>
      </c>
      <c r="P174" s="566"/>
      <c r="Q174" s="566"/>
      <c r="R174" s="557">
        <f t="shared" si="85"/>
        <v>11.956527018822104</v>
      </c>
      <c r="S174" s="557">
        <f t="shared" si="85"/>
        <v>12.79558292100123</v>
      </c>
      <c r="T174" s="557">
        <f t="shared" si="85"/>
        <v>18.628297002579238</v>
      </c>
      <c r="U174" s="557">
        <f t="shared" si="85"/>
        <v>18.454189462944033</v>
      </c>
      <c r="V174" s="557">
        <f t="shared" si="85"/>
        <v>29.013294908565648</v>
      </c>
      <c r="W174" s="565">
        <f t="shared" si="85"/>
        <v>0.6789945036058751</v>
      </c>
      <c r="X174" s="565">
        <f t="shared" si="85"/>
        <v>1.1920498241722626</v>
      </c>
      <c r="Y174" s="435"/>
      <c r="Z174" s="557">
        <f t="shared" si="86"/>
        <v>138.78946092547505</v>
      </c>
      <c r="AA174" s="557">
        <f t="shared" si="86"/>
        <v>71.083458989562033</v>
      </c>
      <c r="AB174" s="557"/>
      <c r="AC174" s="557">
        <f t="shared" si="87"/>
        <v>8.8933333333333344</v>
      </c>
      <c r="AD174" s="557">
        <f t="shared" si="87"/>
        <v>2.1149999999999998</v>
      </c>
      <c r="AE174" s="557">
        <f t="shared" si="87"/>
        <v>5.0122222222222224</v>
      </c>
      <c r="AF174" s="557">
        <f t="shared" si="87"/>
        <v>4.5166666666666666</v>
      </c>
      <c r="AG174" s="557">
        <f t="shared" si="87"/>
        <v>22.269999999999996</v>
      </c>
      <c r="AH174" s="557">
        <f t="shared" si="87"/>
        <v>48.597777777777779</v>
      </c>
      <c r="AI174" s="557">
        <f t="shared" si="87"/>
        <v>103.99333333333333</v>
      </c>
      <c r="AJ174" s="557">
        <f t="shared" si="87"/>
        <v>24.71</v>
      </c>
      <c r="AK174" s="557">
        <f t="shared" si="87"/>
        <v>10.977499999999999</v>
      </c>
      <c r="AL174" s="627">
        <f t="shared" si="87"/>
        <v>34768.888888888891</v>
      </c>
      <c r="AM174" s="557">
        <f t="shared" si="88"/>
        <v>5.0344444444444445</v>
      </c>
      <c r="AN174" s="615">
        <f t="shared" si="88"/>
        <v>0.41999999999999993</v>
      </c>
      <c r="AO174" s="557">
        <f t="shared" si="88"/>
        <v>-51.215220017853227</v>
      </c>
      <c r="AP174" s="557">
        <f t="shared" si="88"/>
        <v>19.868238971708795</v>
      </c>
      <c r="AQ174" s="615">
        <f t="shared" si="88"/>
        <v>159.36694211465954</v>
      </c>
      <c r="AR174" s="557">
        <f t="shared" si="88"/>
        <v>2.0347927777777781</v>
      </c>
      <c r="AS174" s="557">
        <f t="shared" si="88"/>
        <v>2.2171962174111117</v>
      </c>
      <c r="AT174" s="557">
        <f t="shared" si="88"/>
        <v>2.4147316256959583</v>
      </c>
      <c r="AU174" s="557">
        <f t="shared" si="88"/>
        <v>2.6304320635730947</v>
      </c>
      <c r="AV174" s="557">
        <f t="shared" si="88"/>
        <v>2.8659947217393147</v>
      </c>
      <c r="AW174" s="557">
        <f t="shared" si="89"/>
        <v>12.163147406197259</v>
      </c>
      <c r="AX174" s="615">
        <f t="shared" si="89"/>
        <v>8.2558543388769294</v>
      </c>
      <c r="AY174" s="557">
        <f t="shared" si="89"/>
        <v>1.3333333333333333</v>
      </c>
      <c r="AZ174" s="557">
        <f t="shared" si="89"/>
        <v>41.867777777777782</v>
      </c>
      <c r="BA174" s="557">
        <f t="shared" si="89"/>
        <v>-17.544444444444444</v>
      </c>
      <c r="BB174" s="557">
        <f t="shared" si="89"/>
        <v>0.9455555555555557</v>
      </c>
      <c r="BC174" s="615">
        <f t="shared" si="89"/>
        <v>4.4044444444444446</v>
      </c>
      <c r="BD174" s="557"/>
      <c r="BE174" s="400">
        <f t="shared" si="90"/>
        <v>2018.5555555555557</v>
      </c>
      <c r="BF174" s="557">
        <f t="shared" si="90"/>
        <v>0.77777777777777779</v>
      </c>
      <c r="BG174" s="557">
        <f t="shared" si="90"/>
        <v>14.302222222222225</v>
      </c>
    </row>
    <row r="175" spans="1:61" x14ac:dyDescent="0.25">
      <c r="A175" t="s">
        <v>122</v>
      </c>
      <c r="B175" s="435">
        <f t="shared" si="80"/>
        <v>5</v>
      </c>
      <c r="E175" s="566">
        <f t="shared" si="81"/>
        <v>7.2</v>
      </c>
      <c r="I175" s="612">
        <f t="shared" si="82"/>
        <v>53.79</v>
      </c>
      <c r="J175" s="557">
        <f t="shared" si="82"/>
        <v>2.8951643475614826</v>
      </c>
      <c r="K175" s="562">
        <f t="shared" si="82"/>
        <v>0.27050000000000002</v>
      </c>
      <c r="L175" s="566"/>
      <c r="M175" s="557">
        <f t="shared" si="83"/>
        <v>1.0820000000000001</v>
      </c>
      <c r="N175" s="566"/>
      <c r="O175" s="562">
        <f t="shared" si="84"/>
        <v>0.26100000000000001</v>
      </c>
      <c r="P175" s="566"/>
      <c r="Q175" s="566"/>
      <c r="R175" s="557">
        <f t="shared" si="85"/>
        <v>4.2524982642629707</v>
      </c>
      <c r="S175" s="557">
        <f t="shared" si="85"/>
        <v>5.1360274777735837</v>
      </c>
      <c r="T175" s="557">
        <f t="shared" si="85"/>
        <v>14.963626328658048</v>
      </c>
      <c r="U175" s="557">
        <f t="shared" si="85"/>
        <v>18.415126351504814</v>
      </c>
      <c r="V175" s="557">
        <f t="shared" si="85"/>
        <v>-1.7284222723828457</v>
      </c>
      <c r="W175" s="565" t="e">
        <f t="shared" si="85"/>
        <v>#DIV/0!</v>
      </c>
      <c r="X175" s="565" t="e">
        <f t="shared" si="85"/>
        <v>#DIV/0!</v>
      </c>
      <c r="Y175" s="435"/>
      <c r="Z175" s="557">
        <f t="shared" si="86"/>
        <v>62.199985301678225</v>
      </c>
      <c r="AA175" s="557">
        <f t="shared" si="86"/>
        <v>22.878550550002451</v>
      </c>
      <c r="AB175" s="557"/>
      <c r="AC175" s="557">
        <f t="shared" si="87"/>
        <v>2.4799999999999995</v>
      </c>
      <c r="AD175" s="557">
        <f t="shared" si="87"/>
        <v>2.0175000000000001</v>
      </c>
      <c r="AE175" s="557">
        <f t="shared" si="87"/>
        <v>1.716</v>
      </c>
      <c r="AF175" s="557">
        <f t="shared" si="87"/>
        <v>1.8880000000000003</v>
      </c>
      <c r="AG175" s="557">
        <f t="shared" si="87"/>
        <v>8.6120000000000001</v>
      </c>
      <c r="AH175" s="557">
        <f t="shared" si="87"/>
        <v>16.18</v>
      </c>
      <c r="AI175" s="557">
        <f t="shared" si="87"/>
        <v>15.762</v>
      </c>
      <c r="AJ175" s="557">
        <f t="shared" si="87"/>
        <v>-3.92</v>
      </c>
      <c r="AK175" s="557">
        <f t="shared" si="87"/>
        <v>9.2119999999999997</v>
      </c>
      <c r="AL175" s="627">
        <f t="shared" si="87"/>
        <v>23118</v>
      </c>
      <c r="AM175" s="557">
        <f t="shared" si="88"/>
        <v>0.54400000000000004</v>
      </c>
      <c r="AN175" s="615">
        <f t="shared" si="88"/>
        <v>0.51400000000000001</v>
      </c>
      <c r="AO175" s="557">
        <f t="shared" si="88"/>
        <v>-1.5682598509361583</v>
      </c>
      <c r="AP175" s="557">
        <f t="shared" si="88"/>
        <v>21.310290699066293</v>
      </c>
      <c r="AQ175" s="615">
        <f t="shared" si="88"/>
        <v>34.639208361905119</v>
      </c>
      <c r="AR175" s="557">
        <f t="shared" si="88"/>
        <v>1.1236300000000001</v>
      </c>
      <c r="AS175" s="557">
        <f t="shared" si="88"/>
        <v>1.1750882000000002</v>
      </c>
      <c r="AT175" s="557">
        <f t="shared" si="88"/>
        <v>1.2597556118400004</v>
      </c>
      <c r="AU175" s="557">
        <f t="shared" si="88"/>
        <v>1.3517821370984486</v>
      </c>
      <c r="AV175" s="557">
        <f t="shared" si="88"/>
        <v>1.4518344035773425</v>
      </c>
      <c r="AW175" s="557">
        <f t="shared" si="89"/>
        <v>6.362090352515791</v>
      </c>
      <c r="AX175" s="615">
        <f t="shared" si="89"/>
        <v>17.884260516404993</v>
      </c>
      <c r="AY175" s="557">
        <f t="shared" si="89"/>
        <v>1.022</v>
      </c>
      <c r="AZ175" s="557">
        <f t="shared" si="89"/>
        <v>28.79</v>
      </c>
      <c r="BA175" s="557">
        <f t="shared" si="89"/>
        <v>-15.133999999999997</v>
      </c>
      <c r="BB175" s="557">
        <f t="shared" si="89"/>
        <v>-1.802</v>
      </c>
      <c r="BC175" s="615">
        <f t="shared" si="89"/>
        <v>3.9420000000000002</v>
      </c>
      <c r="BD175" s="557"/>
      <c r="BE175" s="400">
        <f t="shared" si="90"/>
        <v>2018.8</v>
      </c>
      <c r="BF175" s="557">
        <f t="shared" si="90"/>
        <v>1</v>
      </c>
      <c r="BG175" s="557">
        <f t="shared" si="90"/>
        <v>4.702</v>
      </c>
    </row>
    <row r="176" spans="1:61" x14ac:dyDescent="0.25">
      <c r="A176" t="s">
        <v>3636</v>
      </c>
      <c r="B176" s="435">
        <f t="shared" si="80"/>
        <v>17</v>
      </c>
      <c r="E176" s="566">
        <f t="shared" si="81"/>
        <v>6.4117647058823533</v>
      </c>
      <c r="I176" s="612">
        <f t="shared" si="82"/>
        <v>48.109411764705875</v>
      </c>
      <c r="J176" s="557">
        <f t="shared" si="82"/>
        <v>5.3624202513759567</v>
      </c>
      <c r="K176" s="562">
        <f t="shared" si="82"/>
        <v>0.54955882352941166</v>
      </c>
      <c r="L176" s="566"/>
      <c r="M176" s="557">
        <f t="shared" si="83"/>
        <v>2.1982352941176466</v>
      </c>
      <c r="N176" s="566"/>
      <c r="O176" s="562">
        <f t="shared" si="84"/>
        <v>0.5219117647058823</v>
      </c>
      <c r="P176" s="566"/>
      <c r="Q176" s="566"/>
      <c r="R176" s="557">
        <f t="shared" si="85"/>
        <v>4.380395224262652</v>
      </c>
      <c r="S176" s="557">
        <f t="shared" si="85"/>
        <v>4.8698772634926675</v>
      </c>
      <c r="T176" s="557">
        <f t="shared" si="85"/>
        <v>7.8526228918446765</v>
      </c>
      <c r="U176" s="557">
        <f t="shared" si="85"/>
        <v>13.727539185725911</v>
      </c>
      <c r="V176" s="557">
        <f t="shared" si="85"/>
        <v>1.0129416397601996</v>
      </c>
      <c r="W176" s="565">
        <f t="shared" si="85"/>
        <v>1.3662335004628274</v>
      </c>
      <c r="X176" s="565">
        <f t="shared" si="85"/>
        <v>0.88001366630987599</v>
      </c>
      <c r="Y176" s="435"/>
      <c r="Z176" s="557">
        <f t="shared" si="86"/>
        <v>176.5999115361827</v>
      </c>
      <c r="AA176" s="557">
        <f t="shared" si="86"/>
        <v>35.092603117852882</v>
      </c>
      <c r="AB176" s="557"/>
      <c r="AC176" s="557">
        <f t="shared" si="87"/>
        <v>2.04</v>
      </c>
      <c r="AD176" s="557">
        <f t="shared" si="87"/>
        <v>4.1177777777777784</v>
      </c>
      <c r="AE176" s="557">
        <f t="shared" si="87"/>
        <v>6.9352941176470599</v>
      </c>
      <c r="AF176" s="557">
        <f t="shared" si="87"/>
        <v>2.0162499999999999</v>
      </c>
      <c r="AG176" s="557">
        <f t="shared" si="87"/>
        <v>6.1618750000000002</v>
      </c>
      <c r="AH176" s="557">
        <f t="shared" si="87"/>
        <v>242.05823529411768</v>
      </c>
      <c r="AI176" s="557">
        <f t="shared" si="87"/>
        <v>3.4752941176470582</v>
      </c>
      <c r="AJ176" s="557">
        <f t="shared" si="87"/>
        <v>3.7407692307692315</v>
      </c>
      <c r="AK176" s="557">
        <f t="shared" si="87"/>
        <v>20.520769230769229</v>
      </c>
      <c r="AL176" s="627">
        <f t="shared" si="87"/>
        <v>9792.501764705883</v>
      </c>
      <c r="AM176" s="557">
        <f t="shared" si="88"/>
        <v>2.4417647058823531</v>
      </c>
      <c r="AN176" s="615">
        <f t="shared" si="88"/>
        <v>1.0750000000000002</v>
      </c>
      <c r="AO176" s="557">
        <f t="shared" si="88"/>
        <v>-19.98081137962409</v>
      </c>
      <c r="AP176" s="557">
        <f t="shared" si="88"/>
        <v>19.035116082049015</v>
      </c>
      <c r="AQ176" s="615">
        <f t="shared" si="88"/>
        <v>71.26935224309166</v>
      </c>
      <c r="AR176" s="557">
        <f t="shared" si="88"/>
        <v>2.200830323529412</v>
      </c>
      <c r="AS176" s="557">
        <f t="shared" si="88"/>
        <v>2.3420398917411767</v>
      </c>
      <c r="AT176" s="557">
        <f t="shared" si="88"/>
        <v>2.4613494066332411</v>
      </c>
      <c r="AU176" s="557">
        <f t="shared" si="88"/>
        <v>2.5893997103437063</v>
      </c>
      <c r="AV176" s="557">
        <f t="shared" si="88"/>
        <v>2.7269560286959127</v>
      </c>
      <c r="AW176" s="557">
        <f t="shared" si="89"/>
        <v>12.320575360943446</v>
      </c>
      <c r="AX176" s="615">
        <f t="shared" si="89"/>
        <v>29.822106597882055</v>
      </c>
      <c r="AY176" s="557">
        <f t="shared" si="89"/>
        <v>0.99176470588235266</v>
      </c>
      <c r="AZ176" s="557">
        <f t="shared" si="89"/>
        <v>17.551176470588235</v>
      </c>
      <c r="BA176" s="557">
        <f t="shared" si="89"/>
        <v>-15.380000000000003</v>
      </c>
      <c r="BB176" s="557">
        <f t="shared" si="89"/>
        <v>2.7852941176470591</v>
      </c>
      <c r="BC176" s="615">
        <f t="shared" si="89"/>
        <v>4.7647058823529126E-2</v>
      </c>
      <c r="BD176" s="557"/>
      <c r="BE176" s="400">
        <f t="shared" si="90"/>
        <v>2019.3529411764705</v>
      </c>
      <c r="BF176" s="557">
        <f t="shared" si="90"/>
        <v>0.58823529411764708</v>
      </c>
      <c r="BG176" s="557">
        <f t="shared" si="90"/>
        <v>3.1947058823529422</v>
      </c>
    </row>
    <row r="177" spans="1:59" x14ac:dyDescent="0.25">
      <c r="A177" t="s">
        <v>130</v>
      </c>
      <c r="B177" s="435">
        <f t="shared" si="80"/>
        <v>3</v>
      </c>
      <c r="E177" s="566">
        <f t="shared" si="81"/>
        <v>6.333333333333333</v>
      </c>
      <c r="I177" s="612">
        <f t="shared" si="82"/>
        <v>121.49333333333334</v>
      </c>
      <c r="J177" s="557">
        <f t="shared" si="82"/>
        <v>2.555451218770441</v>
      </c>
      <c r="K177" s="562">
        <f t="shared" si="82"/>
        <v>0.37053333333333333</v>
      </c>
      <c r="L177" s="566"/>
      <c r="M177" s="557">
        <f t="shared" si="83"/>
        <v>1.4821333333333333</v>
      </c>
      <c r="N177" s="566"/>
      <c r="O177" s="562">
        <f t="shared" si="84"/>
        <v>0.35696666666666665</v>
      </c>
      <c r="P177" s="566"/>
      <c r="Q177" s="566"/>
      <c r="R177" s="557">
        <f t="shared" si="85"/>
        <v>3.3540801111890644</v>
      </c>
      <c r="S177" s="557">
        <f t="shared" si="85"/>
        <v>7.2408732692524751</v>
      </c>
      <c r="T177" s="557">
        <f t="shared" si="85"/>
        <v>9.5957038187296124</v>
      </c>
      <c r="U177" s="557">
        <f t="shared" si="85"/>
        <v>31.982727991048112</v>
      </c>
      <c r="V177" s="557">
        <f t="shared" si="85"/>
        <v>11.681023261327429</v>
      </c>
      <c r="W177" s="565">
        <f t="shared" si="85"/>
        <v>5.8642576627617462</v>
      </c>
      <c r="X177" s="565">
        <f t="shared" si="85"/>
        <v>0.38842774217978593</v>
      </c>
      <c r="Y177" s="435"/>
      <c r="Z177" s="557">
        <f t="shared" si="86"/>
        <v>122.47515917854899</v>
      </c>
      <c r="AA177" s="557">
        <f t="shared" si="86"/>
        <v>46.091183806385082</v>
      </c>
      <c r="AB177" s="557"/>
      <c r="AC177" s="557">
        <f t="shared" si="87"/>
        <v>3.1</v>
      </c>
      <c r="AD177" s="557">
        <f t="shared" si="87"/>
        <v>6.4866666666666655</v>
      </c>
      <c r="AE177" s="557">
        <f t="shared" si="87"/>
        <v>2.6366666666666667</v>
      </c>
      <c r="AF177" s="557">
        <f t="shared" si="87"/>
        <v>15.506666666666666</v>
      </c>
      <c r="AG177" s="557">
        <f t="shared" si="87"/>
        <v>22.436666666666667</v>
      </c>
      <c r="AH177" s="557">
        <f t="shared" si="87"/>
        <v>-10.109999999999998</v>
      </c>
      <c r="AI177" s="557">
        <f t="shared" si="87"/>
        <v>39.823333333333331</v>
      </c>
      <c r="AJ177" s="557">
        <f t="shared" si="87"/>
        <v>4.9800000000000004</v>
      </c>
      <c r="AK177" s="557">
        <f t="shared" si="87"/>
        <v>10.94</v>
      </c>
      <c r="AL177" s="627">
        <f t="shared" si="87"/>
        <v>32733.333333333332</v>
      </c>
      <c r="AM177" s="557">
        <f t="shared" si="88"/>
        <v>10.88</v>
      </c>
      <c r="AN177" s="615">
        <f t="shared" si="88"/>
        <v>4.55</v>
      </c>
      <c r="AO177" s="557">
        <f t="shared" si="88"/>
        <v>-11.553004596566526</v>
      </c>
      <c r="AP177" s="557">
        <f t="shared" si="88"/>
        <v>34.538179209818551</v>
      </c>
      <c r="AQ177" s="615">
        <f t="shared" si="88"/>
        <v>396.89750553242249</v>
      </c>
      <c r="AR177" s="557">
        <f t="shared" si="88"/>
        <v>1.4487936666666668</v>
      </c>
      <c r="AS177" s="557">
        <f t="shared" si="88"/>
        <v>1.5936730333333335</v>
      </c>
      <c r="AT177" s="557">
        <f t="shared" si="88"/>
        <v>1.71302753094</v>
      </c>
      <c r="AU177" s="557">
        <f t="shared" si="88"/>
        <v>1.8429290339486182</v>
      </c>
      <c r="AV177" s="557">
        <f t="shared" si="88"/>
        <v>1.9843840638801356</v>
      </c>
      <c r="AW177" s="557">
        <f t="shared" si="89"/>
        <v>8.5828073287687534</v>
      </c>
      <c r="AX177" s="615">
        <f t="shared" si="89"/>
        <v>13.984857200130923</v>
      </c>
      <c r="AY177" s="557">
        <f t="shared" si="89"/>
        <v>1.1166666666666665</v>
      </c>
      <c r="AZ177" s="557">
        <f t="shared" si="89"/>
        <v>90.926666666666662</v>
      </c>
      <c r="BA177" s="557">
        <f t="shared" si="89"/>
        <v>-13.44</v>
      </c>
      <c r="BB177" s="557">
        <f t="shared" si="89"/>
        <v>-4.5066666666666668</v>
      </c>
      <c r="BC177" s="615">
        <f t="shared" si="89"/>
        <v>14.173333333333332</v>
      </c>
      <c r="BD177" s="557"/>
      <c r="BE177" s="400">
        <f t="shared" si="90"/>
        <v>2019.6666666666667</v>
      </c>
      <c r="BF177" s="557">
        <f t="shared" si="90"/>
        <v>1</v>
      </c>
      <c r="BG177" s="557">
        <f t="shared" si="90"/>
        <v>2.9233333333333333</v>
      </c>
    </row>
    <row r="178" spans="1:59" x14ac:dyDescent="0.25">
      <c r="I178" s="435"/>
      <c r="J178"/>
      <c r="K178" s="614"/>
      <c r="L178"/>
      <c r="M178"/>
      <c r="N178"/>
      <c r="R178"/>
      <c r="S178"/>
      <c r="T178"/>
      <c r="U178"/>
      <c r="V178"/>
      <c r="W178"/>
      <c r="X178"/>
      <c r="AN178" s="616"/>
      <c r="AO178"/>
      <c r="BC178" s="435"/>
      <c r="BD178" s="421"/>
    </row>
    <row r="179" spans="1:59" x14ac:dyDescent="0.25">
      <c r="I179" s="613"/>
      <c r="J179" s="548"/>
      <c r="K179" s="614"/>
      <c r="L179" s="548"/>
      <c r="M179" s="548"/>
      <c r="N179" s="548"/>
      <c r="O179" s="548"/>
      <c r="P179" s="548"/>
      <c r="Q179" s="548"/>
      <c r="R179" s="548"/>
      <c r="S179" s="548"/>
      <c r="T179" s="548"/>
      <c r="U179" s="548"/>
      <c r="V179" s="548"/>
      <c r="W179" s="548"/>
      <c r="X179" s="548"/>
    </row>
    <row r="180" spans="1:59" x14ac:dyDescent="0.25">
      <c r="I180" s="613"/>
      <c r="J180" s="548"/>
      <c r="K180" s="614"/>
      <c r="L180" s="548"/>
      <c r="M180" s="548"/>
      <c r="N180" s="548"/>
      <c r="O180" s="548"/>
      <c r="P180" s="548"/>
      <c r="Q180" s="548"/>
      <c r="R180" s="548"/>
      <c r="S180" s="548"/>
      <c r="T180" s="548"/>
      <c r="U180" s="548"/>
      <c r="V180" s="548"/>
      <c r="W180" s="548"/>
      <c r="X180" s="548"/>
    </row>
    <row r="181" spans="1:59" x14ac:dyDescent="0.25">
      <c r="B181"/>
      <c r="E181"/>
      <c r="F181"/>
      <c r="J181"/>
      <c r="K181" s="611"/>
      <c r="L181"/>
      <c r="M181"/>
      <c r="N181"/>
      <c r="R181"/>
      <c r="S181"/>
      <c r="T181"/>
      <c r="U181"/>
      <c r="V181"/>
      <c r="W181"/>
      <c r="X181"/>
      <c r="Z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R181"/>
      <c r="AS181"/>
      <c r="AT181"/>
      <c r="AU181"/>
      <c r="AV181"/>
      <c r="AW181"/>
      <c r="AX181"/>
      <c r="AY181"/>
      <c r="BD181"/>
      <c r="BE181"/>
      <c r="BF181"/>
    </row>
    <row r="182" spans="1:59" x14ac:dyDescent="0.25">
      <c r="B182"/>
      <c r="E182"/>
      <c r="F182"/>
      <c r="J182"/>
      <c r="K182" s="158"/>
      <c r="L182"/>
      <c r="M182"/>
      <c r="N182"/>
      <c r="R182"/>
      <c r="S182"/>
      <c r="T182"/>
      <c r="U182"/>
      <c r="V182"/>
      <c r="W182"/>
      <c r="X182"/>
      <c r="Z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R182"/>
      <c r="AS182"/>
      <c r="AT182"/>
      <c r="AU182"/>
      <c r="AV182"/>
      <c r="AW182"/>
      <c r="AX182"/>
      <c r="AY182"/>
      <c r="BD182"/>
      <c r="BE182"/>
      <c r="BF182"/>
    </row>
    <row r="183" spans="1:59" x14ac:dyDescent="0.25">
      <c r="B183"/>
      <c r="E183"/>
      <c r="F183"/>
      <c r="J183"/>
      <c r="K183" s="158"/>
      <c r="L183"/>
      <c r="M183"/>
      <c r="N183"/>
      <c r="R183"/>
      <c r="S183"/>
      <c r="T183"/>
      <c r="U183"/>
      <c r="V183"/>
      <c r="W183"/>
      <c r="X183"/>
      <c r="Z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R183"/>
      <c r="AS183"/>
      <c r="AT183"/>
      <c r="AU183"/>
      <c r="AV183"/>
      <c r="AW183"/>
      <c r="AX183"/>
      <c r="AY183"/>
      <c r="BD183"/>
      <c r="BE183"/>
      <c r="BF183"/>
    </row>
    <row r="184" spans="1:59" x14ac:dyDescent="0.25">
      <c r="B184"/>
      <c r="E184"/>
      <c r="F184"/>
      <c r="J184"/>
      <c r="K184" s="158"/>
      <c r="L184"/>
      <c r="M184"/>
      <c r="N184"/>
      <c r="R184"/>
      <c r="S184"/>
      <c r="T184"/>
      <c r="U184"/>
      <c r="V184"/>
      <c r="W184"/>
      <c r="X184"/>
      <c r="Z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R184"/>
      <c r="AS184"/>
      <c r="AT184"/>
      <c r="AU184"/>
      <c r="AV184"/>
      <c r="AW184"/>
      <c r="AX184"/>
      <c r="AY184"/>
      <c r="BD184"/>
      <c r="BE184"/>
      <c r="BF184"/>
    </row>
    <row r="185" spans="1:59" x14ac:dyDescent="0.25">
      <c r="B185"/>
      <c r="E185"/>
      <c r="F185"/>
      <c r="J185"/>
      <c r="K185" s="158"/>
      <c r="L185"/>
      <c r="M185"/>
      <c r="N185"/>
      <c r="R185"/>
      <c r="S185"/>
      <c r="T185"/>
      <c r="U185"/>
      <c r="V185"/>
      <c r="W185"/>
      <c r="X185"/>
      <c r="Z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R185"/>
      <c r="AS185"/>
      <c r="AT185"/>
      <c r="AU185"/>
      <c r="AV185"/>
      <c r="AW185"/>
      <c r="AX185"/>
      <c r="AY185"/>
      <c r="BD185"/>
      <c r="BE185"/>
      <c r="BF185"/>
    </row>
    <row r="186" spans="1:59" x14ac:dyDescent="0.25">
      <c r="B186"/>
      <c r="E186"/>
      <c r="F186"/>
      <c r="J186"/>
      <c r="L186"/>
      <c r="M186"/>
      <c r="N186"/>
      <c r="R186"/>
      <c r="S186"/>
      <c r="T186"/>
      <c r="U186"/>
      <c r="V186"/>
      <c r="W186"/>
      <c r="X186"/>
      <c r="Z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R186"/>
      <c r="AS186"/>
      <c r="AT186"/>
      <c r="AU186"/>
      <c r="AV186"/>
      <c r="AW186"/>
      <c r="AX186"/>
      <c r="AY186"/>
      <c r="BD186"/>
      <c r="BE186"/>
      <c r="BF186"/>
    </row>
    <row r="187" spans="1:59" x14ac:dyDescent="0.25">
      <c r="B187"/>
      <c r="E187"/>
      <c r="F187"/>
      <c r="J187"/>
      <c r="L187"/>
      <c r="M187"/>
      <c r="N187"/>
      <c r="R187"/>
      <c r="S187"/>
      <c r="T187"/>
      <c r="U187"/>
      <c r="V187"/>
      <c r="W187"/>
      <c r="X187"/>
      <c r="Z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R187"/>
      <c r="AS187"/>
      <c r="AT187"/>
      <c r="AU187"/>
      <c r="AV187"/>
      <c r="AW187"/>
      <c r="AX187"/>
      <c r="AY187"/>
      <c r="BD187"/>
      <c r="BE187"/>
      <c r="BF187"/>
    </row>
  </sheetData>
  <sheetProtection selectLockedCells="1" selectUnlockedCells="1"/>
  <mergeCells count="2">
    <mergeCell ref="AZ4:BC4"/>
    <mergeCell ref="P5:Q5"/>
  </mergeCells>
  <conditionalFormatting sqref="J7:J162">
    <cfRule type="cellIs" dxfId="16" priority="1" stopIfTrue="1" operator="greaterThan">
      <formula>10</formula>
    </cfRule>
    <cfRule type="cellIs" dxfId="15" priority="2" stopIfTrue="1" operator="lessThan">
      <formula>2</formula>
    </cfRule>
  </conditionalFormatting>
  <conditionalFormatting sqref="R7:V162">
    <cfRule type="cellIs" dxfId="14" priority="7" stopIfTrue="1" operator="lessThan">
      <formula>2</formula>
    </cfRule>
  </conditionalFormatting>
  <conditionalFormatting sqref="AP7:AP162">
    <cfRule type="cellIs" dxfId="13" priority="3" stopIfTrue="1" operator="greaterThan">
      <formula>11.99</formula>
    </cfRule>
    <cfRule type="cellIs" dxfId="12" priority="4" stopIfTrue="1" operator="lessThan">
      <formula>8</formula>
    </cfRule>
  </conditionalFormatting>
  <conditionalFormatting sqref="AQ7:AQ162">
    <cfRule type="cellIs" dxfId="11" priority="5" stopIfTrue="1" operator="lessThan">
      <formula>0</formula>
    </cfRule>
  </conditionalFormatting>
  <hyperlinks>
    <hyperlink ref="C2" r:id="rId1" xr:uid="{DA390059-75B6-4226-9856-5F57CDA341F9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I718"/>
  <sheetViews>
    <sheetView workbookViewId="0">
      <pane xSplit="2" ySplit="6" topLeftCell="C647" activePane="bottomRight" state="frozen"/>
      <selection pane="topRight" activeCell="C1" sqref="C1"/>
      <selection pane="bottomLeft" activeCell="A7" sqref="A7"/>
      <selection pane="bottomRight"/>
    </sheetView>
  </sheetViews>
  <sheetFormatPr defaultColWidth="8.81640625" defaultRowHeight="12.5" x14ac:dyDescent="0.25"/>
  <cols>
    <col min="1" max="1" width="25.54296875" customWidth="1"/>
    <col min="2" max="2" width="6" style="435" customWidth="1"/>
    <col min="3" max="3" width="12.26953125" customWidth="1"/>
    <col min="4" max="4" width="13.81640625" customWidth="1"/>
    <col min="5" max="5" width="4.81640625" style="421" customWidth="1"/>
    <col min="6" max="6" width="3.7265625" style="421" customWidth="1"/>
    <col min="7" max="7" width="3.81640625" customWidth="1"/>
    <col min="8" max="8" width="4" customWidth="1"/>
    <col min="9" max="9" width="7.1796875" customWidth="1"/>
    <col min="10" max="10" width="5.453125" style="410" customWidth="1"/>
    <col min="11" max="11" width="8.453125" customWidth="1"/>
    <col min="12" max="12" width="7.54296875" style="400" customWidth="1"/>
    <col min="13" max="13" width="8.7265625" style="421" customWidth="1"/>
    <col min="14" max="14" width="4.54296875" style="421" customWidth="1"/>
    <col min="15" max="15" width="7.54296875" customWidth="1"/>
    <col min="16" max="17" width="7.7265625" customWidth="1"/>
    <col min="18" max="18" width="6.453125" style="421" customWidth="1"/>
    <col min="19" max="22" width="6" style="460" customWidth="1"/>
    <col min="23" max="24" width="7.453125" style="460" customWidth="1"/>
    <col min="25" max="25" width="12.54296875" customWidth="1"/>
    <col min="26" max="26" width="7.81640625" style="410" customWidth="1"/>
    <col min="27" max="27" width="6.1796875" customWidth="1"/>
    <col min="28" max="28" width="4.54296875" customWidth="1"/>
    <col min="29" max="29" width="5.1796875" style="403" customWidth="1"/>
    <col min="30" max="30" width="6.1796875" style="403" customWidth="1"/>
    <col min="31" max="31" width="7.1796875" style="403" customWidth="1"/>
    <col min="32" max="32" width="7.7265625" style="403" customWidth="1"/>
    <col min="33" max="33" width="8.7265625" style="403" customWidth="1"/>
    <col min="34" max="35" width="8.54296875" style="403" customWidth="1"/>
    <col min="36" max="37" width="8" style="403" customWidth="1"/>
    <col min="38" max="38" width="9.7265625" style="403" customWidth="1"/>
    <col min="39" max="39" width="6" style="403" customWidth="1"/>
    <col min="40" max="40" width="6.453125" style="403" customWidth="1"/>
    <col min="41" max="41" width="6.81640625" style="410" customWidth="1"/>
    <col min="42" max="43" width="7" customWidth="1"/>
    <col min="44" max="44" width="5.26953125" style="517" customWidth="1"/>
    <col min="45" max="48" width="5.26953125" style="518" customWidth="1"/>
    <col min="49" max="49" width="5.453125" style="518" customWidth="1"/>
    <col min="50" max="50" width="5.81640625" style="518" customWidth="1"/>
    <col min="51" max="51" width="5.26953125" style="410" customWidth="1"/>
    <col min="52" max="55" width="6.7265625" customWidth="1"/>
    <col min="56" max="56" width="8.81640625" style="591" customWidth="1"/>
    <col min="57" max="58" width="8.81640625" style="421" customWidth="1"/>
    <col min="59" max="61" width="8.81640625" customWidth="1"/>
  </cols>
  <sheetData>
    <row r="1" spans="1:61" ht="12.75" customHeight="1" x14ac:dyDescent="0.3">
      <c r="A1" s="464" t="s">
        <v>1710</v>
      </c>
      <c r="C1" s="398" t="s">
        <v>4005</v>
      </c>
      <c r="E1" s="428"/>
      <c r="G1" s="10"/>
      <c r="H1" s="7"/>
      <c r="I1" s="7"/>
      <c r="J1" s="455" t="s">
        <v>3230</v>
      </c>
      <c r="N1" s="424"/>
      <c r="Q1" s="423"/>
      <c r="R1" s="320"/>
      <c r="S1" s="459"/>
      <c r="T1" s="459"/>
      <c r="W1" s="459"/>
      <c r="Z1" s="455" t="s">
        <v>1</v>
      </c>
      <c r="AC1" s="402" t="s">
        <v>3519</v>
      </c>
      <c r="AG1" s="465"/>
      <c r="AJ1" s="402"/>
      <c r="AK1" s="402"/>
      <c r="AL1" s="466"/>
      <c r="AO1" s="492" t="s">
        <v>3507</v>
      </c>
      <c r="AP1" s="7"/>
      <c r="AQ1" s="264"/>
      <c r="AR1" s="512" t="s">
        <v>4</v>
      </c>
      <c r="AS1" s="321"/>
      <c r="AT1" s="321"/>
      <c r="AU1" s="321"/>
      <c r="AV1" s="321"/>
      <c r="AW1" s="321"/>
      <c r="AX1" s="321"/>
      <c r="AY1" s="497" t="s">
        <v>5</v>
      </c>
      <c r="BD1" s="590" t="s">
        <v>1727</v>
      </c>
    </row>
    <row r="2" spans="1:61" ht="12.75" customHeight="1" x14ac:dyDescent="0.25">
      <c r="A2" s="399" t="s">
        <v>6</v>
      </c>
      <c r="C2" s="10" t="s">
        <v>4726</v>
      </c>
      <c r="D2" s="399"/>
      <c r="G2" s="7"/>
      <c r="H2" s="7"/>
      <c r="I2" s="7"/>
      <c r="J2" s="496" t="s">
        <v>3541</v>
      </c>
      <c r="N2" s="424"/>
      <c r="Q2" s="320"/>
      <c r="S2" s="461"/>
      <c r="T2" s="680"/>
      <c r="W2" s="461"/>
      <c r="Z2" s="496" t="s">
        <v>3542</v>
      </c>
      <c r="AO2" s="493" t="s">
        <v>9</v>
      </c>
      <c r="AP2" s="7"/>
      <c r="AR2" s="493" t="s">
        <v>10</v>
      </c>
      <c r="AS2" s="321"/>
      <c r="AT2" s="321"/>
      <c r="AU2" s="321"/>
      <c r="AV2" s="321"/>
      <c r="AW2" s="321"/>
      <c r="AX2" s="321"/>
      <c r="AY2" s="489" t="s">
        <v>13</v>
      </c>
    </row>
    <row r="3" spans="1:61" ht="12.75" customHeight="1" x14ac:dyDescent="0.3">
      <c r="A3" s="700">
        <v>45898</v>
      </c>
      <c r="B3" s="487"/>
      <c r="D3" s="399"/>
      <c r="G3" s="7"/>
      <c r="H3" s="7"/>
      <c r="I3" s="7"/>
      <c r="J3" s="502" t="s">
        <v>11</v>
      </c>
      <c r="L3"/>
      <c r="Q3" s="456" t="s">
        <v>7</v>
      </c>
      <c r="S3" s="462"/>
      <c r="T3" s="462"/>
      <c r="W3" s="462"/>
      <c r="X3" s="463"/>
      <c r="AE3" s="404"/>
      <c r="AF3" s="404"/>
      <c r="AG3" s="404"/>
      <c r="AH3" s="404"/>
      <c r="AI3" s="404"/>
      <c r="AJ3" s="404"/>
      <c r="AK3" s="404"/>
      <c r="AL3" s="404"/>
      <c r="AM3" s="404"/>
      <c r="AN3" s="404"/>
      <c r="AO3" s="429"/>
      <c r="AP3" s="7"/>
      <c r="AR3" s="513" t="s">
        <v>12</v>
      </c>
      <c r="AS3" s="321"/>
      <c r="AT3" s="321"/>
      <c r="AU3" s="321"/>
      <c r="AV3" s="321"/>
      <c r="AW3" s="321"/>
      <c r="AX3" s="321"/>
      <c r="BA3" s="401"/>
      <c r="BB3" s="401"/>
      <c r="BC3" s="401"/>
    </row>
    <row r="4" spans="1:61" ht="12.75" customHeight="1" x14ac:dyDescent="0.3">
      <c r="A4" s="467"/>
      <c r="B4"/>
      <c r="C4" s="8"/>
      <c r="E4" s="468"/>
      <c r="F4" s="468"/>
      <c r="J4" s="503" t="s">
        <v>4954</v>
      </c>
      <c r="K4" s="8"/>
      <c r="L4"/>
      <c r="N4" s="33"/>
      <c r="O4" s="8"/>
      <c r="P4" s="8"/>
      <c r="R4" s="33"/>
      <c r="T4" s="462"/>
      <c r="W4" s="462"/>
      <c r="Y4" s="8"/>
      <c r="Z4" s="490" t="s">
        <v>14</v>
      </c>
      <c r="AA4" s="8"/>
      <c r="AB4" s="8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429"/>
      <c r="AP4" s="7"/>
      <c r="AQ4" s="469"/>
      <c r="AR4" s="620" t="s">
        <v>4955</v>
      </c>
      <c r="AS4" s="212"/>
      <c r="AT4" s="212"/>
      <c r="AU4" s="212"/>
      <c r="AV4" s="212"/>
      <c r="AW4" s="12" t="s">
        <v>18</v>
      </c>
      <c r="AX4" s="212"/>
      <c r="AZ4" s="794" t="s">
        <v>19</v>
      </c>
      <c r="BA4" s="795"/>
      <c r="BB4" s="795"/>
      <c r="BC4" s="796"/>
    </row>
    <row r="5" spans="1:61" ht="12.75" customHeight="1" x14ac:dyDescent="0.25">
      <c r="A5" s="8" t="s">
        <v>20</v>
      </c>
      <c r="B5" s="432" t="s">
        <v>21</v>
      </c>
      <c r="C5" s="23"/>
      <c r="D5" s="8"/>
      <c r="E5" s="470" t="s">
        <v>22</v>
      </c>
      <c r="F5" s="470" t="s">
        <v>23</v>
      </c>
      <c r="G5" s="12" t="s">
        <v>24</v>
      </c>
      <c r="H5" s="23"/>
      <c r="I5" s="471">
        <v>45898</v>
      </c>
      <c r="J5" s="425" t="s">
        <v>25</v>
      </c>
      <c r="K5" s="33" t="s">
        <v>3538</v>
      </c>
      <c r="L5" s="406" t="s">
        <v>3505</v>
      </c>
      <c r="M5" s="23"/>
      <c r="N5" s="33" t="s">
        <v>27</v>
      </c>
      <c r="O5" s="33" t="s">
        <v>3539</v>
      </c>
      <c r="P5" s="797" t="s">
        <v>3543</v>
      </c>
      <c r="Q5" s="797"/>
      <c r="R5" s="33" t="s">
        <v>26</v>
      </c>
      <c r="S5" s="427" t="s">
        <v>41</v>
      </c>
      <c r="T5" s="427" t="s">
        <v>41</v>
      </c>
      <c r="U5" s="427" t="s">
        <v>41</v>
      </c>
      <c r="V5" s="427" t="s">
        <v>41</v>
      </c>
      <c r="W5" s="427" t="s">
        <v>40</v>
      </c>
      <c r="X5" s="427" t="s">
        <v>35</v>
      </c>
      <c r="Y5" s="472" t="s">
        <v>28</v>
      </c>
      <c r="Z5" s="425" t="s">
        <v>29</v>
      </c>
      <c r="AA5" s="33" t="s">
        <v>31</v>
      </c>
      <c r="AB5" s="33" t="s">
        <v>32</v>
      </c>
      <c r="AC5" s="458" t="s">
        <v>31</v>
      </c>
      <c r="AD5" s="458"/>
      <c r="AE5" s="458" t="s">
        <v>31</v>
      </c>
      <c r="AF5" s="458" t="s">
        <v>34</v>
      </c>
      <c r="AG5" s="458" t="s">
        <v>31</v>
      </c>
      <c r="AH5" s="458" t="s">
        <v>31</v>
      </c>
      <c r="AI5" s="458" t="s">
        <v>3520</v>
      </c>
      <c r="AJ5" s="458" t="s">
        <v>35</v>
      </c>
      <c r="AK5" s="458" t="s">
        <v>3521</v>
      </c>
      <c r="AL5" s="458" t="s">
        <v>37</v>
      </c>
      <c r="AM5" s="458" t="s">
        <v>38</v>
      </c>
      <c r="AN5" s="458" t="s">
        <v>39</v>
      </c>
      <c r="AO5" s="494" t="s">
        <v>46</v>
      </c>
      <c r="AP5" s="23" t="s">
        <v>47</v>
      </c>
      <c r="AQ5" s="33" t="s">
        <v>30</v>
      </c>
      <c r="AR5" s="496" t="s">
        <v>48</v>
      </c>
      <c r="AS5" s="212"/>
      <c r="AT5" s="212"/>
      <c r="AU5" s="212"/>
      <c r="AV5" s="212"/>
      <c r="AW5" s="12" t="s">
        <v>49</v>
      </c>
      <c r="AX5" s="212"/>
      <c r="AY5" s="498" t="s">
        <v>50</v>
      </c>
      <c r="AZ5" s="519" t="s">
        <v>51</v>
      </c>
      <c r="BA5" s="473" t="s">
        <v>51</v>
      </c>
      <c r="BB5" s="473" t="s">
        <v>52</v>
      </c>
      <c r="BC5" s="520" t="s">
        <v>53</v>
      </c>
      <c r="BE5" s="23" t="s">
        <v>3602</v>
      </c>
      <c r="BF5" s="23" t="s">
        <v>3604</v>
      </c>
      <c r="BG5" s="421" t="s">
        <v>31</v>
      </c>
      <c r="BH5" t="s">
        <v>70</v>
      </c>
    </row>
    <row r="6" spans="1:61" s="486" customFormat="1" ht="12.75" customHeight="1" thickBot="1" x14ac:dyDescent="0.3">
      <c r="A6" s="478" t="s">
        <v>54</v>
      </c>
      <c r="B6" s="488" t="s">
        <v>55</v>
      </c>
      <c r="C6" s="479" t="s">
        <v>94</v>
      </c>
      <c r="D6" s="479" t="s">
        <v>56</v>
      </c>
      <c r="E6" s="480" t="s">
        <v>57</v>
      </c>
      <c r="F6" s="480" t="s">
        <v>58</v>
      </c>
      <c r="G6" s="481" t="s">
        <v>59</v>
      </c>
      <c r="H6" s="481" t="s">
        <v>60</v>
      </c>
      <c r="I6" s="479" t="s">
        <v>61</v>
      </c>
      <c r="J6" s="491" t="s">
        <v>62</v>
      </c>
      <c r="K6" s="479" t="s">
        <v>70</v>
      </c>
      <c r="L6" s="482" t="s">
        <v>3506</v>
      </c>
      <c r="M6" s="481" t="s">
        <v>3540</v>
      </c>
      <c r="N6" s="481" t="s">
        <v>68</v>
      </c>
      <c r="O6" s="479" t="s">
        <v>71</v>
      </c>
      <c r="P6" s="479" t="s">
        <v>66</v>
      </c>
      <c r="Q6" s="479" t="s">
        <v>67</v>
      </c>
      <c r="R6" s="479" t="s">
        <v>65</v>
      </c>
      <c r="S6" s="483" t="s">
        <v>86</v>
      </c>
      <c r="T6" s="483" t="s">
        <v>87</v>
      </c>
      <c r="U6" s="483" t="s">
        <v>50</v>
      </c>
      <c r="V6" s="483" t="s">
        <v>88</v>
      </c>
      <c r="W6" s="483" t="s">
        <v>85</v>
      </c>
      <c r="X6" s="483" t="s">
        <v>84</v>
      </c>
      <c r="Y6" s="478" t="s">
        <v>1728</v>
      </c>
      <c r="Z6" s="491" t="s">
        <v>71</v>
      </c>
      <c r="AA6" s="479" t="s">
        <v>73</v>
      </c>
      <c r="AB6" s="479" t="s">
        <v>74</v>
      </c>
      <c r="AC6" s="484" t="s">
        <v>75</v>
      </c>
      <c r="AD6" s="484" t="s">
        <v>33</v>
      </c>
      <c r="AE6" s="484" t="s">
        <v>76</v>
      </c>
      <c r="AF6" s="484" t="s">
        <v>77</v>
      </c>
      <c r="AG6" s="484" t="s">
        <v>78</v>
      </c>
      <c r="AH6" s="484" t="s">
        <v>79</v>
      </c>
      <c r="AI6" s="484" t="s">
        <v>79</v>
      </c>
      <c r="AJ6" s="484" t="s">
        <v>79</v>
      </c>
      <c r="AK6" s="484" t="s">
        <v>79</v>
      </c>
      <c r="AL6" s="484" t="s">
        <v>81</v>
      </c>
      <c r="AM6" s="484" t="s">
        <v>82</v>
      </c>
      <c r="AN6" s="484" t="s">
        <v>83</v>
      </c>
      <c r="AO6" s="495" t="s">
        <v>95</v>
      </c>
      <c r="AP6" s="481" t="s">
        <v>96</v>
      </c>
      <c r="AQ6" s="479" t="s">
        <v>72</v>
      </c>
      <c r="AR6" s="514">
        <v>2024</v>
      </c>
      <c r="AS6" s="515">
        <v>2025</v>
      </c>
      <c r="AT6" s="514">
        <v>2026</v>
      </c>
      <c r="AU6" s="515">
        <v>2027</v>
      </c>
      <c r="AV6" s="514">
        <v>2028</v>
      </c>
      <c r="AW6" s="481" t="s">
        <v>97</v>
      </c>
      <c r="AX6" s="481" t="s">
        <v>98</v>
      </c>
      <c r="AY6" s="499" t="s">
        <v>99</v>
      </c>
      <c r="AZ6" s="521" t="s">
        <v>100</v>
      </c>
      <c r="BA6" s="485" t="s">
        <v>101</v>
      </c>
      <c r="BB6" s="485" t="s">
        <v>102</v>
      </c>
      <c r="BC6" s="522" t="s">
        <v>102</v>
      </c>
      <c r="BD6" s="491" t="s">
        <v>3601</v>
      </c>
      <c r="BE6" s="481" t="s">
        <v>3603</v>
      </c>
      <c r="BF6" s="481" t="s">
        <v>3605</v>
      </c>
      <c r="BG6" s="551" t="s">
        <v>3696</v>
      </c>
      <c r="BH6" s="486" t="s">
        <v>3874</v>
      </c>
      <c r="BI6" s="486" t="s">
        <v>3875</v>
      </c>
    </row>
    <row r="7" spans="1:61" ht="11.25" customHeight="1" x14ac:dyDescent="0.25">
      <c r="A7" s="8" t="s">
        <v>4037</v>
      </c>
      <c r="B7" s="405" t="s">
        <v>80</v>
      </c>
      <c r="C7" s="734" t="s">
        <v>152</v>
      </c>
      <c r="D7" s="734" t="s">
        <v>3633</v>
      </c>
      <c r="E7" s="504">
        <v>14</v>
      </c>
      <c r="F7" s="33">
        <v>341</v>
      </c>
      <c r="G7" s="33" t="s">
        <v>105</v>
      </c>
      <c r="H7" s="33" t="s">
        <v>105</v>
      </c>
      <c r="I7" s="573">
        <v>125.66</v>
      </c>
      <c r="J7" s="430">
        <f t="shared" ref="J7:J70" si="0">(M7/I7)*100</f>
        <v>0.78943180009549574</v>
      </c>
      <c r="K7" s="575">
        <v>0.248</v>
      </c>
      <c r="L7" s="406">
        <v>4</v>
      </c>
      <c r="M7" s="423">
        <f t="shared" ref="M7:M70" si="1">K7*L7</f>
        <v>0.99199999999999999</v>
      </c>
      <c r="N7" s="183" t="s">
        <v>412</v>
      </c>
      <c r="O7" s="505">
        <v>0.23599999999999999</v>
      </c>
      <c r="P7" s="422">
        <v>45657</v>
      </c>
      <c r="Q7" s="422">
        <v>45679</v>
      </c>
      <c r="R7" s="423">
        <f t="shared" ref="R7:R70" si="2">(K7-O7)/O7*100</f>
        <v>5.0847457627118686</v>
      </c>
      <c r="S7" s="474">
        <f>IF(INDEX(Historical!$D$7:$D$1190,MATCH(B7,Historical!$B$7:$B$1192,0))=0,"n/a",(INDEX(Historical!$C$7:$C$1190,MATCH(B7,Historical!$B$7:$B$1192,0))/INDEX(Historical!$D$7:$D$1190,MATCH(B7,Historical!$B$7:$B$1192,0))-1)*100)</f>
        <v>4.888888888888876</v>
      </c>
      <c r="T7" s="474">
        <f>IF(INDEX(Historical!$F$7:$F$1190,MATCH(B7,Historical!$B$7:$B$1192,0))=0,"n/a",((INDEX(Historical!$C$7:$C$1190,MATCH(B7,Historical!$B$7:$B$1192,0))/INDEX(Historical!$F$7:$F$1190,MATCH(B7,Historical!$B$7:$B$1192,0)))^(1/3)-1)*100)</f>
        <v>6.7505425618247239</v>
      </c>
      <c r="U7" s="474">
        <f>IF(INDEX(Historical!$H$7:$H$1190,MATCH(B7,Historical!$B$7:$B$1192,0))=0,"n/a",((INDEX(Historical!$C$7:$C$1190,MATCH(B7,Historical!$B$7:$B$1192,0))/INDEX(Historical!$H$7:$H$1190,MATCH(B7,Historical!$B$7:$B$1192,0)))^(1/5)-1)*100)</f>
        <v>7.5507964875582312</v>
      </c>
      <c r="V7" s="474">
        <f>IF(INDEX(Historical!$M$7:$M$1190,MATCH(B7,Historical!$B$7:$B$1192,0))=0,"n/a",((INDEX(Historical!$C$7:$C$1190,MATCH(B7,Historical!$B$7:$B$1192,0))/INDEX(Historical!$M$7:$M$1190,MATCH(B7,Historical!$B$7:$B$1192,0)))^(1/10)-1)*100)</f>
        <v>9.5935009636523905</v>
      </c>
      <c r="W7" s="475">
        <f t="shared" ref="W7:W70" si="3">IF(OR(U7&lt;=0,U7="n/a",V7&lt;=0,V7="n/a"),"n/a",U7/V7)</f>
        <v>0.78707413656041669</v>
      </c>
      <c r="X7" s="476">
        <f t="shared" ref="X7:X70" si="4">IF(OR(AJ7&lt;=0,AJ7="n/a",U7&lt;=0,U7="n/a"),"n/a",U7/AJ7)</f>
        <v>1.3411716674170926</v>
      </c>
      <c r="Y7" s="439"/>
      <c r="Z7" s="430">
        <f t="shared" ref="Z7:Z70" si="5">IF(OR(AC7&lt;0.01,AC7="n/a"),"n/a",M7/AC7*100)</f>
        <v>23.23185011709602</v>
      </c>
      <c r="AA7" s="581">
        <f t="shared" ref="AA7:AA70" si="6">IF(OR(AC7&lt;0.01,AC7="n/a"),"n/a",I7/AC7)</f>
        <v>29.428571428571431</v>
      </c>
      <c r="AB7" s="406">
        <v>10</v>
      </c>
      <c r="AC7" s="568">
        <v>4.2699999999999996</v>
      </c>
      <c r="AD7" s="568">
        <v>3.74</v>
      </c>
      <c r="AE7" s="568">
        <v>5.26</v>
      </c>
      <c r="AF7" s="568">
        <v>5.59</v>
      </c>
      <c r="AG7" s="568">
        <v>19.88</v>
      </c>
      <c r="AH7" s="568">
        <v>5.35</v>
      </c>
      <c r="AI7" s="568">
        <v>8.08</v>
      </c>
      <c r="AJ7" s="568">
        <v>5.63</v>
      </c>
      <c r="AK7" s="568">
        <v>7.88</v>
      </c>
      <c r="AL7" s="576">
        <v>35700</v>
      </c>
      <c r="AM7" s="571">
        <v>0.48</v>
      </c>
      <c r="AN7" s="568">
        <v>0.54</v>
      </c>
      <c r="AO7" s="510">
        <f t="shared" ref="AO7:AO70" si="7">IF(U7="n/a","n/a",IF(AA7&lt;0,"n/a",IF(AA7="n/a","n/a",J7+U7-AA7)))</f>
        <v>-21.088343140917704</v>
      </c>
      <c r="AP7" s="511">
        <f t="shared" ref="AP7:AP70" si="8">IF(U7="n/a","n/a",J7+U7)</f>
        <v>8.3402282876537264</v>
      </c>
      <c r="AQ7" s="582">
        <f t="shared" ref="AQ7:AQ70" si="9">IF(OR(AC7&lt;0.01,AC7="n/a",AF7="n/a"),"n/a",(I7/SQRT(22.5*AC7*(I7/AF7))-1)*100)</f>
        <v>170.39536015555223</v>
      </c>
      <c r="AR7" s="430">
        <f>INDEX(Historical!$C$7:$C$1190,MATCH(B7,Historical!$B$7:$B$1214,0))*IF(AH7="n/a",1.03,IF(AH7&lt;0,1.01,IF(AH7&gt;10,1.1,(1+AH7/100))))</f>
        <v>0.99450400000000005</v>
      </c>
      <c r="AS7" s="581">
        <f t="shared" ref="AS7:AS70" si="10">IF($AI7="n/a",1.03*AR7,IF($AI7&lt;0,1.01*AR7,IF($AI7&gt;10,1.1*AR7,(1+$AI7/100)*AR7)))</f>
        <v>1.0748599232</v>
      </c>
      <c r="AT7" s="581">
        <f t="shared" ref="AT7:AV26" si="11">IF($AK7="n/a",1.03*AS7,IF($AK7&lt;0,1.01*AS7,IF($AK7&gt;10,1.1*AS7,(1+$AK7/100)*AS7)))</f>
        <v>1.15955888514816</v>
      </c>
      <c r="AU7" s="581">
        <f t="shared" si="11"/>
        <v>1.2509321252978349</v>
      </c>
      <c r="AV7" s="581">
        <f t="shared" si="11"/>
        <v>1.3495055767713042</v>
      </c>
      <c r="AW7" s="430">
        <f t="shared" ref="AW7:AW70" si="12">SUM(AR7:AV7)</f>
        <v>5.829360510417299</v>
      </c>
      <c r="AX7" s="516">
        <f t="shared" ref="AX7:AX70" si="13">AW7/I7*100</f>
        <v>4.6389945172825877</v>
      </c>
      <c r="AY7" s="606">
        <v>1.24</v>
      </c>
      <c r="AZ7" s="571">
        <v>30.31</v>
      </c>
      <c r="BA7" s="571">
        <v>-18.32</v>
      </c>
      <c r="BB7" s="571">
        <v>6.29</v>
      </c>
      <c r="BC7" s="571">
        <v>1.4000000000000001</v>
      </c>
      <c r="BE7" s="421">
        <v>2012</v>
      </c>
      <c r="BF7" s="421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578">
        <v>10.51</v>
      </c>
      <c r="BH7" t="s">
        <v>3876</v>
      </c>
      <c r="BI7" t="s">
        <v>3877</v>
      </c>
    </row>
    <row r="8" spans="1:61" ht="11.25" customHeight="1" x14ac:dyDescent="0.25">
      <c r="A8" s="95" t="s">
        <v>884</v>
      </c>
      <c r="B8" s="405" t="s">
        <v>885</v>
      </c>
      <c r="C8" s="734" t="s">
        <v>3535</v>
      </c>
      <c r="D8" s="734" t="s">
        <v>3635</v>
      </c>
      <c r="E8" s="504">
        <v>14</v>
      </c>
      <c r="F8" s="33">
        <v>361</v>
      </c>
      <c r="G8" s="33" t="s">
        <v>105</v>
      </c>
      <c r="H8" s="33" t="s">
        <v>105</v>
      </c>
      <c r="I8" s="573">
        <v>232.28</v>
      </c>
      <c r="J8" s="430">
        <f t="shared" si="0"/>
        <v>0.44773549164801096</v>
      </c>
      <c r="K8" s="575">
        <v>0.26</v>
      </c>
      <c r="L8" s="406">
        <v>4</v>
      </c>
      <c r="M8" s="423">
        <f t="shared" si="1"/>
        <v>1.04</v>
      </c>
      <c r="N8" s="183" t="s">
        <v>234</v>
      </c>
      <c r="O8" s="505">
        <v>0.25</v>
      </c>
      <c r="P8" s="422">
        <v>45789</v>
      </c>
      <c r="Q8" s="422">
        <v>45792</v>
      </c>
      <c r="R8" s="423">
        <f t="shared" si="2"/>
        <v>4.0000000000000036</v>
      </c>
      <c r="S8" s="474">
        <f>IF(INDEX(Historical!$D$7:$D$1190,MATCH(B8,Historical!$B$7:$B$1192,0))=0,"n/a",(INDEX(Historical!$C$7:$C$1190,MATCH(B8,Historical!$B$7:$B$1192,0))/INDEX(Historical!$D$7:$D$1190,MATCH(B8,Historical!$B$7:$B$1192,0))-1)*100)</f>
        <v>4.2105263157894868</v>
      </c>
      <c r="T8" s="474">
        <f>IF(INDEX(Historical!$F$7:$F$1190,MATCH(B8,Historical!$B$7:$B$1192,0))=0,"n/a",((INDEX(Historical!$C$7:$C$1190,MATCH(B8,Historical!$B$7:$B$1192,0))/INDEX(Historical!$F$7:$F$1190,MATCH(B8,Historical!$B$7:$B$1192,0)))^(1/3)-1)*100)</f>
        <v>4.6019295136268124</v>
      </c>
      <c r="U8" s="474">
        <f>IF(INDEX(Historical!$H$7:$H$1190,MATCH(B8,Historical!$B$7:$B$1192,0))=0,"n/a",((INDEX(Historical!$C$7:$C$1190,MATCH(B8,Historical!$B$7:$B$1192,0))/INDEX(Historical!$H$7:$H$1190,MATCH(B8,Historical!$B$7:$B$1192,0)))^(1/5)-1)*100)</f>
        <v>5.430027661555159</v>
      </c>
      <c r="V8" s="474">
        <f>IF(INDEX(Historical!$M$7:$M$1190,MATCH(B8,Historical!$B$7:$B$1192,0))=0,"n/a",((INDEX(Historical!$C$7:$C$1190,MATCH(B8,Historical!$B$7:$B$1192,0))/INDEX(Historical!$M$7:$M$1190,MATCH(B8,Historical!$B$7:$B$1192,0)))^(1/10)-1)*100)</f>
        <v>7.9327324925679177</v>
      </c>
      <c r="W8" s="475">
        <f t="shared" si="3"/>
        <v>0.68450911040331774</v>
      </c>
      <c r="X8" s="476">
        <f t="shared" si="4"/>
        <v>0.35237038686276184</v>
      </c>
      <c r="Y8" s="696" t="s">
        <v>3523</v>
      </c>
      <c r="Z8" s="430">
        <f t="shared" si="5"/>
        <v>15.805471124620061</v>
      </c>
      <c r="AA8" s="581">
        <f t="shared" si="6"/>
        <v>35.30091185410334</v>
      </c>
      <c r="AB8" s="406">
        <v>9</v>
      </c>
      <c r="AC8" s="568">
        <v>6.58</v>
      </c>
      <c r="AD8" s="568">
        <v>4.18</v>
      </c>
      <c r="AE8" s="568">
        <v>8.44</v>
      </c>
      <c r="AF8" s="568">
        <v>52.42</v>
      </c>
      <c r="AG8" s="568">
        <v>149.81</v>
      </c>
      <c r="AH8" s="568">
        <v>9.1800000000000015</v>
      </c>
      <c r="AI8" s="568">
        <v>7.7799999999999994</v>
      </c>
      <c r="AJ8" s="568">
        <v>15.409999999999998</v>
      </c>
      <c r="AK8" s="568">
        <v>8.4500000000000011</v>
      </c>
      <c r="AL8" s="576">
        <v>3447130</v>
      </c>
      <c r="AM8" s="571">
        <v>0.11</v>
      </c>
      <c r="AN8" s="568">
        <v>1.54</v>
      </c>
      <c r="AO8" s="510">
        <f t="shared" si="7"/>
        <v>-29.423148700900171</v>
      </c>
      <c r="AP8" s="511">
        <f t="shared" si="8"/>
        <v>5.87776315320317</v>
      </c>
      <c r="AQ8" s="582">
        <f t="shared" si="9"/>
        <v>806.88080789584524</v>
      </c>
      <c r="AR8" s="430">
        <f>INDEX(Historical!$C$7:$C$1190,MATCH(B8,Historical!$B$7:$B$1214,0))*IF(AH8="n/a",1.03,IF(AH8&lt;0,1.01,IF(AH8&gt;10,1.1,(1+AH8/100))))</f>
        <v>1.0808820000000001</v>
      </c>
      <c r="AS8" s="581">
        <f t="shared" si="10"/>
        <v>1.1649746196000001</v>
      </c>
      <c r="AT8" s="581">
        <f t="shared" si="11"/>
        <v>1.2634149749562003</v>
      </c>
      <c r="AU8" s="581">
        <f t="shared" si="11"/>
        <v>1.3701735403399993</v>
      </c>
      <c r="AV8" s="581">
        <f t="shared" si="11"/>
        <v>1.4859532044987291</v>
      </c>
      <c r="AW8" s="430">
        <f t="shared" si="12"/>
        <v>6.3653983393949289</v>
      </c>
      <c r="AX8" s="516">
        <f t="shared" si="13"/>
        <v>2.7403988029080972</v>
      </c>
      <c r="AY8" s="606">
        <v>1.1100000000000001</v>
      </c>
      <c r="AZ8" s="571">
        <v>37.269999999999996</v>
      </c>
      <c r="BA8" s="571">
        <v>-10.7</v>
      </c>
      <c r="BB8" s="571">
        <v>7.76</v>
      </c>
      <c r="BC8" s="571">
        <v>5.0200000000000005</v>
      </c>
      <c r="BE8" s="421">
        <v>2012</v>
      </c>
      <c r="BF8" s="421">
        <f t="shared" si="14"/>
        <v>1</v>
      </c>
      <c r="BG8" s="578">
        <v>29.94</v>
      </c>
      <c r="BH8" t="s">
        <v>3876</v>
      </c>
      <c r="BI8" t="s">
        <v>3877</v>
      </c>
    </row>
    <row r="9" spans="1:61" ht="11.25" customHeight="1" x14ac:dyDescent="0.25">
      <c r="A9" s="8" t="s">
        <v>824</v>
      </c>
      <c r="B9" s="405" t="s">
        <v>825</v>
      </c>
      <c r="C9" s="734" t="s">
        <v>152</v>
      </c>
      <c r="D9" s="734" t="s">
        <v>867</v>
      </c>
      <c r="E9" s="504">
        <v>13</v>
      </c>
      <c r="F9" s="33">
        <v>391</v>
      </c>
      <c r="G9" s="33" t="s">
        <v>36</v>
      </c>
      <c r="H9" s="33" t="s">
        <v>36</v>
      </c>
      <c r="I9" s="573">
        <v>210.4</v>
      </c>
      <c r="J9" s="430">
        <f t="shared" si="0"/>
        <v>3.1178707224334601</v>
      </c>
      <c r="K9" s="575">
        <v>1.64</v>
      </c>
      <c r="L9" s="406">
        <v>4</v>
      </c>
      <c r="M9" s="423">
        <f t="shared" si="1"/>
        <v>6.56</v>
      </c>
      <c r="N9" s="183" t="s">
        <v>106</v>
      </c>
      <c r="O9" s="505">
        <v>1.55</v>
      </c>
      <c r="P9" s="422">
        <v>45672</v>
      </c>
      <c r="Q9" s="422">
        <v>45702</v>
      </c>
      <c r="R9" s="423">
        <f t="shared" si="2"/>
        <v>5.8064516129032162</v>
      </c>
      <c r="S9" s="474">
        <f>IF(INDEX(Historical!$D$7:$D$1190,MATCH(B9,Historical!$B$7:$B$1192,0))=0,"n/a",(INDEX(Historical!$C$7:$C$1190,MATCH(B9,Historical!$B$7:$B$1192,0))/INDEX(Historical!$D$7:$D$1190,MATCH(B9,Historical!$B$7:$B$1192,0))-1)*100)</f>
        <v>4.7297297297297369</v>
      </c>
      <c r="T9" s="474">
        <f>IF(INDEX(Historical!$F$7:$F$1190,MATCH(B9,Historical!$B$7:$B$1192,0))=0,"n/a",((INDEX(Historical!$C$7:$C$1190,MATCH(B9,Historical!$B$7:$B$1192,0))/INDEX(Historical!$F$7:$F$1190,MATCH(B9,Historical!$B$7:$B$1192,0)))^(1/3)-1)*100)</f>
        <v>6.0383062071096782</v>
      </c>
      <c r="U9" s="474">
        <f>IF(INDEX(Historical!$H$7:$H$1190,MATCH(B9,Historical!$B$7:$B$1192,0))=0,"n/a",((INDEX(Historical!$C$7:$C$1190,MATCH(B9,Historical!$B$7:$B$1192,0))/INDEX(Historical!$H$7:$H$1190,MATCH(B9,Historical!$B$7:$B$1192,0)))^(1/5)-1)*100)</f>
        <v>7.6935229355369561</v>
      </c>
      <c r="V9" s="474">
        <f>IF(INDEX(Historical!$M$7:$M$1190,MATCH(B9,Historical!$B$7:$B$1192,0))=0,"n/a",((INDEX(Historical!$C$7:$C$1190,MATCH(B9,Historical!$B$7:$B$1192,0))/INDEX(Historical!$M$7:$M$1190,MATCH(B9,Historical!$B$7:$B$1192,0)))^(1/10)-1)*100)</f>
        <v>14.084950984396194</v>
      </c>
      <c r="W9" s="475">
        <f t="shared" si="3"/>
        <v>0.54622291153587343</v>
      </c>
      <c r="X9" s="476" t="str">
        <f t="shared" si="4"/>
        <v>n/a</v>
      </c>
      <c r="Y9" s="574"/>
      <c r="Z9" s="430">
        <f t="shared" si="5"/>
        <v>312.38095238095235</v>
      </c>
      <c r="AA9" s="581">
        <f t="shared" si="6"/>
        <v>100.19047619047619</v>
      </c>
      <c r="AB9" s="406">
        <v>12</v>
      </c>
      <c r="AC9" s="568">
        <v>2.1</v>
      </c>
      <c r="AD9" s="568">
        <v>6.33</v>
      </c>
      <c r="AE9" s="568">
        <v>6.37</v>
      </c>
      <c r="AF9" s="568" t="s">
        <v>135</v>
      </c>
      <c r="AG9" s="569">
        <v>112.9</v>
      </c>
      <c r="AH9" s="568">
        <v>18.93</v>
      </c>
      <c r="AI9" s="568">
        <v>18.34</v>
      </c>
      <c r="AJ9" s="568">
        <v>-14.67</v>
      </c>
      <c r="AK9" s="568">
        <v>15.83</v>
      </c>
      <c r="AL9" s="576">
        <v>371680</v>
      </c>
      <c r="AM9" s="571">
        <v>0.11</v>
      </c>
      <c r="AN9" s="568" t="s">
        <v>135</v>
      </c>
      <c r="AO9" s="510">
        <f t="shared" si="7"/>
        <v>-89.379082532505777</v>
      </c>
      <c r="AP9" s="511">
        <f t="shared" si="8"/>
        <v>10.811393657970417</v>
      </c>
      <c r="AQ9" s="582" t="str">
        <f t="shared" si="9"/>
        <v>n/a</v>
      </c>
      <c r="AR9" s="430">
        <f>INDEX(Historical!$C$7:$C$1190,MATCH(B9,Historical!$B$7:$B$1214,0))*IF(AH9="n/a",1.03,IF(AH9&lt;0,1.01,IF(AH9&gt;10,1.1,(1+AH9/100))))</f>
        <v>6.8200000000000012</v>
      </c>
      <c r="AS9" s="581">
        <f t="shared" si="10"/>
        <v>7.5020000000000016</v>
      </c>
      <c r="AT9" s="581">
        <f t="shared" si="11"/>
        <v>8.252200000000002</v>
      </c>
      <c r="AU9" s="581">
        <f t="shared" si="11"/>
        <v>9.0774200000000036</v>
      </c>
      <c r="AV9" s="581">
        <f t="shared" si="11"/>
        <v>9.9851620000000043</v>
      </c>
      <c r="AW9" s="430">
        <f t="shared" si="12"/>
        <v>41.636782000000011</v>
      </c>
      <c r="AX9" s="516">
        <f t="shared" si="13"/>
        <v>19.789345057034225</v>
      </c>
      <c r="AY9" s="606">
        <v>0.53</v>
      </c>
      <c r="AZ9" s="571">
        <v>28.439999999999998</v>
      </c>
      <c r="BA9" s="571">
        <v>-3.7800000000000002</v>
      </c>
      <c r="BB9" s="571">
        <v>7.9</v>
      </c>
      <c r="BC9" s="571">
        <v>11.42</v>
      </c>
      <c r="BE9" s="421">
        <v>2013</v>
      </c>
      <c r="BF9" s="421">
        <f t="shared" si="14"/>
        <v>1</v>
      </c>
      <c r="BG9" s="578">
        <v>2.67</v>
      </c>
      <c r="BH9" t="s">
        <v>3876</v>
      </c>
      <c r="BI9" t="s">
        <v>3877</v>
      </c>
    </row>
    <row r="10" spans="1:61" ht="11.25" customHeight="1" x14ac:dyDescent="0.25">
      <c r="A10" s="8" t="s">
        <v>4038</v>
      </c>
      <c r="B10" s="405" t="s">
        <v>113</v>
      </c>
      <c r="C10" s="734" t="s">
        <v>111</v>
      </c>
      <c r="D10" s="734" t="s">
        <v>3638</v>
      </c>
      <c r="E10" s="504">
        <v>58</v>
      </c>
      <c r="F10" s="33">
        <v>18</v>
      </c>
      <c r="G10" s="33" t="s">
        <v>114</v>
      </c>
      <c r="H10" s="33" t="s">
        <v>36</v>
      </c>
      <c r="I10" s="568">
        <v>49.17</v>
      </c>
      <c r="J10" s="430">
        <f t="shared" si="0"/>
        <v>2.1557860484034981</v>
      </c>
      <c r="K10" s="575">
        <v>0.26500000000000001</v>
      </c>
      <c r="L10" s="406">
        <v>4</v>
      </c>
      <c r="M10" s="423">
        <f t="shared" si="1"/>
        <v>1.06</v>
      </c>
      <c r="N10" s="183" t="s">
        <v>240</v>
      </c>
      <c r="O10" s="505">
        <v>0.22500000000000001</v>
      </c>
      <c r="P10" s="422">
        <v>45659</v>
      </c>
      <c r="Q10" s="422">
        <v>45691</v>
      </c>
      <c r="R10" s="423">
        <f t="shared" si="2"/>
        <v>17.777777777777782</v>
      </c>
      <c r="S10" s="474">
        <f>IF(INDEX(Historical!$D$7:$D$1190,MATCH(B10,Historical!$B$7:$B$1192,0))=0,"n/a",(INDEX(Historical!$C$7:$C$1190,MATCH(B10,Historical!$B$7:$B$1192,0))/INDEX(Historical!$D$7:$D$1190,MATCH(B10,Historical!$B$7:$B$1192,0))-1)*100)</f>
        <v>2.2727272727272707</v>
      </c>
      <c r="T10" s="474">
        <f>IF(INDEX(Historical!$F$7:$F$1190,MATCH(B10,Historical!$B$7:$B$1192,0))=0,"n/a",((INDEX(Historical!$C$7:$C$1190,MATCH(B10,Historical!$B$7:$B$1192,0))/INDEX(Historical!$F$7:$F$1190,MATCH(B10,Historical!$B$7:$B$1192,0)))^(1/3)-1)*100)</f>
        <v>5.7977193199246768</v>
      </c>
      <c r="U10" s="474">
        <f>IF(INDEX(Historical!$H$7:$H$1190,MATCH(B10,Historical!$B$7:$B$1192,0))=0,"n/a",((INDEX(Historical!$C$7:$C$1190,MATCH(B10,Historical!$B$7:$B$1192,0))/INDEX(Historical!$H$7:$H$1190,MATCH(B10,Historical!$B$7:$B$1192,0)))^(1/5)-1)*100)</f>
        <v>4.5639552591273169</v>
      </c>
      <c r="V10" s="474">
        <f>IF(INDEX(Historical!$M$7:$M$1190,MATCH(B10,Historical!$B$7:$B$1192,0))=0,"n/a",((INDEX(Historical!$C$7:$C$1190,MATCH(B10,Historical!$B$7:$B$1192,0))/INDEX(Historical!$M$7:$M$1190,MATCH(B10,Historical!$B$7:$B$1192,0)))^(1/10)-1)*100)</f>
        <v>3.7970670463016498</v>
      </c>
      <c r="W10" s="475">
        <f t="shared" si="3"/>
        <v>1.2019685729733474</v>
      </c>
      <c r="X10" s="476" t="str">
        <f t="shared" si="4"/>
        <v>n/a</v>
      </c>
      <c r="Y10" s="437"/>
      <c r="Z10" s="430">
        <f t="shared" si="5"/>
        <v>84.800000000000011</v>
      </c>
      <c r="AA10" s="581">
        <f t="shared" si="6"/>
        <v>39.335999999999999</v>
      </c>
      <c r="AB10" s="406">
        <v>10</v>
      </c>
      <c r="AC10" s="568">
        <v>1.25</v>
      </c>
      <c r="AD10" s="568">
        <v>4.46</v>
      </c>
      <c r="AE10" s="568">
        <v>0.36</v>
      </c>
      <c r="AF10" s="568">
        <v>1.68</v>
      </c>
      <c r="AG10" s="568">
        <v>4.3</v>
      </c>
      <c r="AH10" s="568">
        <v>4.91</v>
      </c>
      <c r="AI10" s="568">
        <v>10.47</v>
      </c>
      <c r="AJ10" s="568">
        <v>-7.64</v>
      </c>
      <c r="AK10" s="568">
        <v>8.82</v>
      </c>
      <c r="AL10" s="576">
        <v>3060</v>
      </c>
      <c r="AM10" s="571">
        <v>1.6099999999999999</v>
      </c>
      <c r="AN10" s="568">
        <v>0.91</v>
      </c>
      <c r="AO10" s="510">
        <f t="shared" si="7"/>
        <v>-32.616258692469181</v>
      </c>
      <c r="AP10" s="511">
        <f t="shared" si="8"/>
        <v>6.719741307530815</v>
      </c>
      <c r="AQ10" s="582">
        <f t="shared" si="9"/>
        <v>71.3793453132553</v>
      </c>
      <c r="AR10" s="430">
        <f>INDEX(Historical!$C$7:$C$1190,MATCH(B10,Historical!$B$7:$B$1214,0))*IF(AH10="n/a",1.03,IF(AH10&lt;0,1.01,IF(AH10&gt;10,1.1,(1+AH10/100))))</f>
        <v>0.94418999999999997</v>
      </c>
      <c r="AS10" s="581">
        <f t="shared" si="10"/>
        <v>1.0386090000000001</v>
      </c>
      <c r="AT10" s="581">
        <f t="shared" si="11"/>
        <v>1.1302143138000003</v>
      </c>
      <c r="AU10" s="581">
        <f t="shared" si="11"/>
        <v>1.2298992162771603</v>
      </c>
      <c r="AV10" s="581">
        <f t="shared" si="11"/>
        <v>1.338376327152806</v>
      </c>
      <c r="AW10" s="430">
        <f t="shared" si="12"/>
        <v>5.6812888572299673</v>
      </c>
      <c r="AX10" s="516">
        <f t="shared" si="13"/>
        <v>11.554380429591147</v>
      </c>
      <c r="AY10" s="606">
        <v>0.8</v>
      </c>
      <c r="AZ10" s="571">
        <v>20.369999999999997</v>
      </c>
      <c r="BA10" s="571">
        <v>-17.75</v>
      </c>
      <c r="BB10" s="571">
        <v>3.2399999999999998</v>
      </c>
      <c r="BC10" s="571">
        <v>-2.4</v>
      </c>
      <c r="BE10" s="421">
        <v>1968</v>
      </c>
      <c r="BF10" s="421">
        <f t="shared" si="14"/>
        <v>7</v>
      </c>
      <c r="BG10" s="578">
        <v>1.54</v>
      </c>
      <c r="BH10" t="s">
        <v>3876</v>
      </c>
      <c r="BI10" t="s">
        <v>3877</v>
      </c>
    </row>
    <row r="11" spans="1:61" ht="11.25" customHeight="1" x14ac:dyDescent="0.25">
      <c r="A11" s="8" t="s">
        <v>1735</v>
      </c>
      <c r="B11" s="405" t="s">
        <v>1736</v>
      </c>
      <c r="C11" s="734" t="s">
        <v>152</v>
      </c>
      <c r="D11" s="734" t="s">
        <v>3639</v>
      </c>
      <c r="E11" s="504">
        <v>12</v>
      </c>
      <c r="F11" s="33">
        <v>439</v>
      </c>
      <c r="G11" s="33" t="s">
        <v>36</v>
      </c>
      <c r="H11" s="33" t="s">
        <v>36</v>
      </c>
      <c r="I11" s="573">
        <v>132.66</v>
      </c>
      <c r="J11" s="430">
        <f t="shared" si="0"/>
        <v>1.7789838685361072</v>
      </c>
      <c r="K11" s="575">
        <v>0.59</v>
      </c>
      <c r="L11" s="406">
        <v>4</v>
      </c>
      <c r="M11" s="423">
        <f t="shared" si="1"/>
        <v>2.36</v>
      </c>
      <c r="N11" s="183" t="s">
        <v>106</v>
      </c>
      <c r="O11" s="505">
        <v>0.55000000000000004</v>
      </c>
      <c r="P11" s="422">
        <v>45672</v>
      </c>
      <c r="Q11" s="422">
        <v>45702</v>
      </c>
      <c r="R11" s="423">
        <f t="shared" si="2"/>
        <v>7.2727272727272583</v>
      </c>
      <c r="S11" s="474">
        <f>IF(INDEX(Historical!$D$7:$D$1190,MATCH(B11,Historical!$B$7:$B$1192,0))=0,"n/a",(INDEX(Historical!$C$7:$C$1190,MATCH(B11,Historical!$B$7:$B$1192,0))/INDEX(Historical!$D$7:$D$1190,MATCH(B11,Historical!$B$7:$B$1192,0))-1)*100)</f>
        <v>7.8431372549019773</v>
      </c>
      <c r="T11" s="474">
        <f>IF(INDEX(Historical!$F$7:$F$1190,MATCH(B11,Historical!$B$7:$B$1192,0))=0,"n/a",((INDEX(Historical!$C$7:$C$1190,MATCH(B11,Historical!$B$7:$B$1192,0))/INDEX(Historical!$F$7:$F$1190,MATCH(B11,Historical!$B$7:$B$1192,0)))^(1/3)-1)*100)</f>
        <v>6.917810999860885</v>
      </c>
      <c r="U11" s="474">
        <f>IF(INDEX(Historical!$H$7:$H$1190,MATCH(B11,Historical!$B$7:$B$1192,0))=0,"n/a",((INDEX(Historical!$C$7:$C$1190,MATCH(B11,Historical!$B$7:$B$1192,0))/INDEX(Historical!$H$7:$H$1190,MATCH(B11,Historical!$B$7:$B$1192,0)))^(1/5)-1)*100)</f>
        <v>11.440369201675926</v>
      </c>
      <c r="V11" s="474">
        <f>IF(INDEX(Historical!$M$7:$M$1190,MATCH(B11,Historical!$B$7:$B$1192,0))=0,"n/a",((INDEX(Historical!$C$7:$C$1190,MATCH(B11,Historical!$B$7:$B$1192,0))/INDEX(Historical!$M$7:$M$1190,MATCH(B11,Historical!$B$7:$B$1192,0)))^(1/10)-1)*100)</f>
        <v>9.5958226385217227</v>
      </c>
      <c r="W11" s="475">
        <f t="shared" si="3"/>
        <v>1.1922239116581217</v>
      </c>
      <c r="X11" s="476">
        <f t="shared" si="4"/>
        <v>0.38160004008258591</v>
      </c>
      <c r="Y11" s="439"/>
      <c r="Z11" s="430">
        <f t="shared" si="5"/>
        <v>29.5</v>
      </c>
      <c r="AA11" s="581">
        <f t="shared" si="6"/>
        <v>16.5825</v>
      </c>
      <c r="AB11" s="406">
        <v>12</v>
      </c>
      <c r="AC11" s="568">
        <v>8</v>
      </c>
      <c r="AD11" s="568">
        <v>1.61</v>
      </c>
      <c r="AE11" s="568">
        <v>5.36</v>
      </c>
      <c r="AF11" s="568">
        <v>4.57</v>
      </c>
      <c r="AG11" s="568">
        <v>31.009999999999998</v>
      </c>
      <c r="AH11" s="568">
        <v>10.209999999999999</v>
      </c>
      <c r="AI11" s="568">
        <v>10.23</v>
      </c>
      <c r="AJ11" s="568">
        <v>29.98</v>
      </c>
      <c r="AK11" s="568">
        <v>10.32</v>
      </c>
      <c r="AL11" s="576">
        <v>230890</v>
      </c>
      <c r="AM11" s="571">
        <v>0.67</v>
      </c>
      <c r="AN11" s="568">
        <v>0.27</v>
      </c>
      <c r="AO11" s="510">
        <f t="shared" si="7"/>
        <v>-3.3631469297879661</v>
      </c>
      <c r="AP11" s="511">
        <f t="shared" si="8"/>
        <v>13.219353070212033</v>
      </c>
      <c r="AQ11" s="582">
        <f t="shared" si="9"/>
        <v>83.52356796880342</v>
      </c>
      <c r="AR11" s="430">
        <f>INDEX(Historical!$C$7:$C$1190,MATCH(B11,Historical!$B$7:$B$1214,0))*IF(AH11="n/a",1.03,IF(AH11&lt;0,1.01,IF(AH11&gt;10,1.1,(1+AH11/100))))</f>
        <v>2.4200000000000004</v>
      </c>
      <c r="AS11" s="581">
        <f t="shared" si="10"/>
        <v>2.6620000000000008</v>
      </c>
      <c r="AT11" s="581">
        <f t="shared" si="11"/>
        <v>2.9282000000000012</v>
      </c>
      <c r="AU11" s="581">
        <f t="shared" si="11"/>
        <v>3.2210200000000015</v>
      </c>
      <c r="AV11" s="581">
        <f t="shared" si="11"/>
        <v>3.5431220000000021</v>
      </c>
      <c r="AW11" s="430">
        <f t="shared" si="12"/>
        <v>14.774342000000004</v>
      </c>
      <c r="AX11" s="516">
        <f t="shared" si="13"/>
        <v>11.13699834162521</v>
      </c>
      <c r="AY11" s="606">
        <v>0.69</v>
      </c>
      <c r="AZ11" s="571">
        <v>19.66</v>
      </c>
      <c r="BA11" s="571">
        <v>-6.0699999999999994</v>
      </c>
      <c r="BB11" s="571">
        <v>1.29</v>
      </c>
      <c r="BC11" s="571">
        <v>4.2299999999999995</v>
      </c>
      <c r="BE11" s="421">
        <v>2014</v>
      </c>
      <c r="BF11" s="421">
        <f t="shared" si="14"/>
        <v>1</v>
      </c>
      <c r="BG11" s="578">
        <v>17.75</v>
      </c>
      <c r="BH11" t="s">
        <v>3876</v>
      </c>
      <c r="BI11" t="s">
        <v>3877</v>
      </c>
    </row>
    <row r="12" spans="1:61" ht="11.25" customHeight="1" x14ac:dyDescent="0.25">
      <c r="A12" s="95" t="s">
        <v>383</v>
      </c>
      <c r="B12" s="574" t="s">
        <v>384</v>
      </c>
      <c r="C12" s="734" t="s">
        <v>3535</v>
      </c>
      <c r="D12" s="734" t="s">
        <v>3640</v>
      </c>
      <c r="E12" s="504">
        <v>20</v>
      </c>
      <c r="F12" s="33">
        <v>199</v>
      </c>
      <c r="G12" s="33" t="s">
        <v>105</v>
      </c>
      <c r="H12" s="33" t="s">
        <v>105</v>
      </c>
      <c r="I12" s="573">
        <v>259.97000000000003</v>
      </c>
      <c r="J12" s="430">
        <f t="shared" si="0"/>
        <v>2.2771858291341305</v>
      </c>
      <c r="K12" s="575">
        <v>1.48</v>
      </c>
      <c r="L12" s="406">
        <v>4</v>
      </c>
      <c r="M12" s="423">
        <f t="shared" si="1"/>
        <v>5.92</v>
      </c>
      <c r="N12" s="183" t="s">
        <v>147</v>
      </c>
      <c r="O12" s="505">
        <v>1.29</v>
      </c>
      <c r="P12" s="422">
        <v>45575</v>
      </c>
      <c r="Q12" s="422">
        <v>45611</v>
      </c>
      <c r="R12" s="423">
        <f t="shared" si="2"/>
        <v>14.728682170542632</v>
      </c>
      <c r="S12" s="474">
        <f>IF(INDEX(Historical!$D$7:$D$1190,MATCH(B12,Historical!$B$7:$B$1192,0))=0,"n/a",(INDEX(Historical!$C$7:$C$1190,MATCH(B12,Historical!$B$7:$B$1192,0))/INDEX(Historical!$D$7:$D$1190,MATCH(B12,Historical!$B$7:$B$1192,0))-1)*100)</f>
        <v>15.053763440860202</v>
      </c>
      <c r="T12" s="474">
        <f>IF(INDEX(Historical!$F$7:$F$1190,MATCH(B12,Historical!$B$7:$B$1192,0))=0,"n/a",((INDEX(Historical!$C$7:$C$1190,MATCH(B12,Historical!$B$7:$B$1192,0))/INDEX(Historical!$F$7:$F$1190,MATCH(B12,Historical!$B$7:$B$1192,0)))^(1/3)-1)*100)</f>
        <v>14.011552636394974</v>
      </c>
      <c r="U12" s="474">
        <f>IF(INDEX(Historical!$H$7:$H$1190,MATCH(B12,Historical!$B$7:$B$1192,0))=0,"n/a",((INDEX(Historical!$C$7:$C$1190,MATCH(B12,Historical!$B$7:$B$1192,0))/INDEX(Historical!$H$7:$H$1190,MATCH(B12,Historical!$B$7:$B$1192,0)))^(1/5)-1)*100)</f>
        <v>11.821798010538842</v>
      </c>
      <c r="V12" s="474">
        <f>IF(INDEX(Historical!$M$7:$M$1190,MATCH(B12,Historical!$B$7:$B$1192,0))=0,"n/a",((INDEX(Historical!$C$7:$C$1190,MATCH(B12,Historical!$B$7:$B$1192,0))/INDEX(Historical!$M$7:$M$1190,MATCH(B12,Historical!$B$7:$B$1192,0)))^(1/10)-1)*100)</f>
        <v>10.619557549069203</v>
      </c>
      <c r="W12" s="475">
        <f t="shared" si="3"/>
        <v>1.1132100330841952</v>
      </c>
      <c r="X12" s="476">
        <f t="shared" si="4"/>
        <v>1.2835828458782672</v>
      </c>
      <c r="Y12" s="574" t="s">
        <v>693</v>
      </c>
      <c r="Z12" s="430">
        <f t="shared" si="5"/>
        <v>47.133757961783438</v>
      </c>
      <c r="AA12" s="581">
        <f t="shared" si="6"/>
        <v>20.698248407643312</v>
      </c>
      <c r="AB12" s="406">
        <v>8</v>
      </c>
      <c r="AC12" s="568">
        <v>12.56</v>
      </c>
      <c r="AD12" s="568">
        <v>2.69</v>
      </c>
      <c r="AE12" s="568">
        <v>2.36</v>
      </c>
      <c r="AF12" s="568">
        <v>5.3</v>
      </c>
      <c r="AG12" s="568">
        <v>27.27</v>
      </c>
      <c r="AH12" s="568">
        <v>7.76</v>
      </c>
      <c r="AI12" s="568">
        <v>7.1999999999999993</v>
      </c>
      <c r="AJ12" s="568">
        <v>9.2100000000000009</v>
      </c>
      <c r="AK12" s="568">
        <v>7.68</v>
      </c>
      <c r="AL12" s="576">
        <v>161920</v>
      </c>
      <c r="AM12" s="571">
        <v>0.27</v>
      </c>
      <c r="AN12" s="568">
        <v>0.27</v>
      </c>
      <c r="AO12" s="510">
        <f t="shared" si="7"/>
        <v>-6.5992645679703408</v>
      </c>
      <c r="AP12" s="511">
        <f t="shared" si="8"/>
        <v>14.098983839672972</v>
      </c>
      <c r="AQ12" s="582">
        <f t="shared" si="9"/>
        <v>120.80732330901785</v>
      </c>
      <c r="AR12" s="430">
        <f>INDEX(Historical!$C$7:$C$1190,MATCH(B12,Historical!$B$7:$B$1214,0))*IF(AH12="n/a",1.03,IF(AH12&lt;0,1.01,IF(AH12&gt;10,1.1,(1+AH12/100))))</f>
        <v>5.765159999999999</v>
      </c>
      <c r="AS12" s="581">
        <f t="shared" si="10"/>
        <v>6.1802515199999997</v>
      </c>
      <c r="AT12" s="581">
        <f t="shared" si="11"/>
        <v>6.6548948367359992</v>
      </c>
      <c r="AU12" s="581">
        <f t="shared" si="11"/>
        <v>7.1659907601973236</v>
      </c>
      <c r="AV12" s="581">
        <f t="shared" si="11"/>
        <v>7.7163388505804775</v>
      </c>
      <c r="AW12" s="430">
        <f t="shared" si="12"/>
        <v>33.482635967513801</v>
      </c>
      <c r="AX12" s="516">
        <f t="shared" si="13"/>
        <v>12.879422997851211</v>
      </c>
      <c r="AY12" s="606">
        <v>1.29</v>
      </c>
      <c r="AZ12" s="571">
        <v>9.84</v>
      </c>
      <c r="BA12" s="571">
        <v>-34.74</v>
      </c>
      <c r="BB12" s="571">
        <v>-4.62</v>
      </c>
      <c r="BC12" s="571">
        <v>-19.03</v>
      </c>
      <c r="BE12" s="421">
        <v>2006</v>
      </c>
      <c r="BF12" s="421">
        <f t="shared" si="14"/>
        <v>2</v>
      </c>
      <c r="BG12" s="578">
        <v>13.530000000000001</v>
      </c>
      <c r="BH12" t="s">
        <v>3876</v>
      </c>
      <c r="BI12" t="s">
        <v>3877</v>
      </c>
    </row>
    <row r="13" spans="1:61" ht="11.25" customHeight="1" x14ac:dyDescent="0.25">
      <c r="A13" s="577" t="s">
        <v>4971</v>
      </c>
      <c r="B13" s="405" t="s">
        <v>4968</v>
      </c>
      <c r="C13" s="734" t="s">
        <v>107</v>
      </c>
      <c r="D13" s="734" t="s">
        <v>3652</v>
      </c>
      <c r="E13" s="504">
        <v>8</v>
      </c>
      <c r="F13" s="33">
        <v>584</v>
      </c>
      <c r="G13" s="33" t="s">
        <v>105</v>
      </c>
      <c r="H13" s="33" t="s">
        <v>105</v>
      </c>
      <c r="I13" s="573">
        <v>45.32</v>
      </c>
      <c r="J13" s="430">
        <f t="shared" si="0"/>
        <v>3.0008826125330978</v>
      </c>
      <c r="K13" s="575">
        <v>0.34</v>
      </c>
      <c r="L13" s="406">
        <v>4</v>
      </c>
      <c r="M13" s="423">
        <f t="shared" si="1"/>
        <v>1.36</v>
      </c>
      <c r="N13" s="183" t="s">
        <v>147</v>
      </c>
      <c r="O13" s="505">
        <v>0.32</v>
      </c>
      <c r="P13" s="422">
        <v>45807</v>
      </c>
      <c r="Q13" s="422">
        <v>45821</v>
      </c>
      <c r="R13" s="423">
        <f t="shared" si="2"/>
        <v>6.2500000000000053</v>
      </c>
      <c r="S13" s="474">
        <f>IF(INDEX(Historical!$D$7:$D$1190,MATCH(B13,Historical!$B$7:$B$1192,0))=0,"n/a",(INDEX(Historical!$C$7:$C$1190,MATCH(B13,Historical!$B$7:$B$1192,0))/INDEX(Historical!$D$7:$D$1190,MATCH(B13,Historical!$B$7:$B$1192,0))-1)*100)</f>
        <v>10.526315789473673</v>
      </c>
      <c r="T13" s="474">
        <f>IF(INDEX(Historical!$F$7:$F$1190,MATCH(B13,Historical!$B$7:$B$1192,0))=0,"n/a",((INDEX(Historical!$C$7:$C$1190,MATCH(B13,Historical!$B$7:$B$1192,0))/INDEX(Historical!$F$7:$F$1190,MATCH(B13,Historical!$B$7:$B$1192,0)))^(1/3)-1)*100)</f>
        <v>7.6505840618042553</v>
      </c>
      <c r="U13" s="474">
        <f>IF(INDEX(Historical!$H$7:$H$1190,MATCH(B13,Historical!$B$7:$B$1192,0))=0,"n/a",((INDEX(Historical!$C$7:$C$1190,MATCH(B13,Historical!$B$7:$B$1192,0))/INDEX(Historical!$H$7:$H$1190,MATCH(B13,Historical!$B$7:$B$1192,0)))^(1/5)-1)*100)</f>
        <v>5.1547496797280434</v>
      </c>
      <c r="V13" s="474">
        <f>IF(INDEX(Historical!$M$7:$M$1190,MATCH(B13,Historical!$B$7:$B$1192,0))=0,"n/a",((INDEX(Historical!$C$7:$C$1190,MATCH(B13,Historical!$B$7:$B$1192,0))/INDEX(Historical!$M$7:$M$1190,MATCH(B13,Historical!$B$7:$B$1192,0)))^(1/10)-1)*100)</f>
        <v>5.0480468452381411</v>
      </c>
      <c r="W13" s="475">
        <f t="shared" si="3"/>
        <v>1.0211374493464846</v>
      </c>
      <c r="X13" s="476">
        <f t="shared" si="4"/>
        <v>2.4314856979849262</v>
      </c>
      <c r="Y13" s="449"/>
      <c r="Z13" s="430">
        <f t="shared" si="5"/>
        <v>50.370370370370367</v>
      </c>
      <c r="AA13" s="581">
        <f t="shared" si="6"/>
        <v>16.785185185185185</v>
      </c>
      <c r="AB13" s="406">
        <v>12</v>
      </c>
      <c r="AC13" s="568">
        <v>2.7</v>
      </c>
      <c r="AD13" s="568" t="s">
        <v>135</v>
      </c>
      <c r="AE13" s="568">
        <v>2.95</v>
      </c>
      <c r="AF13" s="568">
        <v>1.2</v>
      </c>
      <c r="AG13" s="568">
        <v>7.3599999999999994</v>
      </c>
      <c r="AH13" s="568">
        <v>23.97</v>
      </c>
      <c r="AI13" s="568">
        <v>0.67</v>
      </c>
      <c r="AJ13" s="568">
        <v>2.12</v>
      </c>
      <c r="AK13" s="568" t="s">
        <v>135</v>
      </c>
      <c r="AL13" s="576">
        <v>474.39</v>
      </c>
      <c r="AM13" s="571">
        <v>3.64</v>
      </c>
      <c r="AN13" s="568">
        <v>0.77</v>
      </c>
      <c r="AO13" s="510">
        <f t="shared" si="7"/>
        <v>-8.6295528929240426</v>
      </c>
      <c r="AP13" s="511">
        <f t="shared" si="8"/>
        <v>8.1556322922611422</v>
      </c>
      <c r="AQ13" s="582">
        <f t="shared" si="9"/>
        <v>-5.3844686881054482</v>
      </c>
      <c r="AR13" s="430">
        <f>INDEX(Historical!$C$7:$C$1190,MATCH(B13,Historical!$B$7:$B$1214,0))*IF(AH13="n/a",1.03,IF(AH13&lt;0,1.01,IF(AH13&gt;10,1.1,(1+AH13/100))))</f>
        <v>1.3860000000000001</v>
      </c>
      <c r="AS13" s="581">
        <f t="shared" si="10"/>
        <v>1.3952861999999999</v>
      </c>
      <c r="AT13" s="581">
        <f t="shared" si="11"/>
        <v>1.437144786</v>
      </c>
      <c r="AU13" s="581">
        <f t="shared" si="11"/>
        <v>1.4802591295800001</v>
      </c>
      <c r="AV13" s="581">
        <f t="shared" si="11"/>
        <v>1.5246669034674001</v>
      </c>
      <c r="AW13" s="430">
        <f t="shared" si="12"/>
        <v>7.223357019047401</v>
      </c>
      <c r="AX13" s="516">
        <f t="shared" si="13"/>
        <v>15.93856359013107</v>
      </c>
      <c r="AY13" s="606">
        <v>0.94</v>
      </c>
      <c r="AZ13" s="571">
        <v>26.950000000000003</v>
      </c>
      <c r="BA13" s="571">
        <v>-10.65</v>
      </c>
      <c r="BB13" s="571">
        <v>4.12</v>
      </c>
      <c r="BC13" s="571">
        <v>6.9099999999999993</v>
      </c>
      <c r="BE13" s="421">
        <v>2018</v>
      </c>
      <c r="BF13" s="421">
        <f t="shared" si="14"/>
        <v>1</v>
      </c>
      <c r="BG13" s="578">
        <v>0.88</v>
      </c>
      <c r="BH13" t="s">
        <v>3876</v>
      </c>
      <c r="BI13" t="s">
        <v>3877</v>
      </c>
    </row>
    <row r="14" spans="1:61" s="540" customFormat="1" ht="11.25" customHeight="1" x14ac:dyDescent="0.25">
      <c r="A14" s="602" t="s">
        <v>5022</v>
      </c>
      <c r="B14" s="546" t="s">
        <v>387</v>
      </c>
      <c r="C14" s="734" t="s">
        <v>111</v>
      </c>
      <c r="D14" s="734" t="s">
        <v>3638</v>
      </c>
      <c r="E14" s="524">
        <v>5</v>
      </c>
      <c r="F14" s="33">
        <v>680</v>
      </c>
      <c r="G14" s="720" t="s">
        <v>105</v>
      </c>
      <c r="H14" s="720" t="s">
        <v>105</v>
      </c>
      <c r="I14" s="525">
        <v>43.02</v>
      </c>
      <c r="J14" s="526">
        <f t="shared" si="0"/>
        <v>1.4876801487680149</v>
      </c>
      <c r="K14" s="527">
        <v>0.16</v>
      </c>
      <c r="L14" s="528">
        <v>4</v>
      </c>
      <c r="M14" s="529">
        <f t="shared" si="1"/>
        <v>0.64</v>
      </c>
      <c r="N14" s="530" t="s">
        <v>436</v>
      </c>
      <c r="O14" s="531">
        <v>0.15</v>
      </c>
      <c r="P14" s="714">
        <v>45841</v>
      </c>
      <c r="Q14" s="714">
        <v>45862</v>
      </c>
      <c r="R14" s="529">
        <f t="shared" si="2"/>
        <v>6.6666666666666732</v>
      </c>
      <c r="S14" s="474">
        <f>IF(INDEX(Historical!$D$7:$D$1190,MATCH(B14,Historical!$B$7:$B$1192,0))=0,"n/a",(INDEX(Historical!$C$7:$C$1190,MATCH(B14,Historical!$B$7:$B$1192,0))/INDEX(Historical!$D$7:$D$1190,MATCH(B14,Historical!$B$7:$B$1192,0))-1)*100)</f>
        <v>7.1428571428571397</v>
      </c>
      <c r="T14" s="474">
        <f>IF(INDEX(Historical!$F$7:$F$1190,MATCH(B14,Historical!$B$7:$B$1192,0))=0,"n/a",((INDEX(Historical!$C$7:$C$1190,MATCH(B14,Historical!$B$7:$B$1192,0))/INDEX(Historical!$F$7:$F$1190,MATCH(B14,Historical!$B$7:$B$1192,0)))^(1/3)-1)*100)</f>
        <v>4.8856246288386806</v>
      </c>
      <c r="U14" s="474">
        <f>IF(INDEX(Historical!$H$7:$H$1190,MATCH(B14,Historical!$B$7:$B$1192,0))=0,"n/a",((INDEX(Historical!$C$7:$C$1190,MATCH(B14,Historical!$B$7:$B$1192,0))/INDEX(Historical!$H$7:$H$1190,MATCH(B14,Historical!$B$7:$B$1192,0)))^(1/5)-1)*100)</f>
        <v>4.5639552591273169</v>
      </c>
      <c r="V14" s="474">
        <f>IF(INDEX(Historical!$M$7:$M$1190,MATCH(B14,Historical!$B$7:$B$1192,0))=0,"n/a",((INDEX(Historical!$C$7:$C$1190,MATCH(B14,Historical!$B$7:$B$1192,0))/INDEX(Historical!$M$7:$M$1190,MATCH(B14,Historical!$B$7:$B$1192,0)))^(1/10)-1)*100)</f>
        <v>6.1606896218145968</v>
      </c>
      <c r="W14" s="475">
        <f t="shared" si="3"/>
        <v>0.74081889192512662</v>
      </c>
      <c r="X14" s="476">
        <f t="shared" si="4"/>
        <v>0.51280396169969855</v>
      </c>
      <c r="Y14" s="449"/>
      <c r="Z14" s="526">
        <f t="shared" si="5"/>
        <v>25.396825396825395</v>
      </c>
      <c r="AA14" s="533">
        <f t="shared" si="6"/>
        <v>17.071428571428573</v>
      </c>
      <c r="AB14" s="528">
        <v>12</v>
      </c>
      <c r="AC14" s="534">
        <v>2.52</v>
      </c>
      <c r="AD14" s="534" t="s">
        <v>135</v>
      </c>
      <c r="AE14" s="534">
        <v>0.84</v>
      </c>
      <c r="AF14" s="534">
        <v>1.44</v>
      </c>
      <c r="AG14" s="534">
        <v>9.5</v>
      </c>
      <c r="AH14" s="534">
        <v>4.08</v>
      </c>
      <c r="AI14" s="534">
        <v>-13.919999999999998</v>
      </c>
      <c r="AJ14" s="534">
        <v>8.9</v>
      </c>
      <c r="AK14" s="534">
        <v>-8.129999999999999</v>
      </c>
      <c r="AL14" s="535">
        <v>163.44</v>
      </c>
      <c r="AM14" s="536">
        <v>12.389999999999999</v>
      </c>
      <c r="AN14" s="534">
        <v>0.3</v>
      </c>
      <c r="AO14" s="537">
        <f t="shared" si="7"/>
        <v>-11.01979316353324</v>
      </c>
      <c r="AP14" s="538">
        <f t="shared" si="8"/>
        <v>6.0516354078953318</v>
      </c>
      <c r="AQ14" s="582">
        <f t="shared" si="9"/>
        <v>4.5261416379380304</v>
      </c>
      <c r="AR14" s="430">
        <f>INDEX(Historical!$C$7:$C$1190,MATCH(B14,Historical!$B$7:$B$1214,0))*IF(AH14="n/a",1.03,IF(AH14&lt;0,1.01,IF(AH14&gt;10,1.1,(1+AH14/100))))</f>
        <v>0.62447999999999992</v>
      </c>
      <c r="AS14" s="533">
        <f t="shared" si="10"/>
        <v>0.63072479999999997</v>
      </c>
      <c r="AT14" s="533">
        <f t="shared" si="11"/>
        <v>0.63703204800000002</v>
      </c>
      <c r="AU14" s="533">
        <f t="shared" si="11"/>
        <v>0.64340236847999999</v>
      </c>
      <c r="AV14" s="533">
        <f t="shared" si="11"/>
        <v>0.64983639216480005</v>
      </c>
      <c r="AW14" s="526">
        <f t="shared" si="12"/>
        <v>3.1854756086447997</v>
      </c>
      <c r="AX14" s="539">
        <f t="shared" si="13"/>
        <v>7.4046387927587149</v>
      </c>
      <c r="AY14" s="607">
        <v>0.71</v>
      </c>
      <c r="AZ14" s="536">
        <v>25.240000000000002</v>
      </c>
      <c r="BA14" s="536">
        <v>-5.27</v>
      </c>
      <c r="BB14" s="536">
        <v>2.96</v>
      </c>
      <c r="BC14" s="536">
        <v>8.09</v>
      </c>
      <c r="BD14" s="592"/>
      <c r="BE14" s="421">
        <v>2021</v>
      </c>
      <c r="BF14" s="421">
        <f t="shared" si="14"/>
        <v>0</v>
      </c>
      <c r="BG14" s="559">
        <v>6.01</v>
      </c>
      <c r="BH14" t="s">
        <v>3876</v>
      </c>
      <c r="BI14" t="s">
        <v>3877</v>
      </c>
    </row>
    <row r="15" spans="1:61" ht="11.25" customHeight="1" x14ac:dyDescent="0.25">
      <c r="A15" s="8" t="s">
        <v>4041</v>
      </c>
      <c r="B15" s="405" t="s">
        <v>835</v>
      </c>
      <c r="C15" s="734" t="s">
        <v>3636</v>
      </c>
      <c r="D15" s="734" t="s">
        <v>4811</v>
      </c>
      <c r="E15" s="504">
        <v>13</v>
      </c>
      <c r="F15" s="33">
        <v>411</v>
      </c>
      <c r="G15" s="33" t="s">
        <v>36</v>
      </c>
      <c r="H15" s="33" t="s">
        <v>36</v>
      </c>
      <c r="I15" s="573">
        <v>72.739999999999995</v>
      </c>
      <c r="J15" s="430">
        <f t="shared" si="0"/>
        <v>4.223260929337366</v>
      </c>
      <c r="K15" s="575">
        <v>0.25600000000000001</v>
      </c>
      <c r="L15" s="406">
        <v>12</v>
      </c>
      <c r="M15" s="423">
        <f t="shared" si="1"/>
        <v>3.0720000000000001</v>
      </c>
      <c r="N15" s="183" t="s">
        <v>991</v>
      </c>
      <c r="O15" s="505">
        <v>0.253</v>
      </c>
      <c r="P15" s="422">
        <v>45777</v>
      </c>
      <c r="Q15" s="422">
        <v>45791</v>
      </c>
      <c r="R15" s="423">
        <f t="shared" si="2"/>
        <v>1.1857707509881432</v>
      </c>
      <c r="S15" s="474">
        <f>IF(INDEX(Historical!$D$7:$D$1190,MATCH(B15,Historical!$B$7:$B$1192,0))=0,"n/a",(INDEX(Historical!$C$7:$C$1190,MATCH(B15,Historical!$B$7:$B$1192,0))/INDEX(Historical!$D$7:$D$1190,MATCH(B15,Historical!$B$7:$B$1192,0))-1)*100)</f>
        <v>2.8159340659340781</v>
      </c>
      <c r="T15" s="474">
        <f>IF(INDEX(Historical!$F$7:$F$1190,MATCH(B15,Historical!$B$7:$B$1192,0))=0,"n/a",((INDEX(Historical!$C$7:$C$1190,MATCH(B15,Historical!$B$7:$B$1192,0))/INDEX(Historical!$F$7:$F$1190,MATCH(B15,Historical!$B$7:$B$1192,0)))^(1/3)-1)*100)</f>
        <v>5.0315470030698917</v>
      </c>
      <c r="U15" s="474">
        <f>IF(INDEX(Historical!$H$7:$H$1190,MATCH(B15,Historical!$B$7:$B$1192,0))=0,"n/a",((INDEX(Historical!$C$7:$C$1190,MATCH(B15,Historical!$B$7:$B$1192,0))/INDEX(Historical!$H$7:$H$1190,MATCH(B15,Historical!$B$7:$B$1192,0)))^(1/5)-1)*100)</f>
        <v>5.974348549884656</v>
      </c>
      <c r="V15" s="474">
        <f>IF(INDEX(Historical!$M$7:$M$1190,MATCH(B15,Historical!$B$7:$B$1192,0))=0,"n/a",((INDEX(Historical!$C$7:$C$1190,MATCH(B15,Historical!$B$7:$B$1192,0))/INDEX(Historical!$M$7:$M$1190,MATCH(B15,Historical!$B$7:$B$1192,0)))^(1/10)-1)*100)</f>
        <v>5.8230531632807336</v>
      </c>
      <c r="W15" s="475">
        <f t="shared" si="3"/>
        <v>1.0259821407020577</v>
      </c>
      <c r="X15" s="476" t="str">
        <f t="shared" si="4"/>
        <v>n/a</v>
      </c>
      <c r="Y15" s="439"/>
      <c r="Z15" s="430">
        <f t="shared" si="5"/>
        <v>182.85714285714286</v>
      </c>
      <c r="AA15" s="581">
        <f t="shared" si="6"/>
        <v>43.297619047619044</v>
      </c>
      <c r="AB15" s="406">
        <v>12</v>
      </c>
      <c r="AC15" s="568">
        <v>1.68</v>
      </c>
      <c r="AD15" s="568">
        <v>15.17</v>
      </c>
      <c r="AE15" s="568">
        <v>12.19</v>
      </c>
      <c r="AF15" s="568">
        <v>1.47</v>
      </c>
      <c r="AG15" s="568">
        <v>3.44</v>
      </c>
      <c r="AH15" s="568">
        <v>-0.67999999999999994</v>
      </c>
      <c r="AI15" s="568">
        <v>7.7700000000000005</v>
      </c>
      <c r="AJ15" s="568">
        <v>-1.6500000000000001</v>
      </c>
      <c r="AK15" s="568">
        <v>2.86</v>
      </c>
      <c r="AL15" s="576">
        <v>8050.0000000000009</v>
      </c>
      <c r="AM15" s="571">
        <v>1.82</v>
      </c>
      <c r="AN15" s="568">
        <v>0.57999999999999996</v>
      </c>
      <c r="AO15" s="510">
        <f t="shared" si="7"/>
        <v>-33.10000956839702</v>
      </c>
      <c r="AP15" s="511">
        <f t="shared" si="8"/>
        <v>10.197609479222022</v>
      </c>
      <c r="AQ15" s="582">
        <f t="shared" si="9"/>
        <v>68.18970770465647</v>
      </c>
      <c r="AR15" s="430">
        <f>INDEX(Historical!$C$7:$C$1190,MATCH(B15,Historical!$B$7:$B$1214,0))*IF(AH15="n/a",1.03,IF(AH15&lt;0,1.01,IF(AH15&gt;10,1.1,(1+AH15/100))))</f>
        <v>3.0239400000000001</v>
      </c>
      <c r="AS15" s="581">
        <f t="shared" si="10"/>
        <v>3.2589001380000004</v>
      </c>
      <c r="AT15" s="581">
        <f t="shared" si="11"/>
        <v>3.3521046819468001</v>
      </c>
      <c r="AU15" s="581">
        <f t="shared" si="11"/>
        <v>3.4479748758504782</v>
      </c>
      <c r="AV15" s="581">
        <f t="shared" si="11"/>
        <v>3.5465869572998017</v>
      </c>
      <c r="AW15" s="430">
        <f t="shared" si="12"/>
        <v>16.629506653097081</v>
      </c>
      <c r="AX15" s="516">
        <f t="shared" si="13"/>
        <v>22.861570873105695</v>
      </c>
      <c r="AY15" s="606">
        <v>0.56999999999999995</v>
      </c>
      <c r="AZ15" s="571">
        <v>7.64</v>
      </c>
      <c r="BA15" s="571">
        <v>-8.68</v>
      </c>
      <c r="BB15" s="571">
        <v>-0.18</v>
      </c>
      <c r="BC15" s="571">
        <v>-1.6</v>
      </c>
      <c r="BE15" s="421">
        <v>2013</v>
      </c>
      <c r="BF15" s="421">
        <f t="shared" si="14"/>
        <v>1</v>
      </c>
      <c r="BG15" s="578">
        <v>2.1800000000000002</v>
      </c>
      <c r="BH15" t="s">
        <v>3876</v>
      </c>
      <c r="BI15" t="s">
        <v>3878</v>
      </c>
    </row>
    <row r="16" spans="1:61" ht="11.25" customHeight="1" x14ac:dyDescent="0.25">
      <c r="A16" s="95" t="s">
        <v>4043</v>
      </c>
      <c r="B16" s="405" t="s">
        <v>409</v>
      </c>
      <c r="C16" s="734" t="s">
        <v>3535</v>
      </c>
      <c r="D16" s="734" t="s">
        <v>3641</v>
      </c>
      <c r="E16" s="504">
        <v>23</v>
      </c>
      <c r="F16" s="33">
        <v>155</v>
      </c>
      <c r="G16" s="33" t="s">
        <v>105</v>
      </c>
      <c r="H16" s="33" t="s">
        <v>105</v>
      </c>
      <c r="I16" s="573">
        <v>251.18</v>
      </c>
      <c r="J16" s="430">
        <f t="shared" si="0"/>
        <v>1.5765586432040766</v>
      </c>
      <c r="K16" s="575">
        <v>0.99</v>
      </c>
      <c r="L16" s="406">
        <v>4</v>
      </c>
      <c r="M16" s="423">
        <f t="shared" si="1"/>
        <v>3.96</v>
      </c>
      <c r="N16" s="183" t="s">
        <v>318</v>
      </c>
      <c r="O16" s="505">
        <v>0.92</v>
      </c>
      <c r="P16" s="422">
        <v>45720</v>
      </c>
      <c r="Q16" s="422">
        <v>45733</v>
      </c>
      <c r="R16" s="423">
        <f t="shared" si="2"/>
        <v>7.6086956521739078</v>
      </c>
      <c r="S16" s="474">
        <f>IF(INDEX(Historical!$D$7:$D$1190,MATCH(B16,Historical!$B$7:$B$1192,0))=0,"n/a",(INDEX(Historical!$C$7:$C$1190,MATCH(B16,Historical!$B$7:$B$1192,0))/INDEX(Historical!$D$7:$D$1190,MATCH(B16,Historical!$B$7:$B$1192,0))-1)*100)</f>
        <v>6.976744186046524</v>
      </c>
      <c r="T16" s="474">
        <f>IF(INDEX(Historical!$F$7:$F$1190,MATCH(B16,Historical!$B$7:$B$1192,0))=0,"n/a",((INDEX(Historical!$C$7:$C$1190,MATCH(B16,Historical!$B$7:$B$1192,0))/INDEX(Historical!$F$7:$F$1190,MATCH(B16,Historical!$B$7:$B$1192,0)))^(1/3)-1)*100)</f>
        <v>10.064241629820891</v>
      </c>
      <c r="U16" s="474">
        <f>IF(INDEX(Historical!$H$7:$H$1190,MATCH(B16,Historical!$B$7:$B$1192,0))=0,"n/a",((INDEX(Historical!$C$7:$C$1190,MATCH(B16,Historical!$B$7:$B$1192,0))/INDEX(Historical!$H$7:$H$1190,MATCH(B16,Historical!$B$7:$B$1192,0)))^(1/5)-1)*100)</f>
        <v>11.244567910677539</v>
      </c>
      <c r="V16" s="474">
        <f>IF(INDEX(Historical!$M$7:$M$1190,MATCH(B16,Historical!$B$7:$B$1192,0))=0,"n/a",((INDEX(Historical!$C$7:$C$1190,MATCH(B16,Historical!$B$7:$B$1192,0))/INDEX(Historical!$M$7:$M$1190,MATCH(B16,Historical!$B$7:$B$1192,0)))^(1/10)-1)*100)</f>
        <v>9.536437058362246</v>
      </c>
      <c r="W16" s="475">
        <f t="shared" si="3"/>
        <v>1.1791162508452231</v>
      </c>
      <c r="X16" s="476" t="str">
        <f t="shared" si="4"/>
        <v>n/a</v>
      </c>
      <c r="Y16" s="405"/>
      <c r="Z16" s="430">
        <f t="shared" si="5"/>
        <v>100.76335877862594</v>
      </c>
      <c r="AA16" s="581">
        <f t="shared" si="6"/>
        <v>63.913486005089055</v>
      </c>
      <c r="AB16" s="406">
        <v>10</v>
      </c>
      <c r="AC16" s="568">
        <v>3.93</v>
      </c>
      <c r="AD16" s="568">
        <v>3.3</v>
      </c>
      <c r="AE16" s="568">
        <v>11.9</v>
      </c>
      <c r="AF16" s="568">
        <v>3.63</v>
      </c>
      <c r="AG16" s="568">
        <v>5.65</v>
      </c>
      <c r="AH16" s="568">
        <v>21.47</v>
      </c>
      <c r="AI16" s="568">
        <v>20.76</v>
      </c>
      <c r="AJ16" s="568">
        <v>-2.1</v>
      </c>
      <c r="AK16" s="568">
        <v>19.39</v>
      </c>
      <c r="AL16" s="576">
        <v>123570</v>
      </c>
      <c r="AM16" s="571">
        <v>0.28999999999999998</v>
      </c>
      <c r="AN16" s="568">
        <v>0.25</v>
      </c>
      <c r="AO16" s="510">
        <f t="shared" si="7"/>
        <v>-51.092359451207443</v>
      </c>
      <c r="AP16" s="511">
        <f t="shared" si="8"/>
        <v>12.821126553881616</v>
      </c>
      <c r="AQ16" s="582">
        <f t="shared" si="9"/>
        <v>221.11330931860124</v>
      </c>
      <c r="AR16" s="430">
        <f>INDEX(Historical!$C$7:$C$1190,MATCH(B16,Historical!$B$7:$B$1214,0))*IF(AH16="n/a",1.03,IF(AH16&lt;0,1.01,IF(AH16&gt;10,1.1,(1+AH16/100))))</f>
        <v>4.0480000000000009</v>
      </c>
      <c r="AS16" s="581">
        <f t="shared" si="10"/>
        <v>4.4528000000000016</v>
      </c>
      <c r="AT16" s="581">
        <f t="shared" si="11"/>
        <v>4.898080000000002</v>
      </c>
      <c r="AU16" s="581">
        <f t="shared" si="11"/>
        <v>5.3878880000000029</v>
      </c>
      <c r="AV16" s="581">
        <f t="shared" si="11"/>
        <v>5.9266768000000036</v>
      </c>
      <c r="AW16" s="430">
        <f t="shared" si="12"/>
        <v>24.713444800000008</v>
      </c>
      <c r="AX16" s="516">
        <f t="shared" si="13"/>
        <v>9.8389381320168834</v>
      </c>
      <c r="AY16" s="606">
        <v>1.0900000000000001</v>
      </c>
      <c r="AZ16" s="571">
        <v>58.320000000000007</v>
      </c>
      <c r="BA16" s="571">
        <v>-2.69</v>
      </c>
      <c r="BB16" s="571">
        <v>6.02</v>
      </c>
      <c r="BC16" s="571">
        <v>15.160000000000002</v>
      </c>
      <c r="BE16" s="421">
        <v>2003</v>
      </c>
      <c r="BF16" s="421">
        <f t="shared" si="14"/>
        <v>2</v>
      </c>
      <c r="BG16" s="578">
        <v>4.04</v>
      </c>
      <c r="BH16" t="s">
        <v>3876</v>
      </c>
      <c r="BI16" t="s">
        <v>3877</v>
      </c>
    </row>
    <row r="17" spans="1:61" ht="12" customHeight="1" x14ac:dyDescent="0.25">
      <c r="A17" s="8" t="s">
        <v>4044</v>
      </c>
      <c r="B17" s="405" t="s">
        <v>133</v>
      </c>
      <c r="C17" s="734" t="s">
        <v>127</v>
      </c>
      <c r="D17" s="734" t="s">
        <v>3642</v>
      </c>
      <c r="E17" s="504">
        <v>50</v>
      </c>
      <c r="F17" s="33">
        <v>47</v>
      </c>
      <c r="G17" s="33" t="s">
        <v>36</v>
      </c>
      <c r="H17" s="33" t="s">
        <v>114</v>
      </c>
      <c r="I17" s="568">
        <v>62.64</v>
      </c>
      <c r="J17" s="430">
        <f t="shared" si="0"/>
        <v>3.2567049808429118</v>
      </c>
      <c r="K17" s="575">
        <v>0.51</v>
      </c>
      <c r="L17" s="406">
        <v>4</v>
      </c>
      <c r="M17" s="423">
        <f t="shared" si="1"/>
        <v>2.04</v>
      </c>
      <c r="N17" s="183" t="s">
        <v>259</v>
      </c>
      <c r="O17" s="505">
        <v>0.5</v>
      </c>
      <c r="P17" s="422">
        <v>45706</v>
      </c>
      <c r="Q17" s="422">
        <v>45727</v>
      </c>
      <c r="R17" s="423">
        <f t="shared" si="2"/>
        <v>2.0000000000000018</v>
      </c>
      <c r="S17" s="474">
        <f>IF(INDEX(Historical!$D$7:$D$1190,MATCH(B17,Historical!$B$7:$B$1192,0))=0,"n/a",(INDEX(Historical!$C$7:$C$1190,MATCH(B17,Historical!$B$7:$B$1192,0))/INDEX(Historical!$D$7:$D$1190,MATCH(B17,Historical!$B$7:$B$1192,0))-1)*100)</f>
        <v>11.111111111111116</v>
      </c>
      <c r="T17" s="474">
        <f>IF(INDEX(Historical!$F$7:$F$1190,MATCH(B17,Historical!$B$7:$B$1192,0))=0,"n/a",((INDEX(Historical!$C$7:$C$1190,MATCH(B17,Historical!$B$7:$B$1192,0))/INDEX(Historical!$F$7:$F$1190,MATCH(B17,Historical!$B$7:$B$1192,0)))^(1/3)-1)*100)</f>
        <v>10.557809853526301</v>
      </c>
      <c r="U17" s="474">
        <f>IF(INDEX(Historical!$H$7:$H$1190,MATCH(B17,Historical!$B$7:$B$1192,0))=0,"n/a",((INDEX(Historical!$C$7:$C$1190,MATCH(B17,Historical!$B$7:$B$1192,0))/INDEX(Historical!$H$7:$H$1190,MATCH(B17,Historical!$B$7:$B$1192,0)))^(1/5)-1)*100)</f>
        <v>7.3940923785779322</v>
      </c>
      <c r="V17" s="474">
        <f>IF(INDEX(Historical!$M$7:$M$1190,MATCH(B17,Historical!$B$7:$B$1192,0))=0,"n/a",((INDEX(Historical!$C$7:$C$1190,MATCH(B17,Historical!$B$7:$B$1192,0))/INDEX(Historical!$M$7:$M$1190,MATCH(B17,Historical!$B$7:$B$1192,0)))^(1/10)-1)*100)</f>
        <v>7.61575979471103</v>
      </c>
      <c r="W17" s="475">
        <f t="shared" si="3"/>
        <v>0.97089359143298604</v>
      </c>
      <c r="X17" s="476">
        <f t="shared" si="4"/>
        <v>0.88129825727984878</v>
      </c>
      <c r="Y17" s="574"/>
      <c r="Z17" s="430">
        <f t="shared" si="5"/>
        <v>89.867841409691636</v>
      </c>
      <c r="AA17" s="581">
        <f t="shared" si="6"/>
        <v>27.594713656387665</v>
      </c>
      <c r="AB17" s="406">
        <v>6</v>
      </c>
      <c r="AC17" s="568">
        <v>2.27</v>
      </c>
      <c r="AD17" s="568">
        <v>10.6</v>
      </c>
      <c r="AE17" s="568">
        <v>0.36</v>
      </c>
      <c r="AF17" s="568">
        <v>1.34</v>
      </c>
      <c r="AG17" s="568">
        <v>4.93</v>
      </c>
      <c r="AH17" s="568">
        <v>-16.04</v>
      </c>
      <c r="AI17" s="568">
        <v>19.040000000000003</v>
      </c>
      <c r="AJ17" s="568">
        <v>8.39</v>
      </c>
      <c r="AK17" s="568">
        <v>2.6</v>
      </c>
      <c r="AL17" s="576">
        <v>30100</v>
      </c>
      <c r="AM17" s="571">
        <v>0.73</v>
      </c>
      <c r="AN17" s="568">
        <v>0.47</v>
      </c>
      <c r="AO17" s="510">
        <f t="shared" si="7"/>
        <v>-16.943916296966819</v>
      </c>
      <c r="AP17" s="511">
        <f t="shared" si="8"/>
        <v>10.650797359420844</v>
      </c>
      <c r="AQ17" s="582">
        <f t="shared" si="9"/>
        <v>28.195885355289118</v>
      </c>
      <c r="AR17" s="430">
        <f>INDEX(Historical!$C$7:$C$1190,MATCH(B17,Historical!$B$7:$B$1214,0))*IF(AH17="n/a",1.03,IF(AH17&lt;0,1.01,IF(AH17&gt;10,1.1,(1+AH17/100))))</f>
        <v>2.02</v>
      </c>
      <c r="AS17" s="581">
        <f t="shared" si="10"/>
        <v>2.2220000000000004</v>
      </c>
      <c r="AT17" s="581">
        <f t="shared" si="11"/>
        <v>2.2797720000000004</v>
      </c>
      <c r="AU17" s="581">
        <f t="shared" si="11"/>
        <v>2.3390460720000004</v>
      </c>
      <c r="AV17" s="581">
        <f t="shared" si="11"/>
        <v>2.3998612698720003</v>
      </c>
      <c r="AW17" s="430">
        <f t="shared" si="12"/>
        <v>11.260679341872001</v>
      </c>
      <c r="AX17" s="516">
        <f t="shared" si="13"/>
        <v>17.976818872720308</v>
      </c>
      <c r="AY17" s="606">
        <v>0.68</v>
      </c>
      <c r="AZ17" s="571">
        <v>52.86</v>
      </c>
      <c r="BA17" s="571">
        <v>-2.7</v>
      </c>
      <c r="BB17" s="571">
        <v>10.81</v>
      </c>
      <c r="BC17" s="571">
        <v>22.84</v>
      </c>
      <c r="BE17" s="421">
        <v>1976</v>
      </c>
      <c r="BF17" s="421">
        <f t="shared" si="14"/>
        <v>5</v>
      </c>
      <c r="BG17" s="578">
        <v>2.1</v>
      </c>
      <c r="BH17" t="s">
        <v>3876</v>
      </c>
      <c r="BI17" t="s">
        <v>3877</v>
      </c>
    </row>
    <row r="18" spans="1:61" ht="11.25" customHeight="1" x14ac:dyDescent="0.25">
      <c r="A18" s="8" t="s">
        <v>4045</v>
      </c>
      <c r="B18" s="405" t="s">
        <v>143</v>
      </c>
      <c r="C18" s="734" t="s">
        <v>111</v>
      </c>
      <c r="D18" s="734" t="s">
        <v>3675</v>
      </c>
      <c r="E18" s="504">
        <v>49</v>
      </c>
      <c r="F18" s="33">
        <v>52</v>
      </c>
      <c r="G18" s="33" t="s">
        <v>36</v>
      </c>
      <c r="H18" s="33" t="s">
        <v>114</v>
      </c>
      <c r="I18" s="568">
        <v>304.05</v>
      </c>
      <c r="J18" s="430">
        <f t="shared" si="0"/>
        <v>2.0259825686564712</v>
      </c>
      <c r="K18" s="575">
        <v>1.54</v>
      </c>
      <c r="L18" s="406">
        <v>4</v>
      </c>
      <c r="M18" s="423">
        <f t="shared" si="1"/>
        <v>6.16</v>
      </c>
      <c r="N18" s="183" t="s">
        <v>144</v>
      </c>
      <c r="O18" s="505">
        <v>1.4</v>
      </c>
      <c r="P18" s="422">
        <v>45639</v>
      </c>
      <c r="Q18" s="422">
        <v>45658</v>
      </c>
      <c r="R18" s="423">
        <f t="shared" si="2"/>
        <v>10.000000000000009</v>
      </c>
      <c r="S18" s="474">
        <f>IF(INDEX(Historical!$D$7:$D$1190,MATCH(B18,Historical!$B$7:$B$1192,0))=0,"n/a",(INDEX(Historical!$C$7:$C$1190,MATCH(B18,Historical!$B$7:$B$1192,0))/INDEX(Historical!$D$7:$D$1190,MATCH(B18,Historical!$B$7:$B$1192,0))-1)*100)</f>
        <v>11.999999999999989</v>
      </c>
      <c r="T18" s="474">
        <f>IF(INDEX(Historical!$F$7:$F$1190,MATCH(B18,Historical!$B$7:$B$1192,0))=0,"n/a",((INDEX(Historical!$C$7:$C$1190,MATCH(B18,Historical!$B$7:$B$1192,0))/INDEX(Historical!$F$7:$F$1190,MATCH(B18,Historical!$B$7:$B$1192,0)))^(1/3)-1)*100)</f>
        <v>14.608025129871072</v>
      </c>
      <c r="U18" s="474">
        <f>IF(INDEX(Historical!$H$7:$H$1190,MATCH(B18,Historical!$B$7:$B$1192,0))=0,"n/a",((INDEX(Historical!$C$7:$C$1190,MATCH(B18,Historical!$B$7:$B$1192,0))/INDEX(Historical!$H$7:$H$1190,MATCH(B18,Historical!$B$7:$B$1192,0)))^(1/5)-1)*100)</f>
        <v>12.124414668392337</v>
      </c>
      <c r="V18" s="474">
        <f>IF(INDEX(Historical!$M$7:$M$1190,MATCH(B18,Historical!$B$7:$B$1192,0))=0,"n/a",((INDEX(Historical!$C$7:$C$1190,MATCH(B18,Historical!$B$7:$B$1192,0))/INDEX(Historical!$M$7:$M$1190,MATCH(B18,Historical!$B$7:$B$1192,0)))^(1/10)-1)*100)</f>
        <v>12.7564227675796</v>
      </c>
      <c r="W18" s="475">
        <f t="shared" si="3"/>
        <v>0.95045569508769268</v>
      </c>
      <c r="X18" s="476">
        <f t="shared" si="4"/>
        <v>1.0222946600668075</v>
      </c>
      <c r="Y18" s="405"/>
      <c r="Z18" s="430">
        <f t="shared" si="5"/>
        <v>61.723446893787568</v>
      </c>
      <c r="AA18" s="581">
        <f t="shared" si="6"/>
        <v>30.465931863727455</v>
      </c>
      <c r="AB18" s="406">
        <v>6</v>
      </c>
      <c r="AC18" s="568">
        <v>9.98</v>
      </c>
      <c r="AD18" s="568">
        <v>3.22</v>
      </c>
      <c r="AE18" s="568">
        <v>5.99</v>
      </c>
      <c r="AF18" s="568">
        <v>19.91</v>
      </c>
      <c r="AG18" s="568">
        <v>76</v>
      </c>
      <c r="AH18" s="568">
        <v>9.120000000000001</v>
      </c>
      <c r="AI18" s="568">
        <v>9.73</v>
      </c>
      <c r="AJ18" s="568">
        <v>11.86</v>
      </c>
      <c r="AK18" s="568">
        <v>9.4600000000000009</v>
      </c>
      <c r="AL18" s="576">
        <v>123150</v>
      </c>
      <c r="AM18" s="571">
        <v>0.18</v>
      </c>
      <c r="AN18" s="568">
        <v>1.49</v>
      </c>
      <c r="AO18" s="510">
        <f t="shared" si="7"/>
        <v>-16.315534626678648</v>
      </c>
      <c r="AP18" s="511">
        <f t="shared" si="8"/>
        <v>14.150397237048807</v>
      </c>
      <c r="AQ18" s="582">
        <f t="shared" si="9"/>
        <v>419.22022876481213</v>
      </c>
      <c r="AR18" s="430">
        <f>INDEX(Historical!$C$7:$C$1190,MATCH(B18,Historical!$B$7:$B$1214,0))*IF(AH18="n/a",1.03,IF(AH18&lt;0,1.01,IF(AH18&gt;10,1.1,(1+AH18/100))))</f>
        <v>6.1107199999999997</v>
      </c>
      <c r="AS18" s="581">
        <f t="shared" si="10"/>
        <v>6.7052930559999995</v>
      </c>
      <c r="AT18" s="581">
        <f t="shared" si="11"/>
        <v>7.3396137790975997</v>
      </c>
      <c r="AU18" s="581">
        <f t="shared" si="11"/>
        <v>8.0339412426002319</v>
      </c>
      <c r="AV18" s="581">
        <f t="shared" si="11"/>
        <v>8.7939520841502148</v>
      </c>
      <c r="AW18" s="430">
        <f t="shared" si="12"/>
        <v>36.983520161848048</v>
      </c>
      <c r="AX18" s="516">
        <f t="shared" si="13"/>
        <v>12.163631034977158</v>
      </c>
      <c r="AY18" s="606">
        <v>0.82</v>
      </c>
      <c r="AZ18" s="571">
        <v>13.54</v>
      </c>
      <c r="BA18" s="571">
        <v>-7.84</v>
      </c>
      <c r="BB18" s="571">
        <v>-0.22</v>
      </c>
      <c r="BC18" s="571">
        <v>0.12</v>
      </c>
      <c r="BE18" s="421">
        <v>1976</v>
      </c>
      <c r="BF18" s="421">
        <f t="shared" si="14"/>
        <v>5</v>
      </c>
      <c r="BG18" s="578">
        <v>7.57</v>
      </c>
      <c r="BH18" t="s">
        <v>3876</v>
      </c>
      <c r="BI18" t="s">
        <v>3877</v>
      </c>
    </row>
    <row r="19" spans="1:61" ht="11.25" customHeight="1" x14ac:dyDescent="0.25">
      <c r="A19" s="88" t="s">
        <v>4046</v>
      </c>
      <c r="B19" s="405" t="s">
        <v>3237</v>
      </c>
      <c r="C19" s="734" t="s">
        <v>130</v>
      </c>
      <c r="D19" s="734" t="s">
        <v>3643</v>
      </c>
      <c r="E19" s="504">
        <v>12</v>
      </c>
      <c r="F19" s="33">
        <v>449</v>
      </c>
      <c r="G19" s="33" t="s">
        <v>105</v>
      </c>
      <c r="H19" s="33" t="s">
        <v>105</v>
      </c>
      <c r="I19" s="573">
        <v>99.78</v>
      </c>
      <c r="J19" s="430">
        <f t="shared" si="0"/>
        <v>2.8462617759069953</v>
      </c>
      <c r="K19" s="575">
        <v>0.71</v>
      </c>
      <c r="L19" s="406">
        <v>4</v>
      </c>
      <c r="M19" s="423">
        <f t="shared" si="1"/>
        <v>2.84</v>
      </c>
      <c r="N19" s="183" t="s">
        <v>311</v>
      </c>
      <c r="O19" s="505">
        <v>0.67</v>
      </c>
      <c r="P19" s="422">
        <v>45727</v>
      </c>
      <c r="Q19" s="422">
        <v>45747</v>
      </c>
      <c r="R19" s="423">
        <f t="shared" si="2"/>
        <v>5.9701492537313312</v>
      </c>
      <c r="S19" s="474">
        <f>IF(INDEX(Historical!$D$7:$D$1190,MATCH(B19,Historical!$B$7:$B$1192,0))=0,"n/a",(INDEX(Historical!$C$7:$C$1190,MATCH(B19,Historical!$B$7:$B$1192,0))/INDEX(Historical!$D$7:$D$1190,MATCH(B19,Historical!$B$7:$B$1192,0))-1)*100)</f>
        <v>6.3492063492063489</v>
      </c>
      <c r="T19" s="474">
        <f>IF(INDEX(Historical!$F$7:$F$1190,MATCH(B19,Historical!$B$7:$B$1192,0))=0,"n/a",((INDEX(Historical!$C$7:$C$1190,MATCH(B19,Historical!$B$7:$B$1192,0))/INDEX(Historical!$F$7:$F$1190,MATCH(B19,Historical!$B$7:$B$1192,0)))^(1/3)-1)*100)</f>
        <v>6.799865166668817</v>
      </c>
      <c r="U19" s="474">
        <f>IF(INDEX(Historical!$H$7:$H$1190,MATCH(B19,Historical!$B$7:$B$1192,0))=0,"n/a",((INDEX(Historical!$C$7:$C$1190,MATCH(B19,Historical!$B$7:$B$1192,0))/INDEX(Historical!$H$7:$H$1190,MATCH(B19,Historical!$B$7:$B$1192,0)))^(1/5)-1)*100)</f>
        <v>6.8972943582217727</v>
      </c>
      <c r="V19" s="474">
        <f>IF(INDEX(Historical!$M$7:$M$1190,MATCH(B19,Historical!$B$7:$B$1192,0))=0,"n/a",((INDEX(Historical!$C$7:$C$1190,MATCH(B19,Historical!$B$7:$B$1192,0))/INDEX(Historical!$M$7:$M$1190,MATCH(B19,Historical!$B$7:$B$1192,0)))^(1/10)-1)*100)</f>
        <v>5.2278971876128288</v>
      </c>
      <c r="W19" s="475">
        <f t="shared" si="3"/>
        <v>1.3193247898150091</v>
      </c>
      <c r="X19" s="476">
        <f t="shared" si="4"/>
        <v>1.2100516417932934</v>
      </c>
      <c r="Y19" s="439"/>
      <c r="Z19" s="430">
        <f t="shared" si="5"/>
        <v>62.417582417582416</v>
      </c>
      <c r="AA19" s="581">
        <f t="shared" si="6"/>
        <v>21.92967032967033</v>
      </c>
      <c r="AB19" s="406">
        <v>12</v>
      </c>
      <c r="AC19" s="568">
        <v>4.55</v>
      </c>
      <c r="AD19" s="568">
        <v>2.96</v>
      </c>
      <c r="AE19" s="568">
        <v>3.2</v>
      </c>
      <c r="AF19" s="568">
        <v>2.19</v>
      </c>
      <c r="AG19" s="568">
        <v>10.290000000000001</v>
      </c>
      <c r="AH19" s="568">
        <v>7.41</v>
      </c>
      <c r="AI19" s="568">
        <v>7.04</v>
      </c>
      <c r="AJ19" s="568">
        <v>5.7</v>
      </c>
      <c r="AK19" s="568">
        <v>7.41</v>
      </c>
      <c r="AL19" s="576">
        <v>26980</v>
      </c>
      <c r="AM19" s="571">
        <v>0.41000000000000003</v>
      </c>
      <c r="AN19" s="568">
        <v>1.62</v>
      </c>
      <c r="AO19" s="510">
        <f t="shared" si="7"/>
        <v>-12.186114195541562</v>
      </c>
      <c r="AP19" s="511">
        <f t="shared" si="8"/>
        <v>9.7435561341287684</v>
      </c>
      <c r="AQ19" s="582">
        <f t="shared" si="9"/>
        <v>46.098867623534723</v>
      </c>
      <c r="AR19" s="430">
        <f>INDEX(Historical!$C$7:$C$1190,MATCH(B19,Historical!$B$7:$B$1214,0))*IF(AH19="n/a",1.03,IF(AH19&lt;0,1.01,IF(AH19&gt;10,1.1,(1+AH19/100))))</f>
        <v>2.8785880000000001</v>
      </c>
      <c r="AS19" s="581">
        <f t="shared" si="10"/>
        <v>3.0812405952000002</v>
      </c>
      <c r="AT19" s="581">
        <f t="shared" si="11"/>
        <v>3.3095605233043202</v>
      </c>
      <c r="AU19" s="581">
        <f t="shared" si="11"/>
        <v>3.5547989580811703</v>
      </c>
      <c r="AV19" s="581">
        <f t="shared" si="11"/>
        <v>3.8182095608749851</v>
      </c>
      <c r="AW19" s="430">
        <f t="shared" si="12"/>
        <v>16.642397637460476</v>
      </c>
      <c r="AX19" s="516">
        <f t="shared" si="13"/>
        <v>16.679091639066424</v>
      </c>
      <c r="AY19" s="606">
        <v>0.48</v>
      </c>
      <c r="AZ19" s="571">
        <v>22.720000000000002</v>
      </c>
      <c r="BA19" s="571">
        <v>-4.1500000000000004</v>
      </c>
      <c r="BB19" s="571">
        <v>0.82000000000000006</v>
      </c>
      <c r="BC19" s="571">
        <v>3.56</v>
      </c>
      <c r="BE19" s="421">
        <v>2014</v>
      </c>
      <c r="BF19" s="421">
        <f t="shared" si="14"/>
        <v>1</v>
      </c>
      <c r="BG19" s="578">
        <v>2.76</v>
      </c>
      <c r="BH19" t="s">
        <v>3876</v>
      </c>
      <c r="BI19" t="s">
        <v>3877</v>
      </c>
    </row>
    <row r="20" spans="1:61" ht="11.25" customHeight="1" x14ac:dyDescent="0.25">
      <c r="A20" s="8" t="s">
        <v>4048</v>
      </c>
      <c r="B20" s="405" t="s">
        <v>857</v>
      </c>
      <c r="C20" s="734" t="s">
        <v>130</v>
      </c>
      <c r="D20" s="734" t="s">
        <v>3644</v>
      </c>
      <c r="E20" s="504">
        <v>15</v>
      </c>
      <c r="F20" s="33">
        <v>272</v>
      </c>
      <c r="G20" s="33" t="s">
        <v>36</v>
      </c>
      <c r="H20" s="33" t="s">
        <v>36</v>
      </c>
      <c r="I20" s="573">
        <v>111.02</v>
      </c>
      <c r="J20" s="430">
        <f t="shared" si="0"/>
        <v>3.3507476130426954</v>
      </c>
      <c r="K20" s="575">
        <v>0.93</v>
      </c>
      <c r="L20" s="406">
        <v>4</v>
      </c>
      <c r="M20" s="423">
        <f t="shared" si="1"/>
        <v>3.72</v>
      </c>
      <c r="N20" s="183" t="s">
        <v>246</v>
      </c>
      <c r="O20" s="505">
        <v>0.88</v>
      </c>
      <c r="P20" s="422">
        <v>45604</v>
      </c>
      <c r="Q20" s="422">
        <v>45636</v>
      </c>
      <c r="R20" s="423">
        <f t="shared" si="2"/>
        <v>5.681818181818187</v>
      </c>
      <c r="S20" s="474">
        <f>IF(INDEX(Historical!$D$7:$D$1190,MATCH(B20,Historical!$B$7:$B$1192,0))=0,"n/a",(INDEX(Historical!$C$7:$C$1190,MATCH(B20,Historical!$B$7:$B$1192,0))/INDEX(Historical!$D$7:$D$1190,MATCH(B20,Historical!$B$7:$B$1192,0))-1)*100)</f>
        <v>5.9347181008901906</v>
      </c>
      <c r="T20" s="474">
        <f>IF(INDEX(Historical!$F$7:$F$1190,MATCH(B20,Historical!$B$7:$B$1192,0))=0,"n/a",((INDEX(Historical!$C$7:$C$1190,MATCH(B20,Historical!$B$7:$B$1192,0))/INDEX(Historical!$F$7:$F$1190,MATCH(B20,Historical!$B$7:$B$1192,0)))^(1/3)-1)*100)</f>
        <v>5.9698502124814867</v>
      </c>
      <c r="U20" s="474">
        <f>IF(INDEX(Historical!$H$7:$H$1190,MATCH(B20,Historical!$B$7:$B$1192,0))=0,"n/a",((INDEX(Historical!$C$7:$C$1190,MATCH(B20,Historical!$B$7:$B$1192,0))/INDEX(Historical!$H$7:$H$1190,MATCH(B20,Historical!$B$7:$B$1192,0)))^(1/5)-1)*100)</f>
        <v>5.6670991568763762</v>
      </c>
      <c r="V20" s="474">
        <f>IF(INDEX(Historical!$M$7:$M$1190,MATCH(B20,Historical!$B$7:$B$1192,0))=0,"n/a",((INDEX(Historical!$C$7:$C$1190,MATCH(B20,Historical!$B$7:$B$1192,0))/INDEX(Historical!$M$7:$M$1190,MATCH(B20,Historical!$B$7:$B$1192,0)))^(1/10)-1)*100)</f>
        <v>5.8076863146161228</v>
      </c>
      <c r="W20" s="475">
        <f t="shared" si="3"/>
        <v>0.97579291474714591</v>
      </c>
      <c r="X20" s="476">
        <f t="shared" si="4"/>
        <v>0.74961629059211321</v>
      </c>
      <c r="Y20" s="405"/>
      <c r="Z20" s="430">
        <f t="shared" si="5"/>
        <v>54.465592972181554</v>
      </c>
      <c r="AA20" s="581">
        <f t="shared" si="6"/>
        <v>16.254758418740849</v>
      </c>
      <c r="AB20" s="406">
        <v>12</v>
      </c>
      <c r="AC20" s="568">
        <v>6.83</v>
      </c>
      <c r="AD20" s="568">
        <v>2.5099999999999998</v>
      </c>
      <c r="AE20" s="568">
        <v>2.84</v>
      </c>
      <c r="AF20" s="568">
        <v>1.99</v>
      </c>
      <c r="AG20" s="568">
        <v>13.03</v>
      </c>
      <c r="AH20" s="568">
        <v>4.8500000000000005</v>
      </c>
      <c r="AI20" s="568">
        <v>6.9099999999999993</v>
      </c>
      <c r="AJ20" s="568">
        <v>7.5600000000000005</v>
      </c>
      <c r="AK20" s="568">
        <v>6.47</v>
      </c>
      <c r="AL20" s="576">
        <v>59370</v>
      </c>
      <c r="AM20" s="571">
        <v>0.3</v>
      </c>
      <c r="AN20" s="568">
        <v>1.56</v>
      </c>
      <c r="AO20" s="510">
        <f t="shared" si="7"/>
        <v>-7.2369116488217777</v>
      </c>
      <c r="AP20" s="511">
        <f t="shared" si="8"/>
        <v>9.0178467699190712</v>
      </c>
      <c r="AQ20" s="582">
        <f t="shared" si="9"/>
        <v>19.901754696259168</v>
      </c>
      <c r="AR20" s="430">
        <f>INDEX(Historical!$C$7:$C$1190,MATCH(B20,Historical!$B$7:$B$1214,0))*IF(AH20="n/a",1.03,IF(AH20&lt;0,1.01,IF(AH20&gt;10,1.1,(1+AH20/100))))</f>
        <v>3.7431449999999997</v>
      </c>
      <c r="AS20" s="581">
        <f t="shared" si="10"/>
        <v>4.0017963194999995</v>
      </c>
      <c r="AT20" s="581">
        <f t="shared" si="11"/>
        <v>4.2607125413716496</v>
      </c>
      <c r="AU20" s="581">
        <f t="shared" si="11"/>
        <v>4.5363806427983953</v>
      </c>
      <c r="AV20" s="581">
        <f t="shared" si="11"/>
        <v>4.8298844703874515</v>
      </c>
      <c r="AW20" s="430">
        <f t="shared" si="12"/>
        <v>21.371918974057497</v>
      </c>
      <c r="AX20" s="516">
        <f t="shared" si="13"/>
        <v>19.250512496899205</v>
      </c>
      <c r="AY20" s="606">
        <v>0.44</v>
      </c>
      <c r="AZ20" s="571">
        <v>23.48</v>
      </c>
      <c r="BA20" s="571">
        <v>-3.7600000000000002</v>
      </c>
      <c r="BB20" s="571">
        <v>2.02</v>
      </c>
      <c r="BC20" s="571">
        <v>7.93</v>
      </c>
      <c r="BE20" s="421">
        <v>2011</v>
      </c>
      <c r="BF20" s="421">
        <f t="shared" si="14"/>
        <v>1</v>
      </c>
      <c r="BG20" s="578">
        <v>3.52</v>
      </c>
      <c r="BH20" t="s">
        <v>3876</v>
      </c>
      <c r="BI20" t="s">
        <v>3877</v>
      </c>
    </row>
    <row r="21" spans="1:61" ht="11.25" customHeight="1" x14ac:dyDescent="0.25">
      <c r="A21" s="8" t="s">
        <v>4049</v>
      </c>
      <c r="B21" s="405" t="s">
        <v>830</v>
      </c>
      <c r="C21" s="734" t="s">
        <v>130</v>
      </c>
      <c r="D21" s="734" t="s">
        <v>3645</v>
      </c>
      <c r="E21" s="504">
        <v>14</v>
      </c>
      <c r="F21" s="33">
        <v>345</v>
      </c>
      <c r="G21" s="33" t="s">
        <v>105</v>
      </c>
      <c r="H21" s="33" t="s">
        <v>105</v>
      </c>
      <c r="I21" s="573">
        <v>13.54</v>
      </c>
      <c r="J21" s="430">
        <f t="shared" si="0"/>
        <v>5.1979320531757756</v>
      </c>
      <c r="K21" s="575">
        <v>0.17595</v>
      </c>
      <c r="L21" s="406">
        <v>4</v>
      </c>
      <c r="M21" s="423">
        <f t="shared" si="1"/>
        <v>0.70379999999999998</v>
      </c>
      <c r="N21" s="183" t="s">
        <v>106</v>
      </c>
      <c r="O21" s="505">
        <v>0.17249999999999999</v>
      </c>
      <c r="P21" s="422">
        <v>45688</v>
      </c>
      <c r="Q21" s="422">
        <v>45702</v>
      </c>
      <c r="R21" s="423">
        <f t="shared" si="2"/>
        <v>2.0000000000000053</v>
      </c>
      <c r="S21" s="474">
        <f>IF(INDEX(Historical!$D$7:$D$1190,MATCH(B21,Historical!$B$7:$B$1192,0))=0,"n/a",(INDEX(Historical!$C$7:$C$1190,MATCH(B21,Historical!$B$7:$B$1192,0))/INDEX(Historical!$D$7:$D$1190,MATCH(B21,Historical!$B$7:$B$1192,0))-1)*100)</f>
        <v>3.9783001808318286</v>
      </c>
      <c r="T21" s="474">
        <f>IF(INDEX(Historical!$F$7:$F$1190,MATCH(B21,Historical!$B$7:$B$1192,0))=0,"n/a",((INDEX(Historical!$C$7:$C$1190,MATCH(B21,Historical!$B$7:$B$1192,0))/INDEX(Historical!$F$7:$F$1190,MATCH(B21,Historical!$B$7:$B$1192,0)))^(1/3)-1)*100)</f>
        <v>4.652803386773896</v>
      </c>
      <c r="U21" s="474">
        <f>IF(INDEX(Historical!$H$7:$H$1190,MATCH(B21,Historical!$B$7:$B$1192,0))=0,"n/a",((INDEX(Historical!$C$7:$C$1190,MATCH(B21,Historical!$B$7:$B$1192,0))/INDEX(Historical!$H$7:$H$1190,MATCH(B21,Historical!$B$7:$B$1192,0)))^(1/5)-1)*100)</f>
        <v>4.7927626016167846</v>
      </c>
      <c r="V21" s="474">
        <f>IF(INDEX(Historical!$M$7:$M$1190,MATCH(B21,Historical!$B$7:$B$1192,0))=0,"n/a",((INDEX(Historical!$C$7:$C$1190,MATCH(B21,Historical!$B$7:$B$1192,0))/INDEX(Historical!$M$7:$M$1190,MATCH(B21,Historical!$B$7:$B$1192,0)))^(1/10)-1)*100)</f>
        <v>13.183184633250011</v>
      </c>
      <c r="W21" s="475">
        <f t="shared" si="3"/>
        <v>0.36355120063544455</v>
      </c>
      <c r="X21" s="476">
        <f t="shared" si="4"/>
        <v>0.12232676369619154</v>
      </c>
      <c r="Y21" s="439"/>
      <c r="Z21" s="430">
        <f t="shared" si="5"/>
        <v>49.563380281690144</v>
      </c>
      <c r="AA21" s="581">
        <f t="shared" si="6"/>
        <v>9.535211267605634</v>
      </c>
      <c r="AB21" s="406">
        <v>12</v>
      </c>
      <c r="AC21" s="568">
        <v>1.42</v>
      </c>
      <c r="AD21" s="568">
        <v>3.14</v>
      </c>
      <c r="AE21" s="568">
        <v>0.8</v>
      </c>
      <c r="AF21" s="568">
        <v>2.86</v>
      </c>
      <c r="AG21" s="568">
        <v>21.17</v>
      </c>
      <c r="AH21" s="568">
        <v>0.44999999999999996</v>
      </c>
      <c r="AI21" s="568">
        <v>6.78</v>
      </c>
      <c r="AJ21" s="568">
        <v>39.18</v>
      </c>
      <c r="AK21" s="568">
        <v>3.04</v>
      </c>
      <c r="AL21" s="576">
        <v>9640</v>
      </c>
      <c r="AM21" s="571">
        <v>0.5</v>
      </c>
      <c r="AN21" s="568">
        <v>5.46</v>
      </c>
      <c r="AO21" s="510">
        <f t="shared" si="7"/>
        <v>0.45548338718692527</v>
      </c>
      <c r="AP21" s="511">
        <f t="shared" si="8"/>
        <v>9.9906946547925592</v>
      </c>
      <c r="AQ21" s="582">
        <f t="shared" si="9"/>
        <v>10.092293050173961</v>
      </c>
      <c r="AR21" s="430">
        <f>INDEX(Historical!$C$7:$C$1190,MATCH(B21,Historical!$B$7:$B$1214,0))*IF(AH21="n/a",1.03,IF(AH21&lt;0,1.01,IF(AH21&gt;10,1.1,(1+AH21/100))))</f>
        <v>0.69310499999999986</v>
      </c>
      <c r="AS21" s="581">
        <f t="shared" si="10"/>
        <v>0.74009751899999987</v>
      </c>
      <c r="AT21" s="581">
        <f t="shared" si="11"/>
        <v>0.7625964835775999</v>
      </c>
      <c r="AU21" s="581">
        <f t="shared" si="11"/>
        <v>0.78577941667835893</v>
      </c>
      <c r="AV21" s="581">
        <f t="shared" si="11"/>
        <v>0.80966711094538102</v>
      </c>
      <c r="AW21" s="430">
        <f t="shared" si="12"/>
        <v>3.7912455302013397</v>
      </c>
      <c r="AX21" s="516">
        <f t="shared" si="13"/>
        <v>28.000336264411668</v>
      </c>
      <c r="AY21" s="606">
        <v>0.91</v>
      </c>
      <c r="AZ21" s="571">
        <v>43.13</v>
      </c>
      <c r="BA21" s="571">
        <v>-33.300000000000004</v>
      </c>
      <c r="BB21" s="571">
        <v>7.1</v>
      </c>
      <c r="BC21" s="571">
        <v>13.84</v>
      </c>
      <c r="BE21" s="421">
        <v>2012</v>
      </c>
      <c r="BF21" s="421">
        <f t="shared" si="14"/>
        <v>1</v>
      </c>
      <c r="BG21" s="578">
        <v>2.1</v>
      </c>
      <c r="BH21" t="s">
        <v>3876</v>
      </c>
      <c r="BI21" t="s">
        <v>3877</v>
      </c>
    </row>
    <row r="22" spans="1:61" s="540" customFormat="1" ht="11.25" customHeight="1" x14ac:dyDescent="0.25">
      <c r="A22" s="523" t="s">
        <v>4050</v>
      </c>
      <c r="B22" s="546" t="s">
        <v>394</v>
      </c>
      <c r="C22" s="734" t="s">
        <v>107</v>
      </c>
      <c r="D22" s="734" t="s">
        <v>117</v>
      </c>
      <c r="E22" s="524">
        <v>19</v>
      </c>
      <c r="F22" s="33">
        <v>213</v>
      </c>
      <c r="G22" s="720" t="s">
        <v>105</v>
      </c>
      <c r="H22" s="720" t="s">
        <v>105</v>
      </c>
      <c r="I22" s="525">
        <v>135.86000000000001</v>
      </c>
      <c r="J22" s="526">
        <f t="shared" si="0"/>
        <v>2.3553658177535697</v>
      </c>
      <c r="K22" s="527">
        <v>0.8</v>
      </c>
      <c r="L22" s="528">
        <v>4</v>
      </c>
      <c r="M22" s="529">
        <f t="shared" si="1"/>
        <v>3.2</v>
      </c>
      <c r="N22" s="530" t="s">
        <v>395</v>
      </c>
      <c r="O22" s="531">
        <v>0.71</v>
      </c>
      <c r="P22" s="714">
        <v>45580</v>
      </c>
      <c r="Q22" s="714">
        <v>45590</v>
      </c>
      <c r="R22" s="529">
        <f t="shared" si="2"/>
        <v>12.676056338028181</v>
      </c>
      <c r="S22" s="474">
        <f>IF(INDEX(Historical!$D$7:$D$1190,MATCH(B22,Historical!$B$7:$B$1192,0))=0,"n/a",(INDEX(Historical!$C$7:$C$1190,MATCH(B22,Historical!$B$7:$B$1192,0))/INDEX(Historical!$D$7:$D$1190,MATCH(B22,Historical!$B$7:$B$1192,0))-1)*100)</f>
        <v>12.692307692307692</v>
      </c>
      <c r="T22" s="474">
        <f>IF(INDEX(Historical!$F$7:$F$1190,MATCH(B22,Historical!$B$7:$B$1192,0))=0,"n/a",((INDEX(Historical!$C$7:$C$1190,MATCH(B22,Historical!$B$7:$B$1192,0))/INDEX(Historical!$F$7:$F$1190,MATCH(B22,Historical!$B$7:$B$1192,0)))^(1/3)-1)*100)</f>
        <v>12.460531922048057</v>
      </c>
      <c r="U22" s="474">
        <f>IF(INDEX(Historical!$H$7:$H$1190,MATCH(B22,Historical!$B$7:$B$1192,0))=0,"n/a",((INDEX(Historical!$C$7:$C$1190,MATCH(B22,Historical!$B$7:$B$1192,0))/INDEX(Historical!$H$7:$H$1190,MATCH(B22,Historical!$B$7:$B$1192,0)))^(1/5)-1)*100)</f>
        <v>12.170003965687037</v>
      </c>
      <c r="V22" s="474">
        <f>IF(INDEX(Historical!$M$7:$M$1190,MATCH(B22,Historical!$B$7:$B$1192,0))=0,"n/a",((INDEX(Historical!$C$7:$C$1190,MATCH(B22,Historical!$B$7:$B$1192,0))/INDEX(Historical!$M$7:$M$1190,MATCH(B22,Historical!$B$7:$B$1192,0)))^(1/10)-1)*100)</f>
        <v>12.404221685986116</v>
      </c>
      <c r="W22" s="475">
        <f t="shared" si="3"/>
        <v>0.98111790274083144</v>
      </c>
      <c r="X22" s="476">
        <f t="shared" si="4"/>
        <v>8.6312084863028637</v>
      </c>
      <c r="Y22" s="439"/>
      <c r="Z22" s="526">
        <f t="shared" si="5"/>
        <v>35.126234906695942</v>
      </c>
      <c r="AA22" s="533">
        <f t="shared" si="6"/>
        <v>14.913282107574096</v>
      </c>
      <c r="AB22" s="528">
        <v>12</v>
      </c>
      <c r="AC22" s="534">
        <v>9.11</v>
      </c>
      <c r="AD22" s="534">
        <v>3.32</v>
      </c>
      <c r="AE22" s="534">
        <v>1.37</v>
      </c>
      <c r="AF22" s="534">
        <v>2.5099999999999998</v>
      </c>
      <c r="AG22" s="534">
        <v>17.169999999999998</v>
      </c>
      <c r="AH22" s="534">
        <v>-11.04</v>
      </c>
      <c r="AI22" s="534">
        <v>20.96</v>
      </c>
      <c r="AJ22" s="534">
        <v>1.41</v>
      </c>
      <c r="AK22" s="534">
        <v>4.49</v>
      </c>
      <c r="AL22" s="535">
        <v>11330</v>
      </c>
      <c r="AM22" s="536">
        <v>14.48</v>
      </c>
      <c r="AN22" s="534">
        <v>0.37</v>
      </c>
      <c r="AO22" s="537">
        <f t="shared" si="7"/>
        <v>-0.38791232413348986</v>
      </c>
      <c r="AP22" s="538">
        <f t="shared" si="8"/>
        <v>14.525369783440606</v>
      </c>
      <c r="AQ22" s="582">
        <f t="shared" si="9"/>
        <v>28.982924089476093</v>
      </c>
      <c r="AR22" s="430">
        <f>INDEX(Historical!$C$7:$C$1190,MATCH(B22,Historical!$B$7:$B$1214,0))*IF(AH22="n/a",1.03,IF(AH22&lt;0,1.01,IF(AH22&gt;10,1.1,(1+AH22/100))))</f>
        <v>2.9593000000000003</v>
      </c>
      <c r="AS22" s="533">
        <f t="shared" si="10"/>
        <v>3.2552300000000005</v>
      </c>
      <c r="AT22" s="533">
        <f t="shared" si="11"/>
        <v>3.4013898270000005</v>
      </c>
      <c r="AU22" s="533">
        <f t="shared" si="11"/>
        <v>3.5541122302323003</v>
      </c>
      <c r="AV22" s="533">
        <f t="shared" si="11"/>
        <v>3.7136918693697303</v>
      </c>
      <c r="AW22" s="526">
        <f t="shared" si="12"/>
        <v>16.88372392660203</v>
      </c>
      <c r="AX22" s="539">
        <f t="shared" si="13"/>
        <v>12.427295691595781</v>
      </c>
      <c r="AY22" s="607">
        <v>0.73</v>
      </c>
      <c r="AZ22" s="536">
        <v>18.420000000000002</v>
      </c>
      <c r="BA22" s="536">
        <v>-8.1</v>
      </c>
      <c r="BB22" s="536">
        <v>5.99</v>
      </c>
      <c r="BC22" s="536">
        <v>5.3900000000000006</v>
      </c>
      <c r="BD22" s="592"/>
      <c r="BE22" s="421">
        <v>2007</v>
      </c>
      <c r="BF22" s="421">
        <f t="shared" si="14"/>
        <v>2</v>
      </c>
      <c r="BG22" s="559">
        <v>3.1</v>
      </c>
      <c r="BH22" t="s">
        <v>3876</v>
      </c>
      <c r="BI22" t="s">
        <v>3877</v>
      </c>
    </row>
    <row r="23" spans="1:61" ht="11.25" customHeight="1" x14ac:dyDescent="0.25">
      <c r="A23" s="8" t="s">
        <v>4051</v>
      </c>
      <c r="B23" s="405" t="s">
        <v>116</v>
      </c>
      <c r="C23" s="734" t="s">
        <v>107</v>
      </c>
      <c r="D23" s="734" t="s">
        <v>117</v>
      </c>
      <c r="E23" s="504">
        <v>43</v>
      </c>
      <c r="F23" s="33">
        <v>61</v>
      </c>
      <c r="G23" s="33" t="s">
        <v>36</v>
      </c>
      <c r="H23" s="33" t="s">
        <v>36</v>
      </c>
      <c r="I23" s="568">
        <v>106.86</v>
      </c>
      <c r="J23" s="430">
        <f t="shared" si="0"/>
        <v>2.1710649447875725</v>
      </c>
      <c r="K23" s="575">
        <v>0.57999999999999996</v>
      </c>
      <c r="L23" s="406">
        <v>4</v>
      </c>
      <c r="M23" s="423">
        <f t="shared" si="1"/>
        <v>2.3199999999999998</v>
      </c>
      <c r="N23" s="183" t="s">
        <v>118</v>
      </c>
      <c r="O23" s="505">
        <v>0.5</v>
      </c>
      <c r="P23" s="422">
        <v>45707</v>
      </c>
      <c r="Q23" s="422">
        <v>45719</v>
      </c>
      <c r="R23" s="423">
        <f t="shared" si="2"/>
        <v>15.999999999999993</v>
      </c>
      <c r="S23" s="474">
        <f>IF(INDEX(Historical!$D$7:$D$1190,MATCH(B23,Historical!$B$7:$B$1192,0))=0,"n/a",(INDEX(Historical!$C$7:$C$1190,MATCH(B23,Historical!$B$7:$B$1192,0))/INDEX(Historical!$D$7:$D$1190,MATCH(B23,Historical!$B$7:$B$1192,0))-1)*100)</f>
        <v>19.047619047619047</v>
      </c>
      <c r="T23" s="474">
        <f>IF(INDEX(Historical!$F$7:$F$1190,MATCH(B23,Historical!$B$7:$B$1192,0))=0,"n/a",((INDEX(Historical!$C$7:$C$1190,MATCH(B23,Historical!$B$7:$B$1192,0))/INDEX(Historical!$F$7:$F$1190,MATCH(B23,Historical!$B$7:$B$1192,0)))^(1/3)-1)*100)</f>
        <v>14.855559430448251</v>
      </c>
      <c r="U23" s="474">
        <f>IF(INDEX(Historical!$H$7:$H$1190,MATCH(B23,Historical!$B$7:$B$1192,0))=0,"n/a",((INDEX(Historical!$C$7:$C$1190,MATCH(B23,Historical!$B$7:$B$1192,0))/INDEX(Historical!$H$7:$H$1190,MATCH(B23,Historical!$B$7:$B$1192,0)))^(1/5)-1)*100)</f>
        <v>13.115273009052952</v>
      </c>
      <c r="V23" s="474">
        <f>IF(INDEX(Historical!$M$7:$M$1190,MATCH(B23,Historical!$B$7:$B$1192,0))=0,"n/a",((INDEX(Historical!$C$7:$C$1190,MATCH(B23,Historical!$B$7:$B$1192,0))/INDEX(Historical!$M$7:$M$1190,MATCH(B23,Historical!$B$7:$B$1192,0)))^(1/10)-1)*100)</f>
        <v>10.453587856026726</v>
      </c>
      <c r="W23" s="475">
        <f t="shared" si="3"/>
        <v>1.2546192933645941</v>
      </c>
      <c r="X23" s="476">
        <f t="shared" si="4"/>
        <v>0.77927944201146471</v>
      </c>
      <c r="Y23" s="440"/>
      <c r="Z23" s="430">
        <f t="shared" si="5"/>
        <v>52.488687782805435</v>
      </c>
      <c r="AA23" s="581">
        <f t="shared" si="6"/>
        <v>24.176470588235293</v>
      </c>
      <c r="AB23" s="406">
        <v>12</v>
      </c>
      <c r="AC23" s="568">
        <v>4.42</v>
      </c>
      <c r="AD23" s="568">
        <v>11.34</v>
      </c>
      <c r="AE23" s="568">
        <v>3.59</v>
      </c>
      <c r="AF23" s="568">
        <v>2.1</v>
      </c>
      <c r="AG23" s="568">
        <v>9.15</v>
      </c>
      <c r="AH23" s="568">
        <v>-4.97</v>
      </c>
      <c r="AI23" s="568">
        <v>6.23</v>
      </c>
      <c r="AJ23" s="568">
        <v>16.830000000000002</v>
      </c>
      <c r="AK23" s="568">
        <v>2.13</v>
      </c>
      <c r="AL23" s="576">
        <v>57150</v>
      </c>
      <c r="AM23" s="571">
        <v>10.35</v>
      </c>
      <c r="AN23" s="568">
        <v>0.33</v>
      </c>
      <c r="AO23" s="510">
        <f t="shared" si="7"/>
        <v>-8.8901326343947691</v>
      </c>
      <c r="AP23" s="511">
        <f t="shared" si="8"/>
        <v>15.286337953840524</v>
      </c>
      <c r="AQ23" s="582">
        <f t="shared" si="9"/>
        <v>50.215531428520862</v>
      </c>
      <c r="AR23" s="430">
        <f>INDEX(Historical!$C$7:$C$1190,MATCH(B23,Historical!$B$7:$B$1214,0))*IF(AH23="n/a",1.03,IF(AH23&lt;0,1.01,IF(AH23&gt;10,1.1,(1+AH23/100))))</f>
        <v>2.02</v>
      </c>
      <c r="AS23" s="581">
        <f t="shared" si="10"/>
        <v>2.1458460000000001</v>
      </c>
      <c r="AT23" s="581">
        <f t="shared" si="11"/>
        <v>2.1915525198000005</v>
      </c>
      <c r="AU23" s="581">
        <f t="shared" si="11"/>
        <v>2.2382325884717407</v>
      </c>
      <c r="AV23" s="581">
        <f t="shared" si="11"/>
        <v>2.2859069426061889</v>
      </c>
      <c r="AW23" s="430">
        <f t="shared" si="12"/>
        <v>10.88153805087793</v>
      </c>
      <c r="AX23" s="516">
        <f t="shared" si="13"/>
        <v>10.182985261910845</v>
      </c>
      <c r="AY23" s="606">
        <v>0.84</v>
      </c>
      <c r="AZ23" s="571">
        <v>10.220000000000001</v>
      </c>
      <c r="BA23" s="571">
        <v>-7.48</v>
      </c>
      <c r="BB23" s="571">
        <v>3.2300000000000004</v>
      </c>
      <c r="BC23" s="571">
        <v>1.37</v>
      </c>
      <c r="BE23" s="421">
        <v>1983</v>
      </c>
      <c r="BF23" s="421">
        <f t="shared" si="14"/>
        <v>4</v>
      </c>
      <c r="BG23" s="578">
        <v>1.9900000000000002</v>
      </c>
      <c r="BH23" t="s">
        <v>3876</v>
      </c>
      <c r="BI23" t="s">
        <v>3877</v>
      </c>
    </row>
    <row r="24" spans="1:61" ht="11.25" customHeight="1" x14ac:dyDescent="0.25">
      <c r="A24" s="8" t="s">
        <v>4052</v>
      </c>
      <c r="B24" s="405" t="s">
        <v>832</v>
      </c>
      <c r="C24" s="734" t="s">
        <v>111</v>
      </c>
      <c r="D24" s="734" t="s">
        <v>209</v>
      </c>
      <c r="E24" s="504">
        <v>12</v>
      </c>
      <c r="F24" s="33">
        <v>427</v>
      </c>
      <c r="G24" s="33" t="s">
        <v>105</v>
      </c>
      <c r="H24" s="33" t="s">
        <v>105</v>
      </c>
      <c r="I24" s="573">
        <v>108.19</v>
      </c>
      <c r="J24" s="430">
        <f t="shared" si="0"/>
        <v>1.072187817728071</v>
      </c>
      <c r="K24" s="575">
        <v>0.28999999999999998</v>
      </c>
      <c r="L24" s="406">
        <v>4</v>
      </c>
      <c r="M24" s="423">
        <f t="shared" si="1"/>
        <v>1.1599999999999999</v>
      </c>
      <c r="N24" s="183" t="s">
        <v>147</v>
      </c>
      <c r="O24" s="505">
        <v>0.24</v>
      </c>
      <c r="P24" s="609">
        <v>45058</v>
      </c>
      <c r="Q24" s="609">
        <v>45092</v>
      </c>
      <c r="R24" s="423">
        <f t="shared" si="2"/>
        <v>20.833333333333329</v>
      </c>
      <c r="S24" s="474">
        <f>IF(INDEX(Historical!$D$7:$D$1190,MATCH(B24,Historical!$B$7:$B$1192,0))=0,"n/a",(INDEX(Historical!$C$7:$C$1190,MATCH(B24,Historical!$B$7:$B$1192,0))/INDEX(Historical!$D$7:$D$1190,MATCH(B24,Historical!$B$7:$B$1192,0))-1)*100)</f>
        <v>4.5045045045044807</v>
      </c>
      <c r="T24" s="474">
        <f>IF(INDEX(Historical!$F$7:$F$1190,MATCH(B24,Historical!$B$7:$B$1192,0))=0,"n/a",((INDEX(Historical!$C$7:$C$1190,MATCH(B24,Historical!$B$7:$B$1192,0))/INDEX(Historical!$F$7:$F$1190,MATCH(B24,Historical!$B$7:$B$1192,0)))^(1/3)-1)*100)</f>
        <v>15.136970746415223</v>
      </c>
      <c r="U24" s="474">
        <f>IF(INDEX(Historical!$H$7:$H$1190,MATCH(B24,Historical!$B$7:$B$1192,0))=0,"n/a",((INDEX(Historical!$C$7:$C$1190,MATCH(B24,Historical!$B$7:$B$1192,0))/INDEX(Historical!$H$7:$H$1190,MATCH(B24,Historical!$B$7:$B$1192,0)))^(1/5)-1)*100)</f>
        <v>12.985701909372761</v>
      </c>
      <c r="V24" s="474">
        <f>IF(INDEX(Historical!$M$7:$M$1190,MATCH(B24,Historical!$B$7:$B$1192,0))=0,"n/a",((INDEX(Historical!$C$7:$C$1190,MATCH(B24,Historical!$B$7:$B$1192,0))/INDEX(Historical!$M$7:$M$1190,MATCH(B24,Historical!$B$7:$B$1192,0)))^(1/10)-1)*100)</f>
        <v>10.179432537256972</v>
      </c>
      <c r="W24" s="475">
        <f t="shared" si="3"/>
        <v>1.2756803350132511</v>
      </c>
      <c r="X24" s="476" t="str">
        <f t="shared" si="4"/>
        <v>n/a</v>
      </c>
      <c r="Y24" s="451" t="s">
        <v>4947</v>
      </c>
      <c r="Z24" s="430">
        <f t="shared" si="5"/>
        <v>87.218045112781937</v>
      </c>
      <c r="AA24" s="581">
        <f t="shared" si="6"/>
        <v>81.345864661654133</v>
      </c>
      <c r="AB24" s="406">
        <v>12</v>
      </c>
      <c r="AC24" s="568">
        <v>1.33</v>
      </c>
      <c r="AD24" s="568">
        <v>20.49</v>
      </c>
      <c r="AE24" s="568">
        <v>0.79</v>
      </c>
      <c r="AF24" s="568">
        <v>1.94</v>
      </c>
      <c r="AG24" s="568">
        <v>2.42</v>
      </c>
      <c r="AH24" s="568">
        <v>-35.510000000000005</v>
      </c>
      <c r="AI24" s="568">
        <v>36.17</v>
      </c>
      <c r="AJ24" s="568" t="s">
        <v>135</v>
      </c>
      <c r="AK24" s="568">
        <v>3.9699999999999998</v>
      </c>
      <c r="AL24" s="576">
        <v>8070</v>
      </c>
      <c r="AM24" s="571">
        <v>17</v>
      </c>
      <c r="AN24" s="568">
        <v>0.74</v>
      </c>
      <c r="AO24" s="510">
        <f t="shared" si="7"/>
        <v>-67.287974934553304</v>
      </c>
      <c r="AP24" s="511">
        <f t="shared" si="8"/>
        <v>14.057889727100832</v>
      </c>
      <c r="AQ24" s="582">
        <f t="shared" si="9"/>
        <v>164.83619880439221</v>
      </c>
      <c r="AR24" s="430">
        <f>INDEX(Historical!$C$7:$C$1190,MATCH(B24,Historical!$B$7:$B$1214,0))*IF(AH24="n/a",1.03,IF(AH24&lt;0,1.01,IF(AH24&gt;10,1.1,(1+AH24/100))))</f>
        <v>1.1716</v>
      </c>
      <c r="AS24" s="581">
        <f t="shared" si="10"/>
        <v>1.2887600000000001</v>
      </c>
      <c r="AT24" s="581">
        <f t="shared" si="11"/>
        <v>1.3399237720000001</v>
      </c>
      <c r="AU24" s="581">
        <f t="shared" si="11"/>
        <v>1.3931187457484002</v>
      </c>
      <c r="AV24" s="581">
        <f t="shared" si="11"/>
        <v>1.4484255599546119</v>
      </c>
      <c r="AW24" s="430">
        <f t="shared" si="12"/>
        <v>6.6418280777030123</v>
      </c>
      <c r="AX24" s="516">
        <f t="shared" si="13"/>
        <v>6.1390406485839843</v>
      </c>
      <c r="AY24" s="606">
        <v>1.2</v>
      </c>
      <c r="AZ24" s="571">
        <v>46.62</v>
      </c>
      <c r="BA24" s="571">
        <v>-10.7</v>
      </c>
      <c r="BB24" s="571">
        <v>-1.51</v>
      </c>
      <c r="BC24" s="571">
        <v>8.7200000000000006</v>
      </c>
      <c r="BE24" s="421">
        <v>2013</v>
      </c>
      <c r="BF24" s="421">
        <f t="shared" si="14"/>
        <v>1</v>
      </c>
      <c r="BG24" s="578">
        <v>0.77</v>
      </c>
      <c r="BH24" t="s">
        <v>3876</v>
      </c>
      <c r="BI24" t="s">
        <v>3877</v>
      </c>
    </row>
    <row r="25" spans="1:61" ht="11.25" customHeight="1" x14ac:dyDescent="0.25">
      <c r="A25" s="95" t="s">
        <v>4053</v>
      </c>
      <c r="B25" s="405" t="s">
        <v>1105</v>
      </c>
      <c r="C25" s="734" t="s">
        <v>107</v>
      </c>
      <c r="D25" s="734" t="s">
        <v>3646</v>
      </c>
      <c r="E25" s="504">
        <v>14</v>
      </c>
      <c r="F25" s="33">
        <v>351</v>
      </c>
      <c r="G25" s="33" t="s">
        <v>105</v>
      </c>
      <c r="H25" s="33" t="s">
        <v>105</v>
      </c>
      <c r="I25" s="573">
        <v>209.57</v>
      </c>
      <c r="J25" s="430">
        <f t="shared" si="0"/>
        <v>2.8630052011261156</v>
      </c>
      <c r="K25" s="575">
        <v>1.5</v>
      </c>
      <c r="L25" s="406">
        <v>4</v>
      </c>
      <c r="M25" s="423">
        <f t="shared" si="1"/>
        <v>6</v>
      </c>
      <c r="N25" s="183" t="s">
        <v>311</v>
      </c>
      <c r="O25" s="505">
        <v>1.4</v>
      </c>
      <c r="P25" s="422">
        <v>45730</v>
      </c>
      <c r="Q25" s="422">
        <v>45747</v>
      </c>
      <c r="R25" s="423">
        <f t="shared" si="2"/>
        <v>7.1428571428571495</v>
      </c>
      <c r="S25" s="474">
        <f>IF(INDEX(Historical!$D$7:$D$1190,MATCH(B25,Historical!$B$7:$B$1192,0))=0,"n/a",(INDEX(Historical!$C$7:$C$1190,MATCH(B25,Historical!$B$7:$B$1192,0))/INDEX(Historical!$D$7:$D$1190,MATCH(B25,Historical!$B$7:$B$1192,0))-1)*100)</f>
        <v>27.272727272727249</v>
      </c>
      <c r="T25" s="474">
        <f>IF(INDEX(Historical!$F$7:$F$1190,MATCH(B25,Historical!$B$7:$B$1192,0))=0,"n/a",((INDEX(Historical!$C$7:$C$1190,MATCH(B25,Historical!$B$7:$B$1192,0))/INDEX(Historical!$F$7:$F$1190,MATCH(B25,Historical!$B$7:$B$1192,0)))^(1/3)-1)*100)</f>
        <v>16.738772165039471</v>
      </c>
      <c r="U25" s="474">
        <f>IF(INDEX(Historical!$H$7:$H$1190,MATCH(B25,Historical!$B$7:$B$1192,0))=0,"n/a",((INDEX(Historical!$C$7:$C$1190,MATCH(B25,Historical!$B$7:$B$1192,0))/INDEX(Historical!$H$7:$H$1190,MATCH(B25,Historical!$B$7:$B$1192,0)))^(1/5)-1)*100)</f>
        <v>14.869835499703509</v>
      </c>
      <c r="V25" s="474">
        <f>IF(INDEX(Historical!$M$7:$M$1190,MATCH(B25,Historical!$B$7:$B$1192,0))=0,"n/a",((INDEX(Historical!$C$7:$C$1190,MATCH(B25,Historical!$B$7:$B$1192,0))/INDEX(Historical!$M$7:$M$1190,MATCH(B25,Historical!$B$7:$B$1192,0)))^(1/10)-1)*100)</f>
        <v>25.892541179416728</v>
      </c>
      <c r="W25" s="475">
        <f t="shared" si="3"/>
        <v>0.57429030996479724</v>
      </c>
      <c r="X25" s="476">
        <f t="shared" si="4"/>
        <v>1.0933702573311403</v>
      </c>
      <c r="Y25" s="574" t="s">
        <v>1106</v>
      </c>
      <c r="Z25" s="430">
        <f t="shared" si="5"/>
        <v>35.335689045936398</v>
      </c>
      <c r="AA25" s="581">
        <f t="shared" si="6"/>
        <v>12.342167255594816</v>
      </c>
      <c r="AB25" s="406">
        <v>12</v>
      </c>
      <c r="AC25" s="568">
        <v>16.98</v>
      </c>
      <c r="AD25" s="568">
        <v>1.2</v>
      </c>
      <c r="AE25" s="568">
        <v>2.2200000000000002</v>
      </c>
      <c r="AF25" s="568">
        <v>2.02</v>
      </c>
      <c r="AG25" s="568">
        <v>13.850000000000001</v>
      </c>
      <c r="AH25" s="568">
        <v>12.72</v>
      </c>
      <c r="AI25" s="568">
        <v>11.06</v>
      </c>
      <c r="AJ25" s="568">
        <v>13.600000000000001</v>
      </c>
      <c r="AK25" s="568">
        <v>10.32</v>
      </c>
      <c r="AL25" s="576">
        <v>2230</v>
      </c>
      <c r="AM25" s="571">
        <v>15.76</v>
      </c>
      <c r="AN25" s="569">
        <v>18.68</v>
      </c>
      <c r="AO25" s="510">
        <f t="shared" si="7"/>
        <v>5.3906734452348068</v>
      </c>
      <c r="AP25" s="511">
        <f t="shared" si="8"/>
        <v>17.732840700829623</v>
      </c>
      <c r="AQ25" s="582">
        <f t="shared" si="9"/>
        <v>5.2640655289808214</v>
      </c>
      <c r="AR25" s="430">
        <f>INDEX(Historical!$C$7:$C$1190,MATCH(B25,Historical!$B$7:$B$1214,0))*IF(AH25="n/a",1.03,IF(AH25&lt;0,1.01,IF(AH25&gt;10,1.1,(1+AH25/100))))</f>
        <v>6.16</v>
      </c>
      <c r="AS25" s="581">
        <f t="shared" si="10"/>
        <v>6.7760000000000007</v>
      </c>
      <c r="AT25" s="581">
        <f t="shared" si="11"/>
        <v>7.4536000000000016</v>
      </c>
      <c r="AU25" s="581">
        <f t="shared" si="11"/>
        <v>8.1989600000000031</v>
      </c>
      <c r="AV25" s="581">
        <f t="shared" si="11"/>
        <v>9.0188560000000049</v>
      </c>
      <c r="AW25" s="430">
        <f t="shared" si="12"/>
        <v>37.607416000000008</v>
      </c>
      <c r="AX25" s="516">
        <f t="shared" si="13"/>
        <v>17.94503793481892</v>
      </c>
      <c r="AY25" s="606">
        <v>1.03</v>
      </c>
      <c r="AZ25" s="571">
        <v>31.28</v>
      </c>
      <c r="BA25" s="571">
        <v>-3.49</v>
      </c>
      <c r="BB25" s="571">
        <v>11.87</v>
      </c>
      <c r="BC25" s="571">
        <v>9.120000000000001</v>
      </c>
      <c r="BE25" s="421">
        <v>2012</v>
      </c>
      <c r="BF25" s="421">
        <f t="shared" si="14"/>
        <v>1</v>
      </c>
      <c r="BG25" s="578">
        <v>0.67</v>
      </c>
      <c r="BH25" t="s">
        <v>3876</v>
      </c>
      <c r="BI25" t="s">
        <v>3877</v>
      </c>
    </row>
    <row r="26" spans="1:61" ht="11.25" customHeight="1" x14ac:dyDescent="0.25">
      <c r="A26" s="8" t="s">
        <v>903</v>
      </c>
      <c r="B26" s="405" t="s">
        <v>904</v>
      </c>
      <c r="C26" s="734" t="s">
        <v>107</v>
      </c>
      <c r="D26" s="734" t="s">
        <v>117</v>
      </c>
      <c r="E26" s="504">
        <v>14</v>
      </c>
      <c r="F26" s="33">
        <v>349</v>
      </c>
      <c r="G26" s="33" t="s">
        <v>105</v>
      </c>
      <c r="H26" s="33" t="s">
        <v>105</v>
      </c>
      <c r="I26" s="573">
        <v>82.2</v>
      </c>
      <c r="J26" s="430">
        <f t="shared" si="0"/>
        <v>1.6545012165450124</v>
      </c>
      <c r="K26" s="575">
        <v>0.34</v>
      </c>
      <c r="L26" s="406">
        <v>4</v>
      </c>
      <c r="M26" s="423">
        <f t="shared" si="1"/>
        <v>1.36</v>
      </c>
      <c r="N26" s="183" t="s">
        <v>674</v>
      </c>
      <c r="O26" s="505">
        <v>0.31</v>
      </c>
      <c r="P26" s="422">
        <v>45721</v>
      </c>
      <c r="Q26" s="422">
        <v>45735</v>
      </c>
      <c r="R26" s="423">
        <f t="shared" si="2"/>
        <v>9.6774193548387171</v>
      </c>
      <c r="S26" s="474">
        <f>IF(INDEX(Historical!$D$7:$D$1190,MATCH(B26,Historical!$B$7:$B$1192,0))=0,"n/a",(INDEX(Historical!$C$7:$C$1190,MATCH(B26,Historical!$B$7:$B$1192,0))/INDEX(Historical!$D$7:$D$1190,MATCH(B26,Historical!$B$7:$B$1192,0))-1)*100)</f>
        <v>10.714285714285698</v>
      </c>
      <c r="T26" s="474">
        <f>IF(INDEX(Historical!$F$7:$F$1190,MATCH(B26,Historical!$B$7:$B$1192,0))=0,"n/a",((INDEX(Historical!$C$7:$C$1190,MATCH(B26,Historical!$B$7:$B$1192,0))/INDEX(Historical!$F$7:$F$1190,MATCH(B26,Historical!$B$7:$B$1192,0)))^(1/3)-1)*100)</f>
        <v>12.110512440831279</v>
      </c>
      <c r="U26" s="474">
        <f>IF(INDEX(Historical!$H$7:$H$1190,MATCH(B26,Historical!$B$7:$B$1192,0))=0,"n/a",((INDEX(Historical!$C$7:$C$1190,MATCH(B26,Historical!$B$7:$B$1192,0))/INDEX(Historical!$H$7:$H$1190,MATCH(B26,Historical!$B$7:$B$1192,0)))^(1/5)-1)*100)</f>
        <v>11.485359272536089</v>
      </c>
      <c r="V26" s="474">
        <f>IF(INDEX(Historical!$M$7:$M$1190,MATCH(B26,Historical!$B$7:$B$1192,0))=0,"n/a",((INDEX(Historical!$C$7:$C$1190,MATCH(B26,Historical!$B$7:$B$1192,0))/INDEX(Historical!$M$7:$M$1190,MATCH(B26,Historical!$B$7:$B$1192,0)))^(1/10)-1)*100)</f>
        <v>10.916690020135311</v>
      </c>
      <c r="W26" s="475">
        <f t="shared" si="3"/>
        <v>1.0520917284773952</v>
      </c>
      <c r="X26" s="476">
        <f t="shared" si="4"/>
        <v>0.98841301829054129</v>
      </c>
      <c r="Y26" s="574" t="s">
        <v>453</v>
      </c>
      <c r="Z26" s="430">
        <f t="shared" si="5"/>
        <v>15.027624309392266</v>
      </c>
      <c r="AA26" s="581">
        <f t="shared" si="6"/>
        <v>9.0828729281767959</v>
      </c>
      <c r="AB26" s="406">
        <v>12</v>
      </c>
      <c r="AC26" s="568">
        <v>9.0500000000000007</v>
      </c>
      <c r="AD26" s="568">
        <v>151.41</v>
      </c>
      <c r="AE26" s="568">
        <v>4.3499999999999996</v>
      </c>
      <c r="AF26" s="568">
        <v>0.7</v>
      </c>
      <c r="AG26" s="568">
        <v>8.3800000000000008</v>
      </c>
      <c r="AH26" s="568">
        <v>-0.13</v>
      </c>
      <c r="AI26" s="568">
        <v>-8.09</v>
      </c>
      <c r="AJ26" s="568">
        <v>11.62</v>
      </c>
      <c r="AK26" s="568">
        <v>0.06</v>
      </c>
      <c r="AL26" s="576">
        <v>3910</v>
      </c>
      <c r="AM26" s="571">
        <v>6.0699999999999994</v>
      </c>
      <c r="AN26" s="568">
        <v>0.33</v>
      </c>
      <c r="AO26" s="510">
        <f t="shared" si="7"/>
        <v>4.0569875609043056</v>
      </c>
      <c r="AP26" s="511">
        <f t="shared" si="8"/>
        <v>13.139860489081101</v>
      </c>
      <c r="AQ26" s="582">
        <f t="shared" si="9"/>
        <v>-46.841908529687473</v>
      </c>
      <c r="AR26" s="430">
        <f>INDEX(Historical!$C$7:$C$1190,MATCH(B26,Historical!$B$7:$B$1214,0))*IF(AH26="n/a",1.03,IF(AH26&lt;0,1.01,IF(AH26&gt;10,1.1,(1+AH26/100))))</f>
        <v>1.2524</v>
      </c>
      <c r="AS26" s="581">
        <f t="shared" si="10"/>
        <v>1.2649239999999999</v>
      </c>
      <c r="AT26" s="581">
        <f t="shared" si="11"/>
        <v>1.2656829543999999</v>
      </c>
      <c r="AU26" s="581">
        <f t="shared" si="11"/>
        <v>1.2664423641726399</v>
      </c>
      <c r="AV26" s="581">
        <f t="shared" si="11"/>
        <v>1.2672022295911434</v>
      </c>
      <c r="AW26" s="430">
        <f t="shared" si="12"/>
        <v>6.316651548163783</v>
      </c>
      <c r="AX26" s="516">
        <f t="shared" si="13"/>
        <v>7.6844909345058179</v>
      </c>
      <c r="AY26" s="606">
        <v>0.9</v>
      </c>
      <c r="AZ26" s="571">
        <v>10.95</v>
      </c>
      <c r="BA26" s="571">
        <v>-14.81</v>
      </c>
      <c r="BB26" s="571">
        <v>-1.8399999999999999</v>
      </c>
      <c r="BC26" s="571">
        <v>-5.57</v>
      </c>
      <c r="BE26" s="421">
        <v>2012</v>
      </c>
      <c r="BF26" s="421">
        <f t="shared" si="14"/>
        <v>1</v>
      </c>
      <c r="BG26" s="578">
        <v>3.8699999999999997</v>
      </c>
      <c r="BH26" t="s">
        <v>3876</v>
      </c>
      <c r="BI26" t="s">
        <v>3877</v>
      </c>
    </row>
    <row r="27" spans="1:61" ht="11.25" customHeight="1" x14ac:dyDescent="0.25">
      <c r="A27" s="8" t="s">
        <v>1757</v>
      </c>
      <c r="B27" s="405" t="s">
        <v>1758</v>
      </c>
      <c r="C27" s="734" t="s">
        <v>111</v>
      </c>
      <c r="D27" s="734" t="s">
        <v>209</v>
      </c>
      <c r="E27" s="504">
        <v>7</v>
      </c>
      <c r="F27" s="33">
        <v>599</v>
      </c>
      <c r="G27" s="33" t="s">
        <v>105</v>
      </c>
      <c r="H27" s="33" t="s">
        <v>105</v>
      </c>
      <c r="I27" s="573">
        <v>63.51</v>
      </c>
      <c r="J27" s="430">
        <f t="shared" si="0"/>
        <v>1.7005196032120928</v>
      </c>
      <c r="K27" s="575">
        <v>0.27</v>
      </c>
      <c r="L27" s="406">
        <v>4</v>
      </c>
      <c r="M27" s="423">
        <f t="shared" si="1"/>
        <v>1.08</v>
      </c>
      <c r="N27" s="183" t="s">
        <v>126</v>
      </c>
      <c r="O27" s="505">
        <v>0.26</v>
      </c>
      <c r="P27" s="422">
        <v>45643</v>
      </c>
      <c r="Q27" s="422">
        <v>45665</v>
      </c>
      <c r="R27" s="423">
        <f t="shared" si="2"/>
        <v>3.8461538461538494</v>
      </c>
      <c r="S27" s="474">
        <f>IF(INDEX(Historical!$D$7:$D$1190,MATCH(B27,Historical!$B$7:$B$1192,0))=0,"n/a",(INDEX(Historical!$C$7:$C$1190,MATCH(B27,Historical!$B$7:$B$1192,0))/INDEX(Historical!$D$7:$D$1190,MATCH(B27,Historical!$B$7:$B$1192,0))-1)*100)</f>
        <v>4.0000000000000036</v>
      </c>
      <c r="T27" s="474">
        <f>IF(INDEX(Historical!$F$7:$F$1190,MATCH(B27,Historical!$B$7:$B$1192,0))=0,"n/a",((INDEX(Historical!$C$7:$C$1190,MATCH(B27,Historical!$B$7:$B$1192,0))/INDEX(Historical!$F$7:$F$1190,MATCH(B27,Historical!$B$7:$B$1192,0)))^(1/3)-1)*100)</f>
        <v>9.1392883061105934</v>
      </c>
      <c r="U27" s="474">
        <f>IF(INDEX(Historical!$H$7:$H$1190,MATCH(B27,Historical!$B$7:$B$1192,0))=0,"n/a",((INDEX(Historical!$C$7:$C$1190,MATCH(B27,Historical!$B$7:$B$1192,0))/INDEX(Historical!$H$7:$H$1190,MATCH(B27,Historical!$B$7:$B$1192,0)))^(1/5)-1)*100)</f>
        <v>7.6316922514810814</v>
      </c>
      <c r="V27" s="474">
        <f>IF(INDEX(Historical!$M$7:$M$1190,MATCH(B27,Historical!$B$7:$B$1192,0))=0,"n/a",((INDEX(Historical!$C$7:$C$1190,MATCH(B27,Historical!$B$7:$B$1192,0))/INDEX(Historical!$M$7:$M$1190,MATCH(B27,Historical!$B$7:$B$1192,0)))^(1/10)-1)*100)</f>
        <v>5.3086790001943829</v>
      </c>
      <c r="W27" s="475">
        <f t="shared" si="3"/>
        <v>1.4375878163290037</v>
      </c>
      <c r="X27" s="476" t="str">
        <f t="shared" si="4"/>
        <v>n/a</v>
      </c>
      <c r="Y27" s="405"/>
      <c r="Z27" s="430">
        <f t="shared" si="5"/>
        <v>54</v>
      </c>
      <c r="AA27" s="581">
        <f t="shared" si="6"/>
        <v>31.754999999999999</v>
      </c>
      <c r="AB27" s="406">
        <v>12</v>
      </c>
      <c r="AC27" s="568">
        <v>2</v>
      </c>
      <c r="AD27" s="568" t="s">
        <v>135</v>
      </c>
      <c r="AE27" s="568">
        <v>1.58</v>
      </c>
      <c r="AF27" s="568">
        <v>2.11</v>
      </c>
      <c r="AG27" s="568">
        <v>6.7100000000000009</v>
      </c>
      <c r="AH27" s="568">
        <v>-1.97</v>
      </c>
      <c r="AI27" s="568">
        <v>17.64</v>
      </c>
      <c r="AJ27" s="568">
        <v>-7.35</v>
      </c>
      <c r="AK27" s="568" t="s">
        <v>135</v>
      </c>
      <c r="AL27" s="576">
        <v>1870</v>
      </c>
      <c r="AM27" s="571">
        <v>1.3599999999999999</v>
      </c>
      <c r="AN27" s="568">
        <v>0.5</v>
      </c>
      <c r="AO27" s="510">
        <f t="shared" si="7"/>
        <v>-22.422788145306825</v>
      </c>
      <c r="AP27" s="511">
        <f t="shared" si="8"/>
        <v>9.332211854693174</v>
      </c>
      <c r="AQ27" s="582">
        <f t="shared" si="9"/>
        <v>72.5663157552288</v>
      </c>
      <c r="AR27" s="430">
        <f>INDEX(Historical!$C$7:$C$1190,MATCH(B27,Historical!$B$7:$B$1214,0))*IF(AH27="n/a",1.03,IF(AH27&lt;0,1.01,IF(AH27&gt;10,1.1,(1+AH27/100))))</f>
        <v>1.0504</v>
      </c>
      <c r="AS27" s="581">
        <f t="shared" si="10"/>
        <v>1.15544</v>
      </c>
      <c r="AT27" s="581">
        <f t="shared" ref="AT27:AV46" si="15">IF($AK27="n/a",1.03*AS27,IF($AK27&lt;0,1.01*AS27,IF($AK27&gt;10,1.1*AS27,(1+$AK27/100)*AS27)))</f>
        <v>1.1901032</v>
      </c>
      <c r="AU27" s="581">
        <f t="shared" si="15"/>
        <v>1.225806296</v>
      </c>
      <c r="AV27" s="581">
        <f t="shared" si="15"/>
        <v>1.26258048488</v>
      </c>
      <c r="AW27" s="430">
        <f t="shared" si="12"/>
        <v>5.8843299808800005</v>
      </c>
      <c r="AX27" s="516">
        <f t="shared" si="13"/>
        <v>9.2652023002361847</v>
      </c>
      <c r="AY27" s="606">
        <v>1.4</v>
      </c>
      <c r="AZ27" s="571">
        <v>25.509999999999998</v>
      </c>
      <c r="BA27" s="571">
        <v>-32.58</v>
      </c>
      <c r="BB27" s="571">
        <v>-4.68</v>
      </c>
      <c r="BC27" s="571">
        <v>-12.29</v>
      </c>
      <c r="BE27" s="421">
        <v>2019</v>
      </c>
      <c r="BF27" s="421">
        <f t="shared" si="14"/>
        <v>1</v>
      </c>
      <c r="BG27" s="578">
        <v>3.58</v>
      </c>
      <c r="BH27" t="s">
        <v>3876</v>
      </c>
      <c r="BI27" t="s">
        <v>3877</v>
      </c>
    </row>
    <row r="28" spans="1:61" ht="11.25" customHeight="1" x14ac:dyDescent="0.25">
      <c r="A28" s="8" t="s">
        <v>4054</v>
      </c>
      <c r="B28" s="405" t="s">
        <v>887</v>
      </c>
      <c r="C28" s="734" t="s">
        <v>111</v>
      </c>
      <c r="D28" s="734" t="s">
        <v>3647</v>
      </c>
      <c r="E28" s="504">
        <v>16</v>
      </c>
      <c r="F28" s="33">
        <v>244</v>
      </c>
      <c r="G28" s="33" t="s">
        <v>36</v>
      </c>
      <c r="H28" s="33" t="s">
        <v>114</v>
      </c>
      <c r="I28" s="573">
        <v>263.58</v>
      </c>
      <c r="J28" s="430">
        <f t="shared" si="0"/>
        <v>0.6980802792321118</v>
      </c>
      <c r="K28" s="575">
        <v>0.46</v>
      </c>
      <c r="L28" s="406">
        <v>4</v>
      </c>
      <c r="M28" s="423">
        <f t="shared" si="1"/>
        <v>1.84</v>
      </c>
      <c r="N28" s="183" t="s">
        <v>492</v>
      </c>
      <c r="O28" s="505">
        <v>0.37</v>
      </c>
      <c r="P28" s="422">
        <v>45702</v>
      </c>
      <c r="Q28" s="422">
        <v>45716</v>
      </c>
      <c r="R28" s="423">
        <f t="shared" si="2"/>
        <v>24.32432432432433</v>
      </c>
      <c r="S28" s="474">
        <f>IF(INDEX(Historical!$D$7:$D$1190,MATCH(B28,Historical!$B$7:$B$1192,0))=0,"n/a",(INDEX(Historical!$C$7:$C$1190,MATCH(B28,Historical!$B$7:$B$1192,0))/INDEX(Historical!$D$7:$D$1190,MATCH(B28,Historical!$B$7:$B$1192,0))-1)*100)</f>
        <v>5.7142857142857162</v>
      </c>
      <c r="T28" s="474">
        <f>IF(INDEX(Historical!$F$7:$F$1190,MATCH(B28,Historical!$B$7:$B$1192,0))=0,"n/a",((INDEX(Historical!$C$7:$C$1190,MATCH(B28,Historical!$B$7:$B$1192,0))/INDEX(Historical!$F$7:$F$1190,MATCH(B28,Historical!$B$7:$B$1192,0)))^(1/3)-1)*100)</f>
        <v>3.8873324124418351</v>
      </c>
      <c r="U28" s="474">
        <f>IF(INDEX(Historical!$H$7:$H$1190,MATCH(B28,Historical!$B$7:$B$1192,0))=0,"n/a",((INDEX(Historical!$C$7:$C$1190,MATCH(B28,Historical!$B$7:$B$1192,0))/INDEX(Historical!$H$7:$H$1190,MATCH(B28,Historical!$B$7:$B$1192,0)))^(1/5)-1)*100)</f>
        <v>3.6019681902083045</v>
      </c>
      <c r="V28" s="474">
        <f>IF(INDEX(Historical!$M$7:$M$1190,MATCH(B28,Historical!$B$7:$B$1192,0))=0,"n/a",((INDEX(Historical!$C$7:$C$1190,MATCH(B28,Historical!$B$7:$B$1192,0))/INDEX(Historical!$M$7:$M$1190,MATCH(B28,Historical!$B$7:$B$1192,0)))^(1/10)-1)*100)</f>
        <v>3.9982835590938182</v>
      </c>
      <c r="W28" s="475">
        <f t="shared" si="3"/>
        <v>0.90087862378241734</v>
      </c>
      <c r="X28" s="476">
        <f t="shared" si="4"/>
        <v>4.8013438952390089E-2</v>
      </c>
      <c r="Y28" s="439"/>
      <c r="Z28" s="430">
        <f t="shared" si="5"/>
        <v>18.163869693978281</v>
      </c>
      <c r="AA28" s="581">
        <f t="shared" si="6"/>
        <v>26.019743336623886</v>
      </c>
      <c r="AB28" s="406">
        <v>6</v>
      </c>
      <c r="AC28" s="568">
        <v>10.130000000000001</v>
      </c>
      <c r="AD28" s="568">
        <v>3.63</v>
      </c>
      <c r="AE28" s="568">
        <v>2.1800000000000002</v>
      </c>
      <c r="AF28" s="568">
        <v>5.41</v>
      </c>
      <c r="AG28" s="568">
        <v>22.24</v>
      </c>
      <c r="AH28" s="568">
        <v>2.97</v>
      </c>
      <c r="AI28" s="568">
        <v>9.07</v>
      </c>
      <c r="AJ28" s="568">
        <v>75.02</v>
      </c>
      <c r="AK28" s="568">
        <v>7.17</v>
      </c>
      <c r="AL28" s="576">
        <v>9950</v>
      </c>
      <c r="AM28" s="571">
        <v>1.0699999999999998</v>
      </c>
      <c r="AN28" s="568">
        <v>0.42</v>
      </c>
      <c r="AO28" s="510">
        <f t="shared" si="7"/>
        <v>-21.71969486718347</v>
      </c>
      <c r="AP28" s="511">
        <f t="shared" si="8"/>
        <v>4.3000484694404166</v>
      </c>
      <c r="AQ28" s="582">
        <f t="shared" si="9"/>
        <v>150.12602285970894</v>
      </c>
      <c r="AR28" s="430">
        <f>INDEX(Historical!$C$7:$C$1190,MATCH(B28,Historical!$B$7:$B$1214,0))*IF(AH28="n/a",1.03,IF(AH28&lt;0,1.01,IF(AH28&gt;10,1.1,(1+AH28/100))))</f>
        <v>1.5239560000000001</v>
      </c>
      <c r="AS28" s="581">
        <f t="shared" si="10"/>
        <v>1.6621788092000001</v>
      </c>
      <c r="AT28" s="581">
        <f t="shared" si="15"/>
        <v>1.7813570298196402</v>
      </c>
      <c r="AU28" s="581">
        <f t="shared" si="15"/>
        <v>1.9090803288577085</v>
      </c>
      <c r="AV28" s="581">
        <f t="shared" si="15"/>
        <v>2.0459613884368064</v>
      </c>
      <c r="AW28" s="430">
        <f t="shared" si="12"/>
        <v>8.9225335563141552</v>
      </c>
      <c r="AX28" s="516">
        <f t="shared" si="13"/>
        <v>3.3851329980704739</v>
      </c>
      <c r="AY28" s="606">
        <v>0.99</v>
      </c>
      <c r="AZ28" s="571">
        <v>37.78</v>
      </c>
      <c r="BA28" s="571">
        <v>-6.8599999999999994</v>
      </c>
      <c r="BB28" s="571">
        <v>2.2599999999999998</v>
      </c>
      <c r="BC28" s="571">
        <v>6.75</v>
      </c>
      <c r="BE28" s="421">
        <v>2010</v>
      </c>
      <c r="BF28" s="421">
        <f t="shared" si="14"/>
        <v>1</v>
      </c>
      <c r="BG28" s="578">
        <v>12.83</v>
      </c>
      <c r="BH28" t="s">
        <v>3876</v>
      </c>
      <c r="BI28" t="s">
        <v>3877</v>
      </c>
    </row>
    <row r="29" spans="1:61" ht="11.25" customHeight="1" x14ac:dyDescent="0.25">
      <c r="A29" s="95" t="s">
        <v>4055</v>
      </c>
      <c r="B29" s="405" t="s">
        <v>425</v>
      </c>
      <c r="C29" s="734" t="s">
        <v>107</v>
      </c>
      <c r="D29" s="734" t="s">
        <v>117</v>
      </c>
      <c r="E29" s="504">
        <v>21</v>
      </c>
      <c r="F29" s="33">
        <v>185</v>
      </c>
      <c r="G29" s="33" t="s">
        <v>105</v>
      </c>
      <c r="H29" s="33" t="s">
        <v>105</v>
      </c>
      <c r="I29" s="573">
        <v>215.61</v>
      </c>
      <c r="J29" s="430">
        <f t="shared" si="0"/>
        <v>1.4841612170121981</v>
      </c>
      <c r="K29" s="575">
        <v>0.8</v>
      </c>
      <c r="L29" s="406">
        <v>4</v>
      </c>
      <c r="M29" s="423">
        <f t="shared" si="1"/>
        <v>3.2</v>
      </c>
      <c r="N29" s="183" t="s">
        <v>366</v>
      </c>
      <c r="O29" s="505">
        <v>0.72</v>
      </c>
      <c r="P29" s="422">
        <v>45635</v>
      </c>
      <c r="Q29" s="422">
        <v>45656</v>
      </c>
      <c r="R29" s="423">
        <f t="shared" si="2"/>
        <v>11.111111111111121</v>
      </c>
      <c r="S29" s="474">
        <f>IF(INDEX(Historical!$D$7:$D$1190,MATCH(B29,Historical!$B$7:$B$1192,0))=0,"n/a",(INDEX(Historical!$C$7:$C$1190,MATCH(B29,Historical!$B$7:$B$1192,0))/INDEX(Historical!$D$7:$D$1190,MATCH(B29,Historical!$B$7:$B$1192,0))-1)*100)</f>
        <v>4.9645390070921946</v>
      </c>
      <c r="T29" s="474">
        <f>IF(INDEX(Historical!$F$7:$F$1190,MATCH(B29,Historical!$B$7:$B$1192,0))=0,"n/a",((INDEX(Historical!$C$7:$C$1190,MATCH(B29,Historical!$B$7:$B$1192,0))/INDEX(Historical!$F$7:$F$1190,MATCH(B29,Historical!$B$7:$B$1192,0)))^(1/3)-1)*100)</f>
        <v>3.626307864223044</v>
      </c>
      <c r="U29" s="474">
        <f>IF(INDEX(Historical!$H$7:$H$1190,MATCH(B29,Historical!$B$7:$B$1192,0))=0,"n/a",((INDEX(Historical!$C$7:$C$1190,MATCH(B29,Historical!$B$7:$B$1192,0))/INDEX(Historical!$H$7:$H$1190,MATCH(B29,Historical!$B$7:$B$1192,0)))^(1/5)-1)*100)</f>
        <v>4.0248474282868152</v>
      </c>
      <c r="V29" s="474">
        <f>IF(INDEX(Historical!$M$7:$M$1190,MATCH(B29,Historical!$B$7:$B$1192,0))=0,"n/a",((INDEX(Historical!$C$7:$C$1190,MATCH(B29,Historical!$B$7:$B$1192,0))/INDEX(Historical!$M$7:$M$1190,MATCH(B29,Historical!$B$7:$B$1192,0)))^(1/10)-1)*100)</f>
        <v>10.815008621147326</v>
      </c>
      <c r="W29" s="475">
        <f t="shared" si="3"/>
        <v>0.37215388071136213</v>
      </c>
      <c r="X29" s="476">
        <f t="shared" si="4"/>
        <v>0.20245711409893438</v>
      </c>
      <c r="Y29" s="574"/>
      <c r="Z29" s="430">
        <f t="shared" si="5"/>
        <v>23.171614771904416</v>
      </c>
      <c r="AA29" s="581">
        <f t="shared" si="6"/>
        <v>15.612599565532223</v>
      </c>
      <c r="AB29" s="406">
        <v>12</v>
      </c>
      <c r="AC29" s="568">
        <v>13.81</v>
      </c>
      <c r="AD29" s="568">
        <v>1.61</v>
      </c>
      <c r="AE29" s="568">
        <v>0.88</v>
      </c>
      <c r="AF29" s="568">
        <v>1.98</v>
      </c>
      <c r="AG29" s="568">
        <v>13.65</v>
      </c>
      <c r="AH29" s="569">
        <v>4.87</v>
      </c>
      <c r="AI29" s="569">
        <v>15.8</v>
      </c>
      <c r="AJ29" s="568">
        <v>19.88</v>
      </c>
      <c r="AK29" s="568">
        <v>9.67</v>
      </c>
      <c r="AL29" s="576">
        <v>10880</v>
      </c>
      <c r="AM29" s="571">
        <v>0.70000000000000007</v>
      </c>
      <c r="AN29" s="568">
        <v>0.38</v>
      </c>
      <c r="AO29" s="510">
        <f t="shared" si="7"/>
        <v>-10.103590920233209</v>
      </c>
      <c r="AP29" s="511">
        <f t="shared" si="8"/>
        <v>5.509008645299013</v>
      </c>
      <c r="AQ29" s="582">
        <f t="shared" si="9"/>
        <v>17.213854205329994</v>
      </c>
      <c r="AR29" s="430">
        <f>INDEX(Historical!$C$7:$C$1190,MATCH(B29,Historical!$B$7:$B$1214,0))*IF(AH29="n/a",1.03,IF(AH29&lt;0,1.01,IF(AH29&gt;10,1.1,(1+AH29/100))))</f>
        <v>3.104152</v>
      </c>
      <c r="AS29" s="581">
        <f t="shared" si="10"/>
        <v>3.4145672000000005</v>
      </c>
      <c r="AT29" s="581">
        <f t="shared" si="15"/>
        <v>3.7447558482400005</v>
      </c>
      <c r="AU29" s="581">
        <f t="shared" si="15"/>
        <v>4.1068737387648087</v>
      </c>
      <c r="AV29" s="581">
        <f t="shared" si="15"/>
        <v>4.504008429303366</v>
      </c>
      <c r="AW29" s="430">
        <f t="shared" si="12"/>
        <v>18.874357216308173</v>
      </c>
      <c r="AX29" s="516">
        <f t="shared" si="13"/>
        <v>8.7539340551496547</v>
      </c>
      <c r="AY29" s="606">
        <v>0.56000000000000005</v>
      </c>
      <c r="AZ29" s="571">
        <v>23.22</v>
      </c>
      <c r="BA29" s="571">
        <v>-6.4799999999999995</v>
      </c>
      <c r="BB29" s="571">
        <v>8.83</v>
      </c>
      <c r="BC29" s="571">
        <v>5.48</v>
      </c>
      <c r="BE29" s="421">
        <v>2005</v>
      </c>
      <c r="BF29" s="421">
        <f t="shared" si="14"/>
        <v>2</v>
      </c>
      <c r="BG29" s="578">
        <v>2.6</v>
      </c>
      <c r="BH29" t="s">
        <v>3876</v>
      </c>
      <c r="BI29" t="s">
        <v>3877</v>
      </c>
    </row>
    <row r="30" spans="1:61" s="540" customFormat="1" ht="11.25" customHeight="1" x14ac:dyDescent="0.25">
      <c r="A30" s="426" t="s">
        <v>894</v>
      </c>
      <c r="B30" s="546" t="s">
        <v>895</v>
      </c>
      <c r="C30" s="734" t="s">
        <v>107</v>
      </c>
      <c r="D30" s="734" t="s">
        <v>117</v>
      </c>
      <c r="E30" s="524">
        <v>15</v>
      </c>
      <c r="F30" s="33">
        <v>297</v>
      </c>
      <c r="G30" s="720" t="s">
        <v>36</v>
      </c>
      <c r="H30" s="720" t="s">
        <v>114</v>
      </c>
      <c r="I30" s="525">
        <v>302.75</v>
      </c>
      <c r="J30" s="526">
        <f t="shared" si="0"/>
        <v>0.8587943848059455</v>
      </c>
      <c r="K30" s="527">
        <v>0.65</v>
      </c>
      <c r="L30" s="528">
        <v>4</v>
      </c>
      <c r="M30" s="529">
        <f t="shared" si="1"/>
        <v>2.6</v>
      </c>
      <c r="N30" s="530" t="s">
        <v>567</v>
      </c>
      <c r="O30" s="531">
        <v>0.6</v>
      </c>
      <c r="P30" s="714">
        <v>45723</v>
      </c>
      <c r="Q30" s="714">
        <v>45737</v>
      </c>
      <c r="R30" s="529">
        <f t="shared" si="2"/>
        <v>8.333333333333341</v>
      </c>
      <c r="S30" s="474">
        <f>IF(INDEX(Historical!$D$7:$D$1190,MATCH(B30,Historical!$B$7:$B$1192,0))=0,"n/a",(INDEX(Historical!$C$7:$C$1190,MATCH(B30,Historical!$B$7:$B$1192,0))/INDEX(Historical!$D$7:$D$1190,MATCH(B30,Historical!$B$7:$B$1192,0))-1)*100)</f>
        <v>9.0909090909090828</v>
      </c>
      <c r="T30" s="474">
        <f>IF(INDEX(Historical!$F$7:$F$1190,MATCH(B30,Historical!$B$7:$B$1192,0))=0,"n/a",((INDEX(Historical!$C$7:$C$1190,MATCH(B30,Historical!$B$7:$B$1192,0))/INDEX(Historical!$F$7:$F$1190,MATCH(B30,Historical!$B$7:$B$1192,0)))^(1/3)-1)*100)</f>
        <v>7.7217345015941907</v>
      </c>
      <c r="U30" s="474">
        <f>IF(INDEX(Historical!$H$7:$H$1190,MATCH(B30,Historical!$B$7:$B$1192,0))=0,"n/a",((INDEX(Historical!$C$7:$C$1190,MATCH(B30,Historical!$B$7:$B$1192,0))/INDEX(Historical!$H$7:$H$1190,MATCH(B30,Historical!$B$7:$B$1192,0)))^(1/5)-1)*100)</f>
        <v>6.8898724811552681</v>
      </c>
      <c r="V30" s="474">
        <f>IF(INDEX(Historical!$M$7:$M$1190,MATCH(B30,Historical!$B$7:$B$1192,0))=0,"n/a",((INDEX(Historical!$C$7:$C$1190,MATCH(B30,Historical!$B$7:$B$1192,0))/INDEX(Historical!$M$7:$M$1190,MATCH(B30,Historical!$B$7:$B$1192,0)))^(1/10)-1)*100)</f>
        <v>5.2409779148925528</v>
      </c>
      <c r="W30" s="475">
        <f t="shared" si="3"/>
        <v>1.3146158203752933</v>
      </c>
      <c r="X30" s="476">
        <f t="shared" si="4"/>
        <v>0.52715168180223937</v>
      </c>
      <c r="Y30" s="443"/>
      <c r="Z30" s="526">
        <f t="shared" si="5"/>
        <v>39.215686274509807</v>
      </c>
      <c r="AA30" s="533">
        <f t="shared" si="6"/>
        <v>45.663650075414779</v>
      </c>
      <c r="AB30" s="528">
        <v>12</v>
      </c>
      <c r="AC30" s="534">
        <v>6.63</v>
      </c>
      <c r="AD30" s="534">
        <v>3.21</v>
      </c>
      <c r="AE30" s="534">
        <v>6.24</v>
      </c>
      <c r="AF30" s="534">
        <v>3.37</v>
      </c>
      <c r="AG30" s="534">
        <v>9.49</v>
      </c>
      <c r="AH30" s="534">
        <v>9.2299999999999986</v>
      </c>
      <c r="AI30" s="534">
        <v>22.49</v>
      </c>
      <c r="AJ30" s="534">
        <v>13.07</v>
      </c>
      <c r="AK30" s="534">
        <v>14.2</v>
      </c>
      <c r="AL30" s="535">
        <v>77630</v>
      </c>
      <c r="AM30" s="536">
        <v>1.1100000000000001</v>
      </c>
      <c r="AN30" s="534">
        <v>0.57999999999999996</v>
      </c>
      <c r="AO30" s="537">
        <f t="shared" si="7"/>
        <v>-37.914983209453567</v>
      </c>
      <c r="AP30" s="538">
        <f t="shared" si="8"/>
        <v>7.7486668659612139</v>
      </c>
      <c r="AQ30" s="582">
        <f t="shared" si="9"/>
        <v>161.52246621500188</v>
      </c>
      <c r="AR30" s="430">
        <f>INDEX(Historical!$C$7:$C$1190,MATCH(B30,Historical!$B$7:$B$1214,0))*IF(AH30="n/a",1.03,IF(AH30&lt;0,1.01,IF(AH30&gt;10,1.1,(1+AH30/100))))</f>
        <v>2.6215199999999999</v>
      </c>
      <c r="AS30" s="533">
        <f t="shared" si="10"/>
        <v>2.8836720000000002</v>
      </c>
      <c r="AT30" s="533">
        <f t="shared" si="15"/>
        <v>3.1720392000000004</v>
      </c>
      <c r="AU30" s="533">
        <f t="shared" si="15"/>
        <v>3.4892431200000007</v>
      </c>
      <c r="AV30" s="533">
        <f t="shared" si="15"/>
        <v>3.838167432000001</v>
      </c>
      <c r="AW30" s="526">
        <f t="shared" si="12"/>
        <v>16.004641752000005</v>
      </c>
      <c r="AX30" s="539">
        <f t="shared" si="13"/>
        <v>5.2864217182493825</v>
      </c>
      <c r="AY30" s="607">
        <v>0.72</v>
      </c>
      <c r="AZ30" s="536">
        <v>10.39</v>
      </c>
      <c r="BA30" s="536">
        <v>-13.8</v>
      </c>
      <c r="BB30" s="536">
        <v>-0.67999999999999994</v>
      </c>
      <c r="BC30" s="536">
        <v>-3.39</v>
      </c>
      <c r="BD30" s="592"/>
      <c r="BE30" s="421">
        <v>2011</v>
      </c>
      <c r="BF30" s="421">
        <f t="shared" si="14"/>
        <v>1</v>
      </c>
      <c r="BG30" s="559">
        <v>2.29</v>
      </c>
      <c r="BH30" t="s">
        <v>3876</v>
      </c>
      <c r="BI30" t="s">
        <v>3877</v>
      </c>
    </row>
    <row r="31" spans="1:61" ht="11.25" customHeight="1" x14ac:dyDescent="0.25">
      <c r="A31" s="8" t="s">
        <v>4056</v>
      </c>
      <c r="B31" s="405" t="s">
        <v>837</v>
      </c>
      <c r="C31" s="734" t="s">
        <v>111</v>
      </c>
      <c r="D31" s="734" t="s">
        <v>3647</v>
      </c>
      <c r="E31" s="504">
        <v>13</v>
      </c>
      <c r="F31" s="33">
        <v>386</v>
      </c>
      <c r="G31" s="33" t="s">
        <v>105</v>
      </c>
      <c r="H31" s="33" t="s">
        <v>105</v>
      </c>
      <c r="I31" s="573">
        <v>60.21</v>
      </c>
      <c r="J31" s="430">
        <f t="shared" si="0"/>
        <v>1.4615512373359907</v>
      </c>
      <c r="K31" s="575">
        <v>0.22</v>
      </c>
      <c r="L31" s="406">
        <v>4</v>
      </c>
      <c r="M31" s="423">
        <f t="shared" si="1"/>
        <v>0.88</v>
      </c>
      <c r="N31" s="183" t="s">
        <v>262</v>
      </c>
      <c r="O31" s="505">
        <v>0.21</v>
      </c>
      <c r="P31" s="422">
        <v>45638</v>
      </c>
      <c r="Q31" s="422">
        <v>45666</v>
      </c>
      <c r="R31" s="423">
        <f t="shared" si="2"/>
        <v>4.7619047619047663</v>
      </c>
      <c r="S31" s="474">
        <f>IF(INDEX(Historical!$D$7:$D$1190,MATCH(B31,Historical!$B$7:$B$1192,0))=0,"n/a",(INDEX(Historical!$C$7:$C$1190,MATCH(B31,Historical!$B$7:$B$1192,0))/INDEX(Historical!$D$7:$D$1190,MATCH(B31,Historical!$B$7:$B$1192,0))-1)*100)</f>
        <v>4.9999999999999822</v>
      </c>
      <c r="T31" s="474">
        <f>IF(INDEX(Historical!$F$7:$F$1190,MATCH(B31,Historical!$B$7:$B$1192,0))=0,"n/a",((INDEX(Historical!$C$7:$C$1190,MATCH(B31,Historical!$B$7:$B$1192,0))/INDEX(Historical!$F$7:$F$1190,MATCH(B31,Historical!$B$7:$B$1192,0)))^(1/3)-1)*100)</f>
        <v>9.4879784971972256</v>
      </c>
      <c r="U31" s="474">
        <f>IF(INDEX(Historical!$H$7:$H$1190,MATCH(B31,Historical!$B$7:$B$1192,0))=0,"n/a",((INDEX(Historical!$C$7:$C$1190,MATCH(B31,Historical!$B$7:$B$1192,0))/INDEX(Historical!$H$7:$H$1190,MATCH(B31,Historical!$B$7:$B$1192,0)))^(1/5)-1)*100)</f>
        <v>10.066508085209659</v>
      </c>
      <c r="V31" s="474">
        <f>IF(INDEX(Historical!$M$7:$M$1190,MATCH(B31,Historical!$B$7:$B$1192,0))=0,"n/a",((INDEX(Historical!$C$7:$C$1190,MATCH(B31,Historical!$B$7:$B$1192,0))/INDEX(Historical!$M$7:$M$1190,MATCH(B31,Historical!$B$7:$B$1192,0)))^(1/10)-1)*100)</f>
        <v>21.481404403906691</v>
      </c>
      <c r="W31" s="475">
        <f t="shared" si="3"/>
        <v>0.46861498884956165</v>
      </c>
      <c r="X31" s="476" t="str">
        <f t="shared" si="4"/>
        <v>n/a</v>
      </c>
      <c r="Y31" s="439"/>
      <c r="Z31" s="430">
        <f t="shared" si="5"/>
        <v>10.679611650485436</v>
      </c>
      <c r="AA31" s="581">
        <f t="shared" si="6"/>
        <v>7.3070388349514559</v>
      </c>
      <c r="AB31" s="406">
        <v>12</v>
      </c>
      <c r="AC31" s="568">
        <v>8.24</v>
      </c>
      <c r="AD31" s="568">
        <v>0.3</v>
      </c>
      <c r="AE31" s="568">
        <v>2.4700000000000002</v>
      </c>
      <c r="AF31" s="568">
        <v>0.82</v>
      </c>
      <c r="AG31" s="568">
        <v>12.590000000000002</v>
      </c>
      <c r="AH31" s="568">
        <v>172.57</v>
      </c>
      <c r="AI31" s="568">
        <v>-43.51</v>
      </c>
      <c r="AJ31" s="568">
        <v>-8.14</v>
      </c>
      <c r="AK31" s="568">
        <v>24.13</v>
      </c>
      <c r="AL31" s="576">
        <v>6730</v>
      </c>
      <c r="AM31" s="571">
        <v>7.0900000000000007</v>
      </c>
      <c r="AN31" s="568">
        <v>2.4700000000000002</v>
      </c>
      <c r="AO31" s="510">
        <f t="shared" si="7"/>
        <v>4.2210204875941937</v>
      </c>
      <c r="AP31" s="511">
        <f t="shared" si="8"/>
        <v>11.52805932254565</v>
      </c>
      <c r="AQ31" s="582">
        <f t="shared" si="9"/>
        <v>-48.395642541178127</v>
      </c>
      <c r="AR31" s="430">
        <f>INDEX(Historical!$C$7:$C$1190,MATCH(B31,Historical!$B$7:$B$1214,0))*IF(AH31="n/a",1.03,IF(AH31&lt;0,1.01,IF(AH31&gt;10,1.1,(1+AH31/100))))</f>
        <v>0.92400000000000004</v>
      </c>
      <c r="AS31" s="581">
        <f t="shared" si="10"/>
        <v>0.93324000000000007</v>
      </c>
      <c r="AT31" s="581">
        <f t="shared" si="15"/>
        <v>1.0265640000000003</v>
      </c>
      <c r="AU31" s="581">
        <f t="shared" si="15"/>
        <v>1.1292204000000003</v>
      </c>
      <c r="AV31" s="581">
        <f t="shared" si="15"/>
        <v>1.2421424400000005</v>
      </c>
      <c r="AW31" s="430">
        <f t="shared" si="12"/>
        <v>5.2551668400000011</v>
      </c>
      <c r="AX31" s="516">
        <f t="shared" si="13"/>
        <v>8.7280631788739438</v>
      </c>
      <c r="AY31" s="606">
        <v>1.38</v>
      </c>
      <c r="AZ31" s="571">
        <v>57.410000000000004</v>
      </c>
      <c r="BA31" s="571">
        <v>-1.46</v>
      </c>
      <c r="BB31" s="571">
        <v>4.1900000000000004</v>
      </c>
      <c r="BC31" s="571">
        <v>17.380000000000003</v>
      </c>
      <c r="BE31" s="421">
        <v>2013</v>
      </c>
      <c r="BF31" s="421">
        <f t="shared" si="14"/>
        <v>1</v>
      </c>
      <c r="BG31" s="578">
        <v>3.04</v>
      </c>
      <c r="BH31" t="s">
        <v>3876</v>
      </c>
      <c r="BI31" t="s">
        <v>3877</v>
      </c>
    </row>
    <row r="32" spans="1:61" ht="11.25" customHeight="1" x14ac:dyDescent="0.25">
      <c r="A32" s="8" t="s">
        <v>4057</v>
      </c>
      <c r="B32" s="405" t="s">
        <v>389</v>
      </c>
      <c r="C32" s="734" t="s">
        <v>122</v>
      </c>
      <c r="D32" s="734" t="s">
        <v>3518</v>
      </c>
      <c r="E32" s="504">
        <v>30</v>
      </c>
      <c r="F32" s="33">
        <v>117</v>
      </c>
      <c r="G32" s="33" t="s">
        <v>36</v>
      </c>
      <c r="H32" s="33" t="s">
        <v>36</v>
      </c>
      <c r="I32" s="568">
        <v>84.92</v>
      </c>
      <c r="J32" s="430">
        <f t="shared" si="0"/>
        <v>1.9076778144135658</v>
      </c>
      <c r="K32" s="579">
        <v>0.40500000000000003</v>
      </c>
      <c r="L32" s="406">
        <v>4</v>
      </c>
      <c r="M32" s="423">
        <f t="shared" si="1"/>
        <v>1.62</v>
      </c>
      <c r="N32" s="183" t="s">
        <v>162</v>
      </c>
      <c r="O32" s="506">
        <v>0.4</v>
      </c>
      <c r="P32" s="683">
        <v>45548</v>
      </c>
      <c r="Q32" s="683">
        <v>45566</v>
      </c>
      <c r="R32" s="423">
        <f t="shared" si="2"/>
        <v>1.2500000000000011</v>
      </c>
      <c r="S32" s="474">
        <f>IF(INDEX(Historical!$D$7:$D$1190,MATCH(B32,Historical!$B$7:$B$1192,0))=0,"n/a",(INDEX(Historical!$C$7:$C$1190,MATCH(B32,Historical!$B$7:$B$1192,0))/INDEX(Historical!$D$7:$D$1190,MATCH(B32,Historical!$B$7:$B$1192,0))-1)*100)</f>
        <v>0.62695924764890609</v>
      </c>
      <c r="T32" s="474">
        <f>IF(INDEX(Historical!$F$7:$F$1190,MATCH(B32,Historical!$B$7:$B$1192,0))=0,"n/a",((INDEX(Historical!$C$7:$C$1190,MATCH(B32,Historical!$B$7:$B$1192,0))/INDEX(Historical!$F$7:$F$1190,MATCH(B32,Historical!$B$7:$B$1192,0)))^(1/3)-1)*100)</f>
        <v>1.0605244799809732</v>
      </c>
      <c r="U32" s="474">
        <f>IF(INDEX(Historical!$H$7:$H$1190,MATCH(B32,Historical!$B$7:$B$1192,0))=0,"n/a",((INDEX(Historical!$C$7:$C$1190,MATCH(B32,Historical!$B$7:$B$1192,0))/INDEX(Historical!$H$7:$H$1190,MATCH(B32,Historical!$B$7:$B$1192,0)))^(1/5)-1)*100)</f>
        <v>2.2288409021489874</v>
      </c>
      <c r="V32" s="474">
        <f>IF(INDEX(Historical!$M$7:$M$1190,MATCH(B32,Historical!$B$7:$B$1192,0))=0,"n/a",((INDEX(Historical!$C$7:$C$1190,MATCH(B32,Historical!$B$7:$B$1192,0))/INDEX(Historical!$M$7:$M$1190,MATCH(B32,Historical!$B$7:$B$1192,0)))^(1/10)-1)*100)</f>
        <v>4.1867624821292804</v>
      </c>
      <c r="W32" s="475">
        <f t="shared" si="3"/>
        <v>0.53235427413485747</v>
      </c>
      <c r="X32" s="476" t="str">
        <f t="shared" si="4"/>
        <v>n/a</v>
      </c>
      <c r="Y32" s="574"/>
      <c r="Z32" s="430" t="str">
        <f t="shared" si="5"/>
        <v>n/a</v>
      </c>
      <c r="AA32" s="581" t="str">
        <f t="shared" si="6"/>
        <v>n/a</v>
      </c>
      <c r="AB32" s="406">
        <v>12</v>
      </c>
      <c r="AC32" s="568">
        <v>-9.33</v>
      </c>
      <c r="AD32" s="568" t="s">
        <v>135</v>
      </c>
      <c r="AE32" s="568">
        <v>2</v>
      </c>
      <c r="AF32" s="568">
        <v>1.25</v>
      </c>
      <c r="AG32" s="568">
        <v>-8.66</v>
      </c>
      <c r="AH32" s="568">
        <v>21.52</v>
      </c>
      <c r="AI32" s="568">
        <v>115.43</v>
      </c>
      <c r="AJ32" s="568" t="s">
        <v>135</v>
      </c>
      <c r="AK32" s="568" t="s">
        <v>135</v>
      </c>
      <c r="AL32" s="576">
        <v>9990</v>
      </c>
      <c r="AM32" s="571">
        <v>0.89999999999999991</v>
      </c>
      <c r="AN32" s="568">
        <v>0.37</v>
      </c>
      <c r="AO32" s="510" t="str">
        <f t="shared" si="7"/>
        <v>n/a</v>
      </c>
      <c r="AP32" s="511">
        <f t="shared" si="8"/>
        <v>4.136518716562553</v>
      </c>
      <c r="AQ32" s="582" t="str">
        <f t="shared" si="9"/>
        <v>n/a</v>
      </c>
      <c r="AR32" s="430">
        <f>INDEX(Historical!$C$7:$C$1190,MATCH(B32,Historical!$B$7:$B$1214,0))*IF(AH32="n/a",1.03,IF(AH32&lt;0,1.01,IF(AH32&gt;10,1.1,(1+AH32/100))))</f>
        <v>1.7655000000000001</v>
      </c>
      <c r="AS32" s="581">
        <f t="shared" si="10"/>
        <v>1.9420500000000003</v>
      </c>
      <c r="AT32" s="581">
        <f t="shared" si="15"/>
        <v>2.0003115000000005</v>
      </c>
      <c r="AU32" s="581">
        <f t="shared" si="15"/>
        <v>2.0603208450000006</v>
      </c>
      <c r="AV32" s="581">
        <f t="shared" si="15"/>
        <v>2.1221304703500006</v>
      </c>
      <c r="AW32" s="430">
        <f t="shared" si="12"/>
        <v>9.8903128153500024</v>
      </c>
      <c r="AX32" s="516">
        <f t="shared" si="13"/>
        <v>11.646623663860106</v>
      </c>
      <c r="AY32" s="606">
        <v>1.66</v>
      </c>
      <c r="AZ32" s="571">
        <v>71.8</v>
      </c>
      <c r="BA32" s="571">
        <v>-25.45</v>
      </c>
      <c r="BB32" s="571">
        <v>15.52</v>
      </c>
      <c r="BC32" s="571">
        <v>10.73</v>
      </c>
      <c r="BE32" s="421">
        <v>1995</v>
      </c>
      <c r="BF32" s="421">
        <f t="shared" si="14"/>
        <v>3</v>
      </c>
      <c r="BG32" s="578">
        <v>-5.21</v>
      </c>
      <c r="BH32" t="s">
        <v>3876</v>
      </c>
      <c r="BI32" t="s">
        <v>3877</v>
      </c>
    </row>
    <row r="33" spans="1:61" ht="11.25" customHeight="1" x14ac:dyDescent="0.25">
      <c r="A33" s="8" t="s">
        <v>4058</v>
      </c>
      <c r="B33" s="405" t="s">
        <v>845</v>
      </c>
      <c r="C33" s="734" t="s">
        <v>130</v>
      </c>
      <c r="D33" s="734" t="s">
        <v>3644</v>
      </c>
      <c r="E33" s="504">
        <v>15</v>
      </c>
      <c r="F33" s="33">
        <v>292</v>
      </c>
      <c r="G33" s="33" t="s">
        <v>36</v>
      </c>
      <c r="H33" s="33" t="s">
        <v>36</v>
      </c>
      <c r="I33" s="573">
        <v>64.150000000000006</v>
      </c>
      <c r="J33" s="430">
        <f t="shared" si="0"/>
        <v>4.5518316445830074</v>
      </c>
      <c r="K33" s="575">
        <v>0.73</v>
      </c>
      <c r="L33" s="406">
        <v>4</v>
      </c>
      <c r="M33" s="423">
        <f t="shared" si="1"/>
        <v>2.92</v>
      </c>
      <c r="N33" s="183" t="s">
        <v>118</v>
      </c>
      <c r="O33" s="505">
        <v>0.70499999999999996</v>
      </c>
      <c r="P33" s="422">
        <v>45702</v>
      </c>
      <c r="Q33" s="422">
        <v>45717</v>
      </c>
      <c r="R33" s="423">
        <f t="shared" si="2"/>
        <v>3.5460992907801447</v>
      </c>
      <c r="S33" s="474">
        <f>IF(INDEX(Historical!$D$7:$D$1190,MATCH(B33,Historical!$B$7:$B$1192,0))=0,"n/a",(INDEX(Historical!$C$7:$C$1190,MATCH(B33,Historical!$B$7:$B$1192,0))/INDEX(Historical!$D$7:$D$1190,MATCH(B33,Historical!$B$7:$B$1192,0))-1)*100)</f>
        <v>4.0590405904058935</v>
      </c>
      <c r="T33" s="474">
        <f>IF(INDEX(Historical!$F$7:$F$1190,MATCH(B33,Historical!$B$7:$B$1192,0))=0,"n/a",((INDEX(Historical!$C$7:$C$1190,MATCH(B33,Historical!$B$7:$B$1192,0))/INDEX(Historical!$F$7:$F$1190,MATCH(B33,Historical!$B$7:$B$1192,0)))^(1/3)-1)*100)</f>
        <v>3.8204377819601953</v>
      </c>
      <c r="U33" s="474">
        <f>IF(INDEX(Historical!$H$7:$H$1190,MATCH(B33,Historical!$B$7:$B$1192,0))=0,"n/a",((INDEX(Historical!$C$7:$C$1190,MATCH(B33,Historical!$B$7:$B$1192,0))/INDEX(Historical!$H$7:$H$1190,MATCH(B33,Historical!$B$7:$B$1192,0)))^(1/5)-1)*100)</f>
        <v>3.7137289336648172</v>
      </c>
      <c r="V33" s="474">
        <f>IF(INDEX(Historical!$M$7:$M$1190,MATCH(B33,Historical!$B$7:$B$1192,0))=0,"n/a",((INDEX(Historical!$C$7:$C$1190,MATCH(B33,Historical!$B$7:$B$1192,0))/INDEX(Historical!$M$7:$M$1190,MATCH(B33,Historical!$B$7:$B$1192,0)))^(1/10)-1)*100)</f>
        <v>3.7049063625172129</v>
      </c>
      <c r="W33" s="475">
        <f t="shared" si="3"/>
        <v>1.0023813209523627</v>
      </c>
      <c r="X33" s="476" t="str">
        <f t="shared" si="4"/>
        <v>n/a</v>
      </c>
      <c r="Y33" s="433"/>
      <c r="Z33" s="430">
        <f t="shared" si="5"/>
        <v>92.113564668769726</v>
      </c>
      <c r="AA33" s="581">
        <f t="shared" si="6"/>
        <v>20.236593059936911</v>
      </c>
      <c r="AB33" s="406">
        <v>12</v>
      </c>
      <c r="AC33" s="568">
        <v>3.17</v>
      </c>
      <c r="AD33" s="568" t="s">
        <v>135</v>
      </c>
      <c r="AE33" s="568">
        <v>2.4300000000000002</v>
      </c>
      <c r="AF33" s="568">
        <v>1.3</v>
      </c>
      <c r="AG33" s="568">
        <v>6.4600000000000009</v>
      </c>
      <c r="AH33" s="568">
        <v>4.58</v>
      </c>
      <c r="AI33" s="568">
        <v>9.32</v>
      </c>
      <c r="AJ33" s="568">
        <v>-2.88</v>
      </c>
      <c r="AK33" s="568" t="s">
        <v>135</v>
      </c>
      <c r="AL33" s="576">
        <v>3720</v>
      </c>
      <c r="AM33" s="571">
        <v>0.53</v>
      </c>
      <c r="AN33" s="568">
        <v>0.7</v>
      </c>
      <c r="AO33" s="510">
        <f t="shared" si="7"/>
        <v>-11.971032481689086</v>
      </c>
      <c r="AP33" s="511">
        <f t="shared" si="8"/>
        <v>8.2655605782478254</v>
      </c>
      <c r="AQ33" s="582">
        <f t="shared" si="9"/>
        <v>8.1307253650115374</v>
      </c>
      <c r="AR33" s="430">
        <f>INDEX(Historical!$C$7:$C$1190,MATCH(B33,Historical!$B$7:$B$1214,0))*IF(AH33="n/a",1.03,IF(AH33&lt;0,1.01,IF(AH33&gt;10,1.1,(1+AH33/100))))</f>
        <v>2.9491559999999999</v>
      </c>
      <c r="AS33" s="581">
        <f t="shared" si="10"/>
        <v>3.2240173391999996</v>
      </c>
      <c r="AT33" s="581">
        <f t="shared" si="15"/>
        <v>3.3207378593759995</v>
      </c>
      <c r="AU33" s="581">
        <f t="shared" si="15"/>
        <v>3.4203599951572796</v>
      </c>
      <c r="AV33" s="581">
        <f t="shared" si="15"/>
        <v>3.5229707950119979</v>
      </c>
      <c r="AW33" s="430">
        <f t="shared" si="12"/>
        <v>16.437241988745274</v>
      </c>
      <c r="AX33" s="516">
        <f t="shared" si="13"/>
        <v>25.6231363815203</v>
      </c>
      <c r="AY33" s="606">
        <v>0.81</v>
      </c>
      <c r="AZ33" s="571">
        <v>1.83</v>
      </c>
      <c r="BA33" s="571">
        <v>-3.4799999999999995</v>
      </c>
      <c r="BB33" s="571">
        <v>-1.54</v>
      </c>
      <c r="BC33" s="571">
        <v>-1.5699999999999998</v>
      </c>
      <c r="BE33" s="421">
        <v>2011</v>
      </c>
      <c r="BF33" s="421">
        <f t="shared" si="14"/>
        <v>1</v>
      </c>
      <c r="BG33" s="578">
        <v>2.71</v>
      </c>
      <c r="BH33" t="s">
        <v>3876</v>
      </c>
      <c r="BI33" t="s">
        <v>3877</v>
      </c>
    </row>
    <row r="34" spans="1:61" ht="11.25" customHeight="1" x14ac:dyDescent="0.25">
      <c r="A34" s="577" t="s">
        <v>4059</v>
      </c>
      <c r="B34" s="405" t="s">
        <v>3365</v>
      </c>
      <c r="C34" s="734" t="s">
        <v>111</v>
      </c>
      <c r="D34" s="734" t="s">
        <v>209</v>
      </c>
      <c r="E34" s="504">
        <v>11</v>
      </c>
      <c r="F34" s="33">
        <v>487</v>
      </c>
      <c r="G34" s="33" t="s">
        <v>105</v>
      </c>
      <c r="H34" s="33" t="s">
        <v>105</v>
      </c>
      <c r="I34" s="573">
        <v>211.46</v>
      </c>
      <c r="J34" s="430">
        <f t="shared" si="0"/>
        <v>0.56748321195497964</v>
      </c>
      <c r="K34" s="575">
        <v>0.3</v>
      </c>
      <c r="L34" s="406">
        <v>4</v>
      </c>
      <c r="M34" s="423">
        <f t="shared" si="1"/>
        <v>1.2</v>
      </c>
      <c r="N34" s="183" t="s">
        <v>469</v>
      </c>
      <c r="O34" s="505">
        <v>0.26</v>
      </c>
      <c r="P34" s="422">
        <v>45673</v>
      </c>
      <c r="Q34" s="422">
        <v>45686</v>
      </c>
      <c r="R34" s="423">
        <f t="shared" si="2"/>
        <v>15.384615384615378</v>
      </c>
      <c r="S34" s="474">
        <f>IF(INDEX(Historical!$D$7:$D$1190,MATCH(B34,Historical!$B$7:$B$1192,0))=0,"n/a",(INDEX(Historical!$C$7:$C$1190,MATCH(B34,Historical!$B$7:$B$1192,0))/INDEX(Historical!$D$7:$D$1190,MATCH(B34,Historical!$B$7:$B$1192,0))-1)*100)</f>
        <v>18.181818181818187</v>
      </c>
      <c r="T34" s="474">
        <f>IF(INDEX(Historical!$F$7:$F$1190,MATCH(B34,Historical!$B$7:$B$1192,0))=0,"n/a",((INDEX(Historical!$C$7:$C$1190,MATCH(B34,Historical!$B$7:$B$1192,0))/INDEX(Historical!$F$7:$F$1190,MATCH(B34,Historical!$B$7:$B$1192,0)))^(1/3)-1)*100)</f>
        <v>22.917892127880691</v>
      </c>
      <c r="U34" s="474">
        <f>IF(INDEX(Historical!$H$7:$H$1190,MATCH(B34,Historical!$B$7:$B$1192,0))=0,"n/a",((INDEX(Historical!$C$7:$C$1190,MATCH(B34,Historical!$B$7:$B$1192,0))/INDEX(Historical!$H$7:$H$1190,MATCH(B34,Historical!$B$7:$B$1192,0)))^(1/5)-1)*100)</f>
        <v>16.723531932969316</v>
      </c>
      <c r="V34" s="474">
        <f>IF(INDEX(Historical!$M$7:$M$1190,MATCH(B34,Historical!$B$7:$B$1192,0))=0,"n/a",((INDEX(Historical!$C$7:$C$1190,MATCH(B34,Historical!$B$7:$B$1192,0))/INDEX(Historical!$M$7:$M$1190,MATCH(B34,Historical!$B$7:$B$1192,0)))^(1/10)-1)*100)</f>
        <v>14.021704985878225</v>
      </c>
      <c r="W34" s="475">
        <f t="shared" si="3"/>
        <v>1.1926889026557184</v>
      </c>
      <c r="X34" s="476">
        <f t="shared" si="4"/>
        <v>1.3314913959370476</v>
      </c>
      <c r="Y34" s="574"/>
      <c r="Z34" s="430">
        <f t="shared" si="5"/>
        <v>12.219959266802444</v>
      </c>
      <c r="AA34" s="581">
        <f t="shared" si="6"/>
        <v>21.533604887983707</v>
      </c>
      <c r="AB34" s="406">
        <v>12</v>
      </c>
      <c r="AC34" s="568">
        <v>9.82</v>
      </c>
      <c r="AD34" s="568" t="s">
        <v>135</v>
      </c>
      <c r="AE34" s="568">
        <v>1.6</v>
      </c>
      <c r="AF34" s="568">
        <v>2.29</v>
      </c>
      <c r="AG34" s="568">
        <v>11.3</v>
      </c>
      <c r="AH34" s="568">
        <v>10.41</v>
      </c>
      <c r="AI34" s="568">
        <v>17.630000000000003</v>
      </c>
      <c r="AJ34" s="568">
        <v>12.559999999999999</v>
      </c>
      <c r="AK34" s="568" t="s">
        <v>135</v>
      </c>
      <c r="AL34" s="576">
        <v>2560</v>
      </c>
      <c r="AM34" s="571">
        <v>4.18</v>
      </c>
      <c r="AN34" s="568">
        <v>0.21</v>
      </c>
      <c r="AO34" s="510">
        <f t="shared" si="7"/>
        <v>-4.2425897430594119</v>
      </c>
      <c r="AP34" s="511">
        <f t="shared" si="8"/>
        <v>17.291015144924295</v>
      </c>
      <c r="AQ34" s="582">
        <f t="shared" si="9"/>
        <v>48.041968814376233</v>
      </c>
      <c r="AR34" s="430">
        <f>INDEX(Historical!$C$7:$C$1190,MATCH(B34,Historical!$B$7:$B$1214,0))*IF(AH34="n/a",1.03,IF(AH34&lt;0,1.01,IF(AH34&gt;10,1.1,(1+AH34/100))))</f>
        <v>1.1440000000000001</v>
      </c>
      <c r="AS34" s="581">
        <f t="shared" si="10"/>
        <v>1.2584000000000002</v>
      </c>
      <c r="AT34" s="581">
        <f t="shared" si="15"/>
        <v>1.2961520000000002</v>
      </c>
      <c r="AU34" s="581">
        <f t="shared" si="15"/>
        <v>1.3350365600000003</v>
      </c>
      <c r="AV34" s="581">
        <f t="shared" si="15"/>
        <v>1.3750876568000003</v>
      </c>
      <c r="AW34" s="430">
        <f t="shared" si="12"/>
        <v>6.4086762168</v>
      </c>
      <c r="AX34" s="516">
        <f t="shared" si="13"/>
        <v>3.030680136574293</v>
      </c>
      <c r="AY34" s="606">
        <v>1.1000000000000001</v>
      </c>
      <c r="AZ34" s="571">
        <v>34.630000000000003</v>
      </c>
      <c r="BA34" s="571">
        <v>-9.36</v>
      </c>
      <c r="BB34" s="571">
        <v>-4.03</v>
      </c>
      <c r="BC34" s="571">
        <v>8.02</v>
      </c>
      <c r="BE34" s="421">
        <v>2015</v>
      </c>
      <c r="BF34" s="421">
        <f t="shared" si="14"/>
        <v>1</v>
      </c>
      <c r="BG34" s="578">
        <v>7.7299999999999995</v>
      </c>
      <c r="BH34" t="s">
        <v>3876</v>
      </c>
      <c r="BI34" t="s">
        <v>3877</v>
      </c>
    </row>
    <row r="35" spans="1:61" ht="11.25" customHeight="1" x14ac:dyDescent="0.25">
      <c r="A35" s="8" t="s">
        <v>4060</v>
      </c>
      <c r="B35" s="405" t="s">
        <v>847</v>
      </c>
      <c r="C35" s="734" t="s">
        <v>107</v>
      </c>
      <c r="D35" s="734" t="s">
        <v>117</v>
      </c>
      <c r="E35" s="504">
        <v>15</v>
      </c>
      <c r="F35" s="33">
        <v>300</v>
      </c>
      <c r="G35" s="33" t="s">
        <v>114</v>
      </c>
      <c r="H35" s="33" t="s">
        <v>114</v>
      </c>
      <c r="I35" s="573">
        <v>203.45</v>
      </c>
      <c r="J35" s="430">
        <f t="shared" si="0"/>
        <v>1.9660850331776849</v>
      </c>
      <c r="K35" s="575">
        <v>1</v>
      </c>
      <c r="L35" s="406">
        <v>4</v>
      </c>
      <c r="M35" s="423">
        <f t="shared" si="1"/>
        <v>4</v>
      </c>
      <c r="N35" s="183" t="s">
        <v>162</v>
      </c>
      <c r="O35" s="505">
        <v>0.92</v>
      </c>
      <c r="P35" s="422">
        <v>45726</v>
      </c>
      <c r="Q35" s="422">
        <v>45748</v>
      </c>
      <c r="R35" s="423">
        <f t="shared" si="2"/>
        <v>8.6956521739130395</v>
      </c>
      <c r="S35" s="474">
        <f>IF(INDEX(Historical!$D$7:$D$1190,MATCH(B35,Historical!$B$7:$B$1192,0))=0,"n/a",(INDEX(Historical!$C$7:$C$1190,MATCH(B35,Historical!$B$7:$B$1192,0))/INDEX(Historical!$D$7:$D$1190,MATCH(B35,Historical!$B$7:$B$1192,0))-1)*100)</f>
        <v>3.6931818181818121</v>
      </c>
      <c r="T35" s="474">
        <f>IF(INDEX(Historical!$F$7:$F$1190,MATCH(B35,Historical!$B$7:$B$1192,0))=0,"n/a",((INDEX(Historical!$C$7:$C$1190,MATCH(B35,Historical!$B$7:$B$1192,0))/INDEX(Historical!$F$7:$F$1190,MATCH(B35,Historical!$B$7:$B$1192,0)))^(1/3)-1)*100)</f>
        <v>7.1138110921004305</v>
      </c>
      <c r="U35" s="474">
        <f>IF(INDEX(Historical!$H$7:$H$1190,MATCH(B35,Historical!$B$7:$B$1192,0))=0,"n/a",((INDEX(Historical!$C$7:$C$1190,MATCH(B35,Historical!$B$7:$B$1192,0))/INDEX(Historical!$H$7:$H$1190,MATCH(B35,Historical!$B$7:$B$1192,0)))^(1/5)-1)*100)</f>
        <v>13.241955061855171</v>
      </c>
      <c r="V35" s="474">
        <f>IF(INDEX(Historical!$M$7:$M$1190,MATCH(B35,Historical!$B$7:$B$1192,0))=0,"n/a",((INDEX(Historical!$C$7:$C$1190,MATCH(B35,Historical!$B$7:$B$1192,0))/INDEX(Historical!$M$7:$M$1190,MATCH(B35,Historical!$B$7:$B$1192,0)))^(1/10)-1)*100)</f>
        <v>12.540148576722586</v>
      </c>
      <c r="W35" s="475">
        <f t="shared" si="3"/>
        <v>1.0559647663533509</v>
      </c>
      <c r="X35" s="476">
        <f t="shared" si="4"/>
        <v>3.3866892741317569</v>
      </c>
      <c r="Y35" s="442"/>
      <c r="Z35" s="430">
        <f t="shared" si="5"/>
        <v>18.805829807240247</v>
      </c>
      <c r="AA35" s="581">
        <f t="shared" si="6"/>
        <v>9.5651151857075689</v>
      </c>
      <c r="AB35" s="406">
        <v>12</v>
      </c>
      <c r="AC35" s="568">
        <v>21.27</v>
      </c>
      <c r="AD35" s="568">
        <v>1.1499999999999999</v>
      </c>
      <c r="AE35" s="568">
        <v>0.81</v>
      </c>
      <c r="AF35" s="568">
        <v>2.44</v>
      </c>
      <c r="AG35" s="568">
        <v>27.33</v>
      </c>
      <c r="AH35" s="568">
        <v>17.04</v>
      </c>
      <c r="AI35" s="568">
        <v>6.8900000000000006</v>
      </c>
      <c r="AJ35" s="568">
        <v>3.91</v>
      </c>
      <c r="AK35" s="568">
        <v>8.34</v>
      </c>
      <c r="AL35" s="576">
        <v>53610</v>
      </c>
      <c r="AM35" s="571">
        <v>0.53</v>
      </c>
      <c r="AN35" s="568">
        <v>0.34</v>
      </c>
      <c r="AO35" s="510">
        <f t="shared" si="7"/>
        <v>5.642924909325286</v>
      </c>
      <c r="AP35" s="511">
        <f t="shared" si="8"/>
        <v>15.208040095032855</v>
      </c>
      <c r="AQ35" s="582">
        <f t="shared" si="9"/>
        <v>1.847120841051586</v>
      </c>
      <c r="AR35" s="430">
        <f>INDEX(Historical!$C$7:$C$1190,MATCH(B35,Historical!$B$7:$B$1214,0))*IF(AH35="n/a",1.03,IF(AH35&lt;0,1.01,IF(AH35&gt;10,1.1,(1+AH35/100))))</f>
        <v>4.0150000000000006</v>
      </c>
      <c r="AS35" s="581">
        <f t="shared" si="10"/>
        <v>4.2916335000000005</v>
      </c>
      <c r="AT35" s="581">
        <f t="shared" si="15"/>
        <v>4.6495557339000007</v>
      </c>
      <c r="AU35" s="581">
        <f t="shared" si="15"/>
        <v>5.03732868210726</v>
      </c>
      <c r="AV35" s="581">
        <f t="shared" si="15"/>
        <v>5.4574418941950054</v>
      </c>
      <c r="AW35" s="430">
        <f t="shared" si="12"/>
        <v>23.450959810202271</v>
      </c>
      <c r="AX35" s="516">
        <f t="shared" si="13"/>
        <v>11.526645274122522</v>
      </c>
      <c r="AY35" s="606">
        <v>0.36</v>
      </c>
      <c r="AZ35" s="571">
        <v>15.6</v>
      </c>
      <c r="BA35" s="571">
        <v>-5.27</v>
      </c>
      <c r="BB35" s="571">
        <v>1.81</v>
      </c>
      <c r="BC35" s="571">
        <v>2.73</v>
      </c>
      <c r="BE35" s="421">
        <v>2011</v>
      </c>
      <c r="BF35" s="421">
        <f t="shared" si="14"/>
        <v>1</v>
      </c>
      <c r="BG35" s="578">
        <v>5.66</v>
      </c>
      <c r="BH35" t="s">
        <v>3876</v>
      </c>
      <c r="BI35" t="s">
        <v>3877</v>
      </c>
    </row>
    <row r="36" spans="1:61" ht="11.25" customHeight="1" x14ac:dyDescent="0.25">
      <c r="A36" s="8" t="s">
        <v>3235</v>
      </c>
      <c r="B36" s="405" t="s">
        <v>3236</v>
      </c>
      <c r="C36" s="734" t="s">
        <v>111</v>
      </c>
      <c r="D36" s="734" t="s">
        <v>1146</v>
      </c>
      <c r="E36" s="504">
        <v>12</v>
      </c>
      <c r="F36" s="33">
        <v>450</v>
      </c>
      <c r="G36" s="33" t="s">
        <v>105</v>
      </c>
      <c r="H36" s="33" t="s">
        <v>105</v>
      </c>
      <c r="I36" s="573">
        <v>169.8</v>
      </c>
      <c r="J36" s="430">
        <f t="shared" si="0"/>
        <v>1.2014134275618376</v>
      </c>
      <c r="K36" s="575">
        <v>0.51</v>
      </c>
      <c r="L36" s="406">
        <v>4</v>
      </c>
      <c r="M36" s="423">
        <f t="shared" si="1"/>
        <v>2.04</v>
      </c>
      <c r="N36" s="183" t="s">
        <v>150</v>
      </c>
      <c r="O36" s="505">
        <v>0.48</v>
      </c>
      <c r="P36" s="422">
        <v>45730</v>
      </c>
      <c r="Q36" s="422">
        <v>45747</v>
      </c>
      <c r="R36" s="423">
        <f t="shared" si="2"/>
        <v>6.2500000000000053</v>
      </c>
      <c r="S36" s="474">
        <f>IF(INDEX(Historical!$D$7:$D$1190,MATCH(B36,Historical!$B$7:$B$1192,0))=0,"n/a",(INDEX(Historical!$C$7:$C$1190,MATCH(B36,Historical!$B$7:$B$1192,0))/INDEX(Historical!$D$7:$D$1190,MATCH(B36,Historical!$B$7:$B$1192,0))-1)*100)</f>
        <v>6.6666666666666652</v>
      </c>
      <c r="T36" s="474">
        <f>IF(INDEX(Historical!$F$7:$F$1190,MATCH(B36,Historical!$B$7:$B$1192,0))=0,"n/a",((INDEX(Historical!$C$7:$C$1190,MATCH(B36,Historical!$B$7:$B$1192,0))/INDEX(Historical!$F$7:$F$1190,MATCH(B36,Historical!$B$7:$B$1192,0)))^(1/3)-1)*100)</f>
        <v>10.064241629820891</v>
      </c>
      <c r="U36" s="474">
        <f>IF(INDEX(Historical!$H$7:$H$1190,MATCH(B36,Historical!$B$7:$B$1192,0))=0,"n/a",((INDEX(Historical!$C$7:$C$1190,MATCH(B36,Historical!$B$7:$B$1192,0))/INDEX(Historical!$H$7:$H$1190,MATCH(B36,Historical!$B$7:$B$1192,0)))^(1/5)-1)*100)</f>
        <v>12.195514544619957</v>
      </c>
      <c r="V36" s="474">
        <f>IF(INDEX(Historical!$M$7:$M$1190,MATCH(B36,Historical!$B$7:$B$1192,0))=0,"n/a",((INDEX(Historical!$C$7:$C$1190,MATCH(B36,Historical!$B$7:$B$1192,0))/INDEX(Historical!$M$7:$M$1190,MATCH(B36,Historical!$B$7:$B$1192,0)))^(1/10)-1)*100)</f>
        <v>19.623119885131544</v>
      </c>
      <c r="W36" s="475">
        <f t="shared" si="3"/>
        <v>0.62148703243975545</v>
      </c>
      <c r="X36" s="476">
        <f t="shared" si="4"/>
        <v>1.2572695406824697</v>
      </c>
      <c r="Y36" s="574" t="s">
        <v>3426</v>
      </c>
      <c r="Z36" s="430">
        <f t="shared" si="5"/>
        <v>28.333333333333332</v>
      </c>
      <c r="AA36" s="581">
        <f t="shared" si="6"/>
        <v>23.583333333333336</v>
      </c>
      <c r="AB36" s="406">
        <v>12</v>
      </c>
      <c r="AC36" s="568">
        <v>7.2</v>
      </c>
      <c r="AD36" s="568">
        <v>3.24</v>
      </c>
      <c r="AE36" s="568">
        <v>3.76</v>
      </c>
      <c r="AF36" s="568">
        <v>8.16</v>
      </c>
      <c r="AG36" s="569">
        <v>38.99</v>
      </c>
      <c r="AH36" s="568">
        <v>7.9399999999999995</v>
      </c>
      <c r="AI36" s="568">
        <v>7.6700000000000008</v>
      </c>
      <c r="AJ36" s="568">
        <v>9.7000000000000011</v>
      </c>
      <c r="AK36" s="568">
        <v>7.28</v>
      </c>
      <c r="AL36" s="576">
        <v>14580</v>
      </c>
      <c r="AM36" s="571">
        <v>0.37</v>
      </c>
      <c r="AN36" s="568">
        <v>1.25</v>
      </c>
      <c r="AO36" s="510">
        <f t="shared" si="7"/>
        <v>-10.186405361151541</v>
      </c>
      <c r="AP36" s="511">
        <f t="shared" si="8"/>
        <v>13.396927972181794</v>
      </c>
      <c r="AQ36" s="582">
        <f t="shared" si="9"/>
        <v>192.45322512991527</v>
      </c>
      <c r="AR36" s="430">
        <f>INDEX(Historical!$C$7:$C$1190,MATCH(B36,Historical!$B$7:$B$1214,0))*IF(AH36="n/a",1.03,IF(AH36&lt;0,1.01,IF(AH36&gt;10,1.1,(1+AH36/100))))</f>
        <v>2.0724479999999996</v>
      </c>
      <c r="AS36" s="581">
        <f t="shared" si="10"/>
        <v>2.2314047615999995</v>
      </c>
      <c r="AT36" s="581">
        <f t="shared" si="15"/>
        <v>2.3938510282444794</v>
      </c>
      <c r="AU36" s="581">
        <f t="shared" si="15"/>
        <v>2.5681233831006773</v>
      </c>
      <c r="AV36" s="581">
        <f t="shared" si="15"/>
        <v>2.7550827653904064</v>
      </c>
      <c r="AW36" s="430">
        <f t="shared" si="12"/>
        <v>12.020909938335562</v>
      </c>
      <c r="AX36" s="516">
        <f t="shared" si="13"/>
        <v>7.0794522605038646</v>
      </c>
      <c r="AY36" s="606">
        <v>1.08</v>
      </c>
      <c r="AZ36" s="571">
        <v>45.660000000000004</v>
      </c>
      <c r="BA36" s="571">
        <v>-1.82</v>
      </c>
      <c r="BB36" s="571">
        <v>7.42</v>
      </c>
      <c r="BC36" s="571">
        <v>21.36</v>
      </c>
      <c r="BE36" s="421">
        <v>2014</v>
      </c>
      <c r="BF36" s="421">
        <f t="shared" si="14"/>
        <v>1</v>
      </c>
      <c r="BG36" s="578">
        <v>12.920000000000002</v>
      </c>
      <c r="BH36" t="s">
        <v>3876</v>
      </c>
      <c r="BI36" t="s">
        <v>3877</v>
      </c>
    </row>
    <row r="37" spans="1:61" s="540" customFormat="1" ht="11.25" customHeight="1" x14ac:dyDescent="0.25">
      <c r="A37" s="602" t="s">
        <v>4061</v>
      </c>
      <c r="B37" s="546" t="s">
        <v>3921</v>
      </c>
      <c r="C37" s="734" t="s">
        <v>107</v>
      </c>
      <c r="D37" s="734" t="s">
        <v>3929</v>
      </c>
      <c r="E37" s="524">
        <v>27</v>
      </c>
      <c r="F37" s="33">
        <v>140</v>
      </c>
      <c r="G37" s="720" t="s">
        <v>105</v>
      </c>
      <c r="H37" s="720" t="s">
        <v>105</v>
      </c>
      <c r="I37" s="525">
        <v>22.27</v>
      </c>
      <c r="J37" s="526">
        <f t="shared" si="0"/>
        <v>3.7718904355635381</v>
      </c>
      <c r="K37" s="527">
        <v>0.21</v>
      </c>
      <c r="L37" s="528">
        <v>4</v>
      </c>
      <c r="M37" s="529">
        <f t="shared" si="1"/>
        <v>0.84</v>
      </c>
      <c r="N37" s="530" t="s">
        <v>126</v>
      </c>
      <c r="O37" s="531">
        <v>0.2</v>
      </c>
      <c r="P37" s="714">
        <v>45835</v>
      </c>
      <c r="Q37" s="714">
        <v>45849</v>
      </c>
      <c r="R37" s="529">
        <f t="shared" si="2"/>
        <v>4.9999999999999902</v>
      </c>
      <c r="S37" s="474">
        <f>IF(INDEX(Historical!$D$7:$D$1190,MATCH(B37,Historical!$B$7:$B$1192,0))=0,"n/a",(INDEX(Historical!$C$7:$C$1190,MATCH(B37,Historical!$B$7:$B$1192,0))/INDEX(Historical!$D$7:$D$1190,MATCH(B37,Historical!$B$7:$B$1192,0))-1)*100)</f>
        <v>5.4054054054054168</v>
      </c>
      <c r="T37" s="474">
        <f>IF(INDEX(Historical!$F$7:$F$1190,MATCH(B37,Historical!$B$7:$B$1192,0))=0,"n/a",((INDEX(Historical!$C$7:$C$1190,MATCH(B37,Historical!$B$7:$B$1192,0))/INDEX(Historical!$F$7:$F$1190,MATCH(B37,Historical!$B$7:$B$1192,0)))^(1/3)-1)*100)</f>
        <v>7.9528977308938487</v>
      </c>
      <c r="U37" s="474">
        <f>IF(INDEX(Historical!$H$7:$H$1190,MATCH(B37,Historical!$B$7:$B$1192,0))=0,"n/a",((INDEX(Historical!$C$7:$C$1190,MATCH(B37,Historical!$B$7:$B$1192,0))/INDEX(Historical!$H$7:$H$1190,MATCH(B37,Historical!$B$7:$B$1192,0)))^(1/5)-1)*100)</f>
        <v>6.8516702296210097</v>
      </c>
      <c r="V37" s="474">
        <f>IF(INDEX(Historical!$M$7:$M$1190,MATCH(B37,Historical!$B$7:$B$1192,0))=0,"n/a",((INDEX(Historical!$C$7:$C$1190,MATCH(B37,Historical!$B$7:$B$1192,0))/INDEX(Historical!$M$7:$M$1190,MATCH(B37,Historical!$B$7:$B$1192,0)))^(1/10)-1)*100)</f>
        <v>7.7430555648374089</v>
      </c>
      <c r="W37" s="475">
        <f t="shared" si="3"/>
        <v>0.8848793828544459</v>
      </c>
      <c r="X37" s="476" t="str">
        <f t="shared" si="4"/>
        <v>n/a</v>
      </c>
      <c r="Y37" s="605"/>
      <c r="Z37" s="526">
        <f t="shared" si="5"/>
        <v>50</v>
      </c>
      <c r="AA37" s="533">
        <f t="shared" si="6"/>
        <v>13.255952380952381</v>
      </c>
      <c r="AB37" s="528">
        <v>12</v>
      </c>
      <c r="AC37" s="534">
        <v>1.68</v>
      </c>
      <c r="AD37" s="534">
        <v>0.71</v>
      </c>
      <c r="AE37" s="534">
        <v>1.49</v>
      </c>
      <c r="AF37" s="534">
        <v>1.06</v>
      </c>
      <c r="AG37" s="534">
        <v>9.19</v>
      </c>
      <c r="AH37" s="534">
        <v>69.72</v>
      </c>
      <c r="AI37" s="534">
        <v>-0.49</v>
      </c>
      <c r="AJ37" s="534">
        <v>-15.35</v>
      </c>
      <c r="AK37" s="534">
        <v>18.759999999999998</v>
      </c>
      <c r="AL37" s="535">
        <v>565.58000000000004</v>
      </c>
      <c r="AM37" s="536">
        <v>10.14</v>
      </c>
      <c r="AN37" s="534">
        <v>0.73</v>
      </c>
      <c r="AO37" s="537">
        <f t="shared" si="7"/>
        <v>-2.6323917157678327</v>
      </c>
      <c r="AP37" s="538">
        <f t="shared" si="8"/>
        <v>10.623560665184549</v>
      </c>
      <c r="AQ37" s="582">
        <f t="shared" si="9"/>
        <v>-20.974520216410863</v>
      </c>
      <c r="AR37" s="430">
        <f>INDEX(Historical!$C$7:$C$1190,MATCH(B37,Historical!$B$7:$B$1214,0))*IF(AH37="n/a",1.03,IF(AH37&lt;0,1.01,IF(AH37&gt;10,1.1,(1+AH37/100))))</f>
        <v>0.8580000000000001</v>
      </c>
      <c r="AS37" s="533">
        <f t="shared" si="10"/>
        <v>0.86658000000000013</v>
      </c>
      <c r="AT37" s="533">
        <f t="shared" si="15"/>
        <v>0.95323800000000025</v>
      </c>
      <c r="AU37" s="533">
        <f t="shared" si="15"/>
        <v>1.0485618000000003</v>
      </c>
      <c r="AV37" s="533">
        <f t="shared" si="15"/>
        <v>1.1534179800000004</v>
      </c>
      <c r="AW37" s="526">
        <f t="shared" si="12"/>
        <v>4.8797977800000005</v>
      </c>
      <c r="AX37" s="539">
        <f t="shared" si="13"/>
        <v>21.911979254602606</v>
      </c>
      <c r="AY37" s="607">
        <v>0.72</v>
      </c>
      <c r="AZ37" s="536">
        <v>41.13</v>
      </c>
      <c r="BA37" s="536">
        <v>-8.75</v>
      </c>
      <c r="BB37" s="536">
        <v>1.78</v>
      </c>
      <c r="BC37" s="536">
        <v>7.99</v>
      </c>
      <c r="BD37" s="592"/>
      <c r="BE37" s="421">
        <v>1999</v>
      </c>
      <c r="BF37" s="421">
        <f t="shared" si="14"/>
        <v>3</v>
      </c>
      <c r="BG37" s="559">
        <v>0.86</v>
      </c>
      <c r="BH37" t="s">
        <v>3876</v>
      </c>
      <c r="BI37" t="s">
        <v>3877</v>
      </c>
    </row>
    <row r="38" spans="1:61" ht="11.25" customHeight="1" x14ac:dyDescent="0.25">
      <c r="A38" s="8" t="s">
        <v>4877</v>
      </c>
      <c r="B38" s="405" t="s">
        <v>4865</v>
      </c>
      <c r="C38" s="734" t="s">
        <v>111</v>
      </c>
      <c r="D38" s="734" t="s">
        <v>209</v>
      </c>
      <c r="E38" s="504">
        <v>6</v>
      </c>
      <c r="F38" s="33">
        <v>637</v>
      </c>
      <c r="G38" s="33" t="s">
        <v>105</v>
      </c>
      <c r="H38" s="33" t="s">
        <v>105</v>
      </c>
      <c r="I38" s="573">
        <v>87.31</v>
      </c>
      <c r="J38" s="430">
        <f t="shared" si="0"/>
        <v>1.2369717099988549</v>
      </c>
      <c r="K38" s="575">
        <v>0.27</v>
      </c>
      <c r="L38" s="406">
        <v>4</v>
      </c>
      <c r="M38" s="423">
        <f t="shared" si="1"/>
        <v>1.08</v>
      </c>
      <c r="N38" s="183" t="s">
        <v>495</v>
      </c>
      <c r="O38" s="505">
        <v>0.25</v>
      </c>
      <c r="P38" s="422">
        <v>45719</v>
      </c>
      <c r="Q38" s="422">
        <v>45730</v>
      </c>
      <c r="R38" s="423">
        <f t="shared" si="2"/>
        <v>8.0000000000000071</v>
      </c>
      <c r="S38" s="474">
        <f>IF(INDEX(Historical!$D$7:$D$1190,MATCH(B38,Historical!$B$7:$B$1192,0))=0,"n/a",(INDEX(Historical!$C$7:$C$1190,MATCH(B38,Historical!$B$7:$B$1192,0))/INDEX(Historical!$D$7:$D$1190,MATCH(B38,Historical!$B$7:$B$1192,0))-1)*100)</f>
        <v>8.6956521739130377</v>
      </c>
      <c r="T38" s="474">
        <f>IF(INDEX(Historical!$F$7:$F$1190,MATCH(B38,Historical!$B$7:$B$1192,0))=0,"n/a",((INDEX(Historical!$C$7:$C$1190,MATCH(B38,Historical!$B$7:$B$1192,0))/INDEX(Historical!$F$7:$F$1190,MATCH(B38,Historical!$B$7:$B$1192,0)))^(1/3)-1)*100)</f>
        <v>9.5793708422175161</v>
      </c>
      <c r="U38" s="474">
        <f>IF(INDEX(Historical!$H$7:$H$1190,MATCH(B38,Historical!$B$7:$B$1192,0))=0,"n/a",((INDEX(Historical!$C$7:$C$1190,MATCH(B38,Historical!$B$7:$B$1192,0))/INDEX(Historical!$H$7:$H$1190,MATCH(B38,Historical!$B$7:$B$1192,0)))^(1/5)-1)*100)</f>
        <v>10.756634324829006</v>
      </c>
      <c r="V38" s="474">
        <f>IF(INDEX(Historical!$M$7:$M$1190,MATCH(B38,Historical!$B$7:$B$1192,0))=0,"n/a",((INDEX(Historical!$C$7:$C$1190,MATCH(B38,Historical!$B$7:$B$1192,0))/INDEX(Historical!$M$7:$M$1190,MATCH(B38,Historical!$B$7:$B$1192,0)))^(1/10)-1)*100)</f>
        <v>6.9653169555305539</v>
      </c>
      <c r="W38" s="475">
        <f t="shared" si="3"/>
        <v>1.5443136893128886</v>
      </c>
      <c r="X38" s="476">
        <f t="shared" si="4"/>
        <v>0.96993997518746677</v>
      </c>
      <c r="Y38" s="405"/>
      <c r="Z38" s="430">
        <f t="shared" si="5"/>
        <v>12.258796821793416</v>
      </c>
      <c r="AA38" s="581">
        <f t="shared" si="6"/>
        <v>9.9103291713961408</v>
      </c>
      <c r="AB38" s="406">
        <v>12</v>
      </c>
      <c r="AC38" s="568">
        <v>8.81</v>
      </c>
      <c r="AD38" s="568">
        <v>1</v>
      </c>
      <c r="AE38" s="568">
        <v>2.2799999999999998</v>
      </c>
      <c r="AF38" s="568">
        <v>4.17</v>
      </c>
      <c r="AG38" s="568">
        <v>47.08</v>
      </c>
      <c r="AH38" s="568">
        <v>-3.1</v>
      </c>
      <c r="AI38" s="568">
        <v>13.62</v>
      </c>
      <c r="AJ38" s="568">
        <v>11.09</v>
      </c>
      <c r="AK38" s="568">
        <v>9.91</v>
      </c>
      <c r="AL38" s="576">
        <v>7300</v>
      </c>
      <c r="AM38" s="571">
        <v>0.69</v>
      </c>
      <c r="AN38" s="568">
        <v>1.38</v>
      </c>
      <c r="AO38" s="510">
        <f t="shared" si="7"/>
        <v>2.0832768634317205</v>
      </c>
      <c r="AP38" s="511">
        <f t="shared" si="8"/>
        <v>11.993606034827861</v>
      </c>
      <c r="AQ38" s="582">
        <f t="shared" si="9"/>
        <v>35.525434504576211</v>
      </c>
      <c r="AR38" s="430">
        <f>INDEX(Historical!$C$7:$C$1190,MATCH(B38,Historical!$B$7:$B$1214,0))*IF(AH38="n/a",1.03,IF(AH38&lt;0,1.01,IF(AH38&gt;10,1.1,(1+AH38/100))))</f>
        <v>1.01</v>
      </c>
      <c r="AS38" s="581">
        <f t="shared" si="10"/>
        <v>1.1110000000000002</v>
      </c>
      <c r="AT38" s="581">
        <f t="shared" si="15"/>
        <v>1.2211001000000001</v>
      </c>
      <c r="AU38" s="581">
        <f t="shared" si="15"/>
        <v>1.3421111199100002</v>
      </c>
      <c r="AV38" s="581">
        <f t="shared" si="15"/>
        <v>1.4751143318930813</v>
      </c>
      <c r="AW38" s="430">
        <f t="shared" si="12"/>
        <v>6.1593255518030823</v>
      </c>
      <c r="AX38" s="516">
        <f t="shared" si="13"/>
        <v>7.0545476483828677</v>
      </c>
      <c r="AY38" s="606">
        <v>1.01</v>
      </c>
      <c r="AZ38" s="571">
        <v>8.61</v>
      </c>
      <c r="BA38" s="571">
        <v>-28.74</v>
      </c>
      <c r="BB38" s="571">
        <v>-3.11</v>
      </c>
      <c r="BC38" s="571">
        <v>-13.669999999999998</v>
      </c>
      <c r="BE38" s="421">
        <v>2020</v>
      </c>
      <c r="BF38" s="421">
        <f t="shared" si="14"/>
        <v>1</v>
      </c>
      <c r="BG38" s="578">
        <v>14.399999999999999</v>
      </c>
      <c r="BH38" t="s">
        <v>3876</v>
      </c>
      <c r="BI38" t="s">
        <v>3877</v>
      </c>
    </row>
    <row r="39" spans="1:61" ht="11.25" customHeight="1" x14ac:dyDescent="0.25">
      <c r="A39" s="577" t="s">
        <v>4693</v>
      </c>
      <c r="B39" s="405" t="s">
        <v>1801</v>
      </c>
      <c r="C39" s="734" t="s">
        <v>3535</v>
      </c>
      <c r="D39" s="734" t="s">
        <v>3641</v>
      </c>
      <c r="E39" s="504">
        <v>8</v>
      </c>
      <c r="F39" s="33">
        <v>583</v>
      </c>
      <c r="G39" s="33" t="s">
        <v>105</v>
      </c>
      <c r="H39" s="33" t="s">
        <v>105</v>
      </c>
      <c r="I39" s="573">
        <v>160.77000000000001</v>
      </c>
      <c r="J39" s="430">
        <f t="shared" si="0"/>
        <v>1.144492131616595</v>
      </c>
      <c r="K39" s="575">
        <v>0.46</v>
      </c>
      <c r="L39" s="406">
        <v>4</v>
      </c>
      <c r="M39" s="423">
        <f t="shared" si="1"/>
        <v>1.84</v>
      </c>
      <c r="N39" s="183" t="s">
        <v>147</v>
      </c>
      <c r="O39" s="505">
        <v>0.4</v>
      </c>
      <c r="P39" s="422">
        <v>45799</v>
      </c>
      <c r="Q39" s="422">
        <v>45820</v>
      </c>
      <c r="R39" s="423">
        <f t="shared" si="2"/>
        <v>15</v>
      </c>
      <c r="S39" s="474">
        <f>IF(INDEX(Historical!$D$7:$D$1190,MATCH(B39,Historical!$B$7:$B$1192,0))=0,"n/a",(INDEX(Historical!$C$7:$C$1190,MATCH(B39,Historical!$B$7:$B$1192,0))/INDEX(Historical!$D$7:$D$1190,MATCH(B39,Historical!$B$7:$B$1192,0))-1)*100)</f>
        <v>24.590163934426236</v>
      </c>
      <c r="T39" s="474">
        <f>IF(INDEX(Historical!$F$7:$F$1190,MATCH(B39,Historical!$B$7:$B$1192,0))=0,"n/a",((INDEX(Historical!$C$7:$C$1190,MATCH(B39,Historical!$B$7:$B$1192,0))/INDEX(Historical!$F$7:$F$1190,MATCH(B39,Historical!$B$7:$B$1192,0)))^(1/3)-1)*100)</f>
        <v>17.374001688995278</v>
      </c>
      <c r="U39" s="474">
        <f>IF(INDEX(Historical!$H$7:$H$1190,MATCH(B39,Historical!$B$7:$B$1192,0))=0,"n/a",((INDEX(Historical!$C$7:$C$1190,MATCH(B39,Historical!$B$7:$B$1192,0))/INDEX(Historical!$H$7:$H$1190,MATCH(B39,Historical!$B$7:$B$1192,0)))^(1/5)-1)*100)</f>
        <v>12.863392177574241</v>
      </c>
      <c r="V39" s="474">
        <f>IF(INDEX(Historical!$M$7:$M$1190,MATCH(B39,Historical!$B$7:$B$1192,0))=0,"n/a",((INDEX(Historical!$C$7:$C$1190,MATCH(B39,Historical!$B$7:$B$1192,0))/INDEX(Historical!$M$7:$M$1190,MATCH(B39,Historical!$B$7:$B$1192,0)))^(1/10)-1)*100)</f>
        <v>14.282138804355625</v>
      </c>
      <c r="W39" s="475">
        <f t="shared" si="3"/>
        <v>0.90066287366226205</v>
      </c>
      <c r="X39" s="476">
        <f t="shared" si="4"/>
        <v>0.52247734271219493</v>
      </c>
      <c r="Y39" s="451"/>
      <c r="Z39" s="430">
        <f t="shared" si="5"/>
        <v>21.930870083432659</v>
      </c>
      <c r="AA39" s="581">
        <f t="shared" si="6"/>
        <v>19.162097735399286</v>
      </c>
      <c r="AB39" s="406">
        <v>10</v>
      </c>
      <c r="AC39" s="568">
        <v>8.39</v>
      </c>
      <c r="AD39" s="568">
        <v>2.68</v>
      </c>
      <c r="AE39" s="568">
        <v>4.4800000000000004</v>
      </c>
      <c r="AF39" s="568">
        <v>6.57</v>
      </c>
      <c r="AG39" s="568">
        <v>35.64</v>
      </c>
      <c r="AH39" s="568">
        <v>8.42</v>
      </c>
      <c r="AI39" s="568">
        <v>1.5</v>
      </c>
      <c r="AJ39" s="568">
        <v>24.62</v>
      </c>
      <c r="AK39" s="568">
        <v>7.1400000000000006</v>
      </c>
      <c r="AL39" s="576">
        <v>128080.00000000001</v>
      </c>
      <c r="AM39" s="571">
        <v>0.26</v>
      </c>
      <c r="AN39" s="568">
        <v>0.35</v>
      </c>
      <c r="AO39" s="510">
        <f t="shared" si="7"/>
        <v>-5.1542134262084502</v>
      </c>
      <c r="AP39" s="511">
        <f t="shared" si="8"/>
        <v>14.007884309190835</v>
      </c>
      <c r="AQ39" s="582">
        <f t="shared" si="9"/>
        <v>136.54455264783826</v>
      </c>
      <c r="AR39" s="430">
        <f>INDEX(Historical!$C$7:$C$1190,MATCH(B39,Historical!$B$7:$B$1214,0))*IF(AH39="n/a",1.03,IF(AH39&lt;0,1.01,IF(AH39&gt;10,1.1,(1+AH39/100))))</f>
        <v>1.6479840000000001</v>
      </c>
      <c r="AS39" s="581">
        <f t="shared" si="10"/>
        <v>1.6727037599999999</v>
      </c>
      <c r="AT39" s="581">
        <f t="shared" si="15"/>
        <v>1.7921348084639996</v>
      </c>
      <c r="AU39" s="581">
        <f t="shared" si="15"/>
        <v>1.920093233788329</v>
      </c>
      <c r="AV39" s="581">
        <f t="shared" si="15"/>
        <v>2.0571878906808156</v>
      </c>
      <c r="AW39" s="430">
        <f t="shared" si="12"/>
        <v>9.0901036929331447</v>
      </c>
      <c r="AX39" s="516">
        <f t="shared" si="13"/>
        <v>5.6541044305113797</v>
      </c>
      <c r="AY39" s="606">
        <v>1.76</v>
      </c>
      <c r="AZ39" s="571">
        <v>29.93</v>
      </c>
      <c r="BA39" s="571">
        <v>-25.46</v>
      </c>
      <c r="BB39" s="571">
        <v>-11.53</v>
      </c>
      <c r="BC39" s="571">
        <v>-4.82</v>
      </c>
      <c r="BE39" s="421">
        <v>2018</v>
      </c>
      <c r="BF39" s="421">
        <f t="shared" si="14"/>
        <v>1</v>
      </c>
      <c r="BG39" s="578">
        <v>20.14</v>
      </c>
      <c r="BH39" t="s">
        <v>3876</v>
      </c>
      <c r="BI39" t="s">
        <v>3877</v>
      </c>
    </row>
    <row r="40" spans="1:61" ht="11.25" customHeight="1" x14ac:dyDescent="0.25">
      <c r="A40" s="8" t="s">
        <v>4871</v>
      </c>
      <c r="B40" s="405" t="s">
        <v>4862</v>
      </c>
      <c r="C40" s="734" t="s">
        <v>122</v>
      </c>
      <c r="D40" s="734" t="s">
        <v>3655</v>
      </c>
      <c r="E40" s="504">
        <v>6</v>
      </c>
      <c r="F40" s="33">
        <v>628</v>
      </c>
      <c r="G40" s="33" t="s">
        <v>105</v>
      </c>
      <c r="H40" s="33" t="s">
        <v>105</v>
      </c>
      <c r="I40" s="573">
        <v>8.6300000000000008</v>
      </c>
      <c r="J40" s="430">
        <f t="shared" si="0"/>
        <v>5.9096176129779829</v>
      </c>
      <c r="K40" s="575">
        <v>0.1275</v>
      </c>
      <c r="L40" s="406">
        <v>4</v>
      </c>
      <c r="M40" s="423">
        <f t="shared" si="1"/>
        <v>0.51</v>
      </c>
      <c r="N40" s="183" t="s">
        <v>318</v>
      </c>
      <c r="O40" s="505">
        <v>0.125</v>
      </c>
      <c r="P40" s="422">
        <v>45616</v>
      </c>
      <c r="Q40" s="422">
        <v>45637</v>
      </c>
      <c r="R40" s="423">
        <f t="shared" si="2"/>
        <v>2.0000000000000018</v>
      </c>
      <c r="S40" s="474">
        <f>IF(INDEX(Historical!$D$7:$D$1190,MATCH(B40,Historical!$B$7:$B$1192,0))=0,"n/a",(INDEX(Historical!$C$7:$C$1190,MATCH(B40,Historical!$B$7:$B$1192,0))/INDEX(Historical!$D$7:$D$1190,MATCH(B40,Historical!$B$7:$B$1192,0))-1)*100)</f>
        <v>2.0304568527918621</v>
      </c>
      <c r="T40" s="474">
        <f>IF(INDEX(Historical!$F$7:$F$1190,MATCH(B40,Historical!$B$7:$B$1192,0))=0,"n/a",((INDEX(Historical!$C$7:$C$1190,MATCH(B40,Historical!$B$7:$B$1192,0))/INDEX(Historical!$F$7:$F$1190,MATCH(B40,Historical!$B$7:$B$1192,0)))^(1/3)-1)*100)</f>
        <v>2.073126578466522</v>
      </c>
      <c r="U40" s="474">
        <f>IF(INDEX(Historical!$H$7:$H$1190,MATCH(B40,Historical!$B$7:$B$1192,0))=0,"n/a",((INDEX(Historical!$C$7:$C$1190,MATCH(B40,Historical!$B$7:$B$1192,0))/INDEX(Historical!$H$7:$H$1190,MATCH(B40,Historical!$B$7:$B$1192,0)))^(1/5)-1)*100)</f>
        <v>16.416259404269962</v>
      </c>
      <c r="V40" s="474" t="str">
        <f>IF(INDEX(Historical!$M$7:$M$1190,MATCH(B40,Historical!$B$7:$B$1192,0))=0,"n/a",((INDEX(Historical!$C$7:$C$1190,MATCH(B40,Historical!$B$7:$B$1192,0))/INDEX(Historical!$M$7:$M$1190,MATCH(B40,Historical!$B$7:$B$1192,0)))^(1/10)-1)*100)</f>
        <v>n/a</v>
      </c>
      <c r="W40" s="475" t="str">
        <f t="shared" si="3"/>
        <v>n/a</v>
      </c>
      <c r="X40" s="476" t="str">
        <f t="shared" si="4"/>
        <v>n/a</v>
      </c>
      <c r="Y40" s="405"/>
      <c r="Z40" s="430">
        <f t="shared" si="5"/>
        <v>141.66666666666669</v>
      </c>
      <c r="AA40" s="581">
        <f t="shared" si="6"/>
        <v>23.972222222222225</v>
      </c>
      <c r="AB40" s="406">
        <v>6</v>
      </c>
      <c r="AC40" s="568">
        <v>0.36</v>
      </c>
      <c r="AD40" s="568">
        <v>2.33</v>
      </c>
      <c r="AE40" s="568">
        <v>1.33</v>
      </c>
      <c r="AF40" s="568">
        <v>1.7</v>
      </c>
      <c r="AG40" s="568">
        <v>6.5500000000000007</v>
      </c>
      <c r="AH40" s="568">
        <v>13.26</v>
      </c>
      <c r="AI40" s="568">
        <v>10.31</v>
      </c>
      <c r="AJ40" s="568">
        <v>-3.49</v>
      </c>
      <c r="AK40" s="568">
        <v>10.290000000000001</v>
      </c>
      <c r="AL40" s="576">
        <v>19900</v>
      </c>
      <c r="AM40" s="571">
        <v>0.31</v>
      </c>
      <c r="AN40" s="568">
        <v>1.3</v>
      </c>
      <c r="AO40" s="510">
        <f t="shared" si="7"/>
        <v>-1.6463452049742813</v>
      </c>
      <c r="AP40" s="511">
        <f t="shared" si="8"/>
        <v>22.325877017247944</v>
      </c>
      <c r="AQ40" s="582">
        <f t="shared" si="9"/>
        <v>34.582115004232072</v>
      </c>
      <c r="AR40" s="430">
        <f>INDEX(Historical!$C$7:$C$1190,MATCH(B40,Historical!$B$7:$B$1214,0))*IF(AH40="n/a",1.03,IF(AH40&lt;0,1.01,IF(AH40&gt;10,1.1,(1+AH40/100))))</f>
        <v>0.55274999999999996</v>
      </c>
      <c r="AS40" s="581">
        <f t="shared" si="10"/>
        <v>0.60802500000000004</v>
      </c>
      <c r="AT40" s="581">
        <f t="shared" si="15"/>
        <v>0.66882750000000013</v>
      </c>
      <c r="AU40" s="581">
        <f t="shared" si="15"/>
        <v>0.73571025000000023</v>
      </c>
      <c r="AV40" s="581">
        <f t="shared" si="15"/>
        <v>0.80928127500000036</v>
      </c>
      <c r="AW40" s="430">
        <f t="shared" si="12"/>
        <v>3.3745940250000008</v>
      </c>
      <c r="AX40" s="516">
        <f t="shared" si="13"/>
        <v>39.103059385863276</v>
      </c>
      <c r="AY40" s="606">
        <v>0.71</v>
      </c>
      <c r="AZ40" s="571">
        <v>3.11</v>
      </c>
      <c r="BA40" s="571">
        <v>-24.83</v>
      </c>
      <c r="BB40" s="571">
        <v>-7.17</v>
      </c>
      <c r="BC40" s="571">
        <v>-9.8699999999999992</v>
      </c>
      <c r="BE40" s="421">
        <v>2020</v>
      </c>
      <c r="BF40" s="421">
        <f t="shared" si="14"/>
        <v>1</v>
      </c>
      <c r="BG40" s="578">
        <v>1.91</v>
      </c>
      <c r="BH40" t="s">
        <v>3876</v>
      </c>
      <c r="BI40" t="s">
        <v>3877</v>
      </c>
    </row>
    <row r="41" spans="1:61" ht="11.25" customHeight="1" x14ac:dyDescent="0.25">
      <c r="A41" s="8" t="s">
        <v>4870</v>
      </c>
      <c r="B41" s="405" t="s">
        <v>1794</v>
      </c>
      <c r="C41" s="734" t="s">
        <v>111</v>
      </c>
      <c r="D41" s="734" t="s">
        <v>3676</v>
      </c>
      <c r="E41" s="504">
        <v>6</v>
      </c>
      <c r="F41" s="33">
        <v>642</v>
      </c>
      <c r="G41" s="33" t="s">
        <v>105</v>
      </c>
      <c r="H41" s="33" t="s">
        <v>105</v>
      </c>
      <c r="I41" s="573">
        <v>184.8</v>
      </c>
      <c r="J41" s="430">
        <f t="shared" si="0"/>
        <v>0.67099567099567092</v>
      </c>
      <c r="K41" s="575">
        <v>0.31</v>
      </c>
      <c r="L41" s="406">
        <v>4</v>
      </c>
      <c r="M41" s="423">
        <f t="shared" si="1"/>
        <v>1.24</v>
      </c>
      <c r="N41" s="183" t="s">
        <v>311</v>
      </c>
      <c r="O41" s="505">
        <v>0.28000000000000003</v>
      </c>
      <c r="P41" s="422">
        <v>45730</v>
      </c>
      <c r="Q41" s="422">
        <v>45747</v>
      </c>
      <c r="R41" s="423">
        <f t="shared" si="2"/>
        <v>10.714285714285703</v>
      </c>
      <c r="S41" s="474">
        <f>IF(INDEX(Historical!$D$7:$D$1190,MATCH(B41,Historical!$B$7:$B$1192,0))=0,"n/a",(INDEX(Historical!$C$7:$C$1190,MATCH(B41,Historical!$B$7:$B$1192,0))/INDEX(Historical!$D$7:$D$1190,MATCH(B41,Historical!$B$7:$B$1192,0))-1)*100)</f>
        <v>12.000000000000011</v>
      </c>
      <c r="T41" s="474">
        <f>IF(INDEX(Historical!$F$7:$F$1190,MATCH(B41,Historical!$B$7:$B$1192,0))=0,"n/a",((INDEX(Historical!$C$7:$C$1190,MATCH(B41,Historical!$B$7:$B$1192,0))/INDEX(Historical!$F$7:$F$1190,MATCH(B41,Historical!$B$7:$B$1192,0)))^(1/3)-1)*100)</f>
        <v>11.868894208139679</v>
      </c>
      <c r="U41" s="474">
        <f>IF(INDEX(Historical!$H$7:$H$1190,MATCH(B41,Historical!$B$7:$B$1192,0))=0,"n/a",((INDEX(Historical!$C$7:$C$1190,MATCH(B41,Historical!$B$7:$B$1192,0))/INDEX(Historical!$H$7:$H$1190,MATCH(B41,Historical!$B$7:$B$1192,0)))^(1/5)-1)*100)</f>
        <v>14.869835499703509</v>
      </c>
      <c r="V41" s="474">
        <f>IF(INDEX(Historical!$M$7:$M$1190,MATCH(B41,Historical!$B$7:$B$1192,0))=0,"n/a",((INDEX(Historical!$C$7:$C$1190,MATCH(B41,Historical!$B$7:$B$1192,0))/INDEX(Historical!$M$7:$M$1190,MATCH(B41,Historical!$B$7:$B$1192,0)))^(1/10)-1)*100)</f>
        <v>12.997909322563839</v>
      </c>
      <c r="W41" s="475">
        <f t="shared" si="3"/>
        <v>1.1440174824031186</v>
      </c>
      <c r="X41" s="476">
        <f t="shared" si="4"/>
        <v>1.5554221233999486</v>
      </c>
      <c r="Y41" s="405"/>
      <c r="Z41" s="430">
        <f t="shared" si="5"/>
        <v>20</v>
      </c>
      <c r="AA41" s="581">
        <f t="shared" si="6"/>
        <v>29.806451612903228</v>
      </c>
      <c r="AB41" s="406">
        <v>12</v>
      </c>
      <c r="AC41" s="568">
        <v>6.2</v>
      </c>
      <c r="AD41" s="568">
        <v>3.9</v>
      </c>
      <c r="AE41" s="568">
        <v>6.11</v>
      </c>
      <c r="AF41" s="568">
        <v>4.1100000000000003</v>
      </c>
      <c r="AG41" s="568">
        <v>14.64</v>
      </c>
      <c r="AH41" s="568">
        <v>4.9399999999999995</v>
      </c>
      <c r="AI41" s="568">
        <v>8.85</v>
      </c>
      <c r="AJ41" s="568">
        <v>9.56</v>
      </c>
      <c r="AK41" s="568">
        <v>7.64</v>
      </c>
      <c r="AL41" s="576">
        <v>42680</v>
      </c>
      <c r="AM41" s="571">
        <v>0.48</v>
      </c>
      <c r="AN41" s="568">
        <v>0.21</v>
      </c>
      <c r="AO41" s="510">
        <f t="shared" si="7"/>
        <v>-14.265620442204048</v>
      </c>
      <c r="AP41" s="511">
        <f t="shared" si="8"/>
        <v>15.54083117069918</v>
      </c>
      <c r="AQ41" s="582">
        <f t="shared" si="9"/>
        <v>133.33763436896163</v>
      </c>
      <c r="AR41" s="430">
        <f>INDEX(Historical!$C$7:$C$1190,MATCH(B41,Historical!$B$7:$B$1214,0))*IF(AH41="n/a",1.03,IF(AH41&lt;0,1.01,IF(AH41&gt;10,1.1,(1+AH41/100))))</f>
        <v>1.1753279999999999</v>
      </c>
      <c r="AS41" s="581">
        <f t="shared" si="10"/>
        <v>1.279344528</v>
      </c>
      <c r="AT41" s="581">
        <f t="shared" si="15"/>
        <v>1.3770864499391999</v>
      </c>
      <c r="AU41" s="581">
        <f t="shared" si="15"/>
        <v>1.4822958547145548</v>
      </c>
      <c r="AV41" s="581">
        <f t="shared" si="15"/>
        <v>1.5955432580147468</v>
      </c>
      <c r="AW41" s="430">
        <f t="shared" si="12"/>
        <v>6.9095980906685011</v>
      </c>
      <c r="AX41" s="516">
        <f t="shared" si="13"/>
        <v>3.7389600057729981</v>
      </c>
      <c r="AY41" s="606">
        <v>1.1000000000000001</v>
      </c>
      <c r="AZ41" s="571">
        <v>27.43</v>
      </c>
      <c r="BA41" s="571">
        <v>-6.8199999999999994</v>
      </c>
      <c r="BB41" s="571">
        <v>1.63</v>
      </c>
      <c r="BC41" s="571">
        <v>2.48</v>
      </c>
      <c r="BE41" s="421">
        <v>2020</v>
      </c>
      <c r="BF41" s="421">
        <f t="shared" si="14"/>
        <v>1</v>
      </c>
      <c r="BG41" s="578">
        <v>9.56</v>
      </c>
      <c r="BH41" t="s">
        <v>3876</v>
      </c>
      <c r="BI41" t="s">
        <v>3877</v>
      </c>
    </row>
    <row r="42" spans="1:61" ht="11.25" customHeight="1" x14ac:dyDescent="0.25">
      <c r="A42" s="8" t="s">
        <v>865</v>
      </c>
      <c r="B42" s="405" t="s">
        <v>866</v>
      </c>
      <c r="C42" s="734" t="s">
        <v>152</v>
      </c>
      <c r="D42" s="734" t="s">
        <v>867</v>
      </c>
      <c r="E42" s="504">
        <v>15</v>
      </c>
      <c r="F42" s="33">
        <v>293</v>
      </c>
      <c r="G42" s="33" t="s">
        <v>114</v>
      </c>
      <c r="H42" s="33" t="s">
        <v>114</v>
      </c>
      <c r="I42" s="573">
        <v>287.70999999999998</v>
      </c>
      <c r="J42" s="430">
        <f t="shared" si="0"/>
        <v>3.3088874213617876</v>
      </c>
      <c r="K42" s="575">
        <v>2.38</v>
      </c>
      <c r="L42" s="406">
        <v>4</v>
      </c>
      <c r="M42" s="423">
        <f t="shared" si="1"/>
        <v>9.52</v>
      </c>
      <c r="N42" s="183" t="s">
        <v>246</v>
      </c>
      <c r="O42" s="505">
        <v>2.25</v>
      </c>
      <c r="P42" s="422">
        <v>45702</v>
      </c>
      <c r="Q42" s="422">
        <v>45723</v>
      </c>
      <c r="R42" s="423">
        <f t="shared" si="2"/>
        <v>5.7777777777777732</v>
      </c>
      <c r="S42" s="474">
        <f>IF(INDEX(Historical!$D$7:$D$1190,MATCH(B42,Historical!$B$7:$B$1192,0))=0,"n/a",(INDEX(Historical!$C$7:$C$1190,MATCH(B42,Historical!$B$7:$B$1192,0))/INDEX(Historical!$D$7:$D$1190,MATCH(B42,Historical!$B$7:$B$1192,0))-1)*100)</f>
        <v>5.6338028169014231</v>
      </c>
      <c r="T42" s="474">
        <f>IF(INDEX(Historical!$F$7:$F$1190,MATCH(B42,Historical!$B$7:$B$1192,0))=0,"n/a",((INDEX(Historical!$C$7:$C$1190,MATCH(B42,Historical!$B$7:$B$1192,0))/INDEX(Historical!$F$7:$F$1190,MATCH(B42,Historical!$B$7:$B$1192,0)))^(1/3)-1)*100)</f>
        <v>8.5317027679050241</v>
      </c>
      <c r="U42" s="474">
        <f>IF(INDEX(Historical!$H$7:$H$1190,MATCH(B42,Historical!$B$7:$B$1192,0))=0,"n/a",((INDEX(Historical!$C$7:$C$1190,MATCH(B42,Historical!$B$7:$B$1192,0))/INDEX(Historical!$H$7:$H$1190,MATCH(B42,Historical!$B$7:$B$1192,0)))^(1/5)-1)*100)</f>
        <v>9.1849810789540687</v>
      </c>
      <c r="V42" s="474">
        <f>IF(INDEX(Historical!$M$7:$M$1190,MATCH(B42,Historical!$B$7:$B$1192,0))=0,"n/a",((INDEX(Historical!$C$7:$C$1190,MATCH(B42,Historical!$B$7:$B$1192,0))/INDEX(Historical!$M$7:$M$1190,MATCH(B42,Historical!$B$7:$B$1192,0)))^(1/10)-1)*100)</f>
        <v>13.942375188252477</v>
      </c>
      <c r="W42" s="475">
        <f t="shared" si="3"/>
        <v>0.6587816605805531</v>
      </c>
      <c r="X42" s="476" t="str">
        <f t="shared" si="4"/>
        <v>n/a</v>
      </c>
      <c r="Y42" s="439"/>
      <c r="Z42" s="430">
        <f t="shared" si="5"/>
        <v>77.905073649754499</v>
      </c>
      <c r="AA42" s="581">
        <f t="shared" si="6"/>
        <v>23.544189852700487</v>
      </c>
      <c r="AB42" s="406">
        <v>12</v>
      </c>
      <c r="AC42" s="568">
        <v>12.22</v>
      </c>
      <c r="AD42" s="568">
        <v>5.41</v>
      </c>
      <c r="AE42" s="568">
        <v>4.46</v>
      </c>
      <c r="AF42" s="568">
        <v>20.85</v>
      </c>
      <c r="AG42" s="568">
        <v>99.14</v>
      </c>
      <c r="AH42" s="568">
        <v>6.35</v>
      </c>
      <c r="AI42" s="568">
        <v>2.7</v>
      </c>
      <c r="AJ42" s="568">
        <v>-10.100000000000001</v>
      </c>
      <c r="AK42" s="568">
        <v>4.3499999999999996</v>
      </c>
      <c r="AL42" s="576">
        <v>154890</v>
      </c>
      <c r="AM42" s="572">
        <v>0.2</v>
      </c>
      <c r="AN42" s="568">
        <v>7.57</v>
      </c>
      <c r="AO42" s="510">
        <f t="shared" si="7"/>
        <v>-11.050321352384632</v>
      </c>
      <c r="AP42" s="511">
        <f t="shared" si="8"/>
        <v>12.493868500315855</v>
      </c>
      <c r="AQ42" s="582">
        <f t="shared" si="9"/>
        <v>367.09330898835537</v>
      </c>
      <c r="AR42" s="430">
        <f>INDEX(Historical!$C$7:$C$1190,MATCH(B42,Historical!$B$7:$B$1214,0))*IF(AH42="n/a",1.03,IF(AH42&lt;0,1.01,IF(AH42&gt;10,1.1,(1+AH42/100))))</f>
        <v>9.5714999999999986</v>
      </c>
      <c r="AS42" s="581">
        <f t="shared" si="10"/>
        <v>9.8299304999999979</v>
      </c>
      <c r="AT42" s="581">
        <f t="shared" si="15"/>
        <v>10.257532476749999</v>
      </c>
      <c r="AU42" s="581">
        <f t="shared" si="15"/>
        <v>10.703735139488625</v>
      </c>
      <c r="AV42" s="581">
        <f t="shared" si="15"/>
        <v>11.169347618056381</v>
      </c>
      <c r="AW42" s="430">
        <f t="shared" si="12"/>
        <v>51.532045734294996</v>
      </c>
      <c r="AX42" s="516">
        <f t="shared" si="13"/>
        <v>17.911106925131211</v>
      </c>
      <c r="AY42" s="606">
        <v>0.47</v>
      </c>
      <c r="AZ42" s="571">
        <v>13.58</v>
      </c>
      <c r="BA42" s="571">
        <v>-15.17</v>
      </c>
      <c r="BB42" s="571">
        <v>-1.79</v>
      </c>
      <c r="BC42" s="571">
        <v>-0.25</v>
      </c>
      <c r="BE42" s="421">
        <v>2011</v>
      </c>
      <c r="BF42" s="421">
        <f t="shared" si="14"/>
        <v>1</v>
      </c>
      <c r="BG42" s="578">
        <v>7.3999999999999995</v>
      </c>
      <c r="BH42" t="s">
        <v>3876</v>
      </c>
      <c r="BI42" t="s">
        <v>3877</v>
      </c>
    </row>
    <row r="43" spans="1:61" ht="11.25" customHeight="1" x14ac:dyDescent="0.25">
      <c r="A43" s="95" t="s">
        <v>4062</v>
      </c>
      <c r="B43" s="405" t="s">
        <v>401</v>
      </c>
      <c r="C43" s="734" t="s">
        <v>107</v>
      </c>
      <c r="D43" s="734" t="s">
        <v>3649</v>
      </c>
      <c r="E43" s="504">
        <v>21</v>
      </c>
      <c r="F43" s="33">
        <v>191</v>
      </c>
      <c r="G43" s="33" t="s">
        <v>114</v>
      </c>
      <c r="H43" s="33" t="s">
        <v>114</v>
      </c>
      <c r="I43" s="573">
        <v>514.80999999999995</v>
      </c>
      <c r="J43" s="430">
        <f t="shared" si="0"/>
        <v>1.2431770944620346</v>
      </c>
      <c r="K43" s="575">
        <v>1.6</v>
      </c>
      <c r="L43" s="406">
        <v>4</v>
      </c>
      <c r="M43" s="423">
        <f t="shared" si="1"/>
        <v>6.4</v>
      </c>
      <c r="N43" s="183" t="s">
        <v>234</v>
      </c>
      <c r="O43" s="505">
        <v>1.48</v>
      </c>
      <c r="P43" s="422">
        <v>45782</v>
      </c>
      <c r="Q43" s="422">
        <v>45796</v>
      </c>
      <c r="R43" s="423">
        <f t="shared" si="2"/>
        <v>8.1081081081081159</v>
      </c>
      <c r="S43" s="474">
        <f>IF(INDEX(Historical!$D$7:$D$1190,MATCH(B43,Historical!$B$7:$B$1192,0))=0,"n/a",(INDEX(Historical!$C$7:$C$1190,MATCH(B43,Historical!$B$7:$B$1192,0))/INDEX(Historical!$D$7:$D$1190,MATCH(B43,Historical!$B$7:$B$1192,0))-1)*100)</f>
        <v>9.2452830188679336</v>
      </c>
      <c r="T43" s="474">
        <f>IF(INDEX(Historical!$F$7:$F$1190,MATCH(B43,Historical!$B$7:$B$1192,0))=0,"n/a",((INDEX(Historical!$C$7:$C$1190,MATCH(B43,Historical!$B$7:$B$1192,0))/INDEX(Historical!$F$7:$F$1190,MATCH(B43,Historical!$B$7:$B$1192,0)))^(1/3)-1)*100)</f>
        <v>9.334765840589121</v>
      </c>
      <c r="U43" s="474">
        <f>IF(INDEX(Historical!$H$7:$H$1190,MATCH(B43,Historical!$B$7:$B$1192,0))=0,"n/a",((INDEX(Historical!$C$7:$C$1190,MATCH(B43,Historical!$B$7:$B$1192,0))/INDEX(Historical!$H$7:$H$1190,MATCH(B43,Historical!$B$7:$B$1192,0)))^(1/5)-1)*100)</f>
        <v>8.7303328738917116</v>
      </c>
      <c r="V43" s="474">
        <f>IF(INDEX(Historical!$M$7:$M$1190,MATCH(B43,Historical!$B$7:$B$1192,0))=0,"n/a",((INDEX(Historical!$C$7:$C$1190,MATCH(B43,Historical!$B$7:$B$1192,0))/INDEX(Historical!$M$7:$M$1190,MATCH(B43,Historical!$B$7:$B$1192,0)))^(1/10)-1)*100)</f>
        <v>9.8644061229343336</v>
      </c>
      <c r="W43" s="475">
        <f t="shared" si="3"/>
        <v>0.88503380386925179</v>
      </c>
      <c r="X43" s="476">
        <f t="shared" si="4"/>
        <v>0.46241169882901018</v>
      </c>
      <c r="Y43" s="443"/>
      <c r="Z43" s="430">
        <f t="shared" si="5"/>
        <v>19.912881144990667</v>
      </c>
      <c r="AA43" s="581">
        <f t="shared" si="6"/>
        <v>16.017734909769754</v>
      </c>
      <c r="AB43" s="406">
        <v>12</v>
      </c>
      <c r="AC43" s="568">
        <v>32.14</v>
      </c>
      <c r="AD43" s="568">
        <v>2</v>
      </c>
      <c r="AE43" s="568">
        <v>2.66</v>
      </c>
      <c r="AF43" s="568">
        <v>7.99</v>
      </c>
      <c r="AG43" s="568">
        <v>58.24</v>
      </c>
      <c r="AH43" s="568">
        <v>6.17</v>
      </c>
      <c r="AI43" s="568">
        <v>8.19</v>
      </c>
      <c r="AJ43" s="568">
        <v>18.88</v>
      </c>
      <c r="AK43" s="568">
        <v>8.02</v>
      </c>
      <c r="AL43" s="576">
        <v>48530</v>
      </c>
      <c r="AM43" s="571">
        <v>0.22</v>
      </c>
      <c r="AN43" s="568">
        <v>0.99</v>
      </c>
      <c r="AO43" s="510">
        <f t="shared" si="7"/>
        <v>-6.0442249414160081</v>
      </c>
      <c r="AP43" s="511">
        <f t="shared" si="8"/>
        <v>9.9735099683537456</v>
      </c>
      <c r="AQ43" s="582">
        <f t="shared" si="9"/>
        <v>138.496868769625</v>
      </c>
      <c r="AR43" s="430">
        <f>INDEX(Historical!$C$7:$C$1190,MATCH(B43,Historical!$B$7:$B$1214,0))*IF(AH43="n/a",1.03,IF(AH43&lt;0,1.01,IF(AH43&gt;10,1.1,(1+AH43/100))))</f>
        <v>6.1472430000000005</v>
      </c>
      <c r="AS43" s="581">
        <f t="shared" si="10"/>
        <v>6.6507022017000006</v>
      </c>
      <c r="AT43" s="581">
        <f t="shared" si="15"/>
        <v>7.184088518276341</v>
      </c>
      <c r="AU43" s="581">
        <f t="shared" si="15"/>
        <v>7.7602524174421035</v>
      </c>
      <c r="AV43" s="581">
        <f t="shared" si="15"/>
        <v>8.3826246613209605</v>
      </c>
      <c r="AW43" s="430">
        <f t="shared" si="12"/>
        <v>36.124910798739407</v>
      </c>
      <c r="AX43" s="516">
        <f t="shared" si="13"/>
        <v>7.0171346319495367</v>
      </c>
      <c r="AY43" s="606">
        <v>1.26</v>
      </c>
      <c r="AZ43" s="571">
        <v>29.959999999999997</v>
      </c>
      <c r="BA43" s="571">
        <v>-11.55</v>
      </c>
      <c r="BB43" s="571">
        <v>-1.24</v>
      </c>
      <c r="BC43" s="571">
        <v>-0.89</v>
      </c>
      <c r="BE43" s="421">
        <v>2005</v>
      </c>
      <c r="BF43" s="421">
        <f t="shared" si="14"/>
        <v>2</v>
      </c>
      <c r="BG43" s="578">
        <v>1.77</v>
      </c>
      <c r="BH43" t="s">
        <v>3876</v>
      </c>
      <c r="BI43" t="s">
        <v>3877</v>
      </c>
    </row>
    <row r="44" spans="1:61" ht="11.25" customHeight="1" x14ac:dyDescent="0.25">
      <c r="A44" s="95" t="s">
        <v>4063</v>
      </c>
      <c r="B44" s="405" t="s">
        <v>863</v>
      </c>
      <c r="C44" s="734" t="s">
        <v>107</v>
      </c>
      <c r="D44" s="734" t="s">
        <v>117</v>
      </c>
      <c r="E44" s="504">
        <v>13</v>
      </c>
      <c r="F44" s="33">
        <v>402</v>
      </c>
      <c r="G44" s="33" t="s">
        <v>105</v>
      </c>
      <c r="H44" s="33" t="s">
        <v>105</v>
      </c>
      <c r="I44" s="573">
        <v>46.18</v>
      </c>
      <c r="J44" s="430">
        <f t="shared" si="0"/>
        <v>3.3780857514075358</v>
      </c>
      <c r="K44" s="575">
        <v>0.39</v>
      </c>
      <c r="L44" s="406">
        <v>4</v>
      </c>
      <c r="M44" s="423">
        <f t="shared" si="1"/>
        <v>1.56</v>
      </c>
      <c r="N44" s="183" t="s">
        <v>570</v>
      </c>
      <c r="O44" s="505">
        <v>0.37</v>
      </c>
      <c r="P44" s="422">
        <v>45723</v>
      </c>
      <c r="Q44" s="422">
        <v>45737</v>
      </c>
      <c r="R44" s="423">
        <f t="shared" si="2"/>
        <v>5.4054054054054106</v>
      </c>
      <c r="S44" s="474">
        <f>IF(INDEX(Historical!$D$7:$D$1190,MATCH(B44,Historical!$B$7:$B$1192,0))=0,"n/a",(INDEX(Historical!$C$7:$C$1190,MATCH(B44,Historical!$B$7:$B$1192,0))/INDEX(Historical!$D$7:$D$1190,MATCH(B44,Historical!$B$7:$B$1192,0))-1)*100)</f>
        <v>8.8235294117646959</v>
      </c>
      <c r="T44" s="474">
        <f>IF(INDEX(Historical!$F$7:$F$1190,MATCH(B44,Historical!$B$7:$B$1192,0))=0,"n/a",((INDEX(Historical!$C$7:$C$1190,MATCH(B44,Historical!$B$7:$B$1192,0))/INDEX(Historical!$F$7:$F$1190,MATCH(B44,Historical!$B$7:$B$1192,0)))^(1/3)-1)*100)</f>
        <v>8.4595775991327393</v>
      </c>
      <c r="U44" s="474">
        <f>IF(INDEX(Historical!$H$7:$H$1190,MATCH(B44,Historical!$B$7:$B$1192,0))=0,"n/a",((INDEX(Historical!$C$7:$C$1190,MATCH(B44,Historical!$B$7:$B$1192,0))/INDEX(Historical!$H$7:$H$1190,MATCH(B44,Historical!$B$7:$B$1192,0)))^(1/5)-1)*100)</f>
        <v>8.1564298323768547</v>
      </c>
      <c r="V44" s="474">
        <f>IF(INDEX(Historical!$M$7:$M$1190,MATCH(B44,Historical!$B$7:$B$1192,0))=0,"n/a",((INDEX(Historical!$C$7:$C$1190,MATCH(B44,Historical!$B$7:$B$1192,0))/INDEX(Historical!$M$7:$M$1190,MATCH(B44,Historical!$B$7:$B$1192,0)))^(1/10)-1)*100)</f>
        <v>11.918543025576867</v>
      </c>
      <c r="W44" s="475">
        <f t="shared" si="3"/>
        <v>0.68434789511380545</v>
      </c>
      <c r="X44" s="476" t="str">
        <f t="shared" si="4"/>
        <v>n/a</v>
      </c>
      <c r="Y44" s="442"/>
      <c r="Z44" s="430">
        <f t="shared" si="5"/>
        <v>59.090909090909093</v>
      </c>
      <c r="AA44" s="581">
        <f t="shared" si="6"/>
        <v>17.492424242424242</v>
      </c>
      <c r="AB44" s="406">
        <v>12</v>
      </c>
      <c r="AC44" s="568">
        <v>2.64</v>
      </c>
      <c r="AD44" s="568" t="s">
        <v>135</v>
      </c>
      <c r="AE44" s="568">
        <v>2.86</v>
      </c>
      <c r="AF44" s="568">
        <v>3.31</v>
      </c>
      <c r="AG44" s="568">
        <v>17.8</v>
      </c>
      <c r="AH44" s="568">
        <v>-9.6100000000000012</v>
      </c>
      <c r="AI44" s="568">
        <v>-2.67</v>
      </c>
      <c r="AJ44" s="568">
        <v>-9.6100000000000012</v>
      </c>
      <c r="AK44" s="568">
        <v>-6.02</v>
      </c>
      <c r="AL44" s="576">
        <v>876.99</v>
      </c>
      <c r="AM44" s="571">
        <v>1.78</v>
      </c>
      <c r="AN44" s="568">
        <v>0</v>
      </c>
      <c r="AO44" s="510">
        <f t="shared" si="7"/>
        <v>-5.9579086586398518</v>
      </c>
      <c r="AP44" s="511">
        <f t="shared" si="8"/>
        <v>11.53451558378439</v>
      </c>
      <c r="AQ44" s="582">
        <f t="shared" si="9"/>
        <v>60.416020594265028</v>
      </c>
      <c r="AR44" s="430">
        <f>INDEX(Historical!$C$7:$C$1190,MATCH(B44,Historical!$B$7:$B$1214,0))*IF(AH44="n/a",1.03,IF(AH44&lt;0,1.01,IF(AH44&gt;10,1.1,(1+AH44/100))))</f>
        <v>1.4947999999999999</v>
      </c>
      <c r="AS44" s="581">
        <f t="shared" si="10"/>
        <v>1.5097479999999999</v>
      </c>
      <c r="AT44" s="581">
        <f t="shared" si="15"/>
        <v>1.52484548</v>
      </c>
      <c r="AU44" s="581">
        <f t="shared" si="15"/>
        <v>1.5400939348</v>
      </c>
      <c r="AV44" s="581">
        <f t="shared" si="15"/>
        <v>1.5554948741479999</v>
      </c>
      <c r="AW44" s="430">
        <f t="shared" si="12"/>
        <v>7.624982288947999</v>
      </c>
      <c r="AX44" s="516">
        <f t="shared" si="13"/>
        <v>16.511438477583368</v>
      </c>
      <c r="AY44" s="606">
        <v>0.39</v>
      </c>
      <c r="AZ44" s="571">
        <v>8.7099999999999991</v>
      </c>
      <c r="BA44" s="571">
        <v>-19.220000000000002</v>
      </c>
      <c r="BB44" s="571">
        <v>3.08</v>
      </c>
      <c r="BC44" s="571">
        <v>-5.72</v>
      </c>
      <c r="BE44" s="421">
        <v>2013</v>
      </c>
      <c r="BF44" s="421">
        <f t="shared" si="14"/>
        <v>1</v>
      </c>
      <c r="BG44" s="578">
        <v>4.6899999999999995</v>
      </c>
      <c r="BH44" t="s">
        <v>3876</v>
      </c>
      <c r="BI44" t="s">
        <v>3877</v>
      </c>
    </row>
    <row r="45" spans="1:61" ht="11.25" customHeight="1" x14ac:dyDescent="0.25">
      <c r="A45" s="88" t="s">
        <v>4064</v>
      </c>
      <c r="B45" s="405" t="s">
        <v>861</v>
      </c>
      <c r="C45" s="734" t="s">
        <v>3636</v>
      </c>
      <c r="D45" s="734" t="s">
        <v>4812</v>
      </c>
      <c r="E45" s="504">
        <v>15</v>
      </c>
      <c r="F45" s="33">
        <v>312</v>
      </c>
      <c r="G45" s="33" t="s">
        <v>105</v>
      </c>
      <c r="H45" s="33" t="s">
        <v>105</v>
      </c>
      <c r="I45" s="573">
        <v>203.85</v>
      </c>
      <c r="J45" s="430">
        <f t="shared" si="0"/>
        <v>3.3357861172430709</v>
      </c>
      <c r="K45" s="575">
        <v>1.7</v>
      </c>
      <c r="L45" s="406">
        <v>4</v>
      </c>
      <c r="M45" s="423">
        <f t="shared" si="1"/>
        <v>6.8</v>
      </c>
      <c r="N45" s="183" t="s">
        <v>3425</v>
      </c>
      <c r="O45" s="505">
        <v>1.62</v>
      </c>
      <c r="P45" s="422">
        <v>45758</v>
      </c>
      <c r="Q45" s="422">
        <v>45775</v>
      </c>
      <c r="R45" s="423">
        <f t="shared" si="2"/>
        <v>4.9382716049382616</v>
      </c>
      <c r="S45" s="474">
        <f>IF(INDEX(Historical!$D$7:$D$1190,MATCH(B45,Historical!$B$7:$B$1192,0))=0,"n/a",(INDEX(Historical!$C$7:$C$1190,MATCH(B45,Historical!$B$7:$B$1192,0))/INDEX(Historical!$D$7:$D$1190,MATCH(B45,Historical!$B$7:$B$1192,0))-1)*100)</f>
        <v>3.961965134706813</v>
      </c>
      <c r="T45" s="474">
        <f>IF(INDEX(Historical!$F$7:$F$1190,MATCH(B45,Historical!$B$7:$B$1192,0))=0,"n/a",((INDEX(Historical!$C$7:$C$1190,MATCH(B45,Historical!$B$7:$B$1192,0))/INDEX(Historical!$F$7:$F$1190,MATCH(B45,Historical!$B$7:$B$1192,0)))^(1/3)-1)*100)</f>
        <v>9.2559970748619769</v>
      </c>
      <c r="U45" s="474">
        <f>IF(INDEX(Historical!$H$7:$H$1190,MATCH(B45,Historical!$B$7:$B$1192,0))=0,"n/a",((INDEX(Historical!$C$7:$C$1190,MATCH(B45,Historical!$B$7:$B$1192,0))/INDEX(Historical!$H$7:$H$1190,MATCH(B45,Historical!$B$7:$B$1192,0)))^(1/5)-1)*100)</f>
        <v>12.688429804940649</v>
      </c>
      <c r="V45" s="474">
        <f>IF(INDEX(Historical!$M$7:$M$1190,MATCH(B45,Historical!$B$7:$B$1192,0))=0,"n/a",((INDEX(Historical!$C$7:$C$1190,MATCH(B45,Historical!$B$7:$B$1192,0))/INDEX(Historical!$M$7:$M$1190,MATCH(B45,Historical!$B$7:$B$1192,0)))^(1/10)-1)*100)</f>
        <v>16.701806918489769</v>
      </c>
      <c r="W45" s="475">
        <f t="shared" si="3"/>
        <v>0.75970401686861178</v>
      </c>
      <c r="X45" s="476">
        <f t="shared" si="4"/>
        <v>4.8801653095925568</v>
      </c>
      <c r="Y45" s="574" t="s">
        <v>3367</v>
      </c>
      <c r="Z45" s="430">
        <f t="shared" si="5"/>
        <v>247.27272727272725</v>
      </c>
      <c r="AA45" s="581">
        <f t="shared" si="6"/>
        <v>74.127272727272725</v>
      </c>
      <c r="AB45" s="406">
        <v>12</v>
      </c>
      <c r="AC45" s="568">
        <v>2.75</v>
      </c>
      <c r="AD45" s="568">
        <v>4.5999999999999996</v>
      </c>
      <c r="AE45" s="568">
        <v>9.3000000000000007</v>
      </c>
      <c r="AF45" s="568">
        <v>25.71</v>
      </c>
      <c r="AG45" s="568">
        <v>66.100000000000009</v>
      </c>
      <c r="AH45" s="568">
        <v>10.440000000000001</v>
      </c>
      <c r="AI45" s="568">
        <v>33.17</v>
      </c>
      <c r="AJ45" s="568">
        <v>2.6</v>
      </c>
      <c r="AK45" s="568">
        <v>16.100000000000001</v>
      </c>
      <c r="AL45" s="576">
        <v>95450</v>
      </c>
      <c r="AM45" s="571">
        <v>0.24</v>
      </c>
      <c r="AN45" s="568">
        <v>12.18</v>
      </c>
      <c r="AO45" s="510">
        <f t="shared" si="7"/>
        <v>-58.103056805089004</v>
      </c>
      <c r="AP45" s="511">
        <f t="shared" si="8"/>
        <v>16.024215922183721</v>
      </c>
      <c r="AQ45" s="582">
        <f t="shared" si="9"/>
        <v>820.3410435070449</v>
      </c>
      <c r="AR45" s="430">
        <f>INDEX(Historical!$C$7:$C$1190,MATCH(B45,Historical!$B$7:$B$1214,0))*IF(AH45="n/a",1.03,IF(AH45&lt;0,1.01,IF(AH45&gt;10,1.1,(1+AH45/100))))</f>
        <v>7.2160000000000002</v>
      </c>
      <c r="AS45" s="581">
        <f t="shared" si="10"/>
        <v>7.9376000000000007</v>
      </c>
      <c r="AT45" s="581">
        <f t="shared" si="15"/>
        <v>8.7313600000000022</v>
      </c>
      <c r="AU45" s="581">
        <f t="shared" si="15"/>
        <v>9.6044960000000028</v>
      </c>
      <c r="AV45" s="581">
        <f t="shared" si="15"/>
        <v>10.564945600000003</v>
      </c>
      <c r="AW45" s="430">
        <f t="shared" si="12"/>
        <v>44.054401600000006</v>
      </c>
      <c r="AX45" s="516">
        <f t="shared" si="13"/>
        <v>21.611185479519257</v>
      </c>
      <c r="AY45" s="606">
        <v>0.87</v>
      </c>
      <c r="AZ45" s="571">
        <v>18.170000000000002</v>
      </c>
      <c r="BA45" s="571">
        <v>-16.3</v>
      </c>
      <c r="BB45" s="571">
        <v>-5.48</v>
      </c>
      <c r="BC45" s="571">
        <v>-1.27</v>
      </c>
      <c r="BE45" s="421">
        <v>2011</v>
      </c>
      <c r="BF45" s="421">
        <f t="shared" si="14"/>
        <v>1</v>
      </c>
      <c r="BG45" s="578">
        <v>3.8600000000000003</v>
      </c>
      <c r="BH45" t="s">
        <v>3876</v>
      </c>
      <c r="BI45" t="s">
        <v>3878</v>
      </c>
    </row>
    <row r="46" spans="1:61" ht="11.25" customHeight="1" x14ac:dyDescent="0.25">
      <c r="A46" s="95" t="s">
        <v>876</v>
      </c>
      <c r="B46" s="405" t="s">
        <v>877</v>
      </c>
      <c r="C46" s="734" t="s">
        <v>107</v>
      </c>
      <c r="D46" s="734" t="s">
        <v>117</v>
      </c>
      <c r="E46" s="504">
        <v>14</v>
      </c>
      <c r="F46" s="33">
        <v>360</v>
      </c>
      <c r="G46" s="33" t="s">
        <v>105</v>
      </c>
      <c r="H46" s="33" t="s">
        <v>105</v>
      </c>
      <c r="I46" s="573">
        <v>367</v>
      </c>
      <c r="J46" s="430">
        <f t="shared" si="0"/>
        <v>0.81198910081743869</v>
      </c>
      <c r="K46" s="575">
        <v>0.745</v>
      </c>
      <c r="L46" s="406">
        <v>4</v>
      </c>
      <c r="M46" s="423">
        <f t="shared" si="1"/>
        <v>2.98</v>
      </c>
      <c r="N46" s="183" t="s">
        <v>106</v>
      </c>
      <c r="O46" s="505">
        <v>0.67500000000000004</v>
      </c>
      <c r="P46" s="422">
        <v>45778</v>
      </c>
      <c r="Q46" s="422">
        <v>45792</v>
      </c>
      <c r="R46" s="423">
        <f t="shared" si="2"/>
        <v>10.370370370370363</v>
      </c>
      <c r="S46" s="474">
        <f>IF(INDEX(Historical!$D$7:$D$1190,MATCH(B46,Historical!$B$7:$B$1192,0))=0,"n/a",(INDEX(Historical!$C$7:$C$1190,MATCH(B46,Historical!$B$7:$B$1192,0))/INDEX(Historical!$D$7:$D$1190,MATCH(B46,Historical!$B$7:$B$1192,0))-1)*100)</f>
        <v>9.7713097713097774</v>
      </c>
      <c r="T46" s="474">
        <f>IF(INDEX(Historical!$F$7:$F$1190,MATCH(B46,Historical!$B$7:$B$1192,0))=0,"n/a",((INDEX(Historical!$C$7:$C$1190,MATCH(B46,Historical!$B$7:$B$1192,0))/INDEX(Historical!$F$7:$F$1190,MATCH(B46,Historical!$B$7:$B$1192,0)))^(1/3)-1)*100)</f>
        <v>9.8795697365797519</v>
      </c>
      <c r="U46" s="474">
        <f>IF(INDEX(Historical!$H$7:$H$1190,MATCH(B46,Historical!$B$7:$B$1192,0))=0,"n/a",((INDEX(Historical!$C$7:$C$1190,MATCH(B46,Historical!$B$7:$B$1192,0))/INDEX(Historical!$H$7:$H$1190,MATCH(B46,Historical!$B$7:$B$1192,0)))^(1/5)-1)*100)</f>
        <v>8.9469548752426409</v>
      </c>
      <c r="V46" s="474">
        <f>IF(INDEX(Historical!$M$7:$M$1190,MATCH(B46,Historical!$B$7:$B$1192,0))=0,"n/a",((INDEX(Historical!$C$7:$C$1190,MATCH(B46,Historical!$B$7:$B$1192,0))/INDEX(Historical!$M$7:$M$1190,MATCH(B46,Historical!$B$7:$B$1192,0)))^(1/10)-1)*100)</f>
        <v>11.057072056912553</v>
      </c>
      <c r="W46" s="475">
        <f t="shared" si="3"/>
        <v>0.80916130682618381</v>
      </c>
      <c r="X46" s="476">
        <f t="shared" si="4"/>
        <v>0.62045456832473234</v>
      </c>
      <c r="Y46" s="574" t="s">
        <v>760</v>
      </c>
      <c r="Z46" s="430">
        <f t="shared" si="5"/>
        <v>24.958123953098831</v>
      </c>
      <c r="AA46" s="581">
        <f t="shared" si="6"/>
        <v>30.737018425460636</v>
      </c>
      <c r="AB46" s="406">
        <v>12</v>
      </c>
      <c r="AC46" s="568">
        <v>11.94</v>
      </c>
      <c r="AD46" s="568">
        <v>2.81</v>
      </c>
      <c r="AE46" s="568">
        <v>4.7</v>
      </c>
      <c r="AF46" s="568">
        <v>10.09</v>
      </c>
      <c r="AG46" s="568">
        <v>37.99</v>
      </c>
      <c r="AH46" s="568">
        <v>8.17</v>
      </c>
      <c r="AI46" s="568">
        <v>13.19</v>
      </c>
      <c r="AJ46" s="568">
        <v>14.42</v>
      </c>
      <c r="AK46" s="568">
        <v>10.92</v>
      </c>
      <c r="AL46" s="576">
        <v>79130</v>
      </c>
      <c r="AM46" s="571">
        <v>3.15</v>
      </c>
      <c r="AN46" s="568">
        <v>2.3199999999999998</v>
      </c>
      <c r="AO46" s="510">
        <f t="shared" si="7"/>
        <v>-20.978074449400559</v>
      </c>
      <c r="AP46" s="511">
        <f t="shared" si="8"/>
        <v>9.7589439760600794</v>
      </c>
      <c r="AQ46" s="582">
        <f t="shared" si="9"/>
        <v>271.26601179860711</v>
      </c>
      <c r="AR46" s="430">
        <f>INDEX(Historical!$C$7:$C$1190,MATCH(B46,Historical!$B$7:$B$1214,0))*IF(AH46="n/a",1.03,IF(AH46&lt;0,1.01,IF(AH46&gt;10,1.1,(1+AH46/100))))</f>
        <v>2.8556880000000002</v>
      </c>
      <c r="AS46" s="581">
        <f t="shared" si="10"/>
        <v>3.1412568000000003</v>
      </c>
      <c r="AT46" s="581">
        <f t="shared" si="15"/>
        <v>3.4553824800000008</v>
      </c>
      <c r="AU46" s="581">
        <f t="shared" si="15"/>
        <v>3.8009207280000012</v>
      </c>
      <c r="AV46" s="581">
        <f t="shared" si="15"/>
        <v>4.1810128008000014</v>
      </c>
      <c r="AW46" s="430">
        <f t="shared" si="12"/>
        <v>17.434260808800005</v>
      </c>
      <c r="AX46" s="516">
        <f t="shared" si="13"/>
        <v>4.7504797844141704</v>
      </c>
      <c r="AY46" s="606">
        <v>0.87</v>
      </c>
      <c r="AZ46" s="571">
        <v>13.370000000000001</v>
      </c>
      <c r="BA46" s="571">
        <v>-11.129999999999999</v>
      </c>
      <c r="BB46" s="571">
        <v>1.66</v>
      </c>
      <c r="BC46" s="571">
        <v>-0.91999999999999993</v>
      </c>
      <c r="BE46" s="421">
        <v>2012</v>
      </c>
      <c r="BF46" s="421">
        <f t="shared" si="14"/>
        <v>1</v>
      </c>
      <c r="BG46" s="578">
        <v>4.9399999999999995</v>
      </c>
      <c r="BH46" t="s">
        <v>3876</v>
      </c>
      <c r="BI46" t="s">
        <v>3877</v>
      </c>
    </row>
    <row r="47" spans="1:61" ht="11.25" customHeight="1" x14ac:dyDescent="0.25">
      <c r="A47" s="8" t="s">
        <v>4067</v>
      </c>
      <c r="B47" s="405" t="s">
        <v>380</v>
      </c>
      <c r="C47" s="734" t="s">
        <v>111</v>
      </c>
      <c r="D47" s="734" t="s">
        <v>1146</v>
      </c>
      <c r="E47" s="504">
        <v>31</v>
      </c>
      <c r="F47" s="33">
        <v>111</v>
      </c>
      <c r="G47" s="33" t="s">
        <v>36</v>
      </c>
      <c r="H47" s="33" t="s">
        <v>36</v>
      </c>
      <c r="I47" s="568">
        <v>71.290000000000006</v>
      </c>
      <c r="J47" s="430">
        <f t="shared" si="0"/>
        <v>1.9077009398232572</v>
      </c>
      <c r="K47" s="579">
        <v>0.34</v>
      </c>
      <c r="L47" s="406">
        <v>4</v>
      </c>
      <c r="M47" s="423">
        <f t="shared" si="1"/>
        <v>1.36</v>
      </c>
      <c r="N47" s="183" t="s">
        <v>106</v>
      </c>
      <c r="O47" s="506">
        <v>0.32</v>
      </c>
      <c r="P47" s="422">
        <v>45596</v>
      </c>
      <c r="Q47" s="422">
        <v>45611</v>
      </c>
      <c r="R47" s="423">
        <f t="shared" si="2"/>
        <v>6.2500000000000053</v>
      </c>
      <c r="S47" s="474">
        <f>IF(INDEX(Historical!$D$7:$D$1190,MATCH(B47,Historical!$B$7:$B$1192,0))=0,"n/a",(INDEX(Historical!$C$7:$C$1190,MATCH(B47,Historical!$B$7:$B$1192,0))/INDEX(Historical!$D$7:$D$1190,MATCH(B47,Historical!$B$7:$B$1192,0))-1)*100)</f>
        <v>6.5573770491803351</v>
      </c>
      <c r="T47" s="474">
        <f>IF(INDEX(Historical!$F$7:$F$1190,MATCH(B47,Historical!$B$7:$B$1192,0))=0,"n/a",((INDEX(Historical!$C$7:$C$1190,MATCH(B47,Historical!$B$7:$B$1192,0))/INDEX(Historical!$F$7:$F$1190,MATCH(B47,Historical!$B$7:$B$1192,0)))^(1/3)-1)*100)</f>
        <v>7.0399331060163606</v>
      </c>
      <c r="U47" s="474">
        <f>IF(INDEX(Historical!$H$7:$H$1190,MATCH(B47,Historical!$B$7:$B$1192,0))=0,"n/a",((INDEX(Historical!$C$7:$C$1190,MATCH(B47,Historical!$B$7:$B$1192,0))/INDEX(Historical!$H$7:$H$1190,MATCH(B47,Historical!$B$7:$B$1192,0)))^(1/5)-1)*100)</f>
        <v>7.6316922514810814</v>
      </c>
      <c r="V47" s="474">
        <f>IF(INDEX(Historical!$M$7:$M$1190,MATCH(B47,Historical!$B$7:$B$1192,0))=0,"n/a",((INDEX(Historical!$C$7:$C$1190,MATCH(B47,Historical!$B$7:$B$1192,0))/INDEX(Historical!$M$7:$M$1190,MATCH(B47,Historical!$B$7:$B$1192,0)))^(1/10)-1)*100)</f>
        <v>15.792974364097635</v>
      </c>
      <c r="W47" s="475">
        <f t="shared" si="3"/>
        <v>0.48323337172194125</v>
      </c>
      <c r="X47" s="476">
        <f t="shared" si="4"/>
        <v>0.73878918213756839</v>
      </c>
      <c r="Y47" s="439"/>
      <c r="Z47" s="430">
        <f t="shared" si="5"/>
        <v>37.883008356545965</v>
      </c>
      <c r="AA47" s="581">
        <f t="shared" si="6"/>
        <v>19.857938718662954</v>
      </c>
      <c r="AB47" s="406">
        <v>12</v>
      </c>
      <c r="AC47" s="568">
        <v>3.59</v>
      </c>
      <c r="AD47" s="568">
        <v>3.1</v>
      </c>
      <c r="AE47" s="568">
        <v>2.64</v>
      </c>
      <c r="AF47" s="568">
        <v>5.57</v>
      </c>
      <c r="AG47" s="568">
        <v>27.6</v>
      </c>
      <c r="AH47" s="568">
        <v>2.93</v>
      </c>
      <c r="AI47" s="568">
        <v>9.91</v>
      </c>
      <c r="AJ47" s="568">
        <v>10.33</v>
      </c>
      <c r="AK47" s="568">
        <v>6.41</v>
      </c>
      <c r="AL47" s="576">
        <v>9990</v>
      </c>
      <c r="AM47" s="571">
        <v>19.830000000000002</v>
      </c>
      <c r="AN47" s="568">
        <v>0.18</v>
      </c>
      <c r="AO47" s="510">
        <f t="shared" si="7"/>
        <v>-10.318545527358616</v>
      </c>
      <c r="AP47" s="511">
        <f t="shared" si="8"/>
        <v>9.5393931913043382</v>
      </c>
      <c r="AQ47" s="582">
        <f t="shared" si="9"/>
        <v>121.71926059065741</v>
      </c>
      <c r="AR47" s="430">
        <f>INDEX(Historical!$C$7:$C$1190,MATCH(B47,Historical!$B$7:$B$1214,0))*IF(AH47="n/a",1.03,IF(AH47&lt;0,1.01,IF(AH47&gt;10,1.1,(1+AH47/100))))</f>
        <v>1.3380900000000002</v>
      </c>
      <c r="AS47" s="581">
        <f t="shared" si="10"/>
        <v>1.4706947190000002</v>
      </c>
      <c r="AT47" s="581">
        <f t="shared" ref="AT47:AV66" si="16">IF($AK47="n/a",1.03*AS47,IF($AK47&lt;0,1.01*AS47,IF($AK47&gt;10,1.1*AS47,(1+$AK47/100)*AS47)))</f>
        <v>1.5649662504879003</v>
      </c>
      <c r="AU47" s="581">
        <f t="shared" si="16"/>
        <v>1.6652805871441747</v>
      </c>
      <c r="AV47" s="581">
        <f t="shared" si="16"/>
        <v>1.7720250727801163</v>
      </c>
      <c r="AW47" s="430">
        <f t="shared" si="12"/>
        <v>7.8110566294121915</v>
      </c>
      <c r="AX47" s="516">
        <f t="shared" si="13"/>
        <v>10.956735347751707</v>
      </c>
      <c r="AY47" s="606">
        <v>1.25</v>
      </c>
      <c r="AZ47" s="571">
        <v>21.18</v>
      </c>
      <c r="BA47" s="571">
        <v>-22.56</v>
      </c>
      <c r="BB47" s="571">
        <v>1.9900000000000002</v>
      </c>
      <c r="BC47" s="571">
        <v>4.29</v>
      </c>
      <c r="BE47" s="421">
        <v>1994</v>
      </c>
      <c r="BF47" s="421">
        <f t="shared" si="14"/>
        <v>3</v>
      </c>
      <c r="BG47" s="578">
        <v>16.09</v>
      </c>
      <c r="BH47" t="s">
        <v>3876</v>
      </c>
      <c r="BI47" t="s">
        <v>3877</v>
      </c>
    </row>
    <row r="48" spans="1:61" ht="11.25" customHeight="1" x14ac:dyDescent="0.25">
      <c r="A48" s="8" t="s">
        <v>4068</v>
      </c>
      <c r="B48" s="405" t="s">
        <v>120</v>
      </c>
      <c r="C48" s="734" t="s">
        <v>122</v>
      </c>
      <c r="D48" s="734" t="s">
        <v>3518</v>
      </c>
      <c r="E48" s="504">
        <v>43</v>
      </c>
      <c r="F48" s="33">
        <v>62</v>
      </c>
      <c r="G48" s="33" t="s">
        <v>114</v>
      </c>
      <c r="H48" s="33" t="s">
        <v>114</v>
      </c>
      <c r="I48" s="568">
        <v>294.11</v>
      </c>
      <c r="J48" s="430">
        <f t="shared" si="0"/>
        <v>2.4344632960456973</v>
      </c>
      <c r="K48" s="575">
        <v>1.79</v>
      </c>
      <c r="L48" s="406">
        <v>4</v>
      </c>
      <c r="M48" s="423">
        <f t="shared" si="1"/>
        <v>7.16</v>
      </c>
      <c r="N48" s="183" t="s">
        <v>533</v>
      </c>
      <c r="O48" s="505">
        <v>1.77</v>
      </c>
      <c r="P48" s="422">
        <v>45748</v>
      </c>
      <c r="Q48" s="422">
        <v>45789</v>
      </c>
      <c r="R48" s="423">
        <f t="shared" si="2"/>
        <v>1.1299435028248599</v>
      </c>
      <c r="S48" s="474">
        <f>IF(INDEX(Historical!$D$7:$D$1190,MATCH(B48,Historical!$B$7:$B$1192,0))=0,"n/a",(INDEX(Historical!$C$7:$C$1190,MATCH(B48,Historical!$B$7:$B$1192,0))/INDEX(Historical!$D$7:$D$1190,MATCH(B48,Historical!$B$7:$B$1192,0))-1)*100)</f>
        <v>2.7656477438136706</v>
      </c>
      <c r="T48" s="474">
        <f>IF(INDEX(Historical!$F$7:$F$1190,MATCH(B48,Historical!$B$7:$B$1192,0))=0,"n/a",((INDEX(Historical!$C$7:$C$1190,MATCH(B48,Historical!$B$7:$B$1192,0))/INDEX(Historical!$F$7:$F$1190,MATCH(B48,Historical!$B$7:$B$1192,0)))^(1/3)-1)*100)</f>
        <v>6.528043621500812</v>
      </c>
      <c r="U48" s="474">
        <f>IF(INDEX(Historical!$H$7:$H$1190,MATCH(B48,Historical!$B$7:$B$1192,0))=0,"n/a",((INDEX(Historical!$C$7:$C$1190,MATCH(B48,Historical!$B$7:$B$1192,0))/INDEX(Historical!$H$7:$H$1190,MATCH(B48,Historical!$B$7:$B$1192,0)))^(1/5)-1)*100)</f>
        <v>9.0405025965725194</v>
      </c>
      <c r="V48" s="474">
        <f>IF(INDEX(Historical!$M$7:$M$1190,MATCH(B48,Historical!$B$7:$B$1192,0))=0,"n/a",((INDEX(Historical!$C$7:$C$1190,MATCH(B48,Historical!$B$7:$B$1192,0))/INDEX(Historical!$M$7:$M$1190,MATCH(B48,Historical!$B$7:$B$1192,0)))^(1/10)-1)*100)</f>
        <v>8.8628690424398258</v>
      </c>
      <c r="W48" s="475">
        <f t="shared" si="3"/>
        <v>1.0200424437371347</v>
      </c>
      <c r="X48" s="476">
        <f t="shared" si="4"/>
        <v>0.53908781136389505</v>
      </c>
      <c r="Y48" s="405"/>
      <c r="Z48" s="430">
        <f t="shared" si="5"/>
        <v>102.87356321839081</v>
      </c>
      <c r="AA48" s="581">
        <f t="shared" si="6"/>
        <v>42.257183908045981</v>
      </c>
      <c r="AB48" s="406">
        <v>9</v>
      </c>
      <c r="AC48" s="568">
        <v>6.96</v>
      </c>
      <c r="AD48" s="568">
        <v>10.31</v>
      </c>
      <c r="AE48" s="568">
        <v>5.43</v>
      </c>
      <c r="AF48" s="568">
        <v>4.21</v>
      </c>
      <c r="AG48" s="568">
        <v>10.26</v>
      </c>
      <c r="AH48" s="568">
        <v>-3.44</v>
      </c>
      <c r="AI48" s="568">
        <v>7.84</v>
      </c>
      <c r="AJ48" s="568">
        <v>16.77</v>
      </c>
      <c r="AK48" s="568">
        <v>4.1000000000000005</v>
      </c>
      <c r="AL48" s="576">
        <v>65459.999999999993</v>
      </c>
      <c r="AM48" s="571">
        <v>0.55999999999999994</v>
      </c>
      <c r="AN48" s="568">
        <v>1.18</v>
      </c>
      <c r="AO48" s="510">
        <f t="shared" si="7"/>
        <v>-30.782218015427766</v>
      </c>
      <c r="AP48" s="511">
        <f t="shared" si="8"/>
        <v>11.474965892618217</v>
      </c>
      <c r="AQ48" s="582">
        <f t="shared" si="9"/>
        <v>181.19012488814482</v>
      </c>
      <c r="AR48" s="430">
        <f>INDEX(Historical!$C$7:$C$1190,MATCH(B48,Historical!$B$7:$B$1214,0))*IF(AH48="n/a",1.03,IF(AH48&lt;0,1.01,IF(AH48&gt;10,1.1,(1+AH48/100))))</f>
        <v>7.1305999999999994</v>
      </c>
      <c r="AS48" s="581">
        <f t="shared" si="10"/>
        <v>7.6896390399999994</v>
      </c>
      <c r="AT48" s="581">
        <f t="shared" si="16"/>
        <v>8.004914240639998</v>
      </c>
      <c r="AU48" s="581">
        <f t="shared" si="16"/>
        <v>8.3331157245062375</v>
      </c>
      <c r="AV48" s="581">
        <f t="shared" si="16"/>
        <v>8.6747734692109919</v>
      </c>
      <c r="AW48" s="430">
        <f t="shared" si="12"/>
        <v>39.833042474357221</v>
      </c>
      <c r="AX48" s="516">
        <f t="shared" si="13"/>
        <v>13.543586574532393</v>
      </c>
      <c r="AY48" s="606">
        <v>0.83</v>
      </c>
      <c r="AZ48" s="571">
        <v>20.69</v>
      </c>
      <c r="BA48" s="571">
        <v>-13.79</v>
      </c>
      <c r="BB48" s="571">
        <v>1.37</v>
      </c>
      <c r="BC48" s="571">
        <v>-0.35000000000000003</v>
      </c>
      <c r="BE48" s="421">
        <v>1983</v>
      </c>
      <c r="BF48" s="421">
        <f t="shared" si="14"/>
        <v>4</v>
      </c>
      <c r="BG48" s="578">
        <v>4</v>
      </c>
      <c r="BH48" t="s">
        <v>3876</v>
      </c>
      <c r="BI48" t="s">
        <v>3877</v>
      </c>
    </row>
    <row r="49" spans="1:61" ht="11.25" customHeight="1" x14ac:dyDescent="0.25">
      <c r="A49" s="95" t="s">
        <v>4069</v>
      </c>
      <c r="B49" s="405" t="s">
        <v>869</v>
      </c>
      <c r="C49" s="734" t="s">
        <v>3535</v>
      </c>
      <c r="D49" s="734" t="s">
        <v>3651</v>
      </c>
      <c r="E49" s="504">
        <v>12</v>
      </c>
      <c r="F49" s="33">
        <v>430</v>
      </c>
      <c r="G49" s="33" t="s">
        <v>105</v>
      </c>
      <c r="H49" s="33" t="s">
        <v>105</v>
      </c>
      <c r="I49" s="573">
        <v>108.86</v>
      </c>
      <c r="J49" s="430">
        <f t="shared" si="0"/>
        <v>0.60628329965092786</v>
      </c>
      <c r="K49" s="575">
        <v>0.16500000000000001</v>
      </c>
      <c r="L49" s="406">
        <v>4</v>
      </c>
      <c r="M49" s="423">
        <f t="shared" si="1"/>
        <v>0.66</v>
      </c>
      <c r="N49" s="183" t="s">
        <v>126</v>
      </c>
      <c r="O49" s="505">
        <v>0.11</v>
      </c>
      <c r="P49" s="683">
        <v>45552</v>
      </c>
      <c r="Q49" s="683">
        <v>45574</v>
      </c>
      <c r="R49" s="423">
        <f t="shared" si="2"/>
        <v>50.000000000000014</v>
      </c>
      <c r="S49" s="474">
        <f>IF(INDEX(Historical!$D$7:$D$1190,MATCH(B49,Historical!$B$7:$B$1192,0))=0,"n/a",(INDEX(Historical!$C$7:$C$1190,MATCH(B49,Historical!$B$7:$B$1192,0))/INDEX(Historical!$D$7:$D$1190,MATCH(B49,Historical!$B$7:$B$1192,0))-1)*100)</f>
        <v>17.857142857142861</v>
      </c>
      <c r="T49" s="474">
        <f>IF(INDEX(Historical!$F$7:$F$1190,MATCH(B49,Historical!$B$7:$B$1192,0))=0,"n/a",((INDEX(Historical!$C$7:$C$1190,MATCH(B49,Historical!$B$7:$B$1192,0))/INDEX(Historical!$F$7:$F$1190,MATCH(B49,Historical!$B$7:$B$1192,0)))^(1/3)-1)*100)</f>
        <v>19.509492000563089</v>
      </c>
      <c r="U49" s="474">
        <f>IF(INDEX(Historical!$H$7:$H$1190,MATCH(B49,Historical!$B$7:$B$1192,0))=0,"n/a",((INDEX(Historical!$C$7:$C$1190,MATCH(B49,Historical!$B$7:$B$1192,0))/INDEX(Historical!$H$7:$H$1190,MATCH(B49,Historical!$B$7:$B$1192,0)))^(1/5)-1)*100)</f>
        <v>15.578962436501453</v>
      </c>
      <c r="V49" s="474">
        <f>IF(INDEX(Historical!$M$7:$M$1190,MATCH(B49,Historical!$B$7:$B$1192,0))=0,"n/a",((INDEX(Historical!$C$7:$C$1190,MATCH(B49,Historical!$B$7:$B$1192,0))/INDEX(Historical!$M$7:$M$1190,MATCH(B49,Historical!$B$7:$B$1192,0)))^(1/10)-1)*100)</f>
        <v>16.63465955039516</v>
      </c>
      <c r="W49" s="475">
        <f t="shared" si="3"/>
        <v>0.93653629575673347</v>
      </c>
      <c r="X49" s="476">
        <f t="shared" si="4"/>
        <v>1.0122782609812508</v>
      </c>
      <c r="Y49" s="574"/>
      <c r="Z49" s="430">
        <f t="shared" si="5"/>
        <v>26.294820717131479</v>
      </c>
      <c r="AA49" s="581">
        <f t="shared" si="6"/>
        <v>43.370517928286858</v>
      </c>
      <c r="AB49" s="406">
        <v>12</v>
      </c>
      <c r="AC49" s="568">
        <v>2.5099999999999998</v>
      </c>
      <c r="AD49" s="568">
        <v>1.6</v>
      </c>
      <c r="AE49" s="568">
        <v>7.06</v>
      </c>
      <c r="AF49" s="568">
        <v>11.55</v>
      </c>
      <c r="AG49" s="568">
        <v>31.019999999999996</v>
      </c>
      <c r="AH49" s="568">
        <v>60.38</v>
      </c>
      <c r="AI49" s="568">
        <v>13.38</v>
      </c>
      <c r="AJ49" s="568">
        <v>15.39</v>
      </c>
      <c r="AK49" s="568">
        <v>27.08</v>
      </c>
      <c r="AL49" s="576">
        <v>132910</v>
      </c>
      <c r="AM49" s="571">
        <v>0.61</v>
      </c>
      <c r="AN49" s="568">
        <v>0.7</v>
      </c>
      <c r="AO49" s="510">
        <f t="shared" si="7"/>
        <v>-27.185272192134477</v>
      </c>
      <c r="AP49" s="511">
        <f t="shared" si="8"/>
        <v>16.185245736152382</v>
      </c>
      <c r="AQ49" s="582">
        <f t="shared" si="9"/>
        <v>371.84247939879879</v>
      </c>
      <c r="AR49" s="430">
        <f>INDEX(Historical!$C$7:$C$1190,MATCH(B49,Historical!$B$7:$B$1214,0))*IF(AH49="n/a",1.03,IF(AH49&lt;0,1.01,IF(AH49&gt;10,1.1,(1+AH49/100))))</f>
        <v>0.54449999999999998</v>
      </c>
      <c r="AS49" s="581">
        <f t="shared" si="10"/>
        <v>0.59894999999999998</v>
      </c>
      <c r="AT49" s="581">
        <f t="shared" si="16"/>
        <v>0.65884500000000001</v>
      </c>
      <c r="AU49" s="581">
        <f t="shared" si="16"/>
        <v>0.72472950000000003</v>
      </c>
      <c r="AV49" s="581">
        <f t="shared" si="16"/>
        <v>0.79720245000000012</v>
      </c>
      <c r="AW49" s="430">
        <f t="shared" si="12"/>
        <v>3.3242269499999999</v>
      </c>
      <c r="AX49" s="516">
        <f t="shared" si="13"/>
        <v>3.0536716424765751</v>
      </c>
      <c r="AY49" s="606">
        <v>1.1599999999999999</v>
      </c>
      <c r="AZ49" s="571">
        <v>92.84</v>
      </c>
      <c r="BA49" s="571">
        <v>-3.11</v>
      </c>
      <c r="BB49" s="571">
        <v>4.5600000000000005</v>
      </c>
      <c r="BC49" s="571">
        <v>34.17</v>
      </c>
      <c r="BE49" s="421">
        <v>2012</v>
      </c>
      <c r="BF49" s="421">
        <f t="shared" si="14"/>
        <v>1</v>
      </c>
      <c r="BG49" s="578">
        <v>14.37</v>
      </c>
      <c r="BH49" t="s">
        <v>3876</v>
      </c>
      <c r="BI49" t="s">
        <v>3877</v>
      </c>
    </row>
    <row r="50" spans="1:61" ht="11.25" customHeight="1" x14ac:dyDescent="0.25">
      <c r="A50" s="88" t="s">
        <v>4070</v>
      </c>
      <c r="B50" s="405" t="s">
        <v>883</v>
      </c>
      <c r="C50" s="734" t="s">
        <v>107</v>
      </c>
      <c r="D50" s="734" t="s">
        <v>3652</v>
      </c>
      <c r="E50" s="504">
        <v>14</v>
      </c>
      <c r="F50" s="33">
        <v>340</v>
      </c>
      <c r="G50" s="33" t="s">
        <v>105</v>
      </c>
      <c r="H50" s="33" t="s">
        <v>105</v>
      </c>
      <c r="I50" s="573">
        <v>44</v>
      </c>
      <c r="J50" s="430">
        <f t="shared" si="0"/>
        <v>5.1818181818181808</v>
      </c>
      <c r="K50" s="575">
        <v>0.56999999999999995</v>
      </c>
      <c r="L50" s="406">
        <v>4</v>
      </c>
      <c r="M50" s="423">
        <f t="shared" si="1"/>
        <v>2.2799999999999998</v>
      </c>
      <c r="N50" s="183" t="s">
        <v>206</v>
      </c>
      <c r="O50" s="505">
        <v>0.56000000000000005</v>
      </c>
      <c r="P50" s="422">
        <v>45643</v>
      </c>
      <c r="Q50" s="422">
        <v>45646</v>
      </c>
      <c r="R50" s="423">
        <f t="shared" si="2"/>
        <v>1.7857142857142672</v>
      </c>
      <c r="S50" s="474">
        <f>IF(INDEX(Historical!$D$7:$D$1190,MATCH(B50,Historical!$B$7:$B$1192,0))=0,"n/a",(INDEX(Historical!$C$7:$C$1190,MATCH(B50,Historical!$B$7:$B$1192,0))/INDEX(Historical!$D$7:$D$1190,MATCH(B50,Historical!$B$7:$B$1192,0))-1)*100)</f>
        <v>1.8099547511312153</v>
      </c>
      <c r="T50" s="474">
        <f>IF(INDEX(Historical!$F$7:$F$1190,MATCH(B50,Historical!$B$7:$B$1192,0))=0,"n/a",((INDEX(Historical!$C$7:$C$1190,MATCH(B50,Historical!$B$7:$B$1192,0))/INDEX(Historical!$F$7:$F$1190,MATCH(B50,Historical!$B$7:$B$1192,0)))^(1/3)-1)*100)</f>
        <v>2.0036124158584023</v>
      </c>
      <c r="U50" s="474">
        <f>IF(INDEX(Historical!$H$7:$H$1190,MATCH(B50,Historical!$B$7:$B$1192,0))=0,"n/a",((INDEX(Historical!$C$7:$C$1190,MATCH(B50,Historical!$B$7:$B$1192,0))/INDEX(Historical!$H$7:$H$1190,MATCH(B50,Historical!$B$7:$B$1192,0)))^(1/5)-1)*100)</f>
        <v>1.6816147821954619</v>
      </c>
      <c r="V50" s="474">
        <f>IF(INDEX(Historical!$M$7:$M$1190,MATCH(B50,Historical!$B$7:$B$1192,0))=0,"n/a",((INDEX(Historical!$C$7:$C$1190,MATCH(B50,Historical!$B$7:$B$1192,0))/INDEX(Historical!$M$7:$M$1190,MATCH(B50,Historical!$B$7:$B$1192,0)))^(1/10)-1)*100)</f>
        <v>1.9767293574032063</v>
      </c>
      <c r="W50" s="475">
        <f t="shared" si="3"/>
        <v>0.85070562436760133</v>
      </c>
      <c r="X50" s="476" t="str">
        <f t="shared" si="4"/>
        <v>n/a</v>
      </c>
      <c r="Y50" s="451"/>
      <c r="Z50" s="430" t="str">
        <f t="shared" si="5"/>
        <v>n/a</v>
      </c>
      <c r="AA50" s="581" t="str">
        <f t="shared" si="6"/>
        <v>n/a</v>
      </c>
      <c r="AB50" s="406">
        <v>12</v>
      </c>
      <c r="AC50" s="568" t="s">
        <v>135</v>
      </c>
      <c r="AD50" s="568" t="s">
        <v>135</v>
      </c>
      <c r="AE50" s="568" t="s">
        <v>135</v>
      </c>
      <c r="AF50" s="568" t="s">
        <v>135</v>
      </c>
      <c r="AG50" s="568" t="s">
        <v>135</v>
      </c>
      <c r="AH50" s="568" t="s">
        <v>135</v>
      </c>
      <c r="AI50" s="568" t="s">
        <v>135</v>
      </c>
      <c r="AJ50" s="568" t="s">
        <v>135</v>
      </c>
      <c r="AK50" s="568" t="s">
        <v>135</v>
      </c>
      <c r="AL50" s="576" t="s">
        <v>135</v>
      </c>
      <c r="AM50" s="571" t="s">
        <v>135</v>
      </c>
      <c r="AN50" s="568" t="s">
        <v>135</v>
      </c>
      <c r="AO50" s="510" t="str">
        <f t="shared" si="7"/>
        <v>n/a</v>
      </c>
      <c r="AP50" s="511">
        <f t="shared" si="8"/>
        <v>6.8634329640136427</v>
      </c>
      <c r="AQ50" s="582" t="str">
        <f t="shared" si="9"/>
        <v>n/a</v>
      </c>
      <c r="AR50" s="430">
        <f>INDEX(Historical!$C$7:$C$1190,MATCH(B50,Historical!$B$7:$B$1214,0))*IF(AH50="n/a",1.03,IF(AH50&lt;0,1.01,IF(AH50&gt;10,1.1,(1+AH50/100))))</f>
        <v>2.3174999999999999</v>
      </c>
      <c r="AS50" s="581">
        <f t="shared" si="10"/>
        <v>2.387025</v>
      </c>
      <c r="AT50" s="581">
        <f t="shared" si="16"/>
        <v>2.45863575</v>
      </c>
      <c r="AU50" s="581">
        <f t="shared" si="16"/>
        <v>2.5323948225000001</v>
      </c>
      <c r="AV50" s="581">
        <f t="shared" si="16"/>
        <v>2.6083666671750003</v>
      </c>
      <c r="AW50" s="430">
        <f t="shared" si="12"/>
        <v>12.303922239675</v>
      </c>
      <c r="AX50" s="516">
        <f t="shared" si="13"/>
        <v>27.963459635625</v>
      </c>
      <c r="AY50" s="606" t="s">
        <v>135</v>
      </c>
      <c r="AZ50" s="571" t="s">
        <v>135</v>
      </c>
      <c r="BA50" s="571" t="s">
        <v>135</v>
      </c>
      <c r="BB50" s="571" t="s">
        <v>135</v>
      </c>
      <c r="BC50" s="571" t="s">
        <v>135</v>
      </c>
      <c r="BD50" s="591" t="s">
        <v>3601</v>
      </c>
      <c r="BE50" s="421">
        <v>2012</v>
      </c>
      <c r="BF50" s="421">
        <f t="shared" si="14"/>
        <v>1</v>
      </c>
      <c r="BG50" s="578" t="s">
        <v>135</v>
      </c>
      <c r="BH50" t="s">
        <v>3876</v>
      </c>
      <c r="BI50" t="s">
        <v>3877</v>
      </c>
    </row>
    <row r="51" spans="1:61" ht="11.25" customHeight="1" x14ac:dyDescent="0.25">
      <c r="A51" s="95" t="s">
        <v>4071</v>
      </c>
      <c r="B51" s="405" t="s">
        <v>881</v>
      </c>
      <c r="C51" s="734" t="s">
        <v>111</v>
      </c>
      <c r="D51" s="734" t="s">
        <v>1146</v>
      </c>
      <c r="E51" s="504">
        <v>14</v>
      </c>
      <c r="F51" s="33">
        <v>344</v>
      </c>
      <c r="G51" s="33" t="s">
        <v>105</v>
      </c>
      <c r="H51" s="33" t="s">
        <v>105</v>
      </c>
      <c r="I51" s="573">
        <v>43.97</v>
      </c>
      <c r="J51" s="430">
        <f t="shared" si="0"/>
        <v>2.3652490334318856</v>
      </c>
      <c r="K51" s="575">
        <v>0.26</v>
      </c>
      <c r="L51" s="406">
        <v>4</v>
      </c>
      <c r="M51" s="423">
        <f t="shared" si="1"/>
        <v>1.04</v>
      </c>
      <c r="N51" s="183" t="s">
        <v>533</v>
      </c>
      <c r="O51" s="505">
        <v>0.25</v>
      </c>
      <c r="P51" s="422">
        <v>45685</v>
      </c>
      <c r="Q51" s="422">
        <v>45700</v>
      </c>
      <c r="R51" s="423">
        <f t="shared" si="2"/>
        <v>4.0000000000000036</v>
      </c>
      <c r="S51" s="474">
        <f>IF(INDEX(Historical!$D$7:$D$1190,MATCH(B51,Historical!$B$7:$B$1192,0))=0,"n/a",(INDEX(Historical!$C$7:$C$1190,MATCH(B51,Historical!$B$7:$B$1192,0))/INDEX(Historical!$D$7:$D$1190,MATCH(B51,Historical!$B$7:$B$1192,0))-1)*100)</f>
        <v>4.1666666666666741</v>
      </c>
      <c r="T51" s="474">
        <f>IF(INDEX(Historical!$F$7:$F$1190,MATCH(B51,Historical!$B$7:$B$1192,0))=0,"n/a",((INDEX(Historical!$C$7:$C$1190,MATCH(B51,Historical!$B$7:$B$1192,0))/INDEX(Historical!$F$7:$F$1190,MATCH(B51,Historical!$B$7:$B$1192,0)))^(1/3)-1)*100)</f>
        <v>7.7217345015941907</v>
      </c>
      <c r="U51" s="474">
        <f>IF(INDEX(Historical!$H$7:$H$1190,MATCH(B51,Historical!$B$7:$B$1192,0))=0,"n/a",((INDEX(Historical!$C$7:$C$1190,MATCH(B51,Historical!$B$7:$B$1192,0))/INDEX(Historical!$H$7:$H$1190,MATCH(B51,Historical!$B$7:$B$1192,0)))^(1/5)-1)*100)</f>
        <v>7.3940923785779322</v>
      </c>
      <c r="V51" s="474">
        <f>IF(INDEX(Historical!$M$7:$M$1190,MATCH(B51,Historical!$B$7:$B$1192,0))=0,"n/a",((INDEX(Historical!$C$7:$C$1190,MATCH(B51,Historical!$B$7:$B$1192,0))/INDEX(Historical!$M$7:$M$1190,MATCH(B51,Historical!$B$7:$B$1192,0)))^(1/10)-1)*100)</f>
        <v>9.5958226385217227</v>
      </c>
      <c r="W51" s="475">
        <f t="shared" si="3"/>
        <v>0.77055325604861569</v>
      </c>
      <c r="X51" s="476">
        <f t="shared" si="4"/>
        <v>0.67835709895210383</v>
      </c>
      <c r="Y51" s="433"/>
      <c r="Z51" s="430">
        <f t="shared" si="5"/>
        <v>44.44444444444445</v>
      </c>
      <c r="AA51" s="581">
        <f t="shared" si="6"/>
        <v>18.79059829059829</v>
      </c>
      <c r="AB51" s="406">
        <v>2</v>
      </c>
      <c r="AC51" s="568">
        <v>2.34</v>
      </c>
      <c r="AD51" s="568" t="s">
        <v>135</v>
      </c>
      <c r="AE51" s="568">
        <v>0.69</v>
      </c>
      <c r="AF51" s="568">
        <v>1.97</v>
      </c>
      <c r="AG51" s="568">
        <v>10.68</v>
      </c>
      <c r="AH51" s="568">
        <v>-20.45</v>
      </c>
      <c r="AI51" s="568">
        <v>4.26</v>
      </c>
      <c r="AJ51" s="568">
        <v>10.9</v>
      </c>
      <c r="AK51" s="568" t="s">
        <v>135</v>
      </c>
      <c r="AL51" s="576">
        <v>946.76</v>
      </c>
      <c r="AM51" s="571">
        <v>2.41</v>
      </c>
      <c r="AN51" s="568">
        <v>0.78</v>
      </c>
      <c r="AO51" s="510">
        <f t="shared" si="7"/>
        <v>-9.0312568785884721</v>
      </c>
      <c r="AP51" s="511">
        <f t="shared" si="8"/>
        <v>9.7593414120098174</v>
      </c>
      <c r="AQ51" s="582">
        <f t="shared" si="9"/>
        <v>28.266179196022122</v>
      </c>
      <c r="AR51" s="430">
        <f>INDEX(Historical!$C$7:$C$1190,MATCH(B51,Historical!$B$7:$B$1214,0))*IF(AH51="n/a",1.03,IF(AH51&lt;0,1.01,IF(AH51&gt;10,1.1,(1+AH51/100))))</f>
        <v>1.01</v>
      </c>
      <c r="AS51" s="581">
        <f t="shared" si="10"/>
        <v>1.053026</v>
      </c>
      <c r="AT51" s="581">
        <f t="shared" si="16"/>
        <v>1.0846167799999999</v>
      </c>
      <c r="AU51" s="581">
        <f t="shared" si="16"/>
        <v>1.1171552834</v>
      </c>
      <c r="AV51" s="581">
        <f t="shared" si="16"/>
        <v>1.1506699419020001</v>
      </c>
      <c r="AW51" s="430">
        <f t="shared" si="12"/>
        <v>5.4154680053019995</v>
      </c>
      <c r="AX51" s="516">
        <f t="shared" si="13"/>
        <v>12.316279293386399</v>
      </c>
      <c r="AY51" s="606">
        <v>1.05</v>
      </c>
      <c r="AZ51" s="571">
        <v>17.169999999999998</v>
      </c>
      <c r="BA51" s="571">
        <v>-49.99</v>
      </c>
      <c r="BB51" s="571">
        <v>3.93</v>
      </c>
      <c r="BC51" s="571">
        <v>-14.13</v>
      </c>
      <c r="BE51" s="421">
        <v>2012</v>
      </c>
      <c r="BF51" s="421">
        <f t="shared" si="14"/>
        <v>1</v>
      </c>
      <c r="BG51" s="578">
        <v>5.0200000000000005</v>
      </c>
      <c r="BH51" t="s">
        <v>3876</v>
      </c>
      <c r="BI51" t="s">
        <v>3877</v>
      </c>
    </row>
    <row r="52" spans="1:61" s="540" customFormat="1" ht="11.25" customHeight="1" x14ac:dyDescent="0.25">
      <c r="A52" s="523" t="s">
        <v>4072</v>
      </c>
      <c r="B52" s="546" t="s">
        <v>843</v>
      </c>
      <c r="C52" s="734" t="s">
        <v>3636</v>
      </c>
      <c r="D52" s="734" t="s">
        <v>4813</v>
      </c>
      <c r="E52" s="524">
        <v>15</v>
      </c>
      <c r="F52" s="33">
        <v>283</v>
      </c>
      <c r="G52" s="720" t="s">
        <v>105</v>
      </c>
      <c r="H52" s="720" t="s">
        <v>105</v>
      </c>
      <c r="I52" s="525">
        <v>82.44</v>
      </c>
      <c r="J52" s="526">
        <f t="shared" si="0"/>
        <v>6.4046579330422126</v>
      </c>
      <c r="K52" s="527">
        <v>1.32</v>
      </c>
      <c r="L52" s="528">
        <v>4</v>
      </c>
      <c r="M52" s="529">
        <f t="shared" si="1"/>
        <v>5.28</v>
      </c>
      <c r="N52" s="530" t="s">
        <v>469</v>
      </c>
      <c r="O52" s="531">
        <v>1.3</v>
      </c>
      <c r="P52" s="714">
        <v>45657</v>
      </c>
      <c r="Q52" s="714">
        <v>45672</v>
      </c>
      <c r="R52" s="529">
        <f t="shared" si="2"/>
        <v>1.5384615384615397</v>
      </c>
      <c r="S52" s="474">
        <f>IF(INDEX(Historical!$D$7:$D$1190,MATCH(B52,Historical!$B$7:$B$1192,0))=0,"n/a",(INDEX(Historical!$C$7:$C$1190,MATCH(B52,Historical!$B$7:$B$1192,0))/INDEX(Historical!$D$7:$D$1190,MATCH(B52,Historical!$B$7:$B$1192,0))-1)*100)</f>
        <v>4.8979591836734615</v>
      </c>
      <c r="T52" s="474">
        <f>IF(INDEX(Historical!$F$7:$F$1190,MATCH(B52,Historical!$B$7:$B$1192,0))=0,"n/a",((INDEX(Historical!$C$7:$C$1190,MATCH(B52,Historical!$B$7:$B$1192,0))/INDEX(Historical!$F$7:$F$1190,MATCH(B52,Historical!$B$7:$B$1192,0)))^(1/3)-1)*100)</f>
        <v>5.1591216287132591</v>
      </c>
      <c r="U52" s="474">
        <f>IF(INDEX(Historical!$H$7:$H$1190,MATCH(B52,Historical!$B$7:$B$1192,0))=0,"n/a",((INDEX(Historical!$C$7:$C$1190,MATCH(B52,Historical!$B$7:$B$1192,0))/INDEX(Historical!$H$7:$H$1190,MATCH(B52,Historical!$B$7:$B$1192,0)))^(1/5)-1)*100)</f>
        <v>5.4613628807476999</v>
      </c>
      <c r="V52" s="474">
        <f>IF(INDEX(Historical!$M$7:$M$1190,MATCH(B52,Historical!$B$7:$B$1192,0))=0,"n/a",((INDEX(Historical!$C$7:$C$1190,MATCH(B52,Historical!$B$7:$B$1192,0))/INDEX(Historical!$M$7:$M$1190,MATCH(B52,Historical!$B$7:$B$1192,0)))^(1/10)-1)*100)</f>
        <v>6.187012176557416</v>
      </c>
      <c r="W52" s="475">
        <f t="shared" si="3"/>
        <v>0.88271409929348443</v>
      </c>
      <c r="X52" s="476" t="str">
        <f t="shared" si="4"/>
        <v>n/a</v>
      </c>
      <c r="Y52" s="532"/>
      <c r="Z52" s="526" t="str">
        <f t="shared" si="5"/>
        <v>n/a</v>
      </c>
      <c r="AA52" s="533" t="str">
        <f t="shared" si="6"/>
        <v>n/a</v>
      </c>
      <c r="AB52" s="528">
        <v>12</v>
      </c>
      <c r="AC52" s="534">
        <v>-0.13</v>
      </c>
      <c r="AD52" s="534" t="s">
        <v>135</v>
      </c>
      <c r="AE52" s="534">
        <v>4.5999999999999996</v>
      </c>
      <c r="AF52" s="534">
        <v>0.82</v>
      </c>
      <c r="AG52" s="534">
        <v>-0.12</v>
      </c>
      <c r="AH52" s="542">
        <v>-81.38</v>
      </c>
      <c r="AI52" s="542">
        <v>266</v>
      </c>
      <c r="AJ52" s="534">
        <v>-10.42</v>
      </c>
      <c r="AK52" s="534">
        <v>-15.93</v>
      </c>
      <c r="AL52" s="535">
        <v>14260</v>
      </c>
      <c r="AM52" s="536">
        <v>1.17</v>
      </c>
      <c r="AN52" s="534">
        <v>0.8</v>
      </c>
      <c r="AO52" s="537" t="str">
        <f t="shared" si="7"/>
        <v>n/a</v>
      </c>
      <c r="AP52" s="538">
        <f t="shared" si="8"/>
        <v>11.866020813789913</v>
      </c>
      <c r="AQ52" s="582" t="str">
        <f t="shared" si="9"/>
        <v>n/a</v>
      </c>
      <c r="AR52" s="430">
        <f>INDEX(Historical!$C$7:$C$1190,MATCH(B52,Historical!$B$7:$B$1214,0))*IF(AH52="n/a",1.03,IF(AH52&lt;0,1.01,IF(AH52&gt;10,1.1,(1+AH52/100))))</f>
        <v>5.1913999999999998</v>
      </c>
      <c r="AS52" s="533">
        <f t="shared" si="10"/>
        <v>5.7105399999999999</v>
      </c>
      <c r="AT52" s="533">
        <f t="shared" si="16"/>
        <v>5.7676454000000001</v>
      </c>
      <c r="AU52" s="533">
        <f t="shared" si="16"/>
        <v>5.8253218540000002</v>
      </c>
      <c r="AV52" s="533">
        <f t="shared" si="16"/>
        <v>5.8835750725400002</v>
      </c>
      <c r="AW52" s="526">
        <f t="shared" si="12"/>
        <v>28.378482326539999</v>
      </c>
      <c r="AX52" s="539">
        <f t="shared" si="13"/>
        <v>34.423195447040271</v>
      </c>
      <c r="AY52" s="607">
        <v>1.31</v>
      </c>
      <c r="AZ52" s="536">
        <v>22.37</v>
      </c>
      <c r="BA52" s="536">
        <v>-34.380000000000003</v>
      </c>
      <c r="BB52" s="536">
        <v>6.7</v>
      </c>
      <c r="BC52" s="536">
        <v>-5.72</v>
      </c>
      <c r="BD52" s="592"/>
      <c r="BE52" s="421">
        <v>2011</v>
      </c>
      <c r="BF52" s="421">
        <f t="shared" si="14"/>
        <v>1</v>
      </c>
      <c r="BG52" s="559">
        <v>-0.06</v>
      </c>
      <c r="BH52" t="s">
        <v>3876</v>
      </c>
      <c r="BI52" t="s">
        <v>3878</v>
      </c>
    </row>
    <row r="53" spans="1:61" ht="11.25" customHeight="1" x14ac:dyDescent="0.25">
      <c r="A53" s="8" t="s">
        <v>4869</v>
      </c>
      <c r="B53" s="405" t="s">
        <v>4861</v>
      </c>
      <c r="C53" s="734" t="s">
        <v>107</v>
      </c>
      <c r="D53" s="734" t="s">
        <v>3649</v>
      </c>
      <c r="E53" s="504">
        <v>6</v>
      </c>
      <c r="F53" s="33">
        <v>644</v>
      </c>
      <c r="G53" s="33" t="s">
        <v>105</v>
      </c>
      <c r="H53" s="33" t="s">
        <v>105</v>
      </c>
      <c r="I53" s="573">
        <v>179.2</v>
      </c>
      <c r="J53" s="430">
        <f t="shared" si="0"/>
        <v>2.5000000000000004</v>
      </c>
      <c r="K53" s="575">
        <v>1.1200000000000001</v>
      </c>
      <c r="L53" s="406">
        <v>4</v>
      </c>
      <c r="M53" s="423">
        <f t="shared" si="1"/>
        <v>4.4800000000000004</v>
      </c>
      <c r="N53" s="183" t="s">
        <v>147</v>
      </c>
      <c r="O53" s="505">
        <v>0.93</v>
      </c>
      <c r="P53" s="422">
        <v>45733</v>
      </c>
      <c r="Q53" s="422">
        <v>45747</v>
      </c>
      <c r="R53" s="423">
        <f t="shared" si="2"/>
        <v>20.430107526881724</v>
      </c>
      <c r="S53" s="474">
        <f>IF(INDEX(Historical!$D$7:$D$1190,MATCH(B53,Historical!$B$7:$B$1192,0))=0,"n/a",(INDEX(Historical!$C$7:$C$1190,MATCH(B53,Historical!$B$7:$B$1192,0))/INDEX(Historical!$D$7:$D$1190,MATCH(B53,Historical!$B$7:$B$1192,0))-1)*100)</f>
        <v>20.779220779220786</v>
      </c>
      <c r="T53" s="474">
        <f>IF(INDEX(Historical!$F$7:$F$1190,MATCH(B53,Historical!$B$7:$B$1192,0))=0,"n/a",((INDEX(Historical!$C$7:$C$1190,MATCH(B53,Historical!$B$7:$B$1192,0))/INDEX(Historical!$F$7:$F$1190,MATCH(B53,Historical!$B$7:$B$1192,0)))^(1/3)-1)*100)</f>
        <v>25.543730716703593</v>
      </c>
      <c r="U53" s="474">
        <f>IF(INDEX(Historical!$H$7:$H$1190,MATCH(B53,Historical!$B$7:$B$1192,0))=0,"n/a",((INDEX(Historical!$C$7:$C$1190,MATCH(B53,Historical!$B$7:$B$1192,0))/INDEX(Historical!$H$7:$H$1190,MATCH(B53,Historical!$B$7:$B$1192,0)))^(1/5)-1)*100)</f>
        <v>23.784593282218335</v>
      </c>
      <c r="V53" s="474">
        <f>IF(INDEX(Historical!$M$7:$M$1190,MATCH(B53,Historical!$B$7:$B$1192,0))=0,"n/a",((INDEX(Historical!$C$7:$C$1190,MATCH(B53,Historical!$B$7:$B$1192,0))/INDEX(Historical!$M$7:$M$1190,MATCH(B53,Historical!$B$7:$B$1192,0)))^(1/10)-1)*100)</f>
        <v>24.373932134305655</v>
      </c>
      <c r="W53" s="475">
        <f t="shared" si="3"/>
        <v>0.97582093653006274</v>
      </c>
      <c r="X53" s="476">
        <f t="shared" si="4"/>
        <v>1.662095966612043</v>
      </c>
      <c r="Y53" s="405"/>
      <c r="Z53" s="430">
        <f t="shared" si="5"/>
        <v>256</v>
      </c>
      <c r="AA53" s="581">
        <f t="shared" si="6"/>
        <v>102.39999999999999</v>
      </c>
      <c r="AB53" s="406">
        <v>12</v>
      </c>
      <c r="AC53" s="568">
        <v>1.75</v>
      </c>
      <c r="AD53" s="568">
        <v>4.28</v>
      </c>
      <c r="AE53" s="568">
        <v>11.17</v>
      </c>
      <c r="AF53" s="568">
        <v>9.01</v>
      </c>
      <c r="AG53" s="568">
        <v>13.919999999999998</v>
      </c>
      <c r="AH53" s="568">
        <v>26.82</v>
      </c>
      <c r="AI53" s="568">
        <v>26.979999999999997</v>
      </c>
      <c r="AJ53" s="568">
        <v>14.31</v>
      </c>
      <c r="AK53" s="568">
        <v>23.95</v>
      </c>
      <c r="AL53" s="576">
        <v>58550</v>
      </c>
      <c r="AM53" s="571">
        <v>7.37</v>
      </c>
      <c r="AN53" s="568">
        <v>3.09</v>
      </c>
      <c r="AO53" s="510">
        <f t="shared" si="7"/>
        <v>-76.115406717781653</v>
      </c>
      <c r="AP53" s="511">
        <f t="shared" si="8"/>
        <v>26.284593282218335</v>
      </c>
      <c r="AQ53" s="582">
        <f t="shared" si="9"/>
        <v>540.35545684495503</v>
      </c>
      <c r="AR53" s="430">
        <f>INDEX(Historical!$C$7:$C$1190,MATCH(B53,Historical!$B$7:$B$1214,0))*IF(AH53="n/a",1.03,IF(AH53&lt;0,1.01,IF(AH53&gt;10,1.1,(1+AH53/100))))</f>
        <v>4.0920000000000005</v>
      </c>
      <c r="AS53" s="581">
        <f t="shared" si="10"/>
        <v>4.5012000000000008</v>
      </c>
      <c r="AT53" s="581">
        <f t="shared" si="16"/>
        <v>4.9513200000000008</v>
      </c>
      <c r="AU53" s="581">
        <f t="shared" si="16"/>
        <v>5.4464520000000016</v>
      </c>
      <c r="AV53" s="581">
        <f t="shared" si="16"/>
        <v>5.9910972000000022</v>
      </c>
      <c r="AW53" s="430">
        <f t="shared" si="12"/>
        <v>24.982069200000005</v>
      </c>
      <c r="AX53" s="516">
        <f t="shared" si="13"/>
        <v>13.940886830357147</v>
      </c>
      <c r="AY53" s="606">
        <v>1.45</v>
      </c>
      <c r="AZ53" s="571">
        <v>61.980000000000004</v>
      </c>
      <c r="BA53" s="571">
        <v>-10.620000000000001</v>
      </c>
      <c r="BB53" s="571">
        <v>-0.83</v>
      </c>
      <c r="BC53" s="571">
        <v>4.8899999999999997</v>
      </c>
      <c r="BE53" s="421">
        <v>2020</v>
      </c>
      <c r="BF53" s="421">
        <f t="shared" si="14"/>
        <v>1</v>
      </c>
      <c r="BG53" s="578">
        <v>1.72</v>
      </c>
      <c r="BH53" t="s">
        <v>3876</v>
      </c>
      <c r="BI53" t="s">
        <v>3877</v>
      </c>
    </row>
    <row r="54" spans="1:61" ht="11.25" customHeight="1" x14ac:dyDescent="0.25">
      <c r="A54" s="8" t="s">
        <v>4073</v>
      </c>
      <c r="B54" s="405" t="s">
        <v>419</v>
      </c>
      <c r="C54" s="734" t="s">
        <v>107</v>
      </c>
      <c r="D54" s="734" t="s">
        <v>3652</v>
      </c>
      <c r="E54" s="504">
        <v>32</v>
      </c>
      <c r="F54" s="33">
        <v>108</v>
      </c>
      <c r="G54" s="33" t="s">
        <v>36</v>
      </c>
      <c r="H54" s="33" t="s">
        <v>36</v>
      </c>
      <c r="I54" s="568">
        <v>29.73</v>
      </c>
      <c r="J54" s="430">
        <f t="shared" si="0"/>
        <v>3.9017827110662631</v>
      </c>
      <c r="K54" s="579">
        <v>0.28999999999999998</v>
      </c>
      <c r="L54" s="406">
        <v>4</v>
      </c>
      <c r="M54" s="423">
        <f t="shared" si="1"/>
        <v>1.1599999999999999</v>
      </c>
      <c r="N54" s="183" t="s">
        <v>147</v>
      </c>
      <c r="O54" s="702">
        <v>0.28000000000000003</v>
      </c>
      <c r="P54" s="422">
        <v>45880</v>
      </c>
      <c r="Q54" s="422">
        <v>45894</v>
      </c>
      <c r="R54" s="423">
        <f t="shared" si="2"/>
        <v>3.5714285714285547</v>
      </c>
      <c r="S54" s="474">
        <f>IF(INDEX(Historical!$D$7:$D$1190,MATCH(B54,Historical!$B$7:$B$1192,0))=0,"n/a",(INDEX(Historical!$C$7:$C$1190,MATCH(B54,Historical!$B$7:$B$1192,0))/INDEX(Historical!$D$7:$D$1190,MATCH(B54,Historical!$B$7:$B$1192,0))-1)*100)</f>
        <v>3.179854792758019</v>
      </c>
      <c r="T54" s="474">
        <f>IF(INDEX(Historical!$F$7:$F$1190,MATCH(B54,Historical!$B$7:$B$1192,0))=0,"n/a",((INDEX(Historical!$C$7:$C$1190,MATCH(B54,Historical!$B$7:$B$1192,0))/INDEX(Historical!$F$7:$F$1190,MATCH(B54,Historical!$B$7:$B$1192,0)))^(1/3)-1)*100)</f>
        <v>4.3674001974835175</v>
      </c>
      <c r="U54" s="474">
        <f>IF(INDEX(Historical!$H$7:$H$1190,MATCH(B54,Historical!$B$7:$B$1192,0))=0,"n/a",((INDEX(Historical!$C$7:$C$1190,MATCH(B54,Historical!$B$7:$B$1192,0))/INDEX(Historical!$H$7:$H$1190,MATCH(B54,Historical!$B$7:$B$1192,0)))^(1/5)-1)*100)</f>
        <v>3.8166104860233085</v>
      </c>
      <c r="V54" s="474">
        <f>IF(INDEX(Historical!$M$7:$M$1190,MATCH(B54,Historical!$B$7:$B$1192,0))=0,"n/a",((INDEX(Historical!$C$7:$C$1190,MATCH(B54,Historical!$B$7:$B$1192,0))/INDEX(Historical!$M$7:$M$1190,MATCH(B54,Historical!$B$7:$B$1192,0)))^(1/10)-1)*100)</f>
        <v>3.6372445619865967</v>
      </c>
      <c r="W54" s="475">
        <f t="shared" si="3"/>
        <v>1.0493136826462792</v>
      </c>
      <c r="X54" s="476" t="str">
        <f t="shared" si="4"/>
        <v>n/a</v>
      </c>
      <c r="Y54" s="452" t="s">
        <v>3699</v>
      </c>
      <c r="Z54" s="430">
        <f t="shared" si="5"/>
        <v>63.387978142076499</v>
      </c>
      <c r="AA54" s="581">
        <f t="shared" si="6"/>
        <v>16.245901639344261</v>
      </c>
      <c r="AB54" s="406">
        <v>12</v>
      </c>
      <c r="AC54" s="568">
        <v>1.83</v>
      </c>
      <c r="AD54" s="568" t="s">
        <v>135</v>
      </c>
      <c r="AE54" s="568">
        <v>2.13</v>
      </c>
      <c r="AF54" s="568">
        <v>1.2</v>
      </c>
      <c r="AG54" s="568">
        <v>7.7200000000000006</v>
      </c>
      <c r="AH54" s="568">
        <v>24.39</v>
      </c>
      <c r="AI54" s="568">
        <v>17.649999999999999</v>
      </c>
      <c r="AJ54" s="568">
        <v>-4.3999999999999995</v>
      </c>
      <c r="AK54" s="568" t="s">
        <v>135</v>
      </c>
      <c r="AL54" s="576">
        <v>489.63</v>
      </c>
      <c r="AM54" s="571">
        <v>3.1199999999999997</v>
      </c>
      <c r="AN54" s="568">
        <v>0.09</v>
      </c>
      <c r="AO54" s="510">
        <f t="shared" si="7"/>
        <v>-8.527508442254689</v>
      </c>
      <c r="AP54" s="511">
        <f t="shared" si="8"/>
        <v>7.7183931970895721</v>
      </c>
      <c r="AQ54" s="582">
        <f t="shared" si="9"/>
        <v>-6.9168067032671088</v>
      </c>
      <c r="AR54" s="430">
        <f>INDEX(Historical!$C$7:$C$1190,MATCH(B54,Historical!$B$7:$B$1214,0))*IF(AH54="n/a",1.03,IF(AH54&lt;0,1.01,IF(AH54&gt;10,1.1,(1+AH54/100))))</f>
        <v>1.1990000000000003</v>
      </c>
      <c r="AS54" s="581">
        <f t="shared" si="10"/>
        <v>1.3189000000000004</v>
      </c>
      <c r="AT54" s="581">
        <f t="shared" si="16"/>
        <v>1.3584670000000005</v>
      </c>
      <c r="AU54" s="581">
        <f t="shared" si="16"/>
        <v>1.3992210100000007</v>
      </c>
      <c r="AV54" s="581">
        <f t="shared" si="16"/>
        <v>1.4411976403000006</v>
      </c>
      <c r="AW54" s="430">
        <f t="shared" si="12"/>
        <v>6.7167856503000021</v>
      </c>
      <c r="AX54" s="516">
        <f t="shared" si="13"/>
        <v>22.592619072653893</v>
      </c>
      <c r="AY54" s="606">
        <v>0.82</v>
      </c>
      <c r="AZ54" s="571">
        <v>30.85</v>
      </c>
      <c r="BA54" s="571">
        <v>-14.149999999999999</v>
      </c>
      <c r="BB54" s="571">
        <v>8.39</v>
      </c>
      <c r="BC54" s="571">
        <v>8.5500000000000007</v>
      </c>
      <c r="BE54" s="421">
        <v>1994</v>
      </c>
      <c r="BF54" s="421">
        <f t="shared" si="14"/>
        <v>3</v>
      </c>
      <c r="BG54" s="578">
        <v>0.71000000000000008</v>
      </c>
      <c r="BH54" t="s">
        <v>3876</v>
      </c>
      <c r="BI54" t="s">
        <v>3877</v>
      </c>
    </row>
    <row r="55" spans="1:61" ht="11.25" customHeight="1" x14ac:dyDescent="0.25">
      <c r="A55" s="8" t="s">
        <v>4074</v>
      </c>
      <c r="B55" s="405" t="s">
        <v>422</v>
      </c>
      <c r="C55" s="734" t="s">
        <v>130</v>
      </c>
      <c r="D55" s="734" t="s">
        <v>3654</v>
      </c>
      <c r="E55" s="504">
        <v>33</v>
      </c>
      <c r="F55" s="33">
        <v>93</v>
      </c>
      <c r="G55" s="33" t="s">
        <v>36</v>
      </c>
      <c r="H55" s="33" t="s">
        <v>36</v>
      </c>
      <c r="I55" s="573">
        <v>33.15</v>
      </c>
      <c r="J55" s="430">
        <f t="shared" si="0"/>
        <v>3.709200603318251</v>
      </c>
      <c r="K55" s="579">
        <v>0.30740000000000001</v>
      </c>
      <c r="L55" s="406">
        <v>4</v>
      </c>
      <c r="M55" s="423">
        <f t="shared" si="1"/>
        <v>1.2296</v>
      </c>
      <c r="N55" s="183" t="s">
        <v>423</v>
      </c>
      <c r="O55" s="506">
        <v>0.3014</v>
      </c>
      <c r="P55" s="422">
        <v>45793</v>
      </c>
      <c r="Q55" s="422">
        <v>45804</v>
      </c>
      <c r="R55" s="423">
        <f t="shared" si="2"/>
        <v>1.9907100199071022</v>
      </c>
      <c r="S55" s="474">
        <f>IF(INDEX(Historical!$D$7:$D$1190,MATCH(B55,Historical!$B$7:$B$1192,0))=0,"n/a",(INDEX(Historical!$C$7:$C$1190,MATCH(B55,Historical!$B$7:$B$1192,0))/INDEX(Historical!$D$7:$D$1190,MATCH(B55,Historical!$B$7:$B$1192,0))-1)*100)</f>
        <v>4.0489393539300922</v>
      </c>
      <c r="T55" s="474">
        <f>IF(INDEX(Historical!$F$7:$F$1190,MATCH(B55,Historical!$B$7:$B$1192,0))=0,"n/a",((INDEX(Historical!$C$7:$C$1190,MATCH(B55,Historical!$B$7:$B$1192,0))/INDEX(Historical!$F$7:$F$1190,MATCH(B55,Historical!$B$7:$B$1192,0)))^(1/3)-1)*100)</f>
        <v>4.1416599207614535</v>
      </c>
      <c r="U55" s="474">
        <f>IF(INDEX(Historical!$H$7:$H$1190,MATCH(B55,Historical!$B$7:$B$1192,0))=0,"n/a",((INDEX(Historical!$C$7:$C$1190,MATCH(B55,Historical!$B$7:$B$1192,0))/INDEX(Historical!$H$7:$H$1190,MATCH(B55,Historical!$B$7:$B$1192,0)))^(1/5)-1)*100)</f>
        <v>3.7428821356237707</v>
      </c>
      <c r="V55" s="474">
        <f>IF(INDEX(Historical!$M$7:$M$1190,MATCH(B55,Historical!$B$7:$B$1192,0))=0,"n/a",((INDEX(Historical!$C$7:$C$1190,MATCH(B55,Historical!$B$7:$B$1192,0))/INDEX(Historical!$M$7:$M$1190,MATCH(B55,Historical!$B$7:$B$1192,0)))^(1/10)-1)*100)</f>
        <v>3.3786742080560428</v>
      </c>
      <c r="W55" s="475">
        <f t="shared" si="3"/>
        <v>1.1077961073308926</v>
      </c>
      <c r="X55" s="476">
        <f t="shared" si="4"/>
        <v>0.85845920541829601</v>
      </c>
      <c r="Y55" s="574"/>
      <c r="Z55" s="430">
        <f t="shared" si="5"/>
        <v>56.663594470046085</v>
      </c>
      <c r="AA55" s="581">
        <f t="shared" si="6"/>
        <v>15.276497695852534</v>
      </c>
      <c r="AB55" s="406">
        <v>12</v>
      </c>
      <c r="AC55" s="568">
        <v>2.17</v>
      </c>
      <c r="AD55" s="568" t="s">
        <v>135</v>
      </c>
      <c r="AE55" s="568">
        <v>3.1</v>
      </c>
      <c r="AF55" s="568">
        <v>1.4</v>
      </c>
      <c r="AG55" s="568">
        <v>9.34</v>
      </c>
      <c r="AH55" s="568">
        <v>9.09</v>
      </c>
      <c r="AI55" s="568">
        <v>2.31</v>
      </c>
      <c r="AJ55" s="568">
        <v>4.3600000000000003</v>
      </c>
      <c r="AK55" s="568" t="s">
        <v>135</v>
      </c>
      <c r="AL55" s="576">
        <v>342.47</v>
      </c>
      <c r="AM55" s="571">
        <v>12.120000000000001</v>
      </c>
      <c r="AN55" s="568">
        <v>0.73</v>
      </c>
      <c r="AO55" s="510">
        <f t="shared" si="7"/>
        <v>-7.8244149569105126</v>
      </c>
      <c r="AP55" s="511">
        <f t="shared" si="8"/>
        <v>7.4520827389420212</v>
      </c>
      <c r="AQ55" s="582">
        <f t="shared" si="9"/>
        <v>-2.5044803896813961</v>
      </c>
      <c r="AR55" s="430">
        <f>INDEX(Historical!$C$7:$C$1190,MATCH(B55,Historical!$B$7:$B$1214,0))*IF(AH55="n/a",1.03,IF(AH55&lt;0,1.01,IF(AH55&gt;10,1.1,(1+AH55/100))))</f>
        <v>1.28955289</v>
      </c>
      <c r="AS55" s="581">
        <f t="shared" si="10"/>
        <v>1.3193415617589999</v>
      </c>
      <c r="AT55" s="581">
        <f t="shared" si="16"/>
        <v>1.3589218086117698</v>
      </c>
      <c r="AU55" s="581">
        <f t="shared" si="16"/>
        <v>1.3996894628701229</v>
      </c>
      <c r="AV55" s="581">
        <f t="shared" si="16"/>
        <v>1.4416801467562266</v>
      </c>
      <c r="AW55" s="430">
        <f t="shared" si="12"/>
        <v>6.8091858699971191</v>
      </c>
      <c r="AX55" s="516">
        <f t="shared" si="13"/>
        <v>20.540530527894781</v>
      </c>
      <c r="AY55" s="606">
        <v>0.33</v>
      </c>
      <c r="AZ55" s="571">
        <v>12.559999999999999</v>
      </c>
      <c r="BA55" s="571">
        <v>-14.87</v>
      </c>
      <c r="BB55" s="571">
        <v>-0.71000000000000008</v>
      </c>
      <c r="BC55" s="571">
        <v>0.64</v>
      </c>
      <c r="BE55" s="421">
        <v>1993</v>
      </c>
      <c r="BF55" s="421">
        <f t="shared" si="14"/>
        <v>3</v>
      </c>
      <c r="BG55" s="578">
        <v>2.79</v>
      </c>
      <c r="BH55" t="s">
        <v>3876</v>
      </c>
      <c r="BI55" t="s">
        <v>3877</v>
      </c>
    </row>
    <row r="56" spans="1:61" ht="11.25" customHeight="1" x14ac:dyDescent="0.25">
      <c r="A56" s="8" t="s">
        <v>901</v>
      </c>
      <c r="B56" s="405" t="s">
        <v>902</v>
      </c>
      <c r="C56" s="734" t="s">
        <v>107</v>
      </c>
      <c r="D56" s="734" t="s">
        <v>3652</v>
      </c>
      <c r="E56" s="504">
        <v>13</v>
      </c>
      <c r="F56" s="33">
        <v>385</v>
      </c>
      <c r="G56" s="33" t="s">
        <v>114</v>
      </c>
      <c r="H56" s="33" t="s">
        <v>114</v>
      </c>
      <c r="I56" s="573">
        <v>26.97</v>
      </c>
      <c r="J56" s="430">
        <f t="shared" si="0"/>
        <v>3.4111976269929554</v>
      </c>
      <c r="K56" s="575">
        <v>0.23</v>
      </c>
      <c r="L56" s="406">
        <v>4</v>
      </c>
      <c r="M56" s="423">
        <f t="shared" si="1"/>
        <v>0.92</v>
      </c>
      <c r="N56" s="183" t="s">
        <v>147</v>
      </c>
      <c r="O56" s="505">
        <v>0.22</v>
      </c>
      <c r="P56" s="422">
        <v>45628</v>
      </c>
      <c r="Q56" s="422">
        <v>45642</v>
      </c>
      <c r="R56" s="423">
        <f t="shared" si="2"/>
        <v>4.5454545454545494</v>
      </c>
      <c r="S56" s="474">
        <f>IF(INDEX(Historical!$D$7:$D$1190,MATCH(B56,Historical!$B$7:$B$1192,0))=0,"n/a",(INDEX(Historical!$C$7:$C$1190,MATCH(B56,Historical!$B$7:$B$1192,0))/INDEX(Historical!$D$7:$D$1190,MATCH(B56,Historical!$B$7:$B$1192,0))-1)*100)</f>
        <v>4.705882352941182</v>
      </c>
      <c r="T56" s="474">
        <f>IF(INDEX(Historical!$F$7:$F$1190,MATCH(B56,Historical!$B$7:$B$1192,0))=0,"n/a",((INDEX(Historical!$C$7:$C$1190,MATCH(B56,Historical!$B$7:$B$1192,0))/INDEX(Historical!$F$7:$F$1190,MATCH(B56,Historical!$B$7:$B$1192,0)))^(1/3)-1)*100)</f>
        <v>5.4044156177933234</v>
      </c>
      <c r="U56" s="474">
        <f>IF(INDEX(Historical!$H$7:$H$1190,MATCH(B56,Historical!$B$7:$B$1192,0))=0,"n/a",((INDEX(Historical!$C$7:$C$1190,MATCH(B56,Historical!$B$7:$B$1192,0))/INDEX(Historical!$H$7:$H$1190,MATCH(B56,Historical!$B$7:$B$1192,0)))^(1/5)-1)*100)</f>
        <v>5.2223951198590024</v>
      </c>
      <c r="V56" s="474">
        <f>IF(INDEX(Historical!$M$7:$M$1190,MATCH(B56,Historical!$B$7:$B$1192,0))=0,"n/a",((INDEX(Historical!$C$7:$C$1190,MATCH(B56,Historical!$B$7:$B$1192,0))/INDEX(Historical!$M$7:$M$1190,MATCH(B56,Historical!$B$7:$B$1192,0)))^(1/10)-1)*100)</f>
        <v>9.1739008671429367</v>
      </c>
      <c r="W56" s="475">
        <f t="shared" si="3"/>
        <v>0.56926657432755023</v>
      </c>
      <c r="X56" s="476" t="str">
        <f t="shared" si="4"/>
        <v>n/a</v>
      </c>
      <c r="Y56" s="451"/>
      <c r="Z56" s="430">
        <f t="shared" si="5"/>
        <v>121.05263157894737</v>
      </c>
      <c r="AA56" s="581">
        <f t="shared" si="6"/>
        <v>35.486842105263158</v>
      </c>
      <c r="AB56" s="406">
        <v>12</v>
      </c>
      <c r="AC56" s="568">
        <v>0.76</v>
      </c>
      <c r="AD56" s="568">
        <v>2.57</v>
      </c>
      <c r="AE56" s="568">
        <v>2.1</v>
      </c>
      <c r="AF56" s="568">
        <v>0.97</v>
      </c>
      <c r="AG56" s="568">
        <v>3.0700000000000003</v>
      </c>
      <c r="AH56" s="568">
        <v>20.64</v>
      </c>
      <c r="AI56" s="568">
        <v>7.42</v>
      </c>
      <c r="AJ56" s="568">
        <v>-17.66</v>
      </c>
      <c r="AK56" s="568">
        <v>13.84</v>
      </c>
      <c r="AL56" s="576">
        <v>4470</v>
      </c>
      <c r="AM56" s="571">
        <v>1.08</v>
      </c>
      <c r="AN56" s="568">
        <v>0.97</v>
      </c>
      <c r="AO56" s="510">
        <f t="shared" si="7"/>
        <v>-26.853249358411198</v>
      </c>
      <c r="AP56" s="511">
        <f t="shared" si="8"/>
        <v>8.6335927468519582</v>
      </c>
      <c r="AQ56" s="582">
        <f t="shared" si="9"/>
        <v>23.688204489452257</v>
      </c>
      <c r="AR56" s="430">
        <f>INDEX(Historical!$C$7:$C$1190,MATCH(B56,Historical!$B$7:$B$1214,0))*IF(AH56="n/a",1.03,IF(AH56&lt;0,1.01,IF(AH56&gt;10,1.1,(1+AH56/100))))</f>
        <v>0.97900000000000009</v>
      </c>
      <c r="AS56" s="581">
        <f t="shared" si="10"/>
        <v>1.0516418000000001</v>
      </c>
      <c r="AT56" s="581">
        <f t="shared" si="16"/>
        <v>1.1568059800000001</v>
      </c>
      <c r="AU56" s="581">
        <f t="shared" si="16"/>
        <v>1.2724865780000003</v>
      </c>
      <c r="AV56" s="581">
        <f t="shared" si="16"/>
        <v>1.3997352358000004</v>
      </c>
      <c r="AW56" s="430">
        <f t="shared" si="12"/>
        <v>5.8596695938000014</v>
      </c>
      <c r="AX56" s="516">
        <f t="shared" si="13"/>
        <v>21.726620666666673</v>
      </c>
      <c r="AY56" s="606">
        <v>0.84</v>
      </c>
      <c r="AZ56" s="571">
        <v>47.22</v>
      </c>
      <c r="BA56" s="571">
        <v>-4.29</v>
      </c>
      <c r="BB56" s="571">
        <v>7.04</v>
      </c>
      <c r="BC56" s="571">
        <v>11.62</v>
      </c>
      <c r="BE56" s="421">
        <v>2012</v>
      </c>
      <c r="BF56" s="421">
        <f t="shared" si="14"/>
        <v>1</v>
      </c>
      <c r="BG56" s="578">
        <v>0.32</v>
      </c>
      <c r="BH56" t="s">
        <v>3876</v>
      </c>
      <c r="BI56" t="s">
        <v>3877</v>
      </c>
    </row>
    <row r="57" spans="1:61" ht="11.25" customHeight="1" x14ac:dyDescent="0.25">
      <c r="A57" s="95" t="s">
        <v>896</v>
      </c>
      <c r="B57" s="405" t="s">
        <v>897</v>
      </c>
      <c r="C57" s="734" t="s">
        <v>122</v>
      </c>
      <c r="D57" s="734" t="s">
        <v>3518</v>
      </c>
      <c r="E57" s="504">
        <v>16</v>
      </c>
      <c r="F57" s="33">
        <v>261</v>
      </c>
      <c r="G57" s="33" t="s">
        <v>36</v>
      </c>
      <c r="H57" s="33" t="s">
        <v>36</v>
      </c>
      <c r="I57" s="573">
        <v>56.15</v>
      </c>
      <c r="J57" s="430">
        <f t="shared" si="0"/>
        <v>2.956366874443455</v>
      </c>
      <c r="K57" s="575">
        <v>0.41499999999999998</v>
      </c>
      <c r="L57" s="406">
        <v>4</v>
      </c>
      <c r="M57" s="423">
        <f t="shared" si="1"/>
        <v>1.66</v>
      </c>
      <c r="N57" s="183" t="s">
        <v>147</v>
      </c>
      <c r="O57" s="505">
        <v>0.40500000000000003</v>
      </c>
      <c r="P57" s="422">
        <v>45806</v>
      </c>
      <c r="Q57" s="422">
        <v>45823</v>
      </c>
      <c r="R57" s="423">
        <f t="shared" si="2"/>
        <v>2.4691358024691241</v>
      </c>
      <c r="S57" s="474">
        <f>IF(INDEX(Historical!$D$7:$D$1190,MATCH(B57,Historical!$B$7:$B$1192,0))=0,"n/a",(INDEX(Historical!$C$7:$C$1190,MATCH(B57,Historical!$B$7:$B$1192,0))/INDEX(Historical!$D$7:$D$1190,MATCH(B57,Historical!$B$7:$B$1192,0))-1)*100)</f>
        <v>7.3825503355704702</v>
      </c>
      <c r="T57" s="474">
        <f>IF(INDEX(Historical!$F$7:$F$1190,MATCH(B57,Historical!$B$7:$B$1192,0))=0,"n/a",((INDEX(Historical!$C$7:$C$1190,MATCH(B57,Historical!$B$7:$B$1192,0))/INDEX(Historical!$F$7:$F$1190,MATCH(B57,Historical!$B$7:$B$1192,0)))^(1/3)-1)*100)</f>
        <v>10.839367461184812</v>
      </c>
      <c r="U57" s="474">
        <f>IF(INDEX(Historical!$H$7:$H$1190,MATCH(B57,Historical!$B$7:$B$1192,0))=0,"n/a",((INDEX(Historical!$C$7:$C$1190,MATCH(B57,Historical!$B$7:$B$1192,0))/INDEX(Historical!$H$7:$H$1190,MATCH(B57,Historical!$B$7:$B$1192,0)))^(1/5)-1)*100)</f>
        <v>8.2785181739996272</v>
      </c>
      <c r="V57" s="474">
        <f>IF(INDEX(Historical!$M$7:$M$1190,MATCH(B57,Historical!$B$7:$B$1192,0))=0,"n/a",((INDEX(Historical!$C$7:$C$1190,MATCH(B57,Historical!$B$7:$B$1192,0))/INDEX(Historical!$M$7:$M$1190,MATCH(B57,Historical!$B$7:$B$1192,0)))^(1/10)-1)*100)</f>
        <v>9.1701026373441472</v>
      </c>
      <c r="W57" s="475">
        <f t="shared" si="3"/>
        <v>0.9027726843848346</v>
      </c>
      <c r="X57" s="476" t="str">
        <f t="shared" si="4"/>
        <v>n/a</v>
      </c>
      <c r="Y57" s="451"/>
      <c r="Z57" s="430" t="str">
        <f t="shared" si="5"/>
        <v>n/a</v>
      </c>
      <c r="AA57" s="581" t="str">
        <f t="shared" si="6"/>
        <v>n/a</v>
      </c>
      <c r="AB57" s="406">
        <v>9</v>
      </c>
      <c r="AC57" s="568">
        <v>-18.63</v>
      </c>
      <c r="AD57" s="568" t="s">
        <v>135</v>
      </c>
      <c r="AE57" s="568">
        <v>1.37</v>
      </c>
      <c r="AF57" s="568">
        <v>1.36</v>
      </c>
      <c r="AG57" s="568">
        <v>-34.43</v>
      </c>
      <c r="AH57" s="568">
        <v>-17.399999999999999</v>
      </c>
      <c r="AI57" s="568">
        <v>24.709999999999997</v>
      </c>
      <c r="AJ57" s="568">
        <v>-15.86</v>
      </c>
      <c r="AK57" s="568">
        <v>5.66</v>
      </c>
      <c r="AL57" s="576">
        <v>2570</v>
      </c>
      <c r="AM57" s="571">
        <v>1.17</v>
      </c>
      <c r="AN57" s="568">
        <v>0.79</v>
      </c>
      <c r="AO57" s="510" t="str">
        <f t="shared" si="7"/>
        <v>n/a</v>
      </c>
      <c r="AP57" s="511">
        <f t="shared" si="8"/>
        <v>11.234885048443083</v>
      </c>
      <c r="AQ57" s="582" t="str">
        <f t="shared" si="9"/>
        <v>n/a</v>
      </c>
      <c r="AR57" s="430">
        <f>INDEX(Historical!$C$7:$C$1190,MATCH(B57,Historical!$B$7:$B$1214,0))*IF(AH57="n/a",1.03,IF(AH57&lt;0,1.01,IF(AH57&gt;10,1.1,(1+AH57/100))))</f>
        <v>1.6160000000000001</v>
      </c>
      <c r="AS57" s="581">
        <f t="shared" si="10"/>
        <v>1.7776000000000003</v>
      </c>
      <c r="AT57" s="581">
        <f t="shared" si="16"/>
        <v>1.8782121600000004</v>
      </c>
      <c r="AU57" s="581">
        <f t="shared" si="16"/>
        <v>1.9845189682560003</v>
      </c>
      <c r="AV57" s="581">
        <f t="shared" si="16"/>
        <v>2.0968427418592896</v>
      </c>
      <c r="AW57" s="430">
        <f t="shared" si="12"/>
        <v>9.35317387011529</v>
      </c>
      <c r="AX57" s="516">
        <f t="shared" si="13"/>
        <v>16.657477952119841</v>
      </c>
      <c r="AY57" s="606">
        <v>0.52</v>
      </c>
      <c r="AZ57" s="571">
        <v>24.2</v>
      </c>
      <c r="BA57" s="571">
        <v>-38.03</v>
      </c>
      <c r="BB57" s="571">
        <v>6.68</v>
      </c>
      <c r="BC57" s="571">
        <v>-5.65</v>
      </c>
      <c r="BE57" s="421">
        <v>2010</v>
      </c>
      <c r="BF57" s="421">
        <f t="shared" si="14"/>
        <v>1</v>
      </c>
      <c r="BG57" s="578">
        <v>-16.13</v>
      </c>
      <c r="BH57" t="s">
        <v>3876</v>
      </c>
      <c r="BI57" t="s">
        <v>3877</v>
      </c>
    </row>
    <row r="58" spans="1:61" ht="11.25" customHeight="1" x14ac:dyDescent="0.25">
      <c r="A58" s="95" t="s">
        <v>4076</v>
      </c>
      <c r="B58" s="405" t="s">
        <v>140</v>
      </c>
      <c r="C58" s="734" t="s">
        <v>130</v>
      </c>
      <c r="D58" s="734" t="s">
        <v>3653</v>
      </c>
      <c r="E58" s="504">
        <v>41</v>
      </c>
      <c r="F58" s="33">
        <v>66</v>
      </c>
      <c r="G58" s="33" t="s">
        <v>36</v>
      </c>
      <c r="H58" s="33" t="s">
        <v>36</v>
      </c>
      <c r="I58" s="568">
        <v>166.13</v>
      </c>
      <c r="J58" s="430">
        <f t="shared" si="0"/>
        <v>2.0947450791548787</v>
      </c>
      <c r="K58" s="579">
        <v>0.87</v>
      </c>
      <c r="L58" s="406">
        <v>4</v>
      </c>
      <c r="M58" s="423">
        <f t="shared" si="1"/>
        <v>3.48</v>
      </c>
      <c r="N58" s="183" t="s">
        <v>141</v>
      </c>
      <c r="O58" s="506">
        <v>0.80500000000000005</v>
      </c>
      <c r="P58" s="422">
        <v>45621</v>
      </c>
      <c r="Q58" s="422">
        <v>45635</v>
      </c>
      <c r="R58" s="423">
        <f t="shared" si="2"/>
        <v>8.0745341614906767</v>
      </c>
      <c r="S58" s="474">
        <f>IF(INDEX(Historical!$D$7:$D$1190,MATCH(B58,Historical!$B$7:$B$1192,0))=0,"n/a",(INDEX(Historical!$C$7:$C$1190,MATCH(B58,Historical!$B$7:$B$1192,0))/INDEX(Historical!$D$7:$D$1190,MATCH(B58,Historical!$B$7:$B$1192,0))-1)*100)</f>
        <v>8.5950413223140565</v>
      </c>
      <c r="T58" s="474">
        <f>IF(INDEX(Historical!$F$7:$F$1190,MATCH(B58,Historical!$B$7:$B$1192,0))=0,"n/a",((INDEX(Historical!$C$7:$C$1190,MATCH(B58,Historical!$B$7:$B$1192,0))/INDEX(Historical!$F$7:$F$1190,MATCH(B58,Historical!$B$7:$B$1192,0)))^(1/3)-1)*100)</f>
        <v>8.7380373002892142</v>
      </c>
      <c r="U58" s="474">
        <f>IF(INDEX(Historical!$H$7:$H$1190,MATCH(B58,Historical!$B$7:$B$1192,0))=0,"n/a",((INDEX(Historical!$C$7:$C$1190,MATCH(B58,Historical!$B$7:$B$1192,0))/INDEX(Historical!$H$7:$H$1190,MATCH(B58,Historical!$B$7:$B$1192,0)))^(1/5)-1)*100)</f>
        <v>8.847731618692233</v>
      </c>
      <c r="V58" s="474">
        <f>IF(INDEX(Historical!$M$7:$M$1190,MATCH(B58,Historical!$B$7:$B$1192,0))=0,"n/a",((INDEX(Historical!$C$7:$C$1190,MATCH(B58,Historical!$B$7:$B$1192,0))/INDEX(Historical!$M$7:$M$1190,MATCH(B58,Historical!$B$7:$B$1192,0)))^(1/10)-1)*100)</f>
        <v>8.1544545708938987</v>
      </c>
      <c r="W58" s="475">
        <f t="shared" si="3"/>
        <v>1.085018199779159</v>
      </c>
      <c r="X58" s="476">
        <f t="shared" si="4"/>
        <v>0.93825361810097918</v>
      </c>
      <c r="Y58" s="405"/>
      <c r="Z58" s="430">
        <f t="shared" si="5"/>
        <v>48.066298342541437</v>
      </c>
      <c r="AA58" s="581">
        <f t="shared" si="6"/>
        <v>22.946132596685082</v>
      </c>
      <c r="AB58" s="406">
        <v>9</v>
      </c>
      <c r="AC58" s="568">
        <v>7.24</v>
      </c>
      <c r="AD58" s="568">
        <v>3.12</v>
      </c>
      <c r="AE58" s="568">
        <v>5.77</v>
      </c>
      <c r="AF58" s="568">
        <v>1.99</v>
      </c>
      <c r="AG58" s="568">
        <v>9.0499999999999989</v>
      </c>
      <c r="AH58" s="568">
        <v>7.26</v>
      </c>
      <c r="AI58" s="568">
        <v>7.26</v>
      </c>
      <c r="AJ58" s="568">
        <v>9.43</v>
      </c>
      <c r="AK58" s="568">
        <v>7.3599999999999994</v>
      </c>
      <c r="AL58" s="576">
        <v>26670</v>
      </c>
      <c r="AM58" s="571">
        <v>0.44999999999999996</v>
      </c>
      <c r="AN58" s="568">
        <v>0.67</v>
      </c>
      <c r="AO58" s="510">
        <f t="shared" si="7"/>
        <v>-12.00365589883797</v>
      </c>
      <c r="AP58" s="511">
        <f t="shared" si="8"/>
        <v>10.942476697847113</v>
      </c>
      <c r="AQ58" s="582">
        <f t="shared" si="9"/>
        <v>42.459044980035209</v>
      </c>
      <c r="AR58" s="430">
        <f>INDEX(Historical!$C$7:$C$1190,MATCH(B58,Historical!$B$7:$B$1214,0))*IF(AH58="n/a",1.03,IF(AH58&lt;0,1.01,IF(AH58&gt;10,1.1,(1+AH58/100))))</f>
        <v>3.5234909999999999</v>
      </c>
      <c r="AS58" s="581">
        <f t="shared" si="10"/>
        <v>3.7792964466000001</v>
      </c>
      <c r="AT58" s="581">
        <f t="shared" si="16"/>
        <v>4.0574526650697598</v>
      </c>
      <c r="AU58" s="581">
        <f t="shared" si="16"/>
        <v>4.3560811812188938</v>
      </c>
      <c r="AV58" s="581">
        <f t="shared" si="16"/>
        <v>4.6766887561566035</v>
      </c>
      <c r="AW58" s="430">
        <f t="shared" si="12"/>
        <v>20.393010049045259</v>
      </c>
      <c r="AX58" s="516">
        <f t="shared" si="13"/>
        <v>12.275332600400445</v>
      </c>
      <c r="AY58" s="606">
        <v>0.74</v>
      </c>
      <c r="AZ58" s="571">
        <v>29.67</v>
      </c>
      <c r="BA58" s="571">
        <v>-1.6199999999999999</v>
      </c>
      <c r="BB58" s="571">
        <v>4.67</v>
      </c>
      <c r="BC58" s="571">
        <v>9.76</v>
      </c>
      <c r="BE58" s="421">
        <v>1985</v>
      </c>
      <c r="BF58" s="421">
        <f t="shared" si="14"/>
        <v>4</v>
      </c>
      <c r="BG58" s="578">
        <v>4.3999999999999995</v>
      </c>
      <c r="BH58" t="s">
        <v>3876</v>
      </c>
      <c r="BI58" t="s">
        <v>3877</v>
      </c>
    </row>
    <row r="59" spans="1:61" ht="11.25" customHeight="1" x14ac:dyDescent="0.25">
      <c r="A59" s="8" t="s">
        <v>4077</v>
      </c>
      <c r="B59" s="405" t="s">
        <v>414</v>
      </c>
      <c r="C59" s="734" t="s">
        <v>122</v>
      </c>
      <c r="D59" s="734" t="s">
        <v>3655</v>
      </c>
      <c r="E59" s="504">
        <v>31</v>
      </c>
      <c r="F59" s="33">
        <v>110</v>
      </c>
      <c r="G59" s="33" t="s">
        <v>105</v>
      </c>
      <c r="H59" s="33" t="s">
        <v>105</v>
      </c>
      <c r="I59" s="568">
        <v>139.27000000000001</v>
      </c>
      <c r="J59" s="430">
        <f t="shared" si="0"/>
        <v>1.2924535075752137</v>
      </c>
      <c r="K59" s="579">
        <v>0.45</v>
      </c>
      <c r="L59" s="406">
        <v>4</v>
      </c>
      <c r="M59" s="423">
        <f t="shared" si="1"/>
        <v>1.8</v>
      </c>
      <c r="N59" s="183" t="s">
        <v>415</v>
      </c>
      <c r="O59" s="506">
        <v>0.41</v>
      </c>
      <c r="P59" s="609">
        <v>45498</v>
      </c>
      <c r="Q59" s="609">
        <v>45519</v>
      </c>
      <c r="R59" s="423">
        <f t="shared" si="2"/>
        <v>9.7560975609756184</v>
      </c>
      <c r="S59" s="474">
        <f>IF(INDEX(Historical!$D$7:$D$1190,MATCH(B59,Historical!$B$7:$B$1192,0))=0,"n/a",(INDEX(Historical!$C$7:$C$1190,MATCH(B59,Historical!$B$7:$B$1192,0))/INDEX(Historical!$D$7:$D$1190,MATCH(B59,Historical!$B$7:$B$1192,0))-1)*100)</f>
        <v>8.8607594936708889</v>
      </c>
      <c r="T59" s="474">
        <f>IF(INDEX(Historical!$F$7:$F$1190,MATCH(B59,Historical!$B$7:$B$1192,0))=0,"n/a",((INDEX(Historical!$C$7:$C$1190,MATCH(B59,Historical!$B$7:$B$1192,0))/INDEX(Historical!$F$7:$F$1190,MATCH(B59,Historical!$B$7:$B$1192,0)))^(1/3)-1)*100)</f>
        <v>4.6676313126415403</v>
      </c>
      <c r="U59" s="474">
        <f>IF(INDEX(Historical!$H$7:$H$1190,MATCH(B59,Historical!$B$7:$B$1192,0))=0,"n/a",((INDEX(Historical!$C$7:$C$1190,MATCH(B59,Historical!$B$7:$B$1192,0))/INDEX(Historical!$H$7:$H$1190,MATCH(B59,Historical!$B$7:$B$1192,0)))^(1/5)-1)*100)</f>
        <v>3.9077690727135295</v>
      </c>
      <c r="V59" s="474">
        <f>IF(INDEX(Historical!$M$7:$M$1190,MATCH(B59,Historical!$B$7:$B$1192,0))=0,"n/a",((INDEX(Historical!$C$7:$C$1190,MATCH(B59,Historical!$B$7:$B$1192,0))/INDEX(Historical!$M$7:$M$1190,MATCH(B59,Historical!$B$7:$B$1192,0)))^(1/10)-1)*100)</f>
        <v>4.667100846501504</v>
      </c>
      <c r="W59" s="475">
        <f t="shared" si="3"/>
        <v>0.83730118573349965</v>
      </c>
      <c r="X59" s="476">
        <f t="shared" si="4"/>
        <v>0.45492073023440388</v>
      </c>
      <c r="Y59" s="451"/>
      <c r="Z59" s="430">
        <f t="shared" si="5"/>
        <v>31.03448275862069</v>
      </c>
      <c r="AA59" s="581">
        <f t="shared" si="6"/>
        <v>24.012068965517244</v>
      </c>
      <c r="AB59" s="406">
        <v>12</v>
      </c>
      <c r="AC59" s="568">
        <v>5.8</v>
      </c>
      <c r="AD59" s="568">
        <v>2.7</v>
      </c>
      <c r="AE59" s="568">
        <v>2.54</v>
      </c>
      <c r="AF59" s="568">
        <v>3.39</v>
      </c>
      <c r="AG59" s="568">
        <v>15.36</v>
      </c>
      <c r="AH59" s="568">
        <v>3.9600000000000004</v>
      </c>
      <c r="AI59" s="568">
        <v>9.32</v>
      </c>
      <c r="AJ59" s="568">
        <v>8.59</v>
      </c>
      <c r="AK59" s="568">
        <v>8.9</v>
      </c>
      <c r="AL59" s="576">
        <v>9180</v>
      </c>
      <c r="AM59" s="571">
        <v>0.98</v>
      </c>
      <c r="AN59" s="568">
        <v>0.42</v>
      </c>
      <c r="AO59" s="510">
        <f t="shared" si="7"/>
        <v>-18.811846385228499</v>
      </c>
      <c r="AP59" s="511">
        <f t="shared" si="8"/>
        <v>5.2002225802887434</v>
      </c>
      <c r="AQ59" s="582">
        <f t="shared" si="9"/>
        <v>90.205635847221899</v>
      </c>
      <c r="AR59" s="430">
        <f>INDEX(Historical!$C$7:$C$1190,MATCH(B59,Historical!$B$7:$B$1214,0))*IF(AH59="n/a",1.03,IF(AH59&lt;0,1.01,IF(AH59&gt;10,1.1,(1+AH59/100))))</f>
        <v>1.7881120000000001</v>
      </c>
      <c r="AS59" s="581">
        <f t="shared" si="10"/>
        <v>1.9547640384</v>
      </c>
      <c r="AT59" s="581">
        <f t="shared" si="16"/>
        <v>2.1287380378176</v>
      </c>
      <c r="AU59" s="581">
        <f t="shared" si="16"/>
        <v>2.3181957231833663</v>
      </c>
      <c r="AV59" s="581">
        <f t="shared" si="16"/>
        <v>2.5245151425466856</v>
      </c>
      <c r="AW59" s="430">
        <f t="shared" si="12"/>
        <v>10.714324941947652</v>
      </c>
      <c r="AX59" s="516">
        <f t="shared" si="13"/>
        <v>7.6932038069560216</v>
      </c>
      <c r="AY59" s="606">
        <v>0.56999999999999995</v>
      </c>
      <c r="AZ59" s="571">
        <v>6.43</v>
      </c>
      <c r="BA59" s="571">
        <v>-21.77</v>
      </c>
      <c r="BB59" s="571">
        <v>-7.17</v>
      </c>
      <c r="BC59" s="571">
        <v>-9.24</v>
      </c>
      <c r="BE59" s="421">
        <v>1994</v>
      </c>
      <c r="BF59" s="421">
        <f t="shared" si="14"/>
        <v>3</v>
      </c>
      <c r="BG59" s="578">
        <v>8.4</v>
      </c>
      <c r="BH59" t="s">
        <v>3876</v>
      </c>
      <c r="BI59" t="s">
        <v>3877</v>
      </c>
    </row>
    <row r="60" spans="1:61" ht="11.25" customHeight="1" x14ac:dyDescent="0.25">
      <c r="A60" s="95" t="s">
        <v>4080</v>
      </c>
      <c r="B60" s="405" t="s">
        <v>3723</v>
      </c>
      <c r="C60" s="734" t="s">
        <v>107</v>
      </c>
      <c r="D60" s="734" t="s">
        <v>3652</v>
      </c>
      <c r="E60" s="504">
        <v>14</v>
      </c>
      <c r="F60" s="33">
        <v>334</v>
      </c>
      <c r="G60" s="33" t="s">
        <v>105</v>
      </c>
      <c r="H60" s="33" t="s">
        <v>105</v>
      </c>
      <c r="I60" s="573">
        <v>35.729999999999997</v>
      </c>
      <c r="J60" s="430">
        <f t="shared" si="0"/>
        <v>3.8063252169045625</v>
      </c>
      <c r="K60" s="575">
        <v>0.34</v>
      </c>
      <c r="L60" s="406">
        <v>4</v>
      </c>
      <c r="M60" s="423">
        <f t="shared" si="1"/>
        <v>1.36</v>
      </c>
      <c r="N60" s="183" t="s">
        <v>446</v>
      </c>
      <c r="O60" s="505">
        <v>0.32</v>
      </c>
      <c r="P60" s="422">
        <v>45604</v>
      </c>
      <c r="Q60" s="422">
        <v>45618</v>
      </c>
      <c r="R60" s="423">
        <f t="shared" si="2"/>
        <v>6.2500000000000053</v>
      </c>
      <c r="S60" s="474">
        <f>IF(INDEX(Historical!$D$7:$D$1190,MATCH(B60,Historical!$B$7:$B$1192,0))=0,"n/a",(INDEX(Historical!$C$7:$C$1190,MATCH(B60,Historical!$B$7:$B$1192,0))/INDEX(Historical!$D$7:$D$1190,MATCH(B60,Historical!$B$7:$B$1192,0))-1)*100)</f>
        <v>6.5573770491803351</v>
      </c>
      <c r="T60" s="474">
        <f>IF(INDEX(Historical!$F$7:$F$1190,MATCH(B60,Historical!$B$7:$B$1192,0))=0,"n/a",((INDEX(Historical!$C$7:$C$1190,MATCH(B60,Historical!$B$7:$B$1192,0))/INDEX(Historical!$F$7:$F$1190,MATCH(B60,Historical!$B$7:$B$1192,0)))^(1/3)-1)*100)</f>
        <v>6.0487656968408743</v>
      </c>
      <c r="U60" s="474">
        <f>IF(INDEX(Historical!$H$7:$H$1190,MATCH(B60,Historical!$B$7:$B$1192,0))=0,"n/a",((INDEX(Historical!$C$7:$C$1190,MATCH(B60,Historical!$B$7:$B$1192,0))/INDEX(Historical!$H$7:$H$1190,MATCH(B60,Historical!$B$7:$B$1192,0)))^(1/5)-1)*100)</f>
        <v>6.2513419439677476</v>
      </c>
      <c r="V60" s="474">
        <f>IF(INDEX(Historical!$M$7:$M$1190,MATCH(B60,Historical!$B$7:$B$1192,0))=0,"n/a",((INDEX(Historical!$C$7:$C$1190,MATCH(B60,Historical!$B$7:$B$1192,0))/INDEX(Historical!$M$7:$M$1190,MATCH(B60,Historical!$B$7:$B$1192,0)))^(1/10)-1)*100)</f>
        <v>8.4055546638352361</v>
      </c>
      <c r="W60" s="475">
        <f t="shared" si="3"/>
        <v>0.74371557785044762</v>
      </c>
      <c r="X60" s="476" t="str">
        <f t="shared" si="4"/>
        <v>n/a</v>
      </c>
      <c r="Y60" s="451"/>
      <c r="Z60" s="430">
        <f t="shared" si="5"/>
        <v>66.019417475728162</v>
      </c>
      <c r="AA60" s="581">
        <f t="shared" si="6"/>
        <v>17.344660194174754</v>
      </c>
      <c r="AB60" s="406">
        <v>12</v>
      </c>
      <c r="AC60" s="568">
        <v>2.06</v>
      </c>
      <c r="AD60" s="568">
        <v>1.24</v>
      </c>
      <c r="AE60" s="568">
        <v>3.1</v>
      </c>
      <c r="AF60" s="568">
        <v>1.05</v>
      </c>
      <c r="AG60" s="568">
        <v>5.18</v>
      </c>
      <c r="AH60" s="568">
        <v>15.4</v>
      </c>
      <c r="AI60" s="568">
        <v>19.400000000000002</v>
      </c>
      <c r="AJ60" s="568">
        <v>-1.43</v>
      </c>
      <c r="AK60" s="568">
        <v>14.01</v>
      </c>
      <c r="AL60" s="576">
        <v>5090</v>
      </c>
      <c r="AM60" s="571">
        <v>0.94000000000000006</v>
      </c>
      <c r="AN60" s="568">
        <v>0.21</v>
      </c>
      <c r="AO60" s="510">
        <f t="shared" si="7"/>
        <v>-7.2869930333024442</v>
      </c>
      <c r="AP60" s="511">
        <f t="shared" si="8"/>
        <v>10.05766716087231</v>
      </c>
      <c r="AQ60" s="582">
        <f t="shared" si="9"/>
        <v>-10.032368280133364</v>
      </c>
      <c r="AR60" s="430">
        <f>INDEX(Historical!$C$7:$C$1190,MATCH(B60,Historical!$B$7:$B$1214,0))*IF(AH60="n/a",1.03,IF(AH60&lt;0,1.01,IF(AH60&gt;10,1.1,(1+AH60/100))))</f>
        <v>1.4300000000000002</v>
      </c>
      <c r="AS60" s="581">
        <f t="shared" si="10"/>
        <v>1.5730000000000004</v>
      </c>
      <c r="AT60" s="581">
        <f t="shared" si="16"/>
        <v>1.7303000000000006</v>
      </c>
      <c r="AU60" s="581">
        <f t="shared" si="16"/>
        <v>1.9033300000000009</v>
      </c>
      <c r="AV60" s="581">
        <f t="shared" si="16"/>
        <v>2.0936630000000012</v>
      </c>
      <c r="AW60" s="430">
        <f t="shared" si="12"/>
        <v>8.7302930000000032</v>
      </c>
      <c r="AX60" s="516">
        <f t="shared" si="13"/>
        <v>24.434069409459848</v>
      </c>
      <c r="AY60" s="606">
        <v>0.89</v>
      </c>
      <c r="AZ60" s="571">
        <v>56.37</v>
      </c>
      <c r="BA60" s="571">
        <v>-19.78</v>
      </c>
      <c r="BB60" s="571">
        <v>8.5599999999999987</v>
      </c>
      <c r="BC60" s="571">
        <v>5.29</v>
      </c>
      <c r="BE60" s="421">
        <v>2011</v>
      </c>
      <c r="BF60" s="421">
        <f t="shared" si="14"/>
        <v>1</v>
      </c>
      <c r="BG60" s="578">
        <v>0.66</v>
      </c>
      <c r="BH60" t="s">
        <v>3876</v>
      </c>
      <c r="BI60" t="s">
        <v>3877</v>
      </c>
    </row>
    <row r="61" spans="1:61" s="540" customFormat="1" ht="11.25" customHeight="1" x14ac:dyDescent="0.25">
      <c r="A61" s="72" t="s">
        <v>4082</v>
      </c>
      <c r="B61" s="17" t="s">
        <v>429</v>
      </c>
      <c r="C61" s="734" t="s">
        <v>130</v>
      </c>
      <c r="D61" s="734" t="s">
        <v>3643</v>
      </c>
      <c r="E61" s="524">
        <v>23</v>
      </c>
      <c r="F61" s="33">
        <v>154</v>
      </c>
      <c r="G61" s="720" t="s">
        <v>36</v>
      </c>
      <c r="H61" s="720" t="s">
        <v>36</v>
      </c>
      <c r="I61" s="525">
        <v>36.54</v>
      </c>
      <c r="J61" s="526">
        <f t="shared" si="0"/>
        <v>5.3639846743295019</v>
      </c>
      <c r="K61" s="527">
        <v>0.49</v>
      </c>
      <c r="L61" s="528">
        <v>4</v>
      </c>
      <c r="M61" s="529">
        <f t="shared" si="1"/>
        <v>1.96</v>
      </c>
      <c r="N61" s="530" t="s">
        <v>147</v>
      </c>
      <c r="O61" s="531">
        <v>0.47499999999999998</v>
      </c>
      <c r="P61" s="714">
        <v>45714</v>
      </c>
      <c r="Q61" s="714">
        <v>45730</v>
      </c>
      <c r="R61" s="529">
        <f t="shared" si="2"/>
        <v>3.157894736842108</v>
      </c>
      <c r="S61" s="474">
        <f>IF(INDEX(Historical!$D$7:$D$1190,MATCH(B61,Historical!$B$7:$B$1192,0))=0,"n/a",(INDEX(Historical!$C$7:$C$1190,MATCH(B61,Historical!$B$7:$B$1192,0))/INDEX(Historical!$D$7:$D$1190,MATCH(B61,Historical!$B$7:$B$1192,0))-1)*100)</f>
        <v>3.2608695652173836</v>
      </c>
      <c r="T61" s="474">
        <f>IF(INDEX(Historical!$F$7:$F$1190,MATCH(B61,Historical!$B$7:$B$1192,0))=0,"n/a",((INDEX(Historical!$C$7:$C$1190,MATCH(B61,Historical!$B$7:$B$1192,0))/INDEX(Historical!$F$7:$F$1190,MATCH(B61,Historical!$B$7:$B$1192,0)))^(1/3)-1)*100)</f>
        <v>3.9813932143039965</v>
      </c>
      <c r="U61" s="474">
        <f>IF(INDEX(Historical!$H$7:$H$1190,MATCH(B61,Historical!$B$7:$B$1192,0))=0,"n/a",((INDEX(Historical!$C$7:$C$1190,MATCH(B61,Historical!$B$7:$B$1192,0))/INDEX(Historical!$H$7:$H$1190,MATCH(B61,Historical!$B$7:$B$1192,0)))^(1/5)-1)*100)</f>
        <v>4.1560210156864175</v>
      </c>
      <c r="V61" s="474">
        <f>IF(INDEX(Historical!$M$7:$M$1190,MATCH(B61,Historical!$B$7:$B$1192,0))=0,"n/a",((INDEX(Historical!$C$7:$C$1190,MATCH(B61,Historical!$B$7:$B$1192,0))/INDEX(Historical!$M$7:$M$1190,MATCH(B61,Historical!$B$7:$B$1192,0)))^(1/10)-1)*100)</f>
        <v>4.1106092609590084</v>
      </c>
      <c r="W61" s="475">
        <f t="shared" si="3"/>
        <v>1.0110474510819387</v>
      </c>
      <c r="X61" s="476" t="str">
        <f t="shared" si="4"/>
        <v>n/a</v>
      </c>
      <c r="Y61" s="721"/>
      <c r="Z61" s="526">
        <f t="shared" si="5"/>
        <v>87.892376681614351</v>
      </c>
      <c r="AA61" s="533">
        <f t="shared" si="6"/>
        <v>16.385650224215247</v>
      </c>
      <c r="AB61" s="528">
        <v>12</v>
      </c>
      <c r="AC61" s="534">
        <v>2.23</v>
      </c>
      <c r="AD61" s="534">
        <v>2.0699999999999998</v>
      </c>
      <c r="AE61" s="534">
        <v>1.52</v>
      </c>
      <c r="AF61" s="534">
        <v>1.1200000000000001</v>
      </c>
      <c r="AG61" s="534">
        <v>6.9099999999999993</v>
      </c>
      <c r="AH61" s="534">
        <v>10.26</v>
      </c>
      <c r="AI61" s="534">
        <v>8.1</v>
      </c>
      <c r="AJ61" s="534">
        <v>-5.12</v>
      </c>
      <c r="AK61" s="534">
        <v>7.91</v>
      </c>
      <c r="AL61" s="535">
        <v>2960</v>
      </c>
      <c r="AM61" s="536">
        <v>1.02</v>
      </c>
      <c r="AN61" s="534">
        <v>1.2</v>
      </c>
      <c r="AO61" s="537">
        <f t="shared" si="7"/>
        <v>-6.865644534199328</v>
      </c>
      <c r="AP61" s="538">
        <f t="shared" si="8"/>
        <v>9.5200056900159193</v>
      </c>
      <c r="AQ61" s="582">
        <f t="shared" si="9"/>
        <v>-9.6871406938424229</v>
      </c>
      <c r="AR61" s="430">
        <f>INDEX(Historical!$C$7:$C$1190,MATCH(B61,Historical!$B$7:$B$1214,0))*IF(AH61="n/a",1.03,IF(AH61&lt;0,1.01,IF(AH61&gt;10,1.1,(1+AH61/100))))</f>
        <v>2.09</v>
      </c>
      <c r="AS61" s="533">
        <f t="shared" si="10"/>
        <v>2.2592899999999996</v>
      </c>
      <c r="AT61" s="533">
        <f t="shared" si="16"/>
        <v>2.4379998389999993</v>
      </c>
      <c r="AU61" s="533">
        <f t="shared" si="16"/>
        <v>2.6308456262648989</v>
      </c>
      <c r="AV61" s="533">
        <f t="shared" si="16"/>
        <v>2.8389455153024521</v>
      </c>
      <c r="AW61" s="526">
        <f t="shared" si="12"/>
        <v>12.25708098056735</v>
      </c>
      <c r="AX61" s="539">
        <f t="shared" si="13"/>
        <v>33.544282924376986</v>
      </c>
      <c r="AY61" s="607">
        <v>0.39</v>
      </c>
      <c r="AZ61" s="536">
        <v>5</v>
      </c>
      <c r="BA61" s="536">
        <v>-15.2</v>
      </c>
      <c r="BB61" s="536">
        <v>-2.58</v>
      </c>
      <c r="BC61" s="536">
        <v>-4.3900000000000006</v>
      </c>
      <c r="BD61" s="592"/>
      <c r="BE61" s="421">
        <v>2003</v>
      </c>
      <c r="BF61" s="421">
        <f t="shared" si="14"/>
        <v>2</v>
      </c>
      <c r="BG61" s="559">
        <v>2.27</v>
      </c>
      <c r="BH61" t="s">
        <v>3876</v>
      </c>
      <c r="BI61" t="s">
        <v>3877</v>
      </c>
    </row>
    <row r="62" spans="1:61" ht="11.25" customHeight="1" x14ac:dyDescent="0.25">
      <c r="A62" s="8" t="s">
        <v>4084</v>
      </c>
      <c r="B62" s="405" t="s">
        <v>955</v>
      </c>
      <c r="C62" s="734" t="s">
        <v>3535</v>
      </c>
      <c r="D62" s="734" t="s">
        <v>3641</v>
      </c>
      <c r="E62" s="504">
        <v>15</v>
      </c>
      <c r="F62" s="33">
        <v>282</v>
      </c>
      <c r="G62" s="33" t="s">
        <v>105</v>
      </c>
      <c r="H62" s="33" t="s">
        <v>105</v>
      </c>
      <c r="I62" s="573">
        <v>297.39</v>
      </c>
      <c r="J62" s="430">
        <f t="shared" si="0"/>
        <v>0.79357073203537443</v>
      </c>
      <c r="K62" s="575">
        <v>0.59</v>
      </c>
      <c r="L62" s="406">
        <v>4</v>
      </c>
      <c r="M62" s="423">
        <f t="shared" si="1"/>
        <v>2.36</v>
      </c>
      <c r="N62" s="183" t="s">
        <v>150</v>
      </c>
      <c r="O62" s="505">
        <v>0.53</v>
      </c>
      <c r="P62" s="422">
        <v>45649</v>
      </c>
      <c r="Q62" s="422">
        <v>45657</v>
      </c>
      <c r="R62" s="423">
        <f t="shared" si="2"/>
        <v>11.320754716981121</v>
      </c>
      <c r="S62" s="474">
        <f>IF(INDEX(Historical!$D$7:$D$1190,MATCH(B62,Historical!$B$7:$B$1192,0))=0,"n/a",(INDEX(Historical!$C$7:$C$1190,MATCH(B62,Historical!$B$7:$B$1192,0))/INDEX(Historical!$D$7:$D$1190,MATCH(B62,Historical!$B$7:$B$1192,0))-1)*100)</f>
        <v>13.910761154855633</v>
      </c>
      <c r="T62" s="474">
        <f>IF(INDEX(Historical!$F$7:$F$1190,MATCH(B62,Historical!$B$7:$B$1192,0))=0,"n/a",((INDEX(Historical!$C$7:$C$1190,MATCH(B62,Historical!$B$7:$B$1192,0))/INDEX(Historical!$F$7:$F$1190,MATCH(B62,Historical!$B$7:$B$1192,0)))^(1/3)-1)*100)</f>
        <v>13.350773605004274</v>
      </c>
      <c r="U62" s="474">
        <f>IF(INDEX(Historical!$H$7:$H$1190,MATCH(B62,Historical!$B$7:$B$1192,0))=0,"n/a",((INDEX(Historical!$C$7:$C$1190,MATCH(B62,Historical!$B$7:$B$1192,0))/INDEX(Historical!$H$7:$H$1190,MATCH(B62,Historical!$B$7:$B$1192,0)))^(1/5)-1)*100)</f>
        <v>14.142752785081459</v>
      </c>
      <c r="V62" s="474">
        <f>IF(INDEX(Historical!$M$7:$M$1190,MATCH(B62,Historical!$B$7:$B$1192,0))=0,"n/a",((INDEX(Historical!$C$7:$C$1190,MATCH(B62,Historical!$B$7:$B$1192,0))/INDEX(Historical!$M$7:$M$1190,MATCH(B62,Historical!$B$7:$B$1192,0)))^(1/10)-1)*100)</f>
        <v>33.246393245588557</v>
      </c>
      <c r="W62" s="475">
        <f t="shared" si="3"/>
        <v>0.42539209232743019</v>
      </c>
      <c r="X62" s="476">
        <f t="shared" si="4"/>
        <v>1.01673276672045</v>
      </c>
      <c r="Y62" s="451"/>
      <c r="Z62" s="430">
        <f t="shared" si="5"/>
        <v>88.721804511278194</v>
      </c>
      <c r="AA62" s="581">
        <f t="shared" si="6"/>
        <v>111.80075187969923</v>
      </c>
      <c r="AB62" s="406">
        <v>10</v>
      </c>
      <c r="AC62" s="568">
        <v>2.66</v>
      </c>
      <c r="AD62" s="568">
        <v>4.18</v>
      </c>
      <c r="AE62" s="568">
        <v>24.52</v>
      </c>
      <c r="AF62" s="568">
        <v>20.100000000000001</v>
      </c>
      <c r="AG62" s="568">
        <v>18.98</v>
      </c>
      <c r="AH62" s="569">
        <v>36.700000000000003</v>
      </c>
      <c r="AI62" s="569">
        <v>23.41</v>
      </c>
      <c r="AJ62" s="568">
        <v>13.91</v>
      </c>
      <c r="AK62" s="568">
        <v>26.76</v>
      </c>
      <c r="AL62" s="576">
        <v>1398770</v>
      </c>
      <c r="AM62" s="571">
        <v>1.96</v>
      </c>
      <c r="AN62" s="568">
        <v>0.97</v>
      </c>
      <c r="AO62" s="510">
        <f t="shared" si="7"/>
        <v>-96.864428362582402</v>
      </c>
      <c r="AP62" s="511">
        <f t="shared" si="8"/>
        <v>14.936323517116833</v>
      </c>
      <c r="AQ62" s="582">
        <f t="shared" si="9"/>
        <v>899.37649735154696</v>
      </c>
      <c r="AR62" s="430">
        <f>INDEX(Historical!$C$7:$C$1190,MATCH(B62,Historical!$B$7:$B$1214,0))*IF(AH62="n/a",1.03,IF(AH62&lt;0,1.01,IF(AH62&gt;10,1.1,(1+AH62/100))))</f>
        <v>2.387</v>
      </c>
      <c r="AS62" s="581">
        <f t="shared" si="10"/>
        <v>2.6257000000000001</v>
      </c>
      <c r="AT62" s="581">
        <f t="shared" si="16"/>
        <v>2.8882700000000003</v>
      </c>
      <c r="AU62" s="581">
        <f t="shared" si="16"/>
        <v>3.1770970000000007</v>
      </c>
      <c r="AV62" s="581">
        <f t="shared" si="16"/>
        <v>3.4948067000000012</v>
      </c>
      <c r="AW62" s="430">
        <f t="shared" si="12"/>
        <v>14.572873700000002</v>
      </c>
      <c r="AX62" s="516">
        <f t="shared" si="13"/>
        <v>4.9002568008339225</v>
      </c>
      <c r="AY62" s="606">
        <v>1.17</v>
      </c>
      <c r="AZ62" s="571">
        <v>120.44999999999999</v>
      </c>
      <c r="BA62" s="571">
        <v>-6.29</v>
      </c>
      <c r="BB62" s="571">
        <v>3.53</v>
      </c>
      <c r="BC62" s="571">
        <v>31.04</v>
      </c>
      <c r="BE62" s="421">
        <v>2011</v>
      </c>
      <c r="BF62" s="421">
        <f t="shared" si="14"/>
        <v>1</v>
      </c>
      <c r="BG62" s="578">
        <v>7.79</v>
      </c>
      <c r="BH62" t="s">
        <v>3876</v>
      </c>
      <c r="BI62" t="s">
        <v>3877</v>
      </c>
    </row>
    <row r="63" spans="1:61" ht="11.25" customHeight="1" x14ac:dyDescent="0.25">
      <c r="A63" s="8" t="s">
        <v>3890</v>
      </c>
      <c r="B63" s="405" t="s">
        <v>3889</v>
      </c>
      <c r="C63" s="734" t="s">
        <v>122</v>
      </c>
      <c r="D63" s="734" t="s">
        <v>3518</v>
      </c>
      <c r="E63" s="504">
        <v>15</v>
      </c>
      <c r="F63" s="33">
        <v>279</v>
      </c>
      <c r="G63" s="33" t="s">
        <v>105</v>
      </c>
      <c r="H63" s="33" t="s">
        <v>105</v>
      </c>
      <c r="I63" s="573">
        <v>37.4</v>
      </c>
      <c r="J63" s="430">
        <f t="shared" si="0"/>
        <v>2.8877005347593587</v>
      </c>
      <c r="K63" s="575">
        <v>0.27</v>
      </c>
      <c r="L63" s="406">
        <v>4</v>
      </c>
      <c r="M63" s="423">
        <f t="shared" si="1"/>
        <v>1.08</v>
      </c>
      <c r="N63" s="183" t="s">
        <v>126</v>
      </c>
      <c r="O63" s="505">
        <v>0.25750000000000001</v>
      </c>
      <c r="P63" s="422">
        <v>45639</v>
      </c>
      <c r="Q63" s="422">
        <v>45665</v>
      </c>
      <c r="R63" s="423">
        <f t="shared" si="2"/>
        <v>4.854368932038839</v>
      </c>
      <c r="S63" s="474">
        <f>IF(INDEX(Historical!$D$7:$D$1190,MATCH(B63,Historical!$B$7:$B$1192,0))=0,"n/a",(INDEX(Historical!$C$7:$C$1190,MATCH(B63,Historical!$B$7:$B$1192,0))/INDEX(Historical!$D$7:$D$1190,MATCH(B63,Historical!$B$7:$B$1192,0))-1)*100)</f>
        <v>4.0404040404040442</v>
      </c>
      <c r="T63" s="474">
        <f>IF(INDEX(Historical!$F$7:$F$1190,MATCH(B63,Historical!$B$7:$B$1192,0))=0,"n/a",((INDEX(Historical!$C$7:$C$1190,MATCH(B63,Historical!$B$7:$B$1192,0))/INDEX(Historical!$F$7:$F$1190,MATCH(B63,Historical!$B$7:$B$1192,0)))^(1/3)-1)*100)</f>
        <v>6.6120022191516803</v>
      </c>
      <c r="U63" s="474">
        <f>IF(INDEX(Historical!$H$7:$H$1190,MATCH(B63,Historical!$B$7:$B$1192,0))=0,"n/a",((INDEX(Historical!$C$7:$C$1190,MATCH(B63,Historical!$B$7:$B$1192,0))/INDEX(Historical!$H$7:$H$1190,MATCH(B63,Historical!$B$7:$B$1192,0)))^(1/5)-1)*100)</f>
        <v>5.717899212237354</v>
      </c>
      <c r="V63" s="474">
        <f>IF(INDEX(Historical!$M$7:$M$1190,MATCH(B63,Historical!$B$7:$B$1192,0))=0,"n/a",((INDEX(Historical!$C$7:$C$1190,MATCH(B63,Historical!$B$7:$B$1192,0))/INDEX(Historical!$M$7:$M$1190,MATCH(B63,Historical!$B$7:$B$1192,0)))^(1/10)-1)*100)</f>
        <v>12.400624616571164</v>
      </c>
      <c r="W63" s="475">
        <f t="shared" si="3"/>
        <v>0.46109767766023885</v>
      </c>
      <c r="X63" s="476">
        <f t="shared" si="4"/>
        <v>3.1590603382526816</v>
      </c>
      <c r="Y63" s="439"/>
      <c r="Z63" s="430">
        <f t="shared" si="5"/>
        <v>83.720930232558146</v>
      </c>
      <c r="AA63" s="581">
        <f t="shared" si="6"/>
        <v>28.992248062015502</v>
      </c>
      <c r="AB63" s="406">
        <v>12</v>
      </c>
      <c r="AC63" s="568">
        <v>1.29</v>
      </c>
      <c r="AD63" s="568">
        <v>3.03</v>
      </c>
      <c r="AE63" s="568">
        <v>1.05</v>
      </c>
      <c r="AF63" s="568">
        <v>1.45</v>
      </c>
      <c r="AG63" s="568">
        <v>5.09</v>
      </c>
      <c r="AH63" s="568">
        <v>5.79</v>
      </c>
      <c r="AI63" s="568">
        <v>11.64</v>
      </c>
      <c r="AJ63" s="568">
        <v>1.81</v>
      </c>
      <c r="AK63" s="568">
        <v>9.5500000000000007</v>
      </c>
      <c r="AL63" s="576">
        <v>3420</v>
      </c>
      <c r="AM63" s="571">
        <v>0.84</v>
      </c>
      <c r="AN63" s="568">
        <v>0.86</v>
      </c>
      <c r="AO63" s="510">
        <f t="shared" si="7"/>
        <v>-20.386648315018789</v>
      </c>
      <c r="AP63" s="511">
        <f t="shared" si="8"/>
        <v>8.6055997469967132</v>
      </c>
      <c r="AQ63" s="582">
        <f t="shared" si="9"/>
        <v>36.689038315152025</v>
      </c>
      <c r="AR63" s="430">
        <f>INDEX(Historical!$C$7:$C$1190,MATCH(B63,Historical!$B$7:$B$1214,0))*IF(AH63="n/a",1.03,IF(AH63&lt;0,1.01,IF(AH63&gt;10,1.1,(1+AH63/100))))</f>
        <v>1.0896370000000002</v>
      </c>
      <c r="AS63" s="581">
        <f t="shared" si="10"/>
        <v>1.1986007000000003</v>
      </c>
      <c r="AT63" s="581">
        <f t="shared" si="16"/>
        <v>1.3130670668500002</v>
      </c>
      <c r="AU63" s="581">
        <f t="shared" si="16"/>
        <v>1.4384649717341751</v>
      </c>
      <c r="AV63" s="581">
        <f t="shared" si="16"/>
        <v>1.5758383765347888</v>
      </c>
      <c r="AW63" s="430">
        <f t="shared" si="12"/>
        <v>6.615608115118965</v>
      </c>
      <c r="AX63" s="516">
        <f t="shared" si="13"/>
        <v>17.688791751654986</v>
      </c>
      <c r="AY63" s="606">
        <v>1.42</v>
      </c>
      <c r="AZ63" s="571">
        <v>34.239999999999995</v>
      </c>
      <c r="BA63" s="571">
        <v>-31.6</v>
      </c>
      <c r="BB63" s="571">
        <v>9.25</v>
      </c>
      <c r="BC63" s="571">
        <v>-3.93</v>
      </c>
      <c r="BE63" s="421">
        <v>2011</v>
      </c>
      <c r="BF63" s="421">
        <f t="shared" si="14"/>
        <v>1</v>
      </c>
      <c r="BG63" s="578">
        <v>1.97</v>
      </c>
      <c r="BH63" t="s">
        <v>3876</v>
      </c>
      <c r="BI63" t="s">
        <v>3877</v>
      </c>
    </row>
    <row r="64" spans="1:61" ht="11.25" customHeight="1" x14ac:dyDescent="0.25">
      <c r="A64" s="95" t="s">
        <v>4085</v>
      </c>
      <c r="B64" s="405" t="s">
        <v>911</v>
      </c>
      <c r="C64" s="734" t="s">
        <v>3535</v>
      </c>
      <c r="D64" s="734" t="s">
        <v>3651</v>
      </c>
      <c r="E64" s="504">
        <v>13</v>
      </c>
      <c r="F64" s="33">
        <v>426</v>
      </c>
      <c r="G64" s="33" t="s">
        <v>105</v>
      </c>
      <c r="H64" s="33" t="s">
        <v>105</v>
      </c>
      <c r="I64" s="573">
        <v>54.57</v>
      </c>
      <c r="J64" s="430">
        <f t="shared" si="0"/>
        <v>2.5655121861828842</v>
      </c>
      <c r="K64" s="575">
        <v>0.35</v>
      </c>
      <c r="L64" s="406">
        <v>4</v>
      </c>
      <c r="M64" s="423">
        <f t="shared" si="1"/>
        <v>1.4</v>
      </c>
      <c r="N64" s="183" t="s">
        <v>192</v>
      </c>
      <c r="O64" s="505">
        <v>0.33</v>
      </c>
      <c r="P64" s="422">
        <v>45917</v>
      </c>
      <c r="Q64" s="422">
        <v>45926</v>
      </c>
      <c r="R64" s="423">
        <f t="shared" si="2"/>
        <v>6.060606060606049</v>
      </c>
      <c r="S64" s="474">
        <f>IF(INDEX(Historical!$D$7:$D$1190,MATCH(B64,Historical!$B$7:$B$1192,0))=0,"n/a",(INDEX(Historical!$C$7:$C$1190,MATCH(B64,Historical!$B$7:$B$1192,0))/INDEX(Historical!$D$7:$D$1190,MATCH(B64,Historical!$B$7:$B$1192,0))-1)*100)</f>
        <v>6.6666666666666652</v>
      </c>
      <c r="T64" s="474">
        <f>IF(INDEX(Historical!$F$7:$F$1190,MATCH(B64,Historical!$B$7:$B$1192,0))=0,"n/a",((INDEX(Historical!$C$7:$C$1190,MATCH(B64,Historical!$B$7:$B$1192,0))/INDEX(Historical!$F$7:$F$1190,MATCH(B64,Historical!$B$7:$B$1192,0)))^(1/3)-1)*100)</f>
        <v>12.044237589467022</v>
      </c>
      <c r="U64" s="474">
        <f>IF(INDEX(Historical!$H$7:$H$1190,MATCH(B64,Historical!$B$7:$B$1192,0))=0,"n/a",((INDEX(Historical!$C$7:$C$1190,MATCH(B64,Historical!$B$7:$B$1192,0))/INDEX(Historical!$H$7:$H$1190,MATCH(B64,Historical!$B$7:$B$1192,0)))^(1/5)-1)*100)</f>
        <v>9.3148651699032303</v>
      </c>
      <c r="V64" s="474">
        <f>IF(INDEX(Historical!$M$7:$M$1190,MATCH(B64,Historical!$B$7:$B$1192,0))=0,"n/a",((INDEX(Historical!$C$7:$C$1190,MATCH(B64,Historical!$B$7:$B$1192,0))/INDEX(Historical!$M$7:$M$1190,MATCH(B64,Historical!$B$7:$B$1192,0)))^(1/10)-1)*100)</f>
        <v>7.5181611119929492</v>
      </c>
      <c r="W64" s="475">
        <f t="shared" si="3"/>
        <v>1.2389818509002399</v>
      </c>
      <c r="X64" s="476" t="str">
        <f t="shared" si="4"/>
        <v>n/a</v>
      </c>
      <c r="Y64" s="451"/>
      <c r="Z64" s="430">
        <f t="shared" si="5"/>
        <v>51.282051282051277</v>
      </c>
      <c r="AA64" s="581">
        <f t="shared" si="6"/>
        <v>19.989010989010989</v>
      </c>
      <c r="AB64" s="406">
        <v>6</v>
      </c>
      <c r="AC64" s="568">
        <v>2.73</v>
      </c>
      <c r="AD64" s="568" t="s">
        <v>135</v>
      </c>
      <c r="AE64" s="568">
        <v>0.21</v>
      </c>
      <c r="AF64" s="568">
        <v>0.91</v>
      </c>
      <c r="AG64" s="568">
        <v>4.83</v>
      </c>
      <c r="AH64" s="569">
        <v>29.01</v>
      </c>
      <c r="AI64" s="569">
        <v>38.29</v>
      </c>
      <c r="AJ64" s="568" t="s">
        <v>135</v>
      </c>
      <c r="AK64" s="568" t="s">
        <v>135</v>
      </c>
      <c r="AL64" s="576">
        <v>4550</v>
      </c>
      <c r="AM64" s="571">
        <v>0.89</v>
      </c>
      <c r="AN64" s="568">
        <v>0.56999999999999995</v>
      </c>
      <c r="AO64" s="510">
        <f t="shared" si="7"/>
        <v>-8.1086336329248745</v>
      </c>
      <c r="AP64" s="511">
        <f t="shared" si="8"/>
        <v>11.880377356086115</v>
      </c>
      <c r="AQ64" s="582">
        <f t="shared" si="9"/>
        <v>-10.086461283939862</v>
      </c>
      <c r="AR64" s="430">
        <f>INDEX(Historical!$C$7:$C$1190,MATCH(B64,Historical!$B$7:$B$1214,0))*IF(AH64="n/a",1.03,IF(AH64&lt;0,1.01,IF(AH64&gt;10,1.1,(1+AH64/100))))</f>
        <v>1.4080000000000001</v>
      </c>
      <c r="AS64" s="581">
        <f t="shared" si="10"/>
        <v>1.5488000000000002</v>
      </c>
      <c r="AT64" s="581">
        <f t="shared" si="16"/>
        <v>1.5952640000000002</v>
      </c>
      <c r="AU64" s="581">
        <f t="shared" si="16"/>
        <v>1.6431219200000002</v>
      </c>
      <c r="AV64" s="581">
        <f t="shared" si="16"/>
        <v>1.6924155776000003</v>
      </c>
      <c r="AW64" s="430">
        <f t="shared" si="12"/>
        <v>7.8876014976000013</v>
      </c>
      <c r="AX64" s="516">
        <f t="shared" si="13"/>
        <v>14.45409840131941</v>
      </c>
      <c r="AY64" s="606">
        <v>1.1000000000000001</v>
      </c>
      <c r="AZ64" s="571">
        <v>39.14</v>
      </c>
      <c r="BA64" s="571">
        <v>-7.88</v>
      </c>
      <c r="BB64" s="571">
        <v>1.1900000000000002</v>
      </c>
      <c r="BC64" s="571">
        <v>5.64</v>
      </c>
      <c r="BE64" s="421">
        <v>2013</v>
      </c>
      <c r="BF64" s="421">
        <f t="shared" si="14"/>
        <v>1</v>
      </c>
      <c r="BG64" s="578">
        <v>1.97</v>
      </c>
      <c r="BH64" t="s">
        <v>3876</v>
      </c>
      <c r="BI64" t="s">
        <v>3877</v>
      </c>
    </row>
    <row r="65" spans="1:61" ht="11.25" customHeight="1" x14ac:dyDescent="0.25">
      <c r="A65" s="8" t="s">
        <v>4086</v>
      </c>
      <c r="B65" s="405" t="s">
        <v>909</v>
      </c>
      <c r="C65" s="734" t="s">
        <v>122</v>
      </c>
      <c r="D65" s="734" t="s">
        <v>3655</v>
      </c>
      <c r="E65" s="504">
        <v>15</v>
      </c>
      <c r="F65" s="33">
        <v>318</v>
      </c>
      <c r="G65" s="33" t="s">
        <v>114</v>
      </c>
      <c r="H65" s="33" t="s">
        <v>114</v>
      </c>
      <c r="I65" s="573">
        <v>171.65</v>
      </c>
      <c r="J65" s="430">
        <f t="shared" si="0"/>
        <v>2.190503932420623</v>
      </c>
      <c r="K65" s="575">
        <v>0.94</v>
      </c>
      <c r="L65" s="406">
        <v>4</v>
      </c>
      <c r="M65" s="423">
        <f t="shared" si="1"/>
        <v>3.76</v>
      </c>
      <c r="N65" s="183" t="s">
        <v>318</v>
      </c>
      <c r="O65" s="505">
        <v>0.88</v>
      </c>
      <c r="P65" s="422">
        <v>45812</v>
      </c>
      <c r="Q65" s="422">
        <v>45826</v>
      </c>
      <c r="R65" s="423">
        <f t="shared" si="2"/>
        <v>6.8181818181818121</v>
      </c>
      <c r="S65" s="474">
        <f>IF(INDEX(Historical!$D$7:$D$1190,MATCH(B65,Historical!$B$7:$B$1192,0))=0,"n/a",(INDEX(Historical!$C$7:$C$1190,MATCH(B65,Historical!$B$7:$B$1192,0))/INDEX(Historical!$D$7:$D$1190,MATCH(B65,Historical!$B$7:$B$1192,0))-1)*100)</f>
        <v>8.4905660377358583</v>
      </c>
      <c r="T65" s="474">
        <f>IF(INDEX(Historical!$F$7:$F$1190,MATCH(B65,Historical!$B$7:$B$1192,0))=0,"n/a",((INDEX(Historical!$C$7:$C$1190,MATCH(B65,Historical!$B$7:$B$1192,0))/INDEX(Historical!$F$7:$F$1190,MATCH(B65,Historical!$B$7:$B$1192,0)))^(1/3)-1)*100)</f>
        <v>9.0550596110237755</v>
      </c>
      <c r="U65" s="474">
        <f>IF(INDEX(Historical!$H$7:$H$1190,MATCH(B65,Historical!$B$7:$B$1192,0))=0,"n/a",((INDEX(Historical!$C$7:$C$1190,MATCH(B65,Historical!$B$7:$B$1192,0))/INDEX(Historical!$H$7:$H$1190,MATCH(B65,Historical!$B$7:$B$1192,0)))^(1/5)-1)*100)</f>
        <v>8.8283716794312248</v>
      </c>
      <c r="V65" s="474">
        <f>IF(INDEX(Historical!$M$7:$M$1190,MATCH(B65,Historical!$B$7:$B$1192,0))=0,"n/a",((INDEX(Historical!$C$7:$C$1190,MATCH(B65,Historical!$B$7:$B$1192,0))/INDEX(Historical!$M$7:$M$1190,MATCH(B65,Historical!$B$7:$B$1192,0)))^(1/10)-1)*100)</f>
        <v>9.9186610970473552</v>
      </c>
      <c r="W65" s="475">
        <f t="shared" si="3"/>
        <v>0.89007695625968164</v>
      </c>
      <c r="X65" s="476">
        <f t="shared" si="4"/>
        <v>0.45088721549699817</v>
      </c>
      <c r="Y65" s="443"/>
      <c r="Z65" s="430">
        <f t="shared" si="5"/>
        <v>42.152466367713004</v>
      </c>
      <c r="AA65" s="581">
        <f t="shared" si="6"/>
        <v>19.243273542600896</v>
      </c>
      <c r="AB65" s="406">
        <v>12</v>
      </c>
      <c r="AC65" s="568">
        <v>8.92</v>
      </c>
      <c r="AD65" s="568">
        <v>2.5</v>
      </c>
      <c r="AE65" s="568">
        <v>1.53</v>
      </c>
      <c r="AF65" s="568">
        <v>6.08</v>
      </c>
      <c r="AG65" s="568">
        <v>31.680000000000003</v>
      </c>
      <c r="AH65" s="568">
        <v>0.96</v>
      </c>
      <c r="AI65" s="568">
        <v>10.93</v>
      </c>
      <c r="AJ65" s="568">
        <v>19.580000000000002</v>
      </c>
      <c r="AK65" s="568">
        <v>7.6899999999999995</v>
      </c>
      <c r="AL65" s="576">
        <v>13390</v>
      </c>
      <c r="AM65" s="571">
        <v>1.0900000000000001</v>
      </c>
      <c r="AN65" s="568">
        <v>1.61</v>
      </c>
      <c r="AO65" s="510">
        <f t="shared" si="7"/>
        <v>-8.2243979307490491</v>
      </c>
      <c r="AP65" s="511">
        <f t="shared" si="8"/>
        <v>11.018875611851847</v>
      </c>
      <c r="AQ65" s="582">
        <f t="shared" si="9"/>
        <v>128.03421101912994</v>
      </c>
      <c r="AR65" s="430">
        <f>INDEX(Historical!$C$7:$C$1190,MATCH(B65,Historical!$B$7:$B$1214,0))*IF(AH65="n/a",1.03,IF(AH65&lt;0,1.01,IF(AH65&gt;10,1.1,(1+AH65/100))))</f>
        <v>3.4831200000000004</v>
      </c>
      <c r="AS65" s="581">
        <f t="shared" si="10"/>
        <v>3.8314320000000008</v>
      </c>
      <c r="AT65" s="581">
        <f t="shared" si="16"/>
        <v>4.1260691208000004</v>
      </c>
      <c r="AU65" s="581">
        <f t="shared" si="16"/>
        <v>4.44336383618952</v>
      </c>
      <c r="AV65" s="581">
        <f t="shared" si="16"/>
        <v>4.7850585151924943</v>
      </c>
      <c r="AW65" s="430">
        <f t="shared" si="12"/>
        <v>20.669043472182018</v>
      </c>
      <c r="AX65" s="516">
        <f t="shared" si="13"/>
        <v>12.041388565209447</v>
      </c>
      <c r="AY65" s="606">
        <v>0.91</v>
      </c>
      <c r="AZ65" s="571">
        <v>9.33</v>
      </c>
      <c r="BA65" s="571">
        <v>-23.5</v>
      </c>
      <c r="BB65" s="571">
        <v>-2.5100000000000002</v>
      </c>
      <c r="BC65" s="571">
        <v>-5.66</v>
      </c>
      <c r="BE65" s="421">
        <v>2011</v>
      </c>
      <c r="BF65" s="421">
        <f t="shared" si="14"/>
        <v>1</v>
      </c>
      <c r="BG65" s="578">
        <v>8.43</v>
      </c>
      <c r="BH65" t="s">
        <v>3876</v>
      </c>
      <c r="BI65" t="s">
        <v>3877</v>
      </c>
    </row>
    <row r="66" spans="1:61" ht="11.25" customHeight="1" x14ac:dyDescent="0.25">
      <c r="A66" s="577" t="s">
        <v>4728</v>
      </c>
      <c r="B66" s="405" t="s">
        <v>4727</v>
      </c>
      <c r="C66" s="734" t="s">
        <v>111</v>
      </c>
      <c r="D66" s="734" t="s">
        <v>1146</v>
      </c>
      <c r="E66" s="504">
        <v>7</v>
      </c>
      <c r="F66" s="33">
        <v>597</v>
      </c>
      <c r="G66" s="33" t="s">
        <v>105</v>
      </c>
      <c r="H66" s="33" t="s">
        <v>105</v>
      </c>
      <c r="I66" s="573">
        <v>195.77</v>
      </c>
      <c r="J66" s="430">
        <f t="shared" si="0"/>
        <v>0.62930990447974655</v>
      </c>
      <c r="K66" s="575">
        <v>0.308</v>
      </c>
      <c r="L66" s="406">
        <v>4</v>
      </c>
      <c r="M66" s="423">
        <f t="shared" si="1"/>
        <v>1.232</v>
      </c>
      <c r="N66" s="183" t="s">
        <v>1164</v>
      </c>
      <c r="O66" s="505">
        <v>0.28000000000000003</v>
      </c>
      <c r="P66" s="422">
        <v>45603</v>
      </c>
      <c r="Q66" s="422">
        <v>45617</v>
      </c>
      <c r="R66" s="423">
        <f t="shared" si="2"/>
        <v>9.9999999999999876</v>
      </c>
      <c r="S66" s="474">
        <f>IF(INDEX(Historical!$D$7:$D$1190,MATCH(B66,Historical!$B$7:$B$1192,0))=0,"n/a",(INDEX(Historical!$C$7:$C$1190,MATCH(B66,Historical!$B$7:$B$1192,0))/INDEX(Historical!$D$7:$D$1190,MATCH(B66,Historical!$B$7:$B$1192,0))-1)*100)</f>
        <v>10.172744721689053</v>
      </c>
      <c r="T66" s="474">
        <f>IF(INDEX(Historical!$F$7:$F$1190,MATCH(B66,Historical!$B$7:$B$1192,0))=0,"n/a",((INDEX(Historical!$C$7:$C$1190,MATCH(B66,Historical!$B$7:$B$1192,0))/INDEX(Historical!$F$7:$F$1190,MATCH(B66,Historical!$B$7:$B$1192,0)))^(1/3)-1)*100)</f>
        <v>10.064241629820891</v>
      </c>
      <c r="U66" s="474">
        <f>IF(INDEX(Historical!$H$7:$H$1190,MATCH(B66,Historical!$B$7:$B$1192,0))=0,"n/a",((INDEX(Historical!$C$7:$C$1190,MATCH(B66,Historical!$B$7:$B$1192,0))/INDEX(Historical!$H$7:$H$1190,MATCH(B66,Historical!$B$7:$B$1192,0)))^(1/5)-1)*100)</f>
        <v>9.6278195584494455</v>
      </c>
      <c r="V66" s="474" t="str">
        <f>IF(INDEX(Historical!$M$7:$M$1190,MATCH(B66,Historical!$B$7:$B$1192,0))=0,"n/a",((INDEX(Historical!$C$7:$C$1190,MATCH(B66,Historical!$B$7:$B$1192,0))/INDEX(Historical!$M$7:$M$1190,MATCH(B66,Historical!$B$7:$B$1192,0)))^(1/10)-1)*100)</f>
        <v>n/a</v>
      </c>
      <c r="W66" s="475" t="str">
        <f t="shared" si="3"/>
        <v>n/a</v>
      </c>
      <c r="X66" s="476">
        <f t="shared" si="4"/>
        <v>2.1782397191062093</v>
      </c>
      <c r="Y66" s="451"/>
      <c r="Z66" s="430">
        <f t="shared" si="5"/>
        <v>18.224852071005916</v>
      </c>
      <c r="AA66" s="581">
        <f t="shared" si="6"/>
        <v>28.960059171597635</v>
      </c>
      <c r="AB66" s="406">
        <v>12</v>
      </c>
      <c r="AC66" s="568">
        <v>6.76</v>
      </c>
      <c r="AD66" s="568">
        <v>2.16</v>
      </c>
      <c r="AE66" s="568">
        <v>5.42</v>
      </c>
      <c r="AF66" s="568">
        <v>10.119999999999999</v>
      </c>
      <c r="AG66" s="568">
        <v>39.290000000000006</v>
      </c>
      <c r="AH66" s="568">
        <v>15.7</v>
      </c>
      <c r="AI66" s="568">
        <v>13.389999999999999</v>
      </c>
      <c r="AJ66" s="568">
        <v>4.42</v>
      </c>
      <c r="AK66" s="568">
        <v>13.420000000000002</v>
      </c>
      <c r="AL66" s="576">
        <v>8470</v>
      </c>
      <c r="AM66" s="571">
        <v>1.21</v>
      </c>
      <c r="AN66" s="568">
        <v>0.67</v>
      </c>
      <c r="AO66" s="510">
        <f t="shared" si="7"/>
        <v>-18.702929708668442</v>
      </c>
      <c r="AP66" s="511">
        <f t="shared" si="8"/>
        <v>10.257129462929193</v>
      </c>
      <c r="AQ66" s="582">
        <f t="shared" si="9"/>
        <v>260.90983719641304</v>
      </c>
      <c r="AR66" s="430">
        <f>INDEX(Historical!$C$7:$C$1190,MATCH(B66,Historical!$B$7:$B$1214,0))*IF(AH66="n/a",1.03,IF(AH66&lt;0,1.01,IF(AH66&gt;10,1.1,(1+AH66/100))))</f>
        <v>1.2627999999999999</v>
      </c>
      <c r="AS66" s="581">
        <f t="shared" si="10"/>
        <v>1.3890800000000001</v>
      </c>
      <c r="AT66" s="581">
        <f t="shared" si="16"/>
        <v>1.5279880000000001</v>
      </c>
      <c r="AU66" s="581">
        <f t="shared" si="16"/>
        <v>1.6807868000000004</v>
      </c>
      <c r="AV66" s="581">
        <f t="shared" si="16"/>
        <v>1.8488654800000006</v>
      </c>
      <c r="AW66" s="430">
        <f t="shared" si="12"/>
        <v>7.7095202800000013</v>
      </c>
      <c r="AX66" s="516">
        <f t="shared" si="13"/>
        <v>3.9380498952852845</v>
      </c>
      <c r="AY66" s="606">
        <v>1.46</v>
      </c>
      <c r="AZ66" s="571">
        <v>65.710000000000008</v>
      </c>
      <c r="BA66" s="571">
        <v>-1.44</v>
      </c>
      <c r="BB66" s="571">
        <v>9.89</v>
      </c>
      <c r="BC66" s="571">
        <v>25.53</v>
      </c>
      <c r="BE66" s="421">
        <v>2018</v>
      </c>
      <c r="BF66" s="421">
        <f t="shared" si="14"/>
        <v>1</v>
      </c>
      <c r="BG66" s="578">
        <v>16.079999999999998</v>
      </c>
      <c r="BH66" t="s">
        <v>3876</v>
      </c>
      <c r="BI66" t="s">
        <v>3877</v>
      </c>
    </row>
    <row r="67" spans="1:61" ht="11.25" customHeight="1" x14ac:dyDescent="0.25">
      <c r="A67" s="95" t="s">
        <v>4087</v>
      </c>
      <c r="B67" s="405" t="s">
        <v>397</v>
      </c>
      <c r="C67" s="734" t="s">
        <v>130</v>
      </c>
      <c r="D67" s="734" t="s">
        <v>3654</v>
      </c>
      <c r="E67" s="504">
        <v>18</v>
      </c>
      <c r="F67" s="33">
        <v>225</v>
      </c>
      <c r="G67" s="33" t="s">
        <v>114</v>
      </c>
      <c r="H67" s="33" t="s">
        <v>114</v>
      </c>
      <c r="I67" s="573">
        <v>143.51</v>
      </c>
      <c r="J67" s="430">
        <f t="shared" si="0"/>
        <v>2.3064594801755978</v>
      </c>
      <c r="K67" s="575">
        <v>0.82750000000000001</v>
      </c>
      <c r="L67" s="406">
        <v>4</v>
      </c>
      <c r="M67" s="423">
        <f t="shared" si="1"/>
        <v>3.31</v>
      </c>
      <c r="N67" s="183" t="s">
        <v>118</v>
      </c>
      <c r="O67" s="505">
        <v>0.76500000000000001</v>
      </c>
      <c r="P67" s="422">
        <v>45790</v>
      </c>
      <c r="Q67" s="422">
        <v>45811</v>
      </c>
      <c r="R67" s="423">
        <f t="shared" si="2"/>
        <v>8.1699346405228752</v>
      </c>
      <c r="S67" s="474">
        <f>IF(INDEX(Historical!$D$7:$D$1190,MATCH(B67,Historical!$B$7:$B$1192,0))=0,"n/a",(INDEX(Historical!$C$7:$C$1190,MATCH(B67,Historical!$B$7:$B$1192,0))/INDEX(Historical!$D$7:$D$1190,MATCH(B67,Historical!$B$7:$B$1192,0))-1)*100)</f>
        <v>8.1008100810081132</v>
      </c>
      <c r="T67" s="474">
        <f>IF(INDEX(Historical!$F$7:$F$1190,MATCH(B67,Historical!$B$7:$B$1192,0))=0,"n/a",((INDEX(Historical!$C$7:$C$1190,MATCH(B67,Historical!$B$7:$B$1192,0))/INDEX(Historical!$F$7:$F$1190,MATCH(B67,Historical!$B$7:$B$1192,0)))^(1/3)-1)*100)</f>
        <v>8.3952966402822238</v>
      </c>
      <c r="U67" s="474">
        <f>IF(INDEX(Historical!$H$7:$H$1190,MATCH(B67,Historical!$B$7:$B$1192,0))=0,"n/a",((INDEX(Historical!$C$7:$C$1190,MATCH(B67,Historical!$B$7:$B$1192,0))/INDEX(Historical!$H$7:$H$1190,MATCH(B67,Historical!$B$7:$B$1192,0)))^(1/5)-1)*100)</f>
        <v>8.9600392140380727</v>
      </c>
      <c r="V67" s="474">
        <f>IF(INDEX(Historical!$M$7:$M$1190,MATCH(B67,Historical!$B$7:$B$1192,0))=0,"n/a",((INDEX(Historical!$C$7:$C$1190,MATCH(B67,Historical!$B$7:$B$1192,0))/INDEX(Historical!$M$7:$M$1190,MATCH(B67,Historical!$B$7:$B$1192,0)))^(1/10)-1)*100)</f>
        <v>9.5140309441929638</v>
      </c>
      <c r="W67" s="475">
        <f t="shared" si="3"/>
        <v>0.9417710817418532</v>
      </c>
      <c r="X67" s="476">
        <f t="shared" si="4"/>
        <v>0.94815229778180665</v>
      </c>
      <c r="Y67" s="439"/>
      <c r="Z67" s="430">
        <f t="shared" si="5"/>
        <v>59.63963963963964</v>
      </c>
      <c r="AA67" s="581">
        <f t="shared" si="6"/>
        <v>25.857657657657658</v>
      </c>
      <c r="AB67" s="406">
        <v>12</v>
      </c>
      <c r="AC67" s="568">
        <v>5.55</v>
      </c>
      <c r="AD67" s="568">
        <v>4</v>
      </c>
      <c r="AE67" s="568">
        <v>5.87</v>
      </c>
      <c r="AF67" s="568">
        <v>2.62</v>
      </c>
      <c r="AG67" s="568">
        <v>10.4</v>
      </c>
      <c r="AH67" s="568">
        <v>6.22</v>
      </c>
      <c r="AI67" s="568">
        <v>6.6199999999999992</v>
      </c>
      <c r="AJ67" s="568">
        <v>9.4499999999999993</v>
      </c>
      <c r="AK67" s="568">
        <v>6.4600000000000009</v>
      </c>
      <c r="AL67" s="576">
        <v>29010</v>
      </c>
      <c r="AM67" s="571">
        <v>0.26</v>
      </c>
      <c r="AN67" s="568">
        <v>1.41</v>
      </c>
      <c r="AO67" s="510">
        <f t="shared" si="7"/>
        <v>-14.591158963443988</v>
      </c>
      <c r="AP67" s="511">
        <f t="shared" si="8"/>
        <v>11.26649869421367</v>
      </c>
      <c r="AQ67" s="582">
        <f t="shared" si="9"/>
        <v>73.521773290287157</v>
      </c>
      <c r="AR67" s="430">
        <f>INDEX(Historical!$C$7:$C$1190,MATCH(B67,Historical!$B$7:$B$1214,0))*IF(AH67="n/a",1.03,IF(AH67&lt;0,1.01,IF(AH67&gt;10,1.1,(1+AH67/100))))</f>
        <v>3.1892555000000002</v>
      </c>
      <c r="AS67" s="581">
        <f t="shared" si="10"/>
        <v>3.4003842141000002</v>
      </c>
      <c r="AT67" s="581">
        <f t="shared" ref="AT67:AV86" si="17">IF($AK67="n/a",1.03*AS67,IF($AK67&lt;0,1.01*AS67,IF($AK67&gt;10,1.1*AS67,(1+$AK67/100)*AS67)))</f>
        <v>3.6200490343308602</v>
      </c>
      <c r="AU67" s="581">
        <f t="shared" si="17"/>
        <v>3.8539042019486338</v>
      </c>
      <c r="AV67" s="581">
        <f t="shared" si="17"/>
        <v>4.1028664133945156</v>
      </c>
      <c r="AW67" s="430">
        <f t="shared" si="12"/>
        <v>18.16645936377401</v>
      </c>
      <c r="AX67" s="516">
        <f t="shared" si="13"/>
        <v>12.658671426223963</v>
      </c>
      <c r="AY67" s="606">
        <v>0.68</v>
      </c>
      <c r="AZ67" s="571">
        <v>20.86</v>
      </c>
      <c r="BA67" s="571">
        <v>-7.71</v>
      </c>
      <c r="BB67" s="571">
        <v>0.72</v>
      </c>
      <c r="BC67" s="571">
        <v>4.2299999999999995</v>
      </c>
      <c r="BE67" s="421">
        <v>2008</v>
      </c>
      <c r="BF67" s="421">
        <f t="shared" si="14"/>
        <v>2</v>
      </c>
      <c r="BG67" s="578">
        <v>3.3300000000000005</v>
      </c>
      <c r="BH67" t="s">
        <v>3876</v>
      </c>
      <c r="BI67" t="s">
        <v>3877</v>
      </c>
    </row>
    <row r="68" spans="1:61" ht="11.25" customHeight="1" x14ac:dyDescent="0.25">
      <c r="A68" s="8" t="s">
        <v>4088</v>
      </c>
      <c r="B68" s="405" t="s">
        <v>129</v>
      </c>
      <c r="C68" s="734" t="s">
        <v>130</v>
      </c>
      <c r="D68" s="734" t="s">
        <v>3654</v>
      </c>
      <c r="E68" s="504">
        <v>71</v>
      </c>
      <c r="F68" s="33">
        <v>1</v>
      </c>
      <c r="G68" s="33" t="s">
        <v>36</v>
      </c>
      <c r="H68" s="33" t="s">
        <v>36</v>
      </c>
      <c r="I68" s="568">
        <v>74.53</v>
      </c>
      <c r="J68" s="430">
        <f t="shared" si="0"/>
        <v>2.7049510264323091</v>
      </c>
      <c r="K68" s="575">
        <v>0.504</v>
      </c>
      <c r="L68" s="406">
        <v>4</v>
      </c>
      <c r="M68" s="423">
        <f t="shared" si="1"/>
        <v>2.016</v>
      </c>
      <c r="N68" s="183" t="s">
        <v>118</v>
      </c>
      <c r="O68" s="505">
        <v>0.46550000000000002</v>
      </c>
      <c r="P68" s="422">
        <v>45884</v>
      </c>
      <c r="Q68" s="422">
        <v>45903</v>
      </c>
      <c r="R68" s="423">
        <f t="shared" si="2"/>
        <v>8.2706766917293191</v>
      </c>
      <c r="S68" s="474">
        <f>IF(INDEX(Historical!$D$7:$D$1190,MATCH(B68,Historical!$B$7:$B$1192,0))=0,"n/a",(INDEX(Historical!$C$7:$C$1190,MATCH(B68,Historical!$B$7:$B$1192,0))/INDEX(Historical!$D$7:$D$1190,MATCH(B68,Historical!$B$7:$B$1192,0))-1)*100)</f>
        <v>8.2175226586102657</v>
      </c>
      <c r="T68" s="474">
        <f>IF(INDEX(Historical!$F$7:$F$1190,MATCH(B68,Historical!$B$7:$B$1192,0))=0,"n/a",((INDEX(Historical!$C$7:$C$1190,MATCH(B68,Historical!$B$7:$B$1192,0))/INDEX(Historical!$F$7:$F$1190,MATCH(B68,Historical!$B$7:$B$1192,0)))^(1/3)-1)*100)</f>
        <v>8.5565043461833348</v>
      </c>
      <c r="U68" s="474">
        <f>IF(INDEX(Historical!$H$7:$H$1190,MATCH(B68,Historical!$B$7:$B$1192,0))=0,"n/a",((INDEX(Historical!$C$7:$C$1190,MATCH(B68,Historical!$B$7:$B$1192,0))/INDEX(Historical!$H$7:$H$1190,MATCH(B68,Historical!$B$7:$B$1192,0)))^(1/5)-1)*100)</f>
        <v>9.0755770705014385</v>
      </c>
      <c r="V68" s="474">
        <f>IF(INDEX(Historical!$M$7:$M$1190,MATCH(B68,Historical!$B$7:$B$1192,0))=0,"n/a",((INDEX(Historical!$C$7:$C$1190,MATCH(B68,Historical!$B$7:$B$1192,0))/INDEX(Historical!$M$7:$M$1190,MATCH(B68,Historical!$B$7:$B$1192,0)))^(1/10)-1)*100)</f>
        <v>7.9945276696602896</v>
      </c>
      <c r="W68" s="475">
        <f t="shared" si="3"/>
        <v>1.1352236736816606</v>
      </c>
      <c r="X68" s="476">
        <f t="shared" si="4"/>
        <v>1.3307297757333489</v>
      </c>
      <c r="Y68" s="442"/>
      <c r="Z68" s="430">
        <f t="shared" si="5"/>
        <v>61.840490797546025</v>
      </c>
      <c r="AA68" s="581">
        <f t="shared" si="6"/>
        <v>22.861963190184049</v>
      </c>
      <c r="AB68" s="406">
        <v>12</v>
      </c>
      <c r="AC68" s="568">
        <v>3.26</v>
      </c>
      <c r="AD68" s="568">
        <v>4.03</v>
      </c>
      <c r="AE68" s="568">
        <v>4.66</v>
      </c>
      <c r="AF68" s="568">
        <v>2.95</v>
      </c>
      <c r="AG68" s="568">
        <v>13.77</v>
      </c>
      <c r="AH68" s="568">
        <v>3.47</v>
      </c>
      <c r="AI68" s="568">
        <v>6.2</v>
      </c>
      <c r="AJ68" s="568">
        <v>6.8199999999999994</v>
      </c>
      <c r="AK68" s="568">
        <v>5.67</v>
      </c>
      <c r="AL68" s="576">
        <v>2870</v>
      </c>
      <c r="AM68" s="571">
        <v>1</v>
      </c>
      <c r="AN68" s="568">
        <v>0.98</v>
      </c>
      <c r="AO68" s="510">
        <f t="shared" si="7"/>
        <v>-11.081435093250303</v>
      </c>
      <c r="AP68" s="511">
        <f t="shared" si="8"/>
        <v>11.780528096933747</v>
      </c>
      <c r="AQ68" s="582">
        <f t="shared" si="9"/>
        <v>73.131666544464196</v>
      </c>
      <c r="AR68" s="430">
        <f>INDEX(Historical!$C$7:$C$1190,MATCH(B68,Historical!$B$7:$B$1214,0))*IF(AH68="n/a",1.03,IF(AH68&lt;0,1.01,IF(AH68&gt;10,1.1,(1+AH68/100))))</f>
        <v>1.8531476999999998</v>
      </c>
      <c r="AS68" s="581">
        <f t="shared" si="10"/>
        <v>1.9680428574</v>
      </c>
      <c r="AT68" s="581">
        <f t="shared" si="17"/>
        <v>2.0796308874145799</v>
      </c>
      <c r="AU68" s="581">
        <f t="shared" si="17"/>
        <v>2.1975459587309865</v>
      </c>
      <c r="AV68" s="581">
        <f t="shared" si="17"/>
        <v>2.3221468145910333</v>
      </c>
      <c r="AW68" s="430">
        <f t="shared" si="12"/>
        <v>10.420514218136599</v>
      </c>
      <c r="AX68" s="516">
        <f t="shared" si="13"/>
        <v>13.981637217411242</v>
      </c>
      <c r="AY68" s="606">
        <v>0.63</v>
      </c>
      <c r="AZ68" s="571">
        <v>6.02</v>
      </c>
      <c r="BA68" s="571">
        <v>-14.82</v>
      </c>
      <c r="BB68" s="571">
        <v>-1.4200000000000002</v>
      </c>
      <c r="BC68" s="571">
        <v>-3.95</v>
      </c>
      <c r="BE68" s="421">
        <v>1955</v>
      </c>
      <c r="BF68" s="421">
        <f t="shared" si="14"/>
        <v>9</v>
      </c>
      <c r="BG68" s="578">
        <v>5.01</v>
      </c>
      <c r="BH68" t="s">
        <v>3876</v>
      </c>
      <c r="BI68" t="s">
        <v>3877</v>
      </c>
    </row>
    <row r="69" spans="1:61" s="540" customFormat="1" ht="11.25" customHeight="1" x14ac:dyDescent="0.25">
      <c r="A69" s="777" t="s">
        <v>4091</v>
      </c>
      <c r="B69" s="546" t="s">
        <v>1832</v>
      </c>
      <c r="C69" s="734" t="s">
        <v>107</v>
      </c>
      <c r="D69" s="734" t="s">
        <v>3652</v>
      </c>
      <c r="E69" s="524">
        <v>12</v>
      </c>
      <c r="F69" s="33">
        <v>472</v>
      </c>
      <c r="G69" s="720" t="s">
        <v>105</v>
      </c>
      <c r="H69" s="720" t="s">
        <v>105</v>
      </c>
      <c r="I69" s="723">
        <v>50.74</v>
      </c>
      <c r="J69" s="526">
        <f t="shared" si="0"/>
        <v>2.2073314938904218</v>
      </c>
      <c r="K69" s="544">
        <v>0.28000000000000003</v>
      </c>
      <c r="L69" s="720">
        <v>4</v>
      </c>
      <c r="M69" s="529">
        <f t="shared" si="1"/>
        <v>1.1200000000000001</v>
      </c>
      <c r="N69" s="720" t="s">
        <v>311</v>
      </c>
      <c r="O69" s="545">
        <v>0.26</v>
      </c>
      <c r="P69" s="714">
        <v>45905</v>
      </c>
      <c r="Q69" s="714">
        <v>45926</v>
      </c>
      <c r="R69" s="529">
        <f t="shared" si="2"/>
        <v>7.6923076923076987</v>
      </c>
      <c r="S69" s="474">
        <f>IF(INDEX(Historical!$D$7:$D$1190,MATCH(B69,Historical!$B$7:$B$1192,0))=0,"n/a",(INDEX(Historical!$C$7:$C$1190,MATCH(B69,Historical!$B$7:$B$1192,0))/INDEX(Historical!$D$7:$D$1190,MATCH(B69,Historical!$B$7:$B$1192,0))-1)*100)</f>
        <v>8.6956521739130377</v>
      </c>
      <c r="T69" s="474">
        <f>IF(INDEX(Historical!$F$7:$F$1190,MATCH(B69,Historical!$B$7:$B$1192,0))=0,"n/a",((INDEX(Historical!$C$7:$C$1190,MATCH(B69,Historical!$B$7:$B$1192,0))/INDEX(Historical!$F$7:$F$1190,MATCH(B69,Historical!$B$7:$B$1192,0)))^(1/3)-1)*100)</f>
        <v>8.6346740846674042</v>
      </c>
      <c r="U69" s="474">
        <f>IF(INDEX(Historical!$H$7:$H$1190,MATCH(B69,Historical!$B$7:$B$1192,0))=0,"n/a",((INDEX(Historical!$C$7:$C$1190,MATCH(B69,Historical!$B$7:$B$1192,0))/INDEX(Historical!$H$7:$H$1190,MATCH(B69,Historical!$B$7:$B$1192,0)))^(1/5)-1)*100)</f>
        <v>8.6653824604801635</v>
      </c>
      <c r="V69" s="474">
        <f>IF(INDEX(Historical!$M$7:$M$1190,MATCH(B69,Historical!$B$7:$B$1192,0))=0,"n/a",((INDEX(Historical!$C$7:$C$1190,MATCH(B69,Historical!$B$7:$B$1192,0))/INDEX(Historical!$M$7:$M$1190,MATCH(B69,Historical!$B$7:$B$1192,0)))^(1/10)-1)*100)</f>
        <v>23.618046247940615</v>
      </c>
      <c r="W69" s="475">
        <f t="shared" si="3"/>
        <v>0.36689666746823923</v>
      </c>
      <c r="X69" s="476">
        <f t="shared" si="4"/>
        <v>2.7596759428280779</v>
      </c>
      <c r="Y69" s="697"/>
      <c r="Z69" s="526">
        <f t="shared" si="5"/>
        <v>32.844574780058657</v>
      </c>
      <c r="AA69" s="533">
        <f t="shared" si="6"/>
        <v>14.879765395894427</v>
      </c>
      <c r="AB69" s="528">
        <v>12</v>
      </c>
      <c r="AC69" s="723">
        <v>3.41</v>
      </c>
      <c r="AD69" s="723">
        <v>1</v>
      </c>
      <c r="AE69" s="723">
        <v>1.89</v>
      </c>
      <c r="AF69" s="723">
        <v>1.37</v>
      </c>
      <c r="AG69" s="723">
        <v>9.4600000000000009</v>
      </c>
      <c r="AH69" s="723">
        <v>14.39</v>
      </c>
      <c r="AI69" s="723">
        <v>16.28</v>
      </c>
      <c r="AJ69" s="723">
        <v>3.1399999999999997</v>
      </c>
      <c r="AK69" s="723">
        <v>14.84</v>
      </c>
      <c r="AL69" s="723">
        <v>375830</v>
      </c>
      <c r="AM69" s="723">
        <v>0.19</v>
      </c>
      <c r="AN69" s="723">
        <v>2.57</v>
      </c>
      <c r="AO69" s="537">
        <f t="shared" si="7"/>
        <v>-4.0070514415238421</v>
      </c>
      <c r="AP69" s="538">
        <f t="shared" si="8"/>
        <v>10.872713954370585</v>
      </c>
      <c r="AQ69" s="582">
        <f t="shared" si="9"/>
        <v>-4.8153173098029578</v>
      </c>
      <c r="AR69" s="430">
        <f>INDEX(Historical!$C$7:$C$1190,MATCH(B69,Historical!$B$7:$B$1214,0))*IF(AH69="n/a",1.03,IF(AH69&lt;0,1.01,IF(AH69&gt;10,1.1,(1+AH69/100))))</f>
        <v>1.1000000000000001</v>
      </c>
      <c r="AS69" s="533">
        <f t="shared" si="10"/>
        <v>1.2100000000000002</v>
      </c>
      <c r="AT69" s="533">
        <f t="shared" si="17"/>
        <v>1.3310000000000004</v>
      </c>
      <c r="AU69" s="533">
        <f t="shared" si="17"/>
        <v>1.4641000000000006</v>
      </c>
      <c r="AV69" s="533">
        <f t="shared" si="17"/>
        <v>1.6105100000000008</v>
      </c>
      <c r="AW69" s="526">
        <f t="shared" si="12"/>
        <v>6.7156100000000025</v>
      </c>
      <c r="AX69" s="539">
        <f t="shared" si="13"/>
        <v>13.235337012219162</v>
      </c>
      <c r="AY69" s="718">
        <v>1.35</v>
      </c>
      <c r="AZ69" s="559">
        <v>53.459999999999994</v>
      </c>
      <c r="BA69" s="559">
        <v>0.2</v>
      </c>
      <c r="BB69" s="559">
        <v>6.7299999999999995</v>
      </c>
      <c r="BC69" s="559">
        <v>13.569999999999999</v>
      </c>
      <c r="BD69" s="592"/>
      <c r="BE69" s="421">
        <v>2014</v>
      </c>
      <c r="BF69" s="421">
        <f t="shared" si="14"/>
        <v>1</v>
      </c>
      <c r="BG69" s="559">
        <v>0.84</v>
      </c>
      <c r="BH69" t="s">
        <v>3876</v>
      </c>
      <c r="BI69" t="s">
        <v>3877</v>
      </c>
    </row>
    <row r="70" spans="1:61" ht="11.25" customHeight="1" x14ac:dyDescent="0.25">
      <c r="A70" s="95" t="s">
        <v>4092</v>
      </c>
      <c r="B70" s="405" t="s">
        <v>943</v>
      </c>
      <c r="C70" s="734" t="s">
        <v>3535</v>
      </c>
      <c r="D70" s="734" t="s">
        <v>3640</v>
      </c>
      <c r="E70" s="504">
        <v>14</v>
      </c>
      <c r="F70" s="33">
        <v>348</v>
      </c>
      <c r="G70" s="33" t="s">
        <v>105</v>
      </c>
      <c r="H70" s="33" t="s">
        <v>105</v>
      </c>
      <c r="I70" s="573">
        <v>108.72</v>
      </c>
      <c r="J70" s="430">
        <f t="shared" si="0"/>
        <v>2.0235467255334805</v>
      </c>
      <c r="K70" s="575">
        <v>0.55000000000000004</v>
      </c>
      <c r="L70" s="406">
        <v>4</v>
      </c>
      <c r="M70" s="423">
        <f t="shared" si="1"/>
        <v>2.2000000000000002</v>
      </c>
      <c r="N70" s="183" t="s">
        <v>492</v>
      </c>
      <c r="O70" s="505">
        <v>0.51</v>
      </c>
      <c r="P70" s="422">
        <v>45702</v>
      </c>
      <c r="Q70" s="422">
        <v>45720</v>
      </c>
      <c r="R70" s="423">
        <f t="shared" si="2"/>
        <v>7.8431372549019676</v>
      </c>
      <c r="S70" s="474">
        <f>IF(INDEX(Historical!$D$7:$D$1190,MATCH(B70,Historical!$B$7:$B$1192,0))=0,"n/a",(INDEX(Historical!$C$7:$C$1190,MATCH(B70,Historical!$B$7:$B$1192,0))/INDEX(Historical!$D$7:$D$1190,MATCH(B70,Historical!$B$7:$B$1192,0))-1)*100)</f>
        <v>8.5106382978723527</v>
      </c>
      <c r="T70" s="474">
        <f>IF(INDEX(Historical!$F$7:$F$1190,MATCH(B70,Historical!$B$7:$B$1192,0))=0,"n/a",((INDEX(Historical!$C$7:$C$1190,MATCH(B70,Historical!$B$7:$B$1192,0))/INDEX(Historical!$F$7:$F$1190,MATCH(B70,Historical!$B$7:$B$1192,0)))^(1/3)-1)*100)</f>
        <v>11.290002117788411</v>
      </c>
      <c r="U70" s="474">
        <f>IF(INDEX(Historical!$H$7:$H$1190,MATCH(B70,Historical!$B$7:$B$1192,0))=0,"n/a",((INDEX(Historical!$C$7:$C$1190,MATCH(B70,Historical!$B$7:$B$1192,0))/INDEX(Historical!$H$7:$H$1190,MATCH(B70,Historical!$B$7:$B$1192,0)))^(1/5)-1)*100)</f>
        <v>16.271101521949817</v>
      </c>
      <c r="V70" s="474">
        <f>IF(INDEX(Historical!$M$7:$M$1190,MATCH(B70,Historical!$B$7:$B$1192,0))=0,"n/a",((INDEX(Historical!$C$7:$C$1190,MATCH(B70,Historical!$B$7:$B$1192,0))/INDEX(Historical!$M$7:$M$1190,MATCH(B70,Historical!$B$7:$B$1192,0)))^(1/10)-1)*100)</f>
        <v>16.846624581570559</v>
      </c>
      <c r="W70" s="475">
        <f t="shared" si="3"/>
        <v>0.96583748531736513</v>
      </c>
      <c r="X70" s="476">
        <f t="shared" si="4"/>
        <v>0.99761505346105561</v>
      </c>
      <c r="Y70" s="574"/>
      <c r="Z70" s="430">
        <f t="shared" si="5"/>
        <v>27.027027027027028</v>
      </c>
      <c r="AA70" s="581">
        <f t="shared" si="6"/>
        <v>13.356265356265355</v>
      </c>
      <c r="AB70" s="406">
        <v>3</v>
      </c>
      <c r="AC70" s="568">
        <v>8.14</v>
      </c>
      <c r="AD70" s="568">
        <v>2.0499999999999998</v>
      </c>
      <c r="AE70" s="568">
        <v>1.1200000000000001</v>
      </c>
      <c r="AF70" s="568">
        <v>12.63</v>
      </c>
      <c r="AG70" s="568">
        <v>96.28</v>
      </c>
      <c r="AH70" s="569">
        <v>0.8</v>
      </c>
      <c r="AI70" s="569">
        <v>10.51</v>
      </c>
      <c r="AJ70" s="568">
        <v>16.309999999999999</v>
      </c>
      <c r="AK70" s="568">
        <v>6.5100000000000007</v>
      </c>
      <c r="AL70" s="576">
        <v>13400</v>
      </c>
      <c r="AM70" s="571">
        <v>1.08</v>
      </c>
      <c r="AN70" s="568">
        <v>3.93</v>
      </c>
      <c r="AO70" s="510">
        <f t="shared" si="7"/>
        <v>4.9383828912179428</v>
      </c>
      <c r="AP70" s="511">
        <f t="shared" si="8"/>
        <v>18.294648247483298</v>
      </c>
      <c r="AQ70" s="582">
        <f t="shared" si="9"/>
        <v>173.81228886441437</v>
      </c>
      <c r="AR70" s="430">
        <f>INDEX(Historical!$C$7:$C$1190,MATCH(B70,Historical!$B$7:$B$1214,0))*IF(AH70="n/a",1.03,IF(AH70&lt;0,1.01,IF(AH70&gt;10,1.1,(1+AH70/100))))</f>
        <v>2.0563199999999999</v>
      </c>
      <c r="AS70" s="581">
        <f t="shared" si="10"/>
        <v>2.261952</v>
      </c>
      <c r="AT70" s="581">
        <f t="shared" si="17"/>
        <v>2.4092050751999996</v>
      </c>
      <c r="AU70" s="581">
        <f t="shared" si="17"/>
        <v>2.5660443255955192</v>
      </c>
      <c r="AV70" s="581">
        <f t="shared" si="17"/>
        <v>2.7330938111917873</v>
      </c>
      <c r="AW70" s="430">
        <f t="shared" si="12"/>
        <v>12.026615211987307</v>
      </c>
      <c r="AX70" s="516">
        <f t="shared" si="13"/>
        <v>11.062008105212755</v>
      </c>
      <c r="AY70" s="606">
        <v>0.45</v>
      </c>
      <c r="AZ70" s="571">
        <v>9.8699999999999992</v>
      </c>
      <c r="BA70" s="571">
        <v>-42.96</v>
      </c>
      <c r="BB70" s="571">
        <v>0.38999999999999996</v>
      </c>
      <c r="BC70" s="571">
        <v>-8.98</v>
      </c>
      <c r="BE70" s="421">
        <v>2012</v>
      </c>
      <c r="BF70" s="421">
        <f t="shared" si="14"/>
        <v>1</v>
      </c>
      <c r="BG70" s="578">
        <v>14.979999999999999</v>
      </c>
      <c r="BH70" t="s">
        <v>3876</v>
      </c>
      <c r="BI70" t="s">
        <v>3877</v>
      </c>
    </row>
    <row r="71" spans="1:61" ht="11.25" customHeight="1" x14ac:dyDescent="0.25">
      <c r="A71" s="8" t="s">
        <v>4093</v>
      </c>
      <c r="B71" s="405" t="s">
        <v>432</v>
      </c>
      <c r="C71" s="734" t="s">
        <v>107</v>
      </c>
      <c r="D71" s="734" t="s">
        <v>3652</v>
      </c>
      <c r="E71" s="504">
        <v>32</v>
      </c>
      <c r="F71" s="33">
        <v>109</v>
      </c>
      <c r="G71" s="33" t="s">
        <v>105</v>
      </c>
      <c r="H71" s="33" t="s">
        <v>105</v>
      </c>
      <c r="I71" s="568">
        <v>132.97</v>
      </c>
      <c r="J71" s="430">
        <f t="shared" ref="J71:J134" si="18">(M71/I71)*100</f>
        <v>1.4740166954952245</v>
      </c>
      <c r="K71" s="579">
        <v>0.49</v>
      </c>
      <c r="L71" s="406">
        <v>4</v>
      </c>
      <c r="M71" s="423">
        <f t="shared" ref="M71:M134" si="19">K71*L71</f>
        <v>1.96</v>
      </c>
      <c r="N71" s="183" t="s">
        <v>237</v>
      </c>
      <c r="O71" s="506">
        <v>0.46</v>
      </c>
      <c r="P71" s="422">
        <v>45930</v>
      </c>
      <c r="Q71" s="422">
        <v>45945</v>
      </c>
      <c r="R71" s="423">
        <f t="shared" ref="R71:R134" si="20">(K71-O71)/O71*100</f>
        <v>6.5217391304347752</v>
      </c>
      <c r="S71" s="474">
        <f>IF(INDEX(Historical!$D$7:$D$1190,MATCH(B71,Historical!$B$7:$B$1192,0))=0,"n/a",(INDEX(Historical!$C$7:$C$1190,MATCH(B71,Historical!$B$7:$B$1192,0))/INDEX(Historical!$D$7:$D$1190,MATCH(B71,Historical!$B$7:$B$1192,0))-1)*100)</f>
        <v>7.361963190184051</v>
      </c>
      <c r="T71" s="474">
        <f>IF(INDEX(Historical!$F$7:$F$1190,MATCH(B71,Historical!$B$7:$B$1192,0))=0,"n/a",((INDEX(Historical!$C$7:$C$1190,MATCH(B71,Historical!$B$7:$B$1192,0))/INDEX(Historical!$F$7:$F$1190,MATCH(B71,Historical!$B$7:$B$1192,0)))^(1/3)-1)*100)</f>
        <v>8.2396354173729378</v>
      </c>
      <c r="U71" s="474">
        <f>IF(INDEX(Historical!$H$7:$H$1190,MATCH(B71,Historical!$B$7:$B$1192,0))=0,"n/a",((INDEX(Historical!$C$7:$C$1190,MATCH(B71,Historical!$B$7:$B$1192,0))/INDEX(Historical!$H$7:$H$1190,MATCH(B71,Historical!$B$7:$B$1192,0)))^(1/5)-1)*100)</f>
        <v>7.4819763688858121</v>
      </c>
      <c r="V71" s="474">
        <f>IF(INDEX(Historical!$M$7:$M$1190,MATCH(B71,Historical!$B$7:$B$1192,0))=0,"n/a",((INDEX(Historical!$C$7:$C$1190,MATCH(B71,Historical!$B$7:$B$1192,0))/INDEX(Historical!$M$7:$M$1190,MATCH(B71,Historical!$B$7:$B$1192,0)))^(1/10)-1)*100)</f>
        <v>10.669113815059639</v>
      </c>
      <c r="W71" s="475">
        <f t="shared" ref="W71:W134" si="21">IF(OR(U71&lt;=0,U71="n/a",V71&lt;=0,V71="n/a"),"n/a",U71/V71)</f>
        <v>0.70127439809713843</v>
      </c>
      <c r="X71" s="476">
        <f t="shared" ref="X71:X134" si="22">IF(OR(AJ71&lt;=0,AJ71="n/a",U71&lt;=0,U71="n/a"),"n/a",U71/AJ71)</f>
        <v>0.76975065523516595</v>
      </c>
      <c r="Y71" s="439"/>
      <c r="Z71" s="430">
        <f t="shared" ref="Z71:Z134" si="23">IF(OR(AC71&lt;0.01,AC71="n/a"),"n/a",M71/AC71*100)</f>
        <v>28.28282828282828</v>
      </c>
      <c r="AA71" s="581">
        <f t="shared" ref="AA71:AA134" si="24">IF(OR(AC71&lt;0.01,AC71="n/a"),"n/a",I71/AC71)</f>
        <v>19.187590187590189</v>
      </c>
      <c r="AB71" s="406">
        <v>12</v>
      </c>
      <c r="AC71" s="568">
        <v>6.93</v>
      </c>
      <c r="AD71" s="568" t="s">
        <v>135</v>
      </c>
      <c r="AE71" s="568">
        <v>4.8</v>
      </c>
      <c r="AF71" s="568">
        <v>2.56</v>
      </c>
      <c r="AG71" s="568">
        <v>14.430000000000001</v>
      </c>
      <c r="AH71" s="568">
        <v>11.799999999999999</v>
      </c>
      <c r="AI71" s="568">
        <v>-0.83</v>
      </c>
      <c r="AJ71" s="568">
        <v>9.7199999999999989</v>
      </c>
      <c r="AK71" s="568" t="s">
        <v>135</v>
      </c>
      <c r="AL71" s="576">
        <v>4430</v>
      </c>
      <c r="AM71" s="571">
        <v>38.269999999999996</v>
      </c>
      <c r="AN71" s="568">
        <v>0.05</v>
      </c>
      <c r="AO71" s="510">
        <f t="shared" ref="AO71:AO134" si="25">IF(U71="n/a","n/a",IF(AA71&lt;0,"n/a",IF(AA71="n/a","n/a",J71+U71-AA71)))</f>
        <v>-10.231597123209152</v>
      </c>
      <c r="AP71" s="511">
        <f t="shared" ref="AP71:AP134" si="26">IF(U71="n/a","n/a",J71+U71)</f>
        <v>8.9559930643810368</v>
      </c>
      <c r="AQ71" s="582">
        <f t="shared" ref="AQ71:AQ134" si="27">IF(OR(AC71&lt;0.01,AC71="n/a",AF71="n/a"),"n/a",(I71/SQRT(22.5*AC71*(I71/AF71))-1)*100)</f>
        <v>47.75389580158982</v>
      </c>
      <c r="AR71" s="430">
        <f>INDEX(Historical!$C$7:$C$1190,MATCH(B71,Historical!$B$7:$B$1214,0))*IF(AH71="n/a",1.03,IF(AH71&lt;0,1.01,IF(AH71&gt;10,1.1,(1+AH71/100))))</f>
        <v>1.9250000000000003</v>
      </c>
      <c r="AS71" s="581">
        <f t="shared" ref="AS71:AS134" si="28">IF($AI71="n/a",1.03*AR71,IF($AI71&lt;0,1.01*AR71,IF($AI71&gt;10,1.1*AR71,(1+$AI71/100)*AR71)))</f>
        <v>1.9442500000000003</v>
      </c>
      <c r="AT71" s="581">
        <f t="shared" si="17"/>
        <v>2.0025775000000001</v>
      </c>
      <c r="AU71" s="581">
        <f t="shared" si="17"/>
        <v>2.0626548250000001</v>
      </c>
      <c r="AV71" s="581">
        <f t="shared" si="17"/>
        <v>2.1245344697499999</v>
      </c>
      <c r="AW71" s="430">
        <f t="shared" ref="AW71:AW134" si="29">SUM(AR71:AV71)</f>
        <v>10.059016794750001</v>
      </c>
      <c r="AX71" s="516">
        <f t="shared" ref="AX71:AX134" si="30">AW71/I71*100</f>
        <v>7.5648768855756945</v>
      </c>
      <c r="AY71" s="606">
        <v>0.8</v>
      </c>
      <c r="AZ71" s="571">
        <v>37.049999999999997</v>
      </c>
      <c r="BA71" s="571">
        <v>-3.2199999999999998</v>
      </c>
      <c r="BB71" s="571">
        <v>4.63</v>
      </c>
      <c r="BC71" s="571">
        <v>10.07</v>
      </c>
      <c r="BE71" s="421">
        <v>1994</v>
      </c>
      <c r="BF71" s="421">
        <f t="shared" ref="BF71:BF134" si="31">IF(BE71&gt;2020,0,IF(BE71&gt;2008,1,IF(BE71&gt;2001,2,IF(BE71&gt;1990,3,IF(BE71&gt;1980,4,IF(BE71&gt;1973,5,IF(BE71&gt;1970,6,IF(BE71&gt;1960,7,IF(BE71&gt;1958,8,IF(BE71&gt;1953,9,10))))))))))</f>
        <v>3</v>
      </c>
      <c r="BG71" s="578">
        <v>1.7500000000000002</v>
      </c>
      <c r="BH71" t="s">
        <v>3876</v>
      </c>
      <c r="BI71" t="s">
        <v>3877</v>
      </c>
    </row>
    <row r="72" spans="1:61" ht="11.25" customHeight="1" x14ac:dyDescent="0.25">
      <c r="A72" s="95" t="s">
        <v>4095</v>
      </c>
      <c r="B72" s="405" t="s">
        <v>442</v>
      </c>
      <c r="C72" s="734" t="s">
        <v>243</v>
      </c>
      <c r="D72" s="734" t="s">
        <v>3634</v>
      </c>
      <c r="E72" s="504">
        <v>22</v>
      </c>
      <c r="F72" s="33">
        <v>176</v>
      </c>
      <c r="G72" s="33" t="s">
        <v>114</v>
      </c>
      <c r="H72" s="33" t="s">
        <v>114</v>
      </c>
      <c r="I72" s="573">
        <v>73.64</v>
      </c>
      <c r="J72" s="430">
        <f t="shared" si="18"/>
        <v>5.1602390005431831</v>
      </c>
      <c r="K72" s="575">
        <v>0.95</v>
      </c>
      <c r="L72" s="406">
        <v>4</v>
      </c>
      <c r="M72" s="423">
        <f t="shared" si="19"/>
        <v>3.8</v>
      </c>
      <c r="N72" s="183" t="s">
        <v>443</v>
      </c>
      <c r="O72" s="505">
        <v>0.94</v>
      </c>
      <c r="P72" s="422">
        <v>45741</v>
      </c>
      <c r="Q72" s="422">
        <v>45762</v>
      </c>
      <c r="R72" s="423">
        <f t="shared" si="20"/>
        <v>1.0638297872340436</v>
      </c>
      <c r="S72" s="474">
        <f>IF(INDEX(Historical!$D$7:$D$1190,MATCH(B72,Historical!$B$7:$B$1192,0))=0,"n/a",(INDEX(Historical!$C$7:$C$1190,MATCH(B72,Historical!$B$7:$B$1192,0))/INDEX(Historical!$D$7:$D$1190,MATCH(B72,Historical!$B$7:$B$1192,0))-1)*100)</f>
        <v>2.7472527472527597</v>
      </c>
      <c r="T72" s="474">
        <f>IF(INDEX(Historical!$F$7:$F$1190,MATCH(B72,Historical!$B$7:$B$1192,0))=0,"n/a",((INDEX(Historical!$C$7:$C$1190,MATCH(B72,Historical!$B$7:$B$1192,0))/INDEX(Historical!$F$7:$F$1190,MATCH(B72,Historical!$B$7:$B$1192,0)))^(1/3)-1)*100)</f>
        <v>12.16961848883702</v>
      </c>
      <c r="U72" s="474">
        <f>IF(INDEX(Historical!$H$7:$H$1190,MATCH(B72,Historical!$B$7:$B$1192,0))=0,"n/a",((INDEX(Historical!$C$7:$C$1190,MATCH(B72,Historical!$B$7:$B$1192,0))/INDEX(Historical!$H$7:$H$1190,MATCH(B72,Historical!$B$7:$B$1192,0)))^(1/5)-1)*100)</f>
        <v>13.91145473640567</v>
      </c>
      <c r="V72" s="474">
        <f>IF(INDEX(Historical!$M$7:$M$1190,MATCH(B72,Historical!$B$7:$B$1192,0))=0,"n/a",((INDEX(Historical!$C$7:$C$1190,MATCH(B72,Historical!$B$7:$B$1192,0))/INDEX(Historical!$M$7:$M$1190,MATCH(B72,Historical!$B$7:$B$1192,0)))^(1/10)-1)*100)</f>
        <v>17.910888129687397</v>
      </c>
      <c r="W72" s="475">
        <f t="shared" si="21"/>
        <v>0.77670379244607957</v>
      </c>
      <c r="X72" s="476" t="str">
        <f t="shared" si="22"/>
        <v>n/a</v>
      </c>
      <c r="Y72" s="439"/>
      <c r="Z72" s="430">
        <f t="shared" si="23"/>
        <v>92.909535452322729</v>
      </c>
      <c r="AA72" s="581">
        <f t="shared" si="24"/>
        <v>18.004889975550125</v>
      </c>
      <c r="AB72" s="406">
        <v>2</v>
      </c>
      <c r="AC72" s="568">
        <v>4.09</v>
      </c>
      <c r="AD72" s="568">
        <v>3.74</v>
      </c>
      <c r="AE72" s="568">
        <v>0.38</v>
      </c>
      <c r="AF72" s="568">
        <v>5.63</v>
      </c>
      <c r="AG72" s="568">
        <v>30.209999999999997</v>
      </c>
      <c r="AH72" s="569">
        <v>-2.41</v>
      </c>
      <c r="AI72" s="569">
        <v>7.580000000000001</v>
      </c>
      <c r="AJ72" s="568">
        <v>-5.7299999999999995</v>
      </c>
      <c r="AK72" s="568">
        <v>4.8099999999999996</v>
      </c>
      <c r="AL72" s="576">
        <v>15560</v>
      </c>
      <c r="AM72" s="571">
        <v>7.5399999999999991</v>
      </c>
      <c r="AN72" s="568">
        <v>1.47</v>
      </c>
      <c r="AO72" s="510">
        <f t="shared" si="25"/>
        <v>1.0668037613987273</v>
      </c>
      <c r="AP72" s="511">
        <f t="shared" si="26"/>
        <v>19.071693736948852</v>
      </c>
      <c r="AQ72" s="582">
        <f t="shared" si="27"/>
        <v>112.25511962138306</v>
      </c>
      <c r="AR72" s="430">
        <f>INDEX(Historical!$C$7:$C$1190,MATCH(B72,Historical!$B$7:$B$1214,0))*IF(AH72="n/a",1.03,IF(AH72&lt;0,1.01,IF(AH72&gt;10,1.1,(1+AH72/100))))</f>
        <v>3.7774000000000001</v>
      </c>
      <c r="AS72" s="581">
        <f t="shared" si="28"/>
        <v>4.0637269200000006</v>
      </c>
      <c r="AT72" s="581">
        <f t="shared" si="17"/>
        <v>4.2591921848520009</v>
      </c>
      <c r="AU72" s="581">
        <f t="shared" si="17"/>
        <v>4.4640593289433825</v>
      </c>
      <c r="AV72" s="581">
        <f t="shared" si="17"/>
        <v>4.6787805826655591</v>
      </c>
      <c r="AW72" s="430">
        <f t="shared" si="29"/>
        <v>21.243159016460943</v>
      </c>
      <c r="AX72" s="516">
        <f t="shared" si="30"/>
        <v>28.847309908284824</v>
      </c>
      <c r="AY72" s="606">
        <v>1.22</v>
      </c>
      <c r="AZ72" s="571">
        <v>33.92</v>
      </c>
      <c r="BA72" s="571">
        <v>-28.99</v>
      </c>
      <c r="BB72" s="571">
        <v>5.62</v>
      </c>
      <c r="BC72" s="571">
        <v>-3.5000000000000004</v>
      </c>
      <c r="BE72" s="421">
        <v>2004</v>
      </c>
      <c r="BF72" s="421">
        <f t="shared" si="31"/>
        <v>2</v>
      </c>
      <c r="BG72" s="578">
        <v>6.11</v>
      </c>
      <c r="BH72" t="s">
        <v>3876</v>
      </c>
      <c r="BI72" t="s">
        <v>3877</v>
      </c>
    </row>
    <row r="73" spans="1:61" ht="11.25" customHeight="1" x14ac:dyDescent="0.25">
      <c r="A73" s="8" t="s">
        <v>4096</v>
      </c>
      <c r="B73" s="405" t="s">
        <v>959</v>
      </c>
      <c r="C73" s="734" t="s">
        <v>243</v>
      </c>
      <c r="D73" s="734" t="s">
        <v>3659</v>
      </c>
      <c r="E73" s="504">
        <v>13</v>
      </c>
      <c r="F73" s="33">
        <v>399</v>
      </c>
      <c r="G73" s="33" t="s">
        <v>114</v>
      </c>
      <c r="H73" s="33" t="s">
        <v>114</v>
      </c>
      <c r="I73" s="573">
        <v>63.59</v>
      </c>
      <c r="J73" s="430">
        <f t="shared" si="18"/>
        <v>2.7048278031136972</v>
      </c>
      <c r="K73" s="575">
        <v>0.43</v>
      </c>
      <c r="L73" s="406">
        <v>4</v>
      </c>
      <c r="M73" s="423">
        <f t="shared" si="19"/>
        <v>1.72</v>
      </c>
      <c r="N73" s="183" t="s">
        <v>147</v>
      </c>
      <c r="O73" s="505">
        <v>0.42</v>
      </c>
      <c r="P73" s="422">
        <v>45712</v>
      </c>
      <c r="Q73" s="422">
        <v>45730</v>
      </c>
      <c r="R73" s="423">
        <f t="shared" si="20"/>
        <v>2.3809523809523832</v>
      </c>
      <c r="S73" s="474">
        <f>IF(INDEX(Historical!$D$7:$D$1190,MATCH(B73,Historical!$B$7:$B$1192,0))=0,"n/a",(INDEX(Historical!$C$7:$C$1190,MATCH(B73,Historical!$B$7:$B$1192,0))/INDEX(Historical!$D$7:$D$1190,MATCH(B73,Historical!$B$7:$B$1192,0))-1)*100)</f>
        <v>4.9999999999999822</v>
      </c>
      <c r="T73" s="474">
        <f>IF(INDEX(Historical!$F$7:$F$1190,MATCH(B73,Historical!$B$7:$B$1192,0))=0,"n/a",((INDEX(Historical!$C$7:$C$1190,MATCH(B73,Historical!$B$7:$B$1192,0))/INDEX(Historical!$F$7:$F$1190,MATCH(B73,Historical!$B$7:$B$1192,0)))^(1/3)-1)*100)</f>
        <v>9.6309133572697334</v>
      </c>
      <c r="U73" s="474">
        <f>IF(INDEX(Historical!$H$7:$H$1190,MATCH(B73,Historical!$B$7:$B$1192,0))=0,"n/a",((INDEX(Historical!$C$7:$C$1190,MATCH(B73,Historical!$B$7:$B$1192,0))/INDEX(Historical!$H$7:$H$1190,MATCH(B73,Historical!$B$7:$B$1192,0)))^(1/5)-1)*100)</f>
        <v>14.06647108217831</v>
      </c>
      <c r="V73" s="474">
        <f>IF(INDEX(Historical!$M$7:$M$1190,MATCH(B73,Historical!$B$7:$B$1192,0))=0,"n/a",((INDEX(Historical!$C$7:$C$1190,MATCH(B73,Historical!$B$7:$B$1192,0))/INDEX(Historical!$M$7:$M$1190,MATCH(B73,Historical!$B$7:$B$1192,0)))^(1/10)-1)*100)</f>
        <v>14.080043154806532</v>
      </c>
      <c r="W73" s="475">
        <f t="shared" si="21"/>
        <v>0.99903607734159616</v>
      </c>
      <c r="X73" s="476" t="str">
        <f t="shared" si="22"/>
        <v>n/a</v>
      </c>
      <c r="Y73" s="433"/>
      <c r="Z73" s="430">
        <f t="shared" si="23"/>
        <v>273.01587301587301</v>
      </c>
      <c r="AA73" s="581">
        <f t="shared" si="24"/>
        <v>100.93650793650794</v>
      </c>
      <c r="AB73" s="406">
        <v>12</v>
      </c>
      <c r="AC73" s="568">
        <v>0.63</v>
      </c>
      <c r="AD73" s="568">
        <v>38.840000000000003</v>
      </c>
      <c r="AE73" s="568">
        <v>0.82</v>
      </c>
      <c r="AF73" s="568">
        <v>2.19</v>
      </c>
      <c r="AG73" s="568">
        <v>2.85</v>
      </c>
      <c r="AH73" s="568">
        <v>-29.59</v>
      </c>
      <c r="AI73" s="568">
        <v>28.01</v>
      </c>
      <c r="AJ73" s="568" t="s">
        <v>135</v>
      </c>
      <c r="AK73" s="568">
        <v>2.59</v>
      </c>
      <c r="AL73" s="576">
        <v>4150</v>
      </c>
      <c r="AM73" s="571">
        <v>1.3299999999999998</v>
      </c>
      <c r="AN73" s="568">
        <v>1.27</v>
      </c>
      <c r="AO73" s="510">
        <f t="shared" si="25"/>
        <v>-84.165209051215925</v>
      </c>
      <c r="AP73" s="511">
        <f t="shared" si="26"/>
        <v>16.771298885292008</v>
      </c>
      <c r="AQ73" s="582">
        <f t="shared" si="27"/>
        <v>213.44037347614898</v>
      </c>
      <c r="AR73" s="430">
        <f>INDEX(Historical!$C$7:$C$1190,MATCH(B73,Historical!$B$7:$B$1214,0))*IF(AH73="n/a",1.03,IF(AH73&lt;0,1.01,IF(AH73&gt;10,1.1,(1+AH73/100))))</f>
        <v>1.6967999999999999</v>
      </c>
      <c r="AS73" s="581">
        <f t="shared" si="28"/>
        <v>1.8664799999999999</v>
      </c>
      <c r="AT73" s="581">
        <f t="shared" si="17"/>
        <v>1.9148218319999999</v>
      </c>
      <c r="AU73" s="581">
        <f t="shared" si="17"/>
        <v>1.9644157174487999</v>
      </c>
      <c r="AV73" s="581">
        <f t="shared" si="17"/>
        <v>2.0152940845307241</v>
      </c>
      <c r="AW73" s="430">
        <f t="shared" si="29"/>
        <v>9.4578116339795244</v>
      </c>
      <c r="AX73" s="516">
        <f t="shared" si="30"/>
        <v>14.873111548953489</v>
      </c>
      <c r="AY73" s="606">
        <v>1.35</v>
      </c>
      <c r="AZ73" s="571">
        <v>55.1</v>
      </c>
      <c r="BA73" s="571">
        <v>-27.450000000000003</v>
      </c>
      <c r="BB73" s="571">
        <v>5.8000000000000007</v>
      </c>
      <c r="BC73" s="571">
        <v>4.6500000000000004</v>
      </c>
      <c r="BE73" s="421">
        <v>2014</v>
      </c>
      <c r="BF73" s="421">
        <f t="shared" si="31"/>
        <v>1</v>
      </c>
      <c r="BG73" s="578">
        <v>0.91999999999999993</v>
      </c>
      <c r="BH73" t="s">
        <v>3876</v>
      </c>
      <c r="BI73" t="s">
        <v>3877</v>
      </c>
    </row>
    <row r="74" spans="1:61" ht="11.25" customHeight="1" x14ac:dyDescent="0.25">
      <c r="A74" s="577" t="s">
        <v>4830</v>
      </c>
      <c r="B74" s="405" t="s">
        <v>4821</v>
      </c>
      <c r="C74" s="734" t="s">
        <v>111</v>
      </c>
      <c r="D74" s="734" t="s">
        <v>3647</v>
      </c>
      <c r="E74" s="504">
        <v>9</v>
      </c>
      <c r="F74" s="33">
        <v>557</v>
      </c>
      <c r="G74" s="33" t="s">
        <v>105</v>
      </c>
      <c r="H74" s="33" t="s">
        <v>105</v>
      </c>
      <c r="I74" s="573">
        <v>87</v>
      </c>
      <c r="J74" s="430">
        <f t="shared" si="18"/>
        <v>1.0114942528735631</v>
      </c>
      <c r="K74" s="575">
        <v>0.22</v>
      </c>
      <c r="L74" s="406">
        <v>4</v>
      </c>
      <c r="M74" s="423">
        <f t="shared" si="19"/>
        <v>0.88</v>
      </c>
      <c r="N74" s="183" t="s">
        <v>147</v>
      </c>
      <c r="O74" s="505">
        <v>0.21</v>
      </c>
      <c r="P74" s="422">
        <v>45902</v>
      </c>
      <c r="Q74" s="422">
        <v>45917</v>
      </c>
      <c r="R74" s="423">
        <f t="shared" si="20"/>
        <v>4.7619047619047663</v>
      </c>
      <c r="S74" s="474">
        <f>IF(INDEX(Historical!$D$7:$D$1190,MATCH(B74,Historical!$B$7:$B$1192,0))=0,"n/a",(INDEX(Historical!$C$7:$C$1190,MATCH(B74,Historical!$B$7:$B$1192,0))/INDEX(Historical!$D$7:$D$1190,MATCH(B74,Historical!$B$7:$B$1192,0))-1)*100)</f>
        <v>17.142857142857149</v>
      </c>
      <c r="T74" s="474">
        <f>IF(INDEX(Historical!$F$7:$F$1190,MATCH(B74,Historical!$B$7:$B$1192,0))=0,"n/a",((INDEX(Historical!$C$7:$C$1190,MATCH(B74,Historical!$B$7:$B$1192,0))/INDEX(Historical!$F$7:$F$1190,MATCH(B74,Historical!$B$7:$B$1192,0)))^(1/3)-1)*100)</f>
        <v>24.984124968079225</v>
      </c>
      <c r="U74" s="474">
        <f>IF(INDEX(Historical!$H$7:$H$1190,MATCH(B74,Historical!$B$7:$B$1192,0))=0,"n/a",((INDEX(Historical!$C$7:$C$1190,MATCH(B74,Historical!$B$7:$B$1192,0))/INDEX(Historical!$H$7:$H$1190,MATCH(B74,Historical!$B$7:$B$1192,0)))^(1/5)-1)*100)</f>
        <v>17.252584873416723</v>
      </c>
      <c r="V74" s="474" t="str">
        <f>IF(INDEX(Historical!$M$7:$M$1190,MATCH(B74,Historical!$B$7:$B$1192,0))=0,"n/a",((INDEX(Historical!$C$7:$C$1190,MATCH(B74,Historical!$B$7:$B$1192,0))/INDEX(Historical!$M$7:$M$1190,MATCH(B74,Historical!$B$7:$B$1192,0)))^(1/10)-1)*100)</f>
        <v>n/a</v>
      </c>
      <c r="W74" s="475" t="str">
        <f t="shared" si="21"/>
        <v>n/a</v>
      </c>
      <c r="X74" s="476">
        <f t="shared" si="22"/>
        <v>0.48003853292756604</v>
      </c>
      <c r="Y74" s="451"/>
      <c r="Z74" s="430">
        <f t="shared" si="23"/>
        <v>12.922173274596183</v>
      </c>
      <c r="AA74" s="581">
        <f t="shared" si="24"/>
        <v>12.775330396475772</v>
      </c>
      <c r="AB74" s="406">
        <v>12</v>
      </c>
      <c r="AC74" s="568">
        <v>6.81</v>
      </c>
      <c r="AD74" s="568" t="s">
        <v>135</v>
      </c>
      <c r="AE74" s="568">
        <v>0.5</v>
      </c>
      <c r="AF74" s="568">
        <v>1.51</v>
      </c>
      <c r="AG74" s="568">
        <v>11.77</v>
      </c>
      <c r="AH74" s="568">
        <v>-50.349999999999994</v>
      </c>
      <c r="AI74" s="568">
        <v>29.630000000000003</v>
      </c>
      <c r="AJ74" s="568">
        <v>35.94</v>
      </c>
      <c r="AK74" s="568">
        <v>-3.6900000000000004</v>
      </c>
      <c r="AL74" s="576">
        <v>3250</v>
      </c>
      <c r="AM74" s="571">
        <v>1.6099999999999999</v>
      </c>
      <c r="AN74" s="568">
        <v>0.24</v>
      </c>
      <c r="AO74" s="510">
        <f t="shared" si="25"/>
        <v>5.4887487298145157</v>
      </c>
      <c r="AP74" s="511">
        <f t="shared" si="26"/>
        <v>18.264079126290287</v>
      </c>
      <c r="AQ74" s="582">
        <f t="shared" si="27"/>
        <v>-7.4059063590425023</v>
      </c>
      <c r="AR74" s="430">
        <f>INDEX(Historical!$C$7:$C$1190,MATCH(B74,Historical!$B$7:$B$1214,0))*IF(AH74="n/a",1.03,IF(AH74&lt;0,1.01,IF(AH74&gt;10,1.1,(1+AH74/100))))</f>
        <v>0.82819999999999994</v>
      </c>
      <c r="AS74" s="581">
        <f t="shared" si="28"/>
        <v>0.91102000000000005</v>
      </c>
      <c r="AT74" s="581">
        <f t="shared" si="17"/>
        <v>0.92013020000000001</v>
      </c>
      <c r="AU74" s="581">
        <f t="shared" si="17"/>
        <v>0.92933150200000003</v>
      </c>
      <c r="AV74" s="581">
        <f t="shared" si="17"/>
        <v>0.93862481702</v>
      </c>
      <c r="AW74" s="430">
        <f t="shared" si="29"/>
        <v>4.5273065190199997</v>
      </c>
      <c r="AX74" s="516">
        <f t="shared" si="30"/>
        <v>5.2038005965747125</v>
      </c>
      <c r="AY74" s="606">
        <v>1.34</v>
      </c>
      <c r="AZ74" s="571">
        <v>8.74</v>
      </c>
      <c r="BA74" s="571">
        <v>-44.019999999999996</v>
      </c>
      <c r="BB74" s="571">
        <v>-0.22</v>
      </c>
      <c r="BC74" s="571">
        <v>-17.03</v>
      </c>
      <c r="BE74" s="421">
        <v>2017</v>
      </c>
      <c r="BF74" s="421">
        <f t="shared" si="31"/>
        <v>1</v>
      </c>
      <c r="BG74" s="578">
        <v>7.37</v>
      </c>
      <c r="BH74" t="s">
        <v>3876</v>
      </c>
      <c r="BI74" t="s">
        <v>3877</v>
      </c>
    </row>
    <row r="75" spans="1:61" ht="11.25" customHeight="1" x14ac:dyDescent="0.25">
      <c r="A75" s="577" t="s">
        <v>5003</v>
      </c>
      <c r="B75" s="405" t="s">
        <v>4999</v>
      </c>
      <c r="C75" s="734" t="s">
        <v>111</v>
      </c>
      <c r="D75" s="734" t="s">
        <v>3638</v>
      </c>
      <c r="E75" s="504">
        <v>5</v>
      </c>
      <c r="F75" s="33">
        <v>675</v>
      </c>
      <c r="G75" s="33" t="s">
        <v>105</v>
      </c>
      <c r="H75" s="33" t="s">
        <v>105</v>
      </c>
      <c r="I75" s="573">
        <v>112.04</v>
      </c>
      <c r="J75" s="430">
        <f t="shared" si="18"/>
        <v>0.91038914673330951</v>
      </c>
      <c r="K75" s="575">
        <v>0.255</v>
      </c>
      <c r="L75" s="406">
        <v>4</v>
      </c>
      <c r="M75" s="423">
        <f t="shared" si="19"/>
        <v>1.02</v>
      </c>
      <c r="N75" s="183" t="s">
        <v>106</v>
      </c>
      <c r="O75" s="505">
        <v>0.24249999999999999</v>
      </c>
      <c r="P75" s="422">
        <v>45796</v>
      </c>
      <c r="Q75" s="422">
        <v>45810</v>
      </c>
      <c r="R75" s="423">
        <f t="shared" si="20"/>
        <v>5.1546391752577367</v>
      </c>
      <c r="S75" s="474">
        <f>IF(INDEX(Historical!$D$7:$D$1190,MATCH(B75,Historical!$B$7:$B$1192,0))=0,"n/a",(INDEX(Historical!$C$7:$C$1190,MATCH(B75,Historical!$B$7:$B$1192,0))/INDEX(Historical!$D$7:$D$1190,MATCH(B75,Historical!$B$7:$B$1192,0))-1)*100)</f>
        <v>10.174418604651159</v>
      </c>
      <c r="T75" s="474">
        <f>IF(INDEX(Historical!$F$7:$F$1190,MATCH(B75,Historical!$B$7:$B$1192,0))=0,"n/a",((INDEX(Historical!$C$7:$C$1190,MATCH(B75,Historical!$B$7:$B$1192,0))/INDEX(Historical!$F$7:$F$1190,MATCH(B75,Historical!$B$7:$B$1192,0)))^(1/3)-1)*100)</f>
        <v>8.1033913107238611</v>
      </c>
      <c r="U75" s="474">
        <f>IF(INDEX(Historical!$H$7:$H$1190,MATCH(B75,Historical!$B$7:$B$1192,0))=0,"n/a",((INDEX(Historical!$C$7:$C$1190,MATCH(B75,Historical!$B$7:$B$1192,0))/INDEX(Historical!$H$7:$H$1190,MATCH(B75,Historical!$B$7:$B$1192,0)))^(1/5)-1)*100)</f>
        <v>9.5684690897663174</v>
      </c>
      <c r="V75" s="474">
        <f>IF(INDEX(Historical!$M$7:$M$1190,MATCH(B75,Historical!$B$7:$B$1192,0))=0,"n/a",((INDEX(Historical!$C$7:$C$1190,MATCH(B75,Historical!$B$7:$B$1192,0))/INDEX(Historical!$M$7:$M$1190,MATCH(B75,Historical!$B$7:$B$1192,0)))^(1/10)-1)*100)</f>
        <v>9.0063813458639572</v>
      </c>
      <c r="W75" s="475">
        <f t="shared" si="21"/>
        <v>1.0624099427191689</v>
      </c>
      <c r="X75" s="476">
        <f t="shared" si="22"/>
        <v>0.21267990864117176</v>
      </c>
      <c r="Y75" s="449"/>
      <c r="Z75" s="430">
        <f t="shared" si="23"/>
        <v>27.34584450402145</v>
      </c>
      <c r="AA75" s="581">
        <f t="shared" si="24"/>
        <v>30.037533512064346</v>
      </c>
      <c r="AB75" s="406">
        <v>12</v>
      </c>
      <c r="AC75" s="568">
        <v>3.73</v>
      </c>
      <c r="AD75" s="568">
        <v>1.63</v>
      </c>
      <c r="AE75" s="568">
        <v>0.92</v>
      </c>
      <c r="AF75" s="568">
        <v>18.39</v>
      </c>
      <c r="AG75" s="568">
        <v>56.230000000000004</v>
      </c>
      <c r="AH75" s="568">
        <v>10.93</v>
      </c>
      <c r="AI75" s="568">
        <v>16.64</v>
      </c>
      <c r="AJ75" s="568">
        <v>44.99</v>
      </c>
      <c r="AK75" s="568">
        <v>18.360000000000003</v>
      </c>
      <c r="AL75" s="576">
        <v>4670</v>
      </c>
      <c r="AM75" s="571">
        <v>0.95</v>
      </c>
      <c r="AN75" s="568">
        <v>17.420000000000002</v>
      </c>
      <c r="AO75" s="510">
        <f t="shared" si="25"/>
        <v>-19.558675275564717</v>
      </c>
      <c r="AP75" s="511">
        <f t="shared" si="26"/>
        <v>10.478858236499628</v>
      </c>
      <c r="AQ75" s="582">
        <f t="shared" si="27"/>
        <v>395.48640133233988</v>
      </c>
      <c r="AR75" s="430">
        <f>INDEX(Historical!$C$7:$C$1190,MATCH(B75,Historical!$B$7:$B$1214,0))*IF(AH75="n/a",1.03,IF(AH75&lt;0,1.01,IF(AH75&gt;10,1.1,(1+AH75/100))))</f>
        <v>1.0422500000000001</v>
      </c>
      <c r="AS75" s="581">
        <f t="shared" si="28"/>
        <v>1.1464750000000001</v>
      </c>
      <c r="AT75" s="581">
        <f t="shared" si="17"/>
        <v>1.2611225000000001</v>
      </c>
      <c r="AU75" s="581">
        <f t="shared" si="17"/>
        <v>1.3872347500000002</v>
      </c>
      <c r="AV75" s="581">
        <f t="shared" si="17"/>
        <v>1.5259582250000003</v>
      </c>
      <c r="AW75" s="430">
        <f t="shared" si="29"/>
        <v>6.3630404750000009</v>
      </c>
      <c r="AX75" s="516">
        <f t="shared" si="30"/>
        <v>5.6792578320242777</v>
      </c>
      <c r="AY75" s="606">
        <v>1.49</v>
      </c>
      <c r="AZ75" s="571">
        <v>39.879999999999995</v>
      </c>
      <c r="BA75" s="571">
        <v>-3.34</v>
      </c>
      <c r="BB75" s="571">
        <v>14.499999999999998</v>
      </c>
      <c r="BC75" s="571">
        <v>21.740000000000002</v>
      </c>
      <c r="BE75" s="421">
        <v>2021</v>
      </c>
      <c r="BF75" s="421">
        <f t="shared" si="31"/>
        <v>0</v>
      </c>
      <c r="BG75" s="578">
        <v>2.37</v>
      </c>
      <c r="BH75" t="s">
        <v>3876</v>
      </c>
      <c r="BI75" t="s">
        <v>3877</v>
      </c>
    </row>
    <row r="76" spans="1:61" ht="11.25" customHeight="1" x14ac:dyDescent="0.25">
      <c r="A76" s="8" t="s">
        <v>4097</v>
      </c>
      <c r="B76" s="405" t="s">
        <v>920</v>
      </c>
      <c r="C76" s="734" t="s">
        <v>122</v>
      </c>
      <c r="D76" s="734" t="s">
        <v>3518</v>
      </c>
      <c r="E76" s="504">
        <v>16</v>
      </c>
      <c r="F76" s="33">
        <v>241</v>
      </c>
      <c r="G76" s="33" t="s">
        <v>105</v>
      </c>
      <c r="H76" s="33" t="s">
        <v>105</v>
      </c>
      <c r="I76" s="573">
        <v>162.09</v>
      </c>
      <c r="J76" s="430">
        <f t="shared" si="18"/>
        <v>0.5367388487877105</v>
      </c>
      <c r="K76" s="575">
        <v>0.87</v>
      </c>
      <c r="L76" s="406">
        <v>1</v>
      </c>
      <c r="M76" s="423">
        <f t="shared" si="19"/>
        <v>0.87</v>
      </c>
      <c r="N76" s="183" t="s">
        <v>921</v>
      </c>
      <c r="O76" s="505">
        <v>0.79</v>
      </c>
      <c r="P76" s="422">
        <v>45652</v>
      </c>
      <c r="Q76" s="422">
        <v>45674</v>
      </c>
      <c r="R76" s="423">
        <f t="shared" si="20"/>
        <v>10.126582278481006</v>
      </c>
      <c r="S76" s="474">
        <f>IF(INDEX(Historical!$D$7:$D$1190,MATCH(B76,Historical!$B$7:$B$1192,0))=0,"n/a",(INDEX(Historical!$C$7:$C$1190,MATCH(B76,Historical!$B$7:$B$1192,0))/INDEX(Historical!$D$7:$D$1190,MATCH(B76,Historical!$B$7:$B$1192,0))-1)*100)</f>
        <v>11.267605633802823</v>
      </c>
      <c r="T76" s="474">
        <f>IF(INDEX(Historical!$F$7:$F$1190,MATCH(B76,Historical!$B$7:$B$1192,0))=0,"n/a",((INDEX(Historical!$C$7:$C$1190,MATCH(B76,Historical!$B$7:$B$1192,0))/INDEX(Historical!$F$7:$F$1190,MATCH(B76,Historical!$B$7:$B$1192,0)))^(1/3)-1)*100)</f>
        <v>10.849319815324797</v>
      </c>
      <c r="U76" s="474">
        <f>IF(INDEX(Historical!$H$7:$H$1190,MATCH(B76,Historical!$B$7:$B$1192,0))=0,"n/a",((INDEX(Historical!$C$7:$C$1190,MATCH(B76,Historical!$B$7:$B$1192,0))/INDEX(Historical!$H$7:$H$1190,MATCH(B76,Historical!$B$7:$B$1192,0)))^(1/5)-1)*100)</f>
        <v>10.944517736569059</v>
      </c>
      <c r="V76" s="474">
        <f>IF(INDEX(Historical!$M$7:$M$1190,MATCH(B76,Historical!$B$7:$B$1192,0))=0,"n/a",((INDEX(Historical!$C$7:$C$1190,MATCH(B76,Historical!$B$7:$B$1192,0))/INDEX(Historical!$M$7:$M$1190,MATCH(B76,Historical!$B$7:$B$1192,0)))^(1/10)-1)*100)</f>
        <v>11.754591224491717</v>
      </c>
      <c r="W76" s="475">
        <f t="shared" si="21"/>
        <v>0.93108450370993767</v>
      </c>
      <c r="X76" s="476">
        <f t="shared" si="22"/>
        <v>1.1077447101790547</v>
      </c>
      <c r="Y76" s="574"/>
      <c r="Z76" s="430">
        <f t="shared" si="23"/>
        <v>19.954128440366972</v>
      </c>
      <c r="AA76" s="581">
        <f t="shared" si="24"/>
        <v>37.176605504587151</v>
      </c>
      <c r="AB76" s="406">
        <v>12</v>
      </c>
      <c r="AC76" s="568">
        <v>4.3600000000000003</v>
      </c>
      <c r="AD76" s="568" t="s">
        <v>135</v>
      </c>
      <c r="AE76" s="568">
        <v>5.34</v>
      </c>
      <c r="AF76" s="568">
        <v>4.1500000000000004</v>
      </c>
      <c r="AG76" s="568">
        <v>11.99</v>
      </c>
      <c r="AH76" s="568">
        <v>20.95</v>
      </c>
      <c r="AI76" s="568">
        <v>9.75</v>
      </c>
      <c r="AJ76" s="568">
        <v>9.879999999999999</v>
      </c>
      <c r="AK76" s="568" t="s">
        <v>135</v>
      </c>
      <c r="AL76" s="576">
        <v>5260</v>
      </c>
      <c r="AM76" s="571">
        <v>0.49</v>
      </c>
      <c r="AN76" s="568">
        <v>0.16</v>
      </c>
      <c r="AO76" s="510">
        <f t="shared" si="25"/>
        <v>-25.695348919230383</v>
      </c>
      <c r="AP76" s="511">
        <f t="shared" si="26"/>
        <v>11.481256585356769</v>
      </c>
      <c r="AQ76" s="582">
        <f t="shared" si="27"/>
        <v>161.85909089859481</v>
      </c>
      <c r="AR76" s="430">
        <f>INDEX(Historical!$C$7:$C$1190,MATCH(B76,Historical!$B$7:$B$1214,0))*IF(AH76="n/a",1.03,IF(AH76&lt;0,1.01,IF(AH76&gt;10,1.1,(1+AH76/100))))</f>
        <v>0.86900000000000011</v>
      </c>
      <c r="AS76" s="581">
        <f t="shared" si="28"/>
        <v>0.95372750000000006</v>
      </c>
      <c r="AT76" s="581">
        <f t="shared" si="17"/>
        <v>0.9823393250000001</v>
      </c>
      <c r="AU76" s="581">
        <f t="shared" si="17"/>
        <v>1.0118095047500002</v>
      </c>
      <c r="AV76" s="581">
        <f t="shared" si="17"/>
        <v>1.0421637898925002</v>
      </c>
      <c r="AW76" s="430">
        <f t="shared" si="29"/>
        <v>4.8590401196425006</v>
      </c>
      <c r="AX76" s="516">
        <f t="shared" si="30"/>
        <v>2.997742069000247</v>
      </c>
      <c r="AY76" s="606">
        <v>0.93</v>
      </c>
      <c r="AZ76" s="571">
        <v>11.25</v>
      </c>
      <c r="BA76" s="571">
        <v>-12.83</v>
      </c>
      <c r="BB76" s="571">
        <v>2.27</v>
      </c>
      <c r="BC76" s="571">
        <v>-1.27</v>
      </c>
      <c r="BE76" s="421">
        <v>2010</v>
      </c>
      <c r="BF76" s="421">
        <f t="shared" si="31"/>
        <v>1</v>
      </c>
      <c r="BG76" s="578">
        <v>8.7800000000000011</v>
      </c>
      <c r="BH76" t="s">
        <v>3876</v>
      </c>
      <c r="BI76" t="s">
        <v>3877</v>
      </c>
    </row>
    <row r="77" spans="1:61" s="540" customFormat="1" ht="11.25" customHeight="1" x14ac:dyDescent="0.25">
      <c r="A77" s="426" t="s">
        <v>4099</v>
      </c>
      <c r="B77" s="546" t="s">
        <v>149</v>
      </c>
      <c r="C77" s="734" t="s">
        <v>152</v>
      </c>
      <c r="D77" s="734" t="s">
        <v>3639</v>
      </c>
      <c r="E77" s="524">
        <v>53</v>
      </c>
      <c r="F77" s="33">
        <v>36</v>
      </c>
      <c r="G77" s="720" t="s">
        <v>36</v>
      </c>
      <c r="H77" s="720" t="s">
        <v>36</v>
      </c>
      <c r="I77" s="534">
        <v>192.98</v>
      </c>
      <c r="J77" s="526">
        <f t="shared" si="18"/>
        <v>2.1556637993574466</v>
      </c>
      <c r="K77" s="527">
        <v>1.04</v>
      </c>
      <c r="L77" s="528">
        <v>4</v>
      </c>
      <c r="M77" s="529">
        <f t="shared" si="19"/>
        <v>4.16</v>
      </c>
      <c r="N77" s="530" t="s">
        <v>150</v>
      </c>
      <c r="O77" s="531">
        <v>0.95</v>
      </c>
      <c r="P77" s="714">
        <v>45635</v>
      </c>
      <c r="Q77" s="714">
        <v>45657</v>
      </c>
      <c r="R77" s="529">
        <f t="shared" si="20"/>
        <v>9.4736842105263239</v>
      </c>
      <c r="S77" s="474">
        <f>IF(INDEX(Historical!$D$7:$D$1190,MATCH(B77,Historical!$B$7:$B$1192,0))=0,"n/a",(INDEX(Historical!$C$7:$C$1190,MATCH(B77,Historical!$B$7:$B$1192,0))/INDEX(Historical!$D$7:$D$1190,MATCH(B77,Historical!$B$7:$B$1192,0))-1)*100)</f>
        <v>5.7065217391304435</v>
      </c>
      <c r="T77" s="474">
        <f>IF(INDEX(Historical!$F$7:$F$1190,MATCH(B77,Historical!$B$7:$B$1192,0))=0,"n/a",((INDEX(Historical!$C$7:$C$1190,MATCH(B77,Historical!$B$7:$B$1192,0))/INDEX(Historical!$F$7:$F$1190,MATCH(B77,Historical!$B$7:$B$1192,0)))^(1/3)-1)*100)</f>
        <v>5.0034192458144888</v>
      </c>
      <c r="U77" s="474">
        <f>IF(INDEX(Historical!$H$7:$H$1190,MATCH(B77,Historical!$B$7:$B$1192,0))=0,"n/a",((INDEX(Historical!$C$7:$C$1190,MATCH(B77,Historical!$B$7:$B$1192,0))/INDEX(Historical!$H$7:$H$1190,MATCH(B77,Historical!$B$7:$B$1192,0)))^(1/5)-1)*100)</f>
        <v>4.6447829428454712</v>
      </c>
      <c r="V77" s="474">
        <f>IF(INDEX(Historical!$M$7:$M$1190,MATCH(B77,Historical!$B$7:$B$1192,0))=0,"n/a",((INDEX(Historical!$C$7:$C$1190,MATCH(B77,Historical!$B$7:$B$1192,0))/INDEX(Historical!$M$7:$M$1190,MATCH(B77,Historical!$B$7:$B$1192,0)))^(1/10)-1)*100)</f>
        <v>5.6981065143878906</v>
      </c>
      <c r="W77" s="475">
        <f t="shared" si="21"/>
        <v>0.81514498388495449</v>
      </c>
      <c r="X77" s="476">
        <f t="shared" si="22"/>
        <v>0.5616424356524149</v>
      </c>
      <c r="Y77" s="541" t="s">
        <v>151</v>
      </c>
      <c r="Z77" s="526">
        <f t="shared" si="23"/>
        <v>74.820143884892104</v>
      </c>
      <c r="AA77" s="533">
        <f t="shared" si="24"/>
        <v>34.708633093525179</v>
      </c>
      <c r="AB77" s="528">
        <v>9</v>
      </c>
      <c r="AC77" s="534">
        <v>5.56</v>
      </c>
      <c r="AD77" s="534">
        <v>5.47</v>
      </c>
      <c r="AE77" s="534">
        <v>2.59</v>
      </c>
      <c r="AF77" s="534">
        <v>2.17</v>
      </c>
      <c r="AG77" s="534">
        <v>6.2600000000000007</v>
      </c>
      <c r="AH77" s="534">
        <v>9.44</v>
      </c>
      <c r="AI77" s="534">
        <v>3.32</v>
      </c>
      <c r="AJ77" s="534">
        <v>8.27</v>
      </c>
      <c r="AK77" s="534">
        <v>6.34</v>
      </c>
      <c r="AL77" s="535">
        <v>55310</v>
      </c>
      <c r="AM77" s="536">
        <v>0.18</v>
      </c>
      <c r="AN77" s="534">
        <v>0.76</v>
      </c>
      <c r="AO77" s="537">
        <f t="shared" si="25"/>
        <v>-27.908186351322261</v>
      </c>
      <c r="AP77" s="538">
        <f t="shared" si="26"/>
        <v>6.8004467422029178</v>
      </c>
      <c r="AQ77" s="582">
        <f t="shared" si="27"/>
        <v>82.960510387654281</v>
      </c>
      <c r="AR77" s="430">
        <f>INDEX(Historical!$C$7:$C$1190,MATCH(B77,Historical!$B$7:$B$1214,0))*IF(AH77="n/a",1.03,IF(AH77&lt;0,1.01,IF(AH77&gt;10,1.1,(1+AH77/100))))</f>
        <v>4.2572160000000006</v>
      </c>
      <c r="AS77" s="533">
        <f t="shared" si="28"/>
        <v>4.3985555712000002</v>
      </c>
      <c r="AT77" s="533">
        <f t="shared" si="17"/>
        <v>4.6774239944140801</v>
      </c>
      <c r="AU77" s="533">
        <f t="shared" si="17"/>
        <v>4.9739726756599323</v>
      </c>
      <c r="AV77" s="533">
        <f t="shared" si="17"/>
        <v>5.2893225432967714</v>
      </c>
      <c r="AW77" s="526">
        <f t="shared" si="29"/>
        <v>23.596490784570783</v>
      </c>
      <c r="AX77" s="539">
        <f t="shared" si="30"/>
        <v>12.227428119271835</v>
      </c>
      <c r="AY77" s="607">
        <v>0.28000000000000003</v>
      </c>
      <c r="AZ77" s="536">
        <v>18.149999999999999</v>
      </c>
      <c r="BA77" s="536">
        <v>-23.419999999999998</v>
      </c>
      <c r="BB77" s="536">
        <v>5.5100000000000007</v>
      </c>
      <c r="BC77" s="536">
        <v>-6.13</v>
      </c>
      <c r="BD77" s="592"/>
      <c r="BE77" s="421">
        <v>1973</v>
      </c>
      <c r="BF77" s="421">
        <f t="shared" si="31"/>
        <v>6</v>
      </c>
      <c r="BG77" s="559">
        <v>2.91</v>
      </c>
      <c r="BH77" t="s">
        <v>3876</v>
      </c>
      <c r="BI77" t="s">
        <v>3877</v>
      </c>
    </row>
    <row r="78" spans="1:61" ht="11.25" customHeight="1" x14ac:dyDescent="0.25">
      <c r="A78" s="8" t="s">
        <v>4100</v>
      </c>
      <c r="B78" s="405" t="s">
        <v>236</v>
      </c>
      <c r="C78" s="734" t="s">
        <v>107</v>
      </c>
      <c r="D78" s="734" t="s">
        <v>3649</v>
      </c>
      <c r="E78" s="504">
        <v>45</v>
      </c>
      <c r="F78" s="33">
        <v>58</v>
      </c>
      <c r="G78" s="33" t="s">
        <v>36</v>
      </c>
      <c r="H78" s="33" t="s">
        <v>114</v>
      </c>
      <c r="I78" s="568">
        <v>25.66</v>
      </c>
      <c r="J78" s="430">
        <f t="shared" si="18"/>
        <v>4.9883086515978174</v>
      </c>
      <c r="K78" s="575">
        <v>0.32</v>
      </c>
      <c r="L78" s="406">
        <v>4</v>
      </c>
      <c r="M78" s="423">
        <f t="shared" si="19"/>
        <v>1.28</v>
      </c>
      <c r="N78" s="183" t="s">
        <v>126</v>
      </c>
      <c r="O78" s="505">
        <v>0.31</v>
      </c>
      <c r="P78" s="422">
        <v>45656</v>
      </c>
      <c r="Q78" s="422">
        <v>45667</v>
      </c>
      <c r="R78" s="423">
        <f t="shared" si="20"/>
        <v>3.2258064516129057</v>
      </c>
      <c r="S78" s="474">
        <f>IF(INDEX(Historical!$D$7:$D$1190,MATCH(B78,Historical!$B$7:$B$1192,0))=0,"n/a",(INDEX(Historical!$C$7:$C$1190,MATCH(B78,Historical!$B$7:$B$1192,0))/INDEX(Historical!$D$7:$D$1190,MATCH(B78,Historical!$B$7:$B$1192,0))-1)*100)</f>
        <v>3.3333333333333437</v>
      </c>
      <c r="T78" s="474">
        <f>IF(INDEX(Historical!$F$7:$F$1190,MATCH(B78,Historical!$B$7:$B$1192,0))=0,"n/a",((INDEX(Historical!$C$7:$C$1190,MATCH(B78,Historical!$B$7:$B$1192,0))/INDEX(Historical!$F$7:$F$1190,MATCH(B78,Historical!$B$7:$B$1192,0)))^(1/3)-1)*100)</f>
        <v>3.4509669068251148</v>
      </c>
      <c r="U78" s="474">
        <f>IF(INDEX(Historical!$H$7:$H$1190,MATCH(B78,Historical!$B$7:$B$1192,0))=0,"n/a",((INDEX(Historical!$C$7:$C$1190,MATCH(B78,Historical!$B$7:$B$1192,0))/INDEX(Historical!$H$7:$H$1190,MATCH(B78,Historical!$B$7:$B$1192,0)))^(1/5)-1)*100)</f>
        <v>3.5804203580214189</v>
      </c>
      <c r="V78" s="474">
        <f>IF(INDEX(Historical!$M$7:$M$1190,MATCH(B78,Historical!$B$7:$B$1192,0))=0,"n/a",((INDEX(Historical!$C$7:$C$1190,MATCH(B78,Historical!$B$7:$B$1192,0))/INDEX(Historical!$M$7:$M$1190,MATCH(B78,Historical!$B$7:$B$1192,0)))^(1/10)-1)*100)</f>
        <v>9.9557752157197967</v>
      </c>
      <c r="W78" s="475">
        <f t="shared" si="21"/>
        <v>0.35963250278773562</v>
      </c>
      <c r="X78" s="476" t="str">
        <f t="shared" si="22"/>
        <v>n/a</v>
      </c>
      <c r="Y78" s="439"/>
      <c r="Z78" s="430">
        <f t="shared" si="23"/>
        <v>246.15384615384616</v>
      </c>
      <c r="AA78" s="581">
        <f t="shared" si="24"/>
        <v>49.346153846153847</v>
      </c>
      <c r="AB78" s="406">
        <v>9</v>
      </c>
      <c r="AC78" s="568">
        <v>0.52</v>
      </c>
      <c r="AD78" s="568">
        <v>8.44</v>
      </c>
      <c r="AE78" s="568">
        <v>1.54</v>
      </c>
      <c r="AF78" s="568">
        <v>1.0900000000000001</v>
      </c>
      <c r="AG78" s="568">
        <v>2.16</v>
      </c>
      <c r="AH78" s="568">
        <v>-11.76</v>
      </c>
      <c r="AI78" s="568">
        <v>17.93</v>
      </c>
      <c r="AJ78" s="568">
        <v>-18.459999999999997</v>
      </c>
      <c r="AK78" s="568">
        <v>5.83</v>
      </c>
      <c r="AL78" s="576">
        <v>13320</v>
      </c>
      <c r="AM78" s="571">
        <v>46.44</v>
      </c>
      <c r="AN78" s="568">
        <v>1.0900000000000001</v>
      </c>
      <c r="AO78" s="510">
        <f t="shared" si="25"/>
        <v>-40.777424836534607</v>
      </c>
      <c r="AP78" s="511">
        <f t="shared" si="26"/>
        <v>8.5687290096192363</v>
      </c>
      <c r="AQ78" s="582">
        <f t="shared" si="27"/>
        <v>54.613938845985309</v>
      </c>
      <c r="AR78" s="430">
        <f>INDEX(Historical!$C$7:$C$1190,MATCH(B78,Historical!$B$7:$B$1214,0))*IF(AH78="n/a",1.03,IF(AH78&lt;0,1.01,IF(AH78&gt;10,1.1,(1+AH78/100))))</f>
        <v>1.2524</v>
      </c>
      <c r="AS78" s="581">
        <f t="shared" si="28"/>
        <v>1.37764</v>
      </c>
      <c r="AT78" s="581">
        <f t="shared" si="17"/>
        <v>1.4579564119999999</v>
      </c>
      <c r="AU78" s="581">
        <f t="shared" si="17"/>
        <v>1.5429552708195999</v>
      </c>
      <c r="AV78" s="581">
        <f t="shared" si="17"/>
        <v>1.6329095631083825</v>
      </c>
      <c r="AW78" s="430">
        <f t="shared" si="29"/>
        <v>7.2638612459279823</v>
      </c>
      <c r="AX78" s="516">
        <f t="shared" si="30"/>
        <v>28.308110857084891</v>
      </c>
      <c r="AY78" s="606">
        <v>1.54</v>
      </c>
      <c r="AZ78" s="571">
        <v>57.91</v>
      </c>
      <c r="BA78" s="571">
        <v>-1.59</v>
      </c>
      <c r="BB78" s="571">
        <v>4.01</v>
      </c>
      <c r="BC78" s="571">
        <v>19.139999999999997</v>
      </c>
      <c r="BE78" s="421">
        <v>1981</v>
      </c>
      <c r="BF78" s="421">
        <f t="shared" si="31"/>
        <v>4</v>
      </c>
      <c r="BG78" s="578">
        <v>0.82000000000000006</v>
      </c>
      <c r="BH78" t="s">
        <v>3876</v>
      </c>
      <c r="BI78" t="s">
        <v>3877</v>
      </c>
    </row>
    <row r="79" spans="1:61" ht="11.25" customHeight="1" x14ac:dyDescent="0.25">
      <c r="A79" s="88" t="s">
        <v>4101</v>
      </c>
      <c r="B79" s="405" t="s">
        <v>3421</v>
      </c>
      <c r="C79" s="734" t="s">
        <v>130</v>
      </c>
      <c r="D79" s="734" t="s">
        <v>3645</v>
      </c>
      <c r="E79" s="504">
        <v>16</v>
      </c>
      <c r="F79" s="33">
        <v>250</v>
      </c>
      <c r="G79" s="33" t="s">
        <v>105</v>
      </c>
      <c r="H79" s="33" t="s">
        <v>105</v>
      </c>
      <c r="I79" s="573">
        <v>25.38</v>
      </c>
      <c r="J79" s="430">
        <f t="shared" si="18"/>
        <v>5.8786446020488574</v>
      </c>
      <c r="K79" s="575">
        <v>0.373</v>
      </c>
      <c r="L79" s="406">
        <v>4</v>
      </c>
      <c r="M79" s="423">
        <f t="shared" si="19"/>
        <v>1.492</v>
      </c>
      <c r="N79" s="183" t="s">
        <v>150</v>
      </c>
      <c r="O79" s="505">
        <v>0.35499999999999998</v>
      </c>
      <c r="P79" s="422">
        <v>45716</v>
      </c>
      <c r="Q79" s="422">
        <v>45747</v>
      </c>
      <c r="R79" s="423">
        <f t="shared" si="20"/>
        <v>5.0704225352112724</v>
      </c>
      <c r="S79" s="474">
        <f>IF(INDEX(Historical!$D$7:$D$1190,MATCH(B79,Historical!$B$7:$B$1192,0))=0,"n/a",(INDEX(Historical!$C$7:$C$1190,MATCH(B79,Historical!$B$7:$B$1192,0))/INDEX(Historical!$D$7:$D$1190,MATCH(B79,Historical!$B$7:$B$1192,0))-1)*100)</f>
        <v>5.1851851851851816</v>
      </c>
      <c r="T79" s="474">
        <f>IF(INDEX(Historical!$F$7:$F$1190,MATCH(B79,Historical!$B$7:$B$1192,0))=0,"n/a",((INDEX(Historical!$C$7:$C$1190,MATCH(B79,Historical!$B$7:$B$1192,0))/INDEX(Historical!$F$7:$F$1190,MATCH(B79,Historical!$B$7:$B$1192,0)))^(1/3)-1)*100)</f>
        <v>5.3345123018216256</v>
      </c>
      <c r="U79" s="474">
        <f>IF(INDEX(Historical!$H$7:$H$1190,MATCH(B79,Historical!$B$7:$B$1192,0))=0,"n/a",((INDEX(Historical!$C$7:$C$1190,MATCH(B79,Historical!$B$7:$B$1192,0))/INDEX(Historical!$H$7:$H$1190,MATCH(B79,Historical!$B$7:$B$1192,0)))^(1/5)-1)*100)</f>
        <v>5.2651174139500156</v>
      </c>
      <c r="V79" s="474">
        <f>IF(INDEX(Historical!$M$7:$M$1190,MATCH(B79,Historical!$B$7:$B$1192,0))=0,"n/a",((INDEX(Historical!$C$7:$C$1190,MATCH(B79,Historical!$B$7:$B$1192,0))/INDEX(Historical!$M$7:$M$1190,MATCH(B79,Historical!$B$7:$B$1192,0)))^(1/10)-1)*100)</f>
        <v>5.7309117498039575</v>
      </c>
      <c r="W79" s="475">
        <f t="shared" si="21"/>
        <v>0.91872247276013708</v>
      </c>
      <c r="X79" s="476" t="str">
        <f t="shared" si="22"/>
        <v>n/a</v>
      </c>
      <c r="Y79" s="405" t="s">
        <v>3690</v>
      </c>
      <c r="Z79" s="430" t="str">
        <f t="shared" si="23"/>
        <v>n/a</v>
      </c>
      <c r="AA79" s="581" t="str">
        <f t="shared" si="24"/>
        <v>n/a</v>
      </c>
      <c r="AB79" s="406">
        <v>12</v>
      </c>
      <c r="AC79" s="568">
        <v>-0.96</v>
      </c>
      <c r="AD79" s="568" t="s">
        <v>135</v>
      </c>
      <c r="AE79" s="568">
        <v>1.18</v>
      </c>
      <c r="AF79" s="568">
        <v>2.16</v>
      </c>
      <c r="AG79" s="568">
        <v>-5.9700000000000006</v>
      </c>
      <c r="AH79" s="568">
        <v>139.52000000000001</v>
      </c>
      <c r="AI79" s="568">
        <v>62.81</v>
      </c>
      <c r="AJ79" s="568">
        <v>-6.5100000000000007</v>
      </c>
      <c r="AK79" s="568">
        <v>32.42</v>
      </c>
      <c r="AL79" s="576">
        <v>7200</v>
      </c>
      <c r="AM79" s="571">
        <v>3.6900000000000004</v>
      </c>
      <c r="AN79" s="568">
        <v>9.5399999999999991</v>
      </c>
      <c r="AO79" s="510" t="str">
        <f t="shared" si="25"/>
        <v>n/a</v>
      </c>
      <c r="AP79" s="511">
        <f t="shared" si="26"/>
        <v>11.143762015998874</v>
      </c>
      <c r="AQ79" s="582" t="str">
        <f t="shared" si="27"/>
        <v>n/a</v>
      </c>
      <c r="AR79" s="430">
        <f>INDEX(Historical!$C$7:$C$1190,MATCH(B79,Historical!$B$7:$B$1214,0))*IF(AH79="n/a",1.03,IF(AH79&lt;0,1.01,IF(AH79&gt;10,1.1,(1+AH79/100))))</f>
        <v>1.5620000000000001</v>
      </c>
      <c r="AS79" s="581">
        <f t="shared" si="28"/>
        <v>1.7182000000000002</v>
      </c>
      <c r="AT79" s="581">
        <f t="shared" si="17"/>
        <v>1.8900200000000003</v>
      </c>
      <c r="AU79" s="581">
        <f t="shared" si="17"/>
        <v>2.0790220000000006</v>
      </c>
      <c r="AV79" s="581">
        <f t="shared" si="17"/>
        <v>2.286924200000001</v>
      </c>
      <c r="AW79" s="430">
        <f t="shared" si="29"/>
        <v>9.536166200000002</v>
      </c>
      <c r="AX79" s="516">
        <f t="shared" si="30"/>
        <v>37.573546887312851</v>
      </c>
      <c r="AY79" s="606">
        <v>1.01</v>
      </c>
      <c r="AZ79" s="571">
        <v>31.569999999999997</v>
      </c>
      <c r="BA79" s="571">
        <v>-14.14</v>
      </c>
      <c r="BB79" s="571">
        <v>-1.95</v>
      </c>
      <c r="BC79" s="571">
        <v>6.41</v>
      </c>
      <c r="BE79" s="421">
        <v>2010</v>
      </c>
      <c r="BF79" s="421">
        <f t="shared" si="31"/>
        <v>1</v>
      </c>
      <c r="BG79" s="578">
        <v>-0.27999999999999997</v>
      </c>
      <c r="BH79" t="s">
        <v>3876</v>
      </c>
      <c r="BI79" t="s">
        <v>3879</v>
      </c>
    </row>
    <row r="80" spans="1:61" ht="11.25" customHeight="1" x14ac:dyDescent="0.25">
      <c r="A80" s="95" t="s">
        <v>4102</v>
      </c>
      <c r="B80" s="405" t="s">
        <v>161</v>
      </c>
      <c r="C80" s="734" t="s">
        <v>127</v>
      </c>
      <c r="D80" s="734" t="s">
        <v>3660</v>
      </c>
      <c r="E80" s="504">
        <v>40</v>
      </c>
      <c r="F80" s="33">
        <v>67</v>
      </c>
      <c r="G80" s="33" t="s">
        <v>114</v>
      </c>
      <c r="H80" s="33" t="s">
        <v>114</v>
      </c>
      <c r="I80" s="568">
        <v>29.94</v>
      </c>
      <c r="J80" s="430">
        <f t="shared" si="18"/>
        <v>3.026052104208417</v>
      </c>
      <c r="K80" s="575">
        <v>0.22650000000000001</v>
      </c>
      <c r="L80" s="406">
        <v>4</v>
      </c>
      <c r="M80" s="423">
        <f t="shared" si="19"/>
        <v>0.90600000000000003</v>
      </c>
      <c r="N80" s="183" t="s">
        <v>162</v>
      </c>
      <c r="O80" s="505">
        <v>0.21779999999999999</v>
      </c>
      <c r="P80" s="422">
        <v>45632</v>
      </c>
      <c r="Q80" s="422">
        <v>45659</v>
      </c>
      <c r="R80" s="423">
        <f t="shared" si="20"/>
        <v>3.9944903581267281</v>
      </c>
      <c r="S80" s="474">
        <f>IF(INDEX(Historical!$D$7:$D$1190,MATCH(B80,Historical!$B$7:$B$1192,0))=0,"n/a",(INDEX(Historical!$C$7:$C$1190,MATCH(B80,Historical!$B$7:$B$1192,0))/INDEX(Historical!$D$7:$D$1190,MATCH(B80,Historical!$B$7:$B$1192,0))-1)*100)</f>
        <v>5.9854014598540228</v>
      </c>
      <c r="T80" s="474">
        <f>IF(INDEX(Historical!$F$7:$F$1190,MATCH(B80,Historical!$B$7:$B$1192,0))=0,"n/a",((INDEX(Historical!$C$7:$C$1190,MATCH(B80,Historical!$B$7:$B$1192,0))/INDEX(Historical!$F$7:$F$1190,MATCH(B80,Historical!$B$7:$B$1192,0)))^(1/3)-1)*100)</f>
        <v>6.6590736625423919</v>
      </c>
      <c r="U80" s="474">
        <f>IF(INDEX(Historical!$H$7:$H$1190,MATCH(B80,Historical!$B$7:$B$1192,0))=0,"n/a",((INDEX(Historical!$C$7:$C$1190,MATCH(B80,Historical!$B$7:$B$1192,0))/INDEX(Historical!$H$7:$H$1190,MATCH(B80,Historical!$B$7:$B$1192,0)))^(1/5)-1)*100)</f>
        <v>5.5820177608867816</v>
      </c>
      <c r="V80" s="474">
        <f>IF(INDEX(Historical!$M$7:$M$1190,MATCH(B80,Historical!$B$7:$B$1192,0))=0,"n/a",((INDEX(Historical!$C$7:$C$1190,MATCH(B80,Historical!$B$7:$B$1192,0))/INDEX(Historical!$M$7:$M$1190,MATCH(B80,Historical!$B$7:$B$1192,0)))^(1/10)-1)*100)</f>
        <v>6.320641131353355</v>
      </c>
      <c r="W80" s="475">
        <f t="shared" si="21"/>
        <v>0.88314106826874672</v>
      </c>
      <c r="X80" s="476">
        <f t="shared" si="22"/>
        <v>4.2610822602189167</v>
      </c>
      <c r="Y80" s="587"/>
      <c r="Z80" s="430">
        <f t="shared" si="23"/>
        <v>50.898876404494388</v>
      </c>
      <c r="AA80" s="581">
        <f t="shared" si="24"/>
        <v>16.820224719101123</v>
      </c>
      <c r="AB80" s="406">
        <v>4</v>
      </c>
      <c r="AC80" s="568">
        <v>1.78</v>
      </c>
      <c r="AD80" s="568">
        <v>32.270000000000003</v>
      </c>
      <c r="AE80" s="568">
        <v>3.61</v>
      </c>
      <c r="AF80" s="568">
        <v>3.55</v>
      </c>
      <c r="AG80" s="568">
        <v>22.650000000000002</v>
      </c>
      <c r="AH80" s="568">
        <v>-10.08</v>
      </c>
      <c r="AI80" s="568">
        <v>4.5900000000000007</v>
      </c>
      <c r="AJ80" s="568">
        <v>1.31</v>
      </c>
      <c r="AK80" s="568">
        <v>0.52</v>
      </c>
      <c r="AL80" s="576">
        <v>14220</v>
      </c>
      <c r="AM80" s="571">
        <v>38.03</v>
      </c>
      <c r="AN80" s="568">
        <v>0.68</v>
      </c>
      <c r="AO80" s="510">
        <f t="shared" si="25"/>
        <v>-8.2121548540059237</v>
      </c>
      <c r="AP80" s="511">
        <f t="shared" si="26"/>
        <v>8.6080698650951994</v>
      </c>
      <c r="AQ80" s="582">
        <f t="shared" si="27"/>
        <v>62.906650505822562</v>
      </c>
      <c r="AR80" s="430">
        <f>INDEX(Historical!$C$7:$C$1190,MATCH(B80,Historical!$B$7:$B$1214,0))*IF(AH80="n/a",1.03,IF(AH80&lt;0,1.01,IF(AH80&gt;10,1.1,(1+AH80/100))))</f>
        <v>0.87991200000000003</v>
      </c>
      <c r="AS80" s="581">
        <f t="shared" si="28"/>
        <v>0.92029996080000009</v>
      </c>
      <c r="AT80" s="581">
        <f t="shared" si="17"/>
        <v>0.92508552059616023</v>
      </c>
      <c r="AU80" s="581">
        <f t="shared" si="17"/>
        <v>0.92989596530326035</v>
      </c>
      <c r="AV80" s="581">
        <f t="shared" si="17"/>
        <v>0.9347314243228374</v>
      </c>
      <c r="AW80" s="430">
        <f t="shared" si="29"/>
        <v>4.5899248710222578</v>
      </c>
      <c r="AX80" s="516">
        <f t="shared" si="30"/>
        <v>15.330410390855903</v>
      </c>
      <c r="AY80" s="606">
        <v>0.52</v>
      </c>
      <c r="AZ80" s="571">
        <v>17.27</v>
      </c>
      <c r="BA80" s="571">
        <v>-39.989999999999995</v>
      </c>
      <c r="BB80" s="571">
        <v>2.4899999999999998</v>
      </c>
      <c r="BC80" s="571">
        <v>-11.26</v>
      </c>
      <c r="BE80" s="421">
        <v>1985</v>
      </c>
      <c r="BF80" s="421">
        <f t="shared" si="31"/>
        <v>4</v>
      </c>
      <c r="BG80" s="578">
        <v>10.31</v>
      </c>
      <c r="BH80" t="s">
        <v>3876</v>
      </c>
      <c r="BI80" t="s">
        <v>3877</v>
      </c>
    </row>
    <row r="81" spans="1:61" ht="11.25" customHeight="1" x14ac:dyDescent="0.25">
      <c r="A81" s="577" t="s">
        <v>4939</v>
      </c>
      <c r="B81" s="405" t="s">
        <v>4937</v>
      </c>
      <c r="C81" s="734" t="s">
        <v>107</v>
      </c>
      <c r="D81" s="734" t="s">
        <v>3652</v>
      </c>
      <c r="E81" s="504">
        <v>5</v>
      </c>
      <c r="F81" s="33">
        <v>659</v>
      </c>
      <c r="G81" s="33" t="s">
        <v>105</v>
      </c>
      <c r="H81" s="33" t="s">
        <v>105</v>
      </c>
      <c r="I81" s="573">
        <v>129.91999999999999</v>
      </c>
      <c r="J81" s="430">
        <f t="shared" si="18"/>
        <v>1.3854679802955667</v>
      </c>
      <c r="K81" s="575">
        <v>0.45</v>
      </c>
      <c r="L81" s="406">
        <v>4</v>
      </c>
      <c r="M81" s="423">
        <f t="shared" si="19"/>
        <v>1.8</v>
      </c>
      <c r="N81" s="183" t="s">
        <v>126</v>
      </c>
      <c r="O81" s="505">
        <v>0.4</v>
      </c>
      <c r="P81" s="422">
        <v>45649</v>
      </c>
      <c r="Q81" s="422">
        <v>45663</v>
      </c>
      <c r="R81" s="423">
        <f t="shared" si="20"/>
        <v>12.499999999999996</v>
      </c>
      <c r="S81" s="474">
        <f>IF(INDEX(Historical!$D$7:$D$1190,MATCH(B81,Historical!$B$7:$B$1192,0))=0,"n/a",(INDEX(Historical!$C$7:$C$1190,MATCH(B81,Historical!$B$7:$B$1192,0))/INDEX(Historical!$D$7:$D$1190,MATCH(B81,Historical!$B$7:$B$1192,0))-1)*100)</f>
        <v>27.272727272727249</v>
      </c>
      <c r="T81" s="474">
        <f>IF(INDEX(Historical!$F$7:$F$1190,MATCH(B81,Historical!$B$7:$B$1192,0))=0,"n/a",((INDEX(Historical!$C$7:$C$1190,MATCH(B81,Historical!$B$7:$B$1192,0))/INDEX(Historical!$F$7:$F$1190,MATCH(B81,Historical!$B$7:$B$1192,0)))^(1/3)-1)*100)</f>
        <v>18.563110149668759</v>
      </c>
      <c r="U81" s="474">
        <f>IF(INDEX(Historical!$H$7:$H$1190,MATCH(B81,Historical!$B$7:$B$1192,0))=0,"n/a",((INDEX(Historical!$C$7:$C$1190,MATCH(B81,Historical!$B$7:$B$1192,0))/INDEX(Historical!$H$7:$H$1190,MATCH(B81,Historical!$B$7:$B$1192,0)))^(1/5)-1)*100)</f>
        <v>11.842691472014465</v>
      </c>
      <c r="V81" s="474">
        <f>IF(INDEX(Historical!$M$7:$M$1190,MATCH(B81,Historical!$B$7:$B$1192,0))=0,"n/a",((INDEX(Historical!$C$7:$C$1190,MATCH(B81,Historical!$B$7:$B$1192,0))/INDEX(Historical!$M$7:$M$1190,MATCH(B81,Historical!$B$7:$B$1192,0)))^(1/10)-1)*100)</f>
        <v>12.01896409875356</v>
      </c>
      <c r="W81" s="475">
        <f t="shared" si="21"/>
        <v>0.9853337920563906</v>
      </c>
      <c r="X81" s="476">
        <f t="shared" si="22"/>
        <v>1.0864854561481161</v>
      </c>
      <c r="Y81" s="449"/>
      <c r="Z81" s="430">
        <f t="shared" si="23"/>
        <v>26.049204052098407</v>
      </c>
      <c r="AA81" s="581">
        <f t="shared" si="24"/>
        <v>18.80173661360347</v>
      </c>
      <c r="AB81" s="406">
        <v>12</v>
      </c>
      <c r="AC81" s="568">
        <v>6.91</v>
      </c>
      <c r="AD81" s="568" t="s">
        <v>135</v>
      </c>
      <c r="AE81" s="568">
        <v>5.44</v>
      </c>
      <c r="AF81" s="568">
        <v>2.09</v>
      </c>
      <c r="AG81" s="568">
        <v>11.219999999999999</v>
      </c>
      <c r="AH81" s="568">
        <v>9.77</v>
      </c>
      <c r="AI81" s="568">
        <v>21.33</v>
      </c>
      <c r="AJ81" s="568">
        <v>10.9</v>
      </c>
      <c r="AK81" s="568" t="s">
        <v>135</v>
      </c>
      <c r="AL81" s="576">
        <v>1280</v>
      </c>
      <c r="AM81" s="571">
        <v>10</v>
      </c>
      <c r="AN81" s="568">
        <v>0.2</v>
      </c>
      <c r="AO81" s="510">
        <f t="shared" si="25"/>
        <v>-5.5735771612934393</v>
      </c>
      <c r="AP81" s="511">
        <f t="shared" si="26"/>
        <v>13.228159452310031</v>
      </c>
      <c r="AQ81" s="582">
        <f t="shared" si="27"/>
        <v>32.154168425334476</v>
      </c>
      <c r="AR81" s="430">
        <f>INDEX(Historical!$C$7:$C$1190,MATCH(B81,Historical!$B$7:$B$1214,0))*IF(AH81="n/a",1.03,IF(AH81&lt;0,1.01,IF(AH81&gt;10,1.1,(1+AH81/100))))</f>
        <v>1.5367799999999998</v>
      </c>
      <c r="AS81" s="581">
        <f t="shared" si="28"/>
        <v>1.690458</v>
      </c>
      <c r="AT81" s="581">
        <f t="shared" si="17"/>
        <v>1.74117174</v>
      </c>
      <c r="AU81" s="581">
        <f t="shared" si="17"/>
        <v>1.7934068921999999</v>
      </c>
      <c r="AV81" s="581">
        <f t="shared" si="17"/>
        <v>1.8472090989659999</v>
      </c>
      <c r="AW81" s="430">
        <f t="shared" si="29"/>
        <v>8.6090257311659997</v>
      </c>
      <c r="AX81" s="516">
        <f t="shared" si="30"/>
        <v>6.6264052733728454</v>
      </c>
      <c r="AY81" s="606">
        <v>0.44</v>
      </c>
      <c r="AZ81" s="571">
        <v>56.06</v>
      </c>
      <c r="BA81" s="571">
        <v>-2.0099999999999998</v>
      </c>
      <c r="BB81" s="571">
        <v>6.29</v>
      </c>
      <c r="BC81" s="571">
        <v>20.560000000000002</v>
      </c>
      <c r="BE81" s="421">
        <v>2021</v>
      </c>
      <c r="BF81" s="421">
        <f t="shared" si="31"/>
        <v>0</v>
      </c>
      <c r="BG81" s="578">
        <v>1.6199999999999999</v>
      </c>
      <c r="BH81" t="s">
        <v>3876</v>
      </c>
      <c r="BI81" t="s">
        <v>3877</v>
      </c>
    </row>
    <row r="82" spans="1:61" ht="11.25" customHeight="1" x14ac:dyDescent="0.25">
      <c r="A82" s="577" t="s">
        <v>5021</v>
      </c>
      <c r="B82" s="405" t="s">
        <v>459</v>
      </c>
      <c r="C82" s="734" t="s">
        <v>127</v>
      </c>
      <c r="D82" s="734" t="s">
        <v>3642</v>
      </c>
      <c r="E82" s="504">
        <v>5</v>
      </c>
      <c r="F82" s="33">
        <v>676</v>
      </c>
      <c r="G82" s="33" t="s">
        <v>105</v>
      </c>
      <c r="H82" s="33" t="s">
        <v>105</v>
      </c>
      <c r="I82" s="573">
        <v>84.22</v>
      </c>
      <c r="J82" s="430">
        <f t="shared" si="18"/>
        <v>3.3246259795772977</v>
      </c>
      <c r="K82" s="575">
        <v>0.7</v>
      </c>
      <c r="L82" s="406">
        <v>4</v>
      </c>
      <c r="M82" s="423">
        <f t="shared" si="19"/>
        <v>2.8</v>
      </c>
      <c r="N82" s="183" t="s">
        <v>3623</v>
      </c>
      <c r="O82" s="505">
        <v>0.68</v>
      </c>
      <c r="P82" s="422">
        <v>45796</v>
      </c>
      <c r="Q82" s="422">
        <v>45810</v>
      </c>
      <c r="R82" s="423">
        <f t="shared" si="20"/>
        <v>2.9411764705882213</v>
      </c>
      <c r="S82" s="474">
        <f>IF(INDEX(Historical!$D$7:$D$1190,MATCH(B82,Historical!$B$7:$B$1192,0))=0,"n/a",(INDEX(Historical!$C$7:$C$1190,MATCH(B82,Historical!$B$7:$B$1192,0))/INDEX(Historical!$D$7:$D$1190,MATCH(B82,Historical!$B$7:$B$1192,0))-1)*100)</f>
        <v>4.9514563106796139</v>
      </c>
      <c r="T82" s="474">
        <f>IF(INDEX(Historical!$F$7:$F$1190,MATCH(B82,Historical!$B$7:$B$1192,0))=0,"n/a",((INDEX(Historical!$C$7:$C$1190,MATCH(B82,Historical!$B$7:$B$1192,0))/INDEX(Historical!$F$7:$F$1190,MATCH(B82,Historical!$B$7:$B$1192,0)))^(1/3)-1)*100)</f>
        <v>9.6488161794306535</v>
      </c>
      <c r="U82" s="474">
        <f>IF(INDEX(Historical!$H$7:$H$1190,MATCH(B82,Historical!$B$7:$B$1192,0))=0,"n/a",((INDEX(Historical!$C$7:$C$1190,MATCH(B82,Historical!$B$7:$B$1192,0))/INDEX(Historical!$H$7:$H$1190,MATCH(B82,Historical!$B$7:$B$1192,0)))^(1/5)-1)*100)</f>
        <v>6.2055326516438525</v>
      </c>
      <c r="V82" s="474">
        <f>IF(INDEX(Historical!$M$7:$M$1190,MATCH(B82,Historical!$B$7:$B$1192,0))=0,"n/a",((INDEX(Historical!$C$7:$C$1190,MATCH(B82,Historical!$B$7:$B$1192,0))/INDEX(Historical!$M$7:$M$1190,MATCH(B82,Historical!$B$7:$B$1192,0)))^(1/10)-1)*100)</f>
        <v>7.7595014113613248</v>
      </c>
      <c r="W82" s="475">
        <f t="shared" si="21"/>
        <v>0.79973342650055079</v>
      </c>
      <c r="X82" s="476" t="str">
        <f t="shared" si="22"/>
        <v>n/a</v>
      </c>
      <c r="Y82" s="449"/>
      <c r="Z82" s="430">
        <f t="shared" si="23"/>
        <v>27.97202797202797</v>
      </c>
      <c r="AA82" s="581">
        <f t="shared" si="24"/>
        <v>8.4135864135864136</v>
      </c>
      <c r="AB82" s="406">
        <v>12</v>
      </c>
      <c r="AC82" s="568">
        <v>10.01</v>
      </c>
      <c r="AD82" s="568" t="s">
        <v>135</v>
      </c>
      <c r="AE82" s="568">
        <v>0.33</v>
      </c>
      <c r="AF82" s="568">
        <v>1.04</v>
      </c>
      <c r="AG82" s="568">
        <v>13.200000000000001</v>
      </c>
      <c r="AH82" s="568">
        <v>-18.850000000000001</v>
      </c>
      <c r="AI82" s="568">
        <v>12.55</v>
      </c>
      <c r="AJ82" s="568" t="s">
        <v>135</v>
      </c>
      <c r="AK82" s="568">
        <v>-0.72</v>
      </c>
      <c r="AL82" s="576">
        <v>16850</v>
      </c>
      <c r="AM82" s="571">
        <v>17.21</v>
      </c>
      <c r="AN82" s="568">
        <v>1.1200000000000001</v>
      </c>
      <c r="AO82" s="510">
        <f t="shared" si="25"/>
        <v>1.1165722176347366</v>
      </c>
      <c r="AP82" s="511">
        <f t="shared" si="26"/>
        <v>9.5301586312211501</v>
      </c>
      <c r="AQ82" s="582">
        <f t="shared" si="27"/>
        <v>-37.638580765455565</v>
      </c>
      <c r="AR82" s="430">
        <f>INDEX(Historical!$C$7:$C$1190,MATCH(B82,Historical!$B$7:$B$1214,0))*IF(AH82="n/a",1.03,IF(AH82&lt;0,1.01,IF(AH82&gt;10,1.1,(1+AH82/100))))</f>
        <v>2.7295250000000002</v>
      </c>
      <c r="AS82" s="581">
        <f t="shared" si="28"/>
        <v>3.0024775000000004</v>
      </c>
      <c r="AT82" s="581">
        <f t="shared" si="17"/>
        <v>3.0325022750000006</v>
      </c>
      <c r="AU82" s="581">
        <f t="shared" si="17"/>
        <v>3.0628272977500006</v>
      </c>
      <c r="AV82" s="581">
        <f t="shared" si="17"/>
        <v>3.0934555707275004</v>
      </c>
      <c r="AW82" s="430">
        <f t="shared" si="29"/>
        <v>14.920787643477503</v>
      </c>
      <c r="AX82" s="516">
        <f t="shared" si="30"/>
        <v>17.71644222687901</v>
      </c>
      <c r="AY82" s="606">
        <v>0.65</v>
      </c>
      <c r="AZ82" s="571">
        <v>24.959999999999997</v>
      </c>
      <c r="BA82" s="571">
        <v>-17.28</v>
      </c>
      <c r="BB82" s="571">
        <v>5.21</v>
      </c>
      <c r="BC82" s="571">
        <v>6.88</v>
      </c>
      <c r="BE82" s="421">
        <v>2021</v>
      </c>
      <c r="BF82" s="421">
        <f t="shared" si="31"/>
        <v>0</v>
      </c>
      <c r="BG82" s="578">
        <v>4.96</v>
      </c>
      <c r="BH82" t="s">
        <v>3876</v>
      </c>
      <c r="BI82" t="s">
        <v>3877</v>
      </c>
    </row>
    <row r="83" spans="1:61" ht="11.25" customHeight="1" x14ac:dyDescent="0.25">
      <c r="A83" s="95" t="s">
        <v>439</v>
      </c>
      <c r="B83" s="405" t="s">
        <v>440</v>
      </c>
      <c r="C83" s="734" t="s">
        <v>107</v>
      </c>
      <c r="D83" s="734" t="s">
        <v>3652</v>
      </c>
      <c r="E83" s="504">
        <v>22</v>
      </c>
      <c r="F83" s="33">
        <v>178</v>
      </c>
      <c r="G83" s="33" t="s">
        <v>114</v>
      </c>
      <c r="H83" s="33" t="s">
        <v>114</v>
      </c>
      <c r="I83" s="573">
        <v>32.15</v>
      </c>
      <c r="J83" s="430">
        <f t="shared" si="18"/>
        <v>3.9813374805598758</v>
      </c>
      <c r="K83" s="575">
        <v>0.32</v>
      </c>
      <c r="L83" s="406">
        <v>4</v>
      </c>
      <c r="M83" s="423">
        <f t="shared" si="19"/>
        <v>1.28</v>
      </c>
      <c r="N83" s="183" t="s">
        <v>134</v>
      </c>
      <c r="O83" s="505">
        <v>0.3</v>
      </c>
      <c r="P83" s="422">
        <v>45792</v>
      </c>
      <c r="Q83" s="422">
        <v>45821</v>
      </c>
      <c r="R83" s="423">
        <f t="shared" si="20"/>
        <v>6.6666666666666732</v>
      </c>
      <c r="S83" s="474">
        <f>IF(INDEX(Historical!$D$7:$D$1190,MATCH(B83,Historical!$B$7:$B$1192,0))=0,"n/a",(INDEX(Historical!$C$7:$C$1190,MATCH(B83,Historical!$B$7:$B$1192,0))/INDEX(Historical!$D$7:$D$1190,MATCH(B83,Historical!$B$7:$B$1192,0))-1)*100)</f>
        <v>7.2727272727272529</v>
      </c>
      <c r="T83" s="474">
        <f>IF(INDEX(Historical!$F$7:$F$1190,MATCH(B83,Historical!$B$7:$B$1192,0))=0,"n/a",((INDEX(Historical!$C$7:$C$1190,MATCH(B83,Historical!$B$7:$B$1192,0))/INDEX(Historical!$F$7:$F$1190,MATCH(B83,Historical!$B$7:$B$1192,0)))^(1/3)-1)*100)</f>
        <v>7.8743150660129491</v>
      </c>
      <c r="U83" s="474">
        <f>IF(INDEX(Historical!$H$7:$H$1190,MATCH(B83,Historical!$B$7:$B$1192,0))=0,"n/a",((INDEX(Historical!$C$7:$C$1190,MATCH(B83,Historical!$B$7:$B$1192,0))/INDEX(Historical!$H$7:$H$1190,MATCH(B83,Historical!$B$7:$B$1192,0)))^(1/5)-1)*100)</f>
        <v>6.5311735417339367</v>
      </c>
      <c r="V83" s="474">
        <f>IF(INDEX(Historical!$M$7:$M$1190,MATCH(B83,Historical!$B$7:$B$1192,0))=0,"n/a",((INDEX(Historical!$C$7:$C$1190,MATCH(B83,Historical!$B$7:$B$1192,0))/INDEX(Historical!$M$7:$M$1190,MATCH(B83,Historical!$B$7:$B$1192,0)))^(1/10)-1)*100)</f>
        <v>6.9479137932729529</v>
      </c>
      <c r="W83" s="475">
        <f t="shared" si="21"/>
        <v>0.94001936927563656</v>
      </c>
      <c r="X83" s="476">
        <f t="shared" si="22"/>
        <v>0.45355371817596785</v>
      </c>
      <c r="Y83" s="451"/>
      <c r="Z83" s="430">
        <f t="shared" si="23"/>
        <v>49.805447470817128</v>
      </c>
      <c r="AA83" s="581">
        <f t="shared" si="24"/>
        <v>12.509727626459144</v>
      </c>
      <c r="AB83" s="406">
        <v>12</v>
      </c>
      <c r="AC83" s="568">
        <v>2.57</v>
      </c>
      <c r="AD83" s="568" t="s">
        <v>135</v>
      </c>
      <c r="AE83" s="568">
        <v>2.39</v>
      </c>
      <c r="AF83" s="568">
        <v>1.05</v>
      </c>
      <c r="AG83" s="568">
        <v>8.6999999999999993</v>
      </c>
      <c r="AH83" s="568">
        <v>7.04</v>
      </c>
      <c r="AI83" s="568">
        <v>13.489999999999998</v>
      </c>
      <c r="AJ83" s="568">
        <v>14.399999999999999</v>
      </c>
      <c r="AK83" s="568" t="s">
        <v>135</v>
      </c>
      <c r="AL83" s="576">
        <v>536.44000000000005</v>
      </c>
      <c r="AM83" s="571">
        <v>3.1199999999999997</v>
      </c>
      <c r="AN83" s="568">
        <v>0.63</v>
      </c>
      <c r="AO83" s="510">
        <f t="shared" si="25"/>
        <v>-1.997216604165331</v>
      </c>
      <c r="AP83" s="511">
        <f t="shared" si="26"/>
        <v>10.512511022293813</v>
      </c>
      <c r="AQ83" s="582">
        <f t="shared" si="27"/>
        <v>-23.594025807221065</v>
      </c>
      <c r="AR83" s="430">
        <f>INDEX(Historical!$C$7:$C$1190,MATCH(B83,Historical!$B$7:$B$1214,0))*IF(AH83="n/a",1.03,IF(AH83&lt;0,1.01,IF(AH83&gt;10,1.1,(1+AH83/100))))</f>
        <v>1.263072</v>
      </c>
      <c r="AS83" s="581">
        <f t="shared" si="28"/>
        <v>1.3893792</v>
      </c>
      <c r="AT83" s="581">
        <f t="shared" si="17"/>
        <v>1.4310605760000001</v>
      </c>
      <c r="AU83" s="581">
        <f t="shared" si="17"/>
        <v>1.4739923932800001</v>
      </c>
      <c r="AV83" s="581">
        <f t="shared" si="17"/>
        <v>1.5182121650784002</v>
      </c>
      <c r="AW83" s="430">
        <f t="shared" si="29"/>
        <v>7.0757163343583995</v>
      </c>
      <c r="AX83" s="516">
        <f t="shared" si="30"/>
        <v>22.008448940461587</v>
      </c>
      <c r="AY83" s="606">
        <v>0.7</v>
      </c>
      <c r="AZ83" s="571">
        <v>21.66</v>
      </c>
      <c r="BA83" s="571">
        <v>-16.420000000000002</v>
      </c>
      <c r="BB83" s="571">
        <v>4.33</v>
      </c>
      <c r="BC83" s="571">
        <v>3.32</v>
      </c>
      <c r="BE83" s="421">
        <v>2004</v>
      </c>
      <c r="BF83" s="421">
        <f t="shared" si="31"/>
        <v>2</v>
      </c>
      <c r="BG83" s="578">
        <v>0.97</v>
      </c>
      <c r="BH83" t="s">
        <v>3876</v>
      </c>
      <c r="BI83" t="s">
        <v>3877</v>
      </c>
    </row>
    <row r="84" spans="1:61" s="540" customFormat="1" ht="11.25" customHeight="1" x14ac:dyDescent="0.25">
      <c r="A84" s="523" t="s">
        <v>4103</v>
      </c>
      <c r="B84" s="546" t="s">
        <v>452</v>
      </c>
      <c r="C84" s="734" t="s">
        <v>130</v>
      </c>
      <c r="D84" s="734" t="s">
        <v>3643</v>
      </c>
      <c r="E84" s="524">
        <v>18</v>
      </c>
      <c r="F84" s="33">
        <v>222</v>
      </c>
      <c r="G84" s="720" t="s">
        <v>105</v>
      </c>
      <c r="H84" s="720" t="s">
        <v>105</v>
      </c>
      <c r="I84" s="525">
        <v>31.45</v>
      </c>
      <c r="J84" s="526">
        <f t="shared" si="18"/>
        <v>5.4689984101748808</v>
      </c>
      <c r="K84" s="527">
        <v>0.43</v>
      </c>
      <c r="L84" s="528">
        <v>4</v>
      </c>
      <c r="M84" s="529">
        <f t="shared" si="19"/>
        <v>1.72</v>
      </c>
      <c r="N84" s="530" t="s">
        <v>150</v>
      </c>
      <c r="O84" s="655">
        <v>0.40500000000000003</v>
      </c>
      <c r="P84" s="714">
        <v>45716</v>
      </c>
      <c r="Q84" s="714">
        <v>45747</v>
      </c>
      <c r="R84" s="529">
        <f t="shared" si="20"/>
        <v>6.1728395061728305</v>
      </c>
      <c r="S84" s="474">
        <f>IF(INDEX(Historical!$D$7:$D$1190,MATCH(B84,Historical!$B$7:$B$1192,0))=0,"n/a",(INDEX(Historical!$C$7:$C$1190,MATCH(B84,Historical!$B$7:$B$1192,0))/INDEX(Historical!$D$7:$D$1190,MATCH(B84,Historical!$B$7:$B$1192,0))-1)*100)</f>
        <v>5.8823529411764719</v>
      </c>
      <c r="T84" s="474">
        <f>IF(INDEX(Historical!$F$7:$F$1190,MATCH(B84,Historical!$B$7:$B$1192,0))=0,"n/a",((INDEX(Historical!$C$7:$C$1190,MATCH(B84,Historical!$B$7:$B$1192,0))/INDEX(Historical!$F$7:$F$1190,MATCH(B84,Historical!$B$7:$B$1192,0)))^(1/3)-1)*100)</f>
        <v>6.0047603946189687</v>
      </c>
      <c r="U84" s="474">
        <f>IF(INDEX(Historical!$H$7:$H$1190,MATCH(B84,Historical!$B$7:$B$1192,0))=0,"n/a",((INDEX(Historical!$C$7:$C$1190,MATCH(B84,Historical!$B$7:$B$1192,0))/INDEX(Historical!$H$7:$H$1190,MATCH(B84,Historical!$B$7:$B$1192,0)))^(1/5)-1)*100)</f>
        <v>6.0800073978495961</v>
      </c>
      <c r="V84" s="474">
        <f>IF(INDEX(Historical!$M$7:$M$1190,MATCH(B84,Historical!$B$7:$B$1192,0))=0,"n/a",((INDEX(Historical!$C$7:$C$1190,MATCH(B84,Historical!$B$7:$B$1192,0))/INDEX(Historical!$M$7:$M$1190,MATCH(B84,Historical!$B$7:$B$1192,0)))^(1/10)-1)*100)</f>
        <v>7.7495287577103333</v>
      </c>
      <c r="W84" s="475">
        <f t="shared" si="21"/>
        <v>0.78456478941385177</v>
      </c>
      <c r="X84" s="476">
        <f t="shared" si="22"/>
        <v>0.67108249424388478</v>
      </c>
      <c r="Y84" s="789" t="s">
        <v>3697</v>
      </c>
      <c r="Z84" s="526">
        <f t="shared" si="23"/>
        <v>8600</v>
      </c>
      <c r="AA84" s="533">
        <f t="shared" si="24"/>
        <v>1572.5</v>
      </c>
      <c r="AB84" s="528">
        <v>12</v>
      </c>
      <c r="AC84" s="534">
        <v>0.02</v>
      </c>
      <c r="AD84" s="534" t="s">
        <v>135</v>
      </c>
      <c r="AE84" s="534">
        <v>0.95</v>
      </c>
      <c r="AF84" s="534">
        <v>3.26</v>
      </c>
      <c r="AG84" s="534">
        <v>1.06</v>
      </c>
      <c r="AH84" s="534">
        <v>1766.43</v>
      </c>
      <c r="AI84" s="534">
        <v>80.55</v>
      </c>
      <c r="AJ84" s="534">
        <v>9.06</v>
      </c>
      <c r="AK84" s="534" t="s">
        <v>135</v>
      </c>
      <c r="AL84" s="535">
        <v>20520</v>
      </c>
      <c r="AM84" s="536">
        <v>1.23</v>
      </c>
      <c r="AN84" s="534">
        <v>10.96</v>
      </c>
      <c r="AO84" s="537">
        <f t="shared" si="25"/>
        <v>-1560.9509941919755</v>
      </c>
      <c r="AP84" s="538">
        <f t="shared" si="26"/>
        <v>11.549005808024477</v>
      </c>
      <c r="AQ84" s="582">
        <f t="shared" si="27"/>
        <v>1409.4296200147187</v>
      </c>
      <c r="AR84" s="430">
        <f>INDEX(Historical!$C$7:$C$1190,MATCH(B84,Historical!$B$7:$B$1214,0))*IF(AH84="n/a",1.03,IF(AH84&lt;0,1.01,IF(AH84&gt;10,1.1,(1+AH84/100))))</f>
        <v>1.7820000000000003</v>
      </c>
      <c r="AS84" s="533">
        <f t="shared" si="28"/>
        <v>1.9602000000000004</v>
      </c>
      <c r="AT84" s="533">
        <f t="shared" si="17"/>
        <v>2.0190060000000005</v>
      </c>
      <c r="AU84" s="533">
        <f t="shared" si="17"/>
        <v>2.0795761800000006</v>
      </c>
      <c r="AV84" s="533">
        <f t="shared" si="17"/>
        <v>2.1419634654000008</v>
      </c>
      <c r="AW84" s="526">
        <f t="shared" si="29"/>
        <v>9.9827456454000014</v>
      </c>
      <c r="AX84" s="539">
        <f t="shared" si="30"/>
        <v>31.741639572019082</v>
      </c>
      <c r="AY84" s="607">
        <v>1.07</v>
      </c>
      <c r="AZ84" s="536">
        <v>22.28</v>
      </c>
      <c r="BA84" s="536">
        <v>-13.84</v>
      </c>
      <c r="BB84" s="536">
        <v>-1.1100000000000001</v>
      </c>
      <c r="BC84" s="536">
        <v>-1.1100000000000001</v>
      </c>
      <c r="BD84" s="592"/>
      <c r="BE84" s="421">
        <v>2008</v>
      </c>
      <c r="BF84" s="421">
        <f t="shared" si="31"/>
        <v>2</v>
      </c>
      <c r="BG84" s="559">
        <v>0.06</v>
      </c>
      <c r="BH84" t="s">
        <v>3876</v>
      </c>
      <c r="BI84" t="s">
        <v>3879</v>
      </c>
    </row>
    <row r="85" spans="1:61" ht="11.25" customHeight="1" x14ac:dyDescent="0.25">
      <c r="A85" s="8" t="s">
        <v>4104</v>
      </c>
      <c r="B85" s="405" t="s">
        <v>927</v>
      </c>
      <c r="C85" s="734" t="s">
        <v>107</v>
      </c>
      <c r="D85" s="734" t="s">
        <v>3649</v>
      </c>
      <c r="E85" s="504">
        <v>15</v>
      </c>
      <c r="F85" s="33">
        <v>322</v>
      </c>
      <c r="G85" s="33" t="s">
        <v>36</v>
      </c>
      <c r="H85" s="33" t="s">
        <v>36</v>
      </c>
      <c r="I85" s="573">
        <v>105.6</v>
      </c>
      <c r="J85" s="430">
        <f t="shared" si="18"/>
        <v>2.0075757575757578</v>
      </c>
      <c r="K85" s="575">
        <v>0.53</v>
      </c>
      <c r="L85" s="406">
        <v>4</v>
      </c>
      <c r="M85" s="423">
        <f t="shared" si="19"/>
        <v>2.12</v>
      </c>
      <c r="N85" s="183" t="s">
        <v>435</v>
      </c>
      <c r="O85" s="505">
        <v>0.47</v>
      </c>
      <c r="P85" s="422">
        <v>45863</v>
      </c>
      <c r="Q85" s="422">
        <v>45876</v>
      </c>
      <c r="R85" s="423">
        <f t="shared" si="20"/>
        <v>12.765957446808523</v>
      </c>
      <c r="S85" s="474">
        <f>IF(INDEX(Historical!$D$7:$D$1190,MATCH(B85,Historical!$B$7:$B$1192,0))=0,"n/a",(INDEX(Historical!$C$7:$C$1190,MATCH(B85,Historical!$B$7:$B$1192,0))/INDEX(Historical!$D$7:$D$1190,MATCH(B85,Historical!$B$7:$B$1192,0))-1)*100)</f>
        <v>12.658227848101266</v>
      </c>
      <c r="T85" s="474">
        <f>IF(INDEX(Historical!$F$7:$F$1190,MATCH(B85,Historical!$B$7:$B$1192,0))=0,"n/a",((INDEX(Historical!$C$7:$C$1190,MATCH(B85,Historical!$B$7:$B$1192,0))/INDEX(Historical!$F$7:$F$1190,MATCH(B85,Historical!$B$7:$B$1192,0)))^(1/3)-1)*100)</f>
        <v>11.043263421957272</v>
      </c>
      <c r="U85" s="474">
        <f>IF(INDEX(Historical!$H$7:$H$1190,MATCH(B85,Historical!$B$7:$B$1192,0))=0,"n/a",((INDEX(Historical!$C$7:$C$1190,MATCH(B85,Historical!$B$7:$B$1192,0))/INDEX(Historical!$H$7:$H$1190,MATCH(B85,Historical!$B$7:$B$1192,0)))^(1/5)-1)*100)</f>
        <v>8.5694403132794861</v>
      </c>
      <c r="V85" s="474">
        <f>IF(INDEX(Historical!$M$7:$M$1190,MATCH(B85,Historical!$B$7:$B$1192,0))=0,"n/a",((INDEX(Historical!$C$7:$C$1190,MATCH(B85,Historical!$B$7:$B$1192,0))/INDEX(Historical!$M$7:$M$1190,MATCH(B85,Historical!$B$7:$B$1192,0)))^(1/10)-1)*100)</f>
        <v>10.430135912426518</v>
      </c>
      <c r="W85" s="475">
        <f t="shared" si="21"/>
        <v>0.82160389713328763</v>
      </c>
      <c r="X85" s="476">
        <f t="shared" si="22"/>
        <v>1.6672062866302499</v>
      </c>
      <c r="Y85" s="451"/>
      <c r="Z85" s="430">
        <f t="shared" si="23"/>
        <v>32.36641221374046</v>
      </c>
      <c r="AA85" s="581">
        <f t="shared" si="24"/>
        <v>16.122137404580151</v>
      </c>
      <c r="AB85" s="406">
        <v>12</v>
      </c>
      <c r="AC85" s="568">
        <v>6.55</v>
      </c>
      <c r="AD85" s="568">
        <v>1.1599999999999999</v>
      </c>
      <c r="AE85" s="568">
        <v>1.85</v>
      </c>
      <c r="AF85" s="568">
        <v>1.93</v>
      </c>
      <c r="AG85" s="568">
        <v>11.75</v>
      </c>
      <c r="AH85" s="568">
        <v>21.97</v>
      </c>
      <c r="AI85" s="568">
        <v>10.459999999999999</v>
      </c>
      <c r="AJ85" s="568">
        <v>5.1400000000000006</v>
      </c>
      <c r="AK85" s="568">
        <v>13.94</v>
      </c>
      <c r="AL85" s="576">
        <v>74470</v>
      </c>
      <c r="AM85" s="571">
        <v>0.25</v>
      </c>
      <c r="AN85" s="568">
        <v>1.66</v>
      </c>
      <c r="AO85" s="510">
        <f t="shared" si="25"/>
        <v>-5.5451213337249072</v>
      </c>
      <c r="AP85" s="511">
        <f t="shared" si="26"/>
        <v>10.577016070855244</v>
      </c>
      <c r="AQ85" s="582">
        <f t="shared" si="27"/>
        <v>17.597666626207985</v>
      </c>
      <c r="AR85" s="430">
        <f>INDEX(Historical!$C$7:$C$1190,MATCH(B85,Historical!$B$7:$B$1214,0))*IF(AH85="n/a",1.03,IF(AH85&lt;0,1.01,IF(AH85&gt;10,1.1,(1+AH85/100))))</f>
        <v>1.9580000000000002</v>
      </c>
      <c r="AS85" s="581">
        <f t="shared" si="28"/>
        <v>2.1538000000000004</v>
      </c>
      <c r="AT85" s="581">
        <f t="shared" si="17"/>
        <v>2.3691800000000005</v>
      </c>
      <c r="AU85" s="581">
        <f t="shared" si="17"/>
        <v>2.6060980000000007</v>
      </c>
      <c r="AV85" s="581">
        <f t="shared" si="17"/>
        <v>2.8667078000000008</v>
      </c>
      <c r="AW85" s="430">
        <f t="shared" si="29"/>
        <v>11.953785800000002</v>
      </c>
      <c r="AX85" s="516">
        <f t="shared" si="30"/>
        <v>11.31987291666667</v>
      </c>
      <c r="AY85" s="606">
        <v>1.1399999999999999</v>
      </c>
      <c r="AZ85" s="571">
        <v>59.98</v>
      </c>
      <c r="BA85" s="571">
        <v>-0.66</v>
      </c>
      <c r="BB85" s="571">
        <v>7.35</v>
      </c>
      <c r="BC85" s="571">
        <v>21.68</v>
      </c>
      <c r="BE85" s="421">
        <v>2011</v>
      </c>
      <c r="BF85" s="421">
        <f t="shared" si="31"/>
        <v>1</v>
      </c>
      <c r="BG85" s="578">
        <v>1.0900000000000001</v>
      </c>
      <c r="BH85" t="s">
        <v>3876</v>
      </c>
      <c r="BI85" t="s">
        <v>3877</v>
      </c>
    </row>
    <row r="86" spans="1:61" ht="11.25" customHeight="1" x14ac:dyDescent="0.25">
      <c r="A86" s="8" t="s">
        <v>4105</v>
      </c>
      <c r="B86" s="405" t="s">
        <v>156</v>
      </c>
      <c r="C86" s="734" t="s">
        <v>130</v>
      </c>
      <c r="D86" s="734" t="s">
        <v>3643</v>
      </c>
      <c r="E86" s="504">
        <v>55</v>
      </c>
      <c r="F86" s="33">
        <v>28</v>
      </c>
      <c r="G86" s="33" t="s">
        <v>36</v>
      </c>
      <c r="H86" s="33" t="s">
        <v>36</v>
      </c>
      <c r="I86" s="568">
        <v>59.81</v>
      </c>
      <c r="J86" s="430">
        <f t="shared" si="18"/>
        <v>4.5209831131917744</v>
      </c>
      <c r="K86" s="575">
        <v>0.67600000000000005</v>
      </c>
      <c r="L86" s="406">
        <v>4</v>
      </c>
      <c r="M86" s="423">
        <f t="shared" si="19"/>
        <v>2.7040000000000002</v>
      </c>
      <c r="N86" s="183" t="s">
        <v>118</v>
      </c>
      <c r="O86" s="505">
        <v>0.65</v>
      </c>
      <c r="P86" s="422">
        <v>45706</v>
      </c>
      <c r="Q86" s="422">
        <v>45717</v>
      </c>
      <c r="R86" s="423">
        <f t="shared" si="20"/>
        <v>4.0000000000000036</v>
      </c>
      <c r="S86" s="474">
        <f>IF(INDEX(Historical!$D$7:$D$1190,MATCH(B86,Historical!$B$7:$B$1192,0))=0,"n/a",(INDEX(Historical!$C$7:$C$1190,MATCH(B86,Historical!$B$7:$B$1192,0))/INDEX(Historical!$D$7:$D$1190,MATCH(B86,Historical!$B$7:$B$1192,0))-1)*100)</f>
        <v>4.0000000000000036</v>
      </c>
      <c r="T86" s="474">
        <f>IF(INDEX(Historical!$F$7:$F$1190,MATCH(B86,Historical!$B$7:$B$1192,0))=0,"n/a",((INDEX(Historical!$C$7:$C$1190,MATCH(B86,Historical!$B$7:$B$1192,0))/INDEX(Historical!$F$7:$F$1190,MATCH(B86,Historical!$B$7:$B$1192,0)))^(1/3)-1)*100)</f>
        <v>4.3228128838227686</v>
      </c>
      <c r="U86" s="474">
        <f>IF(INDEX(Historical!$H$7:$H$1190,MATCH(B86,Historical!$B$7:$B$1192,0))=0,"n/a",((INDEX(Historical!$C$7:$C$1190,MATCH(B86,Historical!$B$7:$B$1192,0))/INDEX(Historical!$H$7:$H$1190,MATCH(B86,Historical!$B$7:$B$1192,0)))^(1/5)-1)*100)</f>
        <v>4.8682202157017684</v>
      </c>
      <c r="V86" s="474">
        <f>IF(INDEX(Historical!$M$7:$M$1190,MATCH(B86,Historical!$B$7:$B$1192,0))=0,"n/a",((INDEX(Historical!$C$7:$C$1190,MATCH(B86,Historical!$B$7:$B$1192,0))/INDEX(Historical!$M$7:$M$1190,MATCH(B86,Historical!$B$7:$B$1192,0)))^(1/10)-1)*100)</f>
        <v>5.2409779148925528</v>
      </c>
      <c r="W86" s="475">
        <f t="shared" si="21"/>
        <v>0.92887630796314347</v>
      </c>
      <c r="X86" s="476">
        <f t="shared" si="22"/>
        <v>1.3636471192441928</v>
      </c>
      <c r="Y86" s="449"/>
      <c r="Z86" s="430">
        <f t="shared" si="23"/>
        <v>68.110831234256935</v>
      </c>
      <c r="AA86" s="581">
        <f t="shared" si="24"/>
        <v>15.065491183879093</v>
      </c>
      <c r="AB86" s="406">
        <v>12</v>
      </c>
      <c r="AC86" s="568">
        <v>3.97</v>
      </c>
      <c r="AD86" s="568">
        <v>2.72</v>
      </c>
      <c r="AE86" s="568">
        <v>1.94</v>
      </c>
      <c r="AF86" s="568">
        <v>1.2</v>
      </c>
      <c r="AG86" s="568">
        <v>8.129999999999999</v>
      </c>
      <c r="AH86" s="568">
        <v>5.12</v>
      </c>
      <c r="AI86" s="568">
        <v>5.72</v>
      </c>
      <c r="AJ86" s="568">
        <v>3.5700000000000003</v>
      </c>
      <c r="AK86" s="568">
        <v>5.54</v>
      </c>
      <c r="AL86" s="576">
        <v>4360</v>
      </c>
      <c r="AM86" s="571">
        <v>0.57000000000000006</v>
      </c>
      <c r="AN86" s="568">
        <v>1.2</v>
      </c>
      <c r="AO86" s="510">
        <f t="shared" si="25"/>
        <v>-5.6762878549855493</v>
      </c>
      <c r="AP86" s="511">
        <f t="shared" si="26"/>
        <v>9.3892033288935437</v>
      </c>
      <c r="AQ86" s="582">
        <f t="shared" si="27"/>
        <v>-10.362236577421324</v>
      </c>
      <c r="AR86" s="430">
        <f>INDEX(Historical!$C$7:$C$1190,MATCH(B86,Historical!$B$7:$B$1214,0))*IF(AH86="n/a",1.03,IF(AH86&lt;0,1.01,IF(AH86&gt;10,1.1,(1+AH86/100))))</f>
        <v>2.73312</v>
      </c>
      <c r="AS86" s="581">
        <f t="shared" si="28"/>
        <v>2.8894544639999999</v>
      </c>
      <c r="AT86" s="581">
        <f t="shared" si="17"/>
        <v>3.0495302413055998</v>
      </c>
      <c r="AU86" s="581">
        <f t="shared" si="17"/>
        <v>3.2184742166739295</v>
      </c>
      <c r="AV86" s="581">
        <f t="shared" si="17"/>
        <v>3.3967776882776648</v>
      </c>
      <c r="AW86" s="430">
        <f t="shared" si="29"/>
        <v>15.287356610257193</v>
      </c>
      <c r="AX86" s="516">
        <f t="shared" si="30"/>
        <v>25.559867263429513</v>
      </c>
      <c r="AY86" s="606">
        <v>0.72</v>
      </c>
      <c r="AZ86" s="571">
        <v>8.9</v>
      </c>
      <c r="BA86" s="571">
        <v>-8.81</v>
      </c>
      <c r="BB86" s="571">
        <v>2.79</v>
      </c>
      <c r="BC86" s="571">
        <v>0.94000000000000006</v>
      </c>
      <c r="BE86" s="421">
        <v>1972</v>
      </c>
      <c r="BF86" s="421">
        <f t="shared" si="31"/>
        <v>6</v>
      </c>
      <c r="BG86" s="578">
        <v>2.8000000000000003</v>
      </c>
      <c r="BH86" t="s">
        <v>3876</v>
      </c>
      <c r="BI86" t="s">
        <v>3877</v>
      </c>
    </row>
    <row r="87" spans="1:61" ht="11.25" customHeight="1" x14ac:dyDescent="0.25">
      <c r="A87" s="577" t="s">
        <v>4982</v>
      </c>
      <c r="B87" s="405" t="s">
        <v>4978</v>
      </c>
      <c r="C87" s="734" t="s">
        <v>107</v>
      </c>
      <c r="D87" s="734" t="s">
        <v>3652</v>
      </c>
      <c r="E87" s="504">
        <v>6</v>
      </c>
      <c r="F87" s="33">
        <v>646</v>
      </c>
      <c r="G87" s="33" t="s">
        <v>105</v>
      </c>
      <c r="H87" s="33" t="s">
        <v>105</v>
      </c>
      <c r="I87" s="573">
        <v>39.19</v>
      </c>
      <c r="J87" s="430">
        <f t="shared" si="18"/>
        <v>3.1640724674661906</v>
      </c>
      <c r="K87" s="575">
        <v>0.31</v>
      </c>
      <c r="L87" s="406">
        <v>4</v>
      </c>
      <c r="M87" s="423">
        <f t="shared" si="19"/>
        <v>1.24</v>
      </c>
      <c r="N87" s="183" t="s">
        <v>684</v>
      </c>
      <c r="O87" s="505">
        <v>0.28999999999999998</v>
      </c>
      <c r="P87" s="422">
        <v>45758</v>
      </c>
      <c r="Q87" s="422">
        <v>45777</v>
      </c>
      <c r="R87" s="423">
        <f t="shared" si="20"/>
        <v>6.8965517241379377</v>
      </c>
      <c r="S87" s="474">
        <f>IF(INDEX(Historical!$D$7:$D$1190,MATCH(B87,Historical!$B$7:$B$1192,0))=0,"n/a",(INDEX(Historical!$C$7:$C$1190,MATCH(B87,Historical!$B$7:$B$1192,0))/INDEX(Historical!$D$7:$D$1190,MATCH(B87,Historical!$B$7:$B$1192,0))-1)*100)</f>
        <v>7.5471698113207308</v>
      </c>
      <c r="T87" s="474">
        <f>IF(INDEX(Historical!$F$7:$F$1190,MATCH(B87,Historical!$B$7:$B$1192,0))=0,"n/a",((INDEX(Historical!$C$7:$C$1190,MATCH(B87,Historical!$B$7:$B$1192,0))/INDEX(Historical!$F$7:$F$1190,MATCH(B87,Historical!$B$7:$B$1192,0)))^(1/3)-1)*100)</f>
        <v>7.4085881578130008</v>
      </c>
      <c r="U87" s="474">
        <f>IF(INDEX(Historical!$H$7:$H$1190,MATCH(B87,Historical!$B$7:$B$1192,0))=0,"n/a",((INDEX(Historical!$C$7:$C$1190,MATCH(B87,Historical!$B$7:$B$1192,0))/INDEX(Historical!$H$7:$H$1190,MATCH(B87,Historical!$B$7:$B$1192,0)))^(1/5)-1)*100)</f>
        <v>6.2980048262344379</v>
      </c>
      <c r="V87" s="474">
        <f>IF(INDEX(Historical!$M$7:$M$1190,MATCH(B87,Historical!$B$7:$B$1192,0))=0,"n/a",((INDEX(Historical!$C$7:$C$1190,MATCH(B87,Historical!$B$7:$B$1192,0))/INDEX(Historical!$M$7:$M$1190,MATCH(B87,Historical!$B$7:$B$1192,0)))^(1/10)-1)*100)</f>
        <v>3.1009237719209048</v>
      </c>
      <c r="W87" s="475">
        <f t="shared" si="21"/>
        <v>2.0310092377192048</v>
      </c>
      <c r="X87" s="476" t="str">
        <f t="shared" si="22"/>
        <v>n/a</v>
      </c>
      <c r="Y87" s="449"/>
      <c r="Z87" s="430">
        <f t="shared" si="23"/>
        <v>36.36363636363636</v>
      </c>
      <c r="AA87" s="581">
        <f t="shared" si="24"/>
        <v>11.492668621700879</v>
      </c>
      <c r="AB87" s="406">
        <v>12</v>
      </c>
      <c r="AC87" s="568">
        <v>3.41</v>
      </c>
      <c r="AD87" s="568">
        <v>1.28</v>
      </c>
      <c r="AE87" s="568">
        <v>1.51</v>
      </c>
      <c r="AF87" s="568">
        <v>1</v>
      </c>
      <c r="AG87" s="568">
        <v>8.98</v>
      </c>
      <c r="AH87" s="568">
        <v>11.28</v>
      </c>
      <c r="AI87" s="568">
        <v>5.2299999999999995</v>
      </c>
      <c r="AJ87" s="568">
        <v>-0.32</v>
      </c>
      <c r="AK87" s="568">
        <v>9</v>
      </c>
      <c r="AL87" s="576">
        <v>2950</v>
      </c>
      <c r="AM87" s="571">
        <v>0.95</v>
      </c>
      <c r="AN87" s="568">
        <v>1</v>
      </c>
      <c r="AO87" s="510">
        <f t="shared" si="25"/>
        <v>-2.0305913280002503</v>
      </c>
      <c r="AP87" s="511">
        <f t="shared" si="26"/>
        <v>9.462077293700629</v>
      </c>
      <c r="AQ87" s="582">
        <f t="shared" si="27"/>
        <v>-28.530756819762349</v>
      </c>
      <c r="AR87" s="430">
        <f>INDEX(Historical!$C$7:$C$1190,MATCH(B87,Historical!$B$7:$B$1214,0))*IF(AH87="n/a",1.03,IF(AH87&lt;0,1.01,IF(AH87&gt;10,1.1,(1+AH87/100))))</f>
        <v>1.254</v>
      </c>
      <c r="AS87" s="581">
        <f t="shared" si="28"/>
        <v>1.3195842</v>
      </c>
      <c r="AT87" s="581">
        <f t="shared" ref="AT87:AV106" si="32">IF($AK87="n/a",1.03*AS87,IF($AK87&lt;0,1.01*AS87,IF($AK87&gt;10,1.1*AS87,(1+$AK87/100)*AS87)))</f>
        <v>1.4383467780000001</v>
      </c>
      <c r="AU87" s="581">
        <f t="shared" si="32"/>
        <v>1.5677979880200001</v>
      </c>
      <c r="AV87" s="581">
        <f t="shared" si="32"/>
        <v>1.7088998069418002</v>
      </c>
      <c r="AW87" s="430">
        <f t="shared" si="29"/>
        <v>7.2886287729618013</v>
      </c>
      <c r="AX87" s="516">
        <f t="shared" si="30"/>
        <v>18.598185182347031</v>
      </c>
      <c r="AY87" s="606">
        <v>1.3</v>
      </c>
      <c r="AZ87" s="571">
        <v>38.92</v>
      </c>
      <c r="BA87" s="571">
        <v>-11.83</v>
      </c>
      <c r="BB87" s="571">
        <v>5.48</v>
      </c>
      <c r="BC87" s="571">
        <v>6.2799999999999994</v>
      </c>
      <c r="BE87" s="421">
        <v>2020</v>
      </c>
      <c r="BF87" s="421">
        <f t="shared" si="31"/>
        <v>1</v>
      </c>
      <c r="BG87" s="578">
        <v>0.72</v>
      </c>
      <c r="BH87" t="s">
        <v>3876</v>
      </c>
      <c r="BI87" t="s">
        <v>3877</v>
      </c>
    </row>
    <row r="88" spans="1:61" ht="11.25" customHeight="1" x14ac:dyDescent="0.25">
      <c r="A88" s="8" t="s">
        <v>437</v>
      </c>
      <c r="B88" s="574" t="s">
        <v>438</v>
      </c>
      <c r="C88" s="734" t="s">
        <v>107</v>
      </c>
      <c r="D88" s="734" t="s">
        <v>3652</v>
      </c>
      <c r="E88" s="504">
        <v>25</v>
      </c>
      <c r="F88" s="33">
        <v>144</v>
      </c>
      <c r="G88" s="33" t="s">
        <v>105</v>
      </c>
      <c r="H88" s="33" t="s">
        <v>105</v>
      </c>
      <c r="I88" s="573">
        <v>496.75</v>
      </c>
      <c r="J88" s="430">
        <f t="shared" si="18"/>
        <v>3.8248616004026168</v>
      </c>
      <c r="K88" s="579">
        <v>9.5</v>
      </c>
      <c r="L88" s="406">
        <v>2</v>
      </c>
      <c r="M88" s="423">
        <f t="shared" si="19"/>
        <v>19</v>
      </c>
      <c r="N88" s="183" t="s">
        <v>227</v>
      </c>
      <c r="O88" s="506">
        <v>9.25</v>
      </c>
      <c r="P88" s="422">
        <v>45657</v>
      </c>
      <c r="Q88" s="422">
        <v>45678</v>
      </c>
      <c r="R88" s="423">
        <f t="shared" si="20"/>
        <v>2.7027027027027026</v>
      </c>
      <c r="S88" s="474">
        <f>IF(INDEX(Historical!$D$7:$D$1190,MATCH(B88,Historical!$B$7:$B$1192,0))=0,"n/a",(INDEX(Historical!$C$7:$C$1190,MATCH(B88,Historical!$B$7:$B$1192,0))/INDEX(Historical!$D$7:$D$1190,MATCH(B88,Historical!$B$7:$B$1192,0))-1)*100)</f>
        <v>2.7777777777777679</v>
      </c>
      <c r="T88" s="474">
        <f>IF(INDEX(Historical!$F$7:$F$1190,MATCH(B88,Historical!$B$7:$B$1192,0))=0,"n/a",((INDEX(Historical!$C$7:$C$1190,MATCH(B88,Historical!$B$7:$B$1192,0))/INDEX(Historical!$F$7:$F$1190,MATCH(B88,Historical!$B$7:$B$1192,0)))^(1/3)-1)*100)</f>
        <v>3.8873324124418351</v>
      </c>
      <c r="U88" s="474">
        <f>IF(INDEX(Historical!$H$7:$H$1190,MATCH(B88,Historical!$B$7:$B$1192,0))=0,"n/a",((INDEX(Historical!$C$7:$C$1190,MATCH(B88,Historical!$B$7:$B$1192,0))/INDEX(Historical!$H$7:$H$1190,MATCH(B88,Historical!$B$7:$B$1192,0)))^(1/5)-1)*100)</f>
        <v>4.2836189040638795</v>
      </c>
      <c r="V88" s="474">
        <f>IF(INDEX(Historical!$M$7:$M$1190,MATCH(B88,Historical!$B$7:$B$1192,0))=0,"n/a",((INDEX(Historical!$C$7:$C$1190,MATCH(B88,Historical!$B$7:$B$1192,0))/INDEX(Historical!$M$7:$M$1190,MATCH(B88,Historical!$B$7:$B$1192,0)))^(1/10)-1)*100)</f>
        <v>4.7783062874474203</v>
      </c>
      <c r="W88" s="475">
        <f t="shared" si="21"/>
        <v>0.89647223228802198</v>
      </c>
      <c r="X88" s="476" t="str">
        <f t="shared" si="22"/>
        <v>n/a</v>
      </c>
      <c r="Y88" s="574"/>
      <c r="Z88" s="430" t="str">
        <f t="shared" si="23"/>
        <v>n/a</v>
      </c>
      <c r="AA88" s="581" t="str">
        <f t="shared" si="24"/>
        <v>n/a</v>
      </c>
      <c r="AB88" s="406">
        <v>12</v>
      </c>
      <c r="AC88" s="568" t="s">
        <v>135</v>
      </c>
      <c r="AD88" s="568" t="s">
        <v>135</v>
      </c>
      <c r="AE88" s="568" t="s">
        <v>135</v>
      </c>
      <c r="AF88" s="568" t="s">
        <v>135</v>
      </c>
      <c r="AG88" s="568" t="s">
        <v>135</v>
      </c>
      <c r="AH88" s="568" t="s">
        <v>135</v>
      </c>
      <c r="AI88" s="568" t="s">
        <v>135</v>
      </c>
      <c r="AJ88" s="568" t="s">
        <v>135</v>
      </c>
      <c r="AK88" s="568" t="s">
        <v>135</v>
      </c>
      <c r="AL88" s="576" t="s">
        <v>135</v>
      </c>
      <c r="AM88" s="571" t="s">
        <v>135</v>
      </c>
      <c r="AN88" s="568" t="s">
        <v>135</v>
      </c>
      <c r="AO88" s="510" t="str">
        <f t="shared" si="25"/>
        <v>n/a</v>
      </c>
      <c r="AP88" s="511">
        <f t="shared" si="26"/>
        <v>8.1084805044664954</v>
      </c>
      <c r="AQ88" s="582" t="str">
        <f t="shared" si="27"/>
        <v>n/a</v>
      </c>
      <c r="AR88" s="430">
        <f>INDEX(Historical!$C$7:$C$1190,MATCH(B88,Historical!$B$7:$B$1214,0))*IF(AH88="n/a",1.03,IF(AH88&lt;0,1.01,IF(AH88&gt;10,1.1,(1+AH88/100))))</f>
        <v>19.055</v>
      </c>
      <c r="AS88" s="581">
        <f t="shared" si="28"/>
        <v>19.626650000000001</v>
      </c>
      <c r="AT88" s="581">
        <f t="shared" si="32"/>
        <v>20.215449500000002</v>
      </c>
      <c r="AU88" s="581">
        <f t="shared" si="32"/>
        <v>20.821912985000001</v>
      </c>
      <c r="AV88" s="581">
        <f t="shared" si="32"/>
        <v>21.446570374550003</v>
      </c>
      <c r="AW88" s="430">
        <f t="shared" si="29"/>
        <v>101.16558285955001</v>
      </c>
      <c r="AX88" s="516">
        <f t="shared" si="30"/>
        <v>20.365492271675897</v>
      </c>
      <c r="AY88" s="606" t="s">
        <v>135</v>
      </c>
      <c r="AZ88" s="571" t="s">
        <v>135</v>
      </c>
      <c r="BA88" s="571" t="s">
        <v>135</v>
      </c>
      <c r="BB88" s="571" t="s">
        <v>135</v>
      </c>
      <c r="BC88" s="571" t="s">
        <v>135</v>
      </c>
      <c r="BD88" s="591" t="s">
        <v>3601</v>
      </c>
      <c r="BE88" s="421">
        <v>2001</v>
      </c>
      <c r="BF88" s="421">
        <f t="shared" si="31"/>
        <v>3</v>
      </c>
      <c r="BG88" s="578" t="s">
        <v>135</v>
      </c>
      <c r="BH88" t="s">
        <v>3876</v>
      </c>
      <c r="BI88" t="s">
        <v>3877</v>
      </c>
    </row>
    <row r="89" spans="1:61" ht="11.25" customHeight="1" x14ac:dyDescent="0.25">
      <c r="A89" s="8" t="s">
        <v>4107</v>
      </c>
      <c r="B89" s="405" t="s">
        <v>938</v>
      </c>
      <c r="C89" s="734" t="s">
        <v>107</v>
      </c>
      <c r="D89" s="734" t="s">
        <v>3649</v>
      </c>
      <c r="E89" s="504">
        <v>16</v>
      </c>
      <c r="F89" s="33">
        <v>254</v>
      </c>
      <c r="G89" s="33" t="s">
        <v>105</v>
      </c>
      <c r="H89" s="33" t="s">
        <v>105</v>
      </c>
      <c r="I89" s="573">
        <v>1127.1400000000001</v>
      </c>
      <c r="J89" s="430">
        <f t="shared" si="18"/>
        <v>1.8489273737069041</v>
      </c>
      <c r="K89" s="575">
        <v>5.21</v>
      </c>
      <c r="L89" s="406">
        <v>4</v>
      </c>
      <c r="M89" s="423">
        <f t="shared" si="19"/>
        <v>20.84</v>
      </c>
      <c r="N89" s="183" t="s">
        <v>580</v>
      </c>
      <c r="O89" s="505">
        <v>5.0999999999999996</v>
      </c>
      <c r="P89" s="422">
        <v>45723</v>
      </c>
      <c r="Q89" s="422">
        <v>45740</v>
      </c>
      <c r="R89" s="423">
        <f t="shared" si="20"/>
        <v>2.1568627450980458</v>
      </c>
      <c r="S89" s="474">
        <f>IF(INDEX(Historical!$D$7:$D$1190,MATCH(B89,Historical!$B$7:$B$1192,0))=0,"n/a",(INDEX(Historical!$C$7:$C$1190,MATCH(B89,Historical!$B$7:$B$1192,0))/INDEX(Historical!$D$7:$D$1190,MATCH(B89,Historical!$B$7:$B$1192,0))-1)*100)</f>
        <v>2.0000000000000018</v>
      </c>
      <c r="T89" s="474">
        <f>IF(INDEX(Historical!$F$7:$F$1190,MATCH(B89,Historical!$B$7:$B$1192,0))=0,"n/a",((INDEX(Historical!$C$7:$C$1190,MATCH(B89,Historical!$B$7:$B$1192,0))/INDEX(Historical!$F$7:$F$1190,MATCH(B89,Historical!$B$7:$B$1192,0)))^(1/3)-1)*100)</f>
        <v>7.2852559118818938</v>
      </c>
      <c r="U89" s="474">
        <f>IF(INDEX(Historical!$H$7:$H$1190,MATCH(B89,Historical!$B$7:$B$1192,0))=0,"n/a",((INDEX(Historical!$C$7:$C$1190,MATCH(B89,Historical!$B$7:$B$1192,0))/INDEX(Historical!$H$7:$H$1190,MATCH(B89,Historical!$B$7:$B$1192,0)))^(1/5)-1)*100)</f>
        <v>9.0966078501449665</v>
      </c>
      <c r="V89" s="474">
        <f>IF(INDEX(Historical!$M$7:$M$1190,MATCH(B89,Historical!$B$7:$B$1192,0))=0,"n/a",((INDEX(Historical!$C$7:$C$1190,MATCH(B89,Historical!$B$7:$B$1192,0))/INDEX(Historical!$M$7:$M$1190,MATCH(B89,Historical!$B$7:$B$1192,0)))^(1/10)-1)*100)</f>
        <v>10.204996906445363</v>
      </c>
      <c r="W89" s="475">
        <f t="shared" si="21"/>
        <v>0.89138761466940275</v>
      </c>
      <c r="X89" s="476">
        <f t="shared" si="22"/>
        <v>1.1202719027272128</v>
      </c>
      <c r="Y89" s="405"/>
      <c r="Z89" s="430">
        <f t="shared" si="23"/>
        <v>50.374667633550885</v>
      </c>
      <c r="AA89" s="581">
        <f t="shared" si="24"/>
        <v>27.245346869712357</v>
      </c>
      <c r="AB89" s="406">
        <v>12</v>
      </c>
      <c r="AC89" s="568">
        <v>41.37</v>
      </c>
      <c r="AD89" s="568">
        <v>2.44</v>
      </c>
      <c r="AE89" s="568">
        <v>8.19</v>
      </c>
      <c r="AF89" s="568">
        <v>3.74</v>
      </c>
      <c r="AG89" s="568">
        <v>14.35</v>
      </c>
      <c r="AH89" s="568">
        <v>9.36</v>
      </c>
      <c r="AI89" s="568">
        <v>9.64</v>
      </c>
      <c r="AJ89" s="568">
        <v>8.1199999999999992</v>
      </c>
      <c r="AK89" s="568">
        <v>11.17</v>
      </c>
      <c r="AL89" s="576">
        <v>183930</v>
      </c>
      <c r="AM89" s="571">
        <v>11.89</v>
      </c>
      <c r="AN89" s="568">
        <v>0.3</v>
      </c>
      <c r="AO89" s="510">
        <f t="shared" si="25"/>
        <v>-16.299811645860487</v>
      </c>
      <c r="AP89" s="511">
        <f t="shared" si="26"/>
        <v>10.94553522385187</v>
      </c>
      <c r="AQ89" s="582">
        <f t="shared" si="27"/>
        <v>112.80935369242711</v>
      </c>
      <c r="AR89" s="430">
        <f>INDEX(Historical!$C$7:$C$1190,MATCH(B89,Historical!$B$7:$B$1214,0))*IF(AH89="n/a",1.03,IF(AH89&lt;0,1.01,IF(AH89&gt;10,1.1,(1+AH89/100))))</f>
        <v>22.309439999999995</v>
      </c>
      <c r="AS89" s="581">
        <f t="shared" si="28"/>
        <v>24.460070015999996</v>
      </c>
      <c r="AT89" s="581">
        <f t="shared" si="32"/>
        <v>26.906077017599998</v>
      </c>
      <c r="AU89" s="581">
        <f t="shared" si="32"/>
        <v>29.596684719359999</v>
      </c>
      <c r="AV89" s="581">
        <f t="shared" si="32"/>
        <v>32.556353191296004</v>
      </c>
      <c r="AW89" s="430">
        <f t="shared" si="29"/>
        <v>135.82862494425598</v>
      </c>
      <c r="AX89" s="516">
        <f t="shared" si="30"/>
        <v>12.050732379673862</v>
      </c>
      <c r="AY89" s="606">
        <v>1.46</v>
      </c>
      <c r="AZ89" s="571">
        <v>45.67</v>
      </c>
      <c r="BA89" s="571">
        <v>-3.82</v>
      </c>
      <c r="BB89" s="571">
        <v>2.5100000000000002</v>
      </c>
      <c r="BC89" s="571">
        <v>11.78</v>
      </c>
      <c r="BE89" s="421">
        <v>2010</v>
      </c>
      <c r="BF89" s="421">
        <f t="shared" si="31"/>
        <v>1</v>
      </c>
      <c r="BG89" s="578">
        <v>4.71</v>
      </c>
      <c r="BH89" t="s">
        <v>3876</v>
      </c>
      <c r="BI89" t="s">
        <v>3877</v>
      </c>
    </row>
    <row r="90" spans="1:61" ht="11.25" customHeight="1" x14ac:dyDescent="0.25">
      <c r="A90" s="8" t="s">
        <v>4108</v>
      </c>
      <c r="B90" s="405" t="s">
        <v>146</v>
      </c>
      <c r="C90" s="734" t="s">
        <v>3535</v>
      </c>
      <c r="D90" s="734" t="s">
        <v>3651</v>
      </c>
      <c r="E90" s="504">
        <v>33</v>
      </c>
      <c r="F90" s="33">
        <v>95</v>
      </c>
      <c r="G90" s="33" t="s">
        <v>36</v>
      </c>
      <c r="H90" s="33" t="s">
        <v>114</v>
      </c>
      <c r="I90" s="568">
        <v>182.92</v>
      </c>
      <c r="J90" s="430">
        <f t="shared" si="18"/>
        <v>0.87469932210802548</v>
      </c>
      <c r="K90" s="579">
        <v>0.4</v>
      </c>
      <c r="L90" s="406">
        <v>4</v>
      </c>
      <c r="M90" s="423">
        <f t="shared" si="19"/>
        <v>1.6</v>
      </c>
      <c r="N90" s="183" t="s">
        <v>147</v>
      </c>
      <c r="O90" s="506">
        <v>0.34</v>
      </c>
      <c r="P90" s="422">
        <v>45891</v>
      </c>
      <c r="Q90" s="422">
        <v>45905</v>
      </c>
      <c r="R90" s="423">
        <f t="shared" si="20"/>
        <v>17.647058823529409</v>
      </c>
      <c r="S90" s="474">
        <f>IF(INDEX(Historical!$D$7:$D$1190,MATCH(B90,Historical!$B$7:$B$1192,0))=0,"n/a",(INDEX(Historical!$C$7:$C$1190,MATCH(B90,Historical!$B$7:$B$1192,0))/INDEX(Historical!$D$7:$D$1190,MATCH(B90,Historical!$B$7:$B$1192,0))-1)*100)</f>
        <v>23.232323232323225</v>
      </c>
      <c r="T90" s="474">
        <f>IF(INDEX(Historical!$F$7:$F$1190,MATCH(B90,Historical!$B$7:$B$1192,0))=0,"n/a",((INDEX(Historical!$C$7:$C$1190,MATCH(B90,Historical!$B$7:$B$1192,0))/INDEX(Historical!$F$7:$F$1190,MATCH(B90,Historical!$B$7:$B$1192,0)))^(1/3)-1)*100)</f>
        <v>17.088815555918323</v>
      </c>
      <c r="U90" s="474">
        <f>IF(INDEX(Historical!$H$7:$H$1190,MATCH(B90,Historical!$B$7:$B$1192,0))=0,"n/a",((INDEX(Historical!$C$7:$C$1190,MATCH(B90,Historical!$B$7:$B$1192,0))/INDEX(Historical!$H$7:$H$1190,MATCH(B90,Historical!$B$7:$B$1192,0)))^(1/5)-1)*100)</f>
        <v>13.772151605726513</v>
      </c>
      <c r="V90" s="474">
        <f>IF(INDEX(Historical!$M$7:$M$1190,MATCH(B90,Historical!$B$7:$B$1192,0))=0,"n/a",((INDEX(Historical!$C$7:$C$1190,MATCH(B90,Historical!$B$7:$B$1192,0))/INDEX(Historical!$M$7:$M$1190,MATCH(B90,Historical!$B$7:$B$1192,0)))^(1/10)-1)*100)</f>
        <v>12.671949998921338</v>
      </c>
      <c r="W90" s="475">
        <f t="shared" si="21"/>
        <v>1.0868218077643004</v>
      </c>
      <c r="X90" s="476">
        <f t="shared" si="22"/>
        <v>0.64810125203418889</v>
      </c>
      <c r="Y90" s="439"/>
      <c r="Z90" s="430">
        <f t="shared" si="23"/>
        <v>34.858387799564269</v>
      </c>
      <c r="AA90" s="581">
        <f t="shared" si="24"/>
        <v>39.851851851851848</v>
      </c>
      <c r="AB90" s="406">
        <v>12</v>
      </c>
      <c r="AC90" s="568">
        <v>4.59</v>
      </c>
      <c r="AD90" s="568">
        <v>4.1900000000000004</v>
      </c>
      <c r="AE90" s="568">
        <v>6.17</v>
      </c>
      <c r="AF90" s="568">
        <v>7.96</v>
      </c>
      <c r="AG90" s="568">
        <v>21.88</v>
      </c>
      <c r="AH90" s="568">
        <v>13.34</v>
      </c>
      <c r="AI90" s="568">
        <v>12.35</v>
      </c>
      <c r="AJ90" s="568">
        <v>21.25</v>
      </c>
      <c r="AK90" s="568">
        <v>9.5</v>
      </c>
      <c r="AL90" s="576">
        <v>5390</v>
      </c>
      <c r="AM90" s="571">
        <v>0.51</v>
      </c>
      <c r="AN90" s="568">
        <v>0</v>
      </c>
      <c r="AO90" s="510">
        <f t="shared" si="25"/>
        <v>-25.205000924017309</v>
      </c>
      <c r="AP90" s="511">
        <f t="shared" si="26"/>
        <v>14.646850927834539</v>
      </c>
      <c r="AQ90" s="582">
        <f t="shared" si="27"/>
        <v>275.48235096309611</v>
      </c>
      <c r="AR90" s="430">
        <f>INDEX(Historical!$C$7:$C$1190,MATCH(B90,Historical!$B$7:$B$1214,0))*IF(AH90="n/a",1.03,IF(AH90&lt;0,1.01,IF(AH90&gt;10,1.1,(1+AH90/100))))</f>
        <v>1.3420000000000001</v>
      </c>
      <c r="AS90" s="581">
        <f t="shared" si="28"/>
        <v>1.4762000000000002</v>
      </c>
      <c r="AT90" s="581">
        <f t="shared" si="32"/>
        <v>1.6164390000000002</v>
      </c>
      <c r="AU90" s="581">
        <f t="shared" si="32"/>
        <v>1.7700007050000002</v>
      </c>
      <c r="AV90" s="581">
        <f t="shared" si="32"/>
        <v>1.9381507719750002</v>
      </c>
      <c r="AW90" s="430">
        <f t="shared" si="29"/>
        <v>8.1427904769750015</v>
      </c>
      <c r="AX90" s="516">
        <f t="shared" si="30"/>
        <v>4.4515583189235741</v>
      </c>
      <c r="AY90" s="606">
        <v>0.87</v>
      </c>
      <c r="AZ90" s="571">
        <v>12.790000000000001</v>
      </c>
      <c r="BA90" s="571">
        <v>-28.57</v>
      </c>
      <c r="BB90" s="571">
        <v>-13.41</v>
      </c>
      <c r="BC90" s="571">
        <v>-15.21</v>
      </c>
      <c r="BE90" s="421">
        <v>1993</v>
      </c>
      <c r="BF90" s="421">
        <f t="shared" si="31"/>
        <v>3</v>
      </c>
      <c r="BG90" s="578">
        <v>15.8</v>
      </c>
      <c r="BH90" t="s">
        <v>3876</v>
      </c>
      <c r="BI90" t="s">
        <v>3877</v>
      </c>
    </row>
    <row r="91" spans="1:61" s="540" customFormat="1" ht="11.25" customHeight="1" x14ac:dyDescent="0.25">
      <c r="A91" s="602" t="s">
        <v>4683</v>
      </c>
      <c r="B91" s="546" t="s">
        <v>4674</v>
      </c>
      <c r="C91" s="734" t="s">
        <v>107</v>
      </c>
      <c r="D91" s="734" t="s">
        <v>3652</v>
      </c>
      <c r="E91" s="524">
        <v>10</v>
      </c>
      <c r="F91" s="33">
        <v>522</v>
      </c>
      <c r="G91" s="720" t="s">
        <v>105</v>
      </c>
      <c r="H91" s="720" t="s">
        <v>105</v>
      </c>
      <c r="I91" s="525">
        <v>121</v>
      </c>
      <c r="J91" s="526">
        <f t="shared" si="18"/>
        <v>3.9335537190082639</v>
      </c>
      <c r="K91" s="527">
        <v>1.1899</v>
      </c>
      <c r="L91" s="528">
        <v>4</v>
      </c>
      <c r="M91" s="529">
        <f t="shared" si="19"/>
        <v>4.7595999999999998</v>
      </c>
      <c r="N91" s="530" t="s">
        <v>934</v>
      </c>
      <c r="O91" s="531">
        <v>1.1329</v>
      </c>
      <c r="P91" s="714">
        <v>45868</v>
      </c>
      <c r="Q91" s="714">
        <v>45895</v>
      </c>
      <c r="R91" s="529">
        <f t="shared" si="20"/>
        <v>5.0313355106364144</v>
      </c>
      <c r="S91" s="474">
        <f>IF(INDEX(Historical!$D$7:$D$1190,MATCH(B91,Historical!$B$7:$B$1192,0))=0,"n/a",(INDEX(Historical!$C$7:$C$1190,MATCH(B91,Historical!$B$7:$B$1192,0))/INDEX(Historical!$D$7:$D$1190,MATCH(B91,Historical!$B$7:$B$1192,0))-1)*100)</f>
        <v>3.7791171200521223</v>
      </c>
      <c r="T91" s="474">
        <f>IF(INDEX(Historical!$F$7:$F$1190,MATCH(B91,Historical!$B$7:$B$1192,0))=0,"n/a",((INDEX(Historical!$C$7:$C$1190,MATCH(B91,Historical!$B$7:$B$1192,0))/INDEX(Historical!$F$7:$F$1190,MATCH(B91,Historical!$B$7:$B$1192,0)))^(1/3)-1)*100)</f>
        <v>9.5187862771959573</v>
      </c>
      <c r="U91" s="474">
        <f>IF(INDEX(Historical!$H$7:$H$1190,MATCH(B91,Historical!$B$7:$B$1192,0))=0,"n/a",((INDEX(Historical!$C$7:$C$1190,MATCH(B91,Historical!$B$7:$B$1192,0))/INDEX(Historical!$H$7:$H$1190,MATCH(B91,Historical!$B$7:$B$1192,0)))^(1/5)-1)*100)</f>
        <v>7.7308627430211718</v>
      </c>
      <c r="V91" s="474">
        <f>IF(INDEX(Historical!$M$7:$M$1190,MATCH(B91,Historical!$B$7:$B$1192,0))=0,"n/a",((INDEX(Historical!$C$7:$C$1190,MATCH(B91,Historical!$B$7:$B$1192,0))/INDEX(Historical!$M$7:$M$1190,MATCH(B91,Historical!$B$7:$B$1192,0)))^(1/10)-1)*100)</f>
        <v>4.8213150720499254</v>
      </c>
      <c r="W91" s="475">
        <f t="shared" si="21"/>
        <v>1.6034759453574077</v>
      </c>
      <c r="X91" s="476">
        <f t="shared" si="22"/>
        <v>5.6020744514646177</v>
      </c>
      <c r="Y91" s="605" t="s">
        <v>4685</v>
      </c>
      <c r="Z91" s="526">
        <f t="shared" si="23"/>
        <v>58.114774114774114</v>
      </c>
      <c r="AA91" s="533">
        <f t="shared" si="24"/>
        <v>14.774114774114775</v>
      </c>
      <c r="AB91" s="528">
        <v>10</v>
      </c>
      <c r="AC91" s="534">
        <v>8.19</v>
      </c>
      <c r="AD91" s="534">
        <v>0.9</v>
      </c>
      <c r="AE91" s="534">
        <v>1.54</v>
      </c>
      <c r="AF91" s="534">
        <v>1.54</v>
      </c>
      <c r="AG91" s="534">
        <v>10.199999999999999</v>
      </c>
      <c r="AH91" s="534">
        <v>24.27</v>
      </c>
      <c r="AI91" s="534">
        <v>13.04</v>
      </c>
      <c r="AJ91" s="534">
        <v>1.38</v>
      </c>
      <c r="AK91" s="534">
        <v>16.350000000000001</v>
      </c>
      <c r="AL91" s="535">
        <v>87370</v>
      </c>
      <c r="AM91" s="536">
        <v>0.06</v>
      </c>
      <c r="AN91" s="534">
        <v>1.92</v>
      </c>
      <c r="AO91" s="537">
        <f t="shared" si="25"/>
        <v>-3.1096983120853388</v>
      </c>
      <c r="AP91" s="538">
        <f t="shared" si="26"/>
        <v>11.664416462029436</v>
      </c>
      <c r="AQ91" s="582">
        <f t="shared" si="27"/>
        <v>0.55874292535407211</v>
      </c>
      <c r="AR91" s="430">
        <f>INDEX(Historical!$C$7:$C$1190,MATCH(B91,Historical!$B$7:$B$1214,0))*IF(AH91="n/a",1.03,IF(AH91&lt;0,1.01,IF(AH91&gt;10,1.1,(1+AH91/100))))</f>
        <v>4.9056699999999998</v>
      </c>
      <c r="AS91" s="533">
        <f t="shared" si="28"/>
        <v>5.3962370000000002</v>
      </c>
      <c r="AT91" s="533">
        <f t="shared" si="32"/>
        <v>5.935860700000001</v>
      </c>
      <c r="AU91" s="533">
        <f t="shared" si="32"/>
        <v>6.5294467700000016</v>
      </c>
      <c r="AV91" s="533">
        <f t="shared" si="32"/>
        <v>7.1823914470000023</v>
      </c>
      <c r="AW91" s="526">
        <f t="shared" si="29"/>
        <v>29.949605917</v>
      </c>
      <c r="AX91" s="539">
        <f t="shared" si="30"/>
        <v>24.751740427272729</v>
      </c>
      <c r="AY91" s="607">
        <v>1.05</v>
      </c>
      <c r="AZ91" s="536">
        <v>48.120000000000005</v>
      </c>
      <c r="BA91" s="536">
        <v>0.57999999999999996</v>
      </c>
      <c r="BB91" s="536">
        <v>7.1800000000000006</v>
      </c>
      <c r="BC91" s="536">
        <v>18.34</v>
      </c>
      <c r="BD91" s="592"/>
      <c r="BE91" s="421">
        <v>2016</v>
      </c>
      <c r="BF91" s="421">
        <f t="shared" si="31"/>
        <v>1</v>
      </c>
      <c r="BG91" s="559">
        <v>0.61</v>
      </c>
      <c r="BH91" t="s">
        <v>3880</v>
      </c>
      <c r="BI91" t="s">
        <v>3877</v>
      </c>
    </row>
    <row r="92" spans="1:61" ht="11.25" customHeight="1" x14ac:dyDescent="0.25">
      <c r="A92" s="8" t="s">
        <v>4110</v>
      </c>
      <c r="B92" s="405" t="s">
        <v>951</v>
      </c>
      <c r="C92" s="734" t="s">
        <v>152</v>
      </c>
      <c r="D92" s="734" t="s">
        <v>3662</v>
      </c>
      <c r="E92" s="504">
        <v>16</v>
      </c>
      <c r="F92" s="33">
        <v>242</v>
      </c>
      <c r="G92" s="33" t="s">
        <v>114</v>
      </c>
      <c r="H92" s="33" t="s">
        <v>114</v>
      </c>
      <c r="I92" s="573">
        <v>47.18</v>
      </c>
      <c r="J92" s="430">
        <f t="shared" si="18"/>
        <v>5.256464603645612</v>
      </c>
      <c r="K92" s="575">
        <v>0.62</v>
      </c>
      <c r="L92" s="406">
        <v>4</v>
      </c>
      <c r="M92" s="423">
        <f t="shared" si="19"/>
        <v>2.48</v>
      </c>
      <c r="N92" s="183" t="s">
        <v>138</v>
      </c>
      <c r="O92" s="505">
        <v>0.6</v>
      </c>
      <c r="P92" s="422">
        <v>45660</v>
      </c>
      <c r="Q92" s="422">
        <v>45691</v>
      </c>
      <c r="R92" s="423">
        <f t="shared" si="20"/>
        <v>3.3333333333333366</v>
      </c>
      <c r="S92" s="474">
        <f>IF(INDEX(Historical!$D$7:$D$1190,MATCH(B92,Historical!$B$7:$B$1192,0))=0,"n/a",(INDEX(Historical!$C$7:$C$1190,MATCH(B92,Historical!$B$7:$B$1192,0))/INDEX(Historical!$D$7:$D$1190,MATCH(B92,Historical!$B$7:$B$1192,0))-1)*100)</f>
        <v>5.2631578947368363</v>
      </c>
      <c r="T92" s="474">
        <f>IF(INDEX(Historical!$F$7:$F$1190,MATCH(B92,Historical!$B$7:$B$1192,0))=0,"n/a",((INDEX(Historical!$C$7:$C$1190,MATCH(B92,Historical!$B$7:$B$1192,0))/INDEX(Historical!$F$7:$F$1190,MATCH(B92,Historical!$B$7:$B$1192,0)))^(1/3)-1)*100)</f>
        <v>6.9838912459786684</v>
      </c>
      <c r="U92" s="474">
        <f>IF(INDEX(Historical!$H$7:$H$1190,MATCH(B92,Historical!$B$7:$B$1192,0))=0,"n/a",((INDEX(Historical!$C$7:$C$1190,MATCH(B92,Historical!$B$7:$B$1192,0))/INDEX(Historical!$H$7:$H$1190,MATCH(B92,Historical!$B$7:$B$1192,0)))^(1/5)-1)*100)</f>
        <v>7.9129285785831449</v>
      </c>
      <c r="V92" s="474">
        <f>IF(INDEX(Historical!$M$7:$M$1190,MATCH(B92,Historical!$B$7:$B$1192,0))=0,"n/a",((INDEX(Historical!$C$7:$C$1190,MATCH(B92,Historical!$B$7:$B$1192,0))/INDEX(Historical!$M$7:$M$1190,MATCH(B92,Historical!$B$7:$B$1192,0)))^(1/10)-1)*100)</f>
        <v>5.1681716931063937</v>
      </c>
      <c r="W92" s="475">
        <f t="shared" si="21"/>
        <v>1.5310885644797496</v>
      </c>
      <c r="X92" s="476" t="str">
        <f t="shared" si="22"/>
        <v>n/a</v>
      </c>
      <c r="Y92" s="439"/>
      <c r="Z92" s="430">
        <f t="shared" si="23"/>
        <v>100</v>
      </c>
      <c r="AA92" s="581">
        <f t="shared" si="24"/>
        <v>19.024193548387096</v>
      </c>
      <c r="AB92" s="406">
        <v>8</v>
      </c>
      <c r="AC92" s="568">
        <v>2.48</v>
      </c>
      <c r="AD92" s="568">
        <v>0.26</v>
      </c>
      <c r="AE92" s="568">
        <v>2.0099999999999998</v>
      </c>
      <c r="AF92" s="568">
        <v>5.51</v>
      </c>
      <c r="AG92" s="568">
        <v>29.310000000000002</v>
      </c>
      <c r="AH92" s="568">
        <v>466.04</v>
      </c>
      <c r="AI92" s="568">
        <v>-7.4899999999999993</v>
      </c>
      <c r="AJ92" s="568" t="s">
        <v>135</v>
      </c>
      <c r="AK92" s="568">
        <v>72.09</v>
      </c>
      <c r="AL92" s="576">
        <v>96030</v>
      </c>
      <c r="AM92" s="571">
        <v>0.06</v>
      </c>
      <c r="AN92" s="568">
        <v>2.92</v>
      </c>
      <c r="AO92" s="510">
        <f t="shared" si="25"/>
        <v>-5.8548003661583401</v>
      </c>
      <c r="AP92" s="511">
        <f t="shared" si="26"/>
        <v>13.169393182228756</v>
      </c>
      <c r="AQ92" s="582">
        <f t="shared" si="27"/>
        <v>115.84285070559281</v>
      </c>
      <c r="AR92" s="430">
        <f>INDEX(Historical!$C$7:$C$1190,MATCH(B92,Historical!$B$7:$B$1214,0))*IF(AH92="n/a",1.03,IF(AH92&lt;0,1.01,IF(AH92&gt;10,1.1,(1+AH92/100))))</f>
        <v>2.64</v>
      </c>
      <c r="AS92" s="581">
        <f t="shared" si="28"/>
        <v>2.6664000000000003</v>
      </c>
      <c r="AT92" s="581">
        <f t="shared" si="32"/>
        <v>2.9330400000000005</v>
      </c>
      <c r="AU92" s="581">
        <f t="shared" si="32"/>
        <v>3.226344000000001</v>
      </c>
      <c r="AV92" s="581">
        <f t="shared" si="32"/>
        <v>3.5489784000000015</v>
      </c>
      <c r="AW92" s="430">
        <f t="shared" si="29"/>
        <v>15.014762400000002</v>
      </c>
      <c r="AX92" s="516">
        <f t="shared" si="30"/>
        <v>31.824422212802041</v>
      </c>
      <c r="AY92" s="606">
        <v>0.36</v>
      </c>
      <c r="AZ92" s="571">
        <v>9.82</v>
      </c>
      <c r="BA92" s="571">
        <v>-25.5</v>
      </c>
      <c r="BB92" s="571">
        <v>0.3</v>
      </c>
      <c r="BC92" s="571">
        <v>-10.92</v>
      </c>
      <c r="BE92" s="421">
        <v>2010</v>
      </c>
      <c r="BF92" s="421">
        <f t="shared" si="31"/>
        <v>1</v>
      </c>
      <c r="BG92" s="578">
        <v>5.33</v>
      </c>
      <c r="BH92" t="s">
        <v>3876</v>
      </c>
      <c r="BI92" t="s">
        <v>3877</v>
      </c>
    </row>
    <row r="93" spans="1:61" ht="11.25" customHeight="1" x14ac:dyDescent="0.25">
      <c r="A93" s="8" t="s">
        <v>4838</v>
      </c>
      <c r="B93" s="405" t="s">
        <v>4839</v>
      </c>
      <c r="C93" s="734" t="s">
        <v>107</v>
      </c>
      <c r="D93" s="734" t="s">
        <v>3649</v>
      </c>
      <c r="E93" s="504">
        <v>14</v>
      </c>
      <c r="F93" s="33">
        <v>352</v>
      </c>
      <c r="G93" s="33" t="s">
        <v>105</v>
      </c>
      <c r="H93" s="33" t="s">
        <v>105</v>
      </c>
      <c r="I93" s="573">
        <v>65.72</v>
      </c>
      <c r="J93" s="430">
        <f t="shared" si="18"/>
        <v>0.54777845404747416</v>
      </c>
      <c r="K93" s="575">
        <v>0.09</v>
      </c>
      <c r="L93" s="406">
        <v>4</v>
      </c>
      <c r="M93" s="423">
        <f t="shared" si="19"/>
        <v>0.36</v>
      </c>
      <c r="N93" s="183" t="s">
        <v>150</v>
      </c>
      <c r="O93" s="508">
        <v>0.08</v>
      </c>
      <c r="P93" s="422">
        <v>45730</v>
      </c>
      <c r="Q93" s="422">
        <v>45747</v>
      </c>
      <c r="R93" s="423">
        <f t="shared" si="20"/>
        <v>12.499999999999993</v>
      </c>
      <c r="S93" s="474">
        <f>IF(INDEX(Historical!$D$7:$D$1190,MATCH(B93,Historical!$B$7:$B$1192,0))=0,"n/a",(INDEX(Historical!$C$7:$C$1190,MATCH(B93,Historical!$B$7:$B$1192,0))/INDEX(Historical!$D$7:$D$1190,MATCH(B93,Historical!$B$7:$B$1192,0))-1)*100)</f>
        <v>14.285714285714279</v>
      </c>
      <c r="T93" s="474">
        <f>IF(INDEX(Historical!$F$7:$F$1190,MATCH(B93,Historical!$B$7:$B$1192,0))=0,"n/a",((INDEX(Historical!$C$7:$C$1190,MATCH(B93,Historical!$B$7:$B$1192,0))/INDEX(Historical!$F$7:$F$1190,MATCH(B93,Historical!$B$7:$B$1192,0)))^(1/3)-1)*100)</f>
        <v>-14.941925943401968</v>
      </c>
      <c r="U93" s="474">
        <f>IF(INDEX(Historical!$H$7:$H$1190,MATCH(B93,Historical!$B$7:$B$1192,0))=0,"n/a",((INDEX(Historical!$C$7:$C$1190,MATCH(B93,Historical!$B$7:$B$1192,0))/INDEX(Historical!$H$7:$H$1190,MATCH(B93,Historical!$B$7:$B$1192,0)))^(1/5)-1)*100)</f>
        <v>-5.5912488705098013</v>
      </c>
      <c r="V93" s="474">
        <f>IF(INDEX(Historical!$M$7:$M$1190,MATCH(B93,Historical!$B$7:$B$1192,0))=0,"n/a",((INDEX(Historical!$C$7:$C$1190,MATCH(B93,Historical!$B$7:$B$1192,0))/INDEX(Historical!$M$7:$M$1190,MATCH(B93,Historical!$B$7:$B$1192,0)))^(1/10)-1)*100)</f>
        <v>1.1844778947339707</v>
      </c>
      <c r="W93" s="475" t="str">
        <f t="shared" si="21"/>
        <v>n/a</v>
      </c>
      <c r="X93" s="476" t="str">
        <f t="shared" si="22"/>
        <v>n/a</v>
      </c>
      <c r="Y93" s="452" t="s">
        <v>4840</v>
      </c>
      <c r="Z93" s="430">
        <f t="shared" si="23"/>
        <v>83.720930232558132</v>
      </c>
      <c r="AA93" s="581">
        <f t="shared" si="24"/>
        <v>152.83720930232559</v>
      </c>
      <c r="AB93" s="406">
        <v>12</v>
      </c>
      <c r="AC93" s="568">
        <v>0.43</v>
      </c>
      <c r="AD93" s="568">
        <v>17.37</v>
      </c>
      <c r="AE93" s="568">
        <v>1.4</v>
      </c>
      <c r="AF93" s="568">
        <v>2.31</v>
      </c>
      <c r="AG93" s="568">
        <v>1.83</v>
      </c>
      <c r="AH93" s="568">
        <v>-9.41</v>
      </c>
      <c r="AI93" s="568">
        <v>18.329999999999998</v>
      </c>
      <c r="AJ93" s="568">
        <v>-29.74</v>
      </c>
      <c r="AK93" s="568">
        <v>8.7800000000000011</v>
      </c>
      <c r="AL93" s="576">
        <v>108380</v>
      </c>
      <c r="AM93" s="571">
        <v>18.23</v>
      </c>
      <c r="AN93" s="568">
        <v>5.45</v>
      </c>
      <c r="AO93" s="510">
        <f t="shared" si="25"/>
        <v>-157.88067971878792</v>
      </c>
      <c r="AP93" s="511">
        <f t="shared" si="26"/>
        <v>-5.043470416462327</v>
      </c>
      <c r="AQ93" s="582">
        <f t="shared" si="27"/>
        <v>296.12228947265044</v>
      </c>
      <c r="AR93" s="430">
        <f>INDEX(Historical!$C$7:$C$1190,MATCH(B93,Historical!$B$7:$B$1214,0))*IF(AH93="n/a",1.03,IF(AH93&lt;0,1.01,IF(AH93&gt;10,1.1,(1+AH93/100))))</f>
        <v>0.32319999999999999</v>
      </c>
      <c r="AS93" s="581">
        <f t="shared" si="28"/>
        <v>0.35552</v>
      </c>
      <c r="AT93" s="581">
        <f t="shared" si="32"/>
        <v>0.38673465600000007</v>
      </c>
      <c r="AU93" s="581">
        <f t="shared" si="32"/>
        <v>0.4206899587968001</v>
      </c>
      <c r="AV93" s="581">
        <f t="shared" si="32"/>
        <v>0.45762653717915919</v>
      </c>
      <c r="AW93" s="430">
        <f t="shared" si="29"/>
        <v>1.9437711519759593</v>
      </c>
      <c r="AX93" s="516">
        <f t="shared" si="30"/>
        <v>2.9576554351429691</v>
      </c>
      <c r="AY93" s="606">
        <v>1.73</v>
      </c>
      <c r="AZ93" s="571">
        <v>50.7</v>
      </c>
      <c r="BA93" s="571">
        <v>-4.41</v>
      </c>
      <c r="BB93" s="571">
        <v>1.51</v>
      </c>
      <c r="BC93" s="571">
        <v>12.280000000000001</v>
      </c>
      <c r="BE93" s="421">
        <v>2012</v>
      </c>
      <c r="BF93" s="421">
        <f t="shared" si="31"/>
        <v>1</v>
      </c>
      <c r="BG93" s="578">
        <v>0.16999999999999998</v>
      </c>
      <c r="BH93" t="s">
        <v>3876</v>
      </c>
      <c r="BI93" t="s">
        <v>3877</v>
      </c>
    </row>
    <row r="94" spans="1:61" ht="11.25" customHeight="1" x14ac:dyDescent="0.25">
      <c r="A94" s="577" t="s">
        <v>4898</v>
      </c>
      <c r="B94" s="405" t="s">
        <v>4896</v>
      </c>
      <c r="C94" s="734" t="s">
        <v>3636</v>
      </c>
      <c r="D94" s="734" t="s">
        <v>4808</v>
      </c>
      <c r="E94" s="504">
        <v>5</v>
      </c>
      <c r="F94" s="33">
        <v>656</v>
      </c>
      <c r="G94" s="33" t="s">
        <v>105</v>
      </c>
      <c r="H94" s="33" t="s">
        <v>105</v>
      </c>
      <c r="I94" s="573">
        <v>18.59</v>
      </c>
      <c r="J94" s="430">
        <f t="shared" si="18"/>
        <v>6.2399139322216239</v>
      </c>
      <c r="K94" s="575">
        <v>0.28999999999999998</v>
      </c>
      <c r="L94" s="406">
        <v>4</v>
      </c>
      <c r="M94" s="423">
        <f t="shared" si="19"/>
        <v>1.1599999999999999</v>
      </c>
      <c r="N94" s="183" t="s">
        <v>469</v>
      </c>
      <c r="O94" s="505">
        <v>0.28499999999999998</v>
      </c>
      <c r="P94" s="775">
        <v>45471</v>
      </c>
      <c r="Q94" s="775">
        <v>45488</v>
      </c>
      <c r="R94" s="423">
        <f t="shared" si="20"/>
        <v>1.7543859649122824</v>
      </c>
      <c r="S94" s="474">
        <f>IF(INDEX(Historical!$D$7:$D$1190,MATCH(B94,Historical!$B$7:$B$1192,0))=0,"n/a",(INDEX(Historical!$C$7:$C$1190,MATCH(B94,Historical!$B$7:$B$1192,0))/INDEX(Historical!$D$7:$D$1190,MATCH(B94,Historical!$B$7:$B$1192,0))-1)*100)</f>
        <v>3.603603603603589</v>
      </c>
      <c r="T94" s="474">
        <f>IF(INDEX(Historical!$F$7:$F$1190,MATCH(B94,Historical!$B$7:$B$1192,0))=0,"n/a",((INDEX(Historical!$C$7:$C$1190,MATCH(B94,Historical!$B$7:$B$1192,0))/INDEX(Historical!$F$7:$F$1190,MATCH(B94,Historical!$B$7:$B$1192,0)))^(1/3)-1)*100)</f>
        <v>4.4220357065055449</v>
      </c>
      <c r="U94" s="474" t="str">
        <f>IF(INDEX(Historical!$H$7:$H$1190,MATCH(B94,Historical!$B$7:$B$1192,0))=0,"n/a",((INDEX(Historical!$C$7:$C$1190,MATCH(B94,Historical!$B$7:$B$1192,0))/INDEX(Historical!$H$7:$H$1190,MATCH(B94,Historical!$B$7:$B$1192,0)))^(1/5)-1)*100)</f>
        <v>n/a</v>
      </c>
      <c r="V94" s="474" t="str">
        <f>IF(INDEX(Historical!$M$7:$M$1190,MATCH(B94,Historical!$B$7:$B$1192,0))=0,"n/a",((INDEX(Historical!$C$7:$C$1190,MATCH(B94,Historical!$B$7:$B$1192,0))/INDEX(Historical!$M$7:$M$1190,MATCH(B94,Historical!$B$7:$B$1192,0)))^(1/10)-1)*100)</f>
        <v>n/a</v>
      </c>
      <c r="W94" s="475" t="str">
        <f t="shared" si="21"/>
        <v>n/a</v>
      </c>
      <c r="X94" s="476" t="str">
        <f t="shared" si="22"/>
        <v>n/a</v>
      </c>
      <c r="Y94" s="449"/>
      <c r="Z94" s="430">
        <f t="shared" si="23"/>
        <v>227.45098039215685</v>
      </c>
      <c r="AA94" s="581">
        <f t="shared" si="24"/>
        <v>36.450980392156865</v>
      </c>
      <c r="AB94" s="406">
        <v>12</v>
      </c>
      <c r="AC94" s="568">
        <v>0.51</v>
      </c>
      <c r="AD94" s="568" t="s">
        <v>135</v>
      </c>
      <c r="AE94" s="568">
        <v>7.86</v>
      </c>
      <c r="AF94" s="568">
        <v>1.21</v>
      </c>
      <c r="AG94" s="568">
        <v>3.32</v>
      </c>
      <c r="AH94" s="568">
        <v>-32.76</v>
      </c>
      <c r="AI94" s="568">
        <v>17.380000000000003</v>
      </c>
      <c r="AJ94" s="568" t="s">
        <v>135</v>
      </c>
      <c r="AK94" s="568">
        <v>-3.51</v>
      </c>
      <c r="AL94" s="576">
        <v>3520</v>
      </c>
      <c r="AM94" s="571">
        <v>1.0900000000000001</v>
      </c>
      <c r="AN94" s="568">
        <v>0.75</v>
      </c>
      <c r="AO94" s="510" t="str">
        <f t="shared" si="25"/>
        <v>n/a</v>
      </c>
      <c r="AP94" s="511" t="str">
        <f t="shared" si="26"/>
        <v>n/a</v>
      </c>
      <c r="AQ94" s="582">
        <f t="shared" si="27"/>
        <v>40.009025541625242</v>
      </c>
      <c r="AR94" s="430">
        <f>INDEX(Historical!$C$7:$C$1190,MATCH(B94,Historical!$B$7:$B$1214,0))*IF(AH94="n/a",1.03,IF(AH94&lt;0,1.01,IF(AH94&gt;10,1.1,(1+AH94/100))))</f>
        <v>1.1615</v>
      </c>
      <c r="AS94" s="581">
        <f t="shared" si="28"/>
        <v>1.2776500000000002</v>
      </c>
      <c r="AT94" s="581">
        <f t="shared" si="32"/>
        <v>1.2904265000000001</v>
      </c>
      <c r="AU94" s="581">
        <f t="shared" si="32"/>
        <v>1.3033307650000001</v>
      </c>
      <c r="AV94" s="581">
        <f t="shared" si="32"/>
        <v>1.3163640726500001</v>
      </c>
      <c r="AW94" s="430">
        <f t="shared" si="29"/>
        <v>6.3492713376500003</v>
      </c>
      <c r="AX94" s="516">
        <f t="shared" si="30"/>
        <v>34.154229895911783</v>
      </c>
      <c r="AY94" s="606">
        <v>1.03</v>
      </c>
      <c r="AZ94" s="571">
        <v>33.17</v>
      </c>
      <c r="BA94" s="571">
        <v>-2.92</v>
      </c>
      <c r="BB94" s="571">
        <v>12.25</v>
      </c>
      <c r="BC94" s="571">
        <v>13.669999999999998</v>
      </c>
      <c r="BE94" s="421">
        <v>2020</v>
      </c>
      <c r="BF94" s="421">
        <f t="shared" si="31"/>
        <v>1</v>
      </c>
      <c r="BG94" s="578">
        <v>1.87</v>
      </c>
      <c r="BH94" t="s">
        <v>3876</v>
      </c>
      <c r="BI94" t="s">
        <v>3878</v>
      </c>
    </row>
    <row r="95" spans="1:61" ht="11.25" customHeight="1" x14ac:dyDescent="0.25">
      <c r="A95" s="577" t="s">
        <v>4681</v>
      </c>
      <c r="B95" s="405" t="s">
        <v>1838</v>
      </c>
      <c r="C95" s="734" t="s">
        <v>107</v>
      </c>
      <c r="D95" s="734" t="s">
        <v>3652</v>
      </c>
      <c r="E95" s="504">
        <v>9</v>
      </c>
      <c r="F95" s="33">
        <v>553</v>
      </c>
      <c r="G95" s="33" t="s">
        <v>105</v>
      </c>
      <c r="H95" s="33" t="s">
        <v>105</v>
      </c>
      <c r="I95" s="573">
        <v>62.46</v>
      </c>
      <c r="J95" s="430">
        <f t="shared" si="18"/>
        <v>5.1424911943643936</v>
      </c>
      <c r="K95" s="575">
        <v>0.80300000000000005</v>
      </c>
      <c r="L95" s="406">
        <v>4</v>
      </c>
      <c r="M95" s="423">
        <f t="shared" si="19"/>
        <v>3.2120000000000002</v>
      </c>
      <c r="N95" s="183" t="s">
        <v>274</v>
      </c>
      <c r="O95" s="505">
        <v>0.80030000000000001</v>
      </c>
      <c r="P95" s="422">
        <v>45840</v>
      </c>
      <c r="Q95" s="422">
        <v>45867</v>
      </c>
      <c r="R95" s="423">
        <f t="shared" si="20"/>
        <v>0.33737348494315078</v>
      </c>
      <c r="S95" s="474">
        <f>IF(INDEX(Historical!$D$7:$D$1190,MATCH(B95,Historical!$B$7:$B$1192,0))=0,"n/a",(INDEX(Historical!$C$7:$C$1190,MATCH(B95,Historical!$B$7:$B$1192,0))/INDEX(Historical!$D$7:$D$1190,MATCH(B95,Historical!$B$7:$B$1192,0))-1)*100)</f>
        <v>1.3848537671896199</v>
      </c>
      <c r="T95" s="474">
        <f>IF(INDEX(Historical!$F$7:$F$1190,MATCH(B95,Historical!$B$7:$B$1192,0))=0,"n/a",((INDEX(Historical!$C$7:$C$1190,MATCH(B95,Historical!$B$7:$B$1192,0))/INDEX(Historical!$F$7:$F$1190,MATCH(B95,Historical!$B$7:$B$1192,0)))^(1/3)-1)*100)</f>
        <v>3.042864852437166</v>
      </c>
      <c r="U95" s="474">
        <f>IF(INDEX(Historical!$H$7:$H$1190,MATCH(B95,Historical!$B$7:$B$1192,0))=0,"n/a",((INDEX(Historical!$C$7:$C$1190,MATCH(B95,Historical!$B$7:$B$1192,0))/INDEX(Historical!$H$7:$H$1190,MATCH(B95,Historical!$B$7:$B$1192,0)))^(1/5)-1)*100)</f>
        <v>3.7030329574810006</v>
      </c>
      <c r="V95" s="474">
        <f>IF(INDEX(Historical!$M$7:$M$1190,MATCH(B95,Historical!$B$7:$B$1192,0))=0,"n/a",((INDEX(Historical!$C$7:$C$1190,MATCH(B95,Historical!$B$7:$B$1192,0))/INDEX(Historical!$M$7:$M$1190,MATCH(B95,Historical!$B$7:$B$1192,0)))^(1/10)-1)*100)</f>
        <v>2.9524143158824234</v>
      </c>
      <c r="W95" s="475">
        <f t="shared" si="21"/>
        <v>1.2542389249234591</v>
      </c>
      <c r="X95" s="476" t="str">
        <f t="shared" si="22"/>
        <v>n/a</v>
      </c>
      <c r="Y95" s="451" t="s">
        <v>4953</v>
      </c>
      <c r="Z95" s="430">
        <f t="shared" si="23"/>
        <v>85.882352941176464</v>
      </c>
      <c r="AA95" s="581">
        <f t="shared" si="24"/>
        <v>16.700534759358288</v>
      </c>
      <c r="AB95" s="406">
        <v>10</v>
      </c>
      <c r="AC95" s="568">
        <v>3.74</v>
      </c>
      <c r="AD95" s="568">
        <v>1.4</v>
      </c>
      <c r="AE95" s="568">
        <v>1.49</v>
      </c>
      <c r="AF95" s="568">
        <v>1.43</v>
      </c>
      <c r="AG95" s="568">
        <v>8.64</v>
      </c>
      <c r="AH95" s="568">
        <v>9.6</v>
      </c>
      <c r="AI95" s="568">
        <v>13.11</v>
      </c>
      <c r="AJ95" s="568">
        <v>-2.8899999999999997</v>
      </c>
      <c r="AK95" s="568">
        <v>11.91</v>
      </c>
      <c r="AL95" s="576">
        <v>77800</v>
      </c>
      <c r="AM95" s="571">
        <v>0.06</v>
      </c>
      <c r="AN95" s="568">
        <v>2.74</v>
      </c>
      <c r="AO95" s="510">
        <f t="shared" si="25"/>
        <v>-7.8550106075128934</v>
      </c>
      <c r="AP95" s="511">
        <f t="shared" si="26"/>
        <v>8.8455241518453942</v>
      </c>
      <c r="AQ95" s="582">
        <f t="shared" si="27"/>
        <v>3.0248399516292546</v>
      </c>
      <c r="AR95" s="430">
        <f>INDEX(Historical!$C$7:$C$1190,MATCH(B95,Historical!$B$7:$B$1214,0))*IF(AH95="n/a",1.03,IF(AH95&lt;0,1.01,IF(AH95&gt;10,1.1,(1+AH95/100))))</f>
        <v>3.4422071999999999</v>
      </c>
      <c r="AS95" s="581">
        <f t="shared" si="28"/>
        <v>3.7864279200000004</v>
      </c>
      <c r="AT95" s="581">
        <f t="shared" si="32"/>
        <v>4.1650707120000003</v>
      </c>
      <c r="AU95" s="581">
        <f t="shared" si="32"/>
        <v>4.5815777832000011</v>
      </c>
      <c r="AV95" s="581">
        <f t="shared" si="32"/>
        <v>5.0397355615200015</v>
      </c>
      <c r="AW95" s="430">
        <f t="shared" si="29"/>
        <v>21.015019176720003</v>
      </c>
      <c r="AX95" s="516">
        <f t="shared" si="30"/>
        <v>33.645563843611917</v>
      </c>
      <c r="AY95" s="606">
        <v>1.1599999999999999</v>
      </c>
      <c r="AZ95" s="571">
        <v>41.660000000000004</v>
      </c>
      <c r="BA95" s="571">
        <v>0.02</v>
      </c>
      <c r="BB95" s="571">
        <v>11.16</v>
      </c>
      <c r="BC95" s="571">
        <v>18.759999999999998</v>
      </c>
      <c r="BE95" s="421">
        <v>2017</v>
      </c>
      <c r="BF95" s="421">
        <f t="shared" si="31"/>
        <v>1</v>
      </c>
      <c r="BG95" s="578">
        <v>0.51</v>
      </c>
      <c r="BH95" t="s">
        <v>3880</v>
      </c>
      <c r="BI95" t="s">
        <v>3877</v>
      </c>
    </row>
    <row r="96" spans="1:61" ht="11.25" customHeight="1" x14ac:dyDescent="0.25">
      <c r="A96" s="95" t="s">
        <v>4111</v>
      </c>
      <c r="B96" s="405" t="s">
        <v>445</v>
      </c>
      <c r="C96" s="734" t="s">
        <v>107</v>
      </c>
      <c r="D96" s="734" t="s">
        <v>3652</v>
      </c>
      <c r="E96" s="504">
        <v>20</v>
      </c>
      <c r="F96" s="33">
        <v>202</v>
      </c>
      <c r="G96" s="33" t="s">
        <v>36</v>
      </c>
      <c r="H96" s="33" t="s">
        <v>36</v>
      </c>
      <c r="I96" s="573">
        <v>111.41</v>
      </c>
      <c r="J96" s="430">
        <f t="shared" si="18"/>
        <v>2.0464949286419531</v>
      </c>
      <c r="K96" s="575">
        <v>0.56999999999999995</v>
      </c>
      <c r="L96" s="406">
        <v>4</v>
      </c>
      <c r="M96" s="423">
        <f t="shared" si="19"/>
        <v>2.2799999999999998</v>
      </c>
      <c r="N96" s="183" t="s">
        <v>446</v>
      </c>
      <c r="O96" s="505">
        <v>0.55000000000000004</v>
      </c>
      <c r="P96" s="422">
        <v>45611</v>
      </c>
      <c r="Q96" s="422">
        <v>45623</v>
      </c>
      <c r="R96" s="423">
        <f t="shared" si="20"/>
        <v>3.6363636363636189</v>
      </c>
      <c r="S96" s="474">
        <f>IF(INDEX(Historical!$D$7:$D$1190,MATCH(B96,Historical!$B$7:$B$1192,0))=0,"n/a",(INDEX(Historical!$C$7:$C$1190,MATCH(B96,Historical!$B$7:$B$1192,0))/INDEX(Historical!$D$7:$D$1190,MATCH(B96,Historical!$B$7:$B$1192,0))-1)*100)</f>
        <v>2.3041474654378113</v>
      </c>
      <c r="T96" s="474">
        <f>IF(INDEX(Historical!$F$7:$F$1190,MATCH(B96,Historical!$B$7:$B$1192,0))=0,"n/a",((INDEX(Historical!$C$7:$C$1190,MATCH(B96,Historical!$B$7:$B$1192,0))/INDEX(Historical!$F$7:$F$1190,MATCH(B96,Historical!$B$7:$B$1192,0)))^(1/3)-1)*100)</f>
        <v>2.0318033897289034</v>
      </c>
      <c r="U96" s="474">
        <f>IF(INDEX(Historical!$H$7:$H$1190,MATCH(B96,Historical!$B$7:$B$1192,0))=0,"n/a",((INDEX(Historical!$C$7:$C$1190,MATCH(B96,Historical!$B$7:$B$1192,0))/INDEX(Historical!$H$7:$H$1190,MATCH(B96,Historical!$B$7:$B$1192,0)))^(1/5)-1)*100)</f>
        <v>2.0073307449969047</v>
      </c>
      <c r="V96" s="474">
        <f>IF(INDEX(Historical!$M$7:$M$1190,MATCH(B96,Historical!$B$7:$B$1192,0))=0,"n/a",((INDEX(Historical!$C$7:$C$1190,MATCH(B96,Historical!$B$7:$B$1192,0))/INDEX(Historical!$M$7:$M$1190,MATCH(B96,Historical!$B$7:$B$1192,0)))^(1/10)-1)*100)</f>
        <v>3.2009739653925839</v>
      </c>
      <c r="W96" s="475">
        <f t="shared" si="21"/>
        <v>0.62709999103373382</v>
      </c>
      <c r="X96" s="476">
        <f t="shared" si="22"/>
        <v>0.67586893770939549</v>
      </c>
      <c r="Y96" s="574"/>
      <c r="Z96" s="430">
        <f t="shared" si="23"/>
        <v>27.27272727272727</v>
      </c>
      <c r="AA96" s="581">
        <f t="shared" si="24"/>
        <v>13.326555023923445</v>
      </c>
      <c r="AB96" s="406">
        <v>12</v>
      </c>
      <c r="AC96" s="568">
        <v>8.36</v>
      </c>
      <c r="AD96" s="568">
        <v>3.14</v>
      </c>
      <c r="AE96" s="568">
        <v>2.09</v>
      </c>
      <c r="AF96" s="568">
        <v>1.2</v>
      </c>
      <c r="AG96" s="568">
        <v>9.5399999999999991</v>
      </c>
      <c r="AH96" s="568">
        <v>3.17</v>
      </c>
      <c r="AI96" s="568">
        <v>6.7100000000000009</v>
      </c>
      <c r="AJ96" s="568">
        <v>2.97</v>
      </c>
      <c r="AK96" s="568">
        <v>4.24</v>
      </c>
      <c r="AL96" s="576">
        <v>7090</v>
      </c>
      <c r="AM96" s="571">
        <v>60.17</v>
      </c>
      <c r="AN96" s="568">
        <v>0.82</v>
      </c>
      <c r="AO96" s="510">
        <f t="shared" si="25"/>
        <v>-9.2727293502845871</v>
      </c>
      <c r="AP96" s="511">
        <f t="shared" si="26"/>
        <v>4.0538256736388583</v>
      </c>
      <c r="AQ96" s="582">
        <f t="shared" si="27"/>
        <v>-15.694033350188253</v>
      </c>
      <c r="AR96" s="430">
        <f>INDEX(Historical!$C$7:$C$1190,MATCH(B96,Historical!$B$7:$B$1214,0))*IF(AH96="n/a",1.03,IF(AH96&lt;0,1.01,IF(AH96&gt;10,1.1,(1+AH96/100))))</f>
        <v>2.2903740000000004</v>
      </c>
      <c r="AS96" s="581">
        <f t="shared" si="28"/>
        <v>2.4440580954000004</v>
      </c>
      <c r="AT96" s="581">
        <f t="shared" si="32"/>
        <v>2.5476861586449604</v>
      </c>
      <c r="AU96" s="581">
        <f t="shared" si="32"/>
        <v>2.6557080517715068</v>
      </c>
      <c r="AV96" s="581">
        <f t="shared" si="32"/>
        <v>2.7683100731666186</v>
      </c>
      <c r="AW96" s="430">
        <f t="shared" si="29"/>
        <v>12.706136378983087</v>
      </c>
      <c r="AX96" s="516">
        <f t="shared" si="30"/>
        <v>11.404843711500842</v>
      </c>
      <c r="AY96" s="606">
        <v>0.9</v>
      </c>
      <c r="AZ96" s="571">
        <v>30.959999999999997</v>
      </c>
      <c r="BA96" s="571">
        <v>-8.36</v>
      </c>
      <c r="BB96" s="571">
        <v>7.7799999999999994</v>
      </c>
      <c r="BC96" s="571">
        <v>7.1499999999999995</v>
      </c>
      <c r="BE96" s="421">
        <v>2005</v>
      </c>
      <c r="BF96" s="421">
        <f t="shared" si="31"/>
        <v>2</v>
      </c>
      <c r="BG96" s="578">
        <v>1.05</v>
      </c>
      <c r="BH96" t="s">
        <v>3876</v>
      </c>
      <c r="BI96" t="s">
        <v>3877</v>
      </c>
    </row>
    <row r="97" spans="1:61" ht="11.25" customHeight="1" x14ac:dyDescent="0.25">
      <c r="A97" s="88" t="s">
        <v>924</v>
      </c>
      <c r="B97" s="405" t="s">
        <v>925</v>
      </c>
      <c r="C97" s="734" t="s">
        <v>107</v>
      </c>
      <c r="D97" s="734" t="s">
        <v>3652</v>
      </c>
      <c r="E97" s="504">
        <v>13</v>
      </c>
      <c r="F97" s="33">
        <v>395</v>
      </c>
      <c r="G97" s="33" t="s">
        <v>105</v>
      </c>
      <c r="H97" s="33" t="s">
        <v>105</v>
      </c>
      <c r="I97" s="573">
        <v>37.049999999999997</v>
      </c>
      <c r="J97" s="430">
        <f t="shared" si="18"/>
        <v>2.4291497975708505</v>
      </c>
      <c r="K97" s="575">
        <v>0.22500000000000001</v>
      </c>
      <c r="L97" s="406">
        <v>4</v>
      </c>
      <c r="M97" s="423">
        <f t="shared" si="19"/>
        <v>0.9</v>
      </c>
      <c r="N97" s="183" t="s">
        <v>914</v>
      </c>
      <c r="O97" s="505">
        <v>0.2</v>
      </c>
      <c r="P97" s="422">
        <v>45699</v>
      </c>
      <c r="Q97" s="422">
        <v>45706</v>
      </c>
      <c r="R97" s="423">
        <f t="shared" si="20"/>
        <v>12.499999999999996</v>
      </c>
      <c r="S97" s="474">
        <f>IF(INDEX(Historical!$D$7:$D$1190,MATCH(B97,Historical!$B$7:$B$1192,0))=0,"n/a",(INDEX(Historical!$C$7:$C$1190,MATCH(B97,Historical!$B$7:$B$1192,0))/INDEX(Historical!$D$7:$D$1190,MATCH(B97,Historical!$B$7:$B$1192,0))-1)*100)</f>
        <v>3.8961038961039085</v>
      </c>
      <c r="T97" s="474">
        <f>IF(INDEX(Historical!$F$7:$F$1190,MATCH(B97,Historical!$B$7:$B$1192,0))=0,"n/a",((INDEX(Historical!$C$7:$C$1190,MATCH(B97,Historical!$B$7:$B$1192,0))/INDEX(Historical!$F$7:$F$1190,MATCH(B97,Historical!$B$7:$B$1192,0)))^(1/3)-1)*100)</f>
        <v>6.917810999860885</v>
      </c>
      <c r="U97" s="474">
        <f>IF(INDEX(Historical!$H$7:$H$1190,MATCH(B97,Historical!$B$7:$B$1192,0))=0,"n/a",((INDEX(Historical!$C$7:$C$1190,MATCH(B97,Historical!$B$7:$B$1192,0))/INDEX(Historical!$H$7:$H$1190,MATCH(B97,Historical!$B$7:$B$1192,0)))^(1/5)-1)*100)</f>
        <v>6.5762756635474151</v>
      </c>
      <c r="V97" s="474">
        <f>IF(INDEX(Historical!$M$7:$M$1190,MATCH(B97,Historical!$B$7:$B$1192,0))=0,"n/a",((INDEX(Historical!$C$7:$C$1190,MATCH(B97,Historical!$B$7:$B$1192,0))/INDEX(Historical!$M$7:$M$1190,MATCH(B97,Historical!$B$7:$B$1192,0)))^(1/10)-1)*100)</f>
        <v>15.969895987933814</v>
      </c>
      <c r="W97" s="475">
        <f t="shared" si="21"/>
        <v>0.41179201596029019</v>
      </c>
      <c r="X97" s="476" t="str">
        <f t="shared" si="22"/>
        <v>n/a</v>
      </c>
      <c r="Y97" s="574"/>
      <c r="Z97" s="430" t="str">
        <f t="shared" si="23"/>
        <v>n/a</v>
      </c>
      <c r="AA97" s="581" t="str">
        <f t="shared" si="24"/>
        <v>n/a</v>
      </c>
      <c r="AB97" s="406">
        <v>12</v>
      </c>
      <c r="AC97" s="568" t="s">
        <v>135</v>
      </c>
      <c r="AD97" s="568" t="s">
        <v>135</v>
      </c>
      <c r="AE97" s="568" t="s">
        <v>135</v>
      </c>
      <c r="AF97" s="568" t="s">
        <v>135</v>
      </c>
      <c r="AG97" s="568" t="s">
        <v>135</v>
      </c>
      <c r="AH97" s="568" t="s">
        <v>135</v>
      </c>
      <c r="AI97" s="568" t="s">
        <v>135</v>
      </c>
      <c r="AJ97" s="568" t="s">
        <v>135</v>
      </c>
      <c r="AK97" s="568" t="s">
        <v>135</v>
      </c>
      <c r="AL97" s="576" t="s">
        <v>135</v>
      </c>
      <c r="AM97" s="571" t="s">
        <v>135</v>
      </c>
      <c r="AN97" s="568" t="s">
        <v>135</v>
      </c>
      <c r="AO97" s="510" t="str">
        <f t="shared" si="25"/>
        <v>n/a</v>
      </c>
      <c r="AP97" s="511">
        <f t="shared" si="26"/>
        <v>9.005425461118266</v>
      </c>
      <c r="AQ97" s="582" t="str">
        <f t="shared" si="27"/>
        <v>n/a</v>
      </c>
      <c r="AR97" s="430">
        <f>INDEX(Historical!$C$7:$C$1190,MATCH(B97,Historical!$B$7:$B$1214,0))*IF(AH97="n/a",1.03,IF(AH97&lt;0,1.01,IF(AH97&gt;10,1.1,(1+AH97/100))))</f>
        <v>0.82400000000000007</v>
      </c>
      <c r="AS97" s="581">
        <f t="shared" si="28"/>
        <v>0.84872000000000014</v>
      </c>
      <c r="AT97" s="581">
        <f t="shared" si="32"/>
        <v>0.87418160000000011</v>
      </c>
      <c r="AU97" s="581">
        <f t="shared" si="32"/>
        <v>0.90040704800000015</v>
      </c>
      <c r="AV97" s="581">
        <f t="shared" si="32"/>
        <v>0.92741925944000014</v>
      </c>
      <c r="AW97" s="430">
        <f t="shared" si="29"/>
        <v>4.3747279074400005</v>
      </c>
      <c r="AX97" s="516">
        <f t="shared" si="30"/>
        <v>11.807632678650474</v>
      </c>
      <c r="AY97" s="606" t="s">
        <v>135</v>
      </c>
      <c r="AZ97" s="571" t="s">
        <v>135</v>
      </c>
      <c r="BA97" s="571" t="s">
        <v>135</v>
      </c>
      <c r="BB97" s="571" t="s">
        <v>135</v>
      </c>
      <c r="BC97" s="571" t="s">
        <v>135</v>
      </c>
      <c r="BD97" s="591" t="s">
        <v>3601</v>
      </c>
      <c r="BE97" s="421">
        <v>2013</v>
      </c>
      <c r="BF97" s="421">
        <f t="shared" si="31"/>
        <v>1</v>
      </c>
      <c r="BG97" s="578" t="s">
        <v>135</v>
      </c>
      <c r="BH97" t="s">
        <v>3876</v>
      </c>
      <c r="BI97" t="s">
        <v>3877</v>
      </c>
    </row>
    <row r="98" spans="1:61" ht="11.25" customHeight="1" x14ac:dyDescent="0.25">
      <c r="A98" s="577" t="s">
        <v>4853</v>
      </c>
      <c r="B98" s="405" t="s">
        <v>4852</v>
      </c>
      <c r="C98" s="734" t="s">
        <v>107</v>
      </c>
      <c r="D98" s="734" t="s">
        <v>3652</v>
      </c>
      <c r="E98" s="504">
        <v>5</v>
      </c>
      <c r="F98" s="33">
        <v>655</v>
      </c>
      <c r="G98" s="33" t="s">
        <v>105</v>
      </c>
      <c r="H98" s="33" t="s">
        <v>105</v>
      </c>
      <c r="I98" s="573">
        <v>15.55</v>
      </c>
      <c r="J98" s="430">
        <f t="shared" si="18"/>
        <v>2.572347266881029</v>
      </c>
      <c r="K98" s="575">
        <v>0.1</v>
      </c>
      <c r="L98" s="406">
        <v>4</v>
      </c>
      <c r="M98" s="423">
        <f t="shared" si="19"/>
        <v>0.4</v>
      </c>
      <c r="N98" s="183" t="s">
        <v>469</v>
      </c>
      <c r="O98" s="505">
        <v>0.08</v>
      </c>
      <c r="P98" s="609">
        <v>45351</v>
      </c>
      <c r="Q98" s="609">
        <v>45366</v>
      </c>
      <c r="R98" s="423">
        <f t="shared" si="20"/>
        <v>25.000000000000007</v>
      </c>
      <c r="S98" s="474">
        <f>IF(INDEX(Historical!$D$7:$D$1190,MATCH(B98,Historical!$B$7:$B$1192,0))=0,"n/a",(INDEX(Historical!$C$7:$C$1190,MATCH(B98,Historical!$B$7:$B$1192,0))/INDEX(Historical!$D$7:$D$1190,MATCH(B98,Historical!$B$7:$B$1192,0))-1)*100)</f>
        <v>25</v>
      </c>
      <c r="T98" s="474">
        <f>IF(INDEX(Historical!$F$7:$F$1190,MATCH(B98,Historical!$B$7:$B$1192,0))=0,"n/a",((INDEX(Historical!$C$7:$C$1190,MATCH(B98,Historical!$B$7:$B$1192,0))/INDEX(Historical!$F$7:$F$1190,MATCH(B98,Historical!$B$7:$B$1192,0)))^(1/3)-1)*100)</f>
        <v>14.384795736292322</v>
      </c>
      <c r="U98" s="474">
        <f>IF(INDEX(Historical!$H$7:$H$1190,MATCH(B98,Historical!$B$7:$B$1192,0))=0,"n/a",((INDEX(Historical!$C$7:$C$1190,MATCH(B98,Historical!$B$7:$B$1192,0))/INDEX(Historical!$H$7:$H$1190,MATCH(B98,Historical!$B$7:$B$1192,0)))^(1/5)-1)*100)</f>
        <v>12.888113258340494</v>
      </c>
      <c r="V98" s="474">
        <f>IF(INDEX(Historical!$M$7:$M$1190,MATCH(B98,Historical!$B$7:$B$1192,0))=0,"n/a",((INDEX(Historical!$C$7:$C$1190,MATCH(B98,Historical!$B$7:$B$1192,0))/INDEX(Historical!$M$7:$M$1190,MATCH(B98,Historical!$B$7:$B$1192,0)))^(1/10)-1)*100)</f>
        <v>11.361744581349132</v>
      </c>
      <c r="W98" s="475">
        <f t="shared" si="21"/>
        <v>1.134342808541654</v>
      </c>
      <c r="X98" s="476">
        <f t="shared" si="22"/>
        <v>1.5162486186282935</v>
      </c>
      <c r="Y98" s="449"/>
      <c r="Z98" s="430">
        <f t="shared" si="23"/>
        <v>25.477707006369428</v>
      </c>
      <c r="AA98" s="581">
        <f t="shared" si="24"/>
        <v>9.904458598726114</v>
      </c>
      <c r="AB98" s="406">
        <v>12</v>
      </c>
      <c r="AC98" s="568">
        <v>1.57</v>
      </c>
      <c r="AD98" s="568" t="s">
        <v>135</v>
      </c>
      <c r="AE98" s="568">
        <v>1.1599999999999999</v>
      </c>
      <c r="AF98" s="568">
        <v>0.99</v>
      </c>
      <c r="AG98" s="568">
        <v>10.73</v>
      </c>
      <c r="AH98" s="568" t="s">
        <v>135</v>
      </c>
      <c r="AI98" s="568" t="s">
        <v>135</v>
      </c>
      <c r="AJ98" s="568">
        <v>8.5</v>
      </c>
      <c r="AK98" s="568" t="s">
        <v>135</v>
      </c>
      <c r="AL98" s="576">
        <v>70.650000000000006</v>
      </c>
      <c r="AM98" s="571">
        <v>15.76</v>
      </c>
      <c r="AN98" s="568">
        <v>0.13</v>
      </c>
      <c r="AO98" s="510">
        <f t="shared" si="25"/>
        <v>5.5560019264954104</v>
      </c>
      <c r="AP98" s="511">
        <f t="shared" si="26"/>
        <v>15.460460525221524</v>
      </c>
      <c r="AQ98" s="582">
        <f t="shared" si="27"/>
        <v>-33.985139677194724</v>
      </c>
      <c r="AR98" s="430">
        <f>INDEX(Historical!$C$7:$C$1190,MATCH(B98,Historical!$B$7:$B$1214,0))*IF(AH98="n/a",1.03,IF(AH98&lt;0,1.01,IF(AH98&gt;10,1.1,(1+AH98/100))))</f>
        <v>0.41200000000000003</v>
      </c>
      <c r="AS98" s="581">
        <f t="shared" si="28"/>
        <v>0.42436000000000007</v>
      </c>
      <c r="AT98" s="581">
        <f t="shared" si="32"/>
        <v>0.43709080000000006</v>
      </c>
      <c r="AU98" s="581">
        <f t="shared" si="32"/>
        <v>0.45020352400000008</v>
      </c>
      <c r="AV98" s="581">
        <f t="shared" si="32"/>
        <v>0.46370962972000007</v>
      </c>
      <c r="AW98" s="430">
        <f t="shared" si="29"/>
        <v>2.1873639537200003</v>
      </c>
      <c r="AX98" s="516">
        <f t="shared" si="30"/>
        <v>14.06664922006431</v>
      </c>
      <c r="AY98" s="606">
        <v>0.32</v>
      </c>
      <c r="AZ98" s="571">
        <v>34.520000000000003</v>
      </c>
      <c r="BA98" s="571">
        <v>-8.7999999999999989</v>
      </c>
      <c r="BB98" s="571">
        <v>9.76</v>
      </c>
      <c r="BC98" s="571">
        <v>10.33</v>
      </c>
      <c r="BE98" s="421">
        <v>2020</v>
      </c>
      <c r="BF98" s="421">
        <f t="shared" si="31"/>
        <v>1</v>
      </c>
      <c r="BG98" s="578">
        <v>0.72</v>
      </c>
      <c r="BH98" t="s">
        <v>3876</v>
      </c>
      <c r="BI98" t="s">
        <v>3877</v>
      </c>
    </row>
    <row r="99" spans="1:61" s="540" customFormat="1" ht="11.25" customHeight="1" x14ac:dyDescent="0.25">
      <c r="A99" s="602" t="s">
        <v>3802</v>
      </c>
      <c r="B99" s="546" t="s">
        <v>3779</v>
      </c>
      <c r="C99" s="734" t="s">
        <v>107</v>
      </c>
      <c r="D99" s="734" t="s">
        <v>3652</v>
      </c>
      <c r="E99" s="524">
        <v>10</v>
      </c>
      <c r="F99" s="33">
        <v>527</v>
      </c>
      <c r="G99" s="720" t="s">
        <v>105</v>
      </c>
      <c r="H99" s="720" t="s">
        <v>105</v>
      </c>
      <c r="I99" s="525">
        <v>125.64</v>
      </c>
      <c r="J99" s="526">
        <f t="shared" si="18"/>
        <v>2.3877745940783188</v>
      </c>
      <c r="K99" s="527">
        <v>0.75</v>
      </c>
      <c r="L99" s="528">
        <v>4</v>
      </c>
      <c r="M99" s="529">
        <f t="shared" si="19"/>
        <v>3</v>
      </c>
      <c r="N99" s="530" t="s">
        <v>3798</v>
      </c>
      <c r="O99" s="531">
        <v>0.7</v>
      </c>
      <c r="P99" s="714">
        <v>45912</v>
      </c>
      <c r="Q99" s="714">
        <v>45931</v>
      </c>
      <c r="R99" s="529">
        <f t="shared" si="20"/>
        <v>7.1428571428571495</v>
      </c>
      <c r="S99" s="474">
        <f>IF(INDEX(Historical!$D$7:$D$1190,MATCH(B99,Historical!$B$7:$B$1192,0))=0,"n/a",(INDEX(Historical!$C$7:$C$1190,MATCH(B99,Historical!$B$7:$B$1192,0))/INDEX(Historical!$D$7:$D$1190,MATCH(B99,Historical!$B$7:$B$1192,0))-1)*100)</f>
        <v>12.72727272727272</v>
      </c>
      <c r="T99" s="474">
        <f>IF(INDEX(Historical!$F$7:$F$1190,MATCH(B99,Historical!$B$7:$B$1192,0))=0,"n/a",((INDEX(Historical!$C$7:$C$1190,MATCH(B99,Historical!$B$7:$B$1192,0))/INDEX(Historical!$F$7:$F$1190,MATCH(B99,Historical!$B$7:$B$1192,0)))^(1/3)-1)*100)</f>
        <v>13.41423989687922</v>
      </c>
      <c r="U99" s="474">
        <f>IF(INDEX(Historical!$H$7:$H$1190,MATCH(B99,Historical!$B$7:$B$1192,0))=0,"n/a",((INDEX(Historical!$C$7:$C$1190,MATCH(B99,Historical!$B$7:$B$1192,0))/INDEX(Historical!$H$7:$H$1190,MATCH(B99,Historical!$B$7:$B$1192,0)))^(1/5)-1)*100)</f>
        <v>15.625623316640436</v>
      </c>
      <c r="V99" s="474" t="str">
        <f>IF(INDEX(Historical!$M$7:$M$1190,MATCH(B99,Historical!$B$7:$B$1192,0))=0,"n/a",((INDEX(Historical!$C$7:$C$1190,MATCH(B99,Historical!$B$7:$B$1192,0))/INDEX(Historical!$M$7:$M$1190,MATCH(B99,Historical!$B$7:$B$1192,0)))^(1/10)-1)*100)</f>
        <v>n/a</v>
      </c>
      <c r="W99" s="475" t="str">
        <f t="shared" si="21"/>
        <v>n/a</v>
      </c>
      <c r="X99" s="476">
        <f t="shared" si="22"/>
        <v>1.9981615494425109</v>
      </c>
      <c r="Y99" s="541"/>
      <c r="Z99" s="526">
        <f t="shared" si="23"/>
        <v>29.097963142580021</v>
      </c>
      <c r="AA99" s="533">
        <f t="shared" si="24"/>
        <v>12.186226964112512</v>
      </c>
      <c r="AB99" s="528">
        <v>12</v>
      </c>
      <c r="AC99" s="534">
        <v>10.31</v>
      </c>
      <c r="AD99" s="534">
        <v>0.66</v>
      </c>
      <c r="AE99" s="534">
        <v>1.94</v>
      </c>
      <c r="AF99" s="534">
        <v>1.44</v>
      </c>
      <c r="AG99" s="534">
        <v>12.73</v>
      </c>
      <c r="AH99" s="534">
        <v>26.96</v>
      </c>
      <c r="AI99" s="534">
        <v>14.360000000000001</v>
      </c>
      <c r="AJ99" s="534">
        <v>7.82</v>
      </c>
      <c r="AK99" s="534">
        <v>18.38</v>
      </c>
      <c r="AL99" s="535">
        <v>8490</v>
      </c>
      <c r="AM99" s="536">
        <v>2.29</v>
      </c>
      <c r="AN99" s="534">
        <v>0.26</v>
      </c>
      <c r="AO99" s="537">
        <f t="shared" si="25"/>
        <v>5.8271709466062429</v>
      </c>
      <c r="AP99" s="538">
        <f t="shared" si="26"/>
        <v>18.013397910718755</v>
      </c>
      <c r="AQ99" s="582">
        <f t="shared" si="27"/>
        <v>-11.687004030935476</v>
      </c>
      <c r="AR99" s="430">
        <f>INDEX(Historical!$C$7:$C$1190,MATCH(B99,Historical!$B$7:$B$1214,0))*IF(AH99="n/a",1.03,IF(AH99&lt;0,1.01,IF(AH99&gt;10,1.1,(1+AH99/100))))</f>
        <v>2.7280000000000002</v>
      </c>
      <c r="AS99" s="533">
        <f t="shared" si="28"/>
        <v>3.0008000000000004</v>
      </c>
      <c r="AT99" s="533">
        <f t="shared" si="32"/>
        <v>3.3008800000000007</v>
      </c>
      <c r="AU99" s="533">
        <f t="shared" si="32"/>
        <v>3.6309680000000011</v>
      </c>
      <c r="AV99" s="533">
        <f t="shared" si="32"/>
        <v>3.9940648000000016</v>
      </c>
      <c r="AW99" s="526">
        <f t="shared" si="29"/>
        <v>16.654712800000002</v>
      </c>
      <c r="AX99" s="539">
        <f t="shared" si="30"/>
        <v>13.255900031836996</v>
      </c>
      <c r="AY99" s="607">
        <v>0.71</v>
      </c>
      <c r="AZ99" s="536">
        <v>60.6</v>
      </c>
      <c r="BA99" s="536">
        <v>-0.28999999999999998</v>
      </c>
      <c r="BB99" s="536">
        <v>8.9499999999999993</v>
      </c>
      <c r="BC99" s="536">
        <v>23.47</v>
      </c>
      <c r="BD99" s="592"/>
      <c r="BE99" s="421">
        <v>2015</v>
      </c>
      <c r="BF99" s="421">
        <f t="shared" si="31"/>
        <v>1</v>
      </c>
      <c r="BG99" s="559">
        <v>0.97</v>
      </c>
      <c r="BH99" t="s">
        <v>3876</v>
      </c>
      <c r="BI99" t="s">
        <v>3877</v>
      </c>
    </row>
    <row r="100" spans="1:61" ht="11.25" customHeight="1" x14ac:dyDescent="0.25">
      <c r="A100" s="95" t="s">
        <v>4112</v>
      </c>
      <c r="B100" s="405" t="s">
        <v>450</v>
      </c>
      <c r="C100" s="734" t="s">
        <v>111</v>
      </c>
      <c r="D100" s="734" t="s">
        <v>3675</v>
      </c>
      <c r="E100" s="504">
        <v>19</v>
      </c>
      <c r="F100" s="33">
        <v>218</v>
      </c>
      <c r="G100" s="33" t="s">
        <v>105</v>
      </c>
      <c r="H100" s="33" t="s">
        <v>105</v>
      </c>
      <c r="I100" s="573">
        <v>255.62</v>
      </c>
      <c r="J100" s="430">
        <f t="shared" si="18"/>
        <v>1.5257022142242389</v>
      </c>
      <c r="K100" s="575">
        <v>0.97499999999999998</v>
      </c>
      <c r="L100" s="406">
        <v>4</v>
      </c>
      <c r="M100" s="423">
        <f t="shared" si="19"/>
        <v>3.9</v>
      </c>
      <c r="N100" s="183" t="s">
        <v>187</v>
      </c>
      <c r="O100" s="505">
        <v>0.88</v>
      </c>
      <c r="P100" s="422">
        <v>45911</v>
      </c>
      <c r="Q100" s="422">
        <v>45932</v>
      </c>
      <c r="R100" s="423">
        <f t="shared" si="20"/>
        <v>10.795454545454543</v>
      </c>
      <c r="S100" s="474">
        <f>IF(INDEX(Historical!$D$7:$D$1190,MATCH(B100,Historical!$B$7:$B$1192,0))=0,"n/a",(INDEX(Historical!$C$7:$C$1190,MATCH(B100,Historical!$B$7:$B$1192,0))/INDEX(Historical!$D$7:$D$1190,MATCH(B100,Historical!$B$7:$B$1192,0))-1)*100)</f>
        <v>10.252100840336119</v>
      </c>
      <c r="T100" s="474">
        <f>IF(INDEX(Historical!$F$7:$F$1190,MATCH(B100,Historical!$B$7:$B$1192,0))=0,"n/a",((INDEX(Historical!$C$7:$C$1190,MATCH(B100,Historical!$B$7:$B$1192,0))/INDEX(Historical!$F$7:$F$1190,MATCH(B100,Historical!$B$7:$B$1192,0)))^(1/3)-1)*100)</f>
        <v>11.518666131375156</v>
      </c>
      <c r="U100" s="474">
        <f>IF(INDEX(Historical!$H$7:$H$1190,MATCH(B100,Historical!$B$7:$B$1192,0))=0,"n/a",((INDEX(Historical!$C$7:$C$1190,MATCH(B100,Historical!$B$7:$B$1192,0))/INDEX(Historical!$H$7:$H$1190,MATCH(B100,Historical!$B$7:$B$1192,0)))^(1/5)-1)*100)</f>
        <v>10.455205690021408</v>
      </c>
      <c r="V100" s="474">
        <f>IF(INDEX(Historical!$M$7:$M$1190,MATCH(B100,Historical!$B$7:$B$1192,0))=0,"n/a",((INDEX(Historical!$C$7:$C$1190,MATCH(B100,Historical!$B$7:$B$1192,0))/INDEX(Historical!$M$7:$M$1190,MATCH(B100,Historical!$B$7:$B$1192,0)))^(1/10)-1)*100)</f>
        <v>13.805469143339376</v>
      </c>
      <c r="W100" s="475">
        <f t="shared" si="21"/>
        <v>0.75732346227912539</v>
      </c>
      <c r="X100" s="476">
        <f t="shared" si="22"/>
        <v>0.84248232796304656</v>
      </c>
      <c r="Y100" s="405"/>
      <c r="Z100" s="430">
        <f t="shared" si="23"/>
        <v>55.007052186177717</v>
      </c>
      <c r="AA100" s="581">
        <f t="shared" si="24"/>
        <v>36.053596614950635</v>
      </c>
      <c r="AB100" s="406">
        <v>12</v>
      </c>
      <c r="AC100" s="568">
        <v>7.09</v>
      </c>
      <c r="AD100" s="568">
        <v>3.81</v>
      </c>
      <c r="AE100" s="568">
        <v>4.3499999999999996</v>
      </c>
      <c r="AF100" s="568">
        <v>11.27</v>
      </c>
      <c r="AG100" s="568">
        <v>34.81</v>
      </c>
      <c r="AH100" s="568">
        <v>9.370000000000001</v>
      </c>
      <c r="AI100" s="568">
        <v>9.06</v>
      </c>
      <c r="AJ100" s="568">
        <v>12.41</v>
      </c>
      <c r="AK100" s="568">
        <v>9.4499999999999993</v>
      </c>
      <c r="AL100" s="576">
        <v>29940</v>
      </c>
      <c r="AM100" s="571">
        <v>0.57000000000000006</v>
      </c>
      <c r="AN100" s="568">
        <v>1.3</v>
      </c>
      <c r="AO100" s="510">
        <f t="shared" si="25"/>
        <v>-24.072688710704988</v>
      </c>
      <c r="AP100" s="511">
        <f t="shared" si="26"/>
        <v>11.980907904245647</v>
      </c>
      <c r="AQ100" s="582">
        <f t="shared" si="27"/>
        <v>324.95700898927214</v>
      </c>
      <c r="AR100" s="430">
        <f>INDEX(Historical!$C$7:$C$1190,MATCH(B100,Historical!$B$7:$B$1214,0))*IF(AH100="n/a",1.03,IF(AH100&lt;0,1.01,IF(AH100&gt;10,1.1,(1+AH100/100))))</f>
        <v>3.5873360000000001</v>
      </c>
      <c r="AS100" s="581">
        <f t="shared" si="28"/>
        <v>3.9123486416</v>
      </c>
      <c r="AT100" s="581">
        <f t="shared" si="32"/>
        <v>4.2820655882312</v>
      </c>
      <c r="AU100" s="581">
        <f t="shared" si="32"/>
        <v>4.6867207863190483</v>
      </c>
      <c r="AV100" s="581">
        <f t="shared" si="32"/>
        <v>5.1296159006261988</v>
      </c>
      <c r="AW100" s="430">
        <f t="shared" si="29"/>
        <v>21.598086916776445</v>
      </c>
      <c r="AX100" s="516">
        <f t="shared" si="30"/>
        <v>8.4492946235726638</v>
      </c>
      <c r="AY100" s="606">
        <v>0.97</v>
      </c>
      <c r="AZ100" s="571">
        <v>23.52</v>
      </c>
      <c r="BA100" s="571">
        <v>-5.99</v>
      </c>
      <c r="BB100" s="571">
        <v>2.56</v>
      </c>
      <c r="BC100" s="571">
        <v>7.1999999999999993</v>
      </c>
      <c r="BE100" s="421">
        <v>2007</v>
      </c>
      <c r="BF100" s="421">
        <f t="shared" si="31"/>
        <v>2</v>
      </c>
      <c r="BG100" s="578">
        <v>10</v>
      </c>
      <c r="BH100" t="s">
        <v>3876</v>
      </c>
      <c r="BI100" t="s">
        <v>3877</v>
      </c>
    </row>
    <row r="101" spans="1:61" ht="11.25" customHeight="1" x14ac:dyDescent="0.25">
      <c r="A101" s="95" t="s">
        <v>4113</v>
      </c>
      <c r="B101" s="405" t="s">
        <v>158</v>
      </c>
      <c r="C101" s="734" t="s">
        <v>111</v>
      </c>
      <c r="D101" s="734" t="s">
        <v>3638</v>
      </c>
      <c r="E101" s="504">
        <v>39</v>
      </c>
      <c r="F101" s="33">
        <v>70</v>
      </c>
      <c r="G101" s="33" t="s">
        <v>36</v>
      </c>
      <c r="H101" s="33" t="s">
        <v>36</v>
      </c>
      <c r="I101" s="568">
        <v>78.08</v>
      </c>
      <c r="J101" s="430">
        <f t="shared" si="18"/>
        <v>1.2295081967213115</v>
      </c>
      <c r="K101" s="579">
        <v>0.24</v>
      </c>
      <c r="L101" s="406">
        <v>4</v>
      </c>
      <c r="M101" s="423">
        <f t="shared" si="19"/>
        <v>0.96</v>
      </c>
      <c r="N101" s="183" t="s">
        <v>159</v>
      </c>
      <c r="O101" s="506">
        <v>0.23499999999999999</v>
      </c>
      <c r="P101" s="422">
        <v>45575</v>
      </c>
      <c r="Q101" s="422">
        <v>45596</v>
      </c>
      <c r="R101" s="423">
        <f t="shared" si="20"/>
        <v>2.1276595744680873</v>
      </c>
      <c r="S101" s="474">
        <f>IF(INDEX(Historical!$D$7:$D$1190,MATCH(B101,Historical!$B$7:$B$1192,0))=0,"n/a",(INDEX(Historical!$C$7:$C$1190,MATCH(B101,Historical!$B$7:$B$1192,0))/INDEX(Historical!$D$7:$D$1190,MATCH(B101,Historical!$B$7:$B$1192,0))-1)*100)</f>
        <v>2.1621621621621623</v>
      </c>
      <c r="T101" s="474">
        <f>IF(INDEX(Historical!$F$7:$F$1190,MATCH(B101,Historical!$B$7:$B$1192,0))=0,"n/a",((INDEX(Historical!$C$7:$C$1190,MATCH(B101,Historical!$B$7:$B$1192,0))/INDEX(Historical!$F$7:$F$1190,MATCH(B101,Historical!$B$7:$B$1192,0)))^(1/3)-1)*100)</f>
        <v>2.2106568521930381</v>
      </c>
      <c r="U101" s="474">
        <f>IF(INDEX(Historical!$H$7:$H$1190,MATCH(B101,Historical!$B$7:$B$1192,0))=0,"n/a",((INDEX(Historical!$C$7:$C$1190,MATCH(B101,Historical!$B$7:$B$1192,0))/INDEX(Historical!$H$7:$H$1190,MATCH(B101,Historical!$B$7:$B$1192,0)))^(1/5)-1)*100)</f>
        <v>2.0218369075211351</v>
      </c>
      <c r="V101" s="474">
        <f>IF(INDEX(Historical!$M$7:$M$1190,MATCH(B101,Historical!$B$7:$B$1192,0))=0,"n/a",((INDEX(Historical!$C$7:$C$1190,MATCH(B101,Historical!$B$7:$B$1192,0))/INDEX(Historical!$M$7:$M$1190,MATCH(B101,Historical!$B$7:$B$1192,0)))^(1/10)-1)*100)</f>
        <v>1.872324328829289</v>
      </c>
      <c r="W101" s="475">
        <f t="shared" si="21"/>
        <v>1.0798539955870423</v>
      </c>
      <c r="X101" s="476">
        <f t="shared" si="22"/>
        <v>0.19146182836374384</v>
      </c>
      <c r="Y101" s="405"/>
      <c r="Z101" s="430">
        <f t="shared" si="23"/>
        <v>23.762376237623762</v>
      </c>
      <c r="AA101" s="581">
        <f t="shared" si="24"/>
        <v>19.326732673267326</v>
      </c>
      <c r="AB101" s="406">
        <v>7</v>
      </c>
      <c r="AC101" s="568">
        <v>4.04</v>
      </c>
      <c r="AD101" s="568">
        <v>2.31</v>
      </c>
      <c r="AE101" s="568">
        <v>2.5299999999999998</v>
      </c>
      <c r="AF101" s="568">
        <v>3.16</v>
      </c>
      <c r="AG101" s="568">
        <v>17.8</v>
      </c>
      <c r="AH101" s="568">
        <v>8.5299999999999994</v>
      </c>
      <c r="AI101" s="568">
        <v>7.42</v>
      </c>
      <c r="AJ101" s="568">
        <v>10.56</v>
      </c>
      <c r="AK101" s="568">
        <v>8.36</v>
      </c>
      <c r="AL101" s="576">
        <v>3690</v>
      </c>
      <c r="AM101" s="571">
        <v>8.74</v>
      </c>
      <c r="AN101" s="568">
        <v>0.14000000000000001</v>
      </c>
      <c r="AO101" s="510">
        <f t="shared" si="25"/>
        <v>-16.07538756902488</v>
      </c>
      <c r="AP101" s="511">
        <f t="shared" si="26"/>
        <v>3.2513451042424464</v>
      </c>
      <c r="AQ101" s="582">
        <f t="shared" si="27"/>
        <v>64.752305999743825</v>
      </c>
      <c r="AR101" s="430">
        <f>INDEX(Historical!$C$7:$C$1190,MATCH(B101,Historical!$B$7:$B$1214,0))*IF(AH101="n/a",1.03,IF(AH101&lt;0,1.01,IF(AH101&gt;10,1.1,(1+AH101/100))))</f>
        <v>1.0256084999999999</v>
      </c>
      <c r="AS101" s="581">
        <f t="shared" si="28"/>
        <v>1.1017086507</v>
      </c>
      <c r="AT101" s="581">
        <f t="shared" si="32"/>
        <v>1.1938114938985198</v>
      </c>
      <c r="AU101" s="581">
        <f t="shared" si="32"/>
        <v>1.293614134788436</v>
      </c>
      <c r="AV101" s="581">
        <f t="shared" si="32"/>
        <v>1.4017602764567492</v>
      </c>
      <c r="AW101" s="430">
        <f t="shared" si="29"/>
        <v>6.0165030558437049</v>
      </c>
      <c r="AX101" s="516">
        <f t="shared" si="30"/>
        <v>7.705562315373597</v>
      </c>
      <c r="AY101" s="606">
        <v>0.84</v>
      </c>
      <c r="AZ101" s="571">
        <v>24.529999999999998</v>
      </c>
      <c r="BA101" s="571">
        <v>0.36</v>
      </c>
      <c r="BB101" s="571">
        <v>10.23</v>
      </c>
      <c r="BC101" s="571">
        <v>8.7999999999999989</v>
      </c>
      <c r="BE101" s="421">
        <v>1986</v>
      </c>
      <c r="BF101" s="421">
        <f t="shared" si="31"/>
        <v>4</v>
      </c>
      <c r="BG101" s="578">
        <v>12.479999999999999</v>
      </c>
      <c r="BH101" t="s">
        <v>3876</v>
      </c>
      <c r="BI101" t="s">
        <v>3877</v>
      </c>
    </row>
    <row r="102" spans="1:61" ht="11.25" customHeight="1" x14ac:dyDescent="0.25">
      <c r="A102" s="8" t="s">
        <v>4114</v>
      </c>
      <c r="B102" s="405" t="s">
        <v>455</v>
      </c>
      <c r="C102" s="734" t="s">
        <v>107</v>
      </c>
      <c r="D102" s="734" t="s">
        <v>117</v>
      </c>
      <c r="E102" s="504">
        <v>31</v>
      </c>
      <c r="F102" s="33">
        <v>112</v>
      </c>
      <c r="G102" s="33" t="s">
        <v>105</v>
      </c>
      <c r="H102" s="33" t="s">
        <v>105</v>
      </c>
      <c r="I102" s="568">
        <v>96.95</v>
      </c>
      <c r="J102" s="430">
        <f t="shared" si="18"/>
        <v>0.61887570912841661</v>
      </c>
      <c r="K102" s="579">
        <v>0.15</v>
      </c>
      <c r="L102" s="406">
        <v>4</v>
      </c>
      <c r="M102" s="423">
        <f t="shared" si="19"/>
        <v>0.6</v>
      </c>
      <c r="N102" s="183" t="s">
        <v>121</v>
      </c>
      <c r="O102" s="506">
        <v>0.13</v>
      </c>
      <c r="P102" s="422">
        <v>45602</v>
      </c>
      <c r="Q102" s="422">
        <v>45609</v>
      </c>
      <c r="R102" s="423">
        <f t="shared" si="20"/>
        <v>15.384615384615378</v>
      </c>
      <c r="S102" s="474">
        <f>IF(INDEX(Historical!$D$7:$D$1190,MATCH(B102,Historical!$B$7:$B$1192,0))=0,"n/a",(INDEX(Historical!$C$7:$C$1190,MATCH(B102,Historical!$B$7:$B$1192,0))/INDEX(Historical!$D$7:$D$1190,MATCH(B102,Historical!$B$7:$B$1192,0))-1)*100)</f>
        <v>13.684210526315809</v>
      </c>
      <c r="T102" s="474">
        <f>IF(INDEX(Historical!$F$7:$F$1190,MATCH(B102,Historical!$B$7:$B$1192,0))=0,"n/a",((INDEX(Historical!$C$7:$C$1190,MATCH(B102,Historical!$B$7:$B$1192,0))/INDEX(Historical!$F$7:$F$1190,MATCH(B102,Historical!$B$7:$B$1192,0)))^(1/3)-1)*100)</f>
        <v>12.426853035294627</v>
      </c>
      <c r="U102" s="474">
        <f>IF(INDEX(Historical!$H$7:$H$1190,MATCH(B102,Historical!$B$7:$B$1192,0))=0,"n/a",((INDEX(Historical!$C$7:$C$1190,MATCH(B102,Historical!$B$7:$B$1192,0))/INDEX(Historical!$H$7:$H$1190,MATCH(B102,Historical!$B$7:$B$1192,0)))^(1/5)-1)*100)</f>
        <v>10.688392354130038</v>
      </c>
      <c r="V102" s="474">
        <f>IF(INDEX(Historical!$M$7:$M$1190,MATCH(B102,Historical!$B$7:$B$1192,0))=0,"n/a",((INDEX(Historical!$C$7:$C$1190,MATCH(B102,Historical!$B$7:$B$1192,0))/INDEX(Historical!$M$7:$M$1190,MATCH(B102,Historical!$B$7:$B$1192,0)))^(1/10)-1)*100)</f>
        <v>10.170162465407051</v>
      </c>
      <c r="W102" s="475">
        <f t="shared" si="21"/>
        <v>1.0509559105359134</v>
      </c>
      <c r="X102" s="476">
        <f t="shared" si="22"/>
        <v>0.54200772586866319</v>
      </c>
      <c r="Y102" s="440"/>
      <c r="Z102" s="430">
        <f t="shared" si="23"/>
        <v>17.291066282420747</v>
      </c>
      <c r="AA102" s="581">
        <f t="shared" si="24"/>
        <v>27.939481268011527</v>
      </c>
      <c r="AB102" s="406">
        <v>12</v>
      </c>
      <c r="AC102" s="568">
        <v>3.47</v>
      </c>
      <c r="AD102" s="568">
        <v>2.63</v>
      </c>
      <c r="AE102" s="568">
        <v>6.32</v>
      </c>
      <c r="AF102" s="568">
        <v>2.76</v>
      </c>
      <c r="AG102" s="568">
        <v>11.27</v>
      </c>
      <c r="AH102" s="568">
        <v>7.88</v>
      </c>
      <c r="AI102" s="568">
        <v>14.14</v>
      </c>
      <c r="AJ102" s="568">
        <v>19.72</v>
      </c>
      <c r="AK102" s="568">
        <v>10.620000000000001</v>
      </c>
      <c r="AL102" s="576">
        <v>31980</v>
      </c>
      <c r="AM102" s="571">
        <v>14.829999999999998</v>
      </c>
      <c r="AN102" s="568">
        <v>0.67</v>
      </c>
      <c r="AO102" s="510">
        <f t="shared" si="25"/>
        <v>-16.632213204753072</v>
      </c>
      <c r="AP102" s="511">
        <f t="shared" si="26"/>
        <v>11.307268063258455</v>
      </c>
      <c r="AQ102" s="582">
        <f t="shared" si="27"/>
        <v>85.128145767809869</v>
      </c>
      <c r="AR102" s="430">
        <f>INDEX(Historical!$C$7:$C$1190,MATCH(B102,Historical!$B$7:$B$1214,0))*IF(AH102="n/a",1.03,IF(AH102&lt;0,1.01,IF(AH102&gt;10,1.1,(1+AH102/100))))</f>
        <v>0.58255200000000007</v>
      </c>
      <c r="AS102" s="581">
        <f t="shared" si="28"/>
        <v>0.64080720000000013</v>
      </c>
      <c r="AT102" s="581">
        <f t="shared" si="32"/>
        <v>0.70488792000000022</v>
      </c>
      <c r="AU102" s="581">
        <f t="shared" si="32"/>
        <v>0.77537671200000036</v>
      </c>
      <c r="AV102" s="581">
        <f t="shared" si="32"/>
        <v>0.85291438320000046</v>
      </c>
      <c r="AW102" s="430">
        <f t="shared" si="29"/>
        <v>3.5565382152000011</v>
      </c>
      <c r="AX102" s="516">
        <f t="shared" si="30"/>
        <v>3.6684251832903567</v>
      </c>
      <c r="AY102" s="606">
        <v>0.81</v>
      </c>
      <c r="AZ102" s="571">
        <v>7.2700000000000005</v>
      </c>
      <c r="BA102" s="571">
        <v>-22.86</v>
      </c>
      <c r="BB102" s="571">
        <v>-3.95</v>
      </c>
      <c r="BC102" s="571">
        <v>-10.7</v>
      </c>
      <c r="BE102" s="421">
        <v>1995</v>
      </c>
      <c r="BF102" s="421">
        <f t="shared" si="31"/>
        <v>3</v>
      </c>
      <c r="BG102" s="578">
        <v>4.78</v>
      </c>
      <c r="BH102" t="s">
        <v>3876</v>
      </c>
      <c r="BI102" t="s">
        <v>3877</v>
      </c>
    </row>
    <row r="103" spans="1:61" s="540" customFormat="1" ht="11.25" customHeight="1" x14ac:dyDescent="0.25">
      <c r="A103" s="602" t="s">
        <v>4964</v>
      </c>
      <c r="B103" s="546" t="s">
        <v>953</v>
      </c>
      <c r="C103" s="734" t="s">
        <v>3636</v>
      </c>
      <c r="D103" s="734" t="s">
        <v>4811</v>
      </c>
      <c r="E103" s="524">
        <v>5</v>
      </c>
      <c r="F103" s="33">
        <v>661</v>
      </c>
      <c r="G103" s="720" t="s">
        <v>105</v>
      </c>
      <c r="H103" s="720" t="s">
        <v>105</v>
      </c>
      <c r="I103" s="525">
        <v>27.99</v>
      </c>
      <c r="J103" s="526">
        <f t="shared" si="18"/>
        <v>4.1086102179349764</v>
      </c>
      <c r="K103" s="527">
        <v>0.28749999999999998</v>
      </c>
      <c r="L103" s="528">
        <v>4</v>
      </c>
      <c r="M103" s="529">
        <f t="shared" si="19"/>
        <v>1.1499999999999999</v>
      </c>
      <c r="N103" s="530" t="s">
        <v>469</v>
      </c>
      <c r="O103" s="531">
        <v>0.27250000000000002</v>
      </c>
      <c r="P103" s="714">
        <v>45660</v>
      </c>
      <c r="Q103" s="714">
        <v>45672</v>
      </c>
      <c r="R103" s="529">
        <f t="shared" si="20"/>
        <v>5.5045871559632875</v>
      </c>
      <c r="S103" s="474">
        <f>IF(INDEX(Historical!$D$7:$D$1190,MATCH(B103,Historical!$B$7:$B$1192,0))=0,"n/a",(INDEX(Historical!$C$7:$C$1190,MATCH(B103,Historical!$B$7:$B$1192,0))/INDEX(Historical!$D$7:$D$1190,MATCH(B103,Historical!$B$7:$B$1192,0))-1)*100)</f>
        <v>4.8076923076923128</v>
      </c>
      <c r="T103" s="474">
        <f>IF(INDEX(Historical!$F$7:$F$1190,MATCH(B103,Historical!$B$7:$B$1192,0))=0,"n/a",((INDEX(Historical!$C$7:$C$1190,MATCH(B103,Historical!$B$7:$B$1192,0))/INDEX(Historical!$F$7:$F$1190,MATCH(B103,Historical!$B$7:$B$1192,0)))^(1/3)-1)*100)</f>
        <v>8.2204533452123982</v>
      </c>
      <c r="U103" s="474">
        <f>IF(INDEX(Historical!$H$7:$H$1190,MATCH(B103,Historical!$B$7:$B$1192,0))=0,"n/a",((INDEX(Historical!$C$7:$C$1190,MATCH(B103,Historical!$B$7:$B$1192,0))/INDEX(Historical!$H$7:$H$1190,MATCH(B103,Historical!$B$7:$B$1192,0)))^(1/5)-1)*100)</f>
        <v>-0.54154809396065318</v>
      </c>
      <c r="V103" s="474">
        <f>IF(INDEX(Historical!$M$7:$M$1190,MATCH(B103,Historical!$B$7:$B$1192,0))=0,"n/a",((INDEX(Historical!$C$7:$C$1190,MATCH(B103,Historical!$B$7:$B$1192,0))/INDEX(Historical!$M$7:$M$1190,MATCH(B103,Historical!$B$7:$B$1192,0)))^(1/10)-1)*100)</f>
        <v>4.1331986327506787</v>
      </c>
      <c r="W103" s="475" t="str">
        <f t="shared" si="21"/>
        <v>n/a</v>
      </c>
      <c r="X103" s="476" t="str">
        <f t="shared" si="22"/>
        <v>n/a</v>
      </c>
      <c r="Y103" s="697"/>
      <c r="Z103" s="526">
        <f t="shared" si="23"/>
        <v>105.50458715596329</v>
      </c>
      <c r="AA103" s="533">
        <f t="shared" si="24"/>
        <v>25.678899082568805</v>
      </c>
      <c r="AB103" s="528">
        <v>12</v>
      </c>
      <c r="AC103" s="534">
        <v>1.0900000000000001</v>
      </c>
      <c r="AD103" s="534" t="s">
        <v>135</v>
      </c>
      <c r="AE103" s="534">
        <v>6.42</v>
      </c>
      <c r="AF103" s="534">
        <v>2.9</v>
      </c>
      <c r="AG103" s="534">
        <v>11.52</v>
      </c>
      <c r="AH103" s="534">
        <v>-14.77</v>
      </c>
      <c r="AI103" s="534">
        <v>3.6799999999999997</v>
      </c>
      <c r="AJ103" s="534">
        <v>4</v>
      </c>
      <c r="AK103" s="534">
        <v>-1.59</v>
      </c>
      <c r="AL103" s="535">
        <v>8570</v>
      </c>
      <c r="AM103" s="536">
        <v>0.77</v>
      </c>
      <c r="AN103" s="534">
        <v>1.78</v>
      </c>
      <c r="AO103" s="537">
        <f t="shared" si="25"/>
        <v>-22.111836958594481</v>
      </c>
      <c r="AP103" s="538">
        <f t="shared" si="26"/>
        <v>3.5670621239743232</v>
      </c>
      <c r="AQ103" s="582">
        <f t="shared" si="27"/>
        <v>81.926489842524063</v>
      </c>
      <c r="AR103" s="430">
        <f>INDEX(Historical!$C$7:$C$1190,MATCH(B103,Historical!$B$7:$B$1214,0))*IF(AH103="n/a",1.03,IF(AH103&lt;0,1.01,IF(AH103&gt;10,1.1,(1+AH103/100))))</f>
        <v>1.1009</v>
      </c>
      <c r="AS103" s="533">
        <f t="shared" si="28"/>
        <v>1.1414131199999999</v>
      </c>
      <c r="AT103" s="533">
        <f t="shared" si="32"/>
        <v>1.1528272512</v>
      </c>
      <c r="AU103" s="533">
        <f t="shared" si="32"/>
        <v>1.164355523712</v>
      </c>
      <c r="AV103" s="533">
        <f t="shared" si="32"/>
        <v>1.1759990789491199</v>
      </c>
      <c r="AW103" s="526">
        <f t="shared" si="29"/>
        <v>5.7354949738611207</v>
      </c>
      <c r="AX103" s="539">
        <f t="shared" si="30"/>
        <v>20.491228916974354</v>
      </c>
      <c r="AY103" s="607">
        <v>1.32</v>
      </c>
      <c r="AZ103" s="536">
        <v>25.6</v>
      </c>
      <c r="BA103" s="536">
        <v>-8.74</v>
      </c>
      <c r="BB103" s="536">
        <v>6.67</v>
      </c>
      <c r="BC103" s="536">
        <v>5.34</v>
      </c>
      <c r="BD103" s="592"/>
      <c r="BE103" s="421">
        <v>2021</v>
      </c>
      <c r="BF103" s="421">
        <f t="shared" si="31"/>
        <v>0</v>
      </c>
      <c r="BG103" s="559">
        <v>3.8600000000000003</v>
      </c>
      <c r="BH103" t="s">
        <v>3876</v>
      </c>
      <c r="BI103" t="s">
        <v>3878</v>
      </c>
    </row>
    <row r="104" spans="1:61" ht="11.25" customHeight="1" x14ac:dyDescent="0.25">
      <c r="A104" s="577" t="s">
        <v>4780</v>
      </c>
      <c r="B104" s="405" t="s">
        <v>4778</v>
      </c>
      <c r="C104" s="734" t="s">
        <v>107</v>
      </c>
      <c r="D104" s="734" t="s">
        <v>3652</v>
      </c>
      <c r="E104" s="504">
        <v>7</v>
      </c>
      <c r="F104" s="33">
        <v>621</v>
      </c>
      <c r="G104" s="33" t="s">
        <v>105</v>
      </c>
      <c r="H104" s="33" t="s">
        <v>105</v>
      </c>
      <c r="I104" s="573">
        <v>49.61</v>
      </c>
      <c r="J104" s="430">
        <f t="shared" si="18"/>
        <v>2.1769804474904255</v>
      </c>
      <c r="K104" s="575">
        <v>0.27</v>
      </c>
      <c r="L104" s="406">
        <v>4</v>
      </c>
      <c r="M104" s="423">
        <f t="shared" si="19"/>
        <v>1.08</v>
      </c>
      <c r="N104" s="183" t="s">
        <v>3712</v>
      </c>
      <c r="O104" s="505">
        <v>0.24</v>
      </c>
      <c r="P104" s="422">
        <v>45919</v>
      </c>
      <c r="Q104" s="422">
        <v>45937</v>
      </c>
      <c r="R104" s="423">
        <f t="shared" si="20"/>
        <v>12.500000000000011</v>
      </c>
      <c r="S104" s="474">
        <f>IF(INDEX(Historical!$D$7:$D$1190,MATCH(B104,Historical!$B$7:$B$1192,0))=0,"n/a",(INDEX(Historical!$C$7:$C$1190,MATCH(B104,Historical!$B$7:$B$1192,0))/INDEX(Historical!$D$7:$D$1190,MATCH(B104,Historical!$B$7:$B$1192,0))-1)*100)</f>
        <v>26.086956521739136</v>
      </c>
      <c r="T104" s="474">
        <f>IF(INDEX(Historical!$F$7:$F$1190,MATCH(B104,Historical!$B$7:$B$1192,0))=0,"n/a",((INDEX(Historical!$C$7:$C$1190,MATCH(B104,Historical!$B$7:$B$1192,0))/INDEX(Historical!$F$7:$F$1190,MATCH(B104,Historical!$B$7:$B$1192,0)))^(1/3)-1)*100)</f>
        <v>22.78362889472745</v>
      </c>
      <c r="U104" s="474">
        <f>IF(INDEX(Historical!$H$7:$H$1190,MATCH(B104,Historical!$B$7:$B$1192,0))=0,"n/a",((INDEX(Historical!$C$7:$C$1190,MATCH(B104,Historical!$B$7:$B$1192,0))/INDEX(Historical!$H$7:$H$1190,MATCH(B104,Historical!$B$7:$B$1192,0)))^(1/5)-1)*100)</f>
        <v>34.183109372188333</v>
      </c>
      <c r="V104" s="474" t="str">
        <f>IF(INDEX(Historical!$M$7:$M$1190,MATCH(B104,Historical!$B$7:$B$1192,0))=0,"n/a",((INDEX(Historical!$C$7:$C$1190,MATCH(B104,Historical!$B$7:$B$1192,0))/INDEX(Historical!$M$7:$M$1190,MATCH(B104,Historical!$B$7:$B$1192,0)))^(1/10)-1)*100)</f>
        <v>n/a</v>
      </c>
      <c r="W104" s="475" t="str">
        <f t="shared" si="21"/>
        <v>n/a</v>
      </c>
      <c r="X104" s="476">
        <f t="shared" si="22"/>
        <v>0.79606682282692909</v>
      </c>
      <c r="Y104" s="451"/>
      <c r="Z104" s="430">
        <f t="shared" si="23"/>
        <v>23.225806451612904</v>
      </c>
      <c r="AA104" s="581">
        <f t="shared" si="24"/>
        <v>10.668817204301074</v>
      </c>
      <c r="AB104" s="406">
        <v>12</v>
      </c>
      <c r="AC104" s="568">
        <v>4.6500000000000004</v>
      </c>
      <c r="AD104" s="568" t="s">
        <v>135</v>
      </c>
      <c r="AE104" s="568">
        <v>3.38</v>
      </c>
      <c r="AF104" s="568">
        <v>2.02</v>
      </c>
      <c r="AG104" s="568">
        <v>20.979999999999997</v>
      </c>
      <c r="AH104" s="568">
        <v>-10.47</v>
      </c>
      <c r="AI104" s="568">
        <v>-2.15</v>
      </c>
      <c r="AJ104" s="568">
        <v>42.94</v>
      </c>
      <c r="AK104" s="568" t="s">
        <v>135</v>
      </c>
      <c r="AL104" s="576">
        <v>468.86</v>
      </c>
      <c r="AM104" s="571">
        <v>58.120000000000005</v>
      </c>
      <c r="AN104" s="568">
        <v>0</v>
      </c>
      <c r="AO104" s="510">
        <f t="shared" si="25"/>
        <v>25.691272615377688</v>
      </c>
      <c r="AP104" s="511">
        <f t="shared" si="26"/>
        <v>36.360089819678763</v>
      </c>
      <c r="AQ104" s="582">
        <f t="shared" si="27"/>
        <v>-2.1315832293444026</v>
      </c>
      <c r="AR104" s="430">
        <f>INDEX(Historical!$C$7:$C$1190,MATCH(B104,Historical!$B$7:$B$1214,0))*IF(AH104="n/a",1.03,IF(AH104&lt;0,1.01,IF(AH104&gt;10,1.1,(1+AH104/100))))</f>
        <v>0.87870000000000004</v>
      </c>
      <c r="AS104" s="581">
        <f t="shared" si="28"/>
        <v>0.88748700000000003</v>
      </c>
      <c r="AT104" s="581">
        <f t="shared" si="32"/>
        <v>0.91411161000000007</v>
      </c>
      <c r="AU104" s="581">
        <f t="shared" si="32"/>
        <v>0.94153495830000011</v>
      </c>
      <c r="AV104" s="581">
        <f t="shared" si="32"/>
        <v>0.96978100704900017</v>
      </c>
      <c r="AW104" s="430">
        <f t="shared" si="29"/>
        <v>4.5916145753490003</v>
      </c>
      <c r="AX104" s="516">
        <f t="shared" si="30"/>
        <v>9.2554214379137267</v>
      </c>
      <c r="AY104" s="606">
        <v>1.19</v>
      </c>
      <c r="AZ104" s="571">
        <v>52.690000000000005</v>
      </c>
      <c r="BA104" s="571">
        <v>-1.29</v>
      </c>
      <c r="BB104" s="571">
        <v>9.73</v>
      </c>
      <c r="BC104" s="571">
        <v>17.28</v>
      </c>
      <c r="BE104" s="421">
        <v>2019</v>
      </c>
      <c r="BF104" s="421">
        <f t="shared" si="31"/>
        <v>1</v>
      </c>
      <c r="BG104" s="578">
        <v>2.52</v>
      </c>
      <c r="BH104" t="s">
        <v>3876</v>
      </c>
      <c r="BI104" t="s">
        <v>3877</v>
      </c>
    </row>
    <row r="105" spans="1:61" ht="11.25" customHeight="1" x14ac:dyDescent="0.25">
      <c r="A105" s="577" t="s">
        <v>3855</v>
      </c>
      <c r="B105" s="405" t="s">
        <v>3447</v>
      </c>
      <c r="C105" s="734" t="s">
        <v>111</v>
      </c>
      <c r="D105" s="734" t="s">
        <v>3658</v>
      </c>
      <c r="E105" s="504">
        <v>10</v>
      </c>
      <c r="F105" s="33">
        <v>517</v>
      </c>
      <c r="G105" s="33" t="s">
        <v>105</v>
      </c>
      <c r="H105" s="33" t="s">
        <v>105</v>
      </c>
      <c r="I105" s="573">
        <v>162.04</v>
      </c>
      <c r="J105" s="430">
        <f t="shared" si="18"/>
        <v>0.61713157245124661</v>
      </c>
      <c r="K105" s="575">
        <v>0.25</v>
      </c>
      <c r="L105" s="406">
        <v>4</v>
      </c>
      <c r="M105" s="423">
        <f t="shared" si="19"/>
        <v>1</v>
      </c>
      <c r="N105" s="183" t="s">
        <v>288</v>
      </c>
      <c r="O105" s="505">
        <v>0.24</v>
      </c>
      <c r="P105" s="422">
        <v>45727</v>
      </c>
      <c r="Q105" s="422">
        <v>45744</v>
      </c>
      <c r="R105" s="423">
        <f t="shared" si="20"/>
        <v>4.1666666666666705</v>
      </c>
      <c r="S105" s="474">
        <f>IF(INDEX(Historical!$D$7:$D$1190,MATCH(B105,Historical!$B$7:$B$1192,0))=0,"n/a",(INDEX(Historical!$C$7:$C$1190,MATCH(B105,Historical!$B$7:$B$1192,0))/INDEX(Historical!$D$7:$D$1190,MATCH(B105,Historical!$B$7:$B$1192,0))-1)*100)</f>
        <v>4.3478260869565188</v>
      </c>
      <c r="T105" s="474">
        <f>IF(INDEX(Historical!$F$7:$F$1190,MATCH(B105,Historical!$B$7:$B$1192,0))=0,"n/a",((INDEX(Historical!$C$7:$C$1190,MATCH(B105,Historical!$B$7:$B$1192,0))/INDEX(Historical!$F$7:$F$1190,MATCH(B105,Historical!$B$7:$B$1192,0)))^(1/3)-1)*100)</f>
        <v>4.5515917149420382</v>
      </c>
      <c r="U105" s="474">
        <f>IF(INDEX(Historical!$H$7:$H$1190,MATCH(B105,Historical!$B$7:$B$1192,0))=0,"n/a",((INDEX(Historical!$C$7:$C$1190,MATCH(B105,Historical!$B$7:$B$1192,0))/INDEX(Historical!$H$7:$H$1190,MATCH(B105,Historical!$B$7:$B$1192,0)))^(1/5)-1)*100)</f>
        <v>7.1402027941006807</v>
      </c>
      <c r="V105" s="474">
        <f>IF(INDEX(Historical!$M$7:$M$1190,MATCH(B105,Historical!$B$7:$B$1192,0))=0,"n/a",((INDEX(Historical!$C$7:$C$1190,MATCH(B105,Historical!$B$7:$B$1192,0))/INDEX(Historical!$M$7:$M$1190,MATCH(B105,Historical!$B$7:$B$1192,0)))^(1/10)-1)*100)</f>
        <v>9.1493425617896982</v>
      </c>
      <c r="W105" s="475">
        <f t="shared" si="21"/>
        <v>0.78040610523429665</v>
      </c>
      <c r="X105" s="476">
        <f t="shared" si="22"/>
        <v>1.8839585208708918</v>
      </c>
      <c r="Y105" s="574"/>
      <c r="Z105" s="430">
        <f t="shared" si="23"/>
        <v>31.15264797507788</v>
      </c>
      <c r="AA105" s="581">
        <f t="shared" si="24"/>
        <v>50.479750778816197</v>
      </c>
      <c r="AB105" s="406">
        <v>12</v>
      </c>
      <c r="AC105" s="568">
        <v>3.21</v>
      </c>
      <c r="AD105" s="568">
        <v>4.18</v>
      </c>
      <c r="AE105" s="568">
        <v>5.17</v>
      </c>
      <c r="AF105" s="568">
        <v>12.51</v>
      </c>
      <c r="AG105" s="568">
        <v>26.97</v>
      </c>
      <c r="AH105" s="568">
        <v>11.98</v>
      </c>
      <c r="AI105" s="568">
        <v>8.18</v>
      </c>
      <c r="AJ105" s="568">
        <v>3.7900000000000005</v>
      </c>
      <c r="AK105" s="568">
        <v>12.1</v>
      </c>
      <c r="AL105" s="576">
        <v>14810</v>
      </c>
      <c r="AM105" s="571">
        <v>0.38</v>
      </c>
      <c r="AN105" s="568">
        <v>1.29</v>
      </c>
      <c r="AO105" s="510">
        <f t="shared" si="25"/>
        <v>-42.722416412264266</v>
      </c>
      <c r="AP105" s="511">
        <f t="shared" si="26"/>
        <v>7.7573343665519277</v>
      </c>
      <c r="AQ105" s="582">
        <f t="shared" si="27"/>
        <v>429.78053411787232</v>
      </c>
      <c r="AR105" s="430">
        <f>INDEX(Historical!$C$7:$C$1190,MATCH(B105,Historical!$B$7:$B$1214,0))*IF(AH105="n/a",1.03,IF(AH105&lt;0,1.01,IF(AH105&gt;10,1.1,(1+AH105/100))))</f>
        <v>1.056</v>
      </c>
      <c r="AS105" s="581">
        <f t="shared" si="28"/>
        <v>1.1423808000000002</v>
      </c>
      <c r="AT105" s="581">
        <f t="shared" si="32"/>
        <v>1.2566188800000002</v>
      </c>
      <c r="AU105" s="581">
        <f t="shared" si="32"/>
        <v>1.3822807680000004</v>
      </c>
      <c r="AV105" s="581">
        <f t="shared" si="32"/>
        <v>1.5205088448000006</v>
      </c>
      <c r="AW105" s="430">
        <f t="shared" si="29"/>
        <v>6.3577892928000015</v>
      </c>
      <c r="AX105" s="516">
        <f t="shared" si="30"/>
        <v>3.9235925035793642</v>
      </c>
      <c r="AY105" s="606">
        <v>0.75</v>
      </c>
      <c r="AZ105" s="571">
        <v>92.43</v>
      </c>
      <c r="BA105" s="571">
        <v>-14.38</v>
      </c>
      <c r="BB105" s="571">
        <v>5.3199999999999994</v>
      </c>
      <c r="BC105" s="571">
        <v>30.819999999999997</v>
      </c>
      <c r="BE105" s="421">
        <v>2016</v>
      </c>
      <c r="BF105" s="421">
        <f t="shared" si="31"/>
        <v>1</v>
      </c>
      <c r="BG105" s="578">
        <v>9</v>
      </c>
      <c r="BH105" t="s">
        <v>3876</v>
      </c>
      <c r="BI105" t="s">
        <v>3877</v>
      </c>
    </row>
    <row r="106" spans="1:61" ht="11.25" customHeight="1" x14ac:dyDescent="0.25">
      <c r="A106" s="577" t="s">
        <v>3800</v>
      </c>
      <c r="B106" s="405" t="s">
        <v>3777</v>
      </c>
      <c r="C106" s="734" t="s">
        <v>3656</v>
      </c>
      <c r="D106" s="734" t="s">
        <v>498</v>
      </c>
      <c r="E106" s="504">
        <v>10</v>
      </c>
      <c r="F106" s="33">
        <v>504</v>
      </c>
      <c r="G106" s="33" t="s">
        <v>105</v>
      </c>
      <c r="H106" s="33" t="s">
        <v>105</v>
      </c>
      <c r="I106" s="573">
        <v>161.47999999999999</v>
      </c>
      <c r="J106" s="430">
        <f t="shared" si="18"/>
        <v>7.3074064899677991</v>
      </c>
      <c r="K106" s="575">
        <v>2.95</v>
      </c>
      <c r="L106" s="406">
        <v>4</v>
      </c>
      <c r="M106" s="423">
        <f t="shared" si="19"/>
        <v>11.8</v>
      </c>
      <c r="N106" s="183" t="s">
        <v>3797</v>
      </c>
      <c r="O106" s="505">
        <v>2.85</v>
      </c>
      <c r="P106" s="609">
        <v>45166</v>
      </c>
      <c r="Q106" s="609">
        <v>45184</v>
      </c>
      <c r="R106" s="423">
        <f t="shared" si="20"/>
        <v>3.5087719298245648</v>
      </c>
      <c r="S106" s="474">
        <f>IF(INDEX(Historical!$D$7:$D$1190,MATCH(B106,Historical!$B$7:$B$1192,0))=0,"n/a",(INDEX(Historical!$C$7:$C$1190,MATCH(B106,Historical!$B$7:$B$1192,0))/INDEX(Historical!$D$7:$D$1190,MATCH(B106,Historical!$B$7:$B$1192,0))-1)*100)</f>
        <v>1.7241379310344973</v>
      </c>
      <c r="T106" s="474">
        <f>IF(INDEX(Historical!$F$7:$F$1190,MATCH(B106,Historical!$B$7:$B$1192,0))=0,"n/a",((INDEX(Historical!$C$7:$C$1190,MATCH(B106,Historical!$B$7:$B$1192,0))/INDEX(Historical!$F$7:$F$1190,MATCH(B106,Historical!$B$7:$B$1192,0)))^(1/3)-1)*100)</f>
        <v>3.9674924229596842</v>
      </c>
      <c r="U106" s="474">
        <f>IF(INDEX(Historical!$H$7:$H$1190,MATCH(B106,Historical!$B$7:$B$1192,0))=0,"n/a",((INDEX(Historical!$C$7:$C$1190,MATCH(B106,Historical!$B$7:$B$1192,0))/INDEX(Historical!$H$7:$H$1190,MATCH(B106,Historical!$B$7:$B$1192,0)))^(1/5)-1)*100)</f>
        <v>6.7806638011207454</v>
      </c>
      <c r="V106" s="474" t="str">
        <f>IF(INDEX(Historical!$M$7:$M$1190,MATCH(B106,Historical!$B$7:$B$1192,0))=0,"n/a",((INDEX(Historical!$C$7:$C$1190,MATCH(B106,Historical!$B$7:$B$1192,0))/INDEX(Historical!$M$7:$M$1190,MATCH(B106,Historical!$B$7:$B$1192,0)))^(1/10)-1)*100)</f>
        <v>n/a</v>
      </c>
      <c r="W106" s="475" t="str">
        <f t="shared" si="21"/>
        <v>n/a</v>
      </c>
      <c r="X106" s="476" t="str">
        <f t="shared" si="22"/>
        <v>n/a</v>
      </c>
      <c r="Y106" s="451" t="s">
        <v>4949</v>
      </c>
      <c r="Z106" s="430" t="str">
        <f t="shared" si="23"/>
        <v>n/a</v>
      </c>
      <c r="AA106" s="581" t="str">
        <f t="shared" si="24"/>
        <v>n/a</v>
      </c>
      <c r="AB106" s="406">
        <v>12</v>
      </c>
      <c r="AC106" s="568">
        <v>-88.37</v>
      </c>
      <c r="AD106" s="568" t="s">
        <v>135</v>
      </c>
      <c r="AE106" s="568">
        <v>0.59</v>
      </c>
      <c r="AF106" s="568">
        <v>0.68</v>
      </c>
      <c r="AG106" s="568">
        <v>-30.85</v>
      </c>
      <c r="AH106" s="568">
        <v>-1386.29</v>
      </c>
      <c r="AI106" s="568">
        <v>162.13</v>
      </c>
      <c r="AJ106" s="568">
        <v>-39.25</v>
      </c>
      <c r="AK106" s="568">
        <v>103.63</v>
      </c>
      <c r="AL106" s="576">
        <v>908.97</v>
      </c>
      <c r="AM106" s="571">
        <v>18.47</v>
      </c>
      <c r="AN106" s="568">
        <v>2.62</v>
      </c>
      <c r="AO106" s="510" t="str">
        <f t="shared" si="25"/>
        <v>n/a</v>
      </c>
      <c r="AP106" s="511">
        <f t="shared" si="26"/>
        <v>14.088070291088545</v>
      </c>
      <c r="AQ106" s="582" t="str">
        <f t="shared" si="27"/>
        <v>n/a</v>
      </c>
      <c r="AR106" s="430">
        <f>INDEX(Historical!$C$7:$C$1190,MATCH(B106,Historical!$B$7:$B$1214,0))*IF(AH106="n/a",1.03,IF(AH106&lt;0,1.01,IF(AH106&gt;10,1.1,(1+AH106/100))))</f>
        <v>11.918000000000001</v>
      </c>
      <c r="AS106" s="581">
        <f t="shared" si="28"/>
        <v>13.109800000000002</v>
      </c>
      <c r="AT106" s="581">
        <f t="shared" si="32"/>
        <v>14.420780000000002</v>
      </c>
      <c r="AU106" s="581">
        <f t="shared" si="32"/>
        <v>15.862858000000005</v>
      </c>
      <c r="AV106" s="581">
        <f t="shared" si="32"/>
        <v>17.449143800000005</v>
      </c>
      <c r="AW106" s="430">
        <f t="shared" si="29"/>
        <v>72.760581800000011</v>
      </c>
      <c r="AX106" s="516">
        <f t="shared" si="30"/>
        <v>45.058571835521441</v>
      </c>
      <c r="AY106" s="606">
        <v>0.83</v>
      </c>
      <c r="AZ106" s="571">
        <v>37.380000000000003</v>
      </c>
      <c r="BA106" s="571">
        <v>-63.05</v>
      </c>
      <c r="BB106" s="571">
        <v>14.680000000000001</v>
      </c>
      <c r="BC106" s="571">
        <v>-34.160000000000004</v>
      </c>
      <c r="BE106" s="421">
        <v>2015</v>
      </c>
      <c r="BF106" s="421">
        <f t="shared" si="31"/>
        <v>1</v>
      </c>
      <c r="BG106" s="578">
        <v>-7.95</v>
      </c>
      <c r="BH106" t="s">
        <v>3876</v>
      </c>
      <c r="BI106" t="s">
        <v>3877</v>
      </c>
    </row>
    <row r="107" spans="1:61" ht="11.25" customHeight="1" x14ac:dyDescent="0.25">
      <c r="A107" s="8" t="s">
        <v>4624</v>
      </c>
      <c r="B107" s="405" t="s">
        <v>4625</v>
      </c>
      <c r="C107" s="734" t="s">
        <v>107</v>
      </c>
      <c r="D107" s="734" t="s">
        <v>3652</v>
      </c>
      <c r="E107" s="504">
        <v>12</v>
      </c>
      <c r="F107" s="33">
        <v>451</v>
      </c>
      <c r="G107" s="33" t="s">
        <v>114</v>
      </c>
      <c r="H107" s="33" t="s">
        <v>114</v>
      </c>
      <c r="I107" s="573">
        <v>37.64</v>
      </c>
      <c r="J107" s="430">
        <f t="shared" si="18"/>
        <v>2.9224229543039324</v>
      </c>
      <c r="K107" s="575">
        <v>0.27500000000000002</v>
      </c>
      <c r="L107" s="406">
        <v>4</v>
      </c>
      <c r="M107" s="423">
        <f t="shared" si="19"/>
        <v>1.1000000000000001</v>
      </c>
      <c r="N107" s="183" t="s">
        <v>162</v>
      </c>
      <c r="O107" s="505">
        <v>0.25</v>
      </c>
      <c r="P107" s="422">
        <v>45730</v>
      </c>
      <c r="Q107" s="422">
        <v>45748</v>
      </c>
      <c r="R107" s="423">
        <f t="shared" si="20"/>
        <v>10.000000000000009</v>
      </c>
      <c r="S107" s="474">
        <f>IF(INDEX(Historical!$D$7:$D$1190,MATCH(B107,Historical!$B$7:$B$1192,0))=0,"n/a",(INDEX(Historical!$C$7:$C$1190,MATCH(B107,Historical!$B$7:$B$1192,0))/INDEX(Historical!$D$7:$D$1190,MATCH(B107,Historical!$B$7:$B$1192,0))-1)*100)</f>
        <v>6.4864864864864868</v>
      </c>
      <c r="T107" s="474">
        <f>IF(INDEX(Historical!$F$7:$F$1190,MATCH(B107,Historical!$B$7:$B$1192,0))=0,"n/a",((INDEX(Historical!$C$7:$C$1190,MATCH(B107,Historical!$B$7:$B$1192,0))/INDEX(Historical!$F$7:$F$1190,MATCH(B107,Historical!$B$7:$B$1192,0)))^(1/3)-1)*100)</f>
        <v>8.5546675808561456</v>
      </c>
      <c r="U107" s="474">
        <f>IF(INDEX(Historical!$H$7:$H$1190,MATCH(B107,Historical!$B$7:$B$1192,0))=0,"n/a",((INDEX(Historical!$C$7:$C$1190,MATCH(B107,Historical!$B$7:$B$1192,0))/INDEX(Historical!$H$7:$H$1190,MATCH(B107,Historical!$B$7:$B$1192,0)))^(1/5)-1)*100)</f>
        <v>7.223575493878398</v>
      </c>
      <c r="V107" s="474">
        <f>IF(INDEX(Historical!$M$7:$M$1190,MATCH(B107,Historical!$B$7:$B$1192,0))=0,"n/a",((INDEX(Historical!$C$7:$C$1190,MATCH(B107,Historical!$B$7:$B$1192,0))/INDEX(Historical!$M$7:$M$1190,MATCH(B107,Historical!$B$7:$B$1192,0)))^(1/10)-1)*100)</f>
        <v>15.911191790916135</v>
      </c>
      <c r="W107" s="475">
        <f t="shared" si="21"/>
        <v>0.45399336446955613</v>
      </c>
      <c r="X107" s="476">
        <f t="shared" si="22"/>
        <v>1.9109988079043381</v>
      </c>
      <c r="Y107" s="442"/>
      <c r="Z107" s="430">
        <f t="shared" si="23"/>
        <v>39.007092198581567</v>
      </c>
      <c r="AA107" s="581">
        <f t="shared" si="24"/>
        <v>13.347517730496454</v>
      </c>
      <c r="AB107" s="406">
        <v>12</v>
      </c>
      <c r="AC107" s="568">
        <v>2.82</v>
      </c>
      <c r="AD107" s="568">
        <v>1</v>
      </c>
      <c r="AE107" s="568">
        <v>2.34</v>
      </c>
      <c r="AF107" s="568">
        <v>1.22</v>
      </c>
      <c r="AG107" s="568">
        <v>9.59</v>
      </c>
      <c r="AH107" s="568">
        <v>5.8000000000000007</v>
      </c>
      <c r="AI107" s="568">
        <v>20.28</v>
      </c>
      <c r="AJ107" s="568">
        <v>3.7800000000000002</v>
      </c>
      <c r="AK107" s="568">
        <v>13.38</v>
      </c>
      <c r="AL107" s="576">
        <v>6880</v>
      </c>
      <c r="AM107" s="571">
        <v>0.91</v>
      </c>
      <c r="AN107" s="568">
        <v>0.51</v>
      </c>
      <c r="AO107" s="510">
        <f t="shared" si="25"/>
        <v>-3.2015192823141234</v>
      </c>
      <c r="AP107" s="511">
        <f t="shared" si="26"/>
        <v>10.145998448182331</v>
      </c>
      <c r="AQ107" s="582">
        <f t="shared" si="27"/>
        <v>-14.927556018530296</v>
      </c>
      <c r="AR107" s="430">
        <f>INDEX(Historical!$C$7:$C$1190,MATCH(B107,Historical!$B$7:$B$1214,0))*IF(AH107="n/a",1.03,IF(AH107&lt;0,1.01,IF(AH107&gt;10,1.1,(1+AH107/100))))</f>
        <v>1.04213</v>
      </c>
      <c r="AS107" s="581">
        <f t="shared" si="28"/>
        <v>1.1463430000000001</v>
      </c>
      <c r="AT107" s="581">
        <f t="shared" ref="AT107:AV126" si="33">IF($AK107="n/a",1.03*AS107,IF($AK107&lt;0,1.01*AS107,IF($AK107&gt;10,1.1*AS107,(1+$AK107/100)*AS107)))</f>
        <v>1.2609773000000002</v>
      </c>
      <c r="AU107" s="581">
        <f t="shared" si="33"/>
        <v>1.3870750300000003</v>
      </c>
      <c r="AV107" s="581">
        <f t="shared" si="33"/>
        <v>1.5257825330000006</v>
      </c>
      <c r="AW107" s="430">
        <f t="shared" si="29"/>
        <v>6.3623078630000016</v>
      </c>
      <c r="AX107" s="516">
        <f t="shared" si="30"/>
        <v>16.903049582890546</v>
      </c>
      <c r="AY107" s="606">
        <v>0.95</v>
      </c>
      <c r="AZ107" s="571">
        <v>49.25</v>
      </c>
      <c r="BA107" s="571">
        <v>-6.370000000000001</v>
      </c>
      <c r="BB107" s="571">
        <v>8.09</v>
      </c>
      <c r="BC107" s="571">
        <v>13.089999999999998</v>
      </c>
      <c r="BE107" s="421">
        <v>2013</v>
      </c>
      <c r="BF107" s="421">
        <f t="shared" si="31"/>
        <v>1</v>
      </c>
      <c r="BG107" s="578">
        <v>1.0900000000000001</v>
      </c>
      <c r="BH107" t="s">
        <v>3876</v>
      </c>
      <c r="BI107" t="s">
        <v>3877</v>
      </c>
    </row>
    <row r="108" spans="1:61" ht="11.25" customHeight="1" x14ac:dyDescent="0.25">
      <c r="A108" s="8" t="s">
        <v>4118</v>
      </c>
      <c r="B108" s="405" t="s">
        <v>468</v>
      </c>
      <c r="C108" s="734" t="s">
        <v>152</v>
      </c>
      <c r="D108" s="734" t="s">
        <v>3637</v>
      </c>
      <c r="E108" s="504">
        <v>29</v>
      </c>
      <c r="F108" s="33">
        <v>127</v>
      </c>
      <c r="G108" s="33" t="s">
        <v>105</v>
      </c>
      <c r="H108" s="33" t="s">
        <v>105</v>
      </c>
      <c r="I108" s="568">
        <v>148.78</v>
      </c>
      <c r="J108" s="430">
        <f t="shared" si="18"/>
        <v>1.3730340099475737</v>
      </c>
      <c r="K108" s="579">
        <v>0.51070000000000004</v>
      </c>
      <c r="L108" s="406">
        <v>4</v>
      </c>
      <c r="M108" s="423">
        <f t="shared" si="19"/>
        <v>2.0428000000000002</v>
      </c>
      <c r="N108" s="183" t="s">
        <v>469</v>
      </c>
      <c r="O108" s="506">
        <v>0.50560000000000005</v>
      </c>
      <c r="P108" s="422">
        <v>45839</v>
      </c>
      <c r="Q108" s="422">
        <v>45853</v>
      </c>
      <c r="R108" s="423">
        <f t="shared" si="20"/>
        <v>1.0087025316455682</v>
      </c>
      <c r="S108" s="474">
        <f>IF(INDEX(Historical!$D$7:$D$1190,MATCH(B108,Historical!$B$7:$B$1192,0))=0,"n/a",(INDEX(Historical!$C$7:$C$1190,MATCH(B108,Historical!$B$7:$B$1192,0))/INDEX(Historical!$D$7:$D$1190,MATCH(B108,Historical!$B$7:$B$1192,0))-1)*100)</f>
        <v>0.9936766034327027</v>
      </c>
      <c r="T108" s="474">
        <f>IF(INDEX(Historical!$F$7:$F$1190,MATCH(B108,Historical!$B$7:$B$1192,0))=0,"n/a",((INDEX(Historical!$C$7:$C$1190,MATCH(B108,Historical!$B$7:$B$1192,0))/INDEX(Historical!$F$7:$F$1190,MATCH(B108,Historical!$B$7:$B$1192,0)))^(1/3)-1)*100)</f>
        <v>0.9968220191563848</v>
      </c>
      <c r="U108" s="474">
        <f>IF(INDEX(Historical!$H$7:$H$1190,MATCH(B108,Historical!$B$7:$B$1192,0))=0,"n/a",((INDEX(Historical!$C$7:$C$1190,MATCH(B108,Historical!$B$7:$B$1192,0))/INDEX(Historical!$H$7:$H$1190,MATCH(B108,Historical!$B$7:$B$1192,0)))^(1/5)-1)*100)</f>
        <v>0.99925678076051572</v>
      </c>
      <c r="V108" s="474">
        <f>IF(INDEX(Historical!$M$7:$M$1190,MATCH(B108,Historical!$B$7:$B$1192,0))=0,"n/a",((INDEX(Historical!$C$7:$C$1190,MATCH(B108,Historical!$B$7:$B$1192,0))/INDEX(Historical!$M$7:$M$1190,MATCH(B108,Historical!$B$7:$B$1192,0)))^(1/10)-1)*100)</f>
        <v>4.5472129682976536</v>
      </c>
      <c r="W108" s="475">
        <f t="shared" si="21"/>
        <v>0.21975148024232716</v>
      </c>
      <c r="X108" s="476" t="str">
        <f t="shared" si="22"/>
        <v>n/a</v>
      </c>
      <c r="Y108" s="574"/>
      <c r="Z108" s="430">
        <f t="shared" si="23"/>
        <v>31.720496894409937</v>
      </c>
      <c r="AA108" s="581">
        <f t="shared" si="24"/>
        <v>23.102484472049689</v>
      </c>
      <c r="AB108" s="406">
        <v>6</v>
      </c>
      <c r="AC108" s="568">
        <v>6.44</v>
      </c>
      <c r="AD108" s="568">
        <v>1.81</v>
      </c>
      <c r="AE108" s="568">
        <v>0.16</v>
      </c>
      <c r="AF108" s="568" t="s">
        <v>135</v>
      </c>
      <c r="AG108" s="568" t="s">
        <v>135</v>
      </c>
      <c r="AH108" s="568">
        <v>14.57</v>
      </c>
      <c r="AI108" s="568">
        <v>12.65</v>
      </c>
      <c r="AJ108" s="568" t="s">
        <v>135</v>
      </c>
      <c r="AK108" s="568">
        <v>12.78</v>
      </c>
      <c r="AL108" s="576">
        <v>35530</v>
      </c>
      <c r="AM108" s="571">
        <v>0.27</v>
      </c>
      <c r="AN108" s="568" t="s">
        <v>135</v>
      </c>
      <c r="AO108" s="510">
        <f t="shared" si="25"/>
        <v>-20.7301936813416</v>
      </c>
      <c r="AP108" s="511">
        <f t="shared" si="26"/>
        <v>2.3722907907080897</v>
      </c>
      <c r="AQ108" s="582" t="str">
        <f t="shared" si="27"/>
        <v>n/a</v>
      </c>
      <c r="AR108" s="430">
        <f>INDEX(Historical!$C$7:$C$1190,MATCH(B108,Historical!$B$7:$B$1214,0))*IF(AH108="n/a",1.03,IF(AH108&lt;0,1.01,IF(AH108&gt;10,1.1,(1+AH108/100))))</f>
        <v>2.2136400000000003</v>
      </c>
      <c r="AS108" s="581">
        <f t="shared" si="28"/>
        <v>2.4350040000000006</v>
      </c>
      <c r="AT108" s="581">
        <f t="shared" si="33"/>
        <v>2.6785044000000009</v>
      </c>
      <c r="AU108" s="581">
        <f t="shared" si="33"/>
        <v>2.946354840000001</v>
      </c>
      <c r="AV108" s="581">
        <f t="shared" si="33"/>
        <v>3.2409903240000015</v>
      </c>
      <c r="AW108" s="430">
        <f t="shared" si="29"/>
        <v>13.514493564000006</v>
      </c>
      <c r="AX108" s="516">
        <f t="shared" si="30"/>
        <v>9.0835418497109863</v>
      </c>
      <c r="AY108" s="606">
        <v>0.74</v>
      </c>
      <c r="AZ108" s="571">
        <v>39.65</v>
      </c>
      <c r="BA108" s="571">
        <v>-11.67</v>
      </c>
      <c r="BB108" s="571">
        <v>-5.48</v>
      </c>
      <c r="BC108" s="571">
        <v>7.1400000000000006</v>
      </c>
      <c r="BE108" s="421">
        <v>1997</v>
      </c>
      <c r="BF108" s="421">
        <f t="shared" si="31"/>
        <v>3</v>
      </c>
      <c r="BG108" s="578">
        <v>3.18</v>
      </c>
      <c r="BH108" t="s">
        <v>3876</v>
      </c>
      <c r="BI108" t="s">
        <v>3877</v>
      </c>
    </row>
    <row r="109" spans="1:61" ht="11.25" customHeight="1" x14ac:dyDescent="0.25">
      <c r="A109" s="577" t="s">
        <v>4900</v>
      </c>
      <c r="B109" s="405" t="s">
        <v>4897</v>
      </c>
      <c r="C109" s="734" t="s">
        <v>111</v>
      </c>
      <c r="D109" s="734" t="s">
        <v>1146</v>
      </c>
      <c r="E109" s="504">
        <v>6</v>
      </c>
      <c r="F109" s="33">
        <v>631</v>
      </c>
      <c r="G109" s="33" t="s">
        <v>105</v>
      </c>
      <c r="H109" s="33" t="s">
        <v>105</v>
      </c>
      <c r="I109" s="573">
        <v>65.2</v>
      </c>
      <c r="J109" s="430">
        <f t="shared" si="18"/>
        <v>1.3803680981595092</v>
      </c>
      <c r="K109" s="575">
        <v>0.22500000000000001</v>
      </c>
      <c r="L109" s="406">
        <v>4</v>
      </c>
      <c r="M109" s="423">
        <f t="shared" si="19"/>
        <v>0.9</v>
      </c>
      <c r="N109" s="183" t="s">
        <v>1164</v>
      </c>
      <c r="O109" s="505">
        <v>0.19</v>
      </c>
      <c r="P109" s="422">
        <v>45646</v>
      </c>
      <c r="Q109" s="422">
        <v>45695</v>
      </c>
      <c r="R109" s="423">
        <f t="shared" si="20"/>
        <v>18.421052631578949</v>
      </c>
      <c r="S109" s="474">
        <f>IF(INDEX(Historical!$D$7:$D$1190,MATCH(B109,Historical!$B$7:$B$1192,0))=0,"n/a",(INDEX(Historical!$C$7:$C$1190,MATCH(B109,Historical!$B$7:$B$1192,0))/INDEX(Historical!$D$7:$D$1190,MATCH(B109,Historical!$B$7:$B$1192,0))-1)*100)</f>
        <v>2.7027027027026973</v>
      </c>
      <c r="T109" s="474">
        <f>IF(INDEX(Historical!$F$7:$F$1190,MATCH(B109,Historical!$B$7:$B$1192,0))=0,"n/a",((INDEX(Historical!$C$7:$C$1190,MATCH(B109,Historical!$B$7:$B$1192,0))/INDEX(Historical!$F$7:$F$1190,MATCH(B109,Historical!$B$7:$B$1192,0)))^(1/3)-1)*100)</f>
        <v>16.553177619681136</v>
      </c>
      <c r="U109" s="474" t="str">
        <f>IF(INDEX(Historical!$H$7:$H$1190,MATCH(B109,Historical!$B$7:$B$1192,0))=0,"n/a",((INDEX(Historical!$C$7:$C$1190,MATCH(B109,Historical!$B$7:$B$1192,0))/INDEX(Historical!$H$7:$H$1190,MATCH(B109,Historical!$B$7:$B$1192,0)))^(1/5)-1)*100)</f>
        <v>n/a</v>
      </c>
      <c r="V109" s="474" t="str">
        <f>IF(INDEX(Historical!$M$7:$M$1190,MATCH(B109,Historical!$B$7:$B$1192,0))=0,"n/a",((INDEX(Historical!$C$7:$C$1190,MATCH(B109,Historical!$B$7:$B$1192,0))/INDEX(Historical!$M$7:$M$1190,MATCH(B109,Historical!$B$7:$B$1192,0)))^(1/10)-1)*100)</f>
        <v>n/a</v>
      </c>
      <c r="W109" s="475" t="str">
        <f t="shared" si="21"/>
        <v>n/a</v>
      </c>
      <c r="X109" s="476" t="str">
        <f t="shared" si="22"/>
        <v>n/a</v>
      </c>
      <c r="Y109" s="449"/>
      <c r="Z109" s="430">
        <f t="shared" si="23"/>
        <v>35.856573705179287</v>
      </c>
      <c r="AA109" s="581">
        <f t="shared" si="24"/>
        <v>25.976095617529882</v>
      </c>
      <c r="AB109" s="406">
        <v>12</v>
      </c>
      <c r="AC109" s="568">
        <v>2.5099999999999998</v>
      </c>
      <c r="AD109" s="568">
        <v>1.82</v>
      </c>
      <c r="AE109" s="568">
        <v>2.4700000000000002</v>
      </c>
      <c r="AF109" s="568">
        <v>3.77</v>
      </c>
      <c r="AG109" s="568">
        <v>10.79</v>
      </c>
      <c r="AH109" s="568">
        <v>18.43</v>
      </c>
      <c r="AI109" s="568">
        <v>13.86</v>
      </c>
      <c r="AJ109" s="568">
        <v>-28.1</v>
      </c>
      <c r="AK109" s="568">
        <v>14.330000000000002</v>
      </c>
      <c r="AL109" s="576">
        <v>55490</v>
      </c>
      <c r="AM109" s="571">
        <v>5.9499999999999993</v>
      </c>
      <c r="AN109" s="568">
        <v>0.81</v>
      </c>
      <c r="AO109" s="510" t="str">
        <f t="shared" si="25"/>
        <v>n/a</v>
      </c>
      <c r="AP109" s="511" t="str">
        <f t="shared" si="26"/>
        <v>n/a</v>
      </c>
      <c r="AQ109" s="582">
        <f t="shared" si="27"/>
        <v>108.62500167428286</v>
      </c>
      <c r="AR109" s="430">
        <f>INDEX(Historical!$C$7:$C$1190,MATCH(B109,Historical!$B$7:$B$1214,0))*IF(AH109="n/a",1.03,IF(AH109&lt;0,1.01,IF(AH109&gt;10,1.1,(1+AH109/100))))</f>
        <v>0.83600000000000008</v>
      </c>
      <c r="AS109" s="581">
        <f t="shared" si="28"/>
        <v>0.9196000000000002</v>
      </c>
      <c r="AT109" s="581">
        <f t="shared" si="33"/>
        <v>1.0115600000000002</v>
      </c>
      <c r="AU109" s="581">
        <f t="shared" si="33"/>
        <v>1.1127160000000003</v>
      </c>
      <c r="AV109" s="581">
        <f t="shared" si="33"/>
        <v>1.2239876000000003</v>
      </c>
      <c r="AW109" s="430">
        <f t="shared" si="29"/>
        <v>5.1038636000000013</v>
      </c>
      <c r="AX109" s="516">
        <f t="shared" si="30"/>
        <v>7.8280116564417188</v>
      </c>
      <c r="AY109" s="606">
        <v>1.25</v>
      </c>
      <c r="AZ109" s="571">
        <v>20.25</v>
      </c>
      <c r="BA109" s="571">
        <v>-21.75</v>
      </c>
      <c r="BB109" s="571">
        <v>-8.5299999999999994</v>
      </c>
      <c r="BC109" s="571">
        <v>-5.6000000000000005</v>
      </c>
      <c r="BE109" s="421">
        <v>2020</v>
      </c>
      <c r="BF109" s="421">
        <f t="shared" si="31"/>
        <v>1</v>
      </c>
      <c r="BG109" s="578">
        <v>3.8899999999999997</v>
      </c>
      <c r="BH109" t="s">
        <v>3876</v>
      </c>
      <c r="BI109" t="s">
        <v>3877</v>
      </c>
    </row>
    <row r="110" spans="1:61" s="540" customFormat="1" ht="11.25" customHeight="1" x14ac:dyDescent="0.25">
      <c r="A110" s="523" t="s">
        <v>4119</v>
      </c>
      <c r="B110" s="546" t="s">
        <v>473</v>
      </c>
      <c r="C110" s="734" t="s">
        <v>3535</v>
      </c>
      <c r="D110" s="734" t="s">
        <v>3640</v>
      </c>
      <c r="E110" s="524">
        <v>23</v>
      </c>
      <c r="F110" s="33">
        <v>153</v>
      </c>
      <c r="G110" s="720" t="s">
        <v>114</v>
      </c>
      <c r="H110" s="720" t="s">
        <v>114</v>
      </c>
      <c r="I110" s="525">
        <v>43.12</v>
      </c>
      <c r="J110" s="526">
        <f t="shared" si="18"/>
        <v>2.8756957328385901</v>
      </c>
      <c r="K110" s="527">
        <v>0.31</v>
      </c>
      <c r="L110" s="528">
        <v>4</v>
      </c>
      <c r="M110" s="529">
        <f t="shared" si="19"/>
        <v>1.24</v>
      </c>
      <c r="N110" s="530" t="s">
        <v>147</v>
      </c>
      <c r="O110" s="776">
        <v>0.3</v>
      </c>
      <c r="P110" s="714">
        <v>45629</v>
      </c>
      <c r="Q110" s="714">
        <v>45639</v>
      </c>
      <c r="R110" s="529">
        <f t="shared" si="20"/>
        <v>3.3333333333333366</v>
      </c>
      <c r="S110" s="474">
        <f>IF(INDEX(Historical!$D$7:$D$1190,MATCH(B110,Historical!$B$7:$B$1192,0))=0,"n/a",(INDEX(Historical!$C$7:$C$1190,MATCH(B110,Historical!$B$7:$B$1192,0))/INDEX(Historical!$D$7:$D$1190,MATCH(B110,Historical!$B$7:$B$1192,0))-1)*100)</f>
        <v>3.4188034188034289</v>
      </c>
      <c r="T110" s="474">
        <f>IF(INDEX(Historical!$F$7:$F$1190,MATCH(B110,Historical!$B$7:$B$1192,0))=0,"n/a",((INDEX(Historical!$C$7:$C$1190,MATCH(B110,Historical!$B$7:$B$1192,0))/INDEX(Historical!$F$7:$F$1190,MATCH(B110,Historical!$B$7:$B$1192,0)))^(1/3)-1)*100)</f>
        <v>3.5427330403113633</v>
      </c>
      <c r="U110" s="474">
        <f>IF(INDEX(Historical!$H$7:$H$1190,MATCH(B110,Historical!$B$7:$B$1192,0))=0,"n/a",((INDEX(Historical!$C$7:$C$1190,MATCH(B110,Historical!$B$7:$B$1192,0))/INDEX(Historical!$H$7:$H$1190,MATCH(B110,Historical!$B$7:$B$1192,0)))^(1/5)-1)*100)</f>
        <v>2.8772186342699069</v>
      </c>
      <c r="V110" s="474">
        <f>IF(INDEX(Historical!$M$7:$M$1190,MATCH(B110,Historical!$B$7:$B$1192,0))=0,"n/a",((INDEX(Historical!$C$7:$C$1190,MATCH(B110,Historical!$B$7:$B$1192,0))/INDEX(Historical!$M$7:$M$1190,MATCH(B110,Historical!$B$7:$B$1192,0)))^(1/10)-1)*100)</f>
        <v>7.0255401254300187</v>
      </c>
      <c r="W110" s="475">
        <f t="shared" si="21"/>
        <v>0.40953700112755365</v>
      </c>
      <c r="X110" s="476" t="str">
        <f t="shared" si="22"/>
        <v>n/a</v>
      </c>
      <c r="Y110" s="605"/>
      <c r="Z110" s="526">
        <f t="shared" si="23"/>
        <v>66.666666666666657</v>
      </c>
      <c r="AA110" s="533">
        <f t="shared" si="24"/>
        <v>23.182795698924728</v>
      </c>
      <c r="AB110" s="528">
        <v>12</v>
      </c>
      <c r="AC110" s="534">
        <v>1.86</v>
      </c>
      <c r="AD110" s="534">
        <v>0.64</v>
      </c>
      <c r="AE110" s="534">
        <v>2.71</v>
      </c>
      <c r="AF110" s="534">
        <v>2.38</v>
      </c>
      <c r="AG110" s="534">
        <v>9.0300000000000011</v>
      </c>
      <c r="AH110" s="534">
        <v>58.989999999999995</v>
      </c>
      <c r="AI110" s="534">
        <v>38.01</v>
      </c>
      <c r="AJ110" s="534">
        <v>-7.6300000000000008</v>
      </c>
      <c r="AK110" s="534">
        <v>36.049999999999997</v>
      </c>
      <c r="AL110" s="535">
        <v>569.87</v>
      </c>
      <c r="AM110" s="536">
        <v>3.64</v>
      </c>
      <c r="AN110" s="534">
        <v>0.02</v>
      </c>
      <c r="AO110" s="537">
        <f t="shared" si="25"/>
        <v>-17.429881331816233</v>
      </c>
      <c r="AP110" s="538">
        <f t="shared" si="26"/>
        <v>5.752914367108497</v>
      </c>
      <c r="AQ110" s="582">
        <f t="shared" si="27"/>
        <v>56.595804915345106</v>
      </c>
      <c r="AR110" s="430">
        <f>INDEX(Historical!$C$7:$C$1190,MATCH(B110,Historical!$B$7:$B$1214,0))*IF(AH110="n/a",1.03,IF(AH110&lt;0,1.01,IF(AH110&gt;10,1.1,(1+AH110/100))))</f>
        <v>1.331</v>
      </c>
      <c r="AS110" s="533">
        <f t="shared" si="28"/>
        <v>1.4641000000000002</v>
      </c>
      <c r="AT110" s="533">
        <f t="shared" si="33"/>
        <v>1.6105100000000003</v>
      </c>
      <c r="AU110" s="533">
        <f t="shared" si="33"/>
        <v>1.7715610000000006</v>
      </c>
      <c r="AV110" s="533">
        <f t="shared" si="33"/>
        <v>1.9487171000000008</v>
      </c>
      <c r="AW110" s="526">
        <f t="shared" si="29"/>
        <v>8.1258881000000027</v>
      </c>
      <c r="AX110" s="539">
        <f t="shared" si="30"/>
        <v>18.844823979591844</v>
      </c>
      <c r="AY110" s="607">
        <v>0.47</v>
      </c>
      <c r="AZ110" s="536">
        <v>13.44</v>
      </c>
      <c r="BA110" s="536">
        <v>-8.5299999999999994</v>
      </c>
      <c r="BB110" s="536">
        <v>0.47000000000000003</v>
      </c>
      <c r="BC110" s="536">
        <v>1.27</v>
      </c>
      <c r="BD110" s="592"/>
      <c r="BE110" s="421">
        <v>2002</v>
      </c>
      <c r="BF110" s="421">
        <f t="shared" si="31"/>
        <v>2</v>
      </c>
      <c r="BG110" s="559">
        <v>0.91999999999999993</v>
      </c>
      <c r="BH110" t="s">
        <v>3876</v>
      </c>
      <c r="BI110" t="s">
        <v>3877</v>
      </c>
    </row>
    <row r="111" spans="1:61" ht="11.25" customHeight="1" x14ac:dyDescent="0.25">
      <c r="A111" s="8" t="s">
        <v>4120</v>
      </c>
      <c r="B111" s="405" t="s">
        <v>471</v>
      </c>
      <c r="C111" s="734" t="s">
        <v>127</v>
      </c>
      <c r="D111" s="734" t="s">
        <v>4774</v>
      </c>
      <c r="E111" s="504">
        <v>25</v>
      </c>
      <c r="F111" s="33">
        <v>146</v>
      </c>
      <c r="G111" s="33" t="s">
        <v>36</v>
      </c>
      <c r="H111" s="33" t="s">
        <v>36</v>
      </c>
      <c r="I111" s="573">
        <v>494.52</v>
      </c>
      <c r="J111" s="430">
        <f t="shared" si="18"/>
        <v>0.46105314244115503</v>
      </c>
      <c r="K111" s="579">
        <v>0.56999999999999995</v>
      </c>
      <c r="L111" s="406">
        <v>4</v>
      </c>
      <c r="M111" s="423">
        <f t="shared" si="19"/>
        <v>2.2799999999999998</v>
      </c>
      <c r="N111" s="183" t="s">
        <v>106</v>
      </c>
      <c r="O111" s="506">
        <v>0.5</v>
      </c>
      <c r="P111" s="422">
        <v>45870</v>
      </c>
      <c r="Q111" s="422">
        <v>45884</v>
      </c>
      <c r="R111" s="423">
        <f t="shared" si="20"/>
        <v>13.999999999999989</v>
      </c>
      <c r="S111" s="474">
        <f>IF(INDEX(Historical!$D$7:$D$1190,MATCH(B111,Historical!$B$7:$B$1192,0))=0,"n/a",(INDEX(Historical!$C$7:$C$1190,MATCH(B111,Historical!$B$7:$B$1192,0))/INDEX(Historical!$D$7:$D$1190,MATCH(B111,Historical!$B$7:$B$1192,0))-1)*100)</f>
        <v>14.814814814814813</v>
      </c>
      <c r="T111" s="474">
        <f>IF(INDEX(Historical!$F$7:$F$1190,MATCH(B111,Historical!$B$7:$B$1192,0))=0,"n/a",((INDEX(Historical!$C$7:$C$1190,MATCH(B111,Historical!$B$7:$B$1192,0))/INDEX(Historical!$F$7:$F$1190,MATCH(B111,Historical!$B$7:$B$1192,0)))^(1/3)-1)*100)</f>
        <v>10.729700613034087</v>
      </c>
      <c r="U111" s="474">
        <f>IF(INDEX(Historical!$H$7:$H$1190,MATCH(B111,Historical!$B$7:$B$1192,0))=0,"n/a",((INDEX(Historical!$C$7:$C$1190,MATCH(B111,Historical!$B$7:$B$1192,0))/INDEX(Historical!$H$7:$H$1190,MATCH(B111,Historical!$B$7:$B$1192,0)))^(1/5)-1)*100)</f>
        <v>8.800432737872077</v>
      </c>
      <c r="V111" s="474">
        <f>IF(INDEX(Historical!$M$7:$M$1190,MATCH(B111,Historical!$B$7:$B$1192,0))=0,"n/a",((INDEX(Historical!$C$7:$C$1190,MATCH(B111,Historical!$B$7:$B$1192,0))/INDEX(Historical!$M$7:$M$1190,MATCH(B111,Historical!$B$7:$B$1192,0)))^(1/10)-1)*100)</f>
        <v>9.3628791493330041</v>
      </c>
      <c r="W111" s="475">
        <f t="shared" si="21"/>
        <v>0.939928049642615</v>
      </c>
      <c r="X111" s="476">
        <f t="shared" si="22"/>
        <v>0.56485447611502415</v>
      </c>
      <c r="Y111" s="449"/>
      <c r="Z111" s="430">
        <f t="shared" si="23"/>
        <v>15.573770491803277</v>
      </c>
      <c r="AA111" s="581">
        <f t="shared" si="24"/>
        <v>33.778688524590159</v>
      </c>
      <c r="AB111" s="406">
        <v>12</v>
      </c>
      <c r="AC111" s="568">
        <v>14.64</v>
      </c>
      <c r="AD111" s="568">
        <v>3.12</v>
      </c>
      <c r="AE111" s="568">
        <v>1.1499999999999999</v>
      </c>
      <c r="AF111" s="568">
        <v>5.23</v>
      </c>
      <c r="AG111" s="568">
        <v>16.75</v>
      </c>
      <c r="AH111" s="568">
        <v>9.629999999999999</v>
      </c>
      <c r="AI111" s="568">
        <v>11.16</v>
      </c>
      <c r="AJ111" s="568">
        <v>15.58</v>
      </c>
      <c r="AK111" s="568">
        <v>10.84</v>
      </c>
      <c r="AL111" s="576">
        <v>18390</v>
      </c>
      <c r="AM111" s="571">
        <v>0.47000000000000003</v>
      </c>
      <c r="AN111" s="568">
        <v>0.84</v>
      </c>
      <c r="AO111" s="510">
        <f t="shared" si="25"/>
        <v>-24.517202644276928</v>
      </c>
      <c r="AP111" s="511">
        <f t="shared" si="26"/>
        <v>9.2614858803132325</v>
      </c>
      <c r="AQ111" s="582">
        <f t="shared" si="27"/>
        <v>180.2082883884824</v>
      </c>
      <c r="AR111" s="430">
        <f>INDEX(Historical!$C$7:$C$1190,MATCH(B111,Historical!$B$7:$B$1214,0))*IF(AH111="n/a",1.03,IF(AH111&lt;0,1.01,IF(AH111&gt;10,1.1,(1+AH111/100))))</f>
        <v>2.0391180000000002</v>
      </c>
      <c r="AS111" s="581">
        <f t="shared" si="28"/>
        <v>2.2430298000000004</v>
      </c>
      <c r="AT111" s="581">
        <f t="shared" si="33"/>
        <v>2.4673327800000004</v>
      </c>
      <c r="AU111" s="581">
        <f t="shared" si="33"/>
        <v>2.7140660580000007</v>
      </c>
      <c r="AV111" s="581">
        <f t="shared" si="33"/>
        <v>2.9854726638000009</v>
      </c>
      <c r="AW111" s="430">
        <f t="shared" si="29"/>
        <v>12.449019301800003</v>
      </c>
      <c r="AX111" s="516">
        <f t="shared" si="30"/>
        <v>2.517394504125213</v>
      </c>
      <c r="AY111" s="606">
        <v>0.65</v>
      </c>
      <c r="AZ111" s="571">
        <v>41.08</v>
      </c>
      <c r="BA111" s="571">
        <v>-6.9099999999999993</v>
      </c>
      <c r="BB111" s="571">
        <v>-3.7699999999999996</v>
      </c>
      <c r="BC111" s="571">
        <v>10.130000000000001</v>
      </c>
      <c r="BE111" s="421">
        <v>2000</v>
      </c>
      <c r="BF111" s="421">
        <f t="shared" si="31"/>
        <v>3</v>
      </c>
      <c r="BG111" s="578">
        <v>7.33</v>
      </c>
      <c r="BH111" t="s">
        <v>3876</v>
      </c>
      <c r="BI111" t="s">
        <v>3877</v>
      </c>
    </row>
    <row r="112" spans="1:61" ht="11.25" customHeight="1" x14ac:dyDescent="0.25">
      <c r="A112" s="8" t="s">
        <v>474</v>
      </c>
      <c r="B112" s="405" t="s">
        <v>475</v>
      </c>
      <c r="C112" s="734" t="s">
        <v>111</v>
      </c>
      <c r="D112" s="734" t="s">
        <v>209</v>
      </c>
      <c r="E112" s="504">
        <v>32</v>
      </c>
      <c r="F112" s="33">
        <v>107</v>
      </c>
      <c r="G112" s="33" t="s">
        <v>36</v>
      </c>
      <c r="H112" s="33" t="s">
        <v>114</v>
      </c>
      <c r="I112" s="568">
        <v>419.04</v>
      </c>
      <c r="J112" s="430">
        <f t="shared" si="18"/>
        <v>1.441389843451699</v>
      </c>
      <c r="K112" s="579">
        <v>1.51</v>
      </c>
      <c r="L112" s="406">
        <v>4</v>
      </c>
      <c r="M112" s="423">
        <f t="shared" si="19"/>
        <v>6.04</v>
      </c>
      <c r="N112" s="183" t="s">
        <v>402</v>
      </c>
      <c r="O112" s="506">
        <v>1.41</v>
      </c>
      <c r="P112" s="422">
        <v>45859</v>
      </c>
      <c r="Q112" s="422">
        <v>45889</v>
      </c>
      <c r="R112" s="423">
        <f t="shared" si="20"/>
        <v>7.0921985815602895</v>
      </c>
      <c r="S112" s="474">
        <f>IF(INDEX(Historical!$D$7:$D$1190,MATCH(B112,Historical!$B$7:$B$1192,0))=0,"n/a",(INDEX(Historical!$C$7:$C$1190,MATCH(B112,Historical!$B$7:$B$1192,0))/INDEX(Historical!$D$7:$D$1190,MATCH(B112,Historical!$B$7:$B$1192,0))-1)*100)</f>
        <v>8.4000000000000075</v>
      </c>
      <c r="T112" s="474">
        <f>IF(INDEX(Historical!$F$7:$F$1190,MATCH(B112,Historical!$B$7:$B$1192,0))=0,"n/a",((INDEX(Historical!$C$7:$C$1190,MATCH(B112,Historical!$B$7:$B$1192,0))/INDEX(Historical!$F$7:$F$1190,MATCH(B112,Historical!$B$7:$B$1192,0)))^(1/3)-1)*100)</f>
        <v>8.189514650783547</v>
      </c>
      <c r="U112" s="474">
        <f>IF(INDEX(Historical!$H$7:$H$1190,MATCH(B112,Historical!$B$7:$B$1192,0))=0,"n/a",((INDEX(Historical!$C$7:$C$1190,MATCH(B112,Historical!$B$7:$B$1192,0))/INDEX(Historical!$H$7:$H$1190,MATCH(B112,Historical!$B$7:$B$1192,0)))^(1/5)-1)*100)</f>
        <v>7.4735259657381148</v>
      </c>
      <c r="V112" s="474">
        <f>IF(INDEX(Historical!$M$7:$M$1190,MATCH(B112,Historical!$B$7:$B$1192,0))=0,"n/a",((INDEX(Historical!$C$7:$C$1190,MATCH(B112,Historical!$B$7:$B$1192,0))/INDEX(Historical!$M$7:$M$1190,MATCH(B112,Historical!$B$7:$B$1192,0)))^(1/10)-1)*100)</f>
        <v>7.6223804697951536</v>
      </c>
      <c r="W112" s="475">
        <f t="shared" si="21"/>
        <v>0.98047138887295149</v>
      </c>
      <c r="X112" s="476">
        <f t="shared" si="22"/>
        <v>0.48278591509936147</v>
      </c>
      <c r="Y112" s="451"/>
      <c r="Z112" s="430">
        <f t="shared" si="23"/>
        <v>30.706659888154547</v>
      </c>
      <c r="AA112" s="581">
        <f t="shared" si="24"/>
        <v>21.303507880020334</v>
      </c>
      <c r="AB112" s="406">
        <v>12</v>
      </c>
      <c r="AC112" s="568">
        <v>19.670000000000002</v>
      </c>
      <c r="AD112" s="568">
        <v>4.6100000000000003</v>
      </c>
      <c r="AE112" s="568">
        <v>3.11</v>
      </c>
      <c r="AF112" s="568">
        <v>10.52</v>
      </c>
      <c r="AG112" s="568">
        <v>52.73</v>
      </c>
      <c r="AH112" s="569">
        <v>-16.669999999999998</v>
      </c>
      <c r="AI112" s="569">
        <v>16.97</v>
      </c>
      <c r="AJ112" s="568">
        <v>15.479999999999999</v>
      </c>
      <c r="AK112" s="568">
        <v>4.62</v>
      </c>
      <c r="AL112" s="576">
        <v>196310</v>
      </c>
      <c r="AM112" s="571">
        <v>0.22</v>
      </c>
      <c r="AN112" s="568">
        <v>2.1800000000000002</v>
      </c>
      <c r="AO112" s="510">
        <f t="shared" si="25"/>
        <v>-12.388592070830519</v>
      </c>
      <c r="AP112" s="511">
        <f t="shared" si="26"/>
        <v>8.9149158091898144</v>
      </c>
      <c r="AQ112" s="582">
        <f t="shared" si="27"/>
        <v>215.60376205180228</v>
      </c>
      <c r="AR112" s="430">
        <f>INDEX(Historical!$C$7:$C$1190,MATCH(B112,Historical!$B$7:$B$1214,0))*IF(AH112="n/a",1.03,IF(AH112&lt;0,1.01,IF(AH112&gt;10,1.1,(1+AH112/100))))</f>
        <v>5.4741999999999997</v>
      </c>
      <c r="AS112" s="581">
        <f t="shared" si="28"/>
        <v>6.0216200000000004</v>
      </c>
      <c r="AT112" s="581">
        <f t="shared" si="33"/>
        <v>6.2998188440000007</v>
      </c>
      <c r="AU112" s="581">
        <f t="shared" si="33"/>
        <v>6.5908704745928013</v>
      </c>
      <c r="AV112" s="581">
        <f t="shared" si="33"/>
        <v>6.895368690518989</v>
      </c>
      <c r="AW112" s="430">
        <f t="shared" si="29"/>
        <v>31.281878009111793</v>
      </c>
      <c r="AX112" s="516">
        <f t="shared" si="30"/>
        <v>7.4651293454352317</v>
      </c>
      <c r="AY112" s="606">
        <v>1.41</v>
      </c>
      <c r="AZ112" s="571">
        <v>56.769999999999996</v>
      </c>
      <c r="BA112" s="571">
        <v>-5.01</v>
      </c>
      <c r="BB112" s="571">
        <v>1.73</v>
      </c>
      <c r="BC112" s="571">
        <v>14.06</v>
      </c>
      <c r="BE112" s="421">
        <v>1994</v>
      </c>
      <c r="BF112" s="421">
        <f t="shared" si="31"/>
        <v>3</v>
      </c>
      <c r="BG112" s="578">
        <v>10.870000000000001</v>
      </c>
      <c r="BH112" t="s">
        <v>3876</v>
      </c>
      <c r="BI112" t="s">
        <v>3877</v>
      </c>
    </row>
    <row r="113" spans="1:61" ht="11.25" customHeight="1" x14ac:dyDescent="0.25">
      <c r="A113" s="95" t="s">
        <v>482</v>
      </c>
      <c r="B113" s="405" t="s">
        <v>483</v>
      </c>
      <c r="C113" s="734" t="s">
        <v>107</v>
      </c>
      <c r="D113" s="734" t="s">
        <v>117</v>
      </c>
      <c r="E113" s="504">
        <v>32</v>
      </c>
      <c r="F113" s="33">
        <v>103</v>
      </c>
      <c r="G113" s="33" t="s">
        <v>36</v>
      </c>
      <c r="H113" s="33" t="s">
        <v>36</v>
      </c>
      <c r="I113" s="568">
        <v>275.07</v>
      </c>
      <c r="J113" s="430">
        <f t="shared" si="18"/>
        <v>1.4105500418075398</v>
      </c>
      <c r="K113" s="579">
        <v>0.97</v>
      </c>
      <c r="L113" s="406">
        <v>4</v>
      </c>
      <c r="M113" s="423">
        <f t="shared" si="19"/>
        <v>3.88</v>
      </c>
      <c r="N113" s="183" t="s">
        <v>484</v>
      </c>
      <c r="O113" s="506">
        <v>0.91</v>
      </c>
      <c r="P113" s="422">
        <v>45821</v>
      </c>
      <c r="Q113" s="422">
        <v>45841</v>
      </c>
      <c r="R113" s="423">
        <f t="shared" si="20"/>
        <v>6.5934065934065869</v>
      </c>
      <c r="S113" s="474">
        <f>IF(INDEX(Historical!$D$7:$D$1190,MATCH(B113,Historical!$B$7:$B$1192,0))=0,"n/a",(INDEX(Historical!$C$7:$C$1190,MATCH(B113,Historical!$B$7:$B$1192,0))/INDEX(Historical!$D$7:$D$1190,MATCH(B113,Historical!$B$7:$B$1192,0))-1)*100)</f>
        <v>4.7337278106508895</v>
      </c>
      <c r="T113" s="474">
        <f>IF(INDEX(Historical!$F$7:$F$1190,MATCH(B113,Historical!$B$7:$B$1192,0))=0,"n/a",((INDEX(Historical!$C$7:$C$1190,MATCH(B113,Historical!$B$7:$B$1192,0))/INDEX(Historical!$F$7:$F$1190,MATCH(B113,Historical!$B$7:$B$1192,0)))^(1/3)-1)*100)</f>
        <v>3.8577061824624392</v>
      </c>
      <c r="U113" s="474">
        <f>IF(INDEX(Historical!$H$7:$H$1190,MATCH(B113,Historical!$B$7:$B$1192,0))=0,"n/a",((INDEX(Historical!$C$7:$C$1190,MATCH(B113,Historical!$B$7:$B$1192,0))/INDEX(Historical!$H$7:$H$1190,MATCH(B113,Historical!$B$7:$B$1192,0)))^(1/5)-1)*100)</f>
        <v>3.6435571989416271</v>
      </c>
      <c r="V113" s="474">
        <f>IF(INDEX(Historical!$M$7:$M$1190,MATCH(B113,Historical!$B$7:$B$1192,0))=0,"n/a",((INDEX(Historical!$C$7:$C$1190,MATCH(B113,Historical!$B$7:$B$1192,0))/INDEX(Historical!$M$7:$M$1190,MATCH(B113,Historical!$B$7:$B$1192,0)))^(1/10)-1)*100)</f>
        <v>3.2942935276176533</v>
      </c>
      <c r="W113" s="475">
        <f t="shared" si="21"/>
        <v>1.1060208109556504</v>
      </c>
      <c r="X113" s="476">
        <f t="shared" si="22"/>
        <v>0.19673634983486107</v>
      </c>
      <c r="Y113" s="574" t="s">
        <v>485</v>
      </c>
      <c r="Z113" s="430">
        <f t="shared" si="23"/>
        <v>17.122683142100616</v>
      </c>
      <c r="AA113" s="581">
        <f t="shared" si="24"/>
        <v>12.139011473962929</v>
      </c>
      <c r="AB113" s="406">
        <v>12</v>
      </c>
      <c r="AC113" s="568">
        <v>22.66</v>
      </c>
      <c r="AD113" s="568">
        <v>1.68</v>
      </c>
      <c r="AE113" s="568">
        <v>1.91</v>
      </c>
      <c r="AF113" s="568">
        <v>1.58</v>
      </c>
      <c r="AG113" s="568">
        <v>14.099999999999998</v>
      </c>
      <c r="AH113" s="568">
        <v>-3.7900000000000005</v>
      </c>
      <c r="AI113" s="568">
        <v>18.09</v>
      </c>
      <c r="AJ113" s="568">
        <v>18.52</v>
      </c>
      <c r="AK113" s="568">
        <v>7.23</v>
      </c>
      <c r="AL113" s="576">
        <v>109670</v>
      </c>
      <c r="AM113" s="571">
        <v>0.45999999999999996</v>
      </c>
      <c r="AN113" s="568">
        <v>0.28000000000000003</v>
      </c>
      <c r="AO113" s="510">
        <f t="shared" si="25"/>
        <v>-7.0849042332137628</v>
      </c>
      <c r="AP113" s="511">
        <f t="shared" si="26"/>
        <v>5.0541072407491665</v>
      </c>
      <c r="AQ113" s="582">
        <f t="shared" si="27"/>
        <v>-7.6729529724506857</v>
      </c>
      <c r="AR113" s="430">
        <f>INDEX(Historical!$C$7:$C$1190,MATCH(B113,Historical!$B$7:$B$1214,0))*IF(AH113="n/a",1.03,IF(AH113&lt;0,1.01,IF(AH113&gt;10,1.1,(1+AH113/100))))</f>
        <v>3.5754000000000001</v>
      </c>
      <c r="AS113" s="581">
        <f t="shared" si="28"/>
        <v>3.9329400000000003</v>
      </c>
      <c r="AT113" s="581">
        <f t="shared" si="33"/>
        <v>4.2172915620000007</v>
      </c>
      <c r="AU113" s="581">
        <f t="shared" si="33"/>
        <v>4.5222017419326006</v>
      </c>
      <c r="AV113" s="581">
        <f t="shared" si="33"/>
        <v>4.8491569278743274</v>
      </c>
      <c r="AW113" s="430">
        <f t="shared" si="29"/>
        <v>21.096990231806927</v>
      </c>
      <c r="AX113" s="516">
        <f t="shared" si="30"/>
        <v>7.6696805292496188</v>
      </c>
      <c r="AY113" s="606">
        <v>0.56999999999999995</v>
      </c>
      <c r="AZ113" s="571">
        <v>9.09</v>
      </c>
      <c r="BA113" s="571">
        <v>-10.37</v>
      </c>
      <c r="BB113" s="571">
        <v>-0.28999999999999998</v>
      </c>
      <c r="BC113" s="571">
        <v>-2.02</v>
      </c>
      <c r="BE113" s="421">
        <v>1994</v>
      </c>
      <c r="BF113" s="421">
        <f t="shared" si="31"/>
        <v>3</v>
      </c>
      <c r="BG113" s="578">
        <v>4.07</v>
      </c>
      <c r="BH113" t="s">
        <v>3876</v>
      </c>
      <c r="BI113" t="s">
        <v>3877</v>
      </c>
    </row>
    <row r="114" spans="1:61" ht="11.25" customHeight="1" x14ac:dyDescent="0.25">
      <c r="A114" s="577" t="s">
        <v>3953</v>
      </c>
      <c r="B114" s="405" t="s">
        <v>3946</v>
      </c>
      <c r="C114" s="734" t="s">
        <v>107</v>
      </c>
      <c r="D114" s="734" t="s">
        <v>3652</v>
      </c>
      <c r="E114" s="504">
        <v>9</v>
      </c>
      <c r="F114" s="33">
        <v>536</v>
      </c>
      <c r="G114" s="33" t="s">
        <v>105</v>
      </c>
      <c r="H114" s="33" t="s">
        <v>105</v>
      </c>
      <c r="I114" s="573">
        <v>17.18</v>
      </c>
      <c r="J114" s="430">
        <f t="shared" si="18"/>
        <v>2.6775320139697323</v>
      </c>
      <c r="K114" s="575">
        <v>0.115</v>
      </c>
      <c r="L114" s="406">
        <v>4</v>
      </c>
      <c r="M114" s="423">
        <f t="shared" si="19"/>
        <v>0.46</v>
      </c>
      <c r="N114" s="183" t="s">
        <v>106</v>
      </c>
      <c r="O114" s="505">
        <v>0.1125</v>
      </c>
      <c r="P114" s="422">
        <v>45693</v>
      </c>
      <c r="Q114" s="422">
        <v>45707</v>
      </c>
      <c r="R114" s="423">
        <f t="shared" si="20"/>
        <v>2.2222222222222241</v>
      </c>
      <c r="S114" s="474">
        <f>IF(INDEX(Historical!$D$7:$D$1190,MATCH(B114,Historical!$B$7:$B$1192,0))=0,"n/a",(INDEX(Historical!$C$7:$C$1190,MATCH(B114,Historical!$B$7:$B$1192,0))/INDEX(Historical!$D$7:$D$1190,MATCH(B114,Historical!$B$7:$B$1192,0))-1)*100)</f>
        <v>2.2727272727272707</v>
      </c>
      <c r="T114" s="474">
        <f>IF(INDEX(Historical!$F$7:$F$1190,MATCH(B114,Historical!$B$7:$B$1192,0))=0,"n/a",((INDEX(Historical!$C$7:$C$1190,MATCH(B114,Historical!$B$7:$B$1192,0))/INDEX(Historical!$F$7:$F$1190,MATCH(B114,Historical!$B$7:$B$1192,0)))^(1/3)-1)*100)</f>
        <v>3.1516594382339447</v>
      </c>
      <c r="U114" s="474">
        <f>IF(INDEX(Historical!$H$7:$H$1190,MATCH(B114,Historical!$B$7:$B$1192,0))=0,"n/a",((INDEX(Historical!$C$7:$C$1190,MATCH(B114,Historical!$B$7:$B$1192,0))/INDEX(Historical!$H$7:$H$1190,MATCH(B114,Historical!$B$7:$B$1192,0)))^(1/5)-1)*100)</f>
        <v>8.4471771197698544</v>
      </c>
      <c r="V114" s="474" t="str">
        <f>IF(INDEX(Historical!$M$7:$M$1190,MATCH(B114,Historical!$B$7:$B$1192,0))=0,"n/a",((INDEX(Historical!$C$7:$C$1190,MATCH(B114,Historical!$B$7:$B$1192,0))/INDEX(Historical!$M$7:$M$1190,MATCH(B114,Historical!$B$7:$B$1192,0)))^(1/10)-1)*100)</f>
        <v>n/a</v>
      </c>
      <c r="W114" s="475" t="str">
        <f t="shared" si="21"/>
        <v>n/a</v>
      </c>
      <c r="X114" s="476">
        <f t="shared" si="22"/>
        <v>2.1224063114999634</v>
      </c>
      <c r="Y114" s="451"/>
      <c r="Z114" s="430">
        <f t="shared" si="23"/>
        <v>29.11392405063291</v>
      </c>
      <c r="AA114" s="581">
        <f t="shared" si="24"/>
        <v>10.873417721518987</v>
      </c>
      <c r="AB114" s="406">
        <v>12</v>
      </c>
      <c r="AC114" s="568">
        <v>1.58</v>
      </c>
      <c r="AD114" s="568" t="s">
        <v>135</v>
      </c>
      <c r="AE114" s="568">
        <v>1.64</v>
      </c>
      <c r="AF114" s="568">
        <v>1.02</v>
      </c>
      <c r="AG114" s="568">
        <v>9.9</v>
      </c>
      <c r="AH114" s="568">
        <v>21.92</v>
      </c>
      <c r="AI114" s="568">
        <v>20.22</v>
      </c>
      <c r="AJ114" s="568">
        <v>3.9800000000000004</v>
      </c>
      <c r="AK114" s="568" t="s">
        <v>135</v>
      </c>
      <c r="AL114" s="576">
        <v>299.99</v>
      </c>
      <c r="AM114" s="571">
        <v>10.870000000000001</v>
      </c>
      <c r="AN114" s="568">
        <v>0.84</v>
      </c>
      <c r="AO114" s="510">
        <f t="shared" si="25"/>
        <v>0.25129141222059914</v>
      </c>
      <c r="AP114" s="511">
        <f t="shared" si="26"/>
        <v>11.124709133739586</v>
      </c>
      <c r="AQ114" s="582">
        <f t="shared" si="27"/>
        <v>-29.791149415319861</v>
      </c>
      <c r="AR114" s="430">
        <f>INDEX(Historical!$C$7:$C$1190,MATCH(B114,Historical!$B$7:$B$1214,0))*IF(AH114="n/a",1.03,IF(AH114&lt;0,1.01,IF(AH114&gt;10,1.1,(1+AH114/100))))</f>
        <v>0.49500000000000005</v>
      </c>
      <c r="AS114" s="581">
        <f t="shared" si="28"/>
        <v>0.5445000000000001</v>
      </c>
      <c r="AT114" s="581">
        <f t="shared" si="33"/>
        <v>0.56083500000000008</v>
      </c>
      <c r="AU114" s="581">
        <f t="shared" si="33"/>
        <v>0.57766005000000009</v>
      </c>
      <c r="AV114" s="581">
        <f t="shared" si="33"/>
        <v>0.59498985150000006</v>
      </c>
      <c r="AW114" s="430">
        <f t="shared" si="29"/>
        <v>2.7729849015000001</v>
      </c>
      <c r="AX114" s="516">
        <f t="shared" si="30"/>
        <v>16.140773582654251</v>
      </c>
      <c r="AY114" s="606">
        <v>0.67</v>
      </c>
      <c r="AZ114" s="571">
        <v>22.8</v>
      </c>
      <c r="BA114" s="571">
        <v>-7.08</v>
      </c>
      <c r="BB114" s="571">
        <v>2.31</v>
      </c>
      <c r="BC114" s="571">
        <v>5.07</v>
      </c>
      <c r="BE114" s="421">
        <v>2017</v>
      </c>
      <c r="BF114" s="421">
        <f t="shared" si="31"/>
        <v>1</v>
      </c>
      <c r="BG114" s="578">
        <v>0.89999999999999991</v>
      </c>
      <c r="BH114" t="s">
        <v>3876</v>
      </c>
      <c r="BI114" t="s">
        <v>3877</v>
      </c>
    </row>
    <row r="115" spans="1:61" ht="11.25" customHeight="1" x14ac:dyDescent="0.25">
      <c r="A115" s="8" t="s">
        <v>4121</v>
      </c>
      <c r="B115" s="405" t="s">
        <v>977</v>
      </c>
      <c r="C115" s="734" t="s">
        <v>107</v>
      </c>
      <c r="D115" s="734" t="s">
        <v>3649</v>
      </c>
      <c r="E115" s="504">
        <v>16</v>
      </c>
      <c r="F115" s="33">
        <v>266</v>
      </c>
      <c r="G115" s="33" t="s">
        <v>105</v>
      </c>
      <c r="H115" s="33" t="s">
        <v>105</v>
      </c>
      <c r="I115" s="573">
        <v>235.95</v>
      </c>
      <c r="J115" s="430">
        <f t="shared" si="18"/>
        <v>1.2205975842339478</v>
      </c>
      <c r="K115" s="575">
        <v>0.72</v>
      </c>
      <c r="L115" s="406">
        <v>4</v>
      </c>
      <c r="M115" s="423">
        <f t="shared" si="19"/>
        <v>2.88</v>
      </c>
      <c r="N115" s="183" t="s">
        <v>147</v>
      </c>
      <c r="O115" s="505">
        <v>0.63</v>
      </c>
      <c r="P115" s="422">
        <v>45898</v>
      </c>
      <c r="Q115" s="422">
        <v>45915</v>
      </c>
      <c r="R115" s="423">
        <f t="shared" si="20"/>
        <v>14.285714285714279</v>
      </c>
      <c r="S115" s="474">
        <f>IF(INDEX(Historical!$D$7:$D$1190,MATCH(B115,Historical!$B$7:$B$1192,0))=0,"n/a",(INDEX(Historical!$C$7:$C$1190,MATCH(B115,Historical!$B$7:$B$1192,0))/INDEX(Historical!$D$7:$D$1190,MATCH(B115,Historical!$B$7:$B$1192,0))-1)*100)</f>
        <v>12.380952380952381</v>
      </c>
      <c r="T115" s="474">
        <f>IF(INDEX(Historical!$F$7:$F$1190,MATCH(B115,Historical!$B$7:$B$1192,0))=0,"n/a",((INDEX(Historical!$C$7:$C$1190,MATCH(B115,Historical!$B$7:$B$1192,0))/INDEX(Historical!$F$7:$F$1190,MATCH(B115,Historical!$B$7:$B$1192,0)))^(1/3)-1)*100)</f>
        <v>9.4493447683380296</v>
      </c>
      <c r="U115" s="474">
        <f>IF(INDEX(Historical!$H$7:$H$1190,MATCH(B115,Historical!$B$7:$B$1192,0))=0,"n/a",((INDEX(Historical!$C$7:$C$1190,MATCH(B115,Historical!$B$7:$B$1192,0))/INDEX(Historical!$H$7:$H$1190,MATCH(B115,Historical!$B$7:$B$1192,0)))^(1/5)-1)*100)</f>
        <v>11.985409109791423</v>
      </c>
      <c r="V115" s="474">
        <f>IF(INDEX(Historical!$M$7:$M$1190,MATCH(B115,Historical!$B$7:$B$1192,0))=0,"n/a",((INDEX(Historical!$C$7:$C$1190,MATCH(B115,Historical!$B$7:$B$1192,0))/INDEX(Historical!$M$7:$M$1190,MATCH(B115,Historical!$B$7:$B$1192,0)))^(1/10)-1)*100)</f>
        <v>11.707347615940478</v>
      </c>
      <c r="W115" s="475">
        <f t="shared" si="21"/>
        <v>1.0237510239699676</v>
      </c>
      <c r="X115" s="476">
        <f t="shared" si="22"/>
        <v>0.71811917973585526</v>
      </c>
      <c r="Y115" s="405"/>
      <c r="Z115" s="430">
        <f t="shared" si="23"/>
        <v>33.763188745603749</v>
      </c>
      <c r="AA115" s="581">
        <f t="shared" si="24"/>
        <v>27.661195779601407</v>
      </c>
      <c r="AB115" s="406">
        <v>12</v>
      </c>
      <c r="AC115" s="568">
        <v>8.5299999999999994</v>
      </c>
      <c r="AD115" s="568">
        <v>3.27</v>
      </c>
      <c r="AE115" s="568">
        <v>5.45</v>
      </c>
      <c r="AF115" s="568">
        <v>5.29</v>
      </c>
      <c r="AG115" s="569">
        <v>20.64</v>
      </c>
      <c r="AH115" s="568">
        <v>12.42</v>
      </c>
      <c r="AI115" s="568">
        <v>5.83</v>
      </c>
      <c r="AJ115" s="568">
        <v>16.689999999999998</v>
      </c>
      <c r="AK115" s="568">
        <v>8.4599999999999991</v>
      </c>
      <c r="AL115" s="576">
        <v>24680</v>
      </c>
      <c r="AM115" s="571">
        <v>0.27</v>
      </c>
      <c r="AN115" s="568">
        <v>0.34</v>
      </c>
      <c r="AO115" s="510">
        <f t="shared" si="25"/>
        <v>-14.455189085576036</v>
      </c>
      <c r="AP115" s="511">
        <f t="shared" si="26"/>
        <v>13.206006694025371</v>
      </c>
      <c r="AQ115" s="582">
        <f t="shared" si="27"/>
        <v>155.01871449766318</v>
      </c>
      <c r="AR115" s="430">
        <f>INDEX(Historical!$C$7:$C$1190,MATCH(B115,Historical!$B$7:$B$1214,0))*IF(AH115="n/a",1.03,IF(AH115&lt;0,1.01,IF(AH115&gt;10,1.1,(1+AH115/100))))</f>
        <v>2.5960000000000001</v>
      </c>
      <c r="AS115" s="581">
        <f t="shared" si="28"/>
        <v>2.7473468000000003</v>
      </c>
      <c r="AT115" s="581">
        <f t="shared" si="33"/>
        <v>2.9797723392800002</v>
      </c>
      <c r="AU115" s="581">
        <f t="shared" si="33"/>
        <v>3.2318610791830884</v>
      </c>
      <c r="AV115" s="581">
        <f t="shared" si="33"/>
        <v>3.5052765264819779</v>
      </c>
      <c r="AW115" s="430">
        <f t="shared" si="29"/>
        <v>15.060256744945068</v>
      </c>
      <c r="AX115" s="516">
        <f t="shared" si="30"/>
        <v>6.3828170141746421</v>
      </c>
      <c r="AY115" s="606">
        <v>0.45</v>
      </c>
      <c r="AZ115" s="571">
        <v>25.97</v>
      </c>
      <c r="BA115" s="571">
        <v>-7.57</v>
      </c>
      <c r="BB115" s="571">
        <v>-1.71</v>
      </c>
      <c r="BC115" s="571">
        <v>7.84</v>
      </c>
      <c r="BE115" s="421">
        <v>2010</v>
      </c>
      <c r="BF115" s="421">
        <f t="shared" si="31"/>
        <v>1</v>
      </c>
      <c r="BG115" s="578">
        <v>9.7900000000000009</v>
      </c>
      <c r="BH115" t="s">
        <v>3876</v>
      </c>
      <c r="BI115" t="s">
        <v>3877</v>
      </c>
    </row>
    <row r="116" spans="1:61" ht="11.25" customHeight="1" x14ac:dyDescent="0.25">
      <c r="A116" s="8" t="s">
        <v>4122</v>
      </c>
      <c r="B116" s="405" t="s">
        <v>191</v>
      </c>
      <c r="C116" s="734" t="s">
        <v>107</v>
      </c>
      <c r="D116" s="734" t="s">
        <v>3652</v>
      </c>
      <c r="E116" s="504">
        <v>57</v>
      </c>
      <c r="F116" s="33">
        <v>25</v>
      </c>
      <c r="G116" s="33" t="s">
        <v>105</v>
      </c>
      <c r="H116" s="33" t="s">
        <v>105</v>
      </c>
      <c r="I116" s="568">
        <v>61.94</v>
      </c>
      <c r="J116" s="430">
        <f t="shared" si="18"/>
        <v>1.7759121730707137</v>
      </c>
      <c r="K116" s="575">
        <v>0.27500000000000002</v>
      </c>
      <c r="L116" s="406">
        <v>4</v>
      </c>
      <c r="M116" s="423">
        <f t="shared" si="19"/>
        <v>1.1000000000000001</v>
      </c>
      <c r="N116" s="183" t="s">
        <v>3351</v>
      </c>
      <c r="O116" s="507">
        <v>0.27</v>
      </c>
      <c r="P116" s="422">
        <v>45723</v>
      </c>
      <c r="Q116" s="422">
        <v>45741</v>
      </c>
      <c r="R116" s="423">
        <f t="shared" si="20"/>
        <v>1.8518518518518534</v>
      </c>
      <c r="S116" s="474">
        <f>IF(INDEX(Historical!$D$7:$D$1190,MATCH(B116,Historical!$B$7:$B$1192,0))=0,"n/a",(INDEX(Historical!$C$7:$C$1190,MATCH(B116,Historical!$B$7:$B$1192,0))/INDEX(Historical!$D$7:$D$1190,MATCH(B116,Historical!$B$7:$B$1192,0))-1)*100)</f>
        <v>5.0000000000000044</v>
      </c>
      <c r="T116" s="474">
        <f>IF(INDEX(Historical!$F$7:$F$1190,MATCH(B116,Historical!$B$7:$B$1192,0))=0,"n/a",((INDEX(Historical!$C$7:$C$1190,MATCH(B116,Historical!$B$7:$B$1192,0))/INDEX(Historical!$F$7:$F$1190,MATCH(B116,Historical!$B$7:$B$1192,0)))^(1/3)-1)*100)</f>
        <v>5.9906245416183612</v>
      </c>
      <c r="U116" s="474">
        <f>IF(INDEX(Historical!$H$7:$H$1190,MATCH(B116,Historical!$B$7:$B$1192,0))=0,"n/a",((INDEX(Historical!$C$7:$C$1190,MATCH(B116,Historical!$B$7:$B$1192,0))/INDEX(Historical!$H$7:$H$1190,MATCH(B116,Historical!$B$7:$B$1192,0)))^(1/5)-1)*100)</f>
        <v>5.7955455254782962</v>
      </c>
      <c r="V116" s="474">
        <f>IF(INDEX(Historical!$M$7:$M$1190,MATCH(B116,Historical!$B$7:$B$1192,0))=0,"n/a",((INDEX(Historical!$C$7:$C$1190,MATCH(B116,Historical!$B$7:$B$1192,0))/INDEX(Historical!$M$7:$M$1190,MATCH(B116,Historical!$B$7:$B$1192,0)))^(1/10)-1)*100)</f>
        <v>8.5086133005013664</v>
      </c>
      <c r="W116" s="475">
        <f t="shared" si="21"/>
        <v>0.68113866746497886</v>
      </c>
      <c r="X116" s="476">
        <f t="shared" si="22"/>
        <v>0.87020203085259684</v>
      </c>
      <c r="Y116" s="447" t="s">
        <v>420</v>
      </c>
      <c r="Z116" s="430">
        <f t="shared" si="23"/>
        <v>26.570048309178752</v>
      </c>
      <c r="AA116" s="581">
        <f t="shared" si="24"/>
        <v>14.961352657004831</v>
      </c>
      <c r="AB116" s="406">
        <v>12</v>
      </c>
      <c r="AC116" s="568">
        <v>4.1399999999999997</v>
      </c>
      <c r="AD116" s="568">
        <v>1.58</v>
      </c>
      <c r="AE116" s="568">
        <v>3.93</v>
      </c>
      <c r="AF116" s="568">
        <v>2.27</v>
      </c>
      <c r="AG116" s="568">
        <v>16.309999999999999</v>
      </c>
      <c r="AH116" s="568">
        <v>11.64</v>
      </c>
      <c r="AI116" s="568">
        <v>2</v>
      </c>
      <c r="AJ116" s="568">
        <v>6.660000000000001</v>
      </c>
      <c r="AK116" s="568">
        <v>9.44</v>
      </c>
      <c r="AL116" s="576">
        <v>8270</v>
      </c>
      <c r="AM116" s="571">
        <v>3.3000000000000003</v>
      </c>
      <c r="AN116" s="568">
        <v>0.72</v>
      </c>
      <c r="AO116" s="510">
        <f t="shared" si="25"/>
        <v>-7.3898949584558213</v>
      </c>
      <c r="AP116" s="511">
        <f t="shared" si="26"/>
        <v>7.5714576985490094</v>
      </c>
      <c r="AQ116" s="582">
        <f t="shared" si="27"/>
        <v>22.859034907492372</v>
      </c>
      <c r="AR116" s="430">
        <f>INDEX(Historical!$C$7:$C$1190,MATCH(B116,Historical!$B$7:$B$1214,0))*IF(AH116="n/a",1.03,IF(AH116&lt;0,1.01,IF(AH116&gt;10,1.1,(1+AH116/100))))</f>
        <v>1.1314285714285717</v>
      </c>
      <c r="AS116" s="581">
        <f t="shared" si="28"/>
        <v>1.1540571428571431</v>
      </c>
      <c r="AT116" s="581">
        <f t="shared" si="33"/>
        <v>1.2630001371428574</v>
      </c>
      <c r="AU116" s="581">
        <f t="shared" si="33"/>
        <v>1.3822273500891431</v>
      </c>
      <c r="AV116" s="581">
        <f t="shared" si="33"/>
        <v>1.5127096119375583</v>
      </c>
      <c r="AW116" s="430">
        <f t="shared" si="29"/>
        <v>6.4434228134552738</v>
      </c>
      <c r="AX116" s="516">
        <f t="shared" si="30"/>
        <v>10.402684555142514</v>
      </c>
      <c r="AY116" s="606">
        <v>0.61</v>
      </c>
      <c r="AZ116" s="571">
        <v>17.560000000000002</v>
      </c>
      <c r="BA116" s="571">
        <v>-14.860000000000001</v>
      </c>
      <c r="BB116" s="571">
        <v>-0.85000000000000009</v>
      </c>
      <c r="BC116" s="571">
        <v>-2.4899999999999998</v>
      </c>
      <c r="BE116" s="421">
        <v>1969</v>
      </c>
      <c r="BF116" s="421">
        <f t="shared" si="31"/>
        <v>7</v>
      </c>
      <c r="BG116" s="578">
        <v>1.76</v>
      </c>
      <c r="BH116" t="s">
        <v>3876</v>
      </c>
      <c r="BI116" t="s">
        <v>3877</v>
      </c>
    </row>
    <row r="117" spans="1:61" ht="11.25" customHeight="1" x14ac:dyDescent="0.25">
      <c r="A117" s="95" t="s">
        <v>4123</v>
      </c>
      <c r="B117" s="405" t="s">
        <v>966</v>
      </c>
      <c r="C117" s="734" t="s">
        <v>122</v>
      </c>
      <c r="D117" s="734" t="s">
        <v>3518</v>
      </c>
      <c r="E117" s="504">
        <v>14</v>
      </c>
      <c r="F117" s="33">
        <v>363</v>
      </c>
      <c r="G117" s="33" t="s">
        <v>105</v>
      </c>
      <c r="H117" s="33" t="s">
        <v>105</v>
      </c>
      <c r="I117" s="573">
        <v>81.56</v>
      </c>
      <c r="J117" s="430">
        <f t="shared" si="18"/>
        <v>2.2069641981363417</v>
      </c>
      <c r="K117" s="575">
        <v>0.45</v>
      </c>
      <c r="L117" s="406">
        <v>4</v>
      </c>
      <c r="M117" s="423">
        <f t="shared" si="19"/>
        <v>1.8</v>
      </c>
      <c r="N117" s="183" t="s">
        <v>224</v>
      </c>
      <c r="O117" s="505">
        <v>0.43</v>
      </c>
      <c r="P117" s="422">
        <v>45807</v>
      </c>
      <c r="Q117" s="422">
        <v>45821</v>
      </c>
      <c r="R117" s="423">
        <f t="shared" si="20"/>
        <v>4.6511627906976782</v>
      </c>
      <c r="S117" s="474">
        <f>IF(INDEX(Historical!$D$7:$D$1190,MATCH(B117,Historical!$B$7:$B$1192,0))=0,"n/a",(INDEX(Historical!$C$7:$C$1190,MATCH(B117,Historical!$B$7:$B$1192,0))/INDEX(Historical!$D$7:$D$1190,MATCH(B117,Historical!$B$7:$B$1192,0))-1)*100)</f>
        <v>7.6433121019108263</v>
      </c>
      <c r="T117" s="474">
        <f>IF(INDEX(Historical!$F$7:$F$1190,MATCH(B117,Historical!$B$7:$B$1192,0))=0,"n/a",((INDEX(Historical!$C$7:$C$1190,MATCH(B117,Historical!$B$7:$B$1192,0))/INDEX(Historical!$F$7:$F$1190,MATCH(B117,Historical!$B$7:$B$1192,0)))^(1/3)-1)*100)</f>
        <v>5.9740308125415531</v>
      </c>
      <c r="U117" s="474">
        <f>IF(INDEX(Historical!$H$7:$H$1190,MATCH(B117,Historical!$B$7:$B$1192,0))=0,"n/a",((INDEX(Historical!$C$7:$C$1190,MATCH(B117,Historical!$B$7:$B$1192,0))/INDEX(Historical!$H$7:$H$1190,MATCH(B117,Historical!$B$7:$B$1192,0)))^(1/5)-1)*100)</f>
        <v>4.1361514947788836</v>
      </c>
      <c r="V117" s="474">
        <f>IF(INDEX(Historical!$M$7:$M$1190,MATCH(B117,Historical!$B$7:$B$1192,0))=0,"n/a",((INDEX(Historical!$C$7:$C$1190,MATCH(B117,Historical!$B$7:$B$1192,0))/INDEX(Historical!$M$7:$M$1190,MATCH(B117,Historical!$B$7:$B$1192,0)))^(1/10)-1)*100)</f>
        <v>6.9889253662249295</v>
      </c>
      <c r="W117" s="475">
        <f t="shared" si="21"/>
        <v>0.59181509002335031</v>
      </c>
      <c r="X117" s="476">
        <f t="shared" si="22"/>
        <v>0.20117468359819471</v>
      </c>
      <c r="Y117" s="451"/>
      <c r="Z117" s="430">
        <f t="shared" si="23"/>
        <v>23.52941176470588</v>
      </c>
      <c r="AA117" s="581">
        <f t="shared" si="24"/>
        <v>10.661437908496731</v>
      </c>
      <c r="AB117" s="406">
        <v>9</v>
      </c>
      <c r="AC117" s="568">
        <v>7.65</v>
      </c>
      <c r="AD117" s="568">
        <v>1.69</v>
      </c>
      <c r="AE117" s="568">
        <v>1.1399999999999999</v>
      </c>
      <c r="AF117" s="568">
        <v>2.82</v>
      </c>
      <c r="AG117" s="568">
        <v>29.03</v>
      </c>
      <c r="AH117" s="568">
        <v>3.51</v>
      </c>
      <c r="AI117" s="568">
        <v>7.4399999999999995</v>
      </c>
      <c r="AJ117" s="568">
        <v>20.560000000000002</v>
      </c>
      <c r="AK117" s="568">
        <v>6.3</v>
      </c>
      <c r="AL117" s="576">
        <v>4340</v>
      </c>
      <c r="AM117" s="571">
        <v>1.4000000000000001</v>
      </c>
      <c r="AN117" s="568">
        <v>0.79</v>
      </c>
      <c r="AO117" s="510">
        <f t="shared" si="25"/>
        <v>-4.3183222155815066</v>
      </c>
      <c r="AP117" s="511">
        <f t="shared" si="26"/>
        <v>6.3431156929152248</v>
      </c>
      <c r="AQ117" s="582">
        <f t="shared" si="27"/>
        <v>15.595568738522903</v>
      </c>
      <c r="AR117" s="430">
        <f>INDEX(Historical!$C$7:$C$1190,MATCH(B117,Historical!$B$7:$B$1214,0))*IF(AH117="n/a",1.03,IF(AH117&lt;0,1.01,IF(AH117&gt;10,1.1,(1+AH117/100))))</f>
        <v>1.7493189999999998</v>
      </c>
      <c r="AS117" s="581">
        <f t="shared" si="28"/>
        <v>1.8794683335999998</v>
      </c>
      <c r="AT117" s="581">
        <f t="shared" si="33"/>
        <v>1.9978748386167997</v>
      </c>
      <c r="AU117" s="581">
        <f t="shared" si="33"/>
        <v>2.1237409534496581</v>
      </c>
      <c r="AV117" s="581">
        <f t="shared" si="33"/>
        <v>2.2575366335169864</v>
      </c>
      <c r="AW117" s="430">
        <f t="shared" si="29"/>
        <v>10.007939759183444</v>
      </c>
      <c r="AX117" s="516">
        <f t="shared" si="30"/>
        <v>12.270647080901721</v>
      </c>
      <c r="AY117" s="606">
        <v>0.89</v>
      </c>
      <c r="AZ117" s="571">
        <v>15.840000000000002</v>
      </c>
      <c r="BA117" s="571">
        <v>-30.56</v>
      </c>
      <c r="BB117" s="571">
        <v>5.36</v>
      </c>
      <c r="BC117" s="571">
        <v>-3.4799999999999995</v>
      </c>
      <c r="BE117" s="421">
        <v>2012</v>
      </c>
      <c r="BF117" s="421">
        <f t="shared" si="31"/>
        <v>1</v>
      </c>
      <c r="BG117" s="578">
        <v>11.3</v>
      </c>
      <c r="BH117" t="s">
        <v>3876</v>
      </c>
      <c r="BI117" t="s">
        <v>3877</v>
      </c>
    </row>
    <row r="118" spans="1:61" s="540" customFormat="1" ht="11.25" customHeight="1" x14ac:dyDescent="0.25">
      <c r="A118" s="426" t="s">
        <v>4124</v>
      </c>
      <c r="B118" s="546" t="s">
        <v>194</v>
      </c>
      <c r="C118" s="734" t="s">
        <v>107</v>
      </c>
      <c r="D118" s="734" t="s">
        <v>3652</v>
      </c>
      <c r="E118" s="524">
        <v>34</v>
      </c>
      <c r="F118" s="33">
        <v>88</v>
      </c>
      <c r="G118" s="720" t="s">
        <v>36</v>
      </c>
      <c r="H118" s="720" t="s">
        <v>36</v>
      </c>
      <c r="I118" s="534">
        <v>59.89</v>
      </c>
      <c r="J118" s="526">
        <f t="shared" si="18"/>
        <v>3.1390883286024378</v>
      </c>
      <c r="K118" s="544">
        <v>0.47</v>
      </c>
      <c r="L118" s="528">
        <v>4</v>
      </c>
      <c r="M118" s="529">
        <f t="shared" si="19"/>
        <v>1.88</v>
      </c>
      <c r="N118" s="530" t="s">
        <v>118</v>
      </c>
      <c r="O118" s="545">
        <v>0.46</v>
      </c>
      <c r="P118" s="714">
        <v>45912</v>
      </c>
      <c r="Q118" s="714">
        <v>45940</v>
      </c>
      <c r="R118" s="529">
        <f t="shared" si="20"/>
        <v>2.1739130434782505</v>
      </c>
      <c r="S118" s="474">
        <f>IF(INDEX(Historical!$D$7:$D$1190,MATCH(B118,Historical!$B$7:$B$1192,0))=0,"n/a",(INDEX(Historical!$C$7:$C$1190,MATCH(B118,Historical!$B$7:$B$1192,0))/INDEX(Historical!$D$7:$D$1190,MATCH(B118,Historical!$B$7:$B$1192,0))-1)*100)</f>
        <v>2.2598870056497189</v>
      </c>
      <c r="T118" s="474">
        <f>IF(INDEX(Historical!$F$7:$F$1190,MATCH(B118,Historical!$B$7:$B$1192,0))=0,"n/a",((INDEX(Historical!$C$7:$C$1190,MATCH(B118,Historical!$B$7:$B$1192,0))/INDEX(Historical!$F$7:$F$1190,MATCH(B118,Historical!$B$7:$B$1192,0)))^(1/3)-1)*100)</f>
        <v>2.3129538903927216</v>
      </c>
      <c r="U118" s="474">
        <f>IF(INDEX(Historical!$H$7:$H$1190,MATCH(B118,Historical!$B$7:$B$1192,0))=0,"n/a",((INDEX(Historical!$C$7:$C$1190,MATCH(B118,Historical!$B$7:$B$1192,0))/INDEX(Historical!$H$7:$H$1190,MATCH(B118,Historical!$B$7:$B$1192,0)))^(1/5)-1)*100)</f>
        <v>3.1500339714416903</v>
      </c>
      <c r="V118" s="474">
        <f>IF(INDEX(Historical!$M$7:$M$1190,MATCH(B118,Historical!$B$7:$B$1192,0))=0,"n/a",((INDEX(Historical!$C$7:$C$1190,MATCH(B118,Historical!$B$7:$B$1192,0))/INDEX(Historical!$M$7:$M$1190,MATCH(B118,Historical!$B$7:$B$1192,0)))^(1/10)-1)*100)</f>
        <v>4.7315117350660518</v>
      </c>
      <c r="W118" s="475">
        <f t="shared" si="21"/>
        <v>0.66575634761639579</v>
      </c>
      <c r="X118" s="476">
        <f t="shared" si="22"/>
        <v>2.5000269614616588</v>
      </c>
      <c r="Y118" s="546"/>
      <c r="Z118" s="526">
        <f t="shared" si="23"/>
        <v>51.366120218579226</v>
      </c>
      <c r="AA118" s="533">
        <f t="shared" si="24"/>
        <v>16.363387978142075</v>
      </c>
      <c r="AB118" s="528">
        <v>12</v>
      </c>
      <c r="AC118" s="534">
        <v>3.66</v>
      </c>
      <c r="AD118" s="534" t="s">
        <v>135</v>
      </c>
      <c r="AE118" s="534">
        <v>3.24</v>
      </c>
      <c r="AF118" s="534">
        <v>1.68</v>
      </c>
      <c r="AG118" s="534">
        <v>10.91</v>
      </c>
      <c r="AH118" s="534">
        <v>18.310000000000002</v>
      </c>
      <c r="AI118" s="534">
        <v>17.940000000000001</v>
      </c>
      <c r="AJ118" s="534">
        <v>1.26</v>
      </c>
      <c r="AK118" s="534" t="s">
        <v>135</v>
      </c>
      <c r="AL118" s="535">
        <v>3170</v>
      </c>
      <c r="AM118" s="536">
        <v>0.84</v>
      </c>
      <c r="AN118" s="534">
        <v>0.47</v>
      </c>
      <c r="AO118" s="537">
        <f t="shared" si="25"/>
        <v>-10.074265678097948</v>
      </c>
      <c r="AP118" s="538">
        <f t="shared" si="26"/>
        <v>6.2891223000441281</v>
      </c>
      <c r="AQ118" s="582">
        <f t="shared" si="27"/>
        <v>10.535045831685208</v>
      </c>
      <c r="AR118" s="430">
        <f>INDEX(Historical!$C$7:$C$1190,MATCH(B118,Historical!$B$7:$B$1214,0))*IF(AH118="n/a",1.03,IF(AH118&lt;0,1.01,IF(AH118&gt;10,1.1,(1+AH118/100))))</f>
        <v>1.9910000000000003</v>
      </c>
      <c r="AS118" s="533">
        <f t="shared" si="28"/>
        <v>2.1901000000000006</v>
      </c>
      <c r="AT118" s="533">
        <f t="shared" si="33"/>
        <v>2.2558030000000007</v>
      </c>
      <c r="AU118" s="533">
        <f t="shared" si="33"/>
        <v>2.3234770900000008</v>
      </c>
      <c r="AV118" s="533">
        <f t="shared" si="33"/>
        <v>2.3931814027000007</v>
      </c>
      <c r="AW118" s="526">
        <f t="shared" si="29"/>
        <v>11.153561492700003</v>
      </c>
      <c r="AX118" s="539">
        <f t="shared" si="30"/>
        <v>18.623412076640513</v>
      </c>
      <c r="AY118" s="607">
        <v>0.81</v>
      </c>
      <c r="AZ118" s="536">
        <v>21.14</v>
      </c>
      <c r="BA118" s="536">
        <v>-18.39</v>
      </c>
      <c r="BB118" s="536">
        <v>5.2200000000000006</v>
      </c>
      <c r="BC118" s="536">
        <v>0.18</v>
      </c>
      <c r="BD118" s="592"/>
      <c r="BE118" s="421">
        <v>1993</v>
      </c>
      <c r="BF118" s="421">
        <f t="shared" si="31"/>
        <v>3</v>
      </c>
      <c r="BG118" s="559">
        <v>1.1900000000000002</v>
      </c>
      <c r="BH118" t="s">
        <v>3876</v>
      </c>
      <c r="BI118" t="s">
        <v>3877</v>
      </c>
    </row>
    <row r="119" spans="1:61" ht="11.25" customHeight="1" x14ac:dyDescent="0.25">
      <c r="A119" s="88" t="s">
        <v>4125</v>
      </c>
      <c r="B119" s="405" t="s">
        <v>3244</v>
      </c>
      <c r="C119" s="734" t="s">
        <v>107</v>
      </c>
      <c r="D119" s="734" t="s">
        <v>3652</v>
      </c>
      <c r="E119" s="504">
        <v>12</v>
      </c>
      <c r="F119" s="33">
        <v>473</v>
      </c>
      <c r="G119" s="33" t="s">
        <v>105</v>
      </c>
      <c r="H119" s="33" t="s">
        <v>105</v>
      </c>
      <c r="I119" s="573">
        <v>43.86</v>
      </c>
      <c r="J119" s="430">
        <f t="shared" si="18"/>
        <v>2.3711810305517558</v>
      </c>
      <c r="K119" s="575">
        <v>0.26</v>
      </c>
      <c r="L119" s="406">
        <v>4</v>
      </c>
      <c r="M119" s="423">
        <f t="shared" si="19"/>
        <v>1.04</v>
      </c>
      <c r="N119" s="183" t="s">
        <v>495</v>
      </c>
      <c r="O119" s="505">
        <v>0.24</v>
      </c>
      <c r="P119" s="422">
        <v>45908</v>
      </c>
      <c r="Q119" s="422">
        <v>45922</v>
      </c>
      <c r="R119" s="423">
        <f t="shared" si="20"/>
        <v>8.333333333333341</v>
      </c>
      <c r="S119" s="474">
        <f>IF(INDEX(Historical!$D$7:$D$1190,MATCH(B119,Historical!$B$7:$B$1192,0))=0,"n/a",(INDEX(Historical!$C$7:$C$1190,MATCH(B119,Historical!$B$7:$B$1192,0))/INDEX(Historical!$D$7:$D$1190,MATCH(B119,Historical!$B$7:$B$1192,0))-1)*100)</f>
        <v>15.789473684210531</v>
      </c>
      <c r="T119" s="474">
        <f>IF(INDEX(Historical!$F$7:$F$1190,MATCH(B119,Historical!$B$7:$B$1192,0))=0,"n/a",((INDEX(Historical!$C$7:$C$1190,MATCH(B119,Historical!$B$7:$B$1192,0))/INDEX(Historical!$F$7:$F$1190,MATCH(B119,Historical!$B$7:$B$1192,0)))^(1/3)-1)*100)</f>
        <v>12.382061455639448</v>
      </c>
      <c r="U119" s="474">
        <f>IF(INDEX(Historical!$H$7:$H$1190,MATCH(B119,Historical!$B$7:$B$1192,0))=0,"n/a",((INDEX(Historical!$C$7:$C$1190,MATCH(B119,Historical!$B$7:$B$1192,0))/INDEX(Historical!$H$7:$H$1190,MATCH(B119,Historical!$B$7:$B$1192,0)))^(1/5)-1)*100)</f>
        <v>12.888132073019754</v>
      </c>
      <c r="V119" s="474">
        <f>IF(INDEX(Historical!$M$7:$M$1190,MATCH(B119,Historical!$B$7:$B$1192,0))=0,"n/a",((INDEX(Historical!$C$7:$C$1190,MATCH(B119,Historical!$B$7:$B$1192,0))/INDEX(Historical!$M$7:$M$1190,MATCH(B119,Historical!$B$7:$B$1192,0)))^(1/10)-1)*100)</f>
        <v>25.609942345416204</v>
      </c>
      <c r="W119" s="475">
        <f t="shared" si="21"/>
        <v>0.50324721153956586</v>
      </c>
      <c r="X119" s="476">
        <f t="shared" si="22"/>
        <v>1.146630967350512</v>
      </c>
      <c r="Y119" s="439"/>
      <c r="Z119" s="430">
        <f t="shared" si="23"/>
        <v>30.498533724340177</v>
      </c>
      <c r="AA119" s="581">
        <f t="shared" si="24"/>
        <v>12.862170087976539</v>
      </c>
      <c r="AB119" s="406">
        <v>12</v>
      </c>
      <c r="AC119" s="568">
        <v>3.41</v>
      </c>
      <c r="AD119" s="568" t="s">
        <v>135</v>
      </c>
      <c r="AE119" s="568">
        <v>2.63</v>
      </c>
      <c r="AF119" s="568">
        <v>1.42</v>
      </c>
      <c r="AG119" s="568">
        <v>11.690000000000001</v>
      </c>
      <c r="AH119" s="568">
        <v>14.96</v>
      </c>
      <c r="AI119" s="568">
        <v>-3.7199999999999998</v>
      </c>
      <c r="AJ119" s="568">
        <v>11.24</v>
      </c>
      <c r="AK119" s="568" t="s">
        <v>135</v>
      </c>
      <c r="AL119" s="576">
        <v>748.53</v>
      </c>
      <c r="AM119" s="571">
        <v>19.88</v>
      </c>
      <c r="AN119" s="568">
        <v>0.2</v>
      </c>
      <c r="AO119" s="510">
        <f t="shared" si="25"/>
        <v>2.3971430155949722</v>
      </c>
      <c r="AP119" s="511">
        <f t="shared" si="26"/>
        <v>15.259313103571511</v>
      </c>
      <c r="AQ119" s="582">
        <f t="shared" si="27"/>
        <v>-9.9030607871556491</v>
      </c>
      <c r="AR119" s="430">
        <f>INDEX(Historical!$C$7:$C$1190,MATCH(B119,Historical!$B$7:$B$1214,0))*IF(AH119="n/a",1.03,IF(AH119&lt;0,1.01,IF(AH119&gt;10,1.1,(1+AH119/100))))</f>
        <v>0.96800000000000008</v>
      </c>
      <c r="AS119" s="581">
        <f t="shared" si="28"/>
        <v>0.9776800000000001</v>
      </c>
      <c r="AT119" s="581">
        <f t="shared" si="33"/>
        <v>1.0070104000000002</v>
      </c>
      <c r="AU119" s="581">
        <f t="shared" si="33"/>
        <v>1.0372207120000003</v>
      </c>
      <c r="AV119" s="581">
        <f t="shared" si="33"/>
        <v>1.0683373333600004</v>
      </c>
      <c r="AW119" s="430">
        <f t="shared" si="29"/>
        <v>5.0582484453600012</v>
      </c>
      <c r="AX119" s="516">
        <f t="shared" si="30"/>
        <v>11.532714193707253</v>
      </c>
      <c r="AY119" s="606">
        <v>0.41</v>
      </c>
      <c r="AZ119" s="571">
        <v>35.449999999999996</v>
      </c>
      <c r="BA119" s="571">
        <v>-0.36</v>
      </c>
      <c r="BB119" s="571">
        <v>8.19</v>
      </c>
      <c r="BC119" s="571">
        <v>16</v>
      </c>
      <c r="BE119" s="421">
        <v>2014</v>
      </c>
      <c r="BF119" s="421">
        <f t="shared" si="31"/>
        <v>1</v>
      </c>
      <c r="BG119" s="578">
        <v>1.35</v>
      </c>
      <c r="BH119" t="s">
        <v>3876</v>
      </c>
      <c r="BI119" t="s">
        <v>3877</v>
      </c>
    </row>
    <row r="120" spans="1:61" ht="11.25" customHeight="1" x14ac:dyDescent="0.25">
      <c r="A120" s="8" t="s">
        <v>4967</v>
      </c>
      <c r="B120" s="405" t="s">
        <v>476</v>
      </c>
      <c r="C120" s="734" t="s">
        <v>107</v>
      </c>
      <c r="D120" s="734" t="s">
        <v>3652</v>
      </c>
      <c r="E120" s="504">
        <v>28</v>
      </c>
      <c r="F120" s="33">
        <v>130</v>
      </c>
      <c r="G120" s="33" t="s">
        <v>114</v>
      </c>
      <c r="H120" s="33" t="s">
        <v>114</v>
      </c>
      <c r="I120" s="568">
        <v>49.7</v>
      </c>
      <c r="J120" s="430">
        <f t="shared" si="18"/>
        <v>3.6217303822937628</v>
      </c>
      <c r="K120" s="579">
        <v>0.45</v>
      </c>
      <c r="L120" s="406">
        <v>4</v>
      </c>
      <c r="M120" s="423">
        <f t="shared" si="19"/>
        <v>1.8</v>
      </c>
      <c r="N120" s="183" t="s">
        <v>147</v>
      </c>
      <c r="O120" s="506">
        <v>0.44</v>
      </c>
      <c r="P120" s="422">
        <v>45713</v>
      </c>
      <c r="Q120" s="422">
        <v>45729</v>
      </c>
      <c r="R120" s="423">
        <f t="shared" si="20"/>
        <v>2.2727272727272747</v>
      </c>
      <c r="S120" s="474">
        <f>IF(INDEX(Historical!$D$7:$D$1190,MATCH(B120,Historical!$B$7:$B$1192,0))=0,"n/a",(INDEX(Historical!$C$7:$C$1190,MATCH(B120,Historical!$B$7:$B$1192,0))/INDEX(Historical!$D$7:$D$1190,MATCH(B120,Historical!$B$7:$B$1192,0))-1)*100)</f>
        <v>2.9239766081871288</v>
      </c>
      <c r="T120" s="474">
        <f>IF(INDEX(Historical!$F$7:$F$1190,MATCH(B120,Historical!$B$7:$B$1192,0))=0,"n/a",((INDEX(Historical!$C$7:$C$1190,MATCH(B120,Historical!$B$7:$B$1192,0))/INDEX(Historical!$F$7:$F$1190,MATCH(B120,Historical!$B$7:$B$1192,0)))^(1/3)-1)*100)</f>
        <v>2.5907853601236264</v>
      </c>
      <c r="U120" s="474">
        <f>IF(INDEX(Historical!$H$7:$H$1190,MATCH(B120,Historical!$B$7:$B$1192,0))=0,"n/a",((INDEX(Historical!$C$7:$C$1190,MATCH(B120,Historical!$B$7:$B$1192,0))/INDEX(Historical!$H$7:$H$1190,MATCH(B120,Historical!$B$7:$B$1192,0)))^(1/5)-1)*100)</f>
        <v>2.5737407235475018</v>
      </c>
      <c r="V120" s="474">
        <f>IF(INDEX(Historical!$M$7:$M$1190,MATCH(B120,Historical!$B$7:$B$1192,0))=0,"n/a",((INDEX(Historical!$C$7:$C$1190,MATCH(B120,Historical!$B$7:$B$1192,0))/INDEX(Historical!$M$7:$M$1190,MATCH(B120,Historical!$B$7:$B$1192,0)))^(1/10)-1)*100)</f>
        <v>2.4993230105207598</v>
      </c>
      <c r="W120" s="475">
        <f t="shared" si="21"/>
        <v>1.0297751481955253</v>
      </c>
      <c r="X120" s="476" t="str">
        <f t="shared" si="22"/>
        <v>n/a</v>
      </c>
      <c r="Y120" s="405"/>
      <c r="Z120" s="430" t="str">
        <f t="shared" si="23"/>
        <v>n/a</v>
      </c>
      <c r="AA120" s="581" t="str">
        <f t="shared" si="24"/>
        <v>n/a</v>
      </c>
      <c r="AB120" s="406">
        <v>12</v>
      </c>
      <c r="AC120" s="568" t="s">
        <v>135</v>
      </c>
      <c r="AD120" s="568" t="s">
        <v>135</v>
      </c>
      <c r="AE120" s="568" t="s">
        <v>135</v>
      </c>
      <c r="AF120" s="568" t="s">
        <v>135</v>
      </c>
      <c r="AG120" s="568" t="s">
        <v>135</v>
      </c>
      <c r="AH120" s="568" t="s">
        <v>135</v>
      </c>
      <c r="AI120" s="568" t="s">
        <v>135</v>
      </c>
      <c r="AJ120" s="568" t="s">
        <v>135</v>
      </c>
      <c r="AK120" s="568" t="s">
        <v>135</v>
      </c>
      <c r="AL120" s="576" t="s">
        <v>135</v>
      </c>
      <c r="AM120" s="571" t="s">
        <v>135</v>
      </c>
      <c r="AN120" s="568" t="s">
        <v>135</v>
      </c>
      <c r="AO120" s="510" t="str">
        <f t="shared" si="25"/>
        <v>n/a</v>
      </c>
      <c r="AP120" s="511">
        <f t="shared" si="26"/>
        <v>6.1954711058412641</v>
      </c>
      <c r="AQ120" s="582" t="str">
        <f t="shared" si="27"/>
        <v>n/a</v>
      </c>
      <c r="AR120" s="430">
        <f>INDEX(Historical!$C$7:$C$1190,MATCH(B120,Historical!$B$7:$B$1214,0))*IF(AH120="n/a",1.03,IF(AH120&lt;0,1.01,IF(AH120&gt;10,1.1,(1+AH120/100))))</f>
        <v>1.8128</v>
      </c>
      <c r="AS120" s="581">
        <f t="shared" si="28"/>
        <v>1.867184</v>
      </c>
      <c r="AT120" s="581">
        <f t="shared" si="33"/>
        <v>1.9231995200000001</v>
      </c>
      <c r="AU120" s="581">
        <f t="shared" si="33"/>
        <v>1.9808955056000002</v>
      </c>
      <c r="AV120" s="581">
        <f t="shared" si="33"/>
        <v>2.040322370768</v>
      </c>
      <c r="AW120" s="430">
        <f t="shared" si="29"/>
        <v>9.6244013963680004</v>
      </c>
      <c r="AX120" s="516">
        <f t="shared" si="30"/>
        <v>19.364992749231387</v>
      </c>
      <c r="AY120" s="606" t="s">
        <v>135</v>
      </c>
      <c r="AZ120" s="571" t="s">
        <v>135</v>
      </c>
      <c r="BA120" s="571" t="s">
        <v>135</v>
      </c>
      <c r="BB120" s="571" t="s">
        <v>135</v>
      </c>
      <c r="BC120" s="571" t="s">
        <v>135</v>
      </c>
      <c r="BD120" s="591" t="s">
        <v>3601</v>
      </c>
      <c r="BE120" s="421">
        <v>1998</v>
      </c>
      <c r="BF120" s="421">
        <f t="shared" si="31"/>
        <v>3</v>
      </c>
      <c r="BG120" s="578" t="s">
        <v>135</v>
      </c>
      <c r="BH120" t="s">
        <v>3876</v>
      </c>
      <c r="BI120" t="s">
        <v>3877</v>
      </c>
    </row>
    <row r="121" spans="1:61" ht="11.25" customHeight="1" x14ac:dyDescent="0.25">
      <c r="A121" s="88" t="s">
        <v>4129</v>
      </c>
      <c r="B121" s="405" t="s">
        <v>1019</v>
      </c>
      <c r="C121" s="734" t="s">
        <v>3656</v>
      </c>
      <c r="D121" s="734" t="s">
        <v>3665</v>
      </c>
      <c r="E121" s="504">
        <v>14</v>
      </c>
      <c r="F121" s="33">
        <v>373</v>
      </c>
      <c r="G121" s="33" t="s">
        <v>105</v>
      </c>
      <c r="H121" s="33" t="s">
        <v>105</v>
      </c>
      <c r="I121" s="573">
        <v>38.229999999999997</v>
      </c>
      <c r="J121" s="430">
        <f t="shared" si="18"/>
        <v>10.619931990583312</v>
      </c>
      <c r="K121" s="575">
        <v>1.0149999999999999</v>
      </c>
      <c r="L121" s="406">
        <v>4</v>
      </c>
      <c r="M121" s="423">
        <f t="shared" si="19"/>
        <v>4.0599999999999996</v>
      </c>
      <c r="N121" s="183" t="s">
        <v>3351</v>
      </c>
      <c r="O121" s="505">
        <v>1.01</v>
      </c>
      <c r="P121" s="422">
        <v>45890</v>
      </c>
      <c r="Q121" s="422">
        <v>45905</v>
      </c>
      <c r="R121" s="423">
        <f t="shared" si="20"/>
        <v>0.4950495049504845</v>
      </c>
      <c r="S121" s="474">
        <f>IF(INDEX(Historical!$D$7:$D$1190,MATCH(B121,Historical!$B$7:$B$1192,0))=0,"n/a",(INDEX(Historical!$C$7:$C$1190,MATCH(B121,Historical!$B$7:$B$1192,0))/INDEX(Historical!$D$7:$D$1190,MATCH(B121,Historical!$B$7:$B$1192,0))-1)*100)</f>
        <v>4.2553191489361764</v>
      </c>
      <c r="T121" s="474">
        <f>IF(INDEX(Historical!$F$7:$F$1190,MATCH(B121,Historical!$B$7:$B$1192,0))=0,"n/a",((INDEX(Historical!$C$7:$C$1190,MATCH(B121,Historical!$B$7:$B$1192,0))/INDEX(Historical!$F$7:$F$1190,MATCH(B121,Historical!$B$7:$B$1192,0)))^(1/3)-1)*100)</f>
        <v>7.3352243217725821</v>
      </c>
      <c r="U121" s="474">
        <f>IF(INDEX(Historical!$H$7:$H$1190,MATCH(B121,Historical!$B$7:$B$1192,0))=0,"n/a",((INDEX(Historical!$C$7:$C$1190,MATCH(B121,Historical!$B$7:$B$1192,0))/INDEX(Historical!$H$7:$H$1190,MATCH(B121,Historical!$B$7:$B$1192,0)))^(1/5)-1)*100)</f>
        <v>9.945953022431997</v>
      </c>
      <c r="V121" s="474">
        <f>IF(INDEX(Historical!$M$7:$M$1190,MATCH(B121,Historical!$B$7:$B$1192,0))=0,"n/a",((INDEX(Historical!$C$7:$C$1190,MATCH(B121,Historical!$B$7:$B$1192,0))/INDEX(Historical!$M$7:$M$1190,MATCH(B121,Historical!$B$7:$B$1192,0)))^(1/10)-1)*100)</f>
        <v>12.852197574704638</v>
      </c>
      <c r="W121" s="475">
        <f t="shared" si="21"/>
        <v>0.77387178065231144</v>
      </c>
      <c r="X121" s="476" t="str">
        <f t="shared" si="22"/>
        <v>n/a</v>
      </c>
      <c r="Y121" s="574"/>
      <c r="Z121" s="430" t="str">
        <f t="shared" si="23"/>
        <v>n/a</v>
      </c>
      <c r="AA121" s="581" t="str">
        <f t="shared" si="24"/>
        <v>n/a</v>
      </c>
      <c r="AB121" s="406">
        <v>12</v>
      </c>
      <c r="AC121" s="568">
        <v>-4.55</v>
      </c>
      <c r="AD121" s="568" t="s">
        <v>135</v>
      </c>
      <c r="AE121" s="568">
        <v>1.88</v>
      </c>
      <c r="AF121" s="569">
        <v>40.340000000000003</v>
      </c>
      <c r="AG121" s="568">
        <v>-93.589999999999989</v>
      </c>
      <c r="AH121" s="568">
        <v>-2.34</v>
      </c>
      <c r="AI121" s="568">
        <v>25.14</v>
      </c>
      <c r="AJ121" s="568" t="s">
        <v>135</v>
      </c>
      <c r="AK121" s="568">
        <v>24.02</v>
      </c>
      <c r="AL121" s="576">
        <v>1880</v>
      </c>
      <c r="AM121" s="571">
        <v>4.63</v>
      </c>
      <c r="AN121" s="568">
        <v>57.12</v>
      </c>
      <c r="AO121" s="510" t="str">
        <f t="shared" si="25"/>
        <v>n/a</v>
      </c>
      <c r="AP121" s="511">
        <f t="shared" si="26"/>
        <v>20.565885013015311</v>
      </c>
      <c r="AQ121" s="582" t="str">
        <f t="shared" si="27"/>
        <v>n/a</v>
      </c>
      <c r="AR121" s="430">
        <f>INDEX(Historical!$C$7:$C$1190,MATCH(B121,Historical!$B$7:$B$1214,0))*IF(AH121="n/a",1.03,IF(AH121&lt;0,1.01,IF(AH121&gt;10,1.1,(1+AH121/100))))</f>
        <v>3.9592000000000001</v>
      </c>
      <c r="AS121" s="581">
        <f t="shared" si="28"/>
        <v>4.3551200000000003</v>
      </c>
      <c r="AT121" s="581">
        <f t="shared" si="33"/>
        <v>4.7906320000000004</v>
      </c>
      <c r="AU121" s="581">
        <f t="shared" si="33"/>
        <v>5.269695200000001</v>
      </c>
      <c r="AV121" s="581">
        <f t="shared" si="33"/>
        <v>5.7966647200000017</v>
      </c>
      <c r="AW121" s="430">
        <f t="shared" si="29"/>
        <v>24.171311920000004</v>
      </c>
      <c r="AX121" s="516">
        <f t="shared" si="30"/>
        <v>63.226031702851181</v>
      </c>
      <c r="AY121" s="606">
        <v>0.76</v>
      </c>
      <c r="AZ121" s="571">
        <v>29.09</v>
      </c>
      <c r="BA121" s="571">
        <v>-55.94</v>
      </c>
      <c r="BB121" s="571">
        <v>-13.86</v>
      </c>
      <c r="BC121" s="571">
        <v>-37.340000000000003</v>
      </c>
      <c r="BE121" s="421">
        <v>2012</v>
      </c>
      <c r="BF121" s="421">
        <f t="shared" si="31"/>
        <v>1</v>
      </c>
      <c r="BG121" s="578">
        <v>-6.54</v>
      </c>
      <c r="BH121" t="s">
        <v>3876</v>
      </c>
      <c r="BI121" t="s">
        <v>3877</v>
      </c>
    </row>
    <row r="122" spans="1:61" ht="11.25" customHeight="1" x14ac:dyDescent="0.25">
      <c r="A122" s="8" t="s">
        <v>4130</v>
      </c>
      <c r="B122" s="405" t="s">
        <v>981</v>
      </c>
      <c r="C122" s="734" t="s">
        <v>3535</v>
      </c>
      <c r="D122" s="734" t="s">
        <v>3651</v>
      </c>
      <c r="E122" s="504">
        <v>12</v>
      </c>
      <c r="F122" s="33">
        <v>434</v>
      </c>
      <c r="G122" s="33" t="s">
        <v>105</v>
      </c>
      <c r="H122" s="33" t="s">
        <v>105</v>
      </c>
      <c r="I122" s="573">
        <v>164.76</v>
      </c>
      <c r="J122" s="430">
        <f t="shared" si="18"/>
        <v>1.517358582180141</v>
      </c>
      <c r="K122" s="575">
        <v>0.625</v>
      </c>
      <c r="L122" s="406">
        <v>4</v>
      </c>
      <c r="M122" s="423">
        <f t="shared" si="19"/>
        <v>2.5</v>
      </c>
      <c r="N122" s="183" t="s">
        <v>141</v>
      </c>
      <c r="O122" s="505">
        <v>0.62</v>
      </c>
      <c r="P122" s="422">
        <v>45621</v>
      </c>
      <c r="Q122" s="422">
        <v>45636</v>
      </c>
      <c r="R122" s="423">
        <f t="shared" si="20"/>
        <v>0.80645161290322642</v>
      </c>
      <c r="S122" s="474">
        <f>IF(INDEX(Historical!$D$7:$D$1190,MATCH(B122,Historical!$B$7:$B$1192,0))=0,"n/a",(INDEX(Historical!$C$7:$C$1190,MATCH(B122,Historical!$B$7:$B$1192,0))/INDEX(Historical!$D$7:$D$1190,MATCH(B122,Historical!$B$7:$B$1192,0))-1)*100)</f>
        <v>3.9748953974895196</v>
      </c>
      <c r="T122" s="474">
        <f>IF(INDEX(Historical!$F$7:$F$1190,MATCH(B122,Historical!$B$7:$B$1192,0))=0,"n/a",((INDEX(Historical!$C$7:$C$1190,MATCH(B122,Historical!$B$7:$B$1192,0))/INDEX(Historical!$F$7:$F$1190,MATCH(B122,Historical!$B$7:$B$1192,0)))^(1/3)-1)*100)</f>
        <v>13.490407978805363</v>
      </c>
      <c r="U122" s="474">
        <f>IF(INDEX(Historical!$H$7:$H$1190,MATCH(B122,Historical!$B$7:$B$1192,0))=0,"n/a",((INDEX(Historical!$C$7:$C$1190,MATCH(B122,Historical!$B$7:$B$1192,0))/INDEX(Historical!$H$7:$H$1190,MATCH(B122,Historical!$B$7:$B$1192,0)))^(1/5)-1)*100)</f>
        <v>14.458268975099941</v>
      </c>
      <c r="V122" s="474">
        <f>IF(INDEX(Historical!$M$7:$M$1190,MATCH(B122,Historical!$B$7:$B$1192,0))=0,"n/a",((INDEX(Historical!$C$7:$C$1190,MATCH(B122,Historical!$B$7:$B$1192,0))/INDEX(Historical!$M$7:$M$1190,MATCH(B122,Historical!$B$7:$B$1192,0)))^(1/10)-1)*100)</f>
        <v>28.98202118435831</v>
      </c>
      <c r="W122" s="475">
        <f t="shared" si="21"/>
        <v>0.49887027834011505</v>
      </c>
      <c r="X122" s="476">
        <f t="shared" si="22"/>
        <v>1.4693362779573111</v>
      </c>
      <c r="Y122" s="434"/>
      <c r="Z122" s="430">
        <f t="shared" si="23"/>
        <v>31.094527363184081</v>
      </c>
      <c r="AA122" s="581">
        <f t="shared" si="24"/>
        <v>20.492537313432837</v>
      </c>
      <c r="AB122" s="406">
        <v>12</v>
      </c>
      <c r="AC122" s="568">
        <v>8.0399999999999991</v>
      </c>
      <c r="AD122" s="568">
        <v>3.57</v>
      </c>
      <c r="AE122" s="568">
        <v>0.99</v>
      </c>
      <c r="AF122" s="568">
        <v>8.75</v>
      </c>
      <c r="AG122" s="568">
        <v>46.39</v>
      </c>
      <c r="AH122" s="568">
        <v>2.36</v>
      </c>
      <c r="AI122" s="568">
        <v>6.419999999999999</v>
      </c>
      <c r="AJ122" s="568">
        <v>9.84</v>
      </c>
      <c r="AK122" s="568">
        <v>5.74</v>
      </c>
      <c r="AL122" s="576">
        <v>21590</v>
      </c>
      <c r="AM122" s="571">
        <v>0.43</v>
      </c>
      <c r="AN122" s="568">
        <v>2.5099999999999998</v>
      </c>
      <c r="AO122" s="510">
        <f t="shared" si="25"/>
        <v>-4.5169097561527565</v>
      </c>
      <c r="AP122" s="511">
        <f t="shared" si="26"/>
        <v>15.975627557280081</v>
      </c>
      <c r="AQ122" s="582">
        <f t="shared" si="27"/>
        <v>182.2998417699697</v>
      </c>
      <c r="AR122" s="430">
        <f>INDEX(Historical!$C$7:$C$1190,MATCH(B122,Historical!$B$7:$B$1214,0))*IF(AH122="n/a",1.03,IF(AH122&lt;0,1.01,IF(AH122&gt;10,1.1,(1+AH122/100))))</f>
        <v>2.5436459999999999</v>
      </c>
      <c r="AS122" s="581">
        <f t="shared" si="28"/>
        <v>2.7069480732</v>
      </c>
      <c r="AT122" s="581">
        <f t="shared" si="33"/>
        <v>2.8623268926016796</v>
      </c>
      <c r="AU122" s="581">
        <f t="shared" si="33"/>
        <v>3.0266244562370157</v>
      </c>
      <c r="AV122" s="581">
        <f t="shared" si="33"/>
        <v>3.2003527000250203</v>
      </c>
      <c r="AW122" s="430">
        <f t="shared" si="29"/>
        <v>14.339898122063715</v>
      </c>
      <c r="AX122" s="516">
        <f t="shared" si="30"/>
        <v>8.7035069932409055</v>
      </c>
      <c r="AY122" s="606">
        <v>0.97</v>
      </c>
      <c r="AZ122" s="571">
        <v>19.989999999999998</v>
      </c>
      <c r="BA122" s="571">
        <v>-28.63</v>
      </c>
      <c r="BB122" s="571">
        <v>-4.88</v>
      </c>
      <c r="BC122" s="571">
        <v>-6.1400000000000006</v>
      </c>
      <c r="BE122" s="421">
        <v>2014</v>
      </c>
      <c r="BF122" s="421">
        <f t="shared" si="31"/>
        <v>1</v>
      </c>
      <c r="BG122" s="578">
        <v>7.4499999999999993</v>
      </c>
      <c r="BH122" t="s">
        <v>3876</v>
      </c>
      <c r="BI122" t="s">
        <v>3877</v>
      </c>
    </row>
    <row r="123" spans="1:61" ht="11.25" customHeight="1" x14ac:dyDescent="0.25">
      <c r="A123" s="577" t="s">
        <v>5019</v>
      </c>
      <c r="B123" s="405" t="s">
        <v>5017</v>
      </c>
      <c r="C123" s="734" t="s">
        <v>107</v>
      </c>
      <c r="D123" s="734" t="s">
        <v>3652</v>
      </c>
      <c r="E123" s="504">
        <v>6</v>
      </c>
      <c r="F123" s="33">
        <v>651</v>
      </c>
      <c r="G123" s="33" t="s">
        <v>105</v>
      </c>
      <c r="H123" s="33" t="s">
        <v>105</v>
      </c>
      <c r="I123" s="573">
        <v>24.6</v>
      </c>
      <c r="J123" s="430">
        <f t="shared" si="18"/>
        <v>1.3008130081300813</v>
      </c>
      <c r="K123" s="575">
        <v>0.08</v>
      </c>
      <c r="L123" s="406">
        <v>4</v>
      </c>
      <c r="M123" s="423">
        <f t="shared" si="19"/>
        <v>0.32</v>
      </c>
      <c r="N123" s="183" t="s">
        <v>469</v>
      </c>
      <c r="O123" s="505">
        <v>7.0000000000000007E-2</v>
      </c>
      <c r="P123" s="422">
        <v>45849</v>
      </c>
      <c r="Q123" s="422">
        <v>45859</v>
      </c>
      <c r="R123" s="423">
        <f t="shared" si="20"/>
        <v>14.285714285714276</v>
      </c>
      <c r="S123" s="474">
        <f>IF(INDEX(Historical!$D$7:$D$1190,MATCH(B123,Historical!$B$7:$B$1192,0))=0,"n/a",(INDEX(Historical!$C$7:$C$1190,MATCH(B123,Historical!$B$7:$B$1192,0))/INDEX(Historical!$D$7:$D$1190,MATCH(B123,Historical!$B$7:$B$1192,0))-1)*100)</f>
        <v>8.6956521739130608</v>
      </c>
      <c r="T123" s="474">
        <f>IF(INDEX(Historical!$F$7:$F$1190,MATCH(B123,Historical!$B$7:$B$1192,0))=0,"n/a",((INDEX(Historical!$C$7:$C$1190,MATCH(B123,Historical!$B$7:$B$1192,0))/INDEX(Historical!$F$7:$F$1190,MATCH(B123,Historical!$B$7:$B$1192,0)))^(1/3)-1)*100)</f>
        <v>24.355658659858115</v>
      </c>
      <c r="U123" s="474" t="str">
        <f>IF(INDEX(Historical!$H$7:$H$1190,MATCH(B123,Historical!$B$7:$B$1192,0))=0,"n/a",((INDEX(Historical!$C$7:$C$1190,MATCH(B123,Historical!$B$7:$B$1192,0))/INDEX(Historical!$H$7:$H$1190,MATCH(B123,Historical!$B$7:$B$1192,0)))^(1/5)-1)*100)</f>
        <v>n/a</v>
      </c>
      <c r="V123" s="474" t="str">
        <f>IF(INDEX(Historical!$M$7:$M$1190,MATCH(B123,Historical!$B$7:$B$1192,0))=0,"n/a",((INDEX(Historical!$C$7:$C$1190,MATCH(B123,Historical!$B$7:$B$1192,0))/INDEX(Historical!$M$7:$M$1190,MATCH(B123,Historical!$B$7:$B$1192,0)))^(1/10)-1)*100)</f>
        <v>n/a</v>
      </c>
      <c r="W123" s="475" t="str">
        <f t="shared" si="21"/>
        <v>n/a</v>
      </c>
      <c r="X123" s="476" t="str">
        <f t="shared" si="22"/>
        <v>n/a</v>
      </c>
      <c r="Y123" s="449"/>
      <c r="Z123" s="430">
        <f t="shared" si="23"/>
        <v>11.510791366906476</v>
      </c>
      <c r="AA123" s="581">
        <f t="shared" si="24"/>
        <v>8.8489208633093543</v>
      </c>
      <c r="AB123" s="406">
        <v>12</v>
      </c>
      <c r="AC123" s="568">
        <v>2.78</v>
      </c>
      <c r="AD123" s="568" t="s">
        <v>135</v>
      </c>
      <c r="AE123" s="568">
        <v>1.27</v>
      </c>
      <c r="AF123" s="568">
        <v>0.9</v>
      </c>
      <c r="AG123" s="568">
        <v>10.43</v>
      </c>
      <c r="AH123" s="568">
        <v>54.37</v>
      </c>
      <c r="AI123" s="568">
        <v>16.98</v>
      </c>
      <c r="AJ123" s="568">
        <v>0.35000000000000003</v>
      </c>
      <c r="AK123" s="568" t="s">
        <v>135</v>
      </c>
      <c r="AL123" s="576">
        <v>158.61000000000001</v>
      </c>
      <c r="AM123" s="571">
        <v>39.6</v>
      </c>
      <c r="AN123" s="568">
        <v>0.69</v>
      </c>
      <c r="AO123" s="510" t="str">
        <f t="shared" si="25"/>
        <v>n/a</v>
      </c>
      <c r="AP123" s="511" t="str">
        <f t="shared" si="26"/>
        <v>n/a</v>
      </c>
      <c r="AQ123" s="582">
        <f t="shared" si="27"/>
        <v>-40.505728466315837</v>
      </c>
      <c r="AR123" s="430">
        <f>INDEX(Historical!$C$7:$C$1190,MATCH(B123,Historical!$B$7:$B$1214,0))*IF(AH123="n/a",1.03,IF(AH123&lt;0,1.01,IF(AH123&gt;10,1.1,(1+AH123/100))))</f>
        <v>0.27500000000000002</v>
      </c>
      <c r="AS123" s="581">
        <f t="shared" si="28"/>
        <v>0.30250000000000005</v>
      </c>
      <c r="AT123" s="581">
        <f t="shared" si="33"/>
        <v>0.31157500000000005</v>
      </c>
      <c r="AU123" s="581">
        <f t="shared" si="33"/>
        <v>0.32092225000000008</v>
      </c>
      <c r="AV123" s="581">
        <f t="shared" si="33"/>
        <v>0.33054991750000007</v>
      </c>
      <c r="AW123" s="430">
        <f t="shared" si="29"/>
        <v>1.5405471675000002</v>
      </c>
      <c r="AX123" s="516">
        <f t="shared" si="30"/>
        <v>6.2623868597560985</v>
      </c>
      <c r="AY123" s="606">
        <v>0.42</v>
      </c>
      <c r="AZ123" s="571">
        <v>27.96</v>
      </c>
      <c r="BA123" s="571">
        <v>-21.07</v>
      </c>
      <c r="BB123" s="571">
        <v>2.21</v>
      </c>
      <c r="BC123" s="571">
        <v>2.35</v>
      </c>
      <c r="BE123" s="421">
        <v>2020</v>
      </c>
      <c r="BF123" s="421">
        <f t="shared" si="31"/>
        <v>1</v>
      </c>
      <c r="BG123" s="578">
        <v>0.84</v>
      </c>
      <c r="BH123" t="s">
        <v>3876</v>
      </c>
      <c r="BI123" t="s">
        <v>3877</v>
      </c>
    </row>
    <row r="124" spans="1:61" ht="11.25" customHeight="1" x14ac:dyDescent="0.25">
      <c r="A124" s="8" t="s">
        <v>4132</v>
      </c>
      <c r="B124" s="405" t="s">
        <v>964</v>
      </c>
      <c r="C124" s="734" t="s">
        <v>107</v>
      </c>
      <c r="D124" s="734" t="s">
        <v>3652</v>
      </c>
      <c r="E124" s="504">
        <v>14</v>
      </c>
      <c r="F124" s="33">
        <v>353</v>
      </c>
      <c r="G124" s="33" t="s">
        <v>36</v>
      </c>
      <c r="H124" s="33" t="s">
        <v>36</v>
      </c>
      <c r="I124" s="573">
        <v>71.98</v>
      </c>
      <c r="J124" s="430">
        <f t="shared" si="18"/>
        <v>2.5562656293414836</v>
      </c>
      <c r="K124" s="575">
        <v>0.46</v>
      </c>
      <c r="L124" s="406">
        <v>4</v>
      </c>
      <c r="M124" s="423">
        <f t="shared" si="19"/>
        <v>1.84</v>
      </c>
      <c r="N124" s="183" t="s">
        <v>144</v>
      </c>
      <c r="O124" s="505">
        <v>0.44</v>
      </c>
      <c r="P124" s="422">
        <v>45730</v>
      </c>
      <c r="Q124" s="422">
        <v>45748</v>
      </c>
      <c r="R124" s="423">
        <f t="shared" si="20"/>
        <v>4.5454545454545494</v>
      </c>
      <c r="S124" s="474">
        <f>IF(INDEX(Historical!$D$7:$D$1190,MATCH(B124,Historical!$B$7:$B$1192,0))=0,"n/a",(INDEX(Historical!$C$7:$C$1190,MATCH(B124,Historical!$B$7:$B$1192,0))/INDEX(Historical!$D$7:$D$1190,MATCH(B124,Historical!$B$7:$B$1192,0))-1)*100)</f>
        <v>1.1494252873563315</v>
      </c>
      <c r="T124" s="474">
        <f>IF(INDEX(Historical!$F$7:$F$1190,MATCH(B124,Historical!$B$7:$B$1192,0))=0,"n/a",((INDEX(Historical!$C$7:$C$1190,MATCH(B124,Historical!$B$7:$B$1192,0))/INDEX(Historical!$F$7:$F$1190,MATCH(B124,Historical!$B$7:$B$1192,0)))^(1/3)-1)*100)</f>
        <v>4.102866914963843</v>
      </c>
      <c r="U124" s="474">
        <f>IF(INDEX(Historical!$H$7:$H$1190,MATCH(B124,Historical!$B$7:$B$1192,0))=0,"n/a",((INDEX(Historical!$C$7:$C$1190,MATCH(B124,Historical!$B$7:$B$1192,0))/INDEX(Historical!$H$7:$H$1190,MATCH(B124,Historical!$B$7:$B$1192,0)))^(1/5)-1)*100)</f>
        <v>3.5261802757145411</v>
      </c>
      <c r="V124" s="474">
        <f>IF(INDEX(Historical!$M$7:$M$1190,MATCH(B124,Historical!$B$7:$B$1192,0))=0,"n/a",((INDEX(Historical!$C$7:$C$1190,MATCH(B124,Historical!$B$7:$B$1192,0))/INDEX(Historical!$M$7:$M$1190,MATCH(B124,Historical!$B$7:$B$1192,0)))^(1/10)-1)*100)</f>
        <v>4.0789892674883754</v>
      </c>
      <c r="W124" s="475">
        <f t="shared" si="21"/>
        <v>0.86447402640158832</v>
      </c>
      <c r="X124" s="476">
        <f t="shared" si="22"/>
        <v>1.8365522269346568</v>
      </c>
      <c r="Y124" s="451" t="s">
        <v>4943</v>
      </c>
      <c r="Z124" s="430">
        <f t="shared" si="23"/>
        <v>24.370860927152318</v>
      </c>
      <c r="AA124" s="581">
        <f t="shared" si="24"/>
        <v>9.5337748344370876</v>
      </c>
      <c r="AB124" s="406">
        <v>12</v>
      </c>
      <c r="AC124" s="568">
        <v>7.55</v>
      </c>
      <c r="AD124" s="568" t="s">
        <v>135</v>
      </c>
      <c r="AE124" s="568">
        <v>1.3</v>
      </c>
      <c r="AF124" s="568">
        <v>0.97</v>
      </c>
      <c r="AG124" s="568">
        <v>10.67</v>
      </c>
      <c r="AH124" s="568" t="s">
        <v>135</v>
      </c>
      <c r="AI124" s="568" t="s">
        <v>135</v>
      </c>
      <c r="AJ124" s="568">
        <v>1.92</v>
      </c>
      <c r="AK124" s="568" t="s">
        <v>135</v>
      </c>
      <c r="AL124" s="576">
        <v>233.1</v>
      </c>
      <c r="AM124" s="571">
        <v>6.83</v>
      </c>
      <c r="AN124" s="568">
        <v>0.61</v>
      </c>
      <c r="AO124" s="510">
        <f t="shared" si="25"/>
        <v>-3.4513289293810629</v>
      </c>
      <c r="AP124" s="511">
        <f t="shared" si="26"/>
        <v>6.0824459050560247</v>
      </c>
      <c r="AQ124" s="582">
        <f t="shared" si="27"/>
        <v>-35.889811558869035</v>
      </c>
      <c r="AR124" s="430">
        <f>INDEX(Historical!$C$7:$C$1190,MATCH(B124,Historical!$B$7:$B$1214,0))*IF(AH124="n/a",1.03,IF(AH124&lt;0,1.01,IF(AH124&gt;10,1.1,(1+AH124/100))))</f>
        <v>1.8128</v>
      </c>
      <c r="AS124" s="581">
        <f t="shared" si="28"/>
        <v>1.867184</v>
      </c>
      <c r="AT124" s="581">
        <f t="shared" si="33"/>
        <v>1.9231995200000001</v>
      </c>
      <c r="AU124" s="581">
        <f t="shared" si="33"/>
        <v>1.9808955056000002</v>
      </c>
      <c r="AV124" s="581">
        <f t="shared" si="33"/>
        <v>2.040322370768</v>
      </c>
      <c r="AW124" s="430">
        <f t="shared" si="29"/>
        <v>9.6244013963680004</v>
      </c>
      <c r="AX124" s="516">
        <f t="shared" si="30"/>
        <v>13.370938311153097</v>
      </c>
      <c r="AY124" s="606">
        <v>0.5</v>
      </c>
      <c r="AZ124" s="571">
        <v>35.47</v>
      </c>
      <c r="BA124" s="571">
        <v>-19.93</v>
      </c>
      <c r="BB124" s="571">
        <v>9.07</v>
      </c>
      <c r="BC124" s="571">
        <v>3.38</v>
      </c>
      <c r="BE124" s="421">
        <v>2012</v>
      </c>
      <c r="BF124" s="421">
        <f t="shared" si="31"/>
        <v>1</v>
      </c>
      <c r="BG124" s="578">
        <v>0.95</v>
      </c>
      <c r="BH124" t="s">
        <v>3876</v>
      </c>
      <c r="BI124" t="s">
        <v>3877</v>
      </c>
    </row>
    <row r="125" spans="1:61" ht="11.25" customHeight="1" x14ac:dyDescent="0.25">
      <c r="A125" s="8" t="s">
        <v>4134</v>
      </c>
      <c r="B125" s="405" t="s">
        <v>509</v>
      </c>
      <c r="C125" s="734" t="s">
        <v>107</v>
      </c>
      <c r="D125" s="734" t="s">
        <v>3652</v>
      </c>
      <c r="E125" s="504">
        <v>32</v>
      </c>
      <c r="F125" s="33">
        <v>102</v>
      </c>
      <c r="G125" s="33" t="s">
        <v>105</v>
      </c>
      <c r="H125" s="33" t="s">
        <v>105</v>
      </c>
      <c r="I125" s="568">
        <v>129.03</v>
      </c>
      <c r="J125" s="430">
        <f t="shared" si="18"/>
        <v>3.1000542509493916</v>
      </c>
      <c r="K125" s="579">
        <v>1</v>
      </c>
      <c r="L125" s="406">
        <v>4</v>
      </c>
      <c r="M125" s="423">
        <f t="shared" si="19"/>
        <v>4</v>
      </c>
      <c r="N125" s="183" t="s">
        <v>147</v>
      </c>
      <c r="O125" s="506">
        <v>0.95</v>
      </c>
      <c r="P125" s="422">
        <v>45807</v>
      </c>
      <c r="Q125" s="422">
        <v>45821</v>
      </c>
      <c r="R125" s="423">
        <f t="shared" si="20"/>
        <v>5.2631578947368478</v>
      </c>
      <c r="S125" s="474">
        <f>IF(INDEX(Historical!$D$7:$D$1190,MATCH(B125,Historical!$B$7:$B$1192,0))=0,"n/a",(INDEX(Historical!$C$7:$C$1190,MATCH(B125,Historical!$B$7:$B$1192,0))/INDEX(Historical!$D$7:$D$1190,MATCH(B125,Historical!$B$7:$B$1192,0))-1)*100)</f>
        <v>4.4692737430167551</v>
      </c>
      <c r="T125" s="474">
        <f>IF(INDEX(Historical!$F$7:$F$1190,MATCH(B125,Historical!$B$7:$B$1192,0))=0,"n/a",((INDEX(Historical!$C$7:$C$1190,MATCH(B125,Historical!$B$7:$B$1192,0))/INDEX(Historical!$F$7:$F$1190,MATCH(B125,Historical!$B$7:$B$1192,0)))^(1/3)-1)*100)</f>
        <v>8.3531206727658578</v>
      </c>
      <c r="U125" s="474">
        <f>IF(INDEX(Historical!$H$7:$H$1190,MATCH(B125,Historical!$B$7:$B$1192,0))=0,"n/a",((INDEX(Historical!$C$7:$C$1190,MATCH(B125,Historical!$B$7:$B$1192,0))/INDEX(Historical!$H$7:$H$1190,MATCH(B125,Historical!$B$7:$B$1192,0)))^(1/5)-1)*100)</f>
        <v>5.9601865356744277</v>
      </c>
      <c r="V125" s="474">
        <f>IF(INDEX(Historical!$M$7:$M$1190,MATCH(B125,Historical!$B$7:$B$1192,0))=0,"n/a",((INDEX(Historical!$C$7:$C$1190,MATCH(B125,Historical!$B$7:$B$1192,0))/INDEX(Historical!$M$7:$M$1190,MATCH(B125,Historical!$B$7:$B$1192,0)))^(1/10)-1)*100)</f>
        <v>6.3010505125452143</v>
      </c>
      <c r="W125" s="475">
        <f t="shared" si="21"/>
        <v>0.94590362730910726</v>
      </c>
      <c r="X125" s="476">
        <f t="shared" si="22"/>
        <v>1.0996654124860568</v>
      </c>
      <c r="Y125" s="405"/>
      <c r="Z125" s="430">
        <f t="shared" si="23"/>
        <v>43.05705059203445</v>
      </c>
      <c r="AA125" s="581">
        <f t="shared" si="24"/>
        <v>13.889128094725512</v>
      </c>
      <c r="AB125" s="406">
        <v>12</v>
      </c>
      <c r="AC125" s="568">
        <v>9.2899999999999991</v>
      </c>
      <c r="AD125" s="568">
        <v>3.27</v>
      </c>
      <c r="AE125" s="568">
        <v>2.9</v>
      </c>
      <c r="AF125" s="568">
        <v>2.0499999999999998</v>
      </c>
      <c r="AG125" s="568">
        <v>15.340000000000002</v>
      </c>
      <c r="AH125" s="568">
        <v>6.47</v>
      </c>
      <c r="AI125" s="568">
        <v>1.87</v>
      </c>
      <c r="AJ125" s="568">
        <v>5.42</v>
      </c>
      <c r="AK125" s="568">
        <v>4.25</v>
      </c>
      <c r="AL125" s="576">
        <v>8300</v>
      </c>
      <c r="AM125" s="571">
        <v>7.91</v>
      </c>
      <c r="AN125" s="568">
        <v>1.18</v>
      </c>
      <c r="AO125" s="510">
        <f t="shared" si="25"/>
        <v>-4.8288873081016934</v>
      </c>
      <c r="AP125" s="511">
        <f t="shared" si="26"/>
        <v>9.0602407866238188</v>
      </c>
      <c r="AQ125" s="582">
        <f t="shared" si="27"/>
        <v>12.492394990727762</v>
      </c>
      <c r="AR125" s="430">
        <f>INDEX(Historical!$C$7:$C$1190,MATCH(B125,Historical!$B$7:$B$1214,0))*IF(AH125="n/a",1.03,IF(AH125&lt;0,1.01,IF(AH125&gt;10,1.1,(1+AH125/100))))</f>
        <v>3.9819780000000002</v>
      </c>
      <c r="AS125" s="581">
        <f t="shared" si="28"/>
        <v>4.0564409886000004</v>
      </c>
      <c r="AT125" s="581">
        <f t="shared" si="33"/>
        <v>4.2288397306155003</v>
      </c>
      <c r="AU125" s="581">
        <f t="shared" si="33"/>
        <v>4.408565419166659</v>
      </c>
      <c r="AV125" s="581">
        <f t="shared" si="33"/>
        <v>4.5959294494812415</v>
      </c>
      <c r="AW125" s="430">
        <f t="shared" si="29"/>
        <v>21.271753587863401</v>
      </c>
      <c r="AX125" s="516">
        <f t="shared" si="30"/>
        <v>16.485897533800976</v>
      </c>
      <c r="AY125" s="606">
        <v>0.73</v>
      </c>
      <c r="AZ125" s="571">
        <v>28.63</v>
      </c>
      <c r="BA125" s="571">
        <v>-12.6</v>
      </c>
      <c r="BB125" s="571">
        <v>-1.21</v>
      </c>
      <c r="BC125" s="571">
        <v>-1.18</v>
      </c>
      <c r="BE125" s="421">
        <v>1994</v>
      </c>
      <c r="BF125" s="421">
        <f t="shared" si="31"/>
        <v>3</v>
      </c>
      <c r="BG125" s="578">
        <v>1.2</v>
      </c>
      <c r="BH125" t="s">
        <v>3876</v>
      </c>
      <c r="BI125" t="s">
        <v>3877</v>
      </c>
    </row>
    <row r="126" spans="1:61" ht="11.25" customHeight="1" x14ac:dyDescent="0.25">
      <c r="A126" s="577" t="s">
        <v>3799</v>
      </c>
      <c r="B126" s="405" t="s">
        <v>3776</v>
      </c>
      <c r="C126" s="734" t="s">
        <v>3535</v>
      </c>
      <c r="D126" s="734" t="s">
        <v>3651</v>
      </c>
      <c r="E126" s="504">
        <v>10</v>
      </c>
      <c r="F126" s="33">
        <v>508</v>
      </c>
      <c r="G126" s="33" t="s">
        <v>105</v>
      </c>
      <c r="H126" s="33" t="s">
        <v>105</v>
      </c>
      <c r="I126" s="573">
        <v>43.94</v>
      </c>
      <c r="J126" s="430">
        <f t="shared" si="18"/>
        <v>0.72826581702321347</v>
      </c>
      <c r="K126" s="575">
        <v>0.08</v>
      </c>
      <c r="L126" s="406">
        <v>4</v>
      </c>
      <c r="M126" s="423">
        <f t="shared" si="19"/>
        <v>0.32</v>
      </c>
      <c r="N126" s="183" t="s">
        <v>495</v>
      </c>
      <c r="O126" s="505">
        <v>7.4999999999999997E-2</v>
      </c>
      <c r="P126" s="422">
        <v>45610</v>
      </c>
      <c r="Q126" s="422">
        <v>45625</v>
      </c>
      <c r="R126" s="423">
        <f t="shared" si="20"/>
        <v>6.6666666666666732</v>
      </c>
      <c r="S126" s="474">
        <f>IF(INDEX(Historical!$D$7:$D$1190,MATCH(B126,Historical!$B$7:$B$1192,0))=0,"n/a",(INDEX(Historical!$C$7:$C$1190,MATCH(B126,Historical!$B$7:$B$1192,0))/INDEX(Historical!$D$7:$D$1190,MATCH(B126,Historical!$B$7:$B$1192,0))-1)*100)</f>
        <v>7.0175438596491224</v>
      </c>
      <c r="T126" s="474">
        <f>IF(INDEX(Historical!$F$7:$F$1190,MATCH(B126,Historical!$B$7:$B$1192,0))=0,"n/a",((INDEX(Historical!$C$7:$C$1190,MATCH(B126,Historical!$B$7:$B$1192,0))/INDEX(Historical!$F$7:$F$1190,MATCH(B126,Historical!$B$7:$B$1192,0)))^(1/3)-1)*100)</f>
        <v>7.5749744635974059</v>
      </c>
      <c r="U126" s="474">
        <f>IF(INDEX(Historical!$H$7:$H$1190,MATCH(B126,Historical!$B$7:$B$1192,0))=0,"n/a",((INDEX(Historical!$C$7:$C$1190,MATCH(B126,Historical!$B$7:$B$1192,0))/INDEX(Historical!$H$7:$H$1190,MATCH(B126,Historical!$B$7:$B$1192,0)))^(1/5)-1)*100)</f>
        <v>8.2702639798059696</v>
      </c>
      <c r="V126" s="474" t="str">
        <f>IF(INDEX(Historical!$M$7:$M$1190,MATCH(B126,Historical!$B$7:$B$1192,0))=0,"n/a",((INDEX(Historical!$C$7:$C$1190,MATCH(B126,Historical!$B$7:$B$1192,0))/INDEX(Historical!$M$7:$M$1190,MATCH(B126,Historical!$B$7:$B$1192,0)))^(1/10)-1)*100)</f>
        <v>n/a</v>
      </c>
      <c r="W126" s="475" t="str">
        <f t="shared" si="21"/>
        <v>n/a</v>
      </c>
      <c r="X126" s="476" t="str">
        <f t="shared" si="22"/>
        <v>n/a</v>
      </c>
      <c r="Y126" s="574"/>
      <c r="Z126" s="430">
        <f t="shared" si="23"/>
        <v>45.070422535211272</v>
      </c>
      <c r="AA126" s="581">
        <f t="shared" si="24"/>
        <v>61.887323943661968</v>
      </c>
      <c r="AB126" s="406">
        <v>12</v>
      </c>
      <c r="AC126" s="568">
        <v>0.71</v>
      </c>
      <c r="AD126" s="568">
        <v>1.92</v>
      </c>
      <c r="AE126" s="568">
        <v>7.94</v>
      </c>
      <c r="AF126" s="568">
        <v>4.9000000000000004</v>
      </c>
      <c r="AG126" s="568">
        <v>8.1</v>
      </c>
      <c r="AH126" s="568">
        <v>48.35</v>
      </c>
      <c r="AI126" s="568">
        <v>26.47</v>
      </c>
      <c r="AJ126" s="568">
        <v>-11.959999999999999</v>
      </c>
      <c r="AK126" s="568">
        <v>32</v>
      </c>
      <c r="AL126" s="576">
        <v>7380</v>
      </c>
      <c r="AM126" s="571">
        <v>0.27999999999999997</v>
      </c>
      <c r="AN126" s="568">
        <v>0.06</v>
      </c>
      <c r="AO126" s="510">
        <f t="shared" si="25"/>
        <v>-52.888794146832787</v>
      </c>
      <c r="AP126" s="511">
        <f t="shared" si="26"/>
        <v>8.9985297968291835</v>
      </c>
      <c r="AQ126" s="582">
        <f t="shared" si="27"/>
        <v>267.11965189927059</v>
      </c>
      <c r="AR126" s="430">
        <f>INDEX(Historical!$C$7:$C$1190,MATCH(B126,Historical!$B$7:$B$1214,0))*IF(AH126="n/a",1.03,IF(AH126&lt;0,1.01,IF(AH126&gt;10,1.1,(1+AH126/100))))</f>
        <v>0.33550000000000002</v>
      </c>
      <c r="AS126" s="581">
        <f t="shared" si="28"/>
        <v>0.36905000000000004</v>
      </c>
      <c r="AT126" s="581">
        <f t="shared" si="33"/>
        <v>0.40595500000000007</v>
      </c>
      <c r="AU126" s="581">
        <f t="shared" si="33"/>
        <v>0.44655050000000013</v>
      </c>
      <c r="AV126" s="581">
        <f t="shared" si="33"/>
        <v>0.49120555000000016</v>
      </c>
      <c r="AW126" s="430">
        <f t="shared" si="29"/>
        <v>2.0482610500000002</v>
      </c>
      <c r="AX126" s="516">
        <f t="shared" si="30"/>
        <v>4.6614953345471104</v>
      </c>
      <c r="AY126" s="606">
        <v>1.5</v>
      </c>
      <c r="AZ126" s="571">
        <v>93.820000000000007</v>
      </c>
      <c r="BA126" s="571">
        <v>-2.42</v>
      </c>
      <c r="BB126" s="571">
        <v>18.14</v>
      </c>
      <c r="BC126" s="571">
        <v>27.74</v>
      </c>
      <c r="BE126" s="421">
        <v>2015</v>
      </c>
      <c r="BF126" s="421">
        <f t="shared" si="31"/>
        <v>1</v>
      </c>
      <c r="BG126" s="578">
        <v>6.09</v>
      </c>
      <c r="BH126" t="s">
        <v>3876</v>
      </c>
      <c r="BI126" t="s">
        <v>3877</v>
      </c>
    </row>
    <row r="127" spans="1:61" ht="11.25" customHeight="1" x14ac:dyDescent="0.25">
      <c r="A127" s="95" t="s">
        <v>4135</v>
      </c>
      <c r="B127" s="405" t="s">
        <v>1007</v>
      </c>
      <c r="C127" s="734" t="s">
        <v>107</v>
      </c>
      <c r="D127" s="734" t="s">
        <v>3652</v>
      </c>
      <c r="E127" s="504">
        <v>12</v>
      </c>
      <c r="F127" s="33">
        <v>431</v>
      </c>
      <c r="G127" s="33" t="s">
        <v>36</v>
      </c>
      <c r="H127" s="33" t="s">
        <v>36</v>
      </c>
      <c r="I127" s="573">
        <v>128.47999999999999</v>
      </c>
      <c r="J127" s="430">
        <f t="shared" si="18"/>
        <v>2.4595267745952683</v>
      </c>
      <c r="K127" s="575">
        <v>0.79</v>
      </c>
      <c r="L127" s="406">
        <v>4</v>
      </c>
      <c r="M127" s="423">
        <f t="shared" si="19"/>
        <v>3.16</v>
      </c>
      <c r="N127" s="183" t="s">
        <v>159</v>
      </c>
      <c r="O127" s="505">
        <v>0.71499999999999997</v>
      </c>
      <c r="P127" s="422">
        <v>45580</v>
      </c>
      <c r="Q127" s="422">
        <v>45596</v>
      </c>
      <c r="R127" s="423">
        <f t="shared" si="20"/>
        <v>10.489510489510499</v>
      </c>
      <c r="S127" s="474">
        <f>IF(INDEX(Historical!$D$7:$D$1190,MATCH(B127,Historical!$B$7:$B$1192,0))=0,"n/a",(INDEX(Historical!$C$7:$C$1190,MATCH(B127,Historical!$B$7:$B$1192,0))/INDEX(Historical!$D$7:$D$1190,MATCH(B127,Historical!$B$7:$B$1192,0))-1)*100)</f>
        <v>10.131332082551591</v>
      </c>
      <c r="T127" s="474">
        <f>IF(INDEX(Historical!$F$7:$F$1190,MATCH(B127,Historical!$B$7:$B$1192,0))=0,"n/a",((INDEX(Historical!$C$7:$C$1190,MATCH(B127,Historical!$B$7:$B$1192,0))/INDEX(Historical!$F$7:$F$1190,MATCH(B127,Historical!$B$7:$B$1192,0)))^(1/3)-1)*100)</f>
        <v>8.1533659820783875</v>
      </c>
      <c r="U127" s="474">
        <f>IF(INDEX(Historical!$H$7:$H$1190,MATCH(B127,Historical!$B$7:$B$1192,0))=0,"n/a",((INDEX(Historical!$C$7:$C$1190,MATCH(B127,Historical!$B$7:$B$1192,0))/INDEX(Historical!$H$7:$H$1190,MATCH(B127,Historical!$B$7:$B$1192,0)))^(1/5)-1)*100)</f>
        <v>6.323893286398774</v>
      </c>
      <c r="V127" s="474">
        <f>IF(INDEX(Historical!$M$7:$M$1190,MATCH(B127,Historical!$B$7:$B$1192,0))=0,"n/a",((INDEX(Historical!$C$7:$C$1190,MATCH(B127,Historical!$B$7:$B$1192,0))/INDEX(Historical!$M$7:$M$1190,MATCH(B127,Historical!$B$7:$B$1192,0)))^(1/10)-1)*100)</f>
        <v>6.4561719413373186</v>
      </c>
      <c r="W127" s="475">
        <f t="shared" si="21"/>
        <v>0.97951128685226052</v>
      </c>
      <c r="X127" s="476">
        <f t="shared" si="22"/>
        <v>0.80971745024312081</v>
      </c>
      <c r="Y127" s="451"/>
      <c r="Z127" s="430">
        <f t="shared" si="23"/>
        <v>38.072289156626503</v>
      </c>
      <c r="AA127" s="581">
        <f t="shared" si="24"/>
        <v>15.479518072289155</v>
      </c>
      <c r="AB127" s="406">
        <v>12</v>
      </c>
      <c r="AC127" s="568">
        <v>8.3000000000000007</v>
      </c>
      <c r="AD127" s="568" t="s">
        <v>135</v>
      </c>
      <c r="AE127" s="568">
        <v>4.79</v>
      </c>
      <c r="AF127" s="568">
        <v>2.44</v>
      </c>
      <c r="AG127" s="568">
        <v>16.7</v>
      </c>
      <c r="AH127" s="568">
        <v>9.91</v>
      </c>
      <c r="AI127" s="568">
        <v>-3.2300000000000004</v>
      </c>
      <c r="AJ127" s="568">
        <v>7.8100000000000005</v>
      </c>
      <c r="AK127" s="568" t="s">
        <v>135</v>
      </c>
      <c r="AL127" s="576">
        <v>1860</v>
      </c>
      <c r="AM127" s="571">
        <v>2.36</v>
      </c>
      <c r="AN127" s="568">
        <v>0.64</v>
      </c>
      <c r="AO127" s="510">
        <f t="shared" si="25"/>
        <v>-6.6960980112951116</v>
      </c>
      <c r="AP127" s="511">
        <f t="shared" si="26"/>
        <v>8.7834200609940432</v>
      </c>
      <c r="AQ127" s="582">
        <f t="shared" si="27"/>
        <v>29.56341063807848</v>
      </c>
      <c r="AR127" s="430">
        <f>INDEX(Historical!$C$7:$C$1190,MATCH(B127,Historical!$B$7:$B$1214,0))*IF(AH127="n/a",1.03,IF(AH127&lt;0,1.01,IF(AH127&gt;10,1.1,(1+AH127/100))))</f>
        <v>3.2258584999999997</v>
      </c>
      <c r="AS127" s="581">
        <f t="shared" si="28"/>
        <v>3.2581170849999999</v>
      </c>
      <c r="AT127" s="581">
        <f t="shared" ref="AT127:AV146" si="34">IF($AK127="n/a",1.03*AS127,IF($AK127&lt;0,1.01*AS127,IF($AK127&gt;10,1.1*AS127,(1+$AK127/100)*AS127)))</f>
        <v>3.35586059755</v>
      </c>
      <c r="AU127" s="581">
        <f t="shared" si="34"/>
        <v>3.4565364154765001</v>
      </c>
      <c r="AV127" s="581">
        <f t="shared" si="34"/>
        <v>3.5602325079407953</v>
      </c>
      <c r="AW127" s="430">
        <f t="shared" si="29"/>
        <v>16.856605105967297</v>
      </c>
      <c r="AX127" s="516">
        <f t="shared" si="30"/>
        <v>13.120022654084137</v>
      </c>
      <c r="AY127" s="606">
        <v>0.57999999999999996</v>
      </c>
      <c r="AZ127" s="571">
        <v>25.69</v>
      </c>
      <c r="BA127" s="571">
        <v>-6.41</v>
      </c>
      <c r="BB127" s="571">
        <v>3.16</v>
      </c>
      <c r="BC127" s="571">
        <v>6.1</v>
      </c>
      <c r="BE127" s="421">
        <v>2012</v>
      </c>
      <c r="BF127" s="421">
        <f t="shared" si="31"/>
        <v>1</v>
      </c>
      <c r="BG127" s="578">
        <v>1.87</v>
      </c>
      <c r="BH127" t="s">
        <v>3876</v>
      </c>
      <c r="BI127" t="s">
        <v>3877</v>
      </c>
    </row>
    <row r="128" spans="1:61" ht="11.25" customHeight="1" x14ac:dyDescent="0.25">
      <c r="A128" s="95" t="s">
        <v>4136</v>
      </c>
      <c r="B128" s="405" t="s">
        <v>3413</v>
      </c>
      <c r="C128" s="734" t="s">
        <v>3636</v>
      </c>
      <c r="D128" s="734" t="s">
        <v>4814</v>
      </c>
      <c r="E128" s="504">
        <v>11</v>
      </c>
      <c r="F128" s="33">
        <v>500</v>
      </c>
      <c r="G128" s="33" t="s">
        <v>105</v>
      </c>
      <c r="H128" s="33" t="s">
        <v>105</v>
      </c>
      <c r="I128" s="573">
        <v>15.41</v>
      </c>
      <c r="J128" s="430">
        <f t="shared" si="18"/>
        <v>12.264763140817649</v>
      </c>
      <c r="K128" s="575">
        <v>0.47249999999999998</v>
      </c>
      <c r="L128" s="406">
        <v>4</v>
      </c>
      <c r="M128" s="423">
        <f t="shared" si="19"/>
        <v>1.89</v>
      </c>
      <c r="N128" s="183" t="s">
        <v>3623</v>
      </c>
      <c r="O128" s="505">
        <v>0.47</v>
      </c>
      <c r="P128" s="422">
        <v>45877</v>
      </c>
      <c r="Q128" s="422">
        <v>45891</v>
      </c>
      <c r="R128" s="423">
        <f t="shared" si="20"/>
        <v>0.53191489361702182</v>
      </c>
      <c r="S128" s="474">
        <f>IF(INDEX(Historical!$D$7:$D$1190,MATCH(B128,Historical!$B$7:$B$1192,0))=0,"n/a",(INDEX(Historical!$C$7:$C$1190,MATCH(B128,Historical!$B$7:$B$1192,0))/INDEX(Historical!$D$7:$D$1190,MATCH(B128,Historical!$B$7:$B$1192,0))-1)*100)</f>
        <v>2.2160664819944609</v>
      </c>
      <c r="T128" s="474">
        <f>IF(INDEX(Historical!$F$7:$F$1190,MATCH(B128,Historical!$B$7:$B$1192,0))=0,"n/a",((INDEX(Historical!$C$7:$C$1190,MATCH(B128,Historical!$B$7:$B$1192,0))/INDEX(Historical!$F$7:$F$1190,MATCH(B128,Historical!$B$7:$B$1192,0)))^(1/3)-1)*100)</f>
        <v>2.2670567294694077</v>
      </c>
      <c r="U128" s="474">
        <f>IF(INDEX(Historical!$H$7:$H$1190,MATCH(B128,Historical!$B$7:$B$1192,0))=0,"n/a",((INDEX(Historical!$C$7:$C$1190,MATCH(B128,Historical!$B$7:$B$1192,0))/INDEX(Historical!$H$7:$H$1190,MATCH(B128,Historical!$B$7:$B$1192,0)))^(1/5)-1)*100)</f>
        <v>2.3213104587495481</v>
      </c>
      <c r="V128" s="474" t="str">
        <f>IF(INDEX(Historical!$M$7:$M$1190,MATCH(B128,Historical!$B$7:$B$1192,0))=0,"n/a",((INDEX(Historical!$C$7:$C$1190,MATCH(B128,Historical!$B$7:$B$1192,0))/INDEX(Historical!$M$7:$M$1190,MATCH(B128,Historical!$B$7:$B$1192,0)))^(1/10)-1)*100)</f>
        <v>n/a</v>
      </c>
      <c r="W128" s="475" t="str">
        <f t="shared" si="21"/>
        <v>n/a</v>
      </c>
      <c r="X128" s="476" t="str">
        <f t="shared" si="22"/>
        <v>n/a</v>
      </c>
      <c r="Y128" s="574"/>
      <c r="Z128" s="430" t="str">
        <f t="shared" si="23"/>
        <v>n/a</v>
      </c>
      <c r="AA128" s="581" t="str">
        <f t="shared" si="24"/>
        <v>n/a</v>
      </c>
      <c r="AB128" s="406">
        <v>12</v>
      </c>
      <c r="AC128" s="568">
        <v>-0.39</v>
      </c>
      <c r="AD128" s="568" t="s">
        <v>135</v>
      </c>
      <c r="AE128" s="568">
        <v>3.7</v>
      </c>
      <c r="AF128" s="568">
        <v>1</v>
      </c>
      <c r="AG128" s="568">
        <v>-2.2200000000000002</v>
      </c>
      <c r="AH128" s="568">
        <v>-4.3499999999999996</v>
      </c>
      <c r="AI128" s="568">
        <v>287.5</v>
      </c>
      <c r="AJ128" s="568" t="s">
        <v>135</v>
      </c>
      <c r="AK128" s="568" t="s">
        <v>135</v>
      </c>
      <c r="AL128" s="576">
        <v>437.13</v>
      </c>
      <c r="AM128" s="571">
        <v>5.9700000000000006</v>
      </c>
      <c r="AN128" s="568">
        <v>1.1599999999999999</v>
      </c>
      <c r="AO128" s="510" t="str">
        <f t="shared" si="25"/>
        <v>n/a</v>
      </c>
      <c r="AP128" s="511">
        <f t="shared" si="26"/>
        <v>14.586073599567197</v>
      </c>
      <c r="AQ128" s="582" t="str">
        <f t="shared" si="27"/>
        <v>n/a</v>
      </c>
      <c r="AR128" s="430">
        <f>INDEX(Historical!$C$7:$C$1190,MATCH(B128,Historical!$B$7:$B$1214,0))*IF(AH128="n/a",1.03,IF(AH128&lt;0,1.01,IF(AH128&gt;10,1.1,(1+AH128/100))))</f>
        <v>1.8634500000000001</v>
      </c>
      <c r="AS128" s="581">
        <f t="shared" si="28"/>
        <v>2.049795</v>
      </c>
      <c r="AT128" s="581">
        <f t="shared" si="34"/>
        <v>2.1112888500000002</v>
      </c>
      <c r="AU128" s="581">
        <f t="shared" si="34"/>
        <v>2.1746275155000001</v>
      </c>
      <c r="AV128" s="581">
        <f t="shared" si="34"/>
        <v>2.2398663409650004</v>
      </c>
      <c r="AW128" s="430">
        <f t="shared" si="29"/>
        <v>10.439027706465001</v>
      </c>
      <c r="AX128" s="516">
        <f t="shared" si="30"/>
        <v>67.741905947209617</v>
      </c>
      <c r="AY128" s="606">
        <v>0.66</v>
      </c>
      <c r="AZ128" s="571">
        <v>8.52</v>
      </c>
      <c r="BA128" s="571">
        <v>-26.16</v>
      </c>
      <c r="BB128" s="571">
        <v>-3.39</v>
      </c>
      <c r="BC128" s="571">
        <v>-11.87</v>
      </c>
      <c r="BE128" s="421">
        <v>2015</v>
      </c>
      <c r="BF128" s="421">
        <f t="shared" si="31"/>
        <v>1</v>
      </c>
      <c r="BG128" s="578">
        <v>-1.0699999999999998</v>
      </c>
      <c r="BH128" t="s">
        <v>3876</v>
      </c>
      <c r="BI128" t="s">
        <v>3878</v>
      </c>
    </row>
    <row r="129" spans="1:61" ht="11.25" customHeight="1" x14ac:dyDescent="0.25">
      <c r="A129" s="8" t="s">
        <v>4137</v>
      </c>
      <c r="B129" s="405" t="s">
        <v>487</v>
      </c>
      <c r="C129" s="734" t="s">
        <v>127</v>
      </c>
      <c r="D129" s="734" t="s">
        <v>3667</v>
      </c>
      <c r="E129" s="504">
        <v>29</v>
      </c>
      <c r="F129" s="33">
        <v>126</v>
      </c>
      <c r="G129" s="33" t="s">
        <v>114</v>
      </c>
      <c r="H129" s="33" t="s">
        <v>114</v>
      </c>
      <c r="I129" s="573">
        <v>93.16</v>
      </c>
      <c r="J129" s="430">
        <f t="shared" si="18"/>
        <v>1.2666380420781451</v>
      </c>
      <c r="K129" s="579">
        <v>0.29499999999999998</v>
      </c>
      <c r="L129" s="406">
        <v>4</v>
      </c>
      <c r="M129" s="423">
        <f t="shared" si="19"/>
        <v>1.18</v>
      </c>
      <c r="N129" s="183" t="s">
        <v>118</v>
      </c>
      <c r="O129" s="506">
        <v>0.28375</v>
      </c>
      <c r="P129" s="422">
        <v>45702</v>
      </c>
      <c r="Q129" s="422">
        <v>45719</v>
      </c>
      <c r="R129" s="423">
        <f t="shared" si="20"/>
        <v>3.9647577092510953</v>
      </c>
      <c r="S129" s="474">
        <f>IF(INDEX(Historical!$D$7:$D$1190,MATCH(B129,Historical!$B$7:$B$1192,0))=0,"n/a",(INDEX(Historical!$C$7:$C$1190,MATCH(B129,Historical!$B$7:$B$1192,0))/INDEX(Historical!$D$7:$D$1190,MATCH(B129,Historical!$B$7:$B$1192,0))-1)*100)</f>
        <v>4.1284403669724634</v>
      </c>
      <c r="T129" s="474">
        <f>IF(INDEX(Historical!$F$7:$F$1190,MATCH(B129,Historical!$B$7:$B$1192,0))=0,"n/a",((INDEX(Historical!$C$7:$C$1190,MATCH(B129,Historical!$B$7:$B$1192,0))/INDEX(Historical!$F$7:$F$1190,MATCH(B129,Historical!$B$7:$B$1192,0)))^(1/3)-1)*100)</f>
        <v>3.966038474500988</v>
      </c>
      <c r="U129" s="474">
        <f>IF(INDEX(Historical!$H$7:$H$1190,MATCH(B129,Historical!$B$7:$B$1192,0))=0,"n/a",((INDEX(Historical!$C$7:$C$1190,MATCH(B129,Historical!$B$7:$B$1192,0))/INDEX(Historical!$H$7:$H$1190,MATCH(B129,Historical!$B$7:$B$1192,0)))^(1/5)-1)*100)</f>
        <v>4.5179526213158461</v>
      </c>
      <c r="V129" s="474">
        <f>IF(INDEX(Historical!$M$7:$M$1190,MATCH(B129,Historical!$B$7:$B$1192,0))=0,"n/a",((INDEX(Historical!$C$7:$C$1190,MATCH(B129,Historical!$B$7:$B$1192,0))/INDEX(Historical!$M$7:$M$1190,MATCH(B129,Historical!$B$7:$B$1192,0)))^(1/10)-1)*100)</f>
        <v>6.2332375555859354</v>
      </c>
      <c r="W129" s="475">
        <f t="shared" si="21"/>
        <v>0.72481637046980008</v>
      </c>
      <c r="X129" s="476" t="str">
        <f t="shared" si="22"/>
        <v>n/a</v>
      </c>
      <c r="Y129" s="439"/>
      <c r="Z129" s="430">
        <f t="shared" si="23"/>
        <v>55.660377358490564</v>
      </c>
      <c r="AA129" s="581">
        <f t="shared" si="24"/>
        <v>43.943396226415089</v>
      </c>
      <c r="AB129" s="406">
        <v>12</v>
      </c>
      <c r="AC129" s="568">
        <v>2.12</v>
      </c>
      <c r="AD129" s="568">
        <v>8.7899999999999991</v>
      </c>
      <c r="AE129" s="568">
        <v>3.74</v>
      </c>
      <c r="AF129" s="568">
        <v>5.16</v>
      </c>
      <c r="AG129" s="568">
        <v>12.07</v>
      </c>
      <c r="AH129" s="568">
        <v>1.17</v>
      </c>
      <c r="AI129" s="568">
        <v>7.3800000000000008</v>
      </c>
      <c r="AJ129" s="568">
        <v>-0.6</v>
      </c>
      <c r="AK129" s="568">
        <v>5</v>
      </c>
      <c r="AL129" s="576">
        <v>22690</v>
      </c>
      <c r="AM129" s="571">
        <v>0.22</v>
      </c>
      <c r="AN129" s="568">
        <v>0.55000000000000004</v>
      </c>
      <c r="AO129" s="510">
        <f t="shared" si="25"/>
        <v>-38.158805563021097</v>
      </c>
      <c r="AP129" s="511">
        <f t="shared" si="26"/>
        <v>5.784590663393991</v>
      </c>
      <c r="AQ129" s="582">
        <f t="shared" si="27"/>
        <v>217.45370583112106</v>
      </c>
      <c r="AR129" s="430">
        <f>INDEX(Historical!$C$7:$C$1190,MATCH(B129,Historical!$B$7:$B$1214,0))*IF(AH129="n/a",1.03,IF(AH129&lt;0,1.01,IF(AH129&gt;10,1.1,(1+AH129/100))))</f>
        <v>1.1482795000000001</v>
      </c>
      <c r="AS129" s="581">
        <f t="shared" si="28"/>
        <v>1.2330225271000002</v>
      </c>
      <c r="AT129" s="581">
        <f t="shared" si="34"/>
        <v>1.2946736534550003</v>
      </c>
      <c r="AU129" s="581">
        <f t="shared" si="34"/>
        <v>1.3594073361277503</v>
      </c>
      <c r="AV129" s="581">
        <f t="shared" si="34"/>
        <v>1.4273777029341379</v>
      </c>
      <c r="AW129" s="430">
        <f t="shared" si="29"/>
        <v>6.4627607196168881</v>
      </c>
      <c r="AX129" s="516">
        <f t="shared" si="30"/>
        <v>6.9372699867076948</v>
      </c>
      <c r="AY129" s="606">
        <v>0.44</v>
      </c>
      <c r="AZ129" s="571">
        <v>2.93</v>
      </c>
      <c r="BA129" s="571">
        <v>-20.010000000000002</v>
      </c>
      <c r="BB129" s="571">
        <v>-2.1</v>
      </c>
      <c r="BC129" s="571">
        <v>-8.68</v>
      </c>
      <c r="BE129" s="421">
        <v>1997</v>
      </c>
      <c r="BF129" s="421">
        <f t="shared" si="31"/>
        <v>3</v>
      </c>
      <c r="BG129" s="578">
        <v>5.99</v>
      </c>
      <c r="BH129" t="s">
        <v>3876</v>
      </c>
      <c r="BI129" t="s">
        <v>3877</v>
      </c>
    </row>
    <row r="130" spans="1:61" ht="11.25" customHeight="1" x14ac:dyDescent="0.25">
      <c r="A130" s="95" t="s">
        <v>4138</v>
      </c>
      <c r="B130" s="405" t="s">
        <v>1001</v>
      </c>
      <c r="C130" s="734" t="s">
        <v>243</v>
      </c>
      <c r="D130" s="734" t="s">
        <v>3666</v>
      </c>
      <c r="E130" s="504">
        <v>14</v>
      </c>
      <c r="F130" s="33">
        <v>338</v>
      </c>
      <c r="G130" s="33" t="s">
        <v>105</v>
      </c>
      <c r="H130" s="33" t="s">
        <v>105</v>
      </c>
      <c r="I130" s="573">
        <v>103.73</v>
      </c>
      <c r="J130" s="430">
        <f t="shared" si="18"/>
        <v>0.39429287573508143</v>
      </c>
      <c r="K130" s="580">
        <v>0.40899999999999997</v>
      </c>
      <c r="L130" s="406">
        <v>1</v>
      </c>
      <c r="M130" s="423">
        <f t="shared" si="19"/>
        <v>0.40899999999999997</v>
      </c>
      <c r="N130" s="183" t="s">
        <v>921</v>
      </c>
      <c r="O130" s="508">
        <v>0.38200000000000001</v>
      </c>
      <c r="P130" s="422">
        <v>45632</v>
      </c>
      <c r="Q130" s="422">
        <v>45660</v>
      </c>
      <c r="R130" s="423">
        <f t="shared" si="20"/>
        <v>7.0680628272251234</v>
      </c>
      <c r="S130" s="474">
        <f>IF(INDEX(Historical!$D$7:$D$1190,MATCH(B130,Historical!$B$7:$B$1192,0))=0,"n/a",(INDEX(Historical!$C$7:$C$1190,MATCH(B130,Historical!$B$7:$B$1192,0))/INDEX(Historical!$D$7:$D$1190,MATCH(B130,Historical!$B$7:$B$1192,0))-1)*100)</f>
        <v>7.0680628272251189</v>
      </c>
      <c r="T130" s="474">
        <f>IF(INDEX(Historical!$F$7:$F$1190,MATCH(B130,Historical!$B$7:$B$1192,0))=0,"n/a",((INDEX(Historical!$C$7:$C$1190,MATCH(B130,Historical!$B$7:$B$1192,0))/INDEX(Historical!$F$7:$F$1190,MATCH(B130,Historical!$B$7:$B$1192,0)))^(1/3)-1)*100)</f>
        <v>7.0391101270743883</v>
      </c>
      <c r="U130" s="474">
        <f>IF(INDEX(Historical!$H$7:$H$1190,MATCH(B130,Historical!$B$7:$B$1192,0))=0,"n/a",((INDEX(Historical!$C$7:$C$1190,MATCH(B130,Historical!$B$7:$B$1192,0))/INDEX(Historical!$H$7:$H$1190,MATCH(B130,Historical!$B$7:$B$1192,0)))^(1/5)-1)*100)</f>
        <v>7.0817436284722701</v>
      </c>
      <c r="V130" s="474">
        <f>IF(INDEX(Historical!$M$7:$M$1190,MATCH(B130,Historical!$B$7:$B$1192,0))=0,"n/a",((INDEX(Historical!$C$7:$C$1190,MATCH(B130,Historical!$B$7:$B$1192,0))/INDEX(Historical!$M$7:$M$1190,MATCH(B130,Historical!$B$7:$B$1192,0)))^(1/10)-1)*100)</f>
        <v>9.3924768895043762</v>
      </c>
      <c r="W130" s="475">
        <f t="shared" si="21"/>
        <v>0.75398041557980988</v>
      </c>
      <c r="X130" s="476">
        <f t="shared" si="22"/>
        <v>0.25855215876130966</v>
      </c>
      <c r="Y130" s="452" t="s">
        <v>3697</v>
      </c>
      <c r="Z130" s="430">
        <f t="shared" si="23"/>
        <v>7.0274914089347069</v>
      </c>
      <c r="AA130" s="581">
        <f t="shared" si="24"/>
        <v>17.823024054982817</v>
      </c>
      <c r="AB130" s="406">
        <v>12</v>
      </c>
      <c r="AC130" s="568">
        <v>5.82</v>
      </c>
      <c r="AD130" s="568">
        <v>2.0499999999999998</v>
      </c>
      <c r="AE130" s="568">
        <v>2.57</v>
      </c>
      <c r="AF130" s="568">
        <v>6.99</v>
      </c>
      <c r="AG130" s="568">
        <v>41.199999999999996</v>
      </c>
      <c r="AH130" s="568">
        <v>2.68</v>
      </c>
      <c r="AI130" s="568">
        <v>12.55</v>
      </c>
      <c r="AJ130" s="568">
        <v>27.389999999999997</v>
      </c>
      <c r="AK130" s="568">
        <v>8.68</v>
      </c>
      <c r="AL130" s="576">
        <v>7270</v>
      </c>
      <c r="AM130" s="571">
        <v>5.64</v>
      </c>
      <c r="AN130" s="568">
        <v>4.8099999999999996</v>
      </c>
      <c r="AO130" s="510">
        <f t="shared" si="25"/>
        <v>-10.346987550775465</v>
      </c>
      <c r="AP130" s="511">
        <f t="shared" si="26"/>
        <v>7.476036504207352</v>
      </c>
      <c r="AQ130" s="582">
        <f t="shared" si="27"/>
        <v>135.30872217326174</v>
      </c>
      <c r="AR130" s="430">
        <f>INDEX(Historical!$C$7:$C$1190,MATCH(B130,Historical!$B$7:$B$1214,0))*IF(AH130="n/a",1.03,IF(AH130&lt;0,1.01,IF(AH130&gt;10,1.1,(1+AH130/100))))</f>
        <v>0.41996119999999992</v>
      </c>
      <c r="AS130" s="581">
        <f t="shared" si="28"/>
        <v>0.46195731999999995</v>
      </c>
      <c r="AT130" s="581">
        <f t="shared" si="34"/>
        <v>0.50205521537599995</v>
      </c>
      <c r="AU130" s="581">
        <f t="shared" si="34"/>
        <v>0.54563360807063677</v>
      </c>
      <c r="AV130" s="581">
        <f t="shared" si="34"/>
        <v>0.59299460525116798</v>
      </c>
      <c r="AW130" s="430">
        <f t="shared" si="29"/>
        <v>2.5226019486978046</v>
      </c>
      <c r="AX130" s="516">
        <f t="shared" si="30"/>
        <v>2.4318923635378429</v>
      </c>
      <c r="AY130" s="606">
        <v>0.85</v>
      </c>
      <c r="AZ130" s="571">
        <v>21.21</v>
      </c>
      <c r="BA130" s="571">
        <v>-30.94</v>
      </c>
      <c r="BB130" s="571">
        <v>-0.75</v>
      </c>
      <c r="BC130" s="571">
        <v>-8.15</v>
      </c>
      <c r="BE130" s="421">
        <v>2012</v>
      </c>
      <c r="BF130" s="421">
        <f t="shared" si="31"/>
        <v>1</v>
      </c>
      <c r="BG130" s="578">
        <v>5.87</v>
      </c>
      <c r="BH130" t="s">
        <v>3876</v>
      </c>
      <c r="BI130" t="s">
        <v>3877</v>
      </c>
    </row>
    <row r="131" spans="1:61" ht="11.25" customHeight="1" x14ac:dyDescent="0.25">
      <c r="A131" s="8" t="s">
        <v>4139</v>
      </c>
      <c r="B131" s="405" t="s">
        <v>995</v>
      </c>
      <c r="C131" s="734" t="s">
        <v>152</v>
      </c>
      <c r="D131" s="734" t="s">
        <v>3637</v>
      </c>
      <c r="E131" s="504">
        <v>17</v>
      </c>
      <c r="F131" s="33">
        <v>236</v>
      </c>
      <c r="G131" s="33" t="s">
        <v>36</v>
      </c>
      <c r="H131" s="33" t="s">
        <v>36</v>
      </c>
      <c r="I131" s="573">
        <v>457.95</v>
      </c>
      <c r="J131" s="430">
        <f t="shared" si="18"/>
        <v>0.52407468064199147</v>
      </c>
      <c r="K131" s="575">
        <v>0.6</v>
      </c>
      <c r="L131" s="406">
        <v>4</v>
      </c>
      <c r="M131" s="423">
        <f t="shared" si="19"/>
        <v>2.4</v>
      </c>
      <c r="N131" s="183" t="s">
        <v>118</v>
      </c>
      <c r="O131" s="505">
        <v>0.5</v>
      </c>
      <c r="P131" s="422">
        <v>45880</v>
      </c>
      <c r="Q131" s="422">
        <v>45898</v>
      </c>
      <c r="R131" s="423">
        <f t="shared" si="20"/>
        <v>19.999999999999996</v>
      </c>
      <c r="S131" s="474">
        <f>IF(INDEX(Historical!$D$7:$D$1190,MATCH(B131,Historical!$B$7:$B$1192,0))=0,"n/a",(INDEX(Historical!$C$7:$C$1190,MATCH(B131,Historical!$B$7:$B$1192,0))/INDEX(Historical!$D$7:$D$1190,MATCH(B131,Historical!$B$7:$B$1192,0))-1)*100)</f>
        <v>15.384615384615374</v>
      </c>
      <c r="T131" s="474">
        <f>IF(INDEX(Historical!$F$7:$F$1190,MATCH(B131,Historical!$B$7:$B$1192,0))=0,"n/a",((INDEX(Historical!$C$7:$C$1190,MATCH(B131,Historical!$B$7:$B$1192,0))/INDEX(Historical!$F$7:$F$1190,MATCH(B131,Historical!$B$7:$B$1192,0)))^(1/3)-1)*100)</f>
        <v>8.7380373002892142</v>
      </c>
      <c r="U131" s="474">
        <f>IF(INDEX(Historical!$H$7:$H$1190,MATCH(B131,Historical!$B$7:$B$1192,0))=0,"n/a",((INDEX(Historical!$C$7:$C$1190,MATCH(B131,Historical!$B$7:$B$1192,0))/INDEX(Historical!$H$7:$H$1190,MATCH(B131,Historical!$B$7:$B$1192,0)))^(1/5)-1)*100)</f>
        <v>7.7383112741443938</v>
      </c>
      <c r="V131" s="474">
        <f>IF(INDEX(Historical!$M$7:$M$1190,MATCH(B131,Historical!$B$7:$B$1192,0))=0,"n/a",((INDEX(Historical!$C$7:$C$1190,MATCH(B131,Historical!$B$7:$B$1192,0))/INDEX(Historical!$M$7:$M$1190,MATCH(B131,Historical!$B$7:$B$1192,0)))^(1/10)-1)*100)</f>
        <v>7.9193502472868271</v>
      </c>
      <c r="W131" s="475">
        <f t="shared" si="21"/>
        <v>0.97713966834533461</v>
      </c>
      <c r="X131" s="476">
        <f t="shared" si="22"/>
        <v>0.92452942343421673</v>
      </c>
      <c r="Y131" s="446"/>
      <c r="Z131" s="430">
        <f t="shared" si="23"/>
        <v>12.339331619537274</v>
      </c>
      <c r="AA131" s="581">
        <f t="shared" si="24"/>
        <v>23.544987146529564</v>
      </c>
      <c r="AB131" s="406">
        <v>12</v>
      </c>
      <c r="AC131" s="568">
        <v>19.45</v>
      </c>
      <c r="AD131" s="568">
        <v>4.46</v>
      </c>
      <c r="AE131" s="568">
        <v>2.66</v>
      </c>
      <c r="AF131" s="568">
        <v>5.55</v>
      </c>
      <c r="AG131" s="568">
        <v>24.14</v>
      </c>
      <c r="AH131" s="568">
        <v>-4.3999999999999995</v>
      </c>
      <c r="AI131" s="568">
        <v>13.850000000000001</v>
      </c>
      <c r="AJ131" s="568">
        <v>8.3699999999999992</v>
      </c>
      <c r="AK131" s="568">
        <v>5.28</v>
      </c>
      <c r="AL131" s="576">
        <v>6670</v>
      </c>
      <c r="AM131" s="571">
        <v>1.9300000000000002</v>
      </c>
      <c r="AN131" s="568">
        <v>0.12</v>
      </c>
      <c r="AO131" s="510">
        <f t="shared" si="25"/>
        <v>-15.282601191743179</v>
      </c>
      <c r="AP131" s="511">
        <f t="shared" si="26"/>
        <v>8.2623859547863852</v>
      </c>
      <c r="AQ131" s="582">
        <f t="shared" si="27"/>
        <v>140.99301849107491</v>
      </c>
      <c r="AR131" s="430">
        <f>INDEX(Historical!$C$7:$C$1190,MATCH(B131,Historical!$B$7:$B$1214,0))*IF(AH131="n/a",1.03,IF(AH131&lt;0,1.01,IF(AH131&gt;10,1.1,(1+AH131/100))))</f>
        <v>1.8180000000000001</v>
      </c>
      <c r="AS131" s="581">
        <f t="shared" si="28"/>
        <v>1.9998000000000002</v>
      </c>
      <c r="AT131" s="581">
        <f t="shared" si="34"/>
        <v>2.1053894400000002</v>
      </c>
      <c r="AU131" s="581">
        <f t="shared" si="34"/>
        <v>2.2165540024320003</v>
      </c>
      <c r="AV131" s="581">
        <f t="shared" si="34"/>
        <v>2.3335880537604097</v>
      </c>
      <c r="AW131" s="430">
        <f t="shared" si="29"/>
        <v>10.47333149619241</v>
      </c>
      <c r="AX131" s="516">
        <f t="shared" si="30"/>
        <v>2.2870032746353117</v>
      </c>
      <c r="AY131" s="606">
        <v>0.46</v>
      </c>
      <c r="AZ131" s="571">
        <v>12.13</v>
      </c>
      <c r="BA131" s="571">
        <v>-26.56</v>
      </c>
      <c r="BB131" s="571">
        <v>-1.43</v>
      </c>
      <c r="BC131" s="571">
        <v>-15.24</v>
      </c>
      <c r="BE131" s="421">
        <v>2009</v>
      </c>
      <c r="BF131" s="421">
        <f t="shared" si="31"/>
        <v>1</v>
      </c>
      <c r="BG131" s="578">
        <v>16.82</v>
      </c>
      <c r="BH131" t="s">
        <v>3876</v>
      </c>
      <c r="BI131" t="s">
        <v>3877</v>
      </c>
    </row>
    <row r="132" spans="1:61" ht="11.25" customHeight="1" x14ac:dyDescent="0.25">
      <c r="A132" s="8" t="s">
        <v>4140</v>
      </c>
      <c r="B132" s="405" t="s">
        <v>461</v>
      </c>
      <c r="C132" s="734" t="s">
        <v>111</v>
      </c>
      <c r="D132" s="734" t="s">
        <v>3668</v>
      </c>
      <c r="E132" s="504">
        <v>26</v>
      </c>
      <c r="F132" s="33">
        <v>141</v>
      </c>
      <c r="G132" s="33" t="s">
        <v>105</v>
      </c>
      <c r="H132" s="33" t="s">
        <v>105</v>
      </c>
      <c r="I132" s="573">
        <v>128.69999999999999</v>
      </c>
      <c r="J132" s="430">
        <f t="shared" si="18"/>
        <v>1.9269619269619269</v>
      </c>
      <c r="K132" s="579">
        <v>0.62</v>
      </c>
      <c r="L132" s="406">
        <v>4</v>
      </c>
      <c r="M132" s="423">
        <f t="shared" si="19"/>
        <v>2.48</v>
      </c>
      <c r="N132" s="183" t="s">
        <v>150</v>
      </c>
      <c r="O132" s="506">
        <v>0.61</v>
      </c>
      <c r="P132" s="683">
        <v>45540</v>
      </c>
      <c r="Q132" s="683">
        <v>45566</v>
      </c>
      <c r="R132" s="423">
        <f t="shared" si="20"/>
        <v>1.6393442622950833</v>
      </c>
      <c r="S132" s="474">
        <f>IF(INDEX(Historical!$D$7:$D$1190,MATCH(B132,Historical!$B$7:$B$1192,0))=0,"n/a",(INDEX(Historical!$C$7:$C$1190,MATCH(B132,Historical!$B$7:$B$1192,0))/INDEX(Historical!$D$7:$D$1190,MATCH(B132,Historical!$B$7:$B$1192,0))-1)*100)</f>
        <v>0.4098360655737876</v>
      </c>
      <c r="T132" s="474">
        <f>IF(INDEX(Historical!$F$7:$F$1190,MATCH(B132,Historical!$B$7:$B$1192,0))=0,"n/a",((INDEX(Historical!$C$7:$C$1190,MATCH(B132,Historical!$B$7:$B$1192,0))/INDEX(Historical!$F$7:$F$1190,MATCH(B132,Historical!$B$7:$B$1192,0)))^(1/3)-1)*100)</f>
        <v>6.2947885442259377</v>
      </c>
      <c r="U132" s="474">
        <f>IF(INDEX(Historical!$H$7:$H$1190,MATCH(B132,Historical!$B$7:$B$1192,0))=0,"n/a",((INDEX(Historical!$C$7:$C$1190,MATCH(B132,Historical!$B$7:$B$1192,0))/INDEX(Historical!$H$7:$H$1190,MATCH(B132,Historical!$B$7:$B$1192,0)))^(1/5)-1)*100)</f>
        <v>4.0384816414119173</v>
      </c>
      <c r="V132" s="474">
        <f>IF(INDEX(Historical!$M$7:$M$1190,MATCH(B132,Historical!$B$7:$B$1192,0))=0,"n/a",((INDEX(Historical!$C$7:$C$1190,MATCH(B132,Historical!$B$7:$B$1192,0))/INDEX(Historical!$M$7:$M$1190,MATCH(B132,Historical!$B$7:$B$1192,0)))^(1/10)-1)*100)</f>
        <v>5.5317171278020716</v>
      </c>
      <c r="W132" s="475">
        <f t="shared" si="21"/>
        <v>0.73005931939555546</v>
      </c>
      <c r="X132" s="476" t="str">
        <f t="shared" si="22"/>
        <v>n/a</v>
      </c>
      <c r="Y132" s="451" t="s">
        <v>358</v>
      </c>
      <c r="Z132" s="430">
        <f t="shared" si="23"/>
        <v>56.492027334851933</v>
      </c>
      <c r="AA132" s="581">
        <f t="shared" si="24"/>
        <v>29.316628701594531</v>
      </c>
      <c r="AB132" s="406">
        <v>12</v>
      </c>
      <c r="AC132" s="568">
        <v>4.3899999999999997</v>
      </c>
      <c r="AD132" s="568">
        <v>3.23</v>
      </c>
      <c r="AE132" s="568">
        <v>0.89</v>
      </c>
      <c r="AF132" s="568">
        <v>8.5299999999999994</v>
      </c>
      <c r="AG132" s="568">
        <v>32.43</v>
      </c>
      <c r="AH132" s="568">
        <v>9.2299999999999986</v>
      </c>
      <c r="AI132" s="568">
        <v>12.889999999999999</v>
      </c>
      <c r="AJ132" s="568">
        <v>-1.63</v>
      </c>
      <c r="AK132" s="568">
        <v>9.06</v>
      </c>
      <c r="AL132" s="576">
        <v>15200</v>
      </c>
      <c r="AM132" s="571">
        <v>0.69</v>
      </c>
      <c r="AN132" s="568">
        <v>0.95</v>
      </c>
      <c r="AO132" s="510">
        <f t="shared" si="25"/>
        <v>-23.351185133220689</v>
      </c>
      <c r="AP132" s="511">
        <f t="shared" si="26"/>
        <v>5.9654435683738445</v>
      </c>
      <c r="AQ132" s="582">
        <f t="shared" si="27"/>
        <v>233.38055853773767</v>
      </c>
      <c r="AR132" s="430">
        <f>INDEX(Historical!$C$7:$C$1190,MATCH(B132,Historical!$B$7:$B$1214,0))*IF(AH132="n/a",1.03,IF(AH132&lt;0,1.01,IF(AH132&gt;10,1.1,(1+AH132/100))))</f>
        <v>2.6761350000000004</v>
      </c>
      <c r="AS132" s="581">
        <f t="shared" si="28"/>
        <v>2.9437485000000008</v>
      </c>
      <c r="AT132" s="581">
        <f t="shared" si="34"/>
        <v>3.2104521141000011</v>
      </c>
      <c r="AU132" s="581">
        <f t="shared" si="34"/>
        <v>3.5013190756374613</v>
      </c>
      <c r="AV132" s="581">
        <f t="shared" si="34"/>
        <v>3.8185385838902155</v>
      </c>
      <c r="AW132" s="430">
        <f t="shared" si="29"/>
        <v>16.150193273627679</v>
      </c>
      <c r="AX132" s="516">
        <f t="shared" si="30"/>
        <v>12.548712722321428</v>
      </c>
      <c r="AY132" s="606">
        <v>0.88</v>
      </c>
      <c r="AZ132" s="571">
        <v>51.99</v>
      </c>
      <c r="BA132" s="571">
        <v>-0.69</v>
      </c>
      <c r="BB132" s="571">
        <v>19.03</v>
      </c>
      <c r="BC132" s="571">
        <v>26.279999999999998</v>
      </c>
      <c r="BE132" s="421">
        <v>1999</v>
      </c>
      <c r="BF132" s="421">
        <f t="shared" si="31"/>
        <v>3</v>
      </c>
      <c r="BG132" s="578">
        <v>9.86</v>
      </c>
      <c r="BH132" t="s">
        <v>3876</v>
      </c>
      <c r="BI132" t="s">
        <v>3877</v>
      </c>
    </row>
    <row r="133" spans="1:61" s="540" customFormat="1" ht="11.25" customHeight="1" x14ac:dyDescent="0.25">
      <c r="A133" s="426" t="s">
        <v>4141</v>
      </c>
      <c r="B133" s="546" t="s">
        <v>179</v>
      </c>
      <c r="C133" s="734" t="s">
        <v>107</v>
      </c>
      <c r="D133" s="734" t="s">
        <v>117</v>
      </c>
      <c r="E133" s="524">
        <v>65</v>
      </c>
      <c r="F133" s="33">
        <v>8</v>
      </c>
      <c r="G133" s="720" t="s">
        <v>36</v>
      </c>
      <c r="H133" s="720" t="s">
        <v>36</v>
      </c>
      <c r="I133" s="534">
        <v>153.6</v>
      </c>
      <c r="J133" s="526">
        <f t="shared" si="18"/>
        <v>2.265625</v>
      </c>
      <c r="K133" s="527">
        <v>0.87</v>
      </c>
      <c r="L133" s="528">
        <v>4</v>
      </c>
      <c r="M133" s="529">
        <f t="shared" si="19"/>
        <v>3.48</v>
      </c>
      <c r="N133" s="530" t="s">
        <v>216</v>
      </c>
      <c r="O133" s="531">
        <v>0.81</v>
      </c>
      <c r="P133" s="714">
        <v>45740</v>
      </c>
      <c r="Q133" s="714">
        <v>45762</v>
      </c>
      <c r="R133" s="529">
        <f t="shared" si="20"/>
        <v>7.4074074074074003</v>
      </c>
      <c r="S133" s="474">
        <f>IF(INDEX(Historical!$D$7:$D$1190,MATCH(B133,Historical!$B$7:$B$1192,0))=0,"n/a",(INDEX(Historical!$C$7:$C$1190,MATCH(B133,Historical!$B$7:$B$1192,0))/INDEX(Historical!$D$7:$D$1190,MATCH(B133,Historical!$B$7:$B$1192,0))-1)*100)</f>
        <v>8.163265306122458</v>
      </c>
      <c r="T133" s="474">
        <f>IF(INDEX(Historical!$F$7:$F$1190,MATCH(B133,Historical!$B$7:$B$1192,0))=0,"n/a",((INDEX(Historical!$C$7:$C$1190,MATCH(B133,Historical!$B$7:$B$1192,0))/INDEX(Historical!$F$7:$F$1190,MATCH(B133,Historical!$B$7:$B$1192,0)))^(1/3)-1)*100)</f>
        <v>8.4948834537094786</v>
      </c>
      <c r="U133" s="474">
        <f>IF(INDEX(Historical!$H$7:$H$1190,MATCH(B133,Historical!$B$7:$B$1192,0))=0,"n/a",((INDEX(Historical!$C$7:$C$1190,MATCH(B133,Historical!$B$7:$B$1192,0))/INDEX(Historical!$H$7:$H$1190,MATCH(B133,Historical!$B$7:$B$1192,0)))^(1/5)-1)*100)</f>
        <v>7.549146758345926</v>
      </c>
      <c r="V133" s="474">
        <f>IF(INDEX(Historical!$M$7:$M$1190,MATCH(B133,Historical!$B$7:$B$1192,0))=0,"n/a",((INDEX(Historical!$C$7:$C$1190,MATCH(B133,Historical!$B$7:$B$1192,0))/INDEX(Historical!$M$7:$M$1190,MATCH(B133,Historical!$B$7:$B$1192,0)))^(1/10)-1)*100)</f>
        <v>6.2154729310738066</v>
      </c>
      <c r="W133" s="475">
        <f t="shared" si="21"/>
        <v>1.214573185670959</v>
      </c>
      <c r="X133" s="476">
        <f t="shared" si="22"/>
        <v>2.0238999352133851</v>
      </c>
      <c r="Y133" s="547"/>
      <c r="Z133" s="526">
        <f t="shared" si="23"/>
        <v>30.182133564614048</v>
      </c>
      <c r="AA133" s="533">
        <f t="shared" si="24"/>
        <v>13.321769297484822</v>
      </c>
      <c r="AB133" s="528">
        <v>12</v>
      </c>
      <c r="AC133" s="534">
        <v>11.53</v>
      </c>
      <c r="AD133" s="534">
        <v>2.92</v>
      </c>
      <c r="AE133" s="534">
        <v>2.06</v>
      </c>
      <c r="AF133" s="534">
        <v>1.68</v>
      </c>
      <c r="AG133" s="534">
        <v>13.44</v>
      </c>
      <c r="AH133" s="534">
        <v>-20.04</v>
      </c>
      <c r="AI133" s="534">
        <v>39.17</v>
      </c>
      <c r="AJ133" s="534">
        <v>3.73</v>
      </c>
      <c r="AK133" s="534">
        <v>4.5699999999999994</v>
      </c>
      <c r="AL133" s="535">
        <v>24020</v>
      </c>
      <c r="AM133" s="536">
        <v>1.91</v>
      </c>
      <c r="AN133" s="534">
        <v>0.06</v>
      </c>
      <c r="AO133" s="537">
        <f t="shared" si="25"/>
        <v>-3.5069975391388954</v>
      </c>
      <c r="AP133" s="538">
        <f t="shared" si="26"/>
        <v>9.8147717583459269</v>
      </c>
      <c r="AQ133" s="582">
        <f t="shared" si="27"/>
        <v>-0.26574773200866986</v>
      </c>
      <c r="AR133" s="430">
        <f>INDEX(Historical!$C$7:$C$1190,MATCH(B133,Historical!$B$7:$B$1214,0))*IF(AH133="n/a",1.03,IF(AH133&lt;0,1.01,IF(AH133&gt;10,1.1,(1+AH133/100))))</f>
        <v>3.2118000000000002</v>
      </c>
      <c r="AS133" s="533">
        <f t="shared" si="28"/>
        <v>3.5329800000000007</v>
      </c>
      <c r="AT133" s="533">
        <f t="shared" si="34"/>
        <v>3.6944371860000009</v>
      </c>
      <c r="AU133" s="533">
        <f t="shared" si="34"/>
        <v>3.8632729654002014</v>
      </c>
      <c r="AV133" s="533">
        <f t="shared" si="34"/>
        <v>4.0398245399189907</v>
      </c>
      <c r="AW133" s="526">
        <f t="shared" si="29"/>
        <v>18.342314691319192</v>
      </c>
      <c r="AX133" s="539">
        <f t="shared" si="30"/>
        <v>11.941611127160932</v>
      </c>
      <c r="AY133" s="607">
        <v>0.73</v>
      </c>
      <c r="AZ133" s="536">
        <v>24.86</v>
      </c>
      <c r="BA133" s="536">
        <v>-5.04</v>
      </c>
      <c r="BB133" s="536">
        <v>2.62</v>
      </c>
      <c r="BC133" s="536">
        <v>5.64</v>
      </c>
      <c r="BD133" s="592"/>
      <c r="BE133" s="421">
        <v>1961</v>
      </c>
      <c r="BF133" s="421">
        <f t="shared" si="31"/>
        <v>7</v>
      </c>
      <c r="BG133" s="559">
        <v>5.0500000000000007</v>
      </c>
      <c r="BH133" t="s">
        <v>3876</v>
      </c>
      <c r="BI133" t="s">
        <v>3877</v>
      </c>
    </row>
    <row r="134" spans="1:61" ht="11.25" customHeight="1" x14ac:dyDescent="0.25">
      <c r="A134" s="577" t="s">
        <v>4142</v>
      </c>
      <c r="B134" s="405" t="s">
        <v>1009</v>
      </c>
      <c r="C134" s="734" t="s">
        <v>107</v>
      </c>
      <c r="D134" s="734" t="s">
        <v>3652</v>
      </c>
      <c r="E134" s="504">
        <v>15</v>
      </c>
      <c r="F134" s="33">
        <v>290</v>
      </c>
      <c r="G134" s="33" t="s">
        <v>105</v>
      </c>
      <c r="H134" s="33" t="s">
        <v>105</v>
      </c>
      <c r="I134" s="573">
        <v>21.19</v>
      </c>
      <c r="J134" s="430">
        <f t="shared" si="18"/>
        <v>3.2090608777725342</v>
      </c>
      <c r="K134" s="575">
        <v>0.17</v>
      </c>
      <c r="L134" s="406">
        <v>4</v>
      </c>
      <c r="M134" s="423">
        <f t="shared" si="19"/>
        <v>0.68</v>
      </c>
      <c r="N134" s="183" t="s">
        <v>138</v>
      </c>
      <c r="O134" s="505">
        <v>0.16</v>
      </c>
      <c r="P134" s="422">
        <v>45692</v>
      </c>
      <c r="Q134" s="422">
        <v>45706</v>
      </c>
      <c r="R134" s="423">
        <f t="shared" si="20"/>
        <v>6.2500000000000053</v>
      </c>
      <c r="S134" s="474">
        <f>IF(INDEX(Historical!$D$7:$D$1190,MATCH(B134,Historical!$B$7:$B$1192,0))=0,"n/a",(INDEX(Historical!$C$7:$C$1190,MATCH(B134,Historical!$B$7:$B$1192,0))/INDEX(Historical!$D$7:$D$1190,MATCH(B134,Historical!$B$7:$B$1192,0))-1)*100)</f>
        <v>4.9180327868852514</v>
      </c>
      <c r="T134" s="474">
        <f>IF(INDEX(Historical!$F$7:$F$1190,MATCH(B134,Historical!$B$7:$B$1192,0))=0,"n/a",((INDEX(Historical!$C$7:$C$1190,MATCH(B134,Historical!$B$7:$B$1192,0))/INDEX(Historical!$F$7:$F$1190,MATCH(B134,Historical!$B$7:$B$1192,0)))^(1/3)-1)*100)</f>
        <v>7.1664579674248774</v>
      </c>
      <c r="U134" s="474">
        <f>IF(INDEX(Historical!$H$7:$H$1190,MATCH(B134,Historical!$B$7:$B$1192,0))=0,"n/a",((INDEX(Historical!$C$7:$C$1190,MATCH(B134,Historical!$B$7:$B$1192,0))/INDEX(Historical!$H$7:$H$1190,MATCH(B134,Historical!$B$7:$B$1192,0)))^(1/5)-1)*100)</f>
        <v>8.7892885777757002</v>
      </c>
      <c r="V134" s="474">
        <f>IF(INDEX(Historical!$M$7:$M$1190,MATCH(B134,Historical!$B$7:$B$1192,0))=0,"n/a",((INDEX(Historical!$C$7:$C$1190,MATCH(B134,Historical!$B$7:$B$1192,0))/INDEX(Historical!$M$7:$M$1190,MATCH(B134,Historical!$B$7:$B$1192,0)))^(1/10)-1)*100)</f>
        <v>12.912659650648006</v>
      </c>
      <c r="W134" s="475">
        <f t="shared" si="21"/>
        <v>0.68067220972052955</v>
      </c>
      <c r="X134" s="476">
        <f t="shared" si="22"/>
        <v>219.7322144443925</v>
      </c>
      <c r="Y134" s="451" t="s">
        <v>4945</v>
      </c>
      <c r="Z134" s="430">
        <f t="shared" si="23"/>
        <v>26.87747035573123</v>
      </c>
      <c r="AA134" s="581">
        <f t="shared" si="24"/>
        <v>8.375494071146246</v>
      </c>
      <c r="AB134" s="406">
        <v>12</v>
      </c>
      <c r="AC134" s="568">
        <v>2.5299999999999998</v>
      </c>
      <c r="AD134" s="568" t="s">
        <v>135</v>
      </c>
      <c r="AE134" s="568">
        <v>1.64</v>
      </c>
      <c r="AF134" s="568">
        <v>0.81</v>
      </c>
      <c r="AG134" s="568">
        <v>10.02</v>
      </c>
      <c r="AH134" s="568">
        <v>29.020000000000003</v>
      </c>
      <c r="AI134" s="568">
        <v>1.8599999999999999</v>
      </c>
      <c r="AJ134" s="568">
        <v>0.04</v>
      </c>
      <c r="AK134" s="568" t="s">
        <v>135</v>
      </c>
      <c r="AL134" s="576">
        <v>409.24</v>
      </c>
      <c r="AM134" s="571">
        <v>3.5999999999999996</v>
      </c>
      <c r="AN134" s="568">
        <v>1.35</v>
      </c>
      <c r="AO134" s="510">
        <f t="shared" si="25"/>
        <v>3.6228553844019888</v>
      </c>
      <c r="AP134" s="511">
        <f t="shared" si="26"/>
        <v>11.998349455548235</v>
      </c>
      <c r="AQ134" s="582">
        <f t="shared" si="27"/>
        <v>-45.089364731295923</v>
      </c>
      <c r="AR134" s="430">
        <f>INDEX(Historical!$C$7:$C$1190,MATCH(B134,Historical!$B$7:$B$1214,0))*IF(AH134="n/a",1.03,IF(AH134&lt;0,1.01,IF(AH134&gt;10,1.1,(1+AH134/100))))</f>
        <v>0.70400000000000007</v>
      </c>
      <c r="AS134" s="581">
        <f t="shared" si="28"/>
        <v>0.71709440000000002</v>
      </c>
      <c r="AT134" s="581">
        <f t="shared" si="34"/>
        <v>0.738607232</v>
      </c>
      <c r="AU134" s="581">
        <f t="shared" si="34"/>
        <v>0.76076544895999998</v>
      </c>
      <c r="AV134" s="581">
        <f t="shared" si="34"/>
        <v>0.78358841242879995</v>
      </c>
      <c r="AW134" s="430">
        <f t="shared" si="29"/>
        <v>3.7040554933887999</v>
      </c>
      <c r="AX134" s="516">
        <f t="shared" si="30"/>
        <v>17.480205254312409</v>
      </c>
      <c r="AY134" s="606">
        <v>0.75</v>
      </c>
      <c r="AZ134" s="571">
        <v>30.48</v>
      </c>
      <c r="BA134" s="571">
        <v>-17.190000000000001</v>
      </c>
      <c r="BB134" s="571">
        <v>-0.77</v>
      </c>
      <c r="BC134" s="571">
        <v>-0.62</v>
      </c>
      <c r="BE134" s="421">
        <v>2011</v>
      </c>
      <c r="BF134" s="421">
        <f t="shared" si="31"/>
        <v>1</v>
      </c>
      <c r="BG134" s="578">
        <v>0.95</v>
      </c>
      <c r="BH134" t="s">
        <v>3876</v>
      </c>
      <c r="BI134" t="s">
        <v>3877</v>
      </c>
    </row>
    <row r="135" spans="1:61" ht="11.25" customHeight="1" x14ac:dyDescent="0.25">
      <c r="A135" s="8" t="s">
        <v>4143</v>
      </c>
      <c r="B135" s="405" t="s">
        <v>189</v>
      </c>
      <c r="C135" s="734" t="s">
        <v>127</v>
      </c>
      <c r="D135" s="734" t="s">
        <v>3667</v>
      </c>
      <c r="E135" s="504">
        <v>62</v>
      </c>
      <c r="F135" s="33">
        <v>13</v>
      </c>
      <c r="G135" s="33" t="s">
        <v>114</v>
      </c>
      <c r="H135" s="33" t="s">
        <v>114</v>
      </c>
      <c r="I135" s="568">
        <v>84.07</v>
      </c>
      <c r="J135" s="430">
        <f t="shared" ref="J135:J198" si="35">(M135/I135)*100</f>
        <v>2.4741287022719165</v>
      </c>
      <c r="K135" s="575">
        <v>0.52</v>
      </c>
      <c r="L135" s="406">
        <v>4</v>
      </c>
      <c r="M135" s="423">
        <f t="shared" ref="M135:M198" si="36">K135*L135</f>
        <v>2.08</v>
      </c>
      <c r="N135" s="183" t="s">
        <v>106</v>
      </c>
      <c r="O135" s="505">
        <v>0.5</v>
      </c>
      <c r="P135" s="422">
        <v>45764</v>
      </c>
      <c r="Q135" s="422">
        <v>45792</v>
      </c>
      <c r="R135" s="423">
        <f t="shared" ref="R135:R198" si="37">(K135-O135)/O135*100</f>
        <v>4.0000000000000036</v>
      </c>
      <c r="S135" s="474">
        <f>IF(INDEX(Historical!$D$7:$D$1190,MATCH(B135,Historical!$B$7:$B$1192,0))=0,"n/a",(INDEX(Historical!$C$7:$C$1190,MATCH(B135,Historical!$B$7:$B$1192,0))/INDEX(Historical!$D$7:$D$1190,MATCH(B135,Historical!$B$7:$B$1192,0))-1)*100)</f>
        <v>3.6649214659685958</v>
      </c>
      <c r="T135" s="474">
        <f>IF(INDEX(Historical!$F$7:$F$1190,MATCH(B135,Historical!$B$7:$B$1192,0))=0,"n/a",((INDEX(Historical!$C$7:$C$1190,MATCH(B135,Historical!$B$7:$B$1192,0))/INDEX(Historical!$F$7:$F$1190,MATCH(B135,Historical!$B$7:$B$1192,0)))^(1/3)-1)*100)</f>
        <v>3.4198856145726264</v>
      </c>
      <c r="U135" s="474">
        <f>IF(INDEX(Historical!$H$7:$H$1190,MATCH(B135,Historical!$B$7:$B$1192,0))=0,"n/a",((INDEX(Historical!$C$7:$C$1190,MATCH(B135,Historical!$B$7:$B$1192,0))/INDEX(Historical!$H$7:$H$1190,MATCH(B135,Historical!$B$7:$B$1192,0)))^(1/5)-1)*100)</f>
        <v>2.9754778570413087</v>
      </c>
      <c r="V135" s="474">
        <f>IF(INDEX(Historical!$M$7:$M$1190,MATCH(B135,Historical!$B$7:$B$1192,0))=0,"n/a",((INDEX(Historical!$C$7:$C$1190,MATCH(B135,Historical!$B$7:$B$1192,0))/INDEX(Historical!$M$7:$M$1190,MATCH(B135,Historical!$B$7:$B$1192,0)))^(1/10)-1)*100)</f>
        <v>3.3802753560490562</v>
      </c>
      <c r="W135" s="475">
        <f t="shared" ref="W135:W198" si="38">IF(OR(U135&lt;=0,U135="n/a",V135&lt;=0,V135="n/a"),"n/a",U135/V135)</f>
        <v>0.88024718214646158</v>
      </c>
      <c r="X135" s="476">
        <f t="shared" ref="X135:X198" si="39">IF(OR(AJ135&lt;=0,AJ135="n/a",U135&lt;=0,U135="n/a"),"n/a",U135/AJ135)</f>
        <v>0.59390775589646883</v>
      </c>
      <c r="Y135" s="442"/>
      <c r="Z135" s="430">
        <f t="shared" ref="Z135:Z198" si="40">IF(OR(AC135&lt;0.01,AC135="n/a"),"n/a",M135/AC135*100)</f>
        <v>58.426966292134829</v>
      </c>
      <c r="AA135" s="581">
        <f t="shared" ref="AA135:AA198" si="41">IF(OR(AC135&lt;0.01,AC135="n/a"),"n/a",I135/AC135)</f>
        <v>23.61516853932584</v>
      </c>
      <c r="AB135" s="406">
        <v>12</v>
      </c>
      <c r="AC135" s="568">
        <v>3.56</v>
      </c>
      <c r="AD135" s="568">
        <v>4.2300000000000004</v>
      </c>
      <c r="AE135" s="568">
        <v>3.4</v>
      </c>
      <c r="AF135" s="569">
        <v>96.79</v>
      </c>
      <c r="AG135" s="570">
        <v>705.21</v>
      </c>
      <c r="AH135" s="568">
        <v>2.16</v>
      </c>
      <c r="AI135" s="568">
        <v>7.12</v>
      </c>
      <c r="AJ135" s="568">
        <v>5.01</v>
      </c>
      <c r="AK135" s="568">
        <v>5.58</v>
      </c>
      <c r="AL135" s="576">
        <v>67950</v>
      </c>
      <c r="AM135" s="571">
        <v>0.18</v>
      </c>
      <c r="AN135" s="569">
        <v>12.48</v>
      </c>
      <c r="AO135" s="510">
        <f t="shared" ref="AO135:AO198" si="42">IF(U135="n/a","n/a",IF(AA135&lt;0,"n/a",IF(AA135="n/a","n/a",J135+U135-AA135)))</f>
        <v>-18.165561980012615</v>
      </c>
      <c r="AP135" s="511">
        <f t="shared" ref="AP135:AP198" si="43">IF(U135="n/a","n/a",J135+U135)</f>
        <v>5.4496065593132252</v>
      </c>
      <c r="AQ135" s="582">
        <f t="shared" ref="AQ135:AQ198" si="44">IF(OR(AC135&lt;0.01,AC135="n/a",AF135="n/a"),"n/a",(I135/SQRT(22.5*AC135*(I135/AF135))-1)*100)</f>
        <v>907.90479332598079</v>
      </c>
      <c r="AR135" s="430">
        <f>INDEX(Historical!$C$7:$C$1190,MATCH(B135,Historical!$B$7:$B$1214,0))*IF(AH135="n/a",1.03,IF(AH135&lt;0,1.01,IF(AH135&gt;10,1.1,(1+AH135/100))))</f>
        <v>2.0227680000000001</v>
      </c>
      <c r="AS135" s="581">
        <f t="shared" ref="AS135:AS198" si="45">IF($AI135="n/a",1.03*AR135,IF($AI135&lt;0,1.01*AR135,IF($AI135&gt;10,1.1*AR135,(1+$AI135/100)*AR135)))</f>
        <v>2.1667890816000002</v>
      </c>
      <c r="AT135" s="581">
        <f t="shared" si="34"/>
        <v>2.2876959123532803</v>
      </c>
      <c r="AU135" s="581">
        <f t="shared" si="34"/>
        <v>2.4153493442625935</v>
      </c>
      <c r="AV135" s="581">
        <f t="shared" si="34"/>
        <v>2.5501258376724465</v>
      </c>
      <c r="AW135" s="430">
        <f t="shared" ref="AW135:AW198" si="46">SUM(AR135:AV135)</f>
        <v>11.44272817588832</v>
      </c>
      <c r="AX135" s="516">
        <f t="shared" ref="AX135:AX198" si="47">AW135/I135*100</f>
        <v>13.610952986663877</v>
      </c>
      <c r="AY135" s="606">
        <v>0.35</v>
      </c>
      <c r="AZ135" s="571">
        <v>2.0299999999999998</v>
      </c>
      <c r="BA135" s="571">
        <v>-23.080000000000002</v>
      </c>
      <c r="BB135" s="571">
        <v>-3.47</v>
      </c>
      <c r="BC135" s="571">
        <v>-6.8000000000000007</v>
      </c>
      <c r="BE135" s="421">
        <v>1964</v>
      </c>
      <c r="BF135" s="421">
        <f t="shared" ref="BF135:BF198" si="48">IF(BE135&gt;2020,0,IF(BE135&gt;2008,1,IF(BE135&gt;2001,2,IF(BE135&gt;1990,3,IF(BE135&gt;1980,4,IF(BE135&gt;1973,5,IF(BE135&gt;1970,6,IF(BE135&gt;1960,7,IF(BE135&gt;1958,8,IF(BE135&gt;1953,9,10))))))))))</f>
        <v>7</v>
      </c>
      <c r="BG135" s="578">
        <v>17.14</v>
      </c>
      <c r="BH135" t="s">
        <v>3876</v>
      </c>
      <c r="BI135" t="s">
        <v>3877</v>
      </c>
    </row>
    <row r="136" spans="1:61" ht="11.25" customHeight="1" x14ac:dyDescent="0.25">
      <c r="A136" s="8" t="s">
        <v>4144</v>
      </c>
      <c r="B136" s="405" t="s">
        <v>184</v>
      </c>
      <c r="C136" s="734" t="s">
        <v>127</v>
      </c>
      <c r="D136" s="734" t="s">
        <v>3667</v>
      </c>
      <c r="E136" s="504">
        <v>48</v>
      </c>
      <c r="F136" s="33">
        <v>56</v>
      </c>
      <c r="G136" s="33" t="s">
        <v>36</v>
      </c>
      <c r="H136" s="33" t="s">
        <v>114</v>
      </c>
      <c r="I136" s="568">
        <v>118.2</v>
      </c>
      <c r="J136" s="430">
        <f t="shared" si="35"/>
        <v>4.1962774957698814</v>
      </c>
      <c r="K136" s="575">
        <v>1.24</v>
      </c>
      <c r="L136" s="406">
        <v>4</v>
      </c>
      <c r="M136" s="423">
        <f t="shared" si="36"/>
        <v>4.96</v>
      </c>
      <c r="N136" s="183" t="s">
        <v>435</v>
      </c>
      <c r="O136" s="505">
        <v>1.24</v>
      </c>
      <c r="P136" s="422">
        <v>45882</v>
      </c>
      <c r="Q136" s="422">
        <v>45898</v>
      </c>
      <c r="R136" s="423">
        <f t="shared" si="37"/>
        <v>0</v>
      </c>
      <c r="S136" s="474">
        <f>IF(INDEX(Historical!$D$7:$D$1190,MATCH(B136,Historical!$B$7:$B$1192,0))=0,"n/a",(INDEX(Historical!$C$7:$C$1190,MATCH(B136,Historical!$B$7:$B$1192,0))/INDEX(Historical!$D$7:$D$1190,MATCH(B136,Historical!$B$7:$B$1192,0))-1)*100)</f>
        <v>1.6806722689075571</v>
      </c>
      <c r="T136" s="474">
        <f>IF(INDEX(Historical!$F$7:$F$1190,MATCH(B136,Historical!$B$7:$B$1192,0))=0,"n/a",((INDEX(Historical!$C$7:$C$1190,MATCH(B136,Historical!$B$7:$B$1192,0))/INDEX(Historical!$F$7:$F$1190,MATCH(B136,Historical!$B$7:$B$1192,0)))^(1/3)-1)*100)</f>
        <v>2.1558330285311733</v>
      </c>
      <c r="U136" s="474">
        <f>IF(INDEX(Historical!$H$7:$H$1190,MATCH(B136,Historical!$B$7:$B$1192,0))=0,"n/a",((INDEX(Historical!$C$7:$C$1190,MATCH(B136,Historical!$B$7:$B$1192,0))/INDEX(Historical!$H$7:$H$1190,MATCH(B136,Historical!$B$7:$B$1192,0)))^(1/5)-1)*100)</f>
        <v>3.6794773644571954</v>
      </c>
      <c r="V136" s="474">
        <f>IF(INDEX(Historical!$M$7:$M$1190,MATCH(B136,Historical!$B$7:$B$1192,0))=0,"n/a",((INDEX(Historical!$C$7:$C$1190,MATCH(B136,Historical!$B$7:$B$1192,0))/INDEX(Historical!$M$7:$M$1190,MATCH(B136,Historical!$B$7:$B$1192,0)))^(1/10)-1)*100)</f>
        <v>5.2554849097800505</v>
      </c>
      <c r="W136" s="475">
        <f t="shared" si="38"/>
        <v>0.70012138320670902</v>
      </c>
      <c r="X136" s="476" t="str">
        <f t="shared" si="39"/>
        <v>n/a</v>
      </c>
      <c r="Y136" s="442"/>
      <c r="Z136" s="430">
        <f t="shared" si="40"/>
        <v>76.073619631901849</v>
      </c>
      <c r="AA136" s="581">
        <f t="shared" si="41"/>
        <v>18.128834355828221</v>
      </c>
      <c r="AB136" s="406">
        <v>6</v>
      </c>
      <c r="AC136" s="568">
        <v>6.52</v>
      </c>
      <c r="AD136" s="568" t="s">
        <v>135</v>
      </c>
      <c r="AE136" s="568">
        <v>2.04</v>
      </c>
      <c r="AF136" s="569">
        <v>45.18</v>
      </c>
      <c r="AG136" s="569">
        <v>249.61</v>
      </c>
      <c r="AH136" s="568">
        <v>-20.61</v>
      </c>
      <c r="AI136" s="568">
        <v>13.66</v>
      </c>
      <c r="AJ136" s="568">
        <v>-2.39</v>
      </c>
      <c r="AK136" s="568">
        <v>-1.1900000000000002</v>
      </c>
      <c r="AL136" s="576">
        <v>14460</v>
      </c>
      <c r="AM136" s="571">
        <v>0.32</v>
      </c>
      <c r="AN136" s="569">
        <v>9.0399999999999991</v>
      </c>
      <c r="AO136" s="510">
        <f t="shared" si="42"/>
        <v>-10.253079495601146</v>
      </c>
      <c r="AP136" s="511">
        <f t="shared" si="43"/>
        <v>7.8757548602270768</v>
      </c>
      <c r="AQ136" s="582">
        <f t="shared" si="44"/>
        <v>503.3464956930062</v>
      </c>
      <c r="AR136" s="430">
        <f>INDEX(Historical!$C$7:$C$1190,MATCH(B136,Historical!$B$7:$B$1214,0))*IF(AH136="n/a",1.03,IF(AH136&lt;0,1.01,IF(AH136&gt;10,1.1,(1+AH136/100))))</f>
        <v>4.8883999999999999</v>
      </c>
      <c r="AS136" s="581">
        <f t="shared" si="45"/>
        <v>5.3772400000000005</v>
      </c>
      <c r="AT136" s="581">
        <f t="shared" si="34"/>
        <v>5.4310124000000002</v>
      </c>
      <c r="AU136" s="581">
        <f t="shared" si="34"/>
        <v>5.4853225239999999</v>
      </c>
      <c r="AV136" s="581">
        <f t="shared" si="34"/>
        <v>5.5401757492400003</v>
      </c>
      <c r="AW136" s="430">
        <f t="shared" si="46"/>
        <v>26.722150673240002</v>
      </c>
      <c r="AX136" s="516">
        <f t="shared" si="47"/>
        <v>22.607572481590527</v>
      </c>
      <c r="AY136" s="606">
        <v>0.51</v>
      </c>
      <c r="AZ136" s="571">
        <v>1.43</v>
      </c>
      <c r="BA136" s="571">
        <v>-31.03</v>
      </c>
      <c r="BB136" s="571">
        <v>-4.5600000000000005</v>
      </c>
      <c r="BC136" s="571">
        <v>-17.309999999999999</v>
      </c>
      <c r="BE136" s="421">
        <v>1978</v>
      </c>
      <c r="BF136" s="421">
        <f t="shared" si="48"/>
        <v>5</v>
      </c>
      <c r="BG136" s="578">
        <v>14.32</v>
      </c>
      <c r="BH136" t="s">
        <v>3876</v>
      </c>
      <c r="BI136" t="s">
        <v>3877</v>
      </c>
    </row>
    <row r="137" spans="1:61" ht="11.25" customHeight="1" x14ac:dyDescent="0.25">
      <c r="A137" s="577" t="s">
        <v>4682</v>
      </c>
      <c r="B137" s="405" t="s">
        <v>4675</v>
      </c>
      <c r="C137" s="734" t="s">
        <v>107</v>
      </c>
      <c r="D137" s="734" t="s">
        <v>3652</v>
      </c>
      <c r="E137" s="504">
        <v>10</v>
      </c>
      <c r="F137" s="33">
        <v>512</v>
      </c>
      <c r="G137" s="33" t="s">
        <v>105</v>
      </c>
      <c r="H137" s="33" t="s">
        <v>105</v>
      </c>
      <c r="I137" s="573">
        <v>77.290000000000006</v>
      </c>
      <c r="J137" s="430">
        <f t="shared" si="35"/>
        <v>3.4840212187863888</v>
      </c>
      <c r="K137" s="575">
        <v>0.67320000000000002</v>
      </c>
      <c r="L137" s="406">
        <v>4</v>
      </c>
      <c r="M137" s="423">
        <f t="shared" si="36"/>
        <v>2.6928000000000001</v>
      </c>
      <c r="N137" s="183" t="s">
        <v>274</v>
      </c>
      <c r="O137" s="505">
        <v>0.66649999999999998</v>
      </c>
      <c r="P137" s="422">
        <v>45653</v>
      </c>
      <c r="Q137" s="422">
        <v>45685</v>
      </c>
      <c r="R137" s="423">
        <f t="shared" si="37"/>
        <v>1.005251312828213</v>
      </c>
      <c r="S137" s="474">
        <f>IF(INDEX(Historical!$D$7:$D$1190,MATCH(B137,Historical!$B$7:$B$1192,0))=0,"n/a",(INDEX(Historical!$C$7:$C$1190,MATCH(B137,Historical!$B$7:$B$1192,0))/INDEX(Historical!$D$7:$D$1190,MATCH(B137,Historical!$B$7:$B$1192,0))-1)*100)</f>
        <v>3.0633136323251264</v>
      </c>
      <c r="T137" s="474">
        <f>IF(INDEX(Historical!$F$7:$F$1190,MATCH(B137,Historical!$B$7:$B$1192,0))=0,"n/a",((INDEX(Historical!$C$7:$C$1190,MATCH(B137,Historical!$B$7:$B$1192,0))/INDEX(Historical!$F$7:$F$1190,MATCH(B137,Historical!$B$7:$B$1192,0)))^(1/3)-1)*100)</f>
        <v>4.7877783422404452</v>
      </c>
      <c r="U137" s="474">
        <f>IF(INDEX(Historical!$H$7:$H$1190,MATCH(B137,Historical!$B$7:$B$1192,0))=0,"n/a",((INDEX(Historical!$C$7:$C$1190,MATCH(B137,Historical!$B$7:$B$1192,0))/INDEX(Historical!$H$7:$H$1190,MATCH(B137,Historical!$B$7:$B$1192,0)))^(1/5)-1)*100)</f>
        <v>4.9463159964546088</v>
      </c>
      <c r="V137" s="474">
        <f>IF(INDEX(Historical!$M$7:$M$1190,MATCH(B137,Historical!$B$7:$B$1192,0))=0,"n/a",((INDEX(Historical!$C$7:$C$1190,MATCH(B137,Historical!$B$7:$B$1192,0))/INDEX(Historical!$M$7:$M$1190,MATCH(B137,Historical!$B$7:$B$1192,0)))^(1/10)-1)*100)</f>
        <v>3.9825989868299772</v>
      </c>
      <c r="W137" s="475">
        <f t="shared" si="38"/>
        <v>1.2419819351161236</v>
      </c>
      <c r="X137" s="476">
        <f t="shared" si="39"/>
        <v>1.0135893435357806</v>
      </c>
      <c r="Y137" s="451" t="s">
        <v>4685</v>
      </c>
      <c r="Z137" s="430">
        <f t="shared" si="40"/>
        <v>45.409780775716698</v>
      </c>
      <c r="AA137" s="581">
        <f t="shared" si="41"/>
        <v>13.033726812816191</v>
      </c>
      <c r="AB137" s="406">
        <v>10</v>
      </c>
      <c r="AC137" s="568">
        <v>5.93</v>
      </c>
      <c r="AD137" s="568">
        <v>1.32</v>
      </c>
      <c r="AE137" s="568">
        <v>1.62</v>
      </c>
      <c r="AF137" s="568">
        <v>1.78</v>
      </c>
      <c r="AG137" s="568">
        <v>13.4</v>
      </c>
      <c r="AH137" s="568">
        <v>14.08</v>
      </c>
      <c r="AI137" s="568">
        <v>6.93</v>
      </c>
      <c r="AJ137" s="568">
        <v>4.88</v>
      </c>
      <c r="AK137" s="568">
        <v>9.8699999999999992</v>
      </c>
      <c r="AL137" s="576">
        <v>72200</v>
      </c>
      <c r="AM137" s="571">
        <v>5.2200000000000006</v>
      </c>
      <c r="AN137" s="568">
        <v>2.88</v>
      </c>
      <c r="AO137" s="510">
        <f t="shared" si="42"/>
        <v>-4.6033895975751928</v>
      </c>
      <c r="AP137" s="511">
        <f t="shared" si="43"/>
        <v>8.4303372152409981</v>
      </c>
      <c r="AQ137" s="582">
        <f t="shared" si="44"/>
        <v>1.5437152206166704</v>
      </c>
      <c r="AR137" s="430">
        <f>INDEX(Historical!$C$7:$C$1190,MATCH(B137,Historical!$B$7:$B$1214,0))*IF(AH137="n/a",1.03,IF(AH137&lt;0,1.01,IF(AH137&gt;10,1.1,(1+AH137/100))))</f>
        <v>2.9348000000000005</v>
      </c>
      <c r="AS137" s="581">
        <f t="shared" si="45"/>
        <v>3.1381816400000004</v>
      </c>
      <c r="AT137" s="581">
        <f t="shared" si="34"/>
        <v>3.4479201678680007</v>
      </c>
      <c r="AU137" s="581">
        <f t="shared" si="34"/>
        <v>3.7882298884365726</v>
      </c>
      <c r="AV137" s="581">
        <f t="shared" si="34"/>
        <v>4.1621281784252622</v>
      </c>
      <c r="AW137" s="430">
        <f t="shared" si="46"/>
        <v>17.471259874729839</v>
      </c>
      <c r="AX137" s="516">
        <f t="shared" si="47"/>
        <v>22.604812879712561</v>
      </c>
      <c r="AY137" s="606">
        <v>1.06</v>
      </c>
      <c r="AZ137" s="571">
        <v>44.14</v>
      </c>
      <c r="BA137" s="571">
        <v>-0.57000000000000006</v>
      </c>
      <c r="BB137" s="571">
        <v>6.36</v>
      </c>
      <c r="BC137" s="571">
        <v>18.72</v>
      </c>
      <c r="BE137" s="421">
        <v>2016</v>
      </c>
      <c r="BF137" s="421">
        <f t="shared" si="48"/>
        <v>1</v>
      </c>
      <c r="BG137" s="578">
        <v>0.76</v>
      </c>
      <c r="BH137" t="s">
        <v>3880</v>
      </c>
      <c r="BI137" t="s">
        <v>3877</v>
      </c>
    </row>
    <row r="138" spans="1:61" ht="11.25" customHeight="1" x14ac:dyDescent="0.25">
      <c r="A138" s="95" t="s">
        <v>4146</v>
      </c>
      <c r="B138" s="405" t="s">
        <v>497</v>
      </c>
      <c r="C138" s="734" t="s">
        <v>3656</v>
      </c>
      <c r="D138" s="734" t="s">
        <v>498</v>
      </c>
      <c r="E138" s="504">
        <v>18</v>
      </c>
      <c r="F138" s="33">
        <v>224</v>
      </c>
      <c r="G138" s="33" t="s">
        <v>105</v>
      </c>
      <c r="H138" s="33" t="s">
        <v>105</v>
      </c>
      <c r="I138" s="573">
        <v>33.99</v>
      </c>
      <c r="J138" s="430">
        <f t="shared" si="35"/>
        <v>3.8834951456310676</v>
      </c>
      <c r="K138" s="575">
        <v>0.33</v>
      </c>
      <c r="L138" s="406">
        <v>4</v>
      </c>
      <c r="M138" s="423">
        <f t="shared" si="36"/>
        <v>1.32</v>
      </c>
      <c r="N138" s="183" t="s">
        <v>395</v>
      </c>
      <c r="O138" s="505">
        <v>0.31</v>
      </c>
      <c r="P138" s="422">
        <v>45749</v>
      </c>
      <c r="Q138" s="422">
        <v>45770</v>
      </c>
      <c r="R138" s="423">
        <f t="shared" si="37"/>
        <v>6.4516129032258114</v>
      </c>
      <c r="S138" s="474">
        <f>IF(INDEX(Historical!$D$7:$D$1190,MATCH(B138,Historical!$B$7:$B$1192,0))=0,"n/a",(INDEX(Historical!$C$7:$C$1190,MATCH(B138,Historical!$B$7:$B$1192,0))/INDEX(Historical!$D$7:$D$1190,MATCH(B138,Historical!$B$7:$B$1192,0))-1)*100)</f>
        <v>7.0175438596491224</v>
      </c>
      <c r="T138" s="474">
        <f>IF(INDEX(Historical!$F$7:$F$1190,MATCH(B138,Historical!$B$7:$B$1192,0))=0,"n/a",((INDEX(Historical!$C$7:$C$1190,MATCH(B138,Historical!$B$7:$B$1192,0))/INDEX(Historical!$F$7:$F$1190,MATCH(B138,Historical!$B$7:$B$1192,0)))^(1/3)-1)*100)</f>
        <v>7.5749744635974059</v>
      </c>
      <c r="U138" s="474">
        <f>IF(INDEX(Historical!$H$7:$H$1190,MATCH(B138,Historical!$B$7:$B$1192,0))=0,"n/a",((INDEX(Historical!$C$7:$C$1190,MATCH(B138,Historical!$B$7:$B$1192,0))/INDEX(Historical!$H$7:$H$1190,MATCH(B138,Historical!$B$7:$B$1192,0)))^(1/5)-1)*100)</f>
        <v>8.2702639798059696</v>
      </c>
      <c r="V138" s="474">
        <f>IF(INDEX(Historical!$M$7:$M$1190,MATCH(B138,Historical!$B$7:$B$1192,0))=0,"n/a",((INDEX(Historical!$C$7:$C$1190,MATCH(B138,Historical!$B$7:$B$1192,0))/INDEX(Historical!$M$7:$M$1190,MATCH(B138,Historical!$B$7:$B$1192,0)))^(1/10)-1)*100)</f>
        <v>10.863109961541406</v>
      </c>
      <c r="W138" s="475">
        <f t="shared" si="38"/>
        <v>0.76131641943100348</v>
      </c>
      <c r="X138" s="476">
        <f t="shared" si="39"/>
        <v>1.0468688582032872</v>
      </c>
      <c r="Y138" s="439"/>
      <c r="Z138" s="430">
        <f t="shared" si="40"/>
        <v>21.782178217821784</v>
      </c>
      <c r="AA138" s="581">
        <f t="shared" si="41"/>
        <v>5.6089108910891099</v>
      </c>
      <c r="AB138" s="406">
        <v>12</v>
      </c>
      <c r="AC138" s="568">
        <v>6.06</v>
      </c>
      <c r="AD138" s="568">
        <v>1.23</v>
      </c>
      <c r="AE138" s="568">
        <v>1.01</v>
      </c>
      <c r="AF138" s="568">
        <v>1.3</v>
      </c>
      <c r="AG138" s="568">
        <v>25.44</v>
      </c>
      <c r="AH138" s="568">
        <v>-0.55999999999999994</v>
      </c>
      <c r="AI138" s="568">
        <v>5.07</v>
      </c>
      <c r="AJ138" s="568">
        <v>7.9</v>
      </c>
      <c r="AK138" s="568">
        <v>4.58</v>
      </c>
      <c r="AL138" s="576">
        <v>125500</v>
      </c>
      <c r="AM138" s="571">
        <v>0.97</v>
      </c>
      <c r="AN138" s="568">
        <v>1.05</v>
      </c>
      <c r="AO138" s="510">
        <f t="shared" si="42"/>
        <v>6.5448482343479277</v>
      </c>
      <c r="AP138" s="511">
        <f t="shared" si="43"/>
        <v>12.153759125437038</v>
      </c>
      <c r="AQ138" s="582">
        <f t="shared" si="44"/>
        <v>-43.072817824812013</v>
      </c>
      <c r="AR138" s="430">
        <f>INDEX(Historical!$C$7:$C$1190,MATCH(B138,Historical!$B$7:$B$1214,0))*IF(AH138="n/a",1.03,IF(AH138&lt;0,1.01,IF(AH138&gt;10,1.1,(1+AH138/100))))</f>
        <v>1.2322</v>
      </c>
      <c r="AS138" s="581">
        <f t="shared" si="45"/>
        <v>1.2946725399999999</v>
      </c>
      <c r="AT138" s="581">
        <f t="shared" si="34"/>
        <v>1.353968542332</v>
      </c>
      <c r="AU138" s="581">
        <f t="shared" si="34"/>
        <v>1.4159803015708057</v>
      </c>
      <c r="AV138" s="581">
        <f t="shared" si="34"/>
        <v>1.4808321993827487</v>
      </c>
      <c r="AW138" s="430">
        <f t="shared" si="46"/>
        <v>6.7776535832855549</v>
      </c>
      <c r="AX138" s="516">
        <f t="shared" si="47"/>
        <v>19.940139992013989</v>
      </c>
      <c r="AY138" s="606">
        <v>0.92</v>
      </c>
      <c r="AZ138" s="571">
        <v>9.5399999999999991</v>
      </c>
      <c r="BA138" s="571">
        <v>-24.98</v>
      </c>
      <c r="BB138" s="571">
        <v>-0.35000000000000003</v>
      </c>
      <c r="BC138" s="571">
        <v>-5.67</v>
      </c>
      <c r="BE138" s="421">
        <v>2008</v>
      </c>
      <c r="BF138" s="421">
        <f t="shared" si="48"/>
        <v>2</v>
      </c>
      <c r="BG138" s="578">
        <v>8.5400000000000009</v>
      </c>
      <c r="BH138" t="s">
        <v>3876</v>
      </c>
      <c r="BI138" t="s">
        <v>3877</v>
      </c>
    </row>
    <row r="139" spans="1:61" ht="11.25" customHeight="1" x14ac:dyDescent="0.25">
      <c r="A139" s="8" t="s">
        <v>1010</v>
      </c>
      <c r="B139" s="405" t="s">
        <v>1011</v>
      </c>
      <c r="C139" s="734" t="s">
        <v>107</v>
      </c>
      <c r="D139" s="734" t="s">
        <v>3649</v>
      </c>
      <c r="E139" s="504">
        <v>15</v>
      </c>
      <c r="F139" s="33">
        <v>298</v>
      </c>
      <c r="G139" s="33" t="s">
        <v>105</v>
      </c>
      <c r="H139" s="33" t="s">
        <v>105</v>
      </c>
      <c r="I139" s="573">
        <v>266.51</v>
      </c>
      <c r="J139" s="430">
        <f t="shared" si="35"/>
        <v>1.8761022100484037</v>
      </c>
      <c r="K139" s="575">
        <v>1.25</v>
      </c>
      <c r="L139" s="406">
        <v>4</v>
      </c>
      <c r="M139" s="423">
        <f t="shared" si="36"/>
        <v>5</v>
      </c>
      <c r="N139" s="183" t="s">
        <v>3351</v>
      </c>
      <c r="O139" s="505">
        <v>1.1499999999999999</v>
      </c>
      <c r="P139" s="422">
        <v>45723</v>
      </c>
      <c r="Q139" s="422">
        <v>45742</v>
      </c>
      <c r="R139" s="423">
        <f t="shared" si="37"/>
        <v>8.6956521739130519</v>
      </c>
      <c r="S139" s="474">
        <f>IF(INDEX(Historical!$D$7:$D$1190,MATCH(B139,Historical!$B$7:$B$1192,0))=0,"n/a",(INDEX(Historical!$C$7:$C$1190,MATCH(B139,Historical!$B$7:$B$1192,0))/INDEX(Historical!$D$7:$D$1190,MATCH(B139,Historical!$B$7:$B$1192,0))-1)*100)</f>
        <v>4.5454545454545192</v>
      </c>
      <c r="T139" s="474">
        <f>IF(INDEX(Historical!$F$7:$F$1190,MATCH(B139,Historical!$B$7:$B$1192,0))=0,"n/a",((INDEX(Historical!$C$7:$C$1190,MATCH(B139,Historical!$B$7:$B$1192,0))/INDEX(Historical!$F$7:$F$1190,MATCH(B139,Historical!$B$7:$B$1192,0)))^(1/3)-1)*100)</f>
        <v>8.5138345254405436</v>
      </c>
      <c r="U139" s="474">
        <f>IF(INDEX(Historical!$H$7:$H$1190,MATCH(B139,Historical!$B$7:$B$1192,0))=0,"n/a",((INDEX(Historical!$C$7:$C$1190,MATCH(B139,Historical!$B$7:$B$1192,0))/INDEX(Historical!$H$7:$H$1190,MATCH(B139,Historical!$B$7:$B$1192,0)))^(1/5)-1)*100)</f>
        <v>8.9249364912943783</v>
      </c>
      <c r="V139" s="474">
        <f>IF(INDEX(Historical!$M$7:$M$1190,MATCH(B139,Historical!$B$7:$B$1192,0))=0,"n/a",((INDEX(Historical!$C$7:$C$1190,MATCH(B139,Historical!$B$7:$B$1192,0))/INDEX(Historical!$M$7:$M$1190,MATCH(B139,Historical!$B$7:$B$1192,0)))^(1/10)-1)*100)</f>
        <v>9.3603768812060792</v>
      </c>
      <c r="W139" s="475">
        <f t="shared" si="38"/>
        <v>0.95348046393452535</v>
      </c>
      <c r="X139" s="476">
        <f t="shared" si="39"/>
        <v>0.86148035630254616</v>
      </c>
      <c r="Y139" s="443"/>
      <c r="Z139" s="430">
        <f t="shared" si="40"/>
        <v>48.402710551790904</v>
      </c>
      <c r="AA139" s="581">
        <f t="shared" si="41"/>
        <v>25.799612778315584</v>
      </c>
      <c r="AB139" s="406">
        <v>12</v>
      </c>
      <c r="AC139" s="568">
        <v>10.33</v>
      </c>
      <c r="AD139" s="568">
        <v>4.13</v>
      </c>
      <c r="AE139" s="568">
        <v>14.9</v>
      </c>
      <c r="AF139" s="568">
        <v>3.46</v>
      </c>
      <c r="AG139" s="568">
        <v>13.62</v>
      </c>
      <c r="AH139" s="568">
        <v>8.6300000000000008</v>
      </c>
      <c r="AI139" s="568">
        <v>4.05</v>
      </c>
      <c r="AJ139" s="568">
        <v>10.36</v>
      </c>
      <c r="AK139" s="568">
        <v>6.25</v>
      </c>
      <c r="AL139" s="576">
        <v>96040</v>
      </c>
      <c r="AM139" s="571">
        <v>0.43</v>
      </c>
      <c r="AN139" s="568">
        <v>0.14000000000000001</v>
      </c>
      <c r="AO139" s="510">
        <f t="shared" si="42"/>
        <v>-14.998574076972803</v>
      </c>
      <c r="AP139" s="511">
        <f t="shared" si="43"/>
        <v>10.801038701342781</v>
      </c>
      <c r="AQ139" s="582">
        <f t="shared" si="44"/>
        <v>99.183511380247793</v>
      </c>
      <c r="AR139" s="430">
        <f>INDEX(Historical!$C$7:$C$1190,MATCH(B139,Historical!$B$7:$B$1214,0))*IF(AH139="n/a",1.03,IF(AH139&lt;0,1.01,IF(AH139&gt;10,1.1,(1+AH139/100))))</f>
        <v>4.9969799999999998</v>
      </c>
      <c r="AS139" s="581">
        <f t="shared" si="45"/>
        <v>5.1993576899999994</v>
      </c>
      <c r="AT139" s="581">
        <f t="shared" si="34"/>
        <v>5.5243175456249993</v>
      </c>
      <c r="AU139" s="581">
        <f t="shared" si="34"/>
        <v>5.8695873922265616</v>
      </c>
      <c r="AV139" s="581">
        <f t="shared" si="34"/>
        <v>6.2364366042407218</v>
      </c>
      <c r="AW139" s="430">
        <f t="shared" si="46"/>
        <v>27.826679232092282</v>
      </c>
      <c r="AX139" s="516">
        <f t="shared" si="47"/>
        <v>10.441138881127268</v>
      </c>
      <c r="AY139" s="606">
        <v>0.43</v>
      </c>
      <c r="AZ139" s="571">
        <v>31.47</v>
      </c>
      <c r="BA139" s="571">
        <v>-8.35</v>
      </c>
      <c r="BB139" s="571">
        <v>-3.32</v>
      </c>
      <c r="BC139" s="571">
        <v>3.4099999999999997</v>
      </c>
      <c r="BE139" s="421">
        <v>2011</v>
      </c>
      <c r="BF139" s="421">
        <f t="shared" si="48"/>
        <v>1</v>
      </c>
      <c r="BG139" s="578">
        <v>2.4899999999999998</v>
      </c>
      <c r="BH139" t="s">
        <v>3876</v>
      </c>
      <c r="BI139" t="s">
        <v>3877</v>
      </c>
    </row>
    <row r="140" spans="1:61" ht="11.25" customHeight="1" x14ac:dyDescent="0.25">
      <c r="A140" s="95" t="s">
        <v>510</v>
      </c>
      <c r="B140" s="405" t="s">
        <v>511</v>
      </c>
      <c r="C140" s="734" t="s">
        <v>111</v>
      </c>
      <c r="D140" s="734" t="s">
        <v>209</v>
      </c>
      <c r="E140" s="504">
        <v>20</v>
      </c>
      <c r="F140" s="33">
        <v>211</v>
      </c>
      <c r="G140" s="33" t="s">
        <v>36</v>
      </c>
      <c r="H140" s="33" t="s">
        <v>36</v>
      </c>
      <c r="I140" s="573">
        <v>398.44</v>
      </c>
      <c r="J140" s="430">
        <f t="shared" si="35"/>
        <v>2.0078305391024998</v>
      </c>
      <c r="K140" s="575">
        <v>2</v>
      </c>
      <c r="L140" s="406">
        <v>4</v>
      </c>
      <c r="M140" s="423">
        <f t="shared" si="36"/>
        <v>8</v>
      </c>
      <c r="N140" s="183" t="s">
        <v>118</v>
      </c>
      <c r="O140" s="505">
        <v>1.82</v>
      </c>
      <c r="P140" s="422">
        <v>45891</v>
      </c>
      <c r="Q140" s="422">
        <v>45904</v>
      </c>
      <c r="R140" s="423">
        <f t="shared" si="37"/>
        <v>9.8901098901098869</v>
      </c>
      <c r="S140" s="474">
        <f>IF(INDEX(Historical!$D$7:$D$1190,MATCH(B140,Historical!$B$7:$B$1192,0))=0,"n/a",(INDEX(Historical!$C$7:$C$1190,MATCH(B140,Historical!$B$7:$B$1192,0))/INDEX(Historical!$D$7:$D$1190,MATCH(B140,Historical!$B$7:$B$1192,0))-1)*100)</f>
        <v>7.6923076923076872</v>
      </c>
      <c r="T140" s="474">
        <f>IF(INDEX(Historical!$F$7:$F$1190,MATCH(B140,Historical!$B$7:$B$1192,0))=0,"n/a",((INDEX(Historical!$C$7:$C$1190,MATCH(B140,Historical!$B$7:$B$1192,0))/INDEX(Historical!$F$7:$F$1190,MATCH(B140,Historical!$B$7:$B$1192,0)))^(1/3)-1)*100)</f>
        <v>7.7217345015941907</v>
      </c>
      <c r="U140" s="474">
        <f>IF(INDEX(Historical!$H$7:$H$1190,MATCH(B140,Historical!$B$7:$B$1192,0))=0,"n/a",((INDEX(Historical!$C$7:$C$1190,MATCH(B140,Historical!$B$7:$B$1192,0))/INDEX(Historical!$H$7:$H$1190,MATCH(B140,Historical!$B$7:$B$1192,0)))^(1/5)-1)*100)</f>
        <v>7.3853276602388052</v>
      </c>
      <c r="V140" s="474">
        <f>IF(INDEX(Historical!$M$7:$M$1190,MATCH(B140,Historical!$B$7:$B$1192,0))=0,"n/a",((INDEX(Historical!$C$7:$C$1190,MATCH(B140,Historical!$B$7:$B$1192,0))/INDEX(Historical!$M$7:$M$1190,MATCH(B140,Historical!$B$7:$B$1192,0)))^(1/10)-1)*100)</f>
        <v>9.5567579664366455</v>
      </c>
      <c r="W140" s="475">
        <f t="shared" si="38"/>
        <v>0.77278588472953813</v>
      </c>
      <c r="X140" s="476">
        <f t="shared" si="39"/>
        <v>0.51286997640547261</v>
      </c>
      <c r="Y140" s="405"/>
      <c r="Z140" s="430">
        <f t="shared" si="40"/>
        <v>37.629350893697087</v>
      </c>
      <c r="AA140" s="581">
        <f t="shared" si="41"/>
        <v>18.74129821260583</v>
      </c>
      <c r="AB140" s="406">
        <v>12</v>
      </c>
      <c r="AC140" s="568">
        <v>21.26</v>
      </c>
      <c r="AD140" s="568">
        <v>1.79</v>
      </c>
      <c r="AE140" s="568">
        <v>1.63</v>
      </c>
      <c r="AF140" s="568">
        <v>4.66</v>
      </c>
      <c r="AG140" s="568">
        <v>27.560000000000002</v>
      </c>
      <c r="AH140" s="568">
        <v>3.11</v>
      </c>
      <c r="AI140" s="568">
        <v>13.03</v>
      </c>
      <c r="AJ140" s="568">
        <v>14.399999999999999</v>
      </c>
      <c r="AK140" s="568">
        <v>10.489999999999998</v>
      </c>
      <c r="AL140" s="576">
        <v>54900</v>
      </c>
      <c r="AM140" s="571">
        <v>1.1400000000000001</v>
      </c>
      <c r="AN140" s="568">
        <v>0.74</v>
      </c>
      <c r="AO140" s="510">
        <f t="shared" si="42"/>
        <v>-9.3481400132645263</v>
      </c>
      <c r="AP140" s="511">
        <f t="shared" si="43"/>
        <v>9.393158199341304</v>
      </c>
      <c r="AQ140" s="582">
        <f t="shared" si="44"/>
        <v>97.016017025963521</v>
      </c>
      <c r="AR140" s="430">
        <f>INDEX(Historical!$C$7:$C$1190,MATCH(B140,Historical!$B$7:$B$1214,0))*IF(AH140="n/a",1.03,IF(AH140&lt;0,1.01,IF(AH140&gt;10,1.1,(1+AH140/100))))</f>
        <v>7.2176999999999989</v>
      </c>
      <c r="AS140" s="581">
        <f t="shared" si="45"/>
        <v>7.9394699999999991</v>
      </c>
      <c r="AT140" s="581">
        <f t="shared" si="34"/>
        <v>8.7334169999999993</v>
      </c>
      <c r="AU140" s="581">
        <f t="shared" si="34"/>
        <v>9.6067587000000003</v>
      </c>
      <c r="AV140" s="581">
        <f t="shared" si="34"/>
        <v>10.567434570000001</v>
      </c>
      <c r="AW140" s="430">
        <f t="shared" si="46"/>
        <v>44.06478027</v>
      </c>
      <c r="AX140" s="516">
        <f t="shared" si="47"/>
        <v>11.059326440618413</v>
      </c>
      <c r="AY140" s="606">
        <v>1.01</v>
      </c>
      <c r="AZ140" s="571">
        <v>53.239999999999995</v>
      </c>
      <c r="BA140" s="571">
        <v>-2.4299999999999997</v>
      </c>
      <c r="BB140" s="571">
        <v>9.77</v>
      </c>
      <c r="BC140" s="571">
        <v>15.479999999999999</v>
      </c>
      <c r="BE140" s="421">
        <v>2006</v>
      </c>
      <c r="BF140" s="421">
        <f t="shared" si="48"/>
        <v>2</v>
      </c>
      <c r="BG140" s="578">
        <v>8.9700000000000006</v>
      </c>
      <c r="BH140" t="s">
        <v>3876</v>
      </c>
      <c r="BI140" t="s">
        <v>3877</v>
      </c>
    </row>
    <row r="141" spans="1:61" ht="11.25" customHeight="1" x14ac:dyDescent="0.25">
      <c r="A141" s="95" t="s">
        <v>4147</v>
      </c>
      <c r="B141" s="405" t="s">
        <v>491</v>
      </c>
      <c r="C141" s="734" t="s">
        <v>130</v>
      </c>
      <c r="D141" s="734" t="s">
        <v>3643</v>
      </c>
      <c r="E141" s="504">
        <v>19</v>
      </c>
      <c r="F141" s="33">
        <v>215</v>
      </c>
      <c r="G141" s="33" t="s">
        <v>36</v>
      </c>
      <c r="H141" s="33" t="s">
        <v>36</v>
      </c>
      <c r="I141" s="573">
        <v>71.569999999999993</v>
      </c>
      <c r="J141" s="430">
        <f t="shared" si="35"/>
        <v>3.0319966466396537</v>
      </c>
      <c r="K141" s="575">
        <v>0.54249999999999998</v>
      </c>
      <c r="L141" s="406">
        <v>4</v>
      </c>
      <c r="M141" s="423">
        <f t="shared" si="36"/>
        <v>2.17</v>
      </c>
      <c r="N141" s="183" t="s">
        <v>492</v>
      </c>
      <c r="O141" s="505">
        <v>0.51500000000000001</v>
      </c>
      <c r="P141" s="422">
        <v>45705</v>
      </c>
      <c r="Q141" s="422">
        <v>45716</v>
      </c>
      <c r="R141" s="423">
        <f t="shared" si="37"/>
        <v>5.3398058252427125</v>
      </c>
      <c r="S141" s="474">
        <f>IF(INDEX(Historical!$D$7:$D$1190,MATCH(B141,Historical!$B$7:$B$1192,0))=0,"n/a",(INDEX(Historical!$C$7:$C$1190,MATCH(B141,Historical!$B$7:$B$1192,0))/INDEX(Historical!$D$7:$D$1190,MATCH(B141,Historical!$B$7:$B$1192,0))-1)*100)</f>
        <v>5.6410256410256432</v>
      </c>
      <c r="T141" s="474">
        <f>IF(INDEX(Historical!$F$7:$F$1190,MATCH(B141,Historical!$B$7:$B$1192,0))=0,"n/a",((INDEX(Historical!$C$7:$C$1190,MATCH(B141,Historical!$B$7:$B$1192,0))/INDEX(Historical!$F$7:$F$1190,MATCH(B141,Historical!$B$7:$B$1192,0)))^(1/3)-1)*100)</f>
        <v>5.7887106584948889</v>
      </c>
      <c r="U141" s="474">
        <f>IF(INDEX(Historical!$H$7:$H$1190,MATCH(B141,Historical!$B$7:$B$1192,0))=0,"n/a",((INDEX(Historical!$C$7:$C$1190,MATCH(B141,Historical!$B$7:$B$1192,0))/INDEX(Historical!$H$7:$H$1190,MATCH(B141,Historical!$B$7:$B$1192,0)))^(1/5)-1)*100)</f>
        <v>6.1292653381846529</v>
      </c>
      <c r="V141" s="474">
        <f>IF(INDEX(Historical!$M$7:$M$1190,MATCH(B141,Historical!$B$7:$B$1192,0))=0,"n/a",((INDEX(Historical!$C$7:$C$1190,MATCH(B141,Historical!$B$7:$B$1192,0))/INDEX(Historical!$M$7:$M$1190,MATCH(B141,Historical!$B$7:$B$1192,0)))^(1/10)-1)*100)</f>
        <v>6.6705038587735688</v>
      </c>
      <c r="W141" s="475">
        <f t="shared" si="38"/>
        <v>0.91886092384505014</v>
      </c>
      <c r="X141" s="476">
        <f t="shared" si="39"/>
        <v>0.89609142371120654</v>
      </c>
      <c r="Y141" s="405"/>
      <c r="Z141" s="430">
        <f t="shared" si="40"/>
        <v>64.011799410029496</v>
      </c>
      <c r="AA141" s="581">
        <f t="shared" si="41"/>
        <v>21.112094395280234</v>
      </c>
      <c r="AB141" s="406">
        <v>12</v>
      </c>
      <c r="AC141" s="568">
        <v>3.39</v>
      </c>
      <c r="AD141" s="568">
        <v>2.79</v>
      </c>
      <c r="AE141" s="568">
        <v>2.67</v>
      </c>
      <c r="AF141" s="568">
        <v>2.62</v>
      </c>
      <c r="AG141" s="568">
        <v>12.479999999999999</v>
      </c>
      <c r="AH141" s="568">
        <v>7.39</v>
      </c>
      <c r="AI141" s="568">
        <v>7.3999999999999995</v>
      </c>
      <c r="AJ141" s="568">
        <v>6.84</v>
      </c>
      <c r="AK141" s="568">
        <v>7.5600000000000005</v>
      </c>
      <c r="AL141" s="576">
        <v>21420</v>
      </c>
      <c r="AM141" s="571">
        <v>0.67999999999999994</v>
      </c>
      <c r="AN141" s="568">
        <v>2.15</v>
      </c>
      <c r="AO141" s="510">
        <f t="shared" si="42"/>
        <v>-11.950832410455927</v>
      </c>
      <c r="AP141" s="511">
        <f t="shared" si="43"/>
        <v>9.1612619848243071</v>
      </c>
      <c r="AQ141" s="582">
        <f t="shared" si="44"/>
        <v>56.792413812565435</v>
      </c>
      <c r="AR141" s="430">
        <f>INDEX(Historical!$C$7:$C$1190,MATCH(B141,Historical!$B$7:$B$1214,0))*IF(AH141="n/a",1.03,IF(AH141&lt;0,1.01,IF(AH141&gt;10,1.1,(1+AH141/100))))</f>
        <v>2.212234</v>
      </c>
      <c r="AS141" s="581">
        <f t="shared" si="45"/>
        <v>2.3759393160000002</v>
      </c>
      <c r="AT141" s="581">
        <f t="shared" si="34"/>
        <v>2.5555603282896007</v>
      </c>
      <c r="AU141" s="581">
        <f t="shared" si="34"/>
        <v>2.7487606891082947</v>
      </c>
      <c r="AV141" s="581">
        <f t="shared" si="34"/>
        <v>2.9565669972048823</v>
      </c>
      <c r="AW141" s="430">
        <f t="shared" si="46"/>
        <v>12.849061330602778</v>
      </c>
      <c r="AX141" s="516">
        <f t="shared" si="47"/>
        <v>17.953138648320216</v>
      </c>
      <c r="AY141" s="606">
        <v>0.38</v>
      </c>
      <c r="AZ141" s="571">
        <v>11.88</v>
      </c>
      <c r="BA141" s="571">
        <v>-6.38</v>
      </c>
      <c r="BB141" s="571">
        <v>-0.19</v>
      </c>
      <c r="BC141" s="571">
        <v>1.66</v>
      </c>
      <c r="BE141" s="421">
        <v>2007</v>
      </c>
      <c r="BF141" s="421">
        <f t="shared" si="48"/>
        <v>2</v>
      </c>
      <c r="BG141" s="578">
        <v>2.8400000000000003</v>
      </c>
      <c r="BH141" t="s">
        <v>3876</v>
      </c>
      <c r="BI141" t="s">
        <v>3877</v>
      </c>
    </row>
    <row r="142" spans="1:61" ht="11.25" customHeight="1" x14ac:dyDescent="0.25">
      <c r="A142" s="577" t="s">
        <v>3971</v>
      </c>
      <c r="B142" s="405" t="s">
        <v>3961</v>
      </c>
      <c r="C142" s="734" t="s">
        <v>107</v>
      </c>
      <c r="D142" s="734" t="s">
        <v>117</v>
      </c>
      <c r="E142" s="504">
        <v>9</v>
      </c>
      <c r="F142" s="33">
        <v>539</v>
      </c>
      <c r="G142" s="33" t="s">
        <v>105</v>
      </c>
      <c r="H142" s="33" t="s">
        <v>105</v>
      </c>
      <c r="I142" s="573">
        <v>49.55</v>
      </c>
      <c r="J142" s="430">
        <f t="shared" si="35"/>
        <v>3.7134207870837543</v>
      </c>
      <c r="K142" s="575">
        <v>0.46</v>
      </c>
      <c r="L142" s="406">
        <v>4</v>
      </c>
      <c r="M142" s="423">
        <f t="shared" si="36"/>
        <v>1.84</v>
      </c>
      <c r="N142" s="183" t="s">
        <v>288</v>
      </c>
      <c r="O142" s="505">
        <v>0.44</v>
      </c>
      <c r="P142" s="422">
        <v>45712</v>
      </c>
      <c r="Q142" s="422">
        <v>45729</v>
      </c>
      <c r="R142" s="423">
        <f t="shared" si="37"/>
        <v>4.5454545454545494</v>
      </c>
      <c r="S142" s="474">
        <f>IF(INDEX(Historical!$D$7:$D$1190,MATCH(B142,Historical!$B$7:$B$1192,0))=0,"n/a",(INDEX(Historical!$C$7:$C$1190,MATCH(B142,Historical!$B$7:$B$1192,0))/INDEX(Historical!$D$7:$D$1190,MATCH(B142,Historical!$B$7:$B$1192,0))-1)*100)</f>
        <v>4.7619047619047672</v>
      </c>
      <c r="T142" s="474">
        <f>IF(INDEX(Historical!$F$7:$F$1190,MATCH(B142,Historical!$B$7:$B$1192,0))=0,"n/a",((INDEX(Historical!$C$7:$C$1190,MATCH(B142,Historical!$B$7:$B$1192,0))/INDEX(Historical!$F$7:$F$1190,MATCH(B142,Historical!$B$7:$B$1192,0)))^(1/3)-1)*100)</f>
        <v>5.0081546755695205</v>
      </c>
      <c r="U142" s="474">
        <f>IF(INDEX(Historical!$H$7:$H$1190,MATCH(B142,Historical!$B$7:$B$1192,0))=0,"n/a",((INDEX(Historical!$C$7:$C$1190,MATCH(B142,Historical!$B$7:$B$1192,0))/INDEX(Historical!$H$7:$H$1190,MATCH(B142,Historical!$B$7:$B$1192,0)))^(1/5)-1)*100)</f>
        <v>4.683184708394994</v>
      </c>
      <c r="V142" s="474">
        <f>IF(INDEX(Historical!$M$7:$M$1190,MATCH(B142,Historical!$B$7:$B$1192,0))=0,"n/a",((INDEX(Historical!$C$7:$C$1190,MATCH(B142,Historical!$B$7:$B$1192,0))/INDEX(Historical!$M$7:$M$1190,MATCH(B142,Historical!$B$7:$B$1192,0)))^(1/10)-1)*100)</f>
        <v>5.815982029201594</v>
      </c>
      <c r="W142" s="475">
        <f t="shared" si="38"/>
        <v>0.80522681894151105</v>
      </c>
      <c r="X142" s="476" t="str">
        <f t="shared" si="39"/>
        <v>n/a</v>
      </c>
      <c r="Y142" s="451"/>
      <c r="Z142" s="430">
        <f t="shared" si="40"/>
        <v>57.142857142857139</v>
      </c>
      <c r="AA142" s="581">
        <f t="shared" si="41"/>
        <v>15.388198757763973</v>
      </c>
      <c r="AB142" s="406">
        <v>12</v>
      </c>
      <c r="AC142" s="568">
        <v>3.22</v>
      </c>
      <c r="AD142" s="568">
        <v>3.48</v>
      </c>
      <c r="AE142" s="568">
        <v>0.92</v>
      </c>
      <c r="AF142" s="568">
        <v>1.26</v>
      </c>
      <c r="AG142" s="568">
        <v>8.5400000000000009</v>
      </c>
      <c r="AH142" s="568">
        <v>-0.63</v>
      </c>
      <c r="AI142" s="568">
        <v>4.6899999999999995</v>
      </c>
      <c r="AJ142" s="568">
        <v>-0.85000000000000009</v>
      </c>
      <c r="AK142" s="568">
        <v>4.43</v>
      </c>
      <c r="AL142" s="576">
        <v>13410</v>
      </c>
      <c r="AM142" s="571">
        <v>0.57000000000000006</v>
      </c>
      <c r="AN142" s="568">
        <v>0.28000000000000003</v>
      </c>
      <c r="AO142" s="510">
        <f t="shared" si="42"/>
        <v>-6.9915932622852246</v>
      </c>
      <c r="AP142" s="511">
        <f t="shared" si="43"/>
        <v>8.3966054954787488</v>
      </c>
      <c r="AQ142" s="582">
        <f t="shared" si="44"/>
        <v>-7.1700947735708116</v>
      </c>
      <c r="AR142" s="430">
        <f>INDEX(Historical!$C$7:$C$1190,MATCH(B142,Historical!$B$7:$B$1214,0))*IF(AH142="n/a",1.03,IF(AH142&lt;0,1.01,IF(AH142&gt;10,1.1,(1+AH142/100))))</f>
        <v>1.7776000000000001</v>
      </c>
      <c r="AS142" s="581">
        <f t="shared" si="45"/>
        <v>1.8609694399999999</v>
      </c>
      <c r="AT142" s="581">
        <f t="shared" si="34"/>
        <v>1.9434103861919998</v>
      </c>
      <c r="AU142" s="581">
        <f t="shared" si="34"/>
        <v>2.0295034663003055</v>
      </c>
      <c r="AV142" s="581">
        <f t="shared" si="34"/>
        <v>2.1194104698574092</v>
      </c>
      <c r="AW142" s="430">
        <f t="shared" si="46"/>
        <v>9.7308937623497158</v>
      </c>
      <c r="AX142" s="516">
        <f t="shared" si="47"/>
        <v>19.638534333702758</v>
      </c>
      <c r="AY142" s="606">
        <v>0.53</v>
      </c>
      <c r="AZ142" s="571">
        <v>14.46</v>
      </c>
      <c r="BA142" s="571">
        <v>-3.49</v>
      </c>
      <c r="BB142" s="571">
        <v>7.5</v>
      </c>
      <c r="BC142" s="571">
        <v>5.1400000000000006</v>
      </c>
      <c r="BE142" s="421">
        <v>2017</v>
      </c>
      <c r="BF142" s="421">
        <f t="shared" si="48"/>
        <v>1</v>
      </c>
      <c r="BG142" s="578">
        <v>1.44</v>
      </c>
      <c r="BH142" t="s">
        <v>3876</v>
      </c>
      <c r="BI142" t="s">
        <v>3877</v>
      </c>
    </row>
    <row r="143" spans="1:61" ht="11.25" customHeight="1" x14ac:dyDescent="0.25">
      <c r="A143" s="8" t="s">
        <v>4148</v>
      </c>
      <c r="B143" s="405" t="s">
        <v>465</v>
      </c>
      <c r="C143" s="734" t="s">
        <v>111</v>
      </c>
      <c r="D143" s="734" t="s">
        <v>3670</v>
      </c>
      <c r="E143" s="504">
        <v>30</v>
      </c>
      <c r="F143" s="33">
        <v>122</v>
      </c>
      <c r="G143" s="33" t="s">
        <v>105</v>
      </c>
      <c r="H143" s="33" t="s">
        <v>105</v>
      </c>
      <c r="I143" s="573">
        <v>96.78</v>
      </c>
      <c r="J143" s="430">
        <f t="shared" si="35"/>
        <v>2.5311014672452989</v>
      </c>
      <c r="K143" s="579">
        <v>0.61240000000000006</v>
      </c>
      <c r="L143" s="406">
        <v>4</v>
      </c>
      <c r="M143" s="423">
        <f t="shared" si="36"/>
        <v>2.4496000000000002</v>
      </c>
      <c r="N143" s="183" t="s">
        <v>150</v>
      </c>
      <c r="O143" s="506">
        <v>0.59870000000000001</v>
      </c>
      <c r="P143" s="422">
        <v>45726</v>
      </c>
      <c r="Q143" s="422">
        <v>45747</v>
      </c>
      <c r="R143" s="423">
        <f t="shared" si="37"/>
        <v>2.2882912978119334</v>
      </c>
      <c r="S143" s="474">
        <f>IF(INDEX(Historical!$D$7:$D$1190,MATCH(B143,Historical!$B$7:$B$1192,0))=0,"n/a",(INDEX(Historical!$C$7:$C$1190,MATCH(B143,Historical!$B$7:$B$1192,0))/INDEX(Historical!$D$7:$D$1190,MATCH(B143,Historical!$B$7:$B$1192,0))-1)*100)</f>
        <v>6.4437088939517828</v>
      </c>
      <c r="T143" s="474">
        <f>IF(INDEX(Historical!$F$7:$F$1190,MATCH(B143,Historical!$B$7:$B$1192,0))=0,"n/a",((INDEX(Historical!$C$7:$C$1190,MATCH(B143,Historical!$B$7:$B$1192,0))/INDEX(Historical!$F$7:$F$1190,MATCH(B143,Historical!$B$7:$B$1192,0)))^(1/3)-1)*100)</f>
        <v>8.0180894154696425</v>
      </c>
      <c r="U143" s="474">
        <f>IF(INDEX(Historical!$H$7:$H$1190,MATCH(B143,Historical!$B$7:$B$1192,0))=0,"n/a",((INDEX(Historical!$C$7:$C$1190,MATCH(B143,Historical!$B$7:$B$1192,0))/INDEX(Historical!$H$7:$H$1190,MATCH(B143,Historical!$B$7:$B$1192,0)))^(1/5)-1)*100)</f>
        <v>8.8725774942262969</v>
      </c>
      <c r="V143" s="474">
        <f>IF(INDEX(Historical!$M$7:$M$1190,MATCH(B143,Historical!$B$7:$B$1192,0))=0,"n/a",((INDEX(Historical!$C$7:$C$1190,MATCH(B143,Historical!$B$7:$B$1192,0))/INDEX(Historical!$M$7:$M$1190,MATCH(B143,Historical!$B$7:$B$1192,0)))^(1/10)-1)*100)</f>
        <v>10.589454032837908</v>
      </c>
      <c r="W143" s="475">
        <f t="shared" si="38"/>
        <v>0.83786921088777799</v>
      </c>
      <c r="X143" s="476">
        <f t="shared" si="39"/>
        <v>2.9477001641947833</v>
      </c>
      <c r="Y143" s="574" t="s">
        <v>466</v>
      </c>
      <c r="Z143" s="430">
        <f t="shared" si="40"/>
        <v>47.107692307692311</v>
      </c>
      <c r="AA143" s="581">
        <f t="shared" si="41"/>
        <v>18.611538461538462</v>
      </c>
      <c r="AB143" s="406">
        <v>12</v>
      </c>
      <c r="AC143" s="568">
        <v>5.2</v>
      </c>
      <c r="AD143" s="568">
        <v>1.94</v>
      </c>
      <c r="AE143" s="568">
        <v>4.92</v>
      </c>
      <c r="AF143" s="568">
        <v>3.83</v>
      </c>
      <c r="AG143" s="568">
        <v>21.83</v>
      </c>
      <c r="AH143" s="568">
        <v>6.08</v>
      </c>
      <c r="AI143" s="568">
        <v>10.18</v>
      </c>
      <c r="AJ143" s="568">
        <v>3.01</v>
      </c>
      <c r="AK143" s="568">
        <v>9.5699999999999985</v>
      </c>
      <c r="AL143" s="576">
        <v>60410</v>
      </c>
      <c r="AM143" s="571">
        <v>3.37</v>
      </c>
      <c r="AN143" s="568">
        <v>0.96</v>
      </c>
      <c r="AO143" s="510">
        <f t="shared" si="42"/>
        <v>-7.207859500066867</v>
      </c>
      <c r="AP143" s="511">
        <f t="shared" si="43"/>
        <v>11.403678961471595</v>
      </c>
      <c r="AQ143" s="582">
        <f t="shared" si="44"/>
        <v>77.991500805443962</v>
      </c>
      <c r="AR143" s="430">
        <f>INDEX(Historical!$C$7:$C$1190,MATCH(B143,Historical!$B$7:$B$1214,0))*IF(AH143="n/a",1.03,IF(AH143&lt;0,1.01,IF(AH143&gt;10,1.1,(1+AH143/100))))</f>
        <v>2.6267529599999997</v>
      </c>
      <c r="AS143" s="581">
        <f t="shared" si="45"/>
        <v>2.889428256</v>
      </c>
      <c r="AT143" s="581">
        <f t="shared" si="34"/>
        <v>3.1659465400991995</v>
      </c>
      <c r="AU143" s="581">
        <f t="shared" si="34"/>
        <v>3.4689276239866924</v>
      </c>
      <c r="AV143" s="581">
        <f t="shared" si="34"/>
        <v>3.8009039976022185</v>
      </c>
      <c r="AW143" s="430">
        <f t="shared" si="46"/>
        <v>15.951959377688109</v>
      </c>
      <c r="AX143" s="516">
        <f t="shared" si="47"/>
        <v>16.48270239480069</v>
      </c>
      <c r="AY143" s="606">
        <v>0.95</v>
      </c>
      <c r="AZ143" s="571">
        <v>5.6000000000000005</v>
      </c>
      <c r="BA143" s="571">
        <v>-20.100000000000001</v>
      </c>
      <c r="BB143" s="571">
        <v>-1.59</v>
      </c>
      <c r="BC143" s="571">
        <v>-4.6899999999999995</v>
      </c>
      <c r="BE143" s="421">
        <v>1998</v>
      </c>
      <c r="BF143" s="421">
        <f t="shared" si="48"/>
        <v>3</v>
      </c>
      <c r="BG143" s="578">
        <v>8.07</v>
      </c>
      <c r="BH143" t="s">
        <v>3880</v>
      </c>
      <c r="BI143" t="s">
        <v>3877</v>
      </c>
    </row>
    <row r="144" spans="1:61" ht="11.25" customHeight="1" x14ac:dyDescent="0.25">
      <c r="A144" s="95" t="s">
        <v>4149</v>
      </c>
      <c r="B144" s="405" t="s">
        <v>1013</v>
      </c>
      <c r="C144" s="734" t="s">
        <v>107</v>
      </c>
      <c r="D144" s="734" t="s">
        <v>117</v>
      </c>
      <c r="E144" s="504">
        <v>14</v>
      </c>
      <c r="F144" s="33">
        <v>366</v>
      </c>
      <c r="G144" s="33" t="s">
        <v>105</v>
      </c>
      <c r="H144" s="33" t="s">
        <v>105</v>
      </c>
      <c r="I144" s="573">
        <v>39.47</v>
      </c>
      <c r="J144" s="430">
        <f t="shared" si="35"/>
        <v>1.7228274638966306</v>
      </c>
      <c r="K144" s="575">
        <v>0.17</v>
      </c>
      <c r="L144" s="406">
        <v>4</v>
      </c>
      <c r="M144" s="423">
        <f t="shared" si="36"/>
        <v>0.68</v>
      </c>
      <c r="N144" s="183" t="s">
        <v>570</v>
      </c>
      <c r="O144" s="505">
        <v>0.16</v>
      </c>
      <c r="P144" s="422">
        <v>45818</v>
      </c>
      <c r="Q144" s="422">
        <v>45832</v>
      </c>
      <c r="R144" s="423">
        <f t="shared" si="37"/>
        <v>6.2500000000000053</v>
      </c>
      <c r="S144" s="474">
        <f>IF(INDEX(Historical!$D$7:$D$1190,MATCH(B144,Historical!$B$7:$B$1192,0))=0,"n/a",(INDEX(Historical!$C$7:$C$1190,MATCH(B144,Historical!$B$7:$B$1192,0))/INDEX(Historical!$D$7:$D$1190,MATCH(B144,Historical!$B$7:$B$1192,0))-1)*100)</f>
        <v>6.7796610169491567</v>
      </c>
      <c r="T144" s="474">
        <f>IF(INDEX(Historical!$F$7:$F$1190,MATCH(B144,Historical!$B$7:$B$1192,0))=0,"n/a",((INDEX(Historical!$C$7:$C$1190,MATCH(B144,Historical!$B$7:$B$1192,0))/INDEX(Historical!$F$7:$F$1190,MATCH(B144,Historical!$B$7:$B$1192,0)))^(1/3)-1)*100)</f>
        <v>7.2976287935406559</v>
      </c>
      <c r="U144" s="474">
        <f>IF(INDEX(Historical!$H$7:$H$1190,MATCH(B144,Historical!$B$7:$B$1192,0))=0,"n/a",((INDEX(Historical!$C$7:$C$1190,MATCH(B144,Historical!$B$7:$B$1192,0))/INDEX(Historical!$H$7:$H$1190,MATCH(B144,Historical!$B$7:$B$1192,0)))^(1/5)-1)*100)</f>
        <v>7.9380129440501213</v>
      </c>
      <c r="V144" s="474">
        <f>IF(INDEX(Historical!$M$7:$M$1190,MATCH(B144,Historical!$B$7:$B$1192,0))=0,"n/a",((INDEX(Historical!$C$7:$C$1190,MATCH(B144,Historical!$B$7:$B$1192,0))/INDEX(Historical!$M$7:$M$1190,MATCH(B144,Historical!$B$7:$B$1192,0)))^(1/10)-1)*100)</f>
        <v>10.131849033861794</v>
      </c>
      <c r="W144" s="475">
        <f t="shared" si="38"/>
        <v>0.78347130099554163</v>
      </c>
      <c r="X144" s="476">
        <f t="shared" si="39"/>
        <v>1.0612316770120482</v>
      </c>
      <c r="Y144" s="442"/>
      <c r="Z144" s="430">
        <f t="shared" si="40"/>
        <v>25.09225092250923</v>
      </c>
      <c r="AA144" s="581">
        <f t="shared" si="41"/>
        <v>14.564575645756458</v>
      </c>
      <c r="AB144" s="406">
        <v>12</v>
      </c>
      <c r="AC144" s="568">
        <v>2.71</v>
      </c>
      <c r="AD144" s="568">
        <v>2.37</v>
      </c>
      <c r="AE144" s="568">
        <v>0.87</v>
      </c>
      <c r="AF144" s="568">
        <v>1.52</v>
      </c>
      <c r="AG144" s="568">
        <v>11.35</v>
      </c>
      <c r="AH144" s="568">
        <v>-5.01</v>
      </c>
      <c r="AI144" s="568">
        <v>12.959999999999999</v>
      </c>
      <c r="AJ144" s="568">
        <v>7.48</v>
      </c>
      <c r="AK144" s="568">
        <v>6.13</v>
      </c>
      <c r="AL144" s="576">
        <v>3830</v>
      </c>
      <c r="AM144" s="571">
        <v>2.88</v>
      </c>
      <c r="AN144" s="568">
        <v>1.64</v>
      </c>
      <c r="AO144" s="510">
        <f t="shared" si="42"/>
        <v>-4.9037352378097054</v>
      </c>
      <c r="AP144" s="511">
        <f t="shared" si="43"/>
        <v>9.6608404079467523</v>
      </c>
      <c r="AQ144" s="582">
        <f t="shared" si="44"/>
        <v>-0.80735918527062855</v>
      </c>
      <c r="AR144" s="430">
        <f>INDEX(Historical!$C$7:$C$1190,MATCH(B144,Historical!$B$7:$B$1214,0))*IF(AH144="n/a",1.03,IF(AH144&lt;0,1.01,IF(AH144&gt;10,1.1,(1+AH144/100))))</f>
        <v>0.63629999999999998</v>
      </c>
      <c r="AS144" s="581">
        <f t="shared" si="45"/>
        <v>0.69993000000000005</v>
      </c>
      <c r="AT144" s="581">
        <f t="shared" si="34"/>
        <v>0.74283570899999996</v>
      </c>
      <c r="AU144" s="581">
        <f t="shared" si="34"/>
        <v>0.7883715379616999</v>
      </c>
      <c r="AV144" s="581">
        <f t="shared" si="34"/>
        <v>0.836698713238752</v>
      </c>
      <c r="AW144" s="430">
        <f t="shared" si="46"/>
        <v>3.7041359602004515</v>
      </c>
      <c r="AX144" s="516">
        <f t="shared" si="47"/>
        <v>9.3846870032947844</v>
      </c>
      <c r="AY144" s="606">
        <v>0.92</v>
      </c>
      <c r="AZ144" s="571">
        <v>25.72</v>
      </c>
      <c r="BA144" s="571">
        <v>-8.6300000000000008</v>
      </c>
      <c r="BB144" s="571">
        <v>4.9000000000000004</v>
      </c>
      <c r="BC144" s="571">
        <v>2.23</v>
      </c>
      <c r="BE144" s="421">
        <v>2012</v>
      </c>
      <c r="BF144" s="421">
        <f t="shared" si="48"/>
        <v>1</v>
      </c>
      <c r="BG144" s="578">
        <v>0.85000000000000009</v>
      </c>
      <c r="BH144" t="s">
        <v>3876</v>
      </c>
      <c r="BI144" t="s">
        <v>3877</v>
      </c>
    </row>
    <row r="145" spans="1:61" ht="11.25" customHeight="1" x14ac:dyDescent="0.25">
      <c r="A145" s="577" t="s">
        <v>4772</v>
      </c>
      <c r="B145" s="405" t="s">
        <v>4770</v>
      </c>
      <c r="C145" s="734" t="s">
        <v>107</v>
      </c>
      <c r="D145" s="734" t="s">
        <v>3652</v>
      </c>
      <c r="E145" s="504">
        <v>6</v>
      </c>
      <c r="F145" s="33">
        <v>624</v>
      </c>
      <c r="G145" s="33" t="s">
        <v>105</v>
      </c>
      <c r="H145" s="33" t="s">
        <v>105</v>
      </c>
      <c r="I145" s="573">
        <v>25.6</v>
      </c>
      <c r="J145" s="430">
        <f t="shared" si="35"/>
        <v>2.8124999999999996</v>
      </c>
      <c r="K145" s="575">
        <v>0.18</v>
      </c>
      <c r="L145" s="406">
        <v>4</v>
      </c>
      <c r="M145" s="423">
        <f t="shared" si="36"/>
        <v>0.72</v>
      </c>
      <c r="N145" s="183" t="s">
        <v>3623</v>
      </c>
      <c r="O145" s="505">
        <v>0.17</v>
      </c>
      <c r="P145" s="609">
        <v>45426</v>
      </c>
      <c r="Q145" s="609">
        <v>45446</v>
      </c>
      <c r="R145" s="423">
        <f t="shared" si="37"/>
        <v>5.8823529411764595</v>
      </c>
      <c r="S145" s="474">
        <f>IF(INDEX(Historical!$D$7:$D$1190,MATCH(B145,Historical!$B$7:$B$1192,0))=0,"n/a",(INDEX(Historical!$C$7:$C$1190,MATCH(B145,Historical!$B$7:$B$1192,0))/INDEX(Historical!$D$7:$D$1190,MATCH(B145,Historical!$B$7:$B$1192,0))-1)*100)</f>
        <v>6.7669172932330657</v>
      </c>
      <c r="T145" s="474">
        <f>IF(INDEX(Historical!$F$7:$F$1190,MATCH(B145,Historical!$B$7:$B$1192,0))=0,"n/a",((INDEX(Historical!$C$7:$C$1190,MATCH(B145,Historical!$B$7:$B$1192,0))/INDEX(Historical!$F$7:$F$1190,MATCH(B145,Historical!$B$7:$B$1192,0)))^(1/3)-1)*100)</f>
        <v>17.292044753436709</v>
      </c>
      <c r="U145" s="474">
        <f>IF(INDEX(Historical!$H$7:$H$1190,MATCH(B145,Historical!$B$7:$B$1192,0))=0,"n/a",((INDEX(Historical!$C$7:$C$1190,MATCH(B145,Historical!$B$7:$B$1192,0))/INDEX(Historical!$H$7:$H$1190,MATCH(B145,Historical!$B$7:$B$1192,0)))^(1/5)-1)*100)</f>
        <v>15.5281584773326</v>
      </c>
      <c r="V145" s="474">
        <f>IF(INDEX(Historical!$M$7:$M$1190,MATCH(B145,Historical!$B$7:$B$1192,0))=0,"n/a",((INDEX(Historical!$C$7:$C$1190,MATCH(B145,Historical!$B$7:$B$1192,0))/INDEX(Historical!$M$7:$M$1190,MATCH(B145,Historical!$B$7:$B$1192,0)))^(1/10)-1)*100)</f>
        <v>8.996790356615092</v>
      </c>
      <c r="W145" s="475">
        <f t="shared" si="38"/>
        <v>1.72596646824333</v>
      </c>
      <c r="X145" s="476" t="str">
        <f t="shared" si="39"/>
        <v>n/a</v>
      </c>
      <c r="Y145" s="451"/>
      <c r="Z145" s="430">
        <f t="shared" si="40"/>
        <v>83.720930232558132</v>
      </c>
      <c r="AA145" s="581">
        <f t="shared" si="41"/>
        <v>29.767441860465119</v>
      </c>
      <c r="AB145" s="406">
        <v>12</v>
      </c>
      <c r="AC145" s="568">
        <v>0.86</v>
      </c>
      <c r="AD145" s="568" t="s">
        <v>135</v>
      </c>
      <c r="AE145" s="568">
        <v>2.35</v>
      </c>
      <c r="AF145" s="568">
        <v>0.93</v>
      </c>
      <c r="AG145" s="568">
        <v>2.75</v>
      </c>
      <c r="AH145" s="568">
        <v>-23.3</v>
      </c>
      <c r="AI145" s="568">
        <v>136.85</v>
      </c>
      <c r="AJ145" s="568">
        <v>-3.25</v>
      </c>
      <c r="AK145" s="568" t="s">
        <v>135</v>
      </c>
      <c r="AL145" s="576">
        <v>1290</v>
      </c>
      <c r="AM145" s="571">
        <v>7.79</v>
      </c>
      <c r="AN145" s="568">
        <v>0.73</v>
      </c>
      <c r="AO145" s="510">
        <f t="shared" si="42"/>
        <v>-11.42678338313252</v>
      </c>
      <c r="AP145" s="511">
        <f t="shared" si="43"/>
        <v>18.3406584773326</v>
      </c>
      <c r="AQ145" s="582">
        <f t="shared" si="44"/>
        <v>10.922837905420746</v>
      </c>
      <c r="AR145" s="430">
        <f>INDEX(Historical!$C$7:$C$1190,MATCH(B145,Historical!$B$7:$B$1214,0))*IF(AH145="n/a",1.03,IF(AH145&lt;0,1.01,IF(AH145&gt;10,1.1,(1+AH145/100))))</f>
        <v>0.71709999999999996</v>
      </c>
      <c r="AS145" s="581">
        <f t="shared" si="45"/>
        <v>0.78881000000000001</v>
      </c>
      <c r="AT145" s="581">
        <f t="shared" si="34"/>
        <v>0.81247429999999998</v>
      </c>
      <c r="AU145" s="581">
        <f t="shared" si="34"/>
        <v>0.83684852899999995</v>
      </c>
      <c r="AV145" s="581">
        <f t="shared" si="34"/>
        <v>0.86195398486999997</v>
      </c>
      <c r="AW145" s="430">
        <f t="shared" si="46"/>
        <v>4.0171868138699995</v>
      </c>
      <c r="AX145" s="516">
        <f t="shared" si="47"/>
        <v>15.692135991679685</v>
      </c>
      <c r="AY145" s="606">
        <v>1.1599999999999999</v>
      </c>
      <c r="AZ145" s="571">
        <v>24.21</v>
      </c>
      <c r="BA145" s="571">
        <v>-12.659999999999998</v>
      </c>
      <c r="BB145" s="571">
        <v>6.1</v>
      </c>
      <c r="BC145" s="571">
        <v>5.8999999999999995</v>
      </c>
      <c r="BE145" s="421">
        <v>2019</v>
      </c>
      <c r="BF145" s="421">
        <f t="shared" si="48"/>
        <v>1</v>
      </c>
      <c r="BG145" s="578">
        <v>0.32</v>
      </c>
      <c r="BH145" t="s">
        <v>3876</v>
      </c>
      <c r="BI145" t="s">
        <v>3877</v>
      </c>
    </row>
    <row r="146" spans="1:61" ht="11.25" customHeight="1" x14ac:dyDescent="0.25">
      <c r="A146" s="8" t="s">
        <v>4150</v>
      </c>
      <c r="B146" s="405" t="s">
        <v>1021</v>
      </c>
      <c r="C146" s="734" t="s">
        <v>107</v>
      </c>
      <c r="D146" s="734" t="s">
        <v>3649</v>
      </c>
      <c r="E146" s="504">
        <v>16</v>
      </c>
      <c r="F146" s="33">
        <v>252</v>
      </c>
      <c r="G146" s="33" t="s">
        <v>105</v>
      </c>
      <c r="H146" s="33" t="s">
        <v>105</v>
      </c>
      <c r="I146" s="573">
        <v>73.86</v>
      </c>
      <c r="J146" s="430">
        <f t="shared" si="35"/>
        <v>3.3577037638776064</v>
      </c>
      <c r="K146" s="575">
        <v>0.62</v>
      </c>
      <c r="L146" s="406">
        <v>4</v>
      </c>
      <c r="M146" s="423">
        <f t="shared" si="36"/>
        <v>2.48</v>
      </c>
      <c r="N146" s="183" t="s">
        <v>580</v>
      </c>
      <c r="O146" s="505">
        <v>0.59</v>
      </c>
      <c r="P146" s="422">
        <v>45719</v>
      </c>
      <c r="Q146" s="422">
        <v>45729</v>
      </c>
      <c r="R146" s="423">
        <f t="shared" si="37"/>
        <v>5.0847457627118686</v>
      </c>
      <c r="S146" s="474">
        <f>IF(INDEX(Historical!$D$7:$D$1190,MATCH(B146,Historical!$B$7:$B$1192,0))=0,"n/a",(INDEX(Historical!$C$7:$C$1190,MATCH(B146,Historical!$B$7:$B$1192,0))/INDEX(Historical!$D$7:$D$1190,MATCH(B146,Historical!$B$7:$B$1192,0))-1)*100)</f>
        <v>3.5087719298245723</v>
      </c>
      <c r="T146" s="474">
        <f>IF(INDEX(Historical!$F$7:$F$1190,MATCH(B146,Historical!$B$7:$B$1192,0))=0,"n/a",((INDEX(Historical!$C$7:$C$1190,MATCH(B146,Historical!$B$7:$B$1192,0))/INDEX(Historical!$F$7:$F$1190,MATCH(B146,Historical!$B$7:$B$1192,0)))^(1/3)-1)*100)</f>
        <v>9.4493447683380296</v>
      </c>
      <c r="U146" s="474">
        <f>IF(INDEX(Historical!$H$7:$H$1190,MATCH(B146,Historical!$B$7:$B$1192,0))=0,"n/a",((INDEX(Historical!$C$7:$C$1190,MATCH(B146,Historical!$B$7:$B$1192,0))/INDEX(Historical!$H$7:$H$1190,MATCH(B146,Historical!$B$7:$B$1192,0)))^(1/5)-1)*100)</f>
        <v>10.384959381787073</v>
      </c>
      <c r="V146" s="474">
        <f>IF(INDEX(Historical!$M$7:$M$1190,MATCH(B146,Historical!$B$7:$B$1192,0))=0,"n/a",((INDEX(Historical!$C$7:$C$1190,MATCH(B146,Historical!$B$7:$B$1192,0))/INDEX(Historical!$M$7:$M$1190,MATCH(B146,Historical!$B$7:$B$1192,0)))^(1/10)-1)*100)</f>
        <v>10.621961564281367</v>
      </c>
      <c r="W146" s="475">
        <f t="shared" si="38"/>
        <v>0.97768753152983867</v>
      </c>
      <c r="X146" s="476">
        <f t="shared" si="39"/>
        <v>8.1771333714858851</v>
      </c>
      <c r="Y146" s="442"/>
      <c r="Z146" s="430">
        <f t="shared" si="40"/>
        <v>78.730158730158735</v>
      </c>
      <c r="AA146" s="581">
        <f t="shared" si="41"/>
        <v>23.44761904761905</v>
      </c>
      <c r="AB146" s="406">
        <v>12</v>
      </c>
      <c r="AC146" s="568">
        <v>3.15</v>
      </c>
      <c r="AD146" s="568" t="s">
        <v>135</v>
      </c>
      <c r="AE146" s="568">
        <v>6.92</v>
      </c>
      <c r="AF146" s="568">
        <v>7.13</v>
      </c>
      <c r="AG146" s="568">
        <v>32.700000000000003</v>
      </c>
      <c r="AH146" s="568">
        <v>4.2700000000000005</v>
      </c>
      <c r="AI146" s="568">
        <v>11.29</v>
      </c>
      <c r="AJ146" s="568">
        <v>1.27</v>
      </c>
      <c r="AK146" s="568" t="s">
        <v>135</v>
      </c>
      <c r="AL146" s="576">
        <v>3770</v>
      </c>
      <c r="AM146" s="571">
        <v>46.14</v>
      </c>
      <c r="AN146" s="568">
        <v>0.27</v>
      </c>
      <c r="AO146" s="510">
        <f t="shared" si="42"/>
        <v>-9.7049559019543707</v>
      </c>
      <c r="AP146" s="511">
        <f t="shared" si="43"/>
        <v>13.742663145664679</v>
      </c>
      <c r="AQ146" s="582">
        <f t="shared" si="44"/>
        <v>172.58558192043</v>
      </c>
      <c r="AR146" s="430">
        <f>INDEX(Historical!$C$7:$C$1190,MATCH(B146,Historical!$B$7:$B$1214,0))*IF(AH146="n/a",1.03,IF(AH146&lt;0,1.01,IF(AH146&gt;10,1.1,(1+AH146/100))))</f>
        <v>2.460772</v>
      </c>
      <c r="AS146" s="581">
        <f t="shared" si="45"/>
        <v>2.7068492000000002</v>
      </c>
      <c r="AT146" s="581">
        <f t="shared" si="34"/>
        <v>2.7880546760000002</v>
      </c>
      <c r="AU146" s="581">
        <f t="shared" si="34"/>
        <v>2.8716963162800004</v>
      </c>
      <c r="AV146" s="581">
        <f t="shared" si="34"/>
        <v>2.9578472057684007</v>
      </c>
      <c r="AW146" s="430">
        <f t="shared" si="46"/>
        <v>13.785219398048403</v>
      </c>
      <c r="AX146" s="516">
        <f t="shared" si="47"/>
        <v>18.663985104316819</v>
      </c>
      <c r="AY146" s="606">
        <v>1.4</v>
      </c>
      <c r="AZ146" s="571">
        <v>7.06</v>
      </c>
      <c r="BA146" s="571">
        <v>-33.26</v>
      </c>
      <c r="BB146" s="571">
        <v>-1.9300000000000002</v>
      </c>
      <c r="BC146" s="571">
        <v>-10.95</v>
      </c>
      <c r="BE146" s="421">
        <v>2010</v>
      </c>
      <c r="BF146" s="421">
        <f t="shared" si="48"/>
        <v>1</v>
      </c>
      <c r="BG146" s="578">
        <v>21.12</v>
      </c>
      <c r="BH146" t="s">
        <v>3876</v>
      </c>
      <c r="BI146" t="s">
        <v>3877</v>
      </c>
    </row>
    <row r="147" spans="1:61" ht="11.25" customHeight="1" x14ac:dyDescent="0.25">
      <c r="A147" s="577" t="s">
        <v>4151</v>
      </c>
      <c r="B147" s="405" t="s">
        <v>3991</v>
      </c>
      <c r="C147" s="734" t="s">
        <v>107</v>
      </c>
      <c r="D147" s="734" t="s">
        <v>3652</v>
      </c>
      <c r="E147" s="504">
        <v>13</v>
      </c>
      <c r="F147" s="33">
        <v>387</v>
      </c>
      <c r="G147" s="33" t="s">
        <v>105</v>
      </c>
      <c r="H147" s="33" t="s">
        <v>105</v>
      </c>
      <c r="I147" s="573">
        <v>30.86</v>
      </c>
      <c r="J147" s="430">
        <f t="shared" si="35"/>
        <v>3.629293583927415</v>
      </c>
      <c r="K147" s="575">
        <v>0.28000000000000003</v>
      </c>
      <c r="L147" s="406">
        <v>4</v>
      </c>
      <c r="M147" s="423">
        <f t="shared" si="36"/>
        <v>1.1200000000000001</v>
      </c>
      <c r="N147" s="183" t="s">
        <v>311</v>
      </c>
      <c r="O147" s="505">
        <v>0.27</v>
      </c>
      <c r="P147" s="422">
        <v>45639</v>
      </c>
      <c r="Q147" s="422">
        <v>45657</v>
      </c>
      <c r="R147" s="423">
        <f t="shared" si="37"/>
        <v>3.7037037037037068</v>
      </c>
      <c r="S147" s="474">
        <f>IF(INDEX(Historical!$D$7:$D$1190,MATCH(B147,Historical!$B$7:$B$1192,0))=0,"n/a",(INDEX(Historical!$C$7:$C$1190,MATCH(B147,Historical!$B$7:$B$1192,0))/INDEX(Historical!$D$7:$D$1190,MATCH(B147,Historical!$B$7:$B$1192,0))-1)*100)</f>
        <v>3.8095238095238182</v>
      </c>
      <c r="T147" s="474">
        <f>IF(INDEX(Historical!$F$7:$F$1190,MATCH(B147,Historical!$B$7:$B$1192,0))=0,"n/a",((INDEX(Historical!$C$7:$C$1190,MATCH(B147,Historical!$B$7:$B$1192,0))/INDEX(Historical!$F$7:$F$1190,MATCH(B147,Historical!$B$7:$B$1192,0)))^(1/3)-1)*100)</f>
        <v>5.0589077790132775</v>
      </c>
      <c r="U147" s="474">
        <f>IF(INDEX(Historical!$H$7:$H$1190,MATCH(B147,Historical!$B$7:$B$1192,0))=0,"n/a",((INDEX(Historical!$C$7:$C$1190,MATCH(B147,Historical!$B$7:$B$1192,0))/INDEX(Historical!$H$7:$H$1190,MATCH(B147,Historical!$B$7:$B$1192,0)))^(1/5)-1)*100)</f>
        <v>6.3817921122524268</v>
      </c>
      <c r="V147" s="474">
        <f>IF(INDEX(Historical!$M$7:$M$1190,MATCH(B147,Historical!$B$7:$B$1192,0))=0,"n/a",((INDEX(Historical!$C$7:$C$1190,MATCH(B147,Historical!$B$7:$B$1192,0))/INDEX(Historical!$M$7:$M$1190,MATCH(B147,Historical!$B$7:$B$1192,0)))^(1/10)-1)*100)</f>
        <v>7.3730546349433768</v>
      </c>
      <c r="W147" s="475">
        <f t="shared" si="38"/>
        <v>0.8655560589510588</v>
      </c>
      <c r="X147" s="476">
        <f t="shared" si="39"/>
        <v>0.41093316885076803</v>
      </c>
      <c r="Y147" s="451"/>
      <c r="Z147" s="430">
        <f t="shared" si="40"/>
        <v>90.322580645161295</v>
      </c>
      <c r="AA147" s="581">
        <f t="shared" si="41"/>
        <v>24.887096774193548</v>
      </c>
      <c r="AB147" s="406">
        <v>12</v>
      </c>
      <c r="AC147" s="568">
        <v>1.24</v>
      </c>
      <c r="AD147" s="568">
        <v>10.91</v>
      </c>
      <c r="AE147" s="568">
        <v>2.61</v>
      </c>
      <c r="AF147" s="568">
        <v>1.07</v>
      </c>
      <c r="AG147" s="568">
        <v>4.37</v>
      </c>
      <c r="AH147" s="568">
        <v>3.26</v>
      </c>
      <c r="AI147" s="568">
        <v>0.48</v>
      </c>
      <c r="AJ147" s="568">
        <v>15.53</v>
      </c>
      <c r="AK147" s="568">
        <v>2.2800000000000002</v>
      </c>
      <c r="AL147" s="576">
        <v>463.36</v>
      </c>
      <c r="AM147" s="571">
        <v>12.57</v>
      </c>
      <c r="AN147" s="568">
        <v>0.56999999999999995</v>
      </c>
      <c r="AO147" s="510">
        <f t="shared" si="42"/>
        <v>-14.876011078013706</v>
      </c>
      <c r="AP147" s="511">
        <f t="shared" si="43"/>
        <v>10.011085696179842</v>
      </c>
      <c r="AQ147" s="582">
        <f t="shared" si="44"/>
        <v>8.7896922167559399</v>
      </c>
      <c r="AR147" s="430">
        <f>INDEX(Historical!$C$7:$C$1190,MATCH(B147,Historical!$B$7:$B$1214,0))*IF(AH147="n/a",1.03,IF(AH147&lt;0,1.01,IF(AH147&gt;10,1.1,(1+AH147/100))))</f>
        <v>1.125534</v>
      </c>
      <c r="AS147" s="581">
        <f t="shared" si="45"/>
        <v>1.1309365631999999</v>
      </c>
      <c r="AT147" s="581">
        <f t="shared" ref="AT147:AV166" si="49">IF($AK147="n/a",1.03*AS147,IF($AK147&lt;0,1.01*AS147,IF($AK147&gt;10,1.1*AS147,(1+$AK147/100)*AS147)))</f>
        <v>1.1567219168409599</v>
      </c>
      <c r="AU147" s="581">
        <f t="shared" si="49"/>
        <v>1.1830951765449338</v>
      </c>
      <c r="AV147" s="581">
        <f t="shared" si="49"/>
        <v>1.2100697465701582</v>
      </c>
      <c r="AW147" s="430">
        <f t="shared" si="46"/>
        <v>5.8063574031560519</v>
      </c>
      <c r="AX147" s="516">
        <f t="shared" si="47"/>
        <v>18.815156847556878</v>
      </c>
      <c r="AY147" s="606">
        <v>0.61</v>
      </c>
      <c r="AZ147" s="571">
        <v>23.990000000000002</v>
      </c>
      <c r="BA147" s="571">
        <v>-19.11</v>
      </c>
      <c r="BB147" s="571">
        <v>4.2</v>
      </c>
      <c r="BC147" s="571">
        <v>-0.95</v>
      </c>
      <c r="BE147" s="421">
        <v>2012</v>
      </c>
      <c r="BF147" s="421">
        <f t="shared" si="48"/>
        <v>1</v>
      </c>
      <c r="BG147" s="578">
        <v>0.41000000000000003</v>
      </c>
      <c r="BH147" t="s">
        <v>3876</v>
      </c>
      <c r="BI147" t="s">
        <v>3877</v>
      </c>
    </row>
    <row r="148" spans="1:61" ht="11.25" customHeight="1" x14ac:dyDescent="0.25">
      <c r="A148" s="577" t="s">
        <v>1992</v>
      </c>
      <c r="B148" s="405" t="s">
        <v>1993</v>
      </c>
      <c r="C148" s="734" t="s">
        <v>177</v>
      </c>
      <c r="D148" s="734" t="s">
        <v>3650</v>
      </c>
      <c r="E148" s="504">
        <v>8</v>
      </c>
      <c r="F148" s="33">
        <v>564</v>
      </c>
      <c r="G148" s="33" t="s">
        <v>105</v>
      </c>
      <c r="H148" s="33" t="s">
        <v>105</v>
      </c>
      <c r="I148" s="573">
        <v>98.97</v>
      </c>
      <c r="J148" s="430">
        <f t="shared" si="35"/>
        <v>3.1524704455895725</v>
      </c>
      <c r="K148" s="575">
        <v>0.78</v>
      </c>
      <c r="L148" s="406">
        <v>4</v>
      </c>
      <c r="M148" s="423">
        <f t="shared" si="36"/>
        <v>3.12</v>
      </c>
      <c r="N148" s="183" t="s">
        <v>3623</v>
      </c>
      <c r="O148" s="505">
        <v>0.57999999999999996</v>
      </c>
      <c r="P148" s="422">
        <v>45603</v>
      </c>
      <c r="Q148" s="422">
        <v>45628</v>
      </c>
      <c r="R148" s="423">
        <f t="shared" si="37"/>
        <v>34.482758620689665</v>
      </c>
      <c r="S148" s="474">
        <f>IF(INDEX(Historical!$D$7:$D$1190,MATCH(B148,Historical!$B$7:$B$1192,0))=0,"n/a",(INDEX(Historical!$C$7:$C$1190,MATCH(B148,Historical!$B$7:$B$1192,0))/INDEX(Historical!$D$7:$D$1190,MATCH(B148,Historical!$B$7:$B$1192,0))-1)*100)</f>
        <v>19.431279620853093</v>
      </c>
      <c r="T148" s="474">
        <f>IF(INDEX(Historical!$F$7:$F$1190,MATCH(B148,Historical!$B$7:$B$1192,0))=0,"n/a",((INDEX(Historical!$C$7:$C$1190,MATCH(B148,Historical!$B$7:$B$1192,0))/INDEX(Historical!$F$7:$F$1190,MATCH(B148,Historical!$B$7:$B$1192,0)))^(1/3)-1)*100)</f>
        <v>12.924323465723408</v>
      </c>
      <c r="U148" s="474">
        <f>IF(INDEX(Historical!$H$7:$H$1190,MATCH(B148,Historical!$B$7:$B$1192,0))=0,"n/a",((INDEX(Historical!$C$7:$C$1190,MATCH(B148,Historical!$B$7:$B$1192,0))/INDEX(Historical!$H$7:$H$1190,MATCH(B148,Historical!$B$7:$B$1192,0)))^(1/5)-1)*100)</f>
        <v>13.549141493793826</v>
      </c>
      <c r="V148" s="474">
        <f>IF(INDEX(Historical!$M$7:$M$1190,MATCH(B148,Historical!$B$7:$B$1192,0))=0,"n/a",((INDEX(Historical!$C$7:$C$1190,MATCH(B148,Historical!$B$7:$B$1192,0))/INDEX(Historical!$M$7:$M$1190,MATCH(B148,Historical!$B$7:$B$1192,0)))^(1/10)-1)*100)</f>
        <v>-1.1883343738297025</v>
      </c>
      <c r="W148" s="475" t="str">
        <f t="shared" si="38"/>
        <v>n/a</v>
      </c>
      <c r="X148" s="476">
        <f t="shared" si="39"/>
        <v>3.3372269689147358</v>
      </c>
      <c r="Y148" s="451"/>
      <c r="Z148" s="430">
        <f t="shared" si="40"/>
        <v>41.879194630872483</v>
      </c>
      <c r="AA148" s="581">
        <f t="shared" si="41"/>
        <v>13.284563758389261</v>
      </c>
      <c r="AB148" s="406">
        <v>12</v>
      </c>
      <c r="AC148" s="568">
        <v>7.45</v>
      </c>
      <c r="AD148" s="568">
        <v>3.66</v>
      </c>
      <c r="AE148" s="568">
        <v>2.14</v>
      </c>
      <c r="AF148" s="568">
        <v>1.89</v>
      </c>
      <c r="AG148" s="568">
        <v>15.879999999999999</v>
      </c>
      <c r="AH148" s="568">
        <v>-18</v>
      </c>
      <c r="AI148" s="568">
        <v>6.0699999999999994</v>
      </c>
      <c r="AJ148" s="568">
        <v>4.0599999999999996</v>
      </c>
      <c r="AK148" s="568">
        <v>3.63</v>
      </c>
      <c r="AL148" s="576">
        <v>123610</v>
      </c>
      <c r="AM148" s="571">
        <v>0.09</v>
      </c>
      <c r="AN148" s="568">
        <v>0.36</v>
      </c>
      <c r="AO148" s="510">
        <f t="shared" si="42"/>
        <v>3.4170481809941364</v>
      </c>
      <c r="AP148" s="511">
        <f t="shared" si="43"/>
        <v>16.701611939383397</v>
      </c>
      <c r="AQ148" s="582">
        <f t="shared" si="44"/>
        <v>5.6363268816507883</v>
      </c>
      <c r="AR148" s="430">
        <f>INDEX(Historical!$C$7:$C$1190,MATCH(B148,Historical!$B$7:$B$1214,0))*IF(AH148="n/a",1.03,IF(AH148&lt;0,1.01,IF(AH148&gt;10,1.1,(1+AH148/100))))</f>
        <v>2.5451999999999999</v>
      </c>
      <c r="AS148" s="581">
        <f t="shared" si="45"/>
        <v>2.69969364</v>
      </c>
      <c r="AT148" s="581">
        <f t="shared" si="49"/>
        <v>2.7976925191320001</v>
      </c>
      <c r="AU148" s="581">
        <f t="shared" si="49"/>
        <v>2.8992487575764918</v>
      </c>
      <c r="AV148" s="581">
        <f t="shared" si="49"/>
        <v>3.0044914874765185</v>
      </c>
      <c r="AW148" s="430">
        <f t="shared" si="46"/>
        <v>13.946326404185012</v>
      </c>
      <c r="AX148" s="516">
        <f t="shared" si="47"/>
        <v>14.091468530044471</v>
      </c>
      <c r="AY148" s="606">
        <v>0.68</v>
      </c>
      <c r="AZ148" s="571">
        <v>23.9</v>
      </c>
      <c r="BA148" s="571">
        <v>-14.74</v>
      </c>
      <c r="BB148" s="571">
        <v>5.13</v>
      </c>
      <c r="BC148" s="571">
        <v>2.63</v>
      </c>
      <c r="BE148" s="421">
        <v>2017</v>
      </c>
      <c r="BF148" s="421">
        <f t="shared" si="48"/>
        <v>1</v>
      </c>
      <c r="BG148" s="578">
        <v>8.3800000000000008</v>
      </c>
      <c r="BH148" t="s">
        <v>3876</v>
      </c>
      <c r="BI148" t="s">
        <v>3877</v>
      </c>
    </row>
    <row r="149" spans="1:61" ht="11.25" customHeight="1" x14ac:dyDescent="0.25">
      <c r="A149" s="95" t="s">
        <v>4783</v>
      </c>
      <c r="B149" s="405" t="s">
        <v>1032</v>
      </c>
      <c r="C149" s="734" t="s">
        <v>152</v>
      </c>
      <c r="D149" s="734" t="s">
        <v>3637</v>
      </c>
      <c r="E149" s="504">
        <v>20</v>
      </c>
      <c r="F149" s="33">
        <v>201</v>
      </c>
      <c r="G149" s="33" t="s">
        <v>105</v>
      </c>
      <c r="H149" s="33" t="s">
        <v>105</v>
      </c>
      <c r="I149" s="573">
        <v>291.61</v>
      </c>
      <c r="J149" s="430">
        <f t="shared" si="35"/>
        <v>0.75443228970199927</v>
      </c>
      <c r="K149" s="575">
        <v>0.55000000000000004</v>
      </c>
      <c r="L149" s="406">
        <v>4</v>
      </c>
      <c r="M149" s="423">
        <f t="shared" si="36"/>
        <v>2.2000000000000002</v>
      </c>
      <c r="N149" s="183" t="s">
        <v>404</v>
      </c>
      <c r="O149" s="505">
        <v>0.51</v>
      </c>
      <c r="P149" s="422">
        <v>45607</v>
      </c>
      <c r="Q149" s="422">
        <v>45625</v>
      </c>
      <c r="R149" s="423">
        <f t="shared" si="37"/>
        <v>7.8431372549019676</v>
      </c>
      <c r="S149" s="474">
        <f>IF(INDEX(Historical!$D$7:$D$1190,MATCH(B149,Historical!$B$7:$B$1192,0))=0,"n/a",(INDEX(Historical!$C$7:$C$1190,MATCH(B149,Historical!$B$7:$B$1192,0))/INDEX(Historical!$D$7:$D$1190,MATCH(B149,Historical!$B$7:$B$1192,0))-1)*100)</f>
        <v>5.8524173027989734</v>
      </c>
      <c r="T149" s="474">
        <f>IF(INDEX(Historical!$F$7:$F$1190,MATCH(B149,Historical!$B$7:$B$1192,0))=0,"n/a",((INDEX(Historical!$C$7:$C$1190,MATCH(B149,Historical!$B$7:$B$1192,0))/INDEX(Historical!$F$7:$F$1190,MATCH(B149,Historical!$B$7:$B$1192,0)))^(1/3)-1)*100)</f>
        <v>5.3289555117553178</v>
      </c>
      <c r="U149" s="474">
        <f>IF(INDEX(Historical!$H$7:$H$1190,MATCH(B149,Historical!$B$7:$B$1192,0))=0,"n/a",((INDEX(Historical!$C$7:$C$1190,MATCH(B149,Historical!$B$7:$B$1192,0))/INDEX(Historical!$H$7:$H$1190,MATCH(B149,Historical!$B$7:$B$1192,0)))^(1/5)-1)*100)</f>
        <v>5.387395206178347</v>
      </c>
      <c r="V149" s="474">
        <f>IF(INDEX(Historical!$M$7:$M$1190,MATCH(B149,Historical!$B$7:$B$1192,0))=0,"n/a",((INDEX(Historical!$C$7:$C$1190,MATCH(B149,Historical!$B$7:$B$1192,0))/INDEX(Historical!$M$7:$M$1190,MATCH(B149,Historical!$B$7:$B$1192,0)))^(1/10)-1)*100)</f>
        <v>7.652476595472657</v>
      </c>
      <c r="W149" s="475">
        <f t="shared" si="38"/>
        <v>0.70400675375676769</v>
      </c>
      <c r="X149" s="476">
        <f t="shared" si="39"/>
        <v>0.40537209978768601</v>
      </c>
      <c r="Y149" s="451"/>
      <c r="Z149" s="430">
        <f t="shared" si="40"/>
        <v>22.633744855967077</v>
      </c>
      <c r="AA149" s="581">
        <f t="shared" si="41"/>
        <v>30.001028806584362</v>
      </c>
      <c r="AB149" s="406">
        <v>9</v>
      </c>
      <c r="AC149" s="568">
        <v>9.7200000000000006</v>
      </c>
      <c r="AD149" s="568">
        <v>2.57</v>
      </c>
      <c r="AE149" s="568">
        <v>0.18</v>
      </c>
      <c r="AF149" s="568">
        <v>28.55</v>
      </c>
      <c r="AG149" s="569">
        <v>130.6</v>
      </c>
      <c r="AH149" s="569">
        <v>15.78</v>
      </c>
      <c r="AI149" s="569">
        <v>9.43</v>
      </c>
      <c r="AJ149" s="568">
        <v>13.29</v>
      </c>
      <c r="AK149" s="568">
        <v>11.66</v>
      </c>
      <c r="AL149" s="576">
        <v>56540</v>
      </c>
      <c r="AM149" s="571">
        <v>4.22</v>
      </c>
      <c r="AN149" s="568">
        <v>4.16</v>
      </c>
      <c r="AO149" s="510">
        <f t="shared" si="42"/>
        <v>-23.859201310704016</v>
      </c>
      <c r="AP149" s="511">
        <f t="shared" si="43"/>
        <v>6.1418274958803458</v>
      </c>
      <c r="AQ149" s="582">
        <f t="shared" si="44"/>
        <v>516.9924805693372</v>
      </c>
      <c r="AR149" s="430">
        <f>INDEX(Historical!$C$7:$C$1190,MATCH(B149,Historical!$B$7:$B$1214,0))*IF(AH149="n/a",1.03,IF(AH149&lt;0,1.01,IF(AH149&gt;10,1.1,(1+AH149/100))))</f>
        <v>2.2880000000000003</v>
      </c>
      <c r="AS149" s="581">
        <f t="shared" si="45"/>
        <v>2.5037584000000006</v>
      </c>
      <c r="AT149" s="581">
        <f t="shared" si="49"/>
        <v>2.7541342400000008</v>
      </c>
      <c r="AU149" s="581">
        <f t="shared" si="49"/>
        <v>3.0295476640000012</v>
      </c>
      <c r="AV149" s="581">
        <f t="shared" si="49"/>
        <v>3.3325024304000017</v>
      </c>
      <c r="AW149" s="430">
        <f t="shared" si="46"/>
        <v>13.907942734400004</v>
      </c>
      <c r="AX149" s="516">
        <f t="shared" si="47"/>
        <v>4.7693641282534909</v>
      </c>
      <c r="AY149" s="606">
        <v>0.62</v>
      </c>
      <c r="AZ149" s="571">
        <v>33.369999999999997</v>
      </c>
      <c r="BA149" s="571">
        <v>-5.7299999999999995</v>
      </c>
      <c r="BB149" s="571">
        <v>-0.48</v>
      </c>
      <c r="BC149" s="571">
        <v>8.27</v>
      </c>
      <c r="BE149" s="421">
        <v>2006</v>
      </c>
      <c r="BF149" s="421">
        <f t="shared" si="48"/>
        <v>2</v>
      </c>
      <c r="BG149" s="578">
        <v>2.7</v>
      </c>
      <c r="BH149" t="s">
        <v>3876</v>
      </c>
      <c r="BI149" t="s">
        <v>3877</v>
      </c>
    </row>
    <row r="150" spans="1:61" s="540" customFormat="1" ht="11.25" customHeight="1" x14ac:dyDescent="0.25">
      <c r="A150" s="523" t="s">
        <v>4154</v>
      </c>
      <c r="B150" s="546" t="s">
        <v>502</v>
      </c>
      <c r="C150" s="734" t="s">
        <v>127</v>
      </c>
      <c r="D150" s="734" t="s">
        <v>4774</v>
      </c>
      <c r="E150" s="524">
        <v>22</v>
      </c>
      <c r="F150" s="33">
        <v>177</v>
      </c>
      <c r="G150" s="720" t="s">
        <v>114</v>
      </c>
      <c r="H150" s="720" t="s">
        <v>114</v>
      </c>
      <c r="I150" s="525">
        <v>943.32</v>
      </c>
      <c r="J150" s="526">
        <f t="shared" si="35"/>
        <v>0.55124454055887717</v>
      </c>
      <c r="K150" s="527">
        <v>1.3</v>
      </c>
      <c r="L150" s="528">
        <v>4</v>
      </c>
      <c r="M150" s="529">
        <f t="shared" si="36"/>
        <v>5.2</v>
      </c>
      <c r="N150" s="530" t="s">
        <v>503</v>
      </c>
      <c r="O150" s="531">
        <v>1.1599999999999999</v>
      </c>
      <c r="P150" s="714">
        <v>45779</v>
      </c>
      <c r="Q150" s="714">
        <v>45793</v>
      </c>
      <c r="R150" s="529">
        <f t="shared" si="37"/>
        <v>12.068965517241391</v>
      </c>
      <c r="S150" s="474">
        <f>IF(INDEX(Historical!$D$7:$D$1190,MATCH(B150,Historical!$B$7:$B$1192,0))=0,"n/a",(INDEX(Historical!$C$7:$C$1190,MATCH(B150,Historical!$B$7:$B$1192,0))/INDEX(Historical!$D$7:$D$1190,MATCH(B150,Historical!$B$7:$B$1192,0))-1)*100)</f>
        <v>13.636363636363647</v>
      </c>
      <c r="T150" s="474">
        <f>IF(INDEX(Historical!$F$7:$F$1190,MATCH(B150,Historical!$B$7:$B$1192,0))=0,"n/a",((INDEX(Historical!$C$7:$C$1190,MATCH(B150,Historical!$B$7:$B$1192,0))/INDEX(Historical!$F$7:$F$1190,MATCH(B150,Historical!$B$7:$B$1192,0)))^(1/3)-1)*100)</f>
        <v>13.594694029998401</v>
      </c>
      <c r="U150" s="474">
        <f>IF(INDEX(Historical!$H$7:$H$1190,MATCH(B150,Historical!$B$7:$B$1192,0))=0,"n/a",((INDEX(Historical!$C$7:$C$1190,MATCH(B150,Historical!$B$7:$B$1192,0))/INDEX(Historical!$H$7:$H$1190,MATCH(B150,Historical!$B$7:$B$1192,0)))^(1/5)-1)*100)</f>
        <v>12.295510705682112</v>
      </c>
      <c r="V150" s="474">
        <f>IF(INDEX(Historical!$M$7:$M$1190,MATCH(B150,Historical!$B$7:$B$1192,0))=0,"n/a",((INDEX(Historical!$C$7:$C$1190,MATCH(B150,Historical!$B$7:$B$1192,0))/INDEX(Historical!$M$7:$M$1190,MATCH(B150,Historical!$B$7:$B$1192,0)))^(1/10)-1)*100)</f>
        <v>12.587708899995608</v>
      </c>
      <c r="W150" s="475">
        <f t="shared" si="38"/>
        <v>0.97678702322758693</v>
      </c>
      <c r="X150" s="476">
        <f t="shared" si="39"/>
        <v>0.82354391866591514</v>
      </c>
      <c r="Y150" s="532"/>
      <c r="Z150" s="526">
        <f t="shared" si="40"/>
        <v>29.495178672716964</v>
      </c>
      <c r="AA150" s="533">
        <f t="shared" si="41"/>
        <v>53.506522972206469</v>
      </c>
      <c r="AB150" s="528">
        <v>8</v>
      </c>
      <c r="AC150" s="534">
        <v>17.63</v>
      </c>
      <c r="AD150" s="534">
        <v>5.21</v>
      </c>
      <c r="AE150" s="534">
        <v>1.56</v>
      </c>
      <c r="AF150" s="534">
        <v>15.42</v>
      </c>
      <c r="AG150" s="534">
        <v>32.08</v>
      </c>
      <c r="AH150" s="534">
        <v>9.2100000000000009</v>
      </c>
      <c r="AI150" s="534">
        <v>10.99</v>
      </c>
      <c r="AJ150" s="534">
        <v>14.93</v>
      </c>
      <c r="AK150" s="534">
        <v>10.280000000000001</v>
      </c>
      <c r="AL150" s="535">
        <v>418340</v>
      </c>
      <c r="AM150" s="536">
        <v>0.19</v>
      </c>
      <c r="AN150" s="534">
        <v>0.31</v>
      </c>
      <c r="AO150" s="537">
        <f t="shared" si="42"/>
        <v>-40.65976772596548</v>
      </c>
      <c r="AP150" s="538">
        <f t="shared" si="43"/>
        <v>12.846755246240988</v>
      </c>
      <c r="AQ150" s="582">
        <f t="shared" si="44"/>
        <v>505.55597382586228</v>
      </c>
      <c r="AR150" s="430">
        <f>INDEX(Historical!$C$7:$C$1190,MATCH(B150,Historical!$B$7:$B$1214,0))*IF(AH150="n/a",1.03,IF(AH150&lt;0,1.01,IF(AH150&gt;10,1.1,(1+AH150/100))))</f>
        <v>4.9144500000000004</v>
      </c>
      <c r="AS150" s="533">
        <f t="shared" si="45"/>
        <v>5.405895000000001</v>
      </c>
      <c r="AT150" s="533">
        <f t="shared" si="49"/>
        <v>5.9464845000000013</v>
      </c>
      <c r="AU150" s="533">
        <f t="shared" si="49"/>
        <v>6.5411329500000015</v>
      </c>
      <c r="AV150" s="533">
        <f t="shared" si="49"/>
        <v>7.1952462450000025</v>
      </c>
      <c r="AW150" s="526">
        <f t="shared" si="46"/>
        <v>30.003208695000009</v>
      </c>
      <c r="AX150" s="539">
        <f t="shared" si="47"/>
        <v>3.1805971139168054</v>
      </c>
      <c r="AY150" s="607">
        <v>0.96</v>
      </c>
      <c r="AZ150" s="536">
        <v>8.7800000000000011</v>
      </c>
      <c r="BA150" s="536">
        <v>-12.509999999999998</v>
      </c>
      <c r="BB150" s="536">
        <v>-2.3800000000000003</v>
      </c>
      <c r="BC150" s="536">
        <v>-3.2800000000000002</v>
      </c>
      <c r="BD150" s="592"/>
      <c r="BE150" s="421">
        <v>2004</v>
      </c>
      <c r="BF150" s="421">
        <f t="shared" si="48"/>
        <v>2</v>
      </c>
      <c r="BG150" s="559">
        <v>10.94</v>
      </c>
      <c r="BH150" t="s">
        <v>3876</v>
      </c>
      <c r="BI150" t="s">
        <v>3877</v>
      </c>
    </row>
    <row r="151" spans="1:61" ht="11.25" customHeight="1" x14ac:dyDescent="0.25">
      <c r="A151" s="95" t="s">
        <v>4155</v>
      </c>
      <c r="B151" s="405" t="s">
        <v>480</v>
      </c>
      <c r="C151" s="734" t="s">
        <v>130</v>
      </c>
      <c r="D151" s="734" t="s">
        <v>3653</v>
      </c>
      <c r="E151" s="504">
        <v>22</v>
      </c>
      <c r="F151" s="33">
        <v>180</v>
      </c>
      <c r="G151" s="33" t="s">
        <v>36</v>
      </c>
      <c r="H151" s="33" t="s">
        <v>36</v>
      </c>
      <c r="I151" s="573">
        <v>123.58</v>
      </c>
      <c r="J151" s="430">
        <f t="shared" si="35"/>
        <v>2.217187247127367</v>
      </c>
      <c r="K151" s="575">
        <v>0.68500000000000005</v>
      </c>
      <c r="L151" s="406">
        <v>4</v>
      </c>
      <c r="M151" s="423">
        <f t="shared" si="36"/>
        <v>2.74</v>
      </c>
      <c r="N151" s="183" t="s">
        <v>481</v>
      </c>
      <c r="O151" s="505">
        <v>0.64</v>
      </c>
      <c r="P151" s="422">
        <v>45824</v>
      </c>
      <c r="Q151" s="422">
        <v>45845</v>
      </c>
      <c r="R151" s="423">
        <f t="shared" si="37"/>
        <v>7.0312500000000053</v>
      </c>
      <c r="S151" s="474">
        <f>IF(INDEX(Historical!$D$7:$D$1190,MATCH(B151,Historical!$B$7:$B$1192,0))=0,"n/a",(INDEX(Historical!$C$7:$C$1190,MATCH(B151,Historical!$B$7:$B$1192,0))/INDEX(Historical!$D$7:$D$1190,MATCH(B151,Historical!$B$7:$B$1192,0))-1)*100)</f>
        <v>9.3333333333333268</v>
      </c>
      <c r="T151" s="474">
        <f>IF(INDEX(Historical!$F$7:$F$1190,MATCH(B151,Historical!$B$7:$B$1192,0))=0,"n/a",((INDEX(Historical!$C$7:$C$1190,MATCH(B151,Historical!$B$7:$B$1192,0))/INDEX(Historical!$F$7:$F$1190,MATCH(B151,Historical!$B$7:$B$1192,0)))^(1/3)-1)*100)</f>
        <v>10.163847332713738</v>
      </c>
      <c r="U151" s="474">
        <f>IF(INDEX(Historical!$H$7:$H$1190,MATCH(B151,Historical!$B$7:$B$1192,0))=0,"n/a",((INDEX(Historical!$C$7:$C$1190,MATCH(B151,Historical!$B$7:$B$1192,0))/INDEX(Historical!$H$7:$H$1190,MATCH(B151,Historical!$B$7:$B$1192,0)))^(1/5)-1)*100)</f>
        <v>9.6782927932671505</v>
      </c>
      <c r="V151" s="474">
        <f>IF(INDEX(Historical!$M$7:$M$1190,MATCH(B151,Historical!$B$7:$B$1192,0))=0,"n/a",((INDEX(Historical!$C$7:$C$1190,MATCH(B151,Historical!$B$7:$B$1192,0))/INDEX(Historical!$M$7:$M$1190,MATCH(B151,Historical!$B$7:$B$1192,0)))^(1/10)-1)*100)</f>
        <v>8.8521290624793192</v>
      </c>
      <c r="W151" s="475">
        <f t="shared" si="38"/>
        <v>1.0933293815484022</v>
      </c>
      <c r="X151" s="476">
        <f t="shared" si="39"/>
        <v>1.2569211419827468</v>
      </c>
      <c r="Y151" s="442"/>
      <c r="Z151" s="430">
        <f t="shared" si="40"/>
        <v>48.841354723707667</v>
      </c>
      <c r="AA151" s="581">
        <f t="shared" si="41"/>
        <v>22.028520499108733</v>
      </c>
      <c r="AB151" s="406">
        <v>12</v>
      </c>
      <c r="AC151" s="568">
        <v>5.61</v>
      </c>
      <c r="AD151" s="568">
        <v>2.13</v>
      </c>
      <c r="AE151" s="568">
        <v>3.36</v>
      </c>
      <c r="AF151" s="568">
        <v>1.93</v>
      </c>
      <c r="AG151" s="568">
        <v>9.25</v>
      </c>
      <c r="AH151" s="568">
        <v>15.840000000000002</v>
      </c>
      <c r="AI151" s="568">
        <v>8.15</v>
      </c>
      <c r="AJ151" s="568">
        <v>7.7</v>
      </c>
      <c r="AK151" s="568">
        <v>10.36</v>
      </c>
      <c r="AL151" s="576">
        <v>2910</v>
      </c>
      <c r="AM151" s="571">
        <v>1.71</v>
      </c>
      <c r="AN151" s="568">
        <v>1.02</v>
      </c>
      <c r="AO151" s="510">
        <f t="shared" si="42"/>
        <v>-10.133040458714216</v>
      </c>
      <c r="AP151" s="511">
        <f t="shared" si="43"/>
        <v>11.895480040394517</v>
      </c>
      <c r="AQ151" s="582">
        <f t="shared" si="44"/>
        <v>37.461177651938193</v>
      </c>
      <c r="AR151" s="430">
        <f>INDEX(Historical!$C$7:$C$1190,MATCH(B151,Historical!$B$7:$B$1214,0))*IF(AH151="n/a",1.03,IF(AH151&lt;0,1.01,IF(AH151&gt;10,1.1,(1+AH151/100))))</f>
        <v>2.706</v>
      </c>
      <c r="AS151" s="581">
        <f t="shared" si="45"/>
        <v>2.9265389999999996</v>
      </c>
      <c r="AT151" s="581">
        <f t="shared" si="49"/>
        <v>3.2191928999999999</v>
      </c>
      <c r="AU151" s="581">
        <f t="shared" si="49"/>
        <v>3.5411121900000002</v>
      </c>
      <c r="AV151" s="581">
        <f t="shared" si="49"/>
        <v>3.8952234090000006</v>
      </c>
      <c r="AW151" s="430">
        <f t="shared" si="46"/>
        <v>16.288067499</v>
      </c>
      <c r="AX151" s="516">
        <f t="shared" si="47"/>
        <v>13.180180853698008</v>
      </c>
      <c r="AY151" s="606">
        <v>0.71</v>
      </c>
      <c r="AZ151" s="571">
        <v>7.35</v>
      </c>
      <c r="BA151" s="571">
        <v>-9.6199999999999992</v>
      </c>
      <c r="BB151" s="571">
        <v>0.85000000000000009</v>
      </c>
      <c r="BC151" s="571">
        <v>-0.96</v>
      </c>
      <c r="BE151" s="421">
        <v>2004</v>
      </c>
      <c r="BF151" s="421">
        <f t="shared" si="48"/>
        <v>2</v>
      </c>
      <c r="BG151" s="578">
        <v>3.62</v>
      </c>
      <c r="BH151" t="s">
        <v>3876</v>
      </c>
      <c r="BI151" t="s">
        <v>3877</v>
      </c>
    </row>
    <row r="152" spans="1:61" ht="11.25" customHeight="1" x14ac:dyDescent="0.25">
      <c r="A152" s="95" t="s">
        <v>4156</v>
      </c>
      <c r="B152" s="405" t="s">
        <v>174</v>
      </c>
      <c r="C152" s="734" t="s">
        <v>107</v>
      </c>
      <c r="D152" s="734" t="s">
        <v>3652</v>
      </c>
      <c r="E152" s="504">
        <v>33</v>
      </c>
      <c r="F152" s="33">
        <v>89</v>
      </c>
      <c r="G152" s="33" t="s">
        <v>105</v>
      </c>
      <c r="H152" s="33" t="s">
        <v>105</v>
      </c>
      <c r="I152" s="573">
        <v>22</v>
      </c>
      <c r="J152" s="430">
        <f t="shared" si="35"/>
        <v>2.9090909090909092</v>
      </c>
      <c r="K152" s="575">
        <v>0.16</v>
      </c>
      <c r="L152" s="406">
        <v>4</v>
      </c>
      <c r="M152" s="423">
        <f t="shared" si="36"/>
        <v>0.64</v>
      </c>
      <c r="N152" s="183" t="s">
        <v>147</v>
      </c>
      <c r="O152" s="508">
        <v>0.155</v>
      </c>
      <c r="P152" s="422">
        <v>45625</v>
      </c>
      <c r="Q152" s="422">
        <v>45641</v>
      </c>
      <c r="R152" s="423">
        <f t="shared" si="37"/>
        <v>3.2258064516129057</v>
      </c>
      <c r="S152" s="474">
        <f>IF(INDEX(Historical!$D$7:$D$1190,MATCH(B152,Historical!$B$7:$B$1192,0))=0,"n/a",(INDEX(Historical!$C$7:$C$1190,MATCH(B152,Historical!$B$7:$B$1192,0))/INDEX(Historical!$D$7:$D$1190,MATCH(B152,Historical!$B$7:$B$1192,0))-1)*100)</f>
        <v>3.3057851239669533</v>
      </c>
      <c r="T152" s="474">
        <f>IF(INDEX(Historical!$F$7:$F$1190,MATCH(B152,Historical!$B$7:$B$1192,0))=0,"n/a",((INDEX(Historical!$C$7:$C$1190,MATCH(B152,Historical!$B$7:$B$1192,0))/INDEX(Historical!$F$7:$F$1190,MATCH(B152,Historical!$B$7:$B$1192,0)))^(1/3)-1)*100)</f>
        <v>5.6496467410912743</v>
      </c>
      <c r="U152" s="474">
        <f>IF(INDEX(Historical!$H$7:$H$1190,MATCH(B152,Historical!$B$7:$B$1192,0))=0,"n/a",((INDEX(Historical!$C$7:$C$1190,MATCH(B152,Historical!$B$7:$B$1192,0))/INDEX(Historical!$H$7:$H$1190,MATCH(B152,Historical!$B$7:$B$1192,0)))^(1/5)-1)*100)</f>
        <v>5.0947640447383202</v>
      </c>
      <c r="V152" s="474">
        <f>IF(INDEX(Historical!$M$7:$M$1190,MATCH(B152,Historical!$B$7:$B$1192,0))=0,"n/a",((INDEX(Historical!$C$7:$C$1190,MATCH(B152,Historical!$B$7:$B$1192,0))/INDEX(Historical!$M$7:$M$1190,MATCH(B152,Historical!$B$7:$B$1192,0)))^(1/10)-1)*100)</f>
        <v>5.2409779148925528</v>
      </c>
      <c r="W152" s="475">
        <f t="shared" si="38"/>
        <v>0.97210179616694103</v>
      </c>
      <c r="X152" s="476" t="str">
        <f t="shared" si="39"/>
        <v>n/a</v>
      </c>
      <c r="Y152" s="451"/>
      <c r="Z152" s="430" t="str">
        <f t="shared" si="40"/>
        <v>n/a</v>
      </c>
      <c r="AA152" s="581" t="str">
        <f t="shared" si="41"/>
        <v>n/a</v>
      </c>
      <c r="AB152" s="406">
        <v>12</v>
      </c>
      <c r="AC152" s="568" t="s">
        <v>135</v>
      </c>
      <c r="AD152" s="568" t="s">
        <v>135</v>
      </c>
      <c r="AE152" s="568" t="s">
        <v>135</v>
      </c>
      <c r="AF152" s="568" t="s">
        <v>135</v>
      </c>
      <c r="AG152" s="568" t="s">
        <v>135</v>
      </c>
      <c r="AH152" s="568" t="s">
        <v>135</v>
      </c>
      <c r="AI152" s="568" t="s">
        <v>135</v>
      </c>
      <c r="AJ152" s="568" t="s">
        <v>135</v>
      </c>
      <c r="AK152" s="568" t="s">
        <v>135</v>
      </c>
      <c r="AL152" s="576" t="s">
        <v>135</v>
      </c>
      <c r="AM152" s="571" t="s">
        <v>135</v>
      </c>
      <c r="AN152" s="568" t="s">
        <v>135</v>
      </c>
      <c r="AO152" s="510" t="str">
        <f t="shared" si="42"/>
        <v>n/a</v>
      </c>
      <c r="AP152" s="511">
        <f t="shared" si="43"/>
        <v>8.0038549538292294</v>
      </c>
      <c r="AQ152" s="582" t="str">
        <f t="shared" si="44"/>
        <v>n/a</v>
      </c>
      <c r="AR152" s="430">
        <f>INDEX(Historical!$C$7:$C$1190,MATCH(B152,Historical!$B$7:$B$1214,0))*IF(AH152="n/a",1.03,IF(AH152&lt;0,1.01,IF(AH152&gt;10,1.1,(1+AH152/100))))</f>
        <v>0.64375000000000004</v>
      </c>
      <c r="AS152" s="581">
        <f t="shared" si="45"/>
        <v>0.66306250000000011</v>
      </c>
      <c r="AT152" s="581">
        <f t="shared" si="49"/>
        <v>0.68295437500000011</v>
      </c>
      <c r="AU152" s="581">
        <f t="shared" si="49"/>
        <v>0.70344300625000011</v>
      </c>
      <c r="AV152" s="581">
        <f t="shared" si="49"/>
        <v>0.72454629643750013</v>
      </c>
      <c r="AW152" s="430">
        <f t="shared" si="46"/>
        <v>3.4177561776875005</v>
      </c>
      <c r="AX152" s="516">
        <f t="shared" si="47"/>
        <v>15.535255353125002</v>
      </c>
      <c r="AY152" s="606" t="s">
        <v>135</v>
      </c>
      <c r="AZ152" s="571" t="s">
        <v>135</v>
      </c>
      <c r="BA152" s="571" t="s">
        <v>135</v>
      </c>
      <c r="BB152" s="571" t="s">
        <v>135</v>
      </c>
      <c r="BC152" s="571" t="s">
        <v>135</v>
      </c>
      <c r="BD152" s="591" t="s">
        <v>3601</v>
      </c>
      <c r="BE152" s="421">
        <v>1992</v>
      </c>
      <c r="BF152" s="421">
        <f t="shared" si="48"/>
        <v>3</v>
      </c>
      <c r="BG152" s="578" t="s">
        <v>135</v>
      </c>
      <c r="BH152" t="s">
        <v>3876</v>
      </c>
      <c r="BI152" t="s">
        <v>3877</v>
      </c>
    </row>
    <row r="153" spans="1:61" ht="11.25" customHeight="1" x14ac:dyDescent="0.25">
      <c r="A153" s="8" t="s">
        <v>968</v>
      </c>
      <c r="B153" s="405" t="s">
        <v>969</v>
      </c>
      <c r="C153" s="734" t="s">
        <v>3636</v>
      </c>
      <c r="D153" s="734" t="s">
        <v>4809</v>
      </c>
      <c r="E153" s="504">
        <v>15</v>
      </c>
      <c r="F153" s="33">
        <v>306</v>
      </c>
      <c r="G153" s="33" t="s">
        <v>36</v>
      </c>
      <c r="H153" s="33" t="s">
        <v>36</v>
      </c>
      <c r="I153" s="573">
        <v>111.98</v>
      </c>
      <c r="J153" s="430">
        <f t="shared" si="35"/>
        <v>3.7506697624575822</v>
      </c>
      <c r="K153" s="575">
        <v>1.05</v>
      </c>
      <c r="L153" s="406">
        <v>4</v>
      </c>
      <c r="M153" s="423">
        <f t="shared" si="36"/>
        <v>4.2</v>
      </c>
      <c r="N153" s="183" t="s">
        <v>545</v>
      </c>
      <c r="O153" s="505">
        <v>1.03</v>
      </c>
      <c r="P153" s="422">
        <v>45747</v>
      </c>
      <c r="Q153" s="422">
        <v>45764</v>
      </c>
      <c r="R153" s="423">
        <f t="shared" si="37"/>
        <v>1.9417475728155356</v>
      </c>
      <c r="S153" s="474">
        <f>IF(INDEX(Historical!$D$7:$D$1190,MATCH(B153,Historical!$B$7:$B$1192,0))=0,"n/a",(INDEX(Historical!$C$7:$C$1190,MATCH(B153,Historical!$B$7:$B$1192,0))/INDEX(Historical!$D$7:$D$1190,MATCH(B153,Historical!$B$7:$B$1192,0))-1)*100)</f>
        <v>3.8071065989847774</v>
      </c>
      <c r="T153" s="474">
        <f>IF(INDEX(Historical!$F$7:$F$1190,MATCH(B153,Historical!$B$7:$B$1192,0))=0,"n/a",((INDEX(Historical!$C$7:$C$1190,MATCH(B153,Historical!$B$7:$B$1192,0))/INDEX(Historical!$F$7:$F$1190,MATCH(B153,Historical!$B$7:$B$1192,0)))^(1/3)-1)*100)</f>
        <v>7.2000714374063746</v>
      </c>
      <c r="U153" s="474">
        <f>IF(INDEX(Historical!$H$7:$H$1190,MATCH(B153,Historical!$B$7:$B$1192,0))=0,"n/a",((INDEX(Historical!$C$7:$C$1190,MATCH(B153,Historical!$B$7:$B$1192,0))/INDEX(Historical!$H$7:$H$1190,MATCH(B153,Historical!$B$7:$B$1192,0)))^(1/5)-1)*100)</f>
        <v>5.2283617572259855</v>
      </c>
      <c r="V153" s="474">
        <f>IF(INDEX(Historical!$M$7:$M$1190,MATCH(B153,Historical!$B$7:$B$1192,0))=0,"n/a",((INDEX(Historical!$C$7:$C$1190,MATCH(B153,Historical!$B$7:$B$1192,0))/INDEX(Historical!$M$7:$M$1190,MATCH(B153,Historical!$B$7:$B$1192,0)))^(1/10)-1)*100)</f>
        <v>4.5943631772703775</v>
      </c>
      <c r="W153" s="475">
        <f t="shared" si="38"/>
        <v>1.1379948766549801</v>
      </c>
      <c r="X153" s="476" t="str">
        <f t="shared" si="39"/>
        <v>n/a</v>
      </c>
      <c r="Y153" s="451"/>
      <c r="Z153" s="430">
        <f t="shared" si="40"/>
        <v>293.70629370629376</v>
      </c>
      <c r="AA153" s="581">
        <f t="shared" si="41"/>
        <v>78.307692307692321</v>
      </c>
      <c r="AB153" s="406">
        <v>12</v>
      </c>
      <c r="AC153" s="568">
        <v>1.43</v>
      </c>
      <c r="AD153" s="568">
        <v>8.93</v>
      </c>
      <c r="AE153" s="568">
        <v>10.1</v>
      </c>
      <c r="AF153" s="568">
        <v>2.61</v>
      </c>
      <c r="AG153" s="568">
        <v>3.3000000000000003</v>
      </c>
      <c r="AH153" s="568">
        <v>15.110000000000001</v>
      </c>
      <c r="AI153" s="568">
        <v>-8.91</v>
      </c>
      <c r="AJ153" s="568">
        <v>-7.5200000000000005</v>
      </c>
      <c r="AK153" s="568">
        <v>8.75</v>
      </c>
      <c r="AL153" s="568">
        <v>15850</v>
      </c>
      <c r="AM153" s="571">
        <v>1.81</v>
      </c>
      <c r="AN153" s="568">
        <v>0.83</v>
      </c>
      <c r="AO153" s="510">
        <f t="shared" si="42"/>
        <v>-69.328660788008747</v>
      </c>
      <c r="AP153" s="511">
        <f t="shared" si="43"/>
        <v>8.9790315196835682</v>
      </c>
      <c r="AQ153" s="582">
        <f t="shared" si="44"/>
        <v>201.39164400647056</v>
      </c>
      <c r="AR153" s="430">
        <f>INDEX(Historical!$C$7:$C$1190,MATCH(B153,Historical!$B$7:$B$1214,0))*IF(AH153="n/a",1.03,IF(AH153&lt;0,1.01,IF(AH153&gt;10,1.1,(1+AH153/100))))</f>
        <v>4.4990000000000006</v>
      </c>
      <c r="AS153" s="581">
        <f t="shared" si="45"/>
        <v>4.5439900000000009</v>
      </c>
      <c r="AT153" s="581">
        <f t="shared" si="49"/>
        <v>4.9415891250000001</v>
      </c>
      <c r="AU153" s="581">
        <f t="shared" si="49"/>
        <v>5.3739781734375001</v>
      </c>
      <c r="AV153" s="581">
        <f t="shared" si="49"/>
        <v>5.8442012636132805</v>
      </c>
      <c r="AW153" s="430">
        <f t="shared" si="46"/>
        <v>25.202758562050782</v>
      </c>
      <c r="AX153" s="516">
        <f t="shared" si="47"/>
        <v>22.506482016476852</v>
      </c>
      <c r="AY153" s="606">
        <v>0.8</v>
      </c>
      <c r="AZ153" s="571">
        <v>9.41</v>
      </c>
      <c r="BA153" s="571">
        <v>-12.120000000000001</v>
      </c>
      <c r="BB153" s="571">
        <v>0.77</v>
      </c>
      <c r="BC153" s="571">
        <v>-3.32</v>
      </c>
      <c r="BE153" s="421">
        <v>2011</v>
      </c>
      <c r="BF153" s="421">
        <f t="shared" si="48"/>
        <v>1</v>
      </c>
      <c r="BG153" s="578">
        <v>1.71</v>
      </c>
      <c r="BH153" t="s">
        <v>3876</v>
      </c>
      <c r="BI153" t="s">
        <v>3878</v>
      </c>
    </row>
    <row r="154" spans="1:61" ht="11.25" customHeight="1" x14ac:dyDescent="0.25">
      <c r="A154" s="577" t="s">
        <v>3969</v>
      </c>
      <c r="B154" s="405" t="s">
        <v>3959</v>
      </c>
      <c r="C154" s="734" t="s">
        <v>177</v>
      </c>
      <c r="D154" s="734" t="s">
        <v>3650</v>
      </c>
      <c r="E154" s="504">
        <v>9</v>
      </c>
      <c r="F154" s="33">
        <v>537</v>
      </c>
      <c r="G154" s="33" t="s">
        <v>105</v>
      </c>
      <c r="H154" s="33" t="s">
        <v>105</v>
      </c>
      <c r="I154" s="573">
        <v>55.24</v>
      </c>
      <c r="J154" s="430">
        <f t="shared" si="35"/>
        <v>5.9377262853005064</v>
      </c>
      <c r="K154" s="575">
        <v>0.82</v>
      </c>
      <c r="L154" s="406">
        <v>4</v>
      </c>
      <c r="M154" s="423">
        <f t="shared" si="36"/>
        <v>3.28</v>
      </c>
      <c r="N154" s="183" t="s">
        <v>106</v>
      </c>
      <c r="O154" s="505">
        <v>0.81</v>
      </c>
      <c r="P154" s="422">
        <v>45698</v>
      </c>
      <c r="Q154" s="422">
        <v>45702</v>
      </c>
      <c r="R154" s="423">
        <f t="shared" si="37"/>
        <v>1.2345679012345552</v>
      </c>
      <c r="S154" s="474">
        <f>IF(INDEX(Historical!$D$7:$D$1190,MATCH(B154,Historical!$B$7:$B$1192,0))=0,"n/a",(INDEX(Historical!$C$7:$C$1190,MATCH(B154,Historical!$B$7:$B$1192,0))/INDEX(Historical!$D$7:$D$1190,MATCH(B154,Historical!$B$7:$B$1192,0))-1)*100)</f>
        <v>3.3870967741935543</v>
      </c>
      <c r="T154" s="474">
        <f>IF(INDEX(Historical!$F$7:$F$1190,MATCH(B154,Historical!$B$7:$B$1192,0))=0,"n/a",((INDEX(Historical!$C$7:$C$1190,MATCH(B154,Historical!$B$7:$B$1192,0))/INDEX(Historical!$F$7:$F$1190,MATCH(B154,Historical!$B$7:$B$1192,0)))^(1/3)-1)*100)</f>
        <v>6.4099238524062407</v>
      </c>
      <c r="U154" s="474">
        <f>IF(INDEX(Historical!$H$7:$H$1190,MATCH(B154,Historical!$B$7:$B$1192,0))=0,"n/a",((INDEX(Historical!$C$7:$C$1190,MATCH(B154,Historical!$B$7:$B$1192,0))/INDEX(Historical!$H$7:$H$1190,MATCH(B154,Historical!$B$7:$B$1192,0)))^(1/5)-1)*100)</f>
        <v>5.7797493430638447</v>
      </c>
      <c r="V154" s="474">
        <f>IF(INDEX(Historical!$M$7:$M$1190,MATCH(B154,Historical!$B$7:$B$1192,0))=0,"n/a",((INDEX(Historical!$C$7:$C$1190,MATCH(B154,Historical!$B$7:$B$1192,0))/INDEX(Historical!$M$7:$M$1190,MATCH(B154,Historical!$B$7:$B$1192,0)))^(1/10)-1)*100)</f>
        <v>6.54618679018939</v>
      </c>
      <c r="W154" s="475">
        <f t="shared" si="38"/>
        <v>0.8829184880159261</v>
      </c>
      <c r="X154" s="476">
        <f t="shared" si="39"/>
        <v>0.42034540676827958</v>
      </c>
      <c r="Y154" s="449"/>
      <c r="Z154" s="430">
        <f t="shared" si="40"/>
        <v>79.227053140096615</v>
      </c>
      <c r="AA154" s="581">
        <f t="shared" si="41"/>
        <v>13.342995169082126</v>
      </c>
      <c r="AB154" s="406">
        <v>12</v>
      </c>
      <c r="AC154" s="568">
        <v>4.1399999999999997</v>
      </c>
      <c r="AD154" s="568" t="s">
        <v>135</v>
      </c>
      <c r="AE154" s="568">
        <v>2.68</v>
      </c>
      <c r="AF154" s="568">
        <v>12.17</v>
      </c>
      <c r="AG154" s="568">
        <v>112.18999999999998</v>
      </c>
      <c r="AH154" s="568">
        <v>1.73</v>
      </c>
      <c r="AI154" s="568">
        <v>-1.4000000000000001</v>
      </c>
      <c r="AJ154" s="568">
        <v>13.750000000000002</v>
      </c>
      <c r="AK154" s="568">
        <v>-0.26</v>
      </c>
      <c r="AL154" s="576">
        <v>26740</v>
      </c>
      <c r="AM154" s="571">
        <v>49.669999999999995</v>
      </c>
      <c r="AN154" s="568">
        <v>6.75</v>
      </c>
      <c r="AO154" s="510">
        <f t="shared" si="42"/>
        <v>-1.6255195407177752</v>
      </c>
      <c r="AP154" s="511">
        <f t="shared" si="43"/>
        <v>11.717475628364351</v>
      </c>
      <c r="AQ154" s="582">
        <f t="shared" si="44"/>
        <v>168.64619542168552</v>
      </c>
      <c r="AR154" s="430">
        <f>INDEX(Historical!$C$7:$C$1190,MATCH(B154,Historical!$B$7:$B$1214,0))*IF(AH154="n/a",1.03,IF(AH154&lt;0,1.01,IF(AH154&gt;10,1.1,(1+AH154/100))))</f>
        <v>3.2604465000000005</v>
      </c>
      <c r="AS154" s="581">
        <f t="shared" si="45"/>
        <v>3.2930509650000004</v>
      </c>
      <c r="AT154" s="581">
        <f t="shared" si="49"/>
        <v>3.3259814746500003</v>
      </c>
      <c r="AU154" s="581">
        <f t="shared" si="49"/>
        <v>3.3592412893965005</v>
      </c>
      <c r="AV154" s="581">
        <f t="shared" si="49"/>
        <v>3.3928337022904653</v>
      </c>
      <c r="AW154" s="430">
        <f t="shared" si="46"/>
        <v>16.631553931336967</v>
      </c>
      <c r="AX154" s="516">
        <f t="shared" si="47"/>
        <v>30.107809433991612</v>
      </c>
      <c r="AY154" s="606">
        <v>0.39</v>
      </c>
      <c r="AZ154" s="571">
        <v>17.75</v>
      </c>
      <c r="BA154" s="571">
        <v>-19.2</v>
      </c>
      <c r="BB154" s="571">
        <v>0.57000000000000006</v>
      </c>
      <c r="BC154" s="571">
        <v>-4.95</v>
      </c>
      <c r="BE154" s="421">
        <v>2017</v>
      </c>
      <c r="BF154" s="421">
        <f t="shared" si="48"/>
        <v>1</v>
      </c>
      <c r="BG154" s="578">
        <v>11.62</v>
      </c>
      <c r="BH154" t="s">
        <v>3876</v>
      </c>
      <c r="BI154" t="s">
        <v>3879</v>
      </c>
    </row>
    <row r="155" spans="1:61" ht="11.25" customHeight="1" x14ac:dyDescent="0.25">
      <c r="A155" s="577" t="s">
        <v>3909</v>
      </c>
      <c r="B155" s="405" t="s">
        <v>3907</v>
      </c>
      <c r="C155" s="734" t="s">
        <v>111</v>
      </c>
      <c r="D155" s="734" t="s">
        <v>3675</v>
      </c>
      <c r="E155" s="504">
        <v>9</v>
      </c>
      <c r="F155" s="33">
        <v>530</v>
      </c>
      <c r="G155" s="33" t="s">
        <v>105</v>
      </c>
      <c r="H155" s="33" t="s">
        <v>105</v>
      </c>
      <c r="I155" s="573">
        <v>193.76</v>
      </c>
      <c r="J155" s="430">
        <f t="shared" si="35"/>
        <v>1.0115606936416186</v>
      </c>
      <c r="K155" s="575">
        <v>0.49</v>
      </c>
      <c r="L155" s="406">
        <v>4</v>
      </c>
      <c r="M155" s="423">
        <f t="shared" si="36"/>
        <v>1.96</v>
      </c>
      <c r="N155" s="183" t="s">
        <v>147</v>
      </c>
      <c r="O155" s="505">
        <v>0.42</v>
      </c>
      <c r="P155" s="422">
        <v>45622</v>
      </c>
      <c r="Q155" s="422">
        <v>45639</v>
      </c>
      <c r="R155" s="423">
        <f t="shared" si="37"/>
        <v>16.666666666666668</v>
      </c>
      <c r="S155" s="474">
        <f>IF(INDEX(Historical!$D$7:$D$1190,MATCH(B155,Historical!$B$7:$B$1192,0))=0,"n/a",(INDEX(Historical!$C$7:$C$1190,MATCH(B155,Historical!$B$7:$B$1192,0))/INDEX(Historical!$D$7:$D$1190,MATCH(B155,Historical!$B$7:$B$1192,0))-1)*100)</f>
        <v>16.666666666666675</v>
      </c>
      <c r="T155" s="474">
        <f>IF(INDEX(Historical!$F$7:$F$1190,MATCH(B155,Historical!$B$7:$B$1192,0))=0,"n/a",((INDEX(Historical!$C$7:$C$1190,MATCH(B155,Historical!$B$7:$B$1192,0))/INDEX(Historical!$F$7:$F$1190,MATCH(B155,Historical!$B$7:$B$1192,0)))^(1/3)-1)*100)</f>
        <v>17.094685257931165</v>
      </c>
      <c r="U155" s="474">
        <f>IF(INDEX(Historical!$H$7:$H$1190,MATCH(B155,Historical!$B$7:$B$1192,0))=0,"n/a",((INDEX(Historical!$C$7:$C$1190,MATCH(B155,Historical!$B$7:$B$1192,0))/INDEX(Historical!$H$7:$H$1190,MATCH(B155,Historical!$B$7:$B$1192,0)))^(1/5)-1)*100)</f>
        <v>16.089246214234443</v>
      </c>
      <c r="V155" s="474" t="str">
        <f>IF(INDEX(Historical!$M$7:$M$1190,MATCH(B155,Historical!$B$7:$B$1192,0))=0,"n/a",((INDEX(Historical!$C$7:$C$1190,MATCH(B155,Historical!$B$7:$B$1192,0))/INDEX(Historical!$M$7:$M$1190,MATCH(B155,Historical!$B$7:$B$1192,0)))^(1/10)-1)*100)</f>
        <v>n/a</v>
      </c>
      <c r="W155" s="475" t="str">
        <f t="shared" si="38"/>
        <v>n/a</v>
      </c>
      <c r="X155" s="476">
        <f t="shared" si="39"/>
        <v>0.74487250991826115</v>
      </c>
      <c r="Y155" s="574"/>
      <c r="Z155" s="430">
        <f t="shared" si="40"/>
        <v>23.757575757575758</v>
      </c>
      <c r="AA155" s="581">
        <f t="shared" si="41"/>
        <v>23.486060606060605</v>
      </c>
      <c r="AB155" s="406">
        <v>12</v>
      </c>
      <c r="AC155" s="568">
        <v>8.25</v>
      </c>
      <c r="AD155" s="568" t="s">
        <v>135</v>
      </c>
      <c r="AE155" s="568">
        <v>1.79</v>
      </c>
      <c r="AF155" s="568">
        <v>6.45</v>
      </c>
      <c r="AG155" s="568">
        <v>29.049999999999997</v>
      </c>
      <c r="AH155" s="568">
        <v>5.96</v>
      </c>
      <c r="AI155" s="568">
        <v>8.2799999999999994</v>
      </c>
      <c r="AJ155" s="568">
        <v>21.6</v>
      </c>
      <c r="AK155" s="568" t="s">
        <v>135</v>
      </c>
      <c r="AL155" s="576">
        <v>1280</v>
      </c>
      <c r="AM155" s="571">
        <v>3.94</v>
      </c>
      <c r="AN155" s="568">
        <v>1.1399999999999999</v>
      </c>
      <c r="AO155" s="510">
        <f t="shared" si="42"/>
        <v>-6.3852536981845418</v>
      </c>
      <c r="AP155" s="511">
        <f t="shared" si="43"/>
        <v>17.100806907876063</v>
      </c>
      <c r="AQ155" s="582">
        <f t="shared" si="44"/>
        <v>159.47390441180607</v>
      </c>
      <c r="AR155" s="430">
        <f>INDEX(Historical!$C$7:$C$1190,MATCH(B155,Historical!$B$7:$B$1214,0))*IF(AH155="n/a",1.03,IF(AH155&lt;0,1.01,IF(AH155&gt;10,1.1,(1+AH155/100))))</f>
        <v>1.8543000000000003</v>
      </c>
      <c r="AS155" s="581">
        <f t="shared" si="45"/>
        <v>2.0078360400000004</v>
      </c>
      <c r="AT155" s="581">
        <f t="shared" si="49"/>
        <v>2.0680711212000005</v>
      </c>
      <c r="AU155" s="581">
        <f t="shared" si="49"/>
        <v>2.1301132548360004</v>
      </c>
      <c r="AV155" s="581">
        <f t="shared" si="49"/>
        <v>2.1940166524810807</v>
      </c>
      <c r="AW155" s="430">
        <f t="shared" si="46"/>
        <v>10.254337068517081</v>
      </c>
      <c r="AX155" s="516">
        <f t="shared" si="47"/>
        <v>5.2922879172776023</v>
      </c>
      <c r="AY155" s="606">
        <v>0.93</v>
      </c>
      <c r="AZ155" s="571">
        <v>27</v>
      </c>
      <c r="BA155" s="571">
        <v>-9.4600000000000009</v>
      </c>
      <c r="BB155" s="571">
        <v>3.7199999999999998</v>
      </c>
      <c r="BC155" s="571">
        <v>4.93</v>
      </c>
      <c r="BE155" s="421">
        <v>2016</v>
      </c>
      <c r="BF155" s="421">
        <f t="shared" si="48"/>
        <v>1</v>
      </c>
      <c r="BG155" s="578">
        <v>9.8000000000000007</v>
      </c>
      <c r="BH155" t="s">
        <v>3876</v>
      </c>
      <c r="BI155" t="s">
        <v>3877</v>
      </c>
    </row>
    <row r="156" spans="1:61" s="540" customFormat="1" ht="11.25" customHeight="1" x14ac:dyDescent="0.25">
      <c r="A156" s="426" t="s">
        <v>4157</v>
      </c>
      <c r="B156" s="546" t="s">
        <v>1003</v>
      </c>
      <c r="C156" s="734" t="s">
        <v>3535</v>
      </c>
      <c r="D156" s="734" t="s">
        <v>3673</v>
      </c>
      <c r="E156" s="524">
        <v>15</v>
      </c>
      <c r="F156" s="33">
        <v>309</v>
      </c>
      <c r="G156" s="720" t="s">
        <v>114</v>
      </c>
      <c r="H156" s="720" t="s">
        <v>114</v>
      </c>
      <c r="I156" s="525">
        <v>69.13</v>
      </c>
      <c r="J156" s="526">
        <f t="shared" si="35"/>
        <v>2.3723419644148707</v>
      </c>
      <c r="K156" s="527">
        <v>0.41</v>
      </c>
      <c r="L156" s="528">
        <v>4</v>
      </c>
      <c r="M156" s="529">
        <f t="shared" si="36"/>
        <v>1.64</v>
      </c>
      <c r="N156" s="530" t="s">
        <v>395</v>
      </c>
      <c r="O156" s="531">
        <v>0.4</v>
      </c>
      <c r="P156" s="714">
        <v>45750</v>
      </c>
      <c r="Q156" s="714">
        <v>45770</v>
      </c>
      <c r="R156" s="529">
        <f t="shared" si="37"/>
        <v>2.4999999999999885</v>
      </c>
      <c r="S156" s="474">
        <f>IF(INDEX(Historical!$D$7:$D$1190,MATCH(B156,Historical!$B$7:$B$1192,0))=0,"n/a",(INDEX(Historical!$C$7:$C$1190,MATCH(B156,Historical!$B$7:$B$1192,0))/INDEX(Historical!$D$7:$D$1190,MATCH(B156,Historical!$B$7:$B$1192,0))-1)*100)</f>
        <v>2.5806451612903292</v>
      </c>
      <c r="T156" s="474">
        <f>IF(INDEX(Historical!$F$7:$F$1190,MATCH(B156,Historical!$B$7:$B$1192,0))=0,"n/a",((INDEX(Historical!$C$7:$C$1190,MATCH(B156,Historical!$B$7:$B$1192,0))/INDEX(Historical!$F$7:$F$1190,MATCH(B156,Historical!$B$7:$B$1192,0)))^(1/3)-1)*100)</f>
        <v>2.6502307236170086</v>
      </c>
      <c r="U156" s="474">
        <f>IF(INDEX(Historical!$H$7:$H$1190,MATCH(B156,Historical!$B$7:$B$1192,0))=0,"n/a",((INDEX(Historical!$C$7:$C$1190,MATCH(B156,Historical!$B$7:$B$1192,0))/INDEX(Historical!$H$7:$H$1190,MATCH(B156,Historical!$B$7:$B$1192,0)))^(1/5)-1)*100)</f>
        <v>2.8735217383772715</v>
      </c>
      <c r="V156" s="474">
        <f>IF(INDEX(Historical!$M$7:$M$1190,MATCH(B156,Historical!$B$7:$B$1192,0))=0,"n/a",((INDEX(Historical!$C$7:$C$1190,MATCH(B156,Historical!$B$7:$B$1192,0))/INDEX(Historical!$M$7:$M$1190,MATCH(B156,Historical!$B$7:$B$1192,0)))^(1/10)-1)*100)</f>
        <v>7.948482225992759</v>
      </c>
      <c r="W156" s="475">
        <f t="shared" si="38"/>
        <v>0.36151829452174072</v>
      </c>
      <c r="X156" s="476" t="str">
        <f t="shared" si="39"/>
        <v>n/a</v>
      </c>
      <c r="Y156" s="532"/>
      <c r="Z156" s="526">
        <f t="shared" si="40"/>
        <v>62.835249042145591</v>
      </c>
      <c r="AA156" s="533">
        <f t="shared" si="41"/>
        <v>26.486590038314176</v>
      </c>
      <c r="AB156" s="528">
        <v>7</v>
      </c>
      <c r="AC156" s="534">
        <v>2.61</v>
      </c>
      <c r="AD156" s="534">
        <v>4.71</v>
      </c>
      <c r="AE156" s="534">
        <v>4.83</v>
      </c>
      <c r="AF156" s="534">
        <v>5.96</v>
      </c>
      <c r="AG156" s="534">
        <v>22.58</v>
      </c>
      <c r="AH156" s="534">
        <v>6.2</v>
      </c>
      <c r="AI156" s="534">
        <v>7.39</v>
      </c>
      <c r="AJ156" s="534">
        <v>-0.2</v>
      </c>
      <c r="AK156" s="534">
        <v>5.62</v>
      </c>
      <c r="AL156" s="535">
        <v>273750</v>
      </c>
      <c r="AM156" s="536">
        <v>0.24</v>
      </c>
      <c r="AN156" s="534">
        <v>0.6</v>
      </c>
      <c r="AO156" s="537">
        <f t="shared" si="42"/>
        <v>-21.240726335522034</v>
      </c>
      <c r="AP156" s="538">
        <f t="shared" si="43"/>
        <v>5.2458637027921426</v>
      </c>
      <c r="AQ156" s="582">
        <f t="shared" si="44"/>
        <v>164.87739438662095</v>
      </c>
      <c r="AR156" s="430">
        <f>INDEX(Historical!$C$7:$C$1190,MATCH(B156,Historical!$B$7:$B$1214,0))*IF(AH156="n/a",1.03,IF(AH156&lt;0,1.01,IF(AH156&gt;10,1.1,(1+AH156/100))))</f>
        <v>1.6885800000000002</v>
      </c>
      <c r="AS156" s="533">
        <f t="shared" si="45"/>
        <v>1.8133660620000003</v>
      </c>
      <c r="AT156" s="533">
        <f t="shared" si="49"/>
        <v>1.9152772346844003</v>
      </c>
      <c r="AU156" s="533">
        <f t="shared" si="49"/>
        <v>2.0229158152736635</v>
      </c>
      <c r="AV156" s="533">
        <f t="shared" si="49"/>
        <v>2.1366036840920435</v>
      </c>
      <c r="AW156" s="526">
        <f t="shared" si="46"/>
        <v>9.5767427960501088</v>
      </c>
      <c r="AX156" s="539">
        <f t="shared" si="47"/>
        <v>13.853237083827729</v>
      </c>
      <c r="AY156" s="607">
        <v>0.99</v>
      </c>
      <c r="AZ156" s="536">
        <v>44.47</v>
      </c>
      <c r="BA156" s="536">
        <v>-4.71</v>
      </c>
      <c r="BB156" s="536">
        <v>1.0699999999999998</v>
      </c>
      <c r="BC156" s="536">
        <v>10.58</v>
      </c>
      <c r="BD156" s="592"/>
      <c r="BE156" s="421">
        <v>2011</v>
      </c>
      <c r="BF156" s="421">
        <f t="shared" si="48"/>
        <v>1</v>
      </c>
      <c r="BG156" s="559">
        <v>8.4599999999999991</v>
      </c>
      <c r="BH156" t="s">
        <v>3876</v>
      </c>
      <c r="BI156" t="s">
        <v>3877</v>
      </c>
    </row>
    <row r="157" spans="1:61" ht="11.25" customHeight="1" x14ac:dyDescent="0.25">
      <c r="A157" s="95" t="s">
        <v>4158</v>
      </c>
      <c r="B157" s="405" t="s">
        <v>1037</v>
      </c>
      <c r="C157" s="734" t="s">
        <v>3535</v>
      </c>
      <c r="D157" s="734" t="s">
        <v>3640</v>
      </c>
      <c r="E157" s="504">
        <v>13</v>
      </c>
      <c r="F157" s="33">
        <v>407</v>
      </c>
      <c r="G157" s="33" t="s">
        <v>105</v>
      </c>
      <c r="H157" s="33" t="s">
        <v>105</v>
      </c>
      <c r="I157" s="573">
        <v>64.16</v>
      </c>
      <c r="J157" s="430">
        <f t="shared" si="35"/>
        <v>1.9950124688279305</v>
      </c>
      <c r="K157" s="575">
        <v>0.32</v>
      </c>
      <c r="L157" s="406">
        <v>4</v>
      </c>
      <c r="M157" s="423">
        <f t="shared" si="36"/>
        <v>1.28</v>
      </c>
      <c r="N157" s="183" t="s">
        <v>150</v>
      </c>
      <c r="O157" s="505">
        <v>0.3</v>
      </c>
      <c r="P157" s="422">
        <v>45735</v>
      </c>
      <c r="Q157" s="422">
        <v>45749</v>
      </c>
      <c r="R157" s="423">
        <f t="shared" si="37"/>
        <v>6.6666666666666732</v>
      </c>
      <c r="S157" s="474">
        <f>IF(INDEX(Historical!$D$7:$D$1190,MATCH(B157,Historical!$B$7:$B$1192,0))=0,"n/a",(INDEX(Historical!$C$7:$C$1190,MATCH(B157,Historical!$B$7:$B$1192,0))/INDEX(Historical!$D$7:$D$1190,MATCH(B157,Historical!$B$7:$B$1192,0))-1)*100)</f>
        <v>5.3571428571428381</v>
      </c>
      <c r="T157" s="474">
        <f>IF(INDEX(Historical!$F$7:$F$1190,MATCH(B157,Historical!$B$7:$B$1192,0))=0,"n/a",((INDEX(Historical!$C$7:$C$1190,MATCH(B157,Historical!$B$7:$B$1192,0))/INDEX(Historical!$F$7:$F$1190,MATCH(B157,Historical!$B$7:$B$1192,0)))^(1/3)-1)*100)</f>
        <v>5.6721805258720837</v>
      </c>
      <c r="U157" s="474">
        <f>IF(INDEX(Historical!$H$7:$H$1190,MATCH(B157,Historical!$B$7:$B$1192,0))=0,"n/a",((INDEX(Historical!$C$7:$C$1190,MATCH(B157,Historical!$B$7:$B$1192,0))/INDEX(Historical!$H$7:$H$1190,MATCH(B157,Historical!$B$7:$B$1192,0)))^(1/5)-1)*100)</f>
        <v>5.8031018380900523</v>
      </c>
      <c r="V157" s="474">
        <f>IF(INDEX(Historical!$M$7:$M$1190,MATCH(B157,Historical!$B$7:$B$1192,0))=0,"n/a",((INDEX(Historical!$C$7:$C$1190,MATCH(B157,Historical!$B$7:$B$1192,0))/INDEX(Historical!$M$7:$M$1190,MATCH(B157,Historical!$B$7:$B$1192,0)))^(1/10)-1)*100)</f>
        <v>6.6041876680067446</v>
      </c>
      <c r="W157" s="475">
        <f t="shared" si="38"/>
        <v>0.8787003231604904</v>
      </c>
      <c r="X157" s="476">
        <f t="shared" si="39"/>
        <v>1.6533053669772231</v>
      </c>
      <c r="Y157" s="442"/>
      <c r="Z157" s="430">
        <f t="shared" si="40"/>
        <v>44.29065743944637</v>
      </c>
      <c r="AA157" s="581">
        <f t="shared" si="41"/>
        <v>22.20069204152249</v>
      </c>
      <c r="AB157" s="406">
        <v>12</v>
      </c>
      <c r="AC157" s="568">
        <v>2.89</v>
      </c>
      <c r="AD157" s="568">
        <v>4.25</v>
      </c>
      <c r="AE157" s="568">
        <v>1.53</v>
      </c>
      <c r="AF157" s="568">
        <v>6.37</v>
      </c>
      <c r="AG157" s="568">
        <v>29.060000000000002</v>
      </c>
      <c r="AH157" s="568">
        <v>0.91999999999999993</v>
      </c>
      <c r="AI157" s="568">
        <v>7.4700000000000006</v>
      </c>
      <c r="AJ157" s="568">
        <v>3.51</v>
      </c>
      <c r="AK157" s="568">
        <v>5.2299999999999995</v>
      </c>
      <c r="AL157" s="576">
        <v>1850</v>
      </c>
      <c r="AM157" s="571">
        <v>4.63</v>
      </c>
      <c r="AN157" s="568">
        <v>1.94</v>
      </c>
      <c r="AO157" s="510">
        <f t="shared" si="42"/>
        <v>-14.402577734604508</v>
      </c>
      <c r="AP157" s="511">
        <f t="shared" si="43"/>
        <v>7.7981143069179826</v>
      </c>
      <c r="AQ157" s="582">
        <f t="shared" si="44"/>
        <v>150.70425986231334</v>
      </c>
      <c r="AR157" s="430">
        <f>INDEX(Historical!$C$7:$C$1190,MATCH(B157,Historical!$B$7:$B$1214,0))*IF(AH157="n/a",1.03,IF(AH157&lt;0,1.01,IF(AH157&gt;10,1.1,(1+AH157/100))))</f>
        <v>1.1908560000000001</v>
      </c>
      <c r="AS157" s="581">
        <f t="shared" si="45"/>
        <v>1.2798129432000001</v>
      </c>
      <c r="AT157" s="581">
        <f t="shared" si="49"/>
        <v>1.3467471601293601</v>
      </c>
      <c r="AU157" s="581">
        <f t="shared" si="49"/>
        <v>1.4171820366041257</v>
      </c>
      <c r="AV157" s="581">
        <f t="shared" si="49"/>
        <v>1.4913006571185214</v>
      </c>
      <c r="AW157" s="430">
        <f t="shared" si="46"/>
        <v>6.7258987970520074</v>
      </c>
      <c r="AX157" s="516">
        <f t="shared" si="47"/>
        <v>10.483009347026197</v>
      </c>
      <c r="AY157" s="606">
        <v>0.93</v>
      </c>
      <c r="AZ157" s="571">
        <v>43.95</v>
      </c>
      <c r="BA157" s="571">
        <v>-5.09</v>
      </c>
      <c r="BB157" s="571">
        <v>1.66</v>
      </c>
      <c r="BC157" s="571">
        <v>6.7100000000000009</v>
      </c>
      <c r="BE157" s="421">
        <v>2013</v>
      </c>
      <c r="BF157" s="421">
        <f t="shared" si="48"/>
        <v>1</v>
      </c>
      <c r="BG157" s="578">
        <v>5.91</v>
      </c>
      <c r="BH157" t="s">
        <v>3876</v>
      </c>
      <c r="BI157" t="s">
        <v>3877</v>
      </c>
    </row>
    <row r="158" spans="1:61" ht="11.25" customHeight="1" x14ac:dyDescent="0.25">
      <c r="A158" s="8" t="s">
        <v>4159</v>
      </c>
      <c r="B158" s="405" t="s">
        <v>172</v>
      </c>
      <c r="C158" s="734" t="s">
        <v>111</v>
      </c>
      <c r="D158" s="734" t="s">
        <v>3674</v>
      </c>
      <c r="E158" s="504">
        <v>49</v>
      </c>
      <c r="F158" s="33">
        <v>54</v>
      </c>
      <c r="G158" s="33" t="s">
        <v>36</v>
      </c>
      <c r="H158" s="33" t="s">
        <v>36</v>
      </c>
      <c r="I158" s="568">
        <v>385.89</v>
      </c>
      <c r="J158" s="430">
        <f t="shared" si="35"/>
        <v>1.1402213065899609</v>
      </c>
      <c r="K158" s="575">
        <v>1.1000000000000001</v>
      </c>
      <c r="L158" s="406">
        <v>4</v>
      </c>
      <c r="M158" s="423">
        <f t="shared" si="36"/>
        <v>4.4000000000000004</v>
      </c>
      <c r="N158" s="183" t="s">
        <v>118</v>
      </c>
      <c r="O158" s="505">
        <v>1</v>
      </c>
      <c r="P158" s="422">
        <v>45888</v>
      </c>
      <c r="Q158" s="422">
        <v>45902</v>
      </c>
      <c r="R158" s="423">
        <f t="shared" si="37"/>
        <v>10.000000000000009</v>
      </c>
      <c r="S158" s="474">
        <f>IF(INDEX(Historical!$D$7:$D$1190,MATCH(B158,Historical!$B$7:$B$1192,0))=0,"n/a",(INDEX(Historical!$C$7:$C$1190,MATCH(B158,Historical!$B$7:$B$1192,0))/INDEX(Historical!$D$7:$D$1190,MATCH(B158,Historical!$B$7:$B$1192,0))-1)*100)</f>
        <v>15.625</v>
      </c>
      <c r="T158" s="474">
        <f>IF(INDEX(Historical!$F$7:$F$1190,MATCH(B158,Historical!$B$7:$B$1192,0))=0,"n/a",((INDEX(Historical!$C$7:$C$1190,MATCH(B158,Historical!$B$7:$B$1192,0))/INDEX(Historical!$F$7:$F$1190,MATCH(B158,Historical!$B$7:$B$1192,0)))^(1/3)-1)*100)</f>
        <v>20.210030370845189</v>
      </c>
      <c r="U158" s="474">
        <f>IF(INDEX(Historical!$H$7:$H$1190,MATCH(B158,Historical!$B$7:$B$1192,0))=0,"n/a",((INDEX(Historical!$C$7:$C$1190,MATCH(B158,Historical!$B$7:$B$1192,0))/INDEX(Historical!$H$7:$H$1190,MATCH(B158,Historical!$B$7:$B$1192,0)))^(1/5)-1)*100)</f>
        <v>15.501026450272271</v>
      </c>
      <c r="V158" s="474">
        <f>IF(INDEX(Historical!$M$7:$M$1190,MATCH(B158,Historical!$B$7:$B$1192,0))=0,"n/a",((INDEX(Historical!$C$7:$C$1190,MATCH(B158,Historical!$B$7:$B$1192,0))/INDEX(Historical!$M$7:$M$1190,MATCH(B158,Historical!$B$7:$B$1192,0)))^(1/10)-1)*100)</f>
        <v>14.685202841100576</v>
      </c>
      <c r="W158" s="475">
        <f t="shared" si="38"/>
        <v>1.0555541260137304</v>
      </c>
      <c r="X158" s="476">
        <f t="shared" si="39"/>
        <v>0.89913146463296245</v>
      </c>
      <c r="Y158" s="405"/>
      <c r="Z158" s="430">
        <f t="shared" si="40"/>
        <v>24.444444444444446</v>
      </c>
      <c r="AA158" s="581">
        <f t="shared" si="41"/>
        <v>21.438333333333333</v>
      </c>
      <c r="AB158" s="406">
        <v>12</v>
      </c>
      <c r="AC158" s="568">
        <v>18</v>
      </c>
      <c r="AD158" s="568">
        <v>2.4900000000000002</v>
      </c>
      <c r="AE158" s="568">
        <v>3.3</v>
      </c>
      <c r="AF158" s="568">
        <v>7.75</v>
      </c>
      <c r="AG158" s="568">
        <v>31.34</v>
      </c>
      <c r="AH158" s="568">
        <v>0.71000000000000008</v>
      </c>
      <c r="AI158" s="568">
        <v>14.02</v>
      </c>
      <c r="AJ158" s="568">
        <v>17.239999999999998</v>
      </c>
      <c r="AK158" s="568">
        <v>8.61</v>
      </c>
      <c r="AL158" s="576">
        <v>16500</v>
      </c>
      <c r="AM158" s="571">
        <v>1.0699999999999998</v>
      </c>
      <c r="AN158" s="568">
        <v>0.89</v>
      </c>
      <c r="AO158" s="510">
        <f t="shared" si="42"/>
        <v>-4.7970855764711011</v>
      </c>
      <c r="AP158" s="511">
        <f t="shared" si="43"/>
        <v>16.641247756862231</v>
      </c>
      <c r="AQ158" s="582">
        <f t="shared" si="44"/>
        <v>171.74095780383968</v>
      </c>
      <c r="AR158" s="430">
        <f>INDEX(Historical!$C$7:$C$1190,MATCH(B158,Historical!$B$7:$B$1214,0))*IF(AH158="n/a",1.03,IF(AH158&lt;0,1.01,IF(AH158&gt;10,1.1,(1+AH158/100))))</f>
        <v>3.7262700000000004</v>
      </c>
      <c r="AS158" s="581">
        <f t="shared" si="45"/>
        <v>4.0988970000000009</v>
      </c>
      <c r="AT158" s="581">
        <f t="shared" si="49"/>
        <v>4.4518120317000012</v>
      </c>
      <c r="AU158" s="581">
        <f t="shared" si="49"/>
        <v>4.8351130476293713</v>
      </c>
      <c r="AV158" s="581">
        <f t="shared" si="49"/>
        <v>5.2514162810302603</v>
      </c>
      <c r="AW158" s="430">
        <f t="shared" si="46"/>
        <v>22.363508360359631</v>
      </c>
      <c r="AX158" s="516">
        <f t="shared" si="47"/>
        <v>5.7953065278601761</v>
      </c>
      <c r="AY158" s="606">
        <v>1.05</v>
      </c>
      <c r="AZ158" s="571">
        <v>23.919999999999998</v>
      </c>
      <c r="BA158" s="571">
        <v>-19.82</v>
      </c>
      <c r="BB158" s="571">
        <v>-1.1100000000000001</v>
      </c>
      <c r="BC158" s="571">
        <v>1.17</v>
      </c>
      <c r="BE158" s="421">
        <v>1977</v>
      </c>
      <c r="BF158" s="421">
        <f t="shared" si="48"/>
        <v>5</v>
      </c>
      <c r="BG158" s="578">
        <v>13.11</v>
      </c>
      <c r="BH158" t="s">
        <v>3876</v>
      </c>
      <c r="BI158" t="s">
        <v>3877</v>
      </c>
    </row>
    <row r="159" spans="1:61" ht="11.25" customHeight="1" x14ac:dyDescent="0.25">
      <c r="A159" s="577" t="s">
        <v>4983</v>
      </c>
      <c r="B159" s="405" t="s">
        <v>4979</v>
      </c>
      <c r="C159" s="734" t="s">
        <v>3636</v>
      </c>
      <c r="D159" s="734" t="s">
        <v>4809</v>
      </c>
      <c r="E159" s="504">
        <v>5</v>
      </c>
      <c r="F159" s="33">
        <v>669</v>
      </c>
      <c r="G159" s="33" t="s">
        <v>105</v>
      </c>
      <c r="H159" s="33" t="s">
        <v>105</v>
      </c>
      <c r="I159" s="573">
        <v>59.5</v>
      </c>
      <c r="J159" s="430">
        <f t="shared" si="35"/>
        <v>5.1764705882352944</v>
      </c>
      <c r="K159" s="575">
        <v>0.77</v>
      </c>
      <c r="L159" s="406">
        <v>4</v>
      </c>
      <c r="M159" s="423">
        <f t="shared" si="36"/>
        <v>3.08</v>
      </c>
      <c r="N159" s="183" t="s">
        <v>126</v>
      </c>
      <c r="O159" s="505">
        <v>0.75</v>
      </c>
      <c r="P159" s="422">
        <v>45744</v>
      </c>
      <c r="Q159" s="422">
        <v>45755</v>
      </c>
      <c r="R159" s="423">
        <f t="shared" si="37"/>
        <v>2.6666666666666687</v>
      </c>
      <c r="S159" s="474">
        <f>IF(INDEX(Historical!$D$7:$D$1190,MATCH(B159,Historical!$B$7:$B$1192,0))=0,"n/a",(INDEX(Historical!$C$7:$C$1190,MATCH(B159,Historical!$B$7:$B$1192,0))/INDEX(Historical!$D$7:$D$1190,MATCH(B159,Historical!$B$7:$B$1192,0))-1)*100)</f>
        <v>2.0547945205479534</v>
      </c>
      <c r="T159" s="474">
        <f>IF(INDEX(Historical!$F$7:$F$1190,MATCH(B159,Historical!$B$7:$B$1192,0))=0,"n/a",((INDEX(Historical!$C$7:$C$1190,MATCH(B159,Historical!$B$7:$B$1192,0))/INDEX(Historical!$F$7:$F$1190,MATCH(B159,Historical!$B$7:$B$1192,0)))^(1/3)-1)*100)</f>
        <v>1.8565710821353942</v>
      </c>
      <c r="U159" s="474">
        <f>IF(INDEX(Historical!$H$7:$H$1190,MATCH(B159,Historical!$B$7:$B$1192,0))=0,"n/a",((INDEX(Historical!$C$7:$C$1190,MATCH(B159,Historical!$B$7:$B$1192,0))/INDEX(Historical!$H$7:$H$1190,MATCH(B159,Historical!$B$7:$B$1192,0)))^(1/5)-1)*100)</f>
        <v>1.2538735617975361</v>
      </c>
      <c r="V159" s="474">
        <f>IF(INDEX(Historical!$M$7:$M$1190,MATCH(B159,Historical!$B$7:$B$1192,0))=0,"n/a",((INDEX(Historical!$C$7:$C$1190,MATCH(B159,Historical!$B$7:$B$1192,0))/INDEX(Historical!$M$7:$M$1190,MATCH(B159,Historical!$B$7:$B$1192,0)))^(1/10)-1)*100)</f>
        <v>-5.4152125924634253</v>
      </c>
      <c r="W159" s="475" t="str">
        <f t="shared" si="38"/>
        <v>n/a</v>
      </c>
      <c r="X159" s="476" t="str">
        <f t="shared" si="39"/>
        <v>n/a</v>
      </c>
      <c r="Y159" s="449"/>
      <c r="Z159" s="430" t="str">
        <f t="shared" si="40"/>
        <v>n/a</v>
      </c>
      <c r="AA159" s="581" t="str">
        <f t="shared" si="41"/>
        <v>n/a</v>
      </c>
      <c r="AB159" s="406">
        <v>12</v>
      </c>
      <c r="AC159" s="568">
        <v>-1.79</v>
      </c>
      <c r="AD159" s="568" t="s">
        <v>135</v>
      </c>
      <c r="AE159" s="568">
        <v>3.95</v>
      </c>
      <c r="AF159" s="568">
        <v>1.4</v>
      </c>
      <c r="AG159" s="568">
        <v>-3.35</v>
      </c>
      <c r="AH159" s="568">
        <v>121.91000000000001</v>
      </c>
      <c r="AI159" s="568">
        <v>-90.05</v>
      </c>
      <c r="AJ159" s="568" t="s">
        <v>135</v>
      </c>
      <c r="AK159" s="568" t="s">
        <v>135</v>
      </c>
      <c r="AL159" s="576">
        <v>1050</v>
      </c>
      <c r="AM159" s="571">
        <v>0.57000000000000006</v>
      </c>
      <c r="AN159" s="568">
        <v>1.54</v>
      </c>
      <c r="AO159" s="510" t="str">
        <f t="shared" si="42"/>
        <v>n/a</v>
      </c>
      <c r="AP159" s="511">
        <f t="shared" si="43"/>
        <v>6.4303441500328304</v>
      </c>
      <c r="AQ159" s="582" t="str">
        <f t="shared" si="44"/>
        <v>n/a</v>
      </c>
      <c r="AR159" s="430">
        <f>INDEX(Historical!$C$7:$C$1190,MATCH(B159,Historical!$B$7:$B$1214,0))*IF(AH159="n/a",1.03,IF(AH159&lt;0,1.01,IF(AH159&gt;10,1.1,(1+AH159/100))))</f>
        <v>3.278</v>
      </c>
      <c r="AS159" s="581">
        <f t="shared" si="45"/>
        <v>3.3107799999999998</v>
      </c>
      <c r="AT159" s="581">
        <f t="shared" si="49"/>
        <v>3.4101034000000001</v>
      </c>
      <c r="AU159" s="581">
        <f t="shared" si="49"/>
        <v>3.5124065020000002</v>
      </c>
      <c r="AV159" s="581">
        <f t="shared" si="49"/>
        <v>3.6177786970600003</v>
      </c>
      <c r="AW159" s="430">
        <f t="shared" si="46"/>
        <v>17.129068599060002</v>
      </c>
      <c r="AX159" s="516">
        <f t="shared" si="47"/>
        <v>28.788350586655465</v>
      </c>
      <c r="AY159" s="606">
        <v>0.76</v>
      </c>
      <c r="AZ159" s="571">
        <v>12.770000000000001</v>
      </c>
      <c r="BA159" s="571">
        <v>-21.88</v>
      </c>
      <c r="BB159" s="571">
        <v>2.64</v>
      </c>
      <c r="BC159" s="571">
        <v>-4.9000000000000004</v>
      </c>
      <c r="BE159" s="421">
        <v>2021</v>
      </c>
      <c r="BF159" s="421">
        <f t="shared" si="48"/>
        <v>0</v>
      </c>
      <c r="BG159" s="578">
        <v>-1.21</v>
      </c>
      <c r="BH159" t="s">
        <v>3876</v>
      </c>
      <c r="BI159" t="s">
        <v>3878</v>
      </c>
    </row>
    <row r="160" spans="1:61" ht="11.25" customHeight="1" x14ac:dyDescent="0.25">
      <c r="A160" s="577" t="s">
        <v>4891</v>
      </c>
      <c r="B160" s="405" t="s">
        <v>5006</v>
      </c>
      <c r="C160" s="734" t="s">
        <v>111</v>
      </c>
      <c r="D160" s="734" t="s">
        <v>1146</v>
      </c>
      <c r="E160" s="504">
        <v>7</v>
      </c>
      <c r="F160" s="33">
        <v>613</v>
      </c>
      <c r="G160" s="33" t="s">
        <v>105</v>
      </c>
      <c r="H160" s="33" t="s">
        <v>105</v>
      </c>
      <c r="I160" s="573">
        <v>273.54000000000002</v>
      </c>
      <c r="J160" s="430">
        <f t="shared" si="35"/>
        <v>0.39482342618995397</v>
      </c>
      <c r="K160" s="575">
        <v>0.27</v>
      </c>
      <c r="L160" s="406">
        <v>4</v>
      </c>
      <c r="M160" s="423">
        <f t="shared" si="36"/>
        <v>1.08</v>
      </c>
      <c r="N160" s="183" t="s">
        <v>658</v>
      </c>
      <c r="O160" s="505">
        <v>0.24</v>
      </c>
      <c r="P160" s="422">
        <v>45772</v>
      </c>
      <c r="Q160" s="422">
        <v>45786</v>
      </c>
      <c r="R160" s="423">
        <f t="shared" si="37"/>
        <v>12.500000000000011</v>
      </c>
      <c r="S160" s="474">
        <f>IF(INDEX(Historical!$D$7:$D$1190,MATCH(B160,Historical!$B$7:$B$1192,0))=0,"n/a",(INDEX(Historical!$C$7:$C$1190,MATCH(B160,Historical!$B$7:$B$1192,0))/INDEX(Historical!$D$7:$D$1190,MATCH(B160,Historical!$B$7:$B$1192,0))-1)*100)</f>
        <v>14.864864864864845</v>
      </c>
      <c r="T160" s="474">
        <f>IF(INDEX(Historical!$F$7:$F$1190,MATCH(B160,Historical!$B$7:$B$1192,0))=0,"n/a",((INDEX(Historical!$C$7:$C$1190,MATCH(B160,Historical!$B$7:$B$1192,0))/INDEX(Historical!$F$7:$F$1190,MATCH(B160,Historical!$B$7:$B$1192,0)))^(1/3)-1)*100)</f>
        <v>13.262902443982028</v>
      </c>
      <c r="U160" s="474">
        <f>IF(INDEX(Historical!$H$7:$H$1190,MATCH(B160,Historical!$B$7:$B$1192,0))=0,"n/a",((INDEX(Historical!$C$7:$C$1190,MATCH(B160,Historical!$B$7:$B$1192,0))/INDEX(Historical!$H$7:$H$1190,MATCH(B160,Historical!$B$7:$B$1192,0)))^(1/5)-1)*100)</f>
        <v>15.98258406496802</v>
      </c>
      <c r="V160" s="474" t="str">
        <f>IF(INDEX(Historical!$M$7:$M$1190,MATCH(B160,Historical!$B$7:$B$1192,0))=0,"n/a",((INDEX(Historical!$C$7:$C$1190,MATCH(B160,Historical!$B$7:$B$1192,0))/INDEX(Historical!$M$7:$M$1190,MATCH(B160,Historical!$B$7:$B$1192,0)))^(1/10)-1)*100)</f>
        <v>n/a</v>
      </c>
      <c r="W160" s="475" t="str">
        <f t="shared" si="38"/>
        <v>n/a</v>
      </c>
      <c r="X160" s="476">
        <f t="shared" si="39"/>
        <v>0.70532145035163374</v>
      </c>
      <c r="Y160" s="449"/>
      <c r="Z160" s="430">
        <f t="shared" si="40"/>
        <v>12.903225806451616</v>
      </c>
      <c r="AA160" s="581">
        <f t="shared" si="41"/>
        <v>32.681003584229394</v>
      </c>
      <c r="AB160" s="406">
        <v>3</v>
      </c>
      <c r="AC160" s="568">
        <v>8.3699999999999992</v>
      </c>
      <c r="AD160" s="568">
        <v>2.5099999999999998</v>
      </c>
      <c r="AE160" s="568">
        <v>5.0199999999999996</v>
      </c>
      <c r="AF160" s="568">
        <v>4.1399999999999997</v>
      </c>
      <c r="AG160" s="568">
        <v>15.790000000000001</v>
      </c>
      <c r="AH160" s="568">
        <v>21.21</v>
      </c>
      <c r="AI160" s="568">
        <v>12.709999999999999</v>
      </c>
      <c r="AJ160" s="568">
        <v>22.66</v>
      </c>
      <c r="AK160" s="568">
        <v>13.01</v>
      </c>
      <c r="AL160" s="576">
        <v>4600</v>
      </c>
      <c r="AM160" s="571">
        <v>1.29</v>
      </c>
      <c r="AN160" s="568">
        <v>0.16</v>
      </c>
      <c r="AO160" s="510">
        <f t="shared" si="42"/>
        <v>-16.30359609307142</v>
      </c>
      <c r="AP160" s="511">
        <f t="shared" si="43"/>
        <v>16.377407491157975</v>
      </c>
      <c r="AQ160" s="582">
        <f t="shared" si="44"/>
        <v>145.220404116342</v>
      </c>
      <c r="AR160" s="430">
        <f>INDEX(Historical!$C$7:$C$1190,MATCH(B160,Historical!$B$7:$B$1214,0))*IF(AH160="n/a",1.03,IF(AH160&lt;0,1.01,IF(AH160&gt;10,1.1,(1+AH160/100))))</f>
        <v>0.93500000000000005</v>
      </c>
      <c r="AS160" s="581">
        <f t="shared" si="45"/>
        <v>1.0285000000000002</v>
      </c>
      <c r="AT160" s="581">
        <f t="shared" si="49"/>
        <v>1.1313500000000003</v>
      </c>
      <c r="AU160" s="581">
        <f t="shared" si="49"/>
        <v>1.2444850000000005</v>
      </c>
      <c r="AV160" s="581">
        <f t="shared" si="49"/>
        <v>1.3689335000000007</v>
      </c>
      <c r="AW160" s="430">
        <f t="shared" si="46"/>
        <v>5.7082685000000017</v>
      </c>
      <c r="AX160" s="516">
        <f t="shared" si="47"/>
        <v>2.0868130803538794</v>
      </c>
      <c r="AY160" s="606">
        <v>0.91</v>
      </c>
      <c r="AZ160" s="571">
        <v>13.04</v>
      </c>
      <c r="BA160" s="571">
        <v>-37.330000000000005</v>
      </c>
      <c r="BB160" s="571">
        <v>-1.38</v>
      </c>
      <c r="BC160" s="571">
        <v>-14.46</v>
      </c>
      <c r="BE160" s="421">
        <v>2019</v>
      </c>
      <c r="BF160" s="421">
        <f t="shared" si="48"/>
        <v>1</v>
      </c>
      <c r="BG160" s="578">
        <v>10.75</v>
      </c>
      <c r="BH160" t="s">
        <v>3876</v>
      </c>
      <c r="BI160" t="s">
        <v>3877</v>
      </c>
    </row>
    <row r="161" spans="1:61" ht="11.25" customHeight="1" x14ac:dyDescent="0.25">
      <c r="A161" s="577" t="s">
        <v>4161</v>
      </c>
      <c r="B161" s="405" t="s">
        <v>3924</v>
      </c>
      <c r="C161" s="734" t="s">
        <v>107</v>
      </c>
      <c r="D161" s="734" t="s">
        <v>3649</v>
      </c>
      <c r="E161" s="504">
        <v>10</v>
      </c>
      <c r="F161" s="33">
        <v>520</v>
      </c>
      <c r="G161" s="33" t="s">
        <v>105</v>
      </c>
      <c r="H161" s="33" t="s">
        <v>105</v>
      </c>
      <c r="I161" s="573">
        <v>22.96</v>
      </c>
      <c r="J161" s="430">
        <f t="shared" si="35"/>
        <v>10.108013937282228</v>
      </c>
      <c r="K161" s="575">
        <v>0.19339999999999999</v>
      </c>
      <c r="L161" s="406">
        <v>12</v>
      </c>
      <c r="M161" s="423">
        <f t="shared" si="36"/>
        <v>2.3207999999999998</v>
      </c>
      <c r="N161" s="183" t="s">
        <v>311</v>
      </c>
      <c r="O161" s="505">
        <v>0.19333333333333333</v>
      </c>
      <c r="P161" s="422">
        <v>45853</v>
      </c>
      <c r="Q161" s="422">
        <v>45869</v>
      </c>
      <c r="R161" s="423">
        <f t="shared" si="37"/>
        <v>3.4482758620685859E-2</v>
      </c>
      <c r="S161" s="474">
        <f>IF(INDEX(Historical!$D$7:$D$1190,MATCH(B161,Historical!$B$7:$B$1192,0))=0,"n/a",(INDEX(Historical!$C$7:$C$1190,MATCH(B161,Historical!$B$7:$B$1192,0))/INDEX(Historical!$D$7:$D$1190,MATCH(B161,Historical!$B$7:$B$1192,0))-1)*100)</f>
        <v>4.5454545454545192</v>
      </c>
      <c r="T161" s="474">
        <f>IF(INDEX(Historical!$F$7:$F$1190,MATCH(B161,Historical!$B$7:$B$1192,0))=0,"n/a",((INDEX(Historical!$C$7:$C$1190,MATCH(B161,Historical!$B$7:$B$1192,0))/INDEX(Historical!$F$7:$F$1190,MATCH(B161,Historical!$B$7:$B$1192,0)))^(1/3)-1)*100)</f>
        <v>9.3297586546608144</v>
      </c>
      <c r="U161" s="474">
        <f>IF(INDEX(Historical!$H$7:$H$1190,MATCH(B161,Historical!$B$7:$B$1192,0))=0,"n/a",((INDEX(Historical!$C$7:$C$1190,MATCH(B161,Historical!$B$7:$B$1192,0))/INDEX(Historical!$H$7:$H$1190,MATCH(B161,Historical!$B$7:$B$1192,0)))^(1/5)-1)*100)</f>
        <v>7.9358303057262214</v>
      </c>
      <c r="V161" s="474">
        <f>IF(INDEX(Historical!$M$7:$M$1190,MATCH(B161,Historical!$B$7:$B$1192,0))=0,"n/a",((INDEX(Historical!$C$7:$C$1190,MATCH(B161,Historical!$B$7:$B$1192,0))/INDEX(Historical!$M$7:$M$1190,MATCH(B161,Historical!$B$7:$B$1192,0)))^(1/10)-1)*100)</f>
        <v>27.664392817509189</v>
      </c>
      <c r="W161" s="475">
        <f t="shared" si="38"/>
        <v>0.28686081628740906</v>
      </c>
      <c r="X161" s="476" t="str">
        <f t="shared" si="39"/>
        <v>n/a</v>
      </c>
      <c r="Y161" s="451"/>
      <c r="Z161" s="430">
        <f t="shared" si="40"/>
        <v>145.96226415094338</v>
      </c>
      <c r="AA161" s="581">
        <f t="shared" si="41"/>
        <v>14.440251572327044</v>
      </c>
      <c r="AB161" s="406">
        <v>3</v>
      </c>
      <c r="AC161" s="568">
        <v>1.59</v>
      </c>
      <c r="AD161" s="568" t="s">
        <v>135</v>
      </c>
      <c r="AE161" s="568">
        <v>6.96</v>
      </c>
      <c r="AF161" s="568">
        <v>1.38</v>
      </c>
      <c r="AG161" s="568">
        <v>9.74</v>
      </c>
      <c r="AH161" s="568">
        <v>-4.26</v>
      </c>
      <c r="AI161" s="568">
        <v>-0.38999999999999996</v>
      </c>
      <c r="AJ161" s="568" t="s">
        <v>135</v>
      </c>
      <c r="AK161" s="568">
        <v>-3.04</v>
      </c>
      <c r="AL161" s="576">
        <v>1280</v>
      </c>
      <c r="AM161" s="571">
        <v>4.2700000000000005</v>
      </c>
      <c r="AN161" s="568">
        <v>1.02</v>
      </c>
      <c r="AO161" s="510">
        <f t="shared" si="42"/>
        <v>3.6035926706814063</v>
      </c>
      <c r="AP161" s="511">
        <f t="shared" si="43"/>
        <v>18.043844243008451</v>
      </c>
      <c r="AQ161" s="582">
        <f t="shared" si="44"/>
        <v>-5.8900237433498592</v>
      </c>
      <c r="AR161" s="430">
        <f>INDEX(Historical!$C$7:$C$1190,MATCH(B161,Historical!$B$7:$B$1214,0))*IF(AH161="n/a",1.03,IF(AH161&lt;0,1.01,IF(AH161&gt;10,1.1,(1+AH161/100))))</f>
        <v>2.323</v>
      </c>
      <c r="AS161" s="581">
        <f t="shared" si="45"/>
        <v>2.3462299999999998</v>
      </c>
      <c r="AT161" s="581">
        <f t="shared" si="49"/>
        <v>2.3696922999999996</v>
      </c>
      <c r="AU161" s="581">
        <f t="shared" si="49"/>
        <v>2.3933892229999998</v>
      </c>
      <c r="AV161" s="581">
        <f t="shared" si="49"/>
        <v>2.4173231152299999</v>
      </c>
      <c r="AW161" s="430">
        <f t="shared" si="46"/>
        <v>11.849634638229999</v>
      </c>
      <c r="AX161" s="516">
        <f t="shared" si="47"/>
        <v>51.609906960932051</v>
      </c>
      <c r="AY161" s="606">
        <v>1.01</v>
      </c>
      <c r="AZ161" s="571">
        <v>31.5</v>
      </c>
      <c r="BA161" s="571">
        <v>-10.91</v>
      </c>
      <c r="BB161" s="571">
        <v>1.47</v>
      </c>
      <c r="BC161" s="571">
        <v>4.55</v>
      </c>
      <c r="BE161" s="421">
        <v>2016</v>
      </c>
      <c r="BF161" s="421">
        <f t="shared" si="48"/>
        <v>1</v>
      </c>
      <c r="BG161" s="578">
        <v>4.8099999999999996</v>
      </c>
      <c r="BH161" t="s">
        <v>3876</v>
      </c>
      <c r="BI161" t="s">
        <v>3938</v>
      </c>
    </row>
    <row r="162" spans="1:61" ht="11.25" customHeight="1" x14ac:dyDescent="0.25">
      <c r="A162" s="95" t="s">
        <v>4162</v>
      </c>
      <c r="B162" s="405" t="s">
        <v>507</v>
      </c>
      <c r="C162" s="734" t="s">
        <v>111</v>
      </c>
      <c r="D162" s="734" t="s">
        <v>3670</v>
      </c>
      <c r="E162" s="504">
        <v>21</v>
      </c>
      <c r="F162" s="33">
        <v>188</v>
      </c>
      <c r="G162" s="33" t="s">
        <v>36</v>
      </c>
      <c r="H162" s="33" t="s">
        <v>36</v>
      </c>
      <c r="I162" s="573">
        <v>32.51</v>
      </c>
      <c r="J162" s="430">
        <f t="shared" si="35"/>
        <v>1.5995078437403876</v>
      </c>
      <c r="K162" s="575">
        <v>0.13</v>
      </c>
      <c r="L162" s="406">
        <v>4</v>
      </c>
      <c r="M162" s="423">
        <f t="shared" si="36"/>
        <v>0.52</v>
      </c>
      <c r="N162" s="183" t="s">
        <v>147</v>
      </c>
      <c r="O162" s="505">
        <v>0.12</v>
      </c>
      <c r="P162" s="422">
        <v>45716</v>
      </c>
      <c r="Q162" s="422">
        <v>45730</v>
      </c>
      <c r="R162" s="423">
        <f t="shared" si="37"/>
        <v>8.333333333333341</v>
      </c>
      <c r="S162" s="474">
        <f>IF(INDEX(Historical!$D$7:$D$1190,MATCH(B162,Historical!$B$7:$B$1192,0))=0,"n/a",(INDEX(Historical!$C$7:$C$1190,MATCH(B162,Historical!$B$7:$B$1192,0))/INDEX(Historical!$D$7:$D$1190,MATCH(B162,Historical!$B$7:$B$1192,0))-1)*100)</f>
        <v>9.0909090909090828</v>
      </c>
      <c r="T162" s="474">
        <f>IF(INDEX(Historical!$F$7:$F$1190,MATCH(B162,Historical!$B$7:$B$1192,0))=0,"n/a",((INDEX(Historical!$C$7:$C$1190,MATCH(B162,Historical!$B$7:$B$1192,0))/INDEX(Historical!$F$7:$F$1190,MATCH(B162,Historical!$B$7:$B$1192,0)))^(1/3)-1)*100)</f>
        <v>8.7509853877300472</v>
      </c>
      <c r="U162" s="474">
        <f>IF(INDEX(Historical!$H$7:$H$1190,MATCH(B162,Historical!$B$7:$B$1192,0))=0,"n/a",((INDEX(Historical!$C$7:$C$1190,MATCH(B162,Historical!$B$7:$B$1192,0))/INDEX(Historical!$H$7:$H$1190,MATCH(B162,Historical!$B$7:$B$1192,0)))^(1/5)-1)*100)</f>
        <v>8.4471771197698544</v>
      </c>
      <c r="V162" s="474">
        <f>IF(INDEX(Historical!$M$7:$M$1190,MATCH(B162,Historical!$B$7:$B$1192,0))=0,"n/a",((INDEX(Historical!$C$7:$C$1190,MATCH(B162,Historical!$B$7:$B$1192,0))/INDEX(Historical!$M$7:$M$1190,MATCH(B162,Historical!$B$7:$B$1192,0)))^(1/10)-1)*100)</f>
        <v>8.6180981564665249</v>
      </c>
      <c r="W162" s="475">
        <f t="shared" si="38"/>
        <v>0.98016719772814132</v>
      </c>
      <c r="X162" s="476">
        <f t="shared" si="39"/>
        <v>1.6498392812050497</v>
      </c>
      <c r="Y162" s="442"/>
      <c r="Z162" s="430">
        <f t="shared" si="40"/>
        <v>31.90184049079755</v>
      </c>
      <c r="AA162" s="581">
        <f t="shared" si="41"/>
        <v>19.94478527607362</v>
      </c>
      <c r="AB162" s="406">
        <v>12</v>
      </c>
      <c r="AC162" s="568">
        <v>1.63</v>
      </c>
      <c r="AD162" s="568">
        <v>3.84</v>
      </c>
      <c r="AE162" s="568">
        <v>4.28</v>
      </c>
      <c r="AF162" s="568">
        <v>4.9000000000000004</v>
      </c>
      <c r="AG162" s="568">
        <v>24.83</v>
      </c>
      <c r="AH162" s="568">
        <v>-8.77</v>
      </c>
      <c r="AI162" s="568">
        <v>16.04</v>
      </c>
      <c r="AJ162" s="568">
        <v>5.12</v>
      </c>
      <c r="AK162" s="568">
        <v>5.2</v>
      </c>
      <c r="AL162" s="576">
        <v>60610</v>
      </c>
      <c r="AM162" s="571">
        <v>0.19</v>
      </c>
      <c r="AN162" s="568">
        <v>1.59</v>
      </c>
      <c r="AO162" s="510">
        <f t="shared" si="42"/>
        <v>-9.8981003125633791</v>
      </c>
      <c r="AP162" s="511">
        <f t="shared" si="43"/>
        <v>10.046684963510241</v>
      </c>
      <c r="AQ162" s="582">
        <f t="shared" si="44"/>
        <v>108.41139641771646</v>
      </c>
      <c r="AR162" s="430">
        <f>INDEX(Historical!$C$7:$C$1190,MATCH(B162,Historical!$B$7:$B$1214,0))*IF(AH162="n/a",1.03,IF(AH162&lt;0,1.01,IF(AH162&gt;10,1.1,(1+AH162/100))))</f>
        <v>0.48480000000000001</v>
      </c>
      <c r="AS162" s="581">
        <f t="shared" si="45"/>
        <v>0.53328000000000009</v>
      </c>
      <c r="AT162" s="581">
        <f t="shared" si="49"/>
        <v>0.56101056000000016</v>
      </c>
      <c r="AU162" s="581">
        <f t="shared" si="49"/>
        <v>0.59018310912000016</v>
      </c>
      <c r="AV162" s="581">
        <f t="shared" si="49"/>
        <v>0.62087263079424015</v>
      </c>
      <c r="AW162" s="430">
        <f t="shared" si="46"/>
        <v>2.7901462999142406</v>
      </c>
      <c r="AX162" s="516">
        <f t="shared" si="47"/>
        <v>8.5824247921077852</v>
      </c>
      <c r="AY162" s="606">
        <v>1.24</v>
      </c>
      <c r="AZ162" s="571">
        <v>24</v>
      </c>
      <c r="BA162" s="571">
        <v>-12.72</v>
      </c>
      <c r="BB162" s="571">
        <v>-5.33</v>
      </c>
      <c r="BC162" s="571">
        <v>0.6</v>
      </c>
      <c r="BE162" s="421">
        <v>2005</v>
      </c>
      <c r="BF162" s="421">
        <f t="shared" si="48"/>
        <v>2</v>
      </c>
      <c r="BG162" s="578">
        <v>7.2700000000000005</v>
      </c>
      <c r="BH162" t="s">
        <v>3876</v>
      </c>
      <c r="BI162" t="s">
        <v>3877</v>
      </c>
    </row>
    <row r="163" spans="1:61" ht="11.25" customHeight="1" x14ac:dyDescent="0.25">
      <c r="A163" s="8" t="s">
        <v>4163</v>
      </c>
      <c r="B163" s="405" t="s">
        <v>182</v>
      </c>
      <c r="C163" s="734" t="s">
        <v>111</v>
      </c>
      <c r="D163" s="734" t="s">
        <v>3638</v>
      </c>
      <c r="E163" s="504">
        <v>43</v>
      </c>
      <c r="F163" s="33">
        <v>64</v>
      </c>
      <c r="G163" s="33" t="s">
        <v>105</v>
      </c>
      <c r="H163" s="33" t="s">
        <v>105</v>
      </c>
      <c r="I163" s="568">
        <v>210.03</v>
      </c>
      <c r="J163" s="430">
        <f t="shared" si="35"/>
        <v>0.85702042565347814</v>
      </c>
      <c r="K163" s="575">
        <v>0.45</v>
      </c>
      <c r="L163" s="406">
        <v>4</v>
      </c>
      <c r="M163" s="423">
        <f t="shared" si="36"/>
        <v>1.8</v>
      </c>
      <c r="N163" s="183" t="s">
        <v>170</v>
      </c>
      <c r="O163" s="505">
        <v>0.39</v>
      </c>
      <c r="P163" s="422">
        <v>45884</v>
      </c>
      <c r="Q163" s="422">
        <v>45915</v>
      </c>
      <c r="R163" s="423">
        <f t="shared" si="37"/>
        <v>15.384615384615383</v>
      </c>
      <c r="S163" s="474">
        <f>IF(INDEX(Historical!$D$7:$D$1190,MATCH(B163,Historical!$B$7:$B$1192,0))=0,"n/a",(INDEX(Historical!$C$7:$C$1190,MATCH(B163,Historical!$B$7:$B$1192,0))/INDEX(Historical!$D$7:$D$1190,MATCH(B163,Historical!$B$7:$B$1192,0))-1)*100)</f>
        <v>16.400000000000013</v>
      </c>
      <c r="T163" s="474">
        <f>IF(INDEX(Historical!$F$7:$F$1190,MATCH(B163,Historical!$B$7:$B$1192,0))=0,"n/a",((INDEX(Historical!$C$7:$C$1190,MATCH(B163,Historical!$B$7:$B$1192,0))/INDEX(Historical!$F$7:$F$1190,MATCH(B163,Historical!$B$7:$B$1192,0)))^(1/3)-1)*100)</f>
        <v>19.622999837522048</v>
      </c>
      <c r="U163" s="474">
        <f>IF(INDEX(Historical!$H$7:$H$1190,MATCH(B163,Historical!$B$7:$B$1192,0))=0,"n/a",((INDEX(Historical!$C$7:$C$1190,MATCH(B163,Historical!$B$7:$B$1192,0))/INDEX(Historical!$H$7:$H$1190,MATCH(B163,Historical!$B$7:$B$1192,0)))^(1/5)-1)*100)</f>
        <v>17.944192361534039</v>
      </c>
      <c r="V163" s="474">
        <f>IF(INDEX(Historical!$M$7:$M$1190,MATCH(B163,Historical!$B$7:$B$1192,0))=0,"n/a",((INDEX(Historical!$C$7:$C$1190,MATCH(B163,Historical!$B$7:$B$1192,0))/INDEX(Historical!$M$7:$M$1190,MATCH(B163,Historical!$B$7:$B$1192,0)))^(1/10)-1)*100)</f>
        <v>21.213336548717756</v>
      </c>
      <c r="W163" s="475">
        <f t="shared" si="38"/>
        <v>0.84589203213384556</v>
      </c>
      <c r="X163" s="476">
        <f t="shared" si="39"/>
        <v>1.0700174336036994</v>
      </c>
      <c r="Y163" s="574"/>
      <c r="Z163" s="430">
        <f t="shared" si="40"/>
        <v>40.909090909090907</v>
      </c>
      <c r="AA163" s="581">
        <f t="shared" si="41"/>
        <v>47.734090909090902</v>
      </c>
      <c r="AB163" s="406">
        <v>5</v>
      </c>
      <c r="AC163" s="568">
        <v>4.4000000000000004</v>
      </c>
      <c r="AD163" s="568">
        <v>4.66</v>
      </c>
      <c r="AE163" s="568">
        <v>8.19</v>
      </c>
      <c r="AF163" s="568">
        <v>18.07</v>
      </c>
      <c r="AG163" s="568">
        <v>40.129999999999995</v>
      </c>
      <c r="AH163" s="568">
        <v>10.14</v>
      </c>
      <c r="AI163" s="568">
        <v>10.38</v>
      </c>
      <c r="AJ163" s="568">
        <v>16.77</v>
      </c>
      <c r="AK163" s="568">
        <v>10.24</v>
      </c>
      <c r="AL163" s="576">
        <v>84640</v>
      </c>
      <c r="AM163" s="571">
        <v>15.02</v>
      </c>
      <c r="AN163" s="568">
        <v>0.56999999999999995</v>
      </c>
      <c r="AO163" s="510">
        <f t="shared" si="42"/>
        <v>-28.932878121903386</v>
      </c>
      <c r="AP163" s="511">
        <f t="shared" si="43"/>
        <v>18.801212787187517</v>
      </c>
      <c r="AQ163" s="582">
        <f t="shared" si="44"/>
        <v>519.15893587897756</v>
      </c>
      <c r="AR163" s="430">
        <f>INDEX(Historical!$C$7:$C$1190,MATCH(B163,Historical!$B$7:$B$1214,0))*IF(AH163="n/a",1.03,IF(AH163&lt;0,1.01,IF(AH163&gt;10,1.1,(1+AH163/100))))</f>
        <v>1.6005000000000003</v>
      </c>
      <c r="AS163" s="581">
        <f t="shared" si="45"/>
        <v>1.7605500000000005</v>
      </c>
      <c r="AT163" s="581">
        <f t="shared" si="49"/>
        <v>1.9366050000000008</v>
      </c>
      <c r="AU163" s="581">
        <f t="shared" si="49"/>
        <v>2.130265500000001</v>
      </c>
      <c r="AV163" s="581">
        <f t="shared" si="49"/>
        <v>2.3432920500000014</v>
      </c>
      <c r="AW163" s="430">
        <f t="shared" si="46"/>
        <v>9.7712125500000049</v>
      </c>
      <c r="AX163" s="516">
        <f t="shared" si="47"/>
        <v>4.6522937437508949</v>
      </c>
      <c r="AY163" s="606">
        <v>0.99</v>
      </c>
      <c r="AZ163" s="571">
        <v>16.18</v>
      </c>
      <c r="BA163" s="571">
        <v>-8.3800000000000008</v>
      </c>
      <c r="BB163" s="571">
        <v>-4.2</v>
      </c>
      <c r="BC163" s="571">
        <v>-0.19</v>
      </c>
      <c r="BE163" s="421">
        <v>1984</v>
      </c>
      <c r="BF163" s="421">
        <f t="shared" si="48"/>
        <v>4</v>
      </c>
      <c r="BG163" s="578">
        <v>18.39</v>
      </c>
      <c r="BH163" t="s">
        <v>3876</v>
      </c>
      <c r="BI163" t="s">
        <v>3877</v>
      </c>
    </row>
    <row r="164" spans="1:61" s="540" customFormat="1" ht="11.25" customHeight="1" x14ac:dyDescent="0.25">
      <c r="A164" s="426" t="s">
        <v>4164</v>
      </c>
      <c r="B164" s="546" t="s">
        <v>196</v>
      </c>
      <c r="C164" s="734" t="s">
        <v>107</v>
      </c>
      <c r="D164" s="734" t="s">
        <v>3652</v>
      </c>
      <c r="E164" s="524">
        <v>45</v>
      </c>
      <c r="F164" s="33">
        <v>59</v>
      </c>
      <c r="G164" s="720" t="s">
        <v>36</v>
      </c>
      <c r="H164" s="720" t="s">
        <v>105</v>
      </c>
      <c r="I164" s="534">
        <v>58.42</v>
      </c>
      <c r="J164" s="526">
        <f t="shared" si="35"/>
        <v>3.6288942143101681</v>
      </c>
      <c r="K164" s="527">
        <v>0.53</v>
      </c>
      <c r="L164" s="528">
        <v>4</v>
      </c>
      <c r="M164" s="529">
        <f t="shared" si="36"/>
        <v>2.12</v>
      </c>
      <c r="N164" s="530" t="s">
        <v>144</v>
      </c>
      <c r="O164" s="531">
        <v>0.47</v>
      </c>
      <c r="P164" s="714">
        <v>45915</v>
      </c>
      <c r="Q164" s="714">
        <v>45931</v>
      </c>
      <c r="R164" s="529">
        <f t="shared" si="37"/>
        <v>12.765957446808523</v>
      </c>
      <c r="S164" s="474">
        <f>IF(INDEX(Historical!$D$7:$D$1190,MATCH(B164,Historical!$B$7:$B$1192,0))=0,"n/a",(INDEX(Historical!$C$7:$C$1190,MATCH(B164,Historical!$B$7:$B$1192,0))/INDEX(Historical!$D$7:$D$1190,MATCH(B164,Historical!$B$7:$B$1192,0))-1)*100)</f>
        <v>3.9325842696629199</v>
      </c>
      <c r="T164" s="474">
        <f>IF(INDEX(Historical!$F$7:$F$1190,MATCH(B164,Historical!$B$7:$B$1192,0))=0,"n/a",((INDEX(Historical!$C$7:$C$1190,MATCH(B164,Historical!$B$7:$B$1192,0))/INDEX(Historical!$F$7:$F$1190,MATCH(B164,Historical!$B$7:$B$1192,0)))^(1/3)-1)*100)</f>
        <v>5.9612594555223275</v>
      </c>
      <c r="U164" s="474">
        <f>IF(INDEX(Historical!$H$7:$H$1190,MATCH(B164,Historical!$B$7:$B$1192,0))=0,"n/a",((INDEX(Historical!$C$7:$C$1190,MATCH(B164,Historical!$B$7:$B$1192,0))/INDEX(Historical!$H$7:$H$1190,MATCH(B164,Historical!$B$7:$B$1192,0)))^(1/5)-1)*100)</f>
        <v>4.5639552591273169</v>
      </c>
      <c r="V164" s="474">
        <f>IF(INDEX(Historical!$M$7:$M$1190,MATCH(B164,Historical!$B$7:$B$1192,0))=0,"n/a",((INDEX(Historical!$C$7:$C$1190,MATCH(B164,Historical!$B$7:$B$1192,0))/INDEX(Historical!$M$7:$M$1190,MATCH(B164,Historical!$B$7:$B$1192,0)))^(1/10)-1)*100)</f>
        <v>4.6640098670677199</v>
      </c>
      <c r="W164" s="475">
        <f t="shared" si="38"/>
        <v>0.97854751366482251</v>
      </c>
      <c r="X164" s="476">
        <f t="shared" si="39"/>
        <v>0.94491827311124577</v>
      </c>
      <c r="Y164" s="788"/>
      <c r="Z164" s="526">
        <f t="shared" si="40"/>
        <v>41.732283464566933</v>
      </c>
      <c r="AA164" s="533">
        <f t="shared" si="41"/>
        <v>11.5</v>
      </c>
      <c r="AB164" s="528">
        <v>12</v>
      </c>
      <c r="AC164" s="534">
        <v>5.08</v>
      </c>
      <c r="AD164" s="534" t="s">
        <v>135</v>
      </c>
      <c r="AE164" s="534">
        <v>2.71</v>
      </c>
      <c r="AF164" s="534">
        <v>1.31</v>
      </c>
      <c r="AG164" s="534">
        <v>11.99</v>
      </c>
      <c r="AH164" s="534">
        <v>15.690000000000001</v>
      </c>
      <c r="AI164" s="534">
        <v>3.56</v>
      </c>
      <c r="AJ164" s="534">
        <v>4.83</v>
      </c>
      <c r="AK164" s="534" t="s">
        <v>135</v>
      </c>
      <c r="AL164" s="559">
        <v>1060</v>
      </c>
      <c r="AM164" s="536">
        <v>3.58</v>
      </c>
      <c r="AN164" s="534">
        <v>0.38</v>
      </c>
      <c r="AO164" s="537">
        <f t="shared" si="42"/>
        <v>-3.3071505265625145</v>
      </c>
      <c r="AP164" s="538">
        <f t="shared" si="43"/>
        <v>8.1928494734374855</v>
      </c>
      <c r="AQ164" s="582">
        <f t="shared" si="44"/>
        <v>-18.173625550464756</v>
      </c>
      <c r="AR164" s="430">
        <f>INDEX(Historical!$C$7:$C$1190,MATCH(B164,Historical!$B$7:$B$1214,0))*IF(AH164="n/a",1.03,IF(AH164&lt;0,1.01,IF(AH164&gt;10,1.1,(1+AH164/100))))</f>
        <v>2.0350000000000001</v>
      </c>
      <c r="AS164" s="533">
        <f t="shared" si="45"/>
        <v>2.1074460000000004</v>
      </c>
      <c r="AT164" s="533">
        <f t="shared" si="49"/>
        <v>2.1706693800000005</v>
      </c>
      <c r="AU164" s="533">
        <f t="shared" si="49"/>
        <v>2.2357894614000005</v>
      </c>
      <c r="AV164" s="533">
        <f t="shared" si="49"/>
        <v>2.3028631452420005</v>
      </c>
      <c r="AW164" s="526">
        <f t="shared" si="46"/>
        <v>10.851767986642002</v>
      </c>
      <c r="AX164" s="539">
        <f t="shared" si="47"/>
        <v>18.57543304800069</v>
      </c>
      <c r="AY164" s="607">
        <v>0.64</v>
      </c>
      <c r="AZ164" s="536">
        <v>30.990000000000002</v>
      </c>
      <c r="BA164" s="536">
        <v>-5.26</v>
      </c>
      <c r="BB164" s="536">
        <v>5.74</v>
      </c>
      <c r="BC164" s="536">
        <v>9.0399999999999991</v>
      </c>
      <c r="BD164" s="592"/>
      <c r="BE164" s="421">
        <v>1981</v>
      </c>
      <c r="BF164" s="421">
        <f t="shared" si="48"/>
        <v>4</v>
      </c>
      <c r="BG164" s="559">
        <v>1.5</v>
      </c>
      <c r="BH164" t="s">
        <v>3876</v>
      </c>
      <c r="BI164" t="s">
        <v>3877</v>
      </c>
    </row>
    <row r="165" spans="1:61" ht="11.25" customHeight="1" x14ac:dyDescent="0.25">
      <c r="A165" s="577" t="s">
        <v>4612</v>
      </c>
      <c r="B165" s="405" t="s">
        <v>4607</v>
      </c>
      <c r="C165" s="734" t="s">
        <v>177</v>
      </c>
      <c r="D165" s="734" t="s">
        <v>3650</v>
      </c>
      <c r="E165" s="504">
        <v>9</v>
      </c>
      <c r="F165" s="33">
        <v>544</v>
      </c>
      <c r="G165" s="33" t="s">
        <v>105</v>
      </c>
      <c r="H165" s="33" t="s">
        <v>105</v>
      </c>
      <c r="I165" s="573">
        <v>24.44</v>
      </c>
      <c r="J165" s="430">
        <f t="shared" si="35"/>
        <v>3.6006546644844519</v>
      </c>
      <c r="K165" s="575">
        <v>0.22</v>
      </c>
      <c r="L165" s="406">
        <v>4</v>
      </c>
      <c r="M165" s="423">
        <f t="shared" si="36"/>
        <v>0.88</v>
      </c>
      <c r="N165" s="183" t="s">
        <v>934</v>
      </c>
      <c r="O165" s="505">
        <v>0.21</v>
      </c>
      <c r="P165" s="422">
        <v>45729</v>
      </c>
      <c r="Q165" s="422">
        <v>45743</v>
      </c>
      <c r="R165" s="423">
        <f t="shared" si="37"/>
        <v>4.7619047619047663</v>
      </c>
      <c r="S165" s="474">
        <f>IF(INDEX(Historical!$D$7:$D$1190,MATCH(B165,Historical!$B$7:$B$1192,0))=0,"n/a",(INDEX(Historical!$C$7:$C$1190,MATCH(B165,Historical!$B$7:$B$1192,0))/INDEX(Historical!$D$7:$D$1190,MATCH(B165,Historical!$B$7:$B$1192,0))-1)*100)</f>
        <v>4.9999999999999822</v>
      </c>
      <c r="T165" s="474">
        <f>IF(INDEX(Historical!$F$7:$F$1190,MATCH(B165,Historical!$B$7:$B$1192,0))=0,"n/a",((INDEX(Historical!$C$7:$C$1190,MATCH(B165,Historical!$B$7:$B$1192,0))/INDEX(Historical!$F$7:$F$1190,MATCH(B165,Historical!$B$7:$B$1192,0)))^(1/3)-1)*100)</f>
        <v>23.58708581637017</v>
      </c>
      <c r="U165" s="474">
        <f>IF(INDEX(Historical!$H$7:$H$1190,MATCH(B165,Historical!$B$7:$B$1192,0))=0,"n/a",((INDEX(Historical!$C$7:$C$1190,MATCH(B165,Historical!$B$7:$B$1192,0))/INDEX(Historical!$H$7:$H$1190,MATCH(B165,Historical!$B$7:$B$1192,0)))^(1/5)-1)*100)</f>
        <v>19.13578981670916</v>
      </c>
      <c r="V165" s="474">
        <f>IF(INDEX(Historical!$M$7:$M$1190,MATCH(B165,Historical!$B$7:$B$1192,0))=0,"n/a",((INDEX(Historical!$C$7:$C$1190,MATCH(B165,Historical!$B$7:$B$1192,0))/INDEX(Historical!$M$7:$M$1190,MATCH(B165,Historical!$B$7:$B$1192,0)))^(1/10)-1)*100)</f>
        <v>26.508273817978846</v>
      </c>
      <c r="W165" s="475">
        <f t="shared" si="38"/>
        <v>0.72187989109010153</v>
      </c>
      <c r="X165" s="476" t="str">
        <f t="shared" si="39"/>
        <v>n/a</v>
      </c>
      <c r="Y165" s="451"/>
      <c r="Z165" s="430">
        <f t="shared" si="40"/>
        <v>42.10526315789474</v>
      </c>
      <c r="AA165" s="581">
        <f t="shared" si="41"/>
        <v>11.693779904306222</v>
      </c>
      <c r="AB165" s="406">
        <v>12</v>
      </c>
      <c r="AC165" s="568">
        <v>2.09</v>
      </c>
      <c r="AD165" s="568">
        <v>0.41</v>
      </c>
      <c r="AE165" s="568">
        <v>2.87</v>
      </c>
      <c r="AF165" s="568">
        <v>1.28</v>
      </c>
      <c r="AG165" s="568">
        <v>11.42</v>
      </c>
      <c r="AH165" s="568">
        <v>49.75</v>
      </c>
      <c r="AI165" s="568">
        <v>19.900000000000002</v>
      </c>
      <c r="AJ165" s="568">
        <v>-1.6199999999999999</v>
      </c>
      <c r="AK165" s="568">
        <v>28.29</v>
      </c>
      <c r="AL165" s="576">
        <v>18650</v>
      </c>
      <c r="AM165" s="571">
        <v>1.6</v>
      </c>
      <c r="AN165" s="568">
        <v>0.3</v>
      </c>
      <c r="AO165" s="510">
        <f t="shared" si="42"/>
        <v>11.04266457688739</v>
      </c>
      <c r="AP165" s="511">
        <f t="shared" si="43"/>
        <v>22.736444481193612</v>
      </c>
      <c r="AQ165" s="582">
        <f t="shared" si="44"/>
        <v>-18.437377085628338</v>
      </c>
      <c r="AR165" s="430">
        <f>INDEX(Historical!$C$7:$C$1190,MATCH(B165,Historical!$B$7:$B$1214,0))*IF(AH165="n/a",1.03,IF(AH165&lt;0,1.01,IF(AH165&gt;10,1.1,(1+AH165/100))))</f>
        <v>0.92400000000000004</v>
      </c>
      <c r="AS165" s="581">
        <f t="shared" si="45"/>
        <v>1.0164000000000002</v>
      </c>
      <c r="AT165" s="581">
        <f t="shared" si="49"/>
        <v>1.1180400000000004</v>
      </c>
      <c r="AU165" s="581">
        <f t="shared" si="49"/>
        <v>1.2298440000000006</v>
      </c>
      <c r="AV165" s="581">
        <f t="shared" si="49"/>
        <v>1.3528284000000008</v>
      </c>
      <c r="AW165" s="430">
        <f t="shared" si="46"/>
        <v>5.6411124000000026</v>
      </c>
      <c r="AX165" s="516">
        <f t="shared" si="47"/>
        <v>23.081474631751238</v>
      </c>
      <c r="AY165" s="606">
        <v>0.32</v>
      </c>
      <c r="AZ165" s="571">
        <v>9.6</v>
      </c>
      <c r="BA165" s="571">
        <v>-18.399999999999999</v>
      </c>
      <c r="BB165" s="571">
        <v>-0.12</v>
      </c>
      <c r="BC165" s="571">
        <v>-5.6000000000000005</v>
      </c>
      <c r="BE165" s="421">
        <v>2017</v>
      </c>
      <c r="BF165" s="421">
        <f t="shared" si="48"/>
        <v>1</v>
      </c>
      <c r="BG165" s="578">
        <v>7.04</v>
      </c>
      <c r="BH165" t="s">
        <v>3876</v>
      </c>
      <c r="BI165" t="s">
        <v>3877</v>
      </c>
    </row>
    <row r="166" spans="1:61" ht="11.25" customHeight="1" x14ac:dyDescent="0.25">
      <c r="A166" s="477" t="s">
        <v>4165</v>
      </c>
      <c r="B166" s="405" t="s">
        <v>3466</v>
      </c>
      <c r="C166" s="734" t="s">
        <v>3636</v>
      </c>
      <c r="D166" s="734" t="s">
        <v>4814</v>
      </c>
      <c r="E166" s="504">
        <v>12</v>
      </c>
      <c r="F166" s="33">
        <v>456</v>
      </c>
      <c r="G166" s="33" t="s">
        <v>105</v>
      </c>
      <c r="H166" s="33" t="s">
        <v>105</v>
      </c>
      <c r="I166" s="395">
        <v>34.409999999999997</v>
      </c>
      <c r="J166" s="430">
        <f t="shared" si="35"/>
        <v>3.8942167974426045</v>
      </c>
      <c r="K166" s="8">
        <v>0.33500000000000002</v>
      </c>
      <c r="L166" s="33">
        <v>4</v>
      </c>
      <c r="M166" s="423">
        <f t="shared" si="36"/>
        <v>1.34</v>
      </c>
      <c r="N166" s="33" t="s">
        <v>469</v>
      </c>
      <c r="O166" s="409">
        <v>0.28999999999999998</v>
      </c>
      <c r="P166" s="422">
        <v>45747</v>
      </c>
      <c r="Q166" s="422">
        <v>45762</v>
      </c>
      <c r="R166" s="423">
        <f t="shared" si="37"/>
        <v>15.517241379310359</v>
      </c>
      <c r="S166" s="474">
        <f>IF(INDEX(Historical!$D$7:$D$1190,MATCH(B166,Historical!$B$7:$B$1192,0))=0,"n/a",(INDEX(Historical!$C$7:$C$1190,MATCH(B166,Historical!$B$7:$B$1192,0))/INDEX(Historical!$D$7:$D$1190,MATCH(B166,Historical!$B$7:$B$1192,0))-1)*100)</f>
        <v>3.1390134529147851</v>
      </c>
      <c r="T166" s="474">
        <f>IF(INDEX(Historical!$F$7:$F$1190,MATCH(B166,Historical!$B$7:$B$1192,0))=0,"n/a",((INDEX(Historical!$C$7:$C$1190,MATCH(B166,Historical!$B$7:$B$1192,0))/INDEX(Historical!$F$7:$F$1190,MATCH(B166,Historical!$B$7:$B$1192,0)))^(1/3)-1)*100)</f>
        <v>3.2429764648874926</v>
      </c>
      <c r="U166" s="474">
        <f>IF(INDEX(Historical!$H$7:$H$1190,MATCH(B166,Historical!$B$7:$B$1192,0))=0,"n/a",((INDEX(Historical!$C$7:$C$1190,MATCH(B166,Historical!$B$7:$B$1192,0))/INDEX(Historical!$H$7:$H$1190,MATCH(B166,Historical!$B$7:$B$1192,0)))^(1/5)-1)*100)</f>
        <v>5.4977102369160535</v>
      </c>
      <c r="V166" s="474">
        <f>IF(INDEX(Historical!$M$7:$M$1190,MATCH(B166,Historical!$B$7:$B$1192,0))=0,"n/a",((INDEX(Historical!$C$7:$C$1190,MATCH(B166,Historical!$B$7:$B$1192,0))/INDEX(Historical!$M$7:$M$1190,MATCH(B166,Historical!$B$7:$B$1192,0)))^(1/10)-1)*100)</f>
        <v>24.847193112378708</v>
      </c>
      <c r="W166" s="475">
        <f t="shared" si="38"/>
        <v>0.22126081654579852</v>
      </c>
      <c r="X166" s="476">
        <f t="shared" si="39"/>
        <v>0.5405811442395333</v>
      </c>
      <c r="Y166" s="431"/>
      <c r="Z166" s="430">
        <f t="shared" si="40"/>
        <v>111.66666666666667</v>
      </c>
      <c r="AA166" s="581">
        <f t="shared" si="41"/>
        <v>28.674999999999997</v>
      </c>
      <c r="AB166" s="406">
        <v>12</v>
      </c>
      <c r="AC166" s="578">
        <v>1.2</v>
      </c>
      <c r="AD166" s="578">
        <v>1.1100000000000001</v>
      </c>
      <c r="AE166" s="568">
        <v>20.58</v>
      </c>
      <c r="AF166" s="568">
        <v>2.08</v>
      </c>
      <c r="AG166" s="568">
        <v>8.36</v>
      </c>
      <c r="AH166" s="568">
        <v>76.8</v>
      </c>
      <c r="AI166" s="568">
        <v>8.1</v>
      </c>
      <c r="AJ166" s="457">
        <v>10.17</v>
      </c>
      <c r="AK166" s="457">
        <v>25.900000000000002</v>
      </c>
      <c r="AL166" s="578">
        <v>7680</v>
      </c>
      <c r="AM166" s="578">
        <v>0.55999999999999994</v>
      </c>
      <c r="AN166" s="578">
        <v>0.35</v>
      </c>
      <c r="AO166" s="510">
        <f t="shared" si="42"/>
        <v>-19.283072965641338</v>
      </c>
      <c r="AP166" s="511">
        <f t="shared" si="43"/>
        <v>9.3919270343586589</v>
      </c>
      <c r="AQ166" s="582">
        <f t="shared" si="44"/>
        <v>62.814140800006804</v>
      </c>
      <c r="AR166" s="430">
        <f>INDEX(Historical!$C$7:$C$1190,MATCH(B166,Historical!$B$7:$B$1214,0))*IF(AH166="n/a",1.03,IF(AH166&lt;0,1.01,IF(AH166&gt;10,1.1,(1+AH166/100))))</f>
        <v>1.2649999999999999</v>
      </c>
      <c r="AS166" s="581">
        <f t="shared" si="45"/>
        <v>1.3674649999999999</v>
      </c>
      <c r="AT166" s="581">
        <f t="shared" si="49"/>
        <v>1.5042115</v>
      </c>
      <c r="AU166" s="581">
        <f t="shared" si="49"/>
        <v>1.6546326500000001</v>
      </c>
      <c r="AV166" s="581">
        <f t="shared" si="49"/>
        <v>1.8200959150000002</v>
      </c>
      <c r="AW166" s="430">
        <f t="shared" si="46"/>
        <v>7.6114050650000005</v>
      </c>
      <c r="AX166" s="516">
        <f t="shared" si="47"/>
        <v>22.119747355419939</v>
      </c>
      <c r="AY166" s="500">
        <v>0.86</v>
      </c>
      <c r="AZ166" s="568">
        <v>38.81</v>
      </c>
      <c r="BA166" s="568">
        <v>-1.46</v>
      </c>
      <c r="BB166" s="568">
        <v>7.6300000000000008</v>
      </c>
      <c r="BC166" s="568">
        <v>18.63</v>
      </c>
      <c r="BE166" s="421">
        <v>2014</v>
      </c>
      <c r="BF166" s="421">
        <f t="shared" si="48"/>
        <v>1</v>
      </c>
      <c r="BG166" s="578">
        <v>5.96</v>
      </c>
      <c r="BH166" t="s">
        <v>3876</v>
      </c>
      <c r="BI166" t="s">
        <v>3878</v>
      </c>
    </row>
    <row r="167" spans="1:61" ht="11.25" customHeight="1" x14ac:dyDescent="0.25">
      <c r="A167" s="8" t="s">
        <v>4873</v>
      </c>
      <c r="B167" s="405" t="s">
        <v>4863</v>
      </c>
      <c r="C167" s="734" t="s">
        <v>3535</v>
      </c>
      <c r="D167" s="734" t="s">
        <v>3640</v>
      </c>
      <c r="E167" s="504">
        <v>6</v>
      </c>
      <c r="F167" s="33">
        <v>634</v>
      </c>
      <c r="G167" s="33" t="s">
        <v>105</v>
      </c>
      <c r="H167" s="33" t="s">
        <v>105</v>
      </c>
      <c r="I167" s="573">
        <v>72.25</v>
      </c>
      <c r="J167" s="430">
        <f t="shared" si="35"/>
        <v>1.7162629757785468</v>
      </c>
      <c r="K167" s="575">
        <v>0.31</v>
      </c>
      <c r="L167" s="406">
        <v>4</v>
      </c>
      <c r="M167" s="423">
        <f t="shared" si="36"/>
        <v>1.24</v>
      </c>
      <c r="N167" s="183" t="s">
        <v>492</v>
      </c>
      <c r="O167" s="505">
        <v>0.3</v>
      </c>
      <c r="P167" s="422">
        <v>45706</v>
      </c>
      <c r="Q167" s="422">
        <v>45714</v>
      </c>
      <c r="R167" s="423">
        <f t="shared" si="37"/>
        <v>3.3333333333333366</v>
      </c>
      <c r="S167" s="474">
        <f>IF(INDEX(Historical!$D$7:$D$1190,MATCH(B167,Historical!$B$7:$B$1192,0))=0,"n/a",(INDEX(Historical!$C$7:$C$1190,MATCH(B167,Historical!$B$7:$B$1192,0))/INDEX(Historical!$D$7:$D$1190,MATCH(B167,Historical!$B$7:$B$1192,0))-1)*100)</f>
        <v>3.4482758620689724</v>
      </c>
      <c r="T167" s="474">
        <f>IF(INDEX(Historical!$F$7:$F$1190,MATCH(B167,Historical!$B$7:$B$1192,0))=0,"n/a",((INDEX(Historical!$C$7:$C$1190,MATCH(B167,Historical!$B$7:$B$1192,0))/INDEX(Historical!$F$7:$F$1190,MATCH(B167,Historical!$B$7:$B$1192,0)))^(1/3)-1)*100)</f>
        <v>7.7217345015941907</v>
      </c>
      <c r="U167" s="474">
        <f>IF(INDEX(Historical!$H$7:$H$1190,MATCH(B167,Historical!$B$7:$B$1192,0))=0,"n/a",((INDEX(Historical!$C$7:$C$1190,MATCH(B167,Historical!$B$7:$B$1192,0))/INDEX(Historical!$H$7:$H$1190,MATCH(B167,Historical!$B$7:$B$1192,0)))^(1/5)-1)*100)</f>
        <v>8.4471771197698544</v>
      </c>
      <c r="V167" s="474" t="str">
        <f>IF(INDEX(Historical!$M$7:$M$1190,MATCH(B167,Historical!$B$7:$B$1192,0))=0,"n/a",((INDEX(Historical!$C$7:$C$1190,MATCH(B167,Historical!$B$7:$B$1192,0))/INDEX(Historical!$M$7:$M$1190,MATCH(B167,Historical!$B$7:$B$1192,0)))^(1/10)-1)*100)</f>
        <v>n/a</v>
      </c>
      <c r="W167" s="475" t="str">
        <f t="shared" si="38"/>
        <v>n/a</v>
      </c>
      <c r="X167" s="476">
        <f t="shared" si="39"/>
        <v>1.2995657107338237</v>
      </c>
      <c r="Y167" s="405"/>
      <c r="Z167" s="430">
        <f t="shared" si="40"/>
        <v>25.203252032520325</v>
      </c>
      <c r="AA167" s="581">
        <f t="shared" si="41"/>
        <v>14.684959349593496</v>
      </c>
      <c r="AB167" s="406">
        <v>12</v>
      </c>
      <c r="AC167" s="568">
        <v>4.92</v>
      </c>
      <c r="AD167" s="568">
        <v>1.81</v>
      </c>
      <c r="AE167" s="568">
        <v>1.72</v>
      </c>
      <c r="AF167" s="568">
        <v>2.31</v>
      </c>
      <c r="AG167" s="568">
        <v>16.689999999999998</v>
      </c>
      <c r="AH167" s="568">
        <v>8.57</v>
      </c>
      <c r="AI167" s="568">
        <v>6.93</v>
      </c>
      <c r="AJ167" s="568">
        <v>6.5</v>
      </c>
      <c r="AK167" s="568">
        <v>8.1</v>
      </c>
      <c r="AL167" s="576">
        <v>35290</v>
      </c>
      <c r="AM167" s="571">
        <v>0.42</v>
      </c>
      <c r="AN167" s="568">
        <v>0.08</v>
      </c>
      <c r="AO167" s="510">
        <f t="shared" si="42"/>
        <v>-4.5215192540450957</v>
      </c>
      <c r="AP167" s="511">
        <f t="shared" si="43"/>
        <v>10.163440095548401</v>
      </c>
      <c r="AQ167" s="582">
        <f t="shared" si="44"/>
        <v>22.786637162122236</v>
      </c>
      <c r="AR167" s="430">
        <f>INDEX(Historical!$C$7:$C$1190,MATCH(B167,Historical!$B$7:$B$1214,0))*IF(AH167="n/a",1.03,IF(AH167&lt;0,1.01,IF(AH167&gt;10,1.1,(1+AH167/100))))</f>
        <v>1.30284</v>
      </c>
      <c r="AS167" s="581">
        <f t="shared" si="45"/>
        <v>1.393126812</v>
      </c>
      <c r="AT167" s="581">
        <f t="shared" ref="AT167:AV186" si="50">IF($AK167="n/a",1.03*AS167,IF($AK167&lt;0,1.01*AS167,IF($AK167&gt;10,1.1*AS167,(1+$AK167/100)*AS167)))</f>
        <v>1.505970083772</v>
      </c>
      <c r="AU167" s="581">
        <f t="shared" si="50"/>
        <v>1.627953660557532</v>
      </c>
      <c r="AV167" s="581">
        <f t="shared" si="50"/>
        <v>1.759817907062692</v>
      </c>
      <c r="AW167" s="430">
        <f t="shared" si="46"/>
        <v>7.589708463392224</v>
      </c>
      <c r="AX167" s="516">
        <f t="shared" si="47"/>
        <v>10.50478680054287</v>
      </c>
      <c r="AY167" s="606">
        <v>0.93</v>
      </c>
      <c r="AZ167" s="571">
        <v>10.27</v>
      </c>
      <c r="BA167" s="571">
        <v>-20.45</v>
      </c>
      <c r="BB167" s="571">
        <v>-2.71</v>
      </c>
      <c r="BC167" s="571">
        <v>-7.37</v>
      </c>
      <c r="BE167" s="421">
        <v>2020</v>
      </c>
      <c r="BF167" s="421">
        <f t="shared" si="48"/>
        <v>1</v>
      </c>
      <c r="BG167" s="578">
        <v>12.57</v>
      </c>
      <c r="BH167" t="s">
        <v>3876</v>
      </c>
      <c r="BI167" t="s">
        <v>3877</v>
      </c>
    </row>
    <row r="168" spans="1:61" ht="11.25" customHeight="1" x14ac:dyDescent="0.25">
      <c r="A168" s="577" t="s">
        <v>4781</v>
      </c>
      <c r="B168" s="405" t="s">
        <v>4779</v>
      </c>
      <c r="C168" s="734" t="s">
        <v>122</v>
      </c>
      <c r="D168" s="734" t="s">
        <v>3518</v>
      </c>
      <c r="E168" s="504">
        <v>7</v>
      </c>
      <c r="F168" s="33">
        <v>619</v>
      </c>
      <c r="G168" s="33" t="s">
        <v>105</v>
      </c>
      <c r="H168" s="33" t="s">
        <v>105</v>
      </c>
      <c r="I168" s="573">
        <v>74.19</v>
      </c>
      <c r="J168" s="430">
        <f t="shared" si="35"/>
        <v>0.97048119692680956</v>
      </c>
      <c r="K168" s="575">
        <v>0.18</v>
      </c>
      <c r="L168" s="406">
        <v>4</v>
      </c>
      <c r="M168" s="423">
        <f t="shared" si="36"/>
        <v>0.72</v>
      </c>
      <c r="N168" s="183" t="s">
        <v>147</v>
      </c>
      <c r="O168" s="505">
        <v>0.17</v>
      </c>
      <c r="P168" s="422">
        <v>45902</v>
      </c>
      <c r="Q168" s="422">
        <v>45915</v>
      </c>
      <c r="R168" s="423">
        <f t="shared" si="37"/>
        <v>5.8823529411764595</v>
      </c>
      <c r="S168" s="474">
        <f>IF(INDEX(Historical!$D$7:$D$1190,MATCH(B168,Historical!$B$7:$B$1192,0))=0,"n/a",(INDEX(Historical!$C$7:$C$1190,MATCH(B168,Historical!$B$7:$B$1192,0))/INDEX(Historical!$D$7:$D$1190,MATCH(B168,Historical!$B$7:$B$1192,0))-1)*100)</f>
        <v>6.4516129032258229</v>
      </c>
      <c r="T168" s="474">
        <f>IF(INDEX(Historical!$F$7:$F$1190,MATCH(B168,Historical!$B$7:$B$1192,0))=0,"n/a",((INDEX(Historical!$C$7:$C$1190,MATCH(B168,Historical!$B$7:$B$1192,0))/INDEX(Historical!$F$7:$F$1190,MATCH(B168,Historical!$B$7:$B$1192,0)))^(1/3)-1)*100)</f>
        <v>6.917810999860885</v>
      </c>
      <c r="U168" s="474">
        <f>IF(INDEX(Historical!$H$7:$H$1190,MATCH(B168,Historical!$B$7:$B$1192,0))=0,"n/a",((INDEX(Historical!$C$7:$C$1190,MATCH(B168,Historical!$B$7:$B$1192,0))/INDEX(Historical!$H$7:$H$1190,MATCH(B168,Historical!$B$7:$B$1192,0)))^(1/5)-1)*100)</f>
        <v>20.479766598839678</v>
      </c>
      <c r="V168" s="474" t="str">
        <f>IF(INDEX(Historical!$M$7:$M$1190,MATCH(B168,Historical!$B$7:$B$1192,0))=0,"n/a",((INDEX(Historical!$C$7:$C$1190,MATCH(B168,Historical!$B$7:$B$1192,0))/INDEX(Historical!$M$7:$M$1190,MATCH(B168,Historical!$B$7:$B$1192,0)))^(1/10)-1)*100)</f>
        <v>n/a</v>
      </c>
      <c r="W168" s="475" t="str">
        <f t="shared" si="38"/>
        <v>n/a</v>
      </c>
      <c r="X168" s="476" t="str">
        <f t="shared" si="39"/>
        <v>n/a</v>
      </c>
      <c r="Y168" s="451"/>
      <c r="Z168" s="430">
        <f t="shared" si="40"/>
        <v>34.95145631067961</v>
      </c>
      <c r="AA168" s="581">
        <f t="shared" si="41"/>
        <v>36.014563106796118</v>
      </c>
      <c r="AB168" s="406">
        <v>12</v>
      </c>
      <c r="AC168" s="568">
        <v>2.06</v>
      </c>
      <c r="AD168" s="568">
        <v>2.14</v>
      </c>
      <c r="AE168" s="568">
        <v>2.93</v>
      </c>
      <c r="AF168" s="568">
        <v>1.95</v>
      </c>
      <c r="AG168" s="568">
        <v>5.75</v>
      </c>
      <c r="AH168" s="568">
        <v>22.84</v>
      </c>
      <c r="AI168" s="568">
        <v>14.29</v>
      </c>
      <c r="AJ168" s="568" t="s">
        <v>135</v>
      </c>
      <c r="AK168" s="568">
        <v>16.88</v>
      </c>
      <c r="AL168" s="576">
        <v>50380</v>
      </c>
      <c r="AM168" s="571">
        <v>0.16</v>
      </c>
      <c r="AN168" s="568">
        <v>0.14000000000000001</v>
      </c>
      <c r="AO168" s="510">
        <f t="shared" si="42"/>
        <v>-14.564315311029631</v>
      </c>
      <c r="AP168" s="511">
        <f t="shared" si="43"/>
        <v>21.450247795766487</v>
      </c>
      <c r="AQ168" s="582">
        <f t="shared" si="44"/>
        <v>76.670940902071692</v>
      </c>
      <c r="AR168" s="430">
        <f>INDEX(Historical!$C$7:$C$1190,MATCH(B168,Historical!$B$7:$B$1214,0))*IF(AH168="n/a",1.03,IF(AH168&lt;0,1.01,IF(AH168&gt;10,1.1,(1+AH168/100))))</f>
        <v>0.72600000000000009</v>
      </c>
      <c r="AS168" s="581">
        <f t="shared" si="45"/>
        <v>0.7986000000000002</v>
      </c>
      <c r="AT168" s="581">
        <f t="shared" si="50"/>
        <v>0.87846000000000024</v>
      </c>
      <c r="AU168" s="581">
        <f t="shared" si="50"/>
        <v>0.96630600000000033</v>
      </c>
      <c r="AV168" s="581">
        <f t="shared" si="50"/>
        <v>1.0629366000000005</v>
      </c>
      <c r="AW168" s="430">
        <f t="shared" si="46"/>
        <v>4.4323026000000016</v>
      </c>
      <c r="AX168" s="516">
        <f t="shared" si="47"/>
        <v>5.9742587949858494</v>
      </c>
      <c r="AY168" s="606">
        <v>0.78</v>
      </c>
      <c r="AZ168" s="571">
        <v>38.93</v>
      </c>
      <c r="BA168" s="571">
        <v>-4.16</v>
      </c>
      <c r="BB168" s="571">
        <v>1.1100000000000001</v>
      </c>
      <c r="BC168" s="571">
        <v>13.63</v>
      </c>
      <c r="BE168" s="421">
        <v>2019</v>
      </c>
      <c r="BF168" s="421">
        <f t="shared" si="48"/>
        <v>1</v>
      </c>
      <c r="BG168" s="578">
        <v>3.53</v>
      </c>
      <c r="BH168" t="s">
        <v>3876</v>
      </c>
      <c r="BI168" t="s">
        <v>3877</v>
      </c>
    </row>
    <row r="169" spans="1:61" ht="11.25" customHeight="1" x14ac:dyDescent="0.25">
      <c r="A169" s="8" t="s">
        <v>1038</v>
      </c>
      <c r="B169" s="405" t="s">
        <v>1039</v>
      </c>
      <c r="C169" s="734" t="s">
        <v>3636</v>
      </c>
      <c r="D169" s="734" t="s">
        <v>4812</v>
      </c>
      <c r="E169" s="504">
        <v>15</v>
      </c>
      <c r="F169" s="33">
        <v>284</v>
      </c>
      <c r="G169" s="33" t="s">
        <v>105</v>
      </c>
      <c r="H169" s="33" t="s">
        <v>105</v>
      </c>
      <c r="I169" s="573">
        <v>40.92</v>
      </c>
      <c r="J169" s="430">
        <f t="shared" si="35"/>
        <v>5.0830889540566959</v>
      </c>
      <c r="K169" s="575">
        <v>0.52</v>
      </c>
      <c r="L169" s="406">
        <v>4</v>
      </c>
      <c r="M169" s="423">
        <f t="shared" si="36"/>
        <v>2.08</v>
      </c>
      <c r="N169" s="183" t="s">
        <v>216</v>
      </c>
      <c r="O169" s="505">
        <v>0.51</v>
      </c>
      <c r="P169" s="422">
        <v>45659</v>
      </c>
      <c r="Q169" s="422">
        <v>45673</v>
      </c>
      <c r="R169" s="423">
        <f t="shared" si="37"/>
        <v>1.9607843137254919</v>
      </c>
      <c r="S169" s="474">
        <f>IF(INDEX(Historical!$D$7:$D$1190,MATCH(B169,Historical!$B$7:$B$1192,0))=0,"n/a",(INDEX(Historical!$C$7:$C$1190,MATCH(B169,Historical!$B$7:$B$1192,0))/INDEX(Historical!$D$7:$D$1190,MATCH(B169,Historical!$B$7:$B$1192,0))-1)*100)</f>
        <v>4.081632653061229</v>
      </c>
      <c r="T169" s="474">
        <f>IF(INDEX(Historical!$F$7:$F$1190,MATCH(B169,Historical!$B$7:$B$1192,0))=0,"n/a",((INDEX(Historical!$C$7:$C$1190,MATCH(B169,Historical!$B$7:$B$1192,0))/INDEX(Historical!$F$7:$F$1190,MATCH(B169,Historical!$B$7:$B$1192,0)))^(1/3)-1)*100)</f>
        <v>14.471424255333186</v>
      </c>
      <c r="U169" s="474">
        <f>IF(INDEX(Historical!$H$7:$H$1190,MATCH(B169,Historical!$B$7:$B$1192,0))=0,"n/a",((INDEX(Historical!$C$7:$C$1190,MATCH(B169,Historical!$B$7:$B$1192,0))/INDEX(Historical!$H$7:$H$1190,MATCH(B169,Historical!$B$7:$B$1192,0)))^(1/5)-1)*100)</f>
        <v>9.7700948713745017</v>
      </c>
      <c r="V169" s="474">
        <f>IF(INDEX(Historical!$M$7:$M$1190,MATCH(B169,Historical!$B$7:$B$1192,0))=0,"n/a",((INDEX(Historical!$C$7:$C$1190,MATCH(B169,Historical!$B$7:$B$1192,0))/INDEX(Historical!$M$7:$M$1190,MATCH(B169,Historical!$B$7:$B$1192,0)))^(1/10)-1)*100)</f>
        <v>14.646996692066061</v>
      </c>
      <c r="W169" s="475">
        <f t="shared" si="38"/>
        <v>0.6670374191227022</v>
      </c>
      <c r="X169" s="476">
        <f t="shared" si="39"/>
        <v>0.68322341757863658</v>
      </c>
      <c r="Y169" s="439"/>
      <c r="Z169" s="430">
        <f t="shared" si="40"/>
        <v>126.82926829268293</v>
      </c>
      <c r="AA169" s="581">
        <f t="shared" si="41"/>
        <v>24.951219512195124</v>
      </c>
      <c r="AB169" s="406">
        <v>12</v>
      </c>
      <c r="AC169" s="568">
        <v>1.64</v>
      </c>
      <c r="AD169" s="568" t="s">
        <v>135</v>
      </c>
      <c r="AE169" s="568">
        <v>8.57</v>
      </c>
      <c r="AF169" s="568">
        <v>3.32</v>
      </c>
      <c r="AG169" s="568">
        <v>13.43</v>
      </c>
      <c r="AH169" s="568">
        <v>-11.55</v>
      </c>
      <c r="AI169" s="568">
        <v>1.5599999999999998</v>
      </c>
      <c r="AJ169" s="568">
        <v>14.299999999999999</v>
      </c>
      <c r="AK169" s="568">
        <v>-1.59</v>
      </c>
      <c r="AL169" s="576">
        <v>9380</v>
      </c>
      <c r="AM169" s="571">
        <v>0.89999999999999991</v>
      </c>
      <c r="AN169" s="568">
        <v>1.22</v>
      </c>
      <c r="AO169" s="510">
        <f t="shared" si="42"/>
        <v>-10.098035686763925</v>
      </c>
      <c r="AP169" s="511">
        <f t="shared" si="43"/>
        <v>14.853183825431199</v>
      </c>
      <c r="AQ169" s="582">
        <f t="shared" si="44"/>
        <v>91.877332087731745</v>
      </c>
      <c r="AR169" s="430">
        <f>INDEX(Historical!$C$7:$C$1190,MATCH(B169,Historical!$B$7:$B$1214,0))*IF(AH169="n/a",1.03,IF(AH169&lt;0,1.01,IF(AH169&gt;10,1.1,(1+AH169/100))))</f>
        <v>2.0604</v>
      </c>
      <c r="AS169" s="581">
        <f t="shared" si="45"/>
        <v>2.0925422400000002</v>
      </c>
      <c r="AT169" s="581">
        <f t="shared" si="50"/>
        <v>2.1134676624000002</v>
      </c>
      <c r="AU169" s="581">
        <f t="shared" si="50"/>
        <v>2.1346023390240001</v>
      </c>
      <c r="AV169" s="581">
        <f t="shared" si="50"/>
        <v>2.1559483624142399</v>
      </c>
      <c r="AW169" s="430">
        <f t="shared" si="46"/>
        <v>10.556960603838238</v>
      </c>
      <c r="AX169" s="516">
        <f t="shared" si="47"/>
        <v>25.799023958548968</v>
      </c>
      <c r="AY169" s="606">
        <v>0.96</v>
      </c>
      <c r="AZ169" s="571">
        <v>19.509999999999998</v>
      </c>
      <c r="BA169" s="571">
        <v>-25.790000000000003</v>
      </c>
      <c r="BB169" s="571">
        <v>-0.25</v>
      </c>
      <c r="BC169" s="571">
        <v>-3.3300000000000005</v>
      </c>
      <c r="BE169" s="421">
        <v>2011</v>
      </c>
      <c r="BF169" s="421">
        <f t="shared" si="48"/>
        <v>1</v>
      </c>
      <c r="BG169" s="578">
        <v>5.81</v>
      </c>
      <c r="BH169" t="s">
        <v>3876</v>
      </c>
      <c r="BI169" t="s">
        <v>3878</v>
      </c>
    </row>
    <row r="170" spans="1:61" ht="11.25" customHeight="1" x14ac:dyDescent="0.25">
      <c r="A170" s="95" t="s">
        <v>4168</v>
      </c>
      <c r="B170" s="405" t="s">
        <v>176</v>
      </c>
      <c r="C170" s="734" t="s">
        <v>177</v>
      </c>
      <c r="D170" s="734" t="s">
        <v>3650</v>
      </c>
      <c r="E170" s="504">
        <v>38</v>
      </c>
      <c r="F170" s="33">
        <v>76</v>
      </c>
      <c r="G170" s="33" t="s">
        <v>114</v>
      </c>
      <c r="H170" s="33" t="s">
        <v>114</v>
      </c>
      <c r="I170" s="568">
        <v>160.6</v>
      </c>
      <c r="J170" s="430">
        <f t="shared" si="35"/>
        <v>4.2590286425902866</v>
      </c>
      <c r="K170" s="579">
        <v>1.71</v>
      </c>
      <c r="L170" s="406">
        <v>4</v>
      </c>
      <c r="M170" s="423">
        <f t="shared" si="36"/>
        <v>6.84</v>
      </c>
      <c r="N170" s="183" t="s">
        <v>110</v>
      </c>
      <c r="O170" s="506">
        <v>1.63</v>
      </c>
      <c r="P170" s="422">
        <v>45702</v>
      </c>
      <c r="Q170" s="422">
        <v>45726</v>
      </c>
      <c r="R170" s="423">
        <f t="shared" si="37"/>
        <v>4.9079754601227048</v>
      </c>
      <c r="S170" s="474">
        <f>IF(INDEX(Historical!$D$7:$D$1190,MATCH(B170,Historical!$B$7:$B$1192,0))=0,"n/a",(INDEX(Historical!$C$7:$C$1190,MATCH(B170,Historical!$B$7:$B$1192,0))/INDEX(Historical!$D$7:$D$1190,MATCH(B170,Historical!$B$7:$B$1192,0))-1)*100)</f>
        <v>7.9470198675496651</v>
      </c>
      <c r="T170" s="474">
        <f>IF(INDEX(Historical!$F$7:$F$1190,MATCH(B170,Historical!$B$7:$B$1192,0))=0,"n/a",((INDEX(Historical!$C$7:$C$1190,MATCH(B170,Historical!$B$7:$B$1192,0))/INDEX(Historical!$F$7:$F$1190,MATCH(B170,Historical!$B$7:$B$1192,0)))^(1/3)-1)*100)</f>
        <v>7.0823001992105672</v>
      </c>
      <c r="U170" s="474">
        <f>IF(INDEX(Historical!$H$7:$H$1190,MATCH(B170,Historical!$B$7:$B$1192,0))=0,"n/a",((INDEX(Historical!$C$7:$C$1190,MATCH(B170,Historical!$B$7:$B$1192,0))/INDEX(Historical!$H$7:$H$1190,MATCH(B170,Historical!$B$7:$B$1192,0)))^(1/5)-1)*100)</f>
        <v>6.4947328934709558</v>
      </c>
      <c r="V170" s="474">
        <f>IF(INDEX(Historical!$M$7:$M$1190,MATCH(B170,Historical!$B$7:$B$1192,0))=0,"n/a",((INDEX(Historical!$C$7:$C$1190,MATCH(B170,Historical!$B$7:$B$1192,0))/INDEX(Historical!$M$7:$M$1190,MATCH(B170,Historical!$B$7:$B$1192,0)))^(1/10)-1)*100)</f>
        <v>4.4711920056456078</v>
      </c>
      <c r="W170" s="475">
        <f t="shared" si="38"/>
        <v>1.4525730242115074</v>
      </c>
      <c r="X170" s="476">
        <f t="shared" si="39"/>
        <v>0.14594905378586417</v>
      </c>
      <c r="Y170" s="442"/>
      <c r="Z170" s="430">
        <f t="shared" si="40"/>
        <v>88.258064516129025</v>
      </c>
      <c r="AA170" s="581">
        <f t="shared" si="41"/>
        <v>20.72258064516129</v>
      </c>
      <c r="AB170" s="406">
        <v>12</v>
      </c>
      <c r="AC170" s="568">
        <v>7.75</v>
      </c>
      <c r="AD170" s="568">
        <v>3.94</v>
      </c>
      <c r="AE170" s="568">
        <v>1.75</v>
      </c>
      <c r="AF170" s="568">
        <v>1.9</v>
      </c>
      <c r="AG170" s="568">
        <v>8.9700000000000006</v>
      </c>
      <c r="AH170" s="569">
        <v>-21.43</v>
      </c>
      <c r="AI170" s="569">
        <v>19.23</v>
      </c>
      <c r="AJ170" s="568">
        <v>44.5</v>
      </c>
      <c r="AK170" s="568">
        <v>5.26</v>
      </c>
      <c r="AL170" s="576">
        <v>328810</v>
      </c>
      <c r="AM170" s="571">
        <v>0.5</v>
      </c>
      <c r="AN170" s="568">
        <v>0.2</v>
      </c>
      <c r="AO170" s="510">
        <f t="shared" si="42"/>
        <v>-9.968819109100048</v>
      </c>
      <c r="AP170" s="511">
        <f t="shared" si="43"/>
        <v>10.753761536061242</v>
      </c>
      <c r="AQ170" s="582">
        <f t="shared" si="44"/>
        <v>32.284043256767816</v>
      </c>
      <c r="AR170" s="430">
        <f>INDEX(Historical!$C$7:$C$1190,MATCH(B170,Historical!$B$7:$B$1214,0))*IF(AH170="n/a",1.03,IF(AH170&lt;0,1.01,IF(AH170&gt;10,1.1,(1+AH170/100))))</f>
        <v>6.5851999999999995</v>
      </c>
      <c r="AS170" s="581">
        <f t="shared" si="45"/>
        <v>7.2437199999999997</v>
      </c>
      <c r="AT170" s="581">
        <f t="shared" si="50"/>
        <v>7.6247396719999996</v>
      </c>
      <c r="AU170" s="581">
        <f t="shared" si="50"/>
        <v>8.0258009787471991</v>
      </c>
      <c r="AV170" s="581">
        <f t="shared" si="50"/>
        <v>8.4479581102293011</v>
      </c>
      <c r="AW170" s="430">
        <f t="shared" si="46"/>
        <v>37.927418760976501</v>
      </c>
      <c r="AX170" s="516">
        <f t="shared" si="47"/>
        <v>23.6160764389642</v>
      </c>
      <c r="AY170" s="606">
        <v>0.87</v>
      </c>
      <c r="AZ170" s="571">
        <v>21.63</v>
      </c>
      <c r="BA170" s="571">
        <v>-4.95</v>
      </c>
      <c r="BB170" s="571">
        <v>5.43</v>
      </c>
      <c r="BC170" s="571">
        <v>6.5500000000000007</v>
      </c>
      <c r="BE170" s="421">
        <v>1988</v>
      </c>
      <c r="BF170" s="421">
        <f t="shared" si="48"/>
        <v>4</v>
      </c>
      <c r="BG170" s="578">
        <v>5.36</v>
      </c>
      <c r="BH170" t="s">
        <v>3876</v>
      </c>
      <c r="BI170" t="s">
        <v>3877</v>
      </c>
    </row>
    <row r="171" spans="1:61" ht="11.25" customHeight="1" x14ac:dyDescent="0.25">
      <c r="A171" s="577" t="s">
        <v>4015</v>
      </c>
      <c r="B171" s="405" t="s">
        <v>4012</v>
      </c>
      <c r="C171" s="734" t="s">
        <v>111</v>
      </c>
      <c r="D171" s="734" t="s">
        <v>3658</v>
      </c>
      <c r="E171" s="504">
        <v>9</v>
      </c>
      <c r="F171" s="33">
        <v>551</v>
      </c>
      <c r="G171" s="33" t="s">
        <v>105</v>
      </c>
      <c r="H171" s="33" t="s">
        <v>105</v>
      </c>
      <c r="I171" s="573">
        <v>478.15</v>
      </c>
      <c r="J171" s="430">
        <f t="shared" si="35"/>
        <v>0.20077381574819617</v>
      </c>
      <c r="K171" s="575">
        <v>0.24</v>
      </c>
      <c r="L171" s="406">
        <v>4</v>
      </c>
      <c r="M171" s="423">
        <f t="shared" si="36"/>
        <v>0.96</v>
      </c>
      <c r="N171" s="183" t="s">
        <v>658</v>
      </c>
      <c r="O171" s="505">
        <v>0.21</v>
      </c>
      <c r="P171" s="422">
        <v>45824</v>
      </c>
      <c r="Q171" s="422">
        <v>45845</v>
      </c>
      <c r="R171" s="423">
        <f t="shared" si="37"/>
        <v>14.285714285714285</v>
      </c>
      <c r="S171" s="474">
        <f>IF(INDEX(Historical!$D$7:$D$1190,MATCH(B171,Historical!$B$7:$B$1192,0))=0,"n/a",(INDEX(Historical!$C$7:$C$1190,MATCH(B171,Historical!$B$7:$B$1192,0))/INDEX(Historical!$D$7:$D$1190,MATCH(B171,Historical!$B$7:$B$1192,0))-1)*100)</f>
        <v>5.0632911392404889</v>
      </c>
      <c r="T171" s="474">
        <f>IF(INDEX(Historical!$F$7:$F$1190,MATCH(B171,Historical!$B$7:$B$1192,0))=0,"n/a",((INDEX(Historical!$C$7:$C$1190,MATCH(B171,Historical!$B$7:$B$1192,0))/INDEX(Historical!$F$7:$F$1190,MATCH(B171,Historical!$B$7:$B$1192,0)))^(1/3)-1)*100)</f>
        <v>5.343218065147215</v>
      </c>
      <c r="U171" s="474">
        <f>IF(INDEX(Historical!$H$7:$H$1190,MATCH(B171,Historical!$B$7:$B$1192,0))=0,"n/a",((INDEX(Historical!$C$7:$C$1190,MATCH(B171,Historical!$B$7:$B$1192,0))/INDEX(Historical!$H$7:$H$1190,MATCH(B171,Historical!$B$7:$B$1192,0)))^(1/5)-1)*100)</f>
        <v>4.6903933012679477</v>
      </c>
      <c r="V171" s="474">
        <f>IF(INDEX(Historical!$M$7:$M$1190,MATCH(B171,Historical!$B$7:$B$1192,0))=0,"n/a",((INDEX(Historical!$C$7:$C$1190,MATCH(B171,Historical!$B$7:$B$1192,0))/INDEX(Historical!$M$7:$M$1190,MATCH(B171,Historical!$B$7:$B$1192,0)))^(1/10)-1)*100)</f>
        <v>4.787016401106392</v>
      </c>
      <c r="W171" s="475">
        <f t="shared" si="38"/>
        <v>0.97981559039235533</v>
      </c>
      <c r="X171" s="476">
        <f t="shared" si="39"/>
        <v>0.57906090139110467</v>
      </c>
      <c r="Y171" s="451"/>
      <c r="Z171" s="430">
        <f t="shared" si="40"/>
        <v>8.1012658227848107</v>
      </c>
      <c r="AA171" s="581">
        <f t="shared" si="41"/>
        <v>40.350210970464133</v>
      </c>
      <c r="AB171" s="406">
        <v>12</v>
      </c>
      <c r="AC171" s="568">
        <v>11.85</v>
      </c>
      <c r="AD171" s="568">
        <v>3.25</v>
      </c>
      <c r="AE171" s="568">
        <v>5.45</v>
      </c>
      <c r="AF171" s="568">
        <v>6.64</v>
      </c>
      <c r="AG171" s="568">
        <v>17.46</v>
      </c>
      <c r="AH171" s="568">
        <v>18.649999999999999</v>
      </c>
      <c r="AI171" s="568">
        <v>8.89</v>
      </c>
      <c r="AJ171" s="568">
        <v>8.1</v>
      </c>
      <c r="AK171" s="568">
        <v>12.42</v>
      </c>
      <c r="AL171" s="576">
        <v>18020</v>
      </c>
      <c r="AM171" s="571">
        <v>0.48</v>
      </c>
      <c r="AN171" s="568">
        <v>0.42</v>
      </c>
      <c r="AO171" s="510">
        <f t="shared" si="42"/>
        <v>-35.459043853447987</v>
      </c>
      <c r="AP171" s="511">
        <f t="shared" si="43"/>
        <v>4.8911671170161437</v>
      </c>
      <c r="AQ171" s="582">
        <f t="shared" si="44"/>
        <v>245.07673919088506</v>
      </c>
      <c r="AR171" s="430">
        <f>INDEX(Historical!$C$7:$C$1190,MATCH(B171,Historical!$B$7:$B$1214,0))*IF(AH171="n/a",1.03,IF(AH171&lt;0,1.01,IF(AH171&gt;10,1.1,(1+AH171/100))))</f>
        <v>0.91300000000000003</v>
      </c>
      <c r="AS171" s="581">
        <f t="shared" si="45"/>
        <v>0.99416570000000004</v>
      </c>
      <c r="AT171" s="581">
        <f t="shared" si="50"/>
        <v>1.0935822700000002</v>
      </c>
      <c r="AU171" s="581">
        <f t="shared" si="50"/>
        <v>1.2029404970000004</v>
      </c>
      <c r="AV171" s="581">
        <f t="shared" si="50"/>
        <v>1.3232345467000006</v>
      </c>
      <c r="AW171" s="430">
        <f t="shared" si="46"/>
        <v>5.5269230137000012</v>
      </c>
      <c r="AX171" s="516">
        <f t="shared" si="47"/>
        <v>1.1558973154240304</v>
      </c>
      <c r="AY171" s="606">
        <v>1.1499999999999999</v>
      </c>
      <c r="AZ171" s="571">
        <v>79.16</v>
      </c>
      <c r="BA171" s="571">
        <v>-7.53</v>
      </c>
      <c r="BB171" s="571">
        <v>-1.44</v>
      </c>
      <c r="BC171" s="571">
        <v>21.86</v>
      </c>
      <c r="BE171" s="421">
        <v>2017</v>
      </c>
      <c r="BF171" s="421">
        <f t="shared" si="48"/>
        <v>1</v>
      </c>
      <c r="BG171" s="578">
        <v>9.08</v>
      </c>
      <c r="BH171" t="s">
        <v>3876</v>
      </c>
      <c r="BI171" t="s">
        <v>3877</v>
      </c>
    </row>
    <row r="172" spans="1:61" s="540" customFormat="1" ht="11.25" customHeight="1" x14ac:dyDescent="0.25">
      <c r="A172" s="426" t="s">
        <v>4879</v>
      </c>
      <c r="B172" s="546" t="s">
        <v>3588</v>
      </c>
      <c r="C172" s="734" t="s">
        <v>130</v>
      </c>
      <c r="D172" s="734" t="s">
        <v>3645</v>
      </c>
      <c r="E172" s="524">
        <v>6</v>
      </c>
      <c r="F172" s="33">
        <v>654</v>
      </c>
      <c r="G172" s="720" t="s">
        <v>105</v>
      </c>
      <c r="H172" s="720" t="s">
        <v>105</v>
      </c>
      <c r="I172" s="525">
        <v>29.81</v>
      </c>
      <c r="J172" s="526">
        <f t="shared" si="35"/>
        <v>5.9792016101979204</v>
      </c>
      <c r="K172" s="527">
        <v>0.4456</v>
      </c>
      <c r="L172" s="528">
        <v>4</v>
      </c>
      <c r="M172" s="529">
        <f t="shared" si="36"/>
        <v>1.7824</v>
      </c>
      <c r="N172" s="530" t="s">
        <v>147</v>
      </c>
      <c r="O172" s="531">
        <v>0.43840000000000001</v>
      </c>
      <c r="P172" s="714">
        <v>45902</v>
      </c>
      <c r="Q172" s="714">
        <v>45916</v>
      </c>
      <c r="R172" s="529">
        <f t="shared" si="37"/>
        <v>1.642335766423354</v>
      </c>
      <c r="S172" s="474">
        <f>IF(INDEX(Historical!$D$7:$D$1190,MATCH(B172,Historical!$B$7:$B$1192,0))=0,"n/a",(INDEX(Historical!$C$7:$C$1190,MATCH(B172,Historical!$B$7:$B$1192,0))/INDEX(Historical!$D$7:$D$1190,MATCH(B172,Historical!$B$7:$B$1192,0))-1)*100)</f>
        <v>7.3161240108963632</v>
      </c>
      <c r="T172" s="474">
        <f>IF(INDEX(Historical!$F$7:$F$1190,MATCH(B172,Historical!$B$7:$B$1192,0))=0,"n/a",((INDEX(Historical!$C$7:$C$1190,MATCH(B172,Historical!$B$7:$B$1192,0))/INDEX(Historical!$F$7:$F$1190,MATCH(B172,Historical!$B$7:$B$1192,0)))^(1/3)-1)*100)</f>
        <v>7.6183089235624113</v>
      </c>
      <c r="U172" s="474">
        <f>IF(INDEX(Historical!$H$7:$H$1190,MATCH(B172,Historical!$B$7:$B$1192,0))=0,"n/a",((INDEX(Historical!$C$7:$C$1190,MATCH(B172,Historical!$B$7:$B$1192,0))/INDEX(Historical!$H$7:$H$1190,MATCH(B172,Historical!$B$7:$B$1192,0)))^(1/5)-1)*100)</f>
        <v>15.643334719163061</v>
      </c>
      <c r="V172" s="474" t="str">
        <f>IF(INDEX(Historical!$M$7:$M$1190,MATCH(B172,Historical!$B$7:$B$1192,0))=0,"n/a",((INDEX(Historical!$C$7:$C$1190,MATCH(B172,Historical!$B$7:$B$1192,0))/INDEX(Historical!$M$7:$M$1190,MATCH(B172,Historical!$B$7:$B$1192,0)))^(1/10)-1)*100)</f>
        <v>n/a</v>
      </c>
      <c r="W172" s="475" t="str">
        <f t="shared" si="38"/>
        <v>n/a</v>
      </c>
      <c r="X172" s="476" t="str">
        <f t="shared" si="39"/>
        <v>n/a</v>
      </c>
      <c r="Y172" s="546"/>
      <c r="Z172" s="526">
        <f t="shared" si="40"/>
        <v>278.49999999999994</v>
      </c>
      <c r="AA172" s="533">
        <f t="shared" si="41"/>
        <v>46.578125</v>
      </c>
      <c r="AB172" s="528">
        <v>12</v>
      </c>
      <c r="AC172" s="534">
        <v>0.64</v>
      </c>
      <c r="AD172" s="534">
        <v>13.34</v>
      </c>
      <c r="AE172" s="534">
        <v>4.0599999999999996</v>
      </c>
      <c r="AF172" s="534">
        <v>1.9</v>
      </c>
      <c r="AG172" s="534">
        <v>3.8</v>
      </c>
      <c r="AH172" s="534">
        <v>-25.929999999999996</v>
      </c>
      <c r="AI172" s="534">
        <v>49.03</v>
      </c>
      <c r="AJ172" s="534" t="s">
        <v>135</v>
      </c>
      <c r="AK172" s="534">
        <v>3.47</v>
      </c>
      <c r="AL172" s="535">
        <v>5970</v>
      </c>
      <c r="AM172" s="536">
        <v>30.56</v>
      </c>
      <c r="AN172" s="534">
        <v>5.05</v>
      </c>
      <c r="AO172" s="537">
        <f t="shared" si="42"/>
        <v>-24.955588670639017</v>
      </c>
      <c r="AP172" s="538">
        <f t="shared" si="43"/>
        <v>21.622536329360983</v>
      </c>
      <c r="AQ172" s="582">
        <f t="shared" si="44"/>
        <v>98.324579638755026</v>
      </c>
      <c r="AR172" s="430">
        <f>INDEX(Historical!$C$7:$C$1190,MATCH(B172,Historical!$B$7:$B$1214,0))*IF(AH172="n/a",1.03,IF(AH172&lt;0,1.01,IF(AH172&gt;10,1.1,(1+AH172/100))))</f>
        <v>1.671146</v>
      </c>
      <c r="AS172" s="533">
        <f t="shared" si="45"/>
        <v>1.8382606000000001</v>
      </c>
      <c r="AT172" s="533">
        <f t="shared" si="50"/>
        <v>1.9020482428200001</v>
      </c>
      <c r="AU172" s="533">
        <f t="shared" si="50"/>
        <v>1.9680493168458539</v>
      </c>
      <c r="AV172" s="533">
        <f t="shared" si="50"/>
        <v>2.0363406281404051</v>
      </c>
      <c r="AW172" s="526">
        <f t="shared" si="46"/>
        <v>9.4158447878062592</v>
      </c>
      <c r="AX172" s="539">
        <f t="shared" si="47"/>
        <v>31.586195195592953</v>
      </c>
      <c r="AY172" s="607">
        <v>0.85</v>
      </c>
      <c r="AZ172" s="536">
        <v>22.17</v>
      </c>
      <c r="BA172" s="536">
        <v>-10.25</v>
      </c>
      <c r="BB172" s="536">
        <v>-4.7300000000000004</v>
      </c>
      <c r="BC172" s="536">
        <v>2.9899999999999998</v>
      </c>
      <c r="BD172" s="592"/>
      <c r="BE172" s="421">
        <v>2020</v>
      </c>
      <c r="BF172" s="421">
        <f t="shared" si="48"/>
        <v>1</v>
      </c>
      <c r="BG172" s="559">
        <v>0.5</v>
      </c>
      <c r="BH172" t="s">
        <v>3876</v>
      </c>
      <c r="BI172" t="s">
        <v>3877</v>
      </c>
    </row>
    <row r="173" spans="1:61" ht="11.25" customHeight="1" x14ac:dyDescent="0.25">
      <c r="A173" s="8" t="s">
        <v>4169</v>
      </c>
      <c r="B173" s="405" t="s">
        <v>166</v>
      </c>
      <c r="C173" s="734" t="s">
        <v>130</v>
      </c>
      <c r="D173" s="734" t="s">
        <v>3654</v>
      </c>
      <c r="E173" s="504">
        <v>58</v>
      </c>
      <c r="F173" s="33">
        <v>19</v>
      </c>
      <c r="G173" s="33" t="s">
        <v>36</v>
      </c>
      <c r="H173" s="33" t="s">
        <v>36</v>
      </c>
      <c r="I173" s="568">
        <v>46.93</v>
      </c>
      <c r="J173" s="430">
        <f t="shared" si="35"/>
        <v>2.5569997869166845</v>
      </c>
      <c r="K173" s="575">
        <v>0.3</v>
      </c>
      <c r="L173" s="406">
        <v>4</v>
      </c>
      <c r="M173" s="423">
        <f t="shared" si="36"/>
        <v>1.2</v>
      </c>
      <c r="N173" s="183" t="s">
        <v>415</v>
      </c>
      <c r="O173" s="505">
        <v>0.28000000000000003</v>
      </c>
      <c r="P173" s="422">
        <v>45698</v>
      </c>
      <c r="Q173" s="422">
        <v>45709</v>
      </c>
      <c r="R173" s="423">
        <f t="shared" si="37"/>
        <v>7.1428571428571281</v>
      </c>
      <c r="S173" s="474">
        <f>IF(INDEX(Historical!$D$7:$D$1190,MATCH(B173,Historical!$B$7:$B$1192,0))=0,"n/a",(INDEX(Historical!$C$7:$C$1190,MATCH(B173,Historical!$B$7:$B$1192,0))/INDEX(Historical!$D$7:$D$1190,MATCH(B173,Historical!$B$7:$B$1192,0))-1)*100)</f>
        <v>7.6923076923077094</v>
      </c>
      <c r="T173" s="474">
        <f>IF(INDEX(Historical!$F$7:$F$1190,MATCH(B173,Historical!$B$7:$B$1192,0))=0,"n/a",((INDEX(Historical!$C$7:$C$1190,MATCH(B173,Historical!$B$7:$B$1192,0))/INDEX(Historical!$F$7:$F$1190,MATCH(B173,Historical!$B$7:$B$1192,0)))^(1/3)-1)*100)</f>
        <v>6.7767583149812571</v>
      </c>
      <c r="U173" s="474">
        <f>IF(INDEX(Historical!$H$7:$H$1190,MATCH(B173,Historical!$B$7:$B$1192,0))=0,"n/a",((INDEX(Historical!$C$7:$C$1190,MATCH(B173,Historical!$B$7:$B$1192,0))/INDEX(Historical!$H$7:$H$1190,MATCH(B173,Historical!$B$7:$B$1192,0)))^(1/5)-1)*100)</f>
        <v>7.2304642556117127</v>
      </c>
      <c r="V173" s="474">
        <f>IF(INDEX(Historical!$M$7:$M$1190,MATCH(B173,Historical!$B$7:$B$1192,0))=0,"n/a",((INDEX(Historical!$C$7:$C$1190,MATCH(B173,Historical!$B$7:$B$1192,0))/INDEX(Historical!$M$7:$M$1190,MATCH(B173,Historical!$B$7:$B$1192,0)))^(1/10)-1)*100)</f>
        <v>5.5918664580281607</v>
      </c>
      <c r="W173" s="475">
        <f t="shared" si="38"/>
        <v>1.2930323550969356</v>
      </c>
      <c r="X173" s="476">
        <f t="shared" si="39"/>
        <v>0.3624292859955745</v>
      </c>
      <c r="Y173" s="442"/>
      <c r="Z173" s="430">
        <f t="shared" si="40"/>
        <v>52.401746724890828</v>
      </c>
      <c r="AA173" s="581">
        <f t="shared" si="41"/>
        <v>20.49344978165939</v>
      </c>
      <c r="AB173" s="406">
        <v>12</v>
      </c>
      <c r="AC173" s="568">
        <v>2.29</v>
      </c>
      <c r="AD173" s="568" t="s">
        <v>135</v>
      </c>
      <c r="AE173" s="568">
        <v>2.82</v>
      </c>
      <c r="AF173" s="568">
        <v>1.69</v>
      </c>
      <c r="AG173" s="568">
        <v>8.49</v>
      </c>
      <c r="AH173" s="568">
        <v>-25.77</v>
      </c>
      <c r="AI173" s="568">
        <v>6.5299999999999994</v>
      </c>
      <c r="AJ173" s="568">
        <v>19.950000000000003</v>
      </c>
      <c r="AK173" s="568">
        <v>-5.07</v>
      </c>
      <c r="AL173" s="576">
        <v>2800</v>
      </c>
      <c r="AM173" s="571">
        <v>0.86999999999999988</v>
      </c>
      <c r="AN173" s="568">
        <v>0.93</v>
      </c>
      <c r="AO173" s="510">
        <f t="shared" si="42"/>
        <v>-10.705985739130993</v>
      </c>
      <c r="AP173" s="511">
        <f t="shared" si="43"/>
        <v>9.7874640425283967</v>
      </c>
      <c r="AQ173" s="582">
        <f t="shared" si="44"/>
        <v>24.06795652384195</v>
      </c>
      <c r="AR173" s="430">
        <f>INDEX(Historical!$C$7:$C$1190,MATCH(B173,Historical!$B$7:$B$1214,0))*IF(AH173="n/a",1.03,IF(AH173&lt;0,1.01,IF(AH173&gt;10,1.1,(1+AH173/100))))</f>
        <v>1.1312000000000002</v>
      </c>
      <c r="AS173" s="581">
        <f t="shared" si="45"/>
        <v>1.2050673600000001</v>
      </c>
      <c r="AT173" s="581">
        <f t="shared" si="50"/>
        <v>1.2171180336000003</v>
      </c>
      <c r="AU173" s="581">
        <f t="shared" si="50"/>
        <v>1.2292892139360003</v>
      </c>
      <c r="AV173" s="581">
        <f t="shared" si="50"/>
        <v>1.2415821060753602</v>
      </c>
      <c r="AW173" s="430">
        <f t="shared" si="46"/>
        <v>6.0242567136113614</v>
      </c>
      <c r="AX173" s="516">
        <f t="shared" si="47"/>
        <v>12.836685944196379</v>
      </c>
      <c r="AY173" s="606">
        <v>0.68</v>
      </c>
      <c r="AZ173" s="571">
        <v>12.809999999999999</v>
      </c>
      <c r="BA173" s="571">
        <v>-16.489999999999998</v>
      </c>
      <c r="BB173" s="571">
        <v>1.7500000000000002</v>
      </c>
      <c r="BC173" s="571">
        <v>0</v>
      </c>
      <c r="BE173" s="421">
        <v>1968</v>
      </c>
      <c r="BF173" s="421">
        <f t="shared" si="48"/>
        <v>7</v>
      </c>
      <c r="BG173" s="578">
        <v>2.65</v>
      </c>
      <c r="BH173" t="s">
        <v>3876</v>
      </c>
      <c r="BI173" t="s">
        <v>3877</v>
      </c>
    </row>
    <row r="174" spans="1:61" ht="11.25" customHeight="1" x14ac:dyDescent="0.25">
      <c r="A174" s="8" t="s">
        <v>4170</v>
      </c>
      <c r="B174" s="405" t="s">
        <v>489</v>
      </c>
      <c r="C174" s="734" t="s">
        <v>107</v>
      </c>
      <c r="D174" s="734" t="s">
        <v>3652</v>
      </c>
      <c r="E174" s="504">
        <v>27</v>
      </c>
      <c r="F174" s="33">
        <v>137</v>
      </c>
      <c r="G174" s="33" t="s">
        <v>105</v>
      </c>
      <c r="H174" s="33" t="s">
        <v>105</v>
      </c>
      <c r="I174" s="573">
        <v>59.96</v>
      </c>
      <c r="J174" s="430">
        <f t="shared" si="35"/>
        <v>3.3022014676450966</v>
      </c>
      <c r="K174" s="579">
        <v>0.495</v>
      </c>
      <c r="L174" s="406">
        <v>4</v>
      </c>
      <c r="M174" s="423">
        <f t="shared" si="36"/>
        <v>1.98</v>
      </c>
      <c r="N174" s="183" t="s">
        <v>311</v>
      </c>
      <c r="O174" s="506">
        <v>0.49</v>
      </c>
      <c r="P174" s="422">
        <v>45730</v>
      </c>
      <c r="Q174" s="422">
        <v>45744</v>
      </c>
      <c r="R174" s="423">
        <f t="shared" si="37"/>
        <v>1.020408163265307</v>
      </c>
      <c r="S174" s="474">
        <f>IF(INDEX(Historical!$D$7:$D$1190,MATCH(B174,Historical!$B$7:$B$1192,0))=0,"n/a",(INDEX(Historical!$C$7:$C$1190,MATCH(B174,Historical!$B$7:$B$1192,0))/INDEX(Historical!$D$7:$D$1190,MATCH(B174,Historical!$B$7:$B$1192,0))-1)*100)</f>
        <v>1.5153587100724453</v>
      </c>
      <c r="T174" s="474">
        <f>IF(INDEX(Historical!$F$7:$F$1190,MATCH(B174,Historical!$B$7:$B$1192,0))=0,"n/a",((INDEX(Historical!$C$7:$C$1190,MATCH(B174,Historical!$B$7:$B$1192,0))/INDEX(Historical!$F$7:$F$1190,MATCH(B174,Historical!$B$7:$B$1192,0)))^(1/3)-1)*100)</f>
        <v>2.086261572180903</v>
      </c>
      <c r="U174" s="474">
        <f>IF(INDEX(Historical!$H$7:$H$1190,MATCH(B174,Historical!$B$7:$B$1192,0))=0,"n/a",((INDEX(Historical!$C$7:$C$1190,MATCH(B174,Historical!$B$7:$B$1192,0))/INDEX(Historical!$H$7:$H$1190,MATCH(B174,Historical!$B$7:$B$1192,0)))^(1/5)-1)*100)</f>
        <v>2.1358235725540409</v>
      </c>
      <c r="V174" s="474">
        <f>IF(INDEX(Historical!$M$7:$M$1190,MATCH(B174,Historical!$B$7:$B$1192,0))=0,"n/a",((INDEX(Historical!$C$7:$C$1190,MATCH(B174,Historical!$B$7:$B$1192,0))/INDEX(Historical!$M$7:$M$1190,MATCH(B174,Historical!$B$7:$B$1192,0)))^(1/10)-1)*100)</f>
        <v>2.4461844956625178</v>
      </c>
      <c r="W174" s="475">
        <f t="shared" si="38"/>
        <v>0.87312448277764931</v>
      </c>
      <c r="X174" s="476">
        <f t="shared" si="39"/>
        <v>1.0027340716216155</v>
      </c>
      <c r="Y174" s="451"/>
      <c r="Z174" s="430">
        <f t="shared" si="40"/>
        <v>30.091185410334347</v>
      </c>
      <c r="AA174" s="581">
        <f t="shared" si="41"/>
        <v>9.1124620060790278</v>
      </c>
      <c r="AB174" s="406">
        <v>12</v>
      </c>
      <c r="AC174" s="568">
        <v>6.58</v>
      </c>
      <c r="AD174" s="568" t="s">
        <v>135</v>
      </c>
      <c r="AE174" s="568">
        <v>1.69</v>
      </c>
      <c r="AF174" s="568">
        <v>0.92</v>
      </c>
      <c r="AG174" s="568">
        <v>10.530000000000001</v>
      </c>
      <c r="AH174" s="568">
        <v>15.959999999999999</v>
      </c>
      <c r="AI174" s="568">
        <v>6.52</v>
      </c>
      <c r="AJ174" s="568">
        <v>2.13</v>
      </c>
      <c r="AK174" s="568" t="s">
        <v>135</v>
      </c>
      <c r="AL174" s="576">
        <v>288.24</v>
      </c>
      <c r="AM174" s="571">
        <v>6.2600000000000007</v>
      </c>
      <c r="AN174" s="568">
        <v>1</v>
      </c>
      <c r="AO174" s="510">
        <f t="shared" si="42"/>
        <v>-3.6744369658798899</v>
      </c>
      <c r="AP174" s="511">
        <f t="shared" si="43"/>
        <v>5.4380250401991379</v>
      </c>
      <c r="AQ174" s="582">
        <f t="shared" si="44"/>
        <v>-38.959157404997526</v>
      </c>
      <c r="AR174" s="430">
        <f>INDEX(Historical!$C$7:$C$1190,MATCH(B174,Historical!$B$7:$B$1214,0))*IF(AH174="n/a",1.03,IF(AH174&lt;0,1.01,IF(AH174&gt;10,1.1,(1+AH174/100))))</f>
        <v>2.1453267326732672</v>
      </c>
      <c r="AS174" s="581">
        <f t="shared" si="45"/>
        <v>2.2852020356435641</v>
      </c>
      <c r="AT174" s="581">
        <f t="shared" si="50"/>
        <v>2.3537580967128711</v>
      </c>
      <c r="AU174" s="581">
        <f t="shared" si="50"/>
        <v>2.4243708396142574</v>
      </c>
      <c r="AV174" s="581">
        <f t="shared" si="50"/>
        <v>2.4971019648026851</v>
      </c>
      <c r="AW174" s="430">
        <f t="shared" si="46"/>
        <v>11.705759669446644</v>
      </c>
      <c r="AX174" s="516">
        <f t="shared" si="47"/>
        <v>19.522614525428025</v>
      </c>
      <c r="AY174" s="606">
        <v>0.51</v>
      </c>
      <c r="AZ174" s="571">
        <v>20.34</v>
      </c>
      <c r="BA174" s="571">
        <v>-20.48</v>
      </c>
      <c r="BB174" s="571">
        <v>2.41</v>
      </c>
      <c r="BC174" s="571">
        <v>-1.26</v>
      </c>
      <c r="BD174" s="591" t="s">
        <v>3601</v>
      </c>
      <c r="BE174" s="421">
        <v>1999</v>
      </c>
      <c r="BF174" s="421">
        <f t="shared" si="48"/>
        <v>3</v>
      </c>
      <c r="BG174" s="578">
        <v>1.0699999999999998</v>
      </c>
      <c r="BH174" t="s">
        <v>3876</v>
      </c>
      <c r="BI174" t="s">
        <v>3877</v>
      </c>
    </row>
    <row r="175" spans="1:61" ht="11.25" customHeight="1" x14ac:dyDescent="0.25">
      <c r="A175" s="8" t="s">
        <v>4872</v>
      </c>
      <c r="B175" s="405" t="s">
        <v>1005</v>
      </c>
      <c r="C175" s="734" t="s">
        <v>107</v>
      </c>
      <c r="D175" s="734" t="s">
        <v>3652</v>
      </c>
      <c r="E175" s="504">
        <v>6</v>
      </c>
      <c r="F175" s="33">
        <v>633</v>
      </c>
      <c r="G175" s="33" t="s">
        <v>105</v>
      </c>
      <c r="H175" s="33" t="s">
        <v>105</v>
      </c>
      <c r="I175" s="573">
        <v>16.53</v>
      </c>
      <c r="J175" s="430">
        <f t="shared" si="35"/>
        <v>2.1778584392014517</v>
      </c>
      <c r="K175" s="575">
        <v>0.36</v>
      </c>
      <c r="L175" s="406">
        <v>1</v>
      </c>
      <c r="M175" s="423">
        <f t="shared" si="36"/>
        <v>0.36</v>
      </c>
      <c r="N175" s="183" t="s">
        <v>4868</v>
      </c>
      <c r="O175" s="505">
        <v>0.32</v>
      </c>
      <c r="P175" s="422">
        <v>45695</v>
      </c>
      <c r="Q175" s="422">
        <v>45709</v>
      </c>
      <c r="R175" s="423">
        <f t="shared" si="37"/>
        <v>12.499999999999993</v>
      </c>
      <c r="S175" s="474">
        <f>IF(INDEX(Historical!$D$7:$D$1190,MATCH(B175,Historical!$B$7:$B$1192,0))=0,"n/a",(INDEX(Historical!$C$7:$C$1190,MATCH(B175,Historical!$B$7:$B$1192,0))/INDEX(Historical!$D$7:$D$1190,MATCH(B175,Historical!$B$7:$B$1192,0))-1)*100)</f>
        <v>10.344827586206918</v>
      </c>
      <c r="T175" s="474">
        <f>IF(INDEX(Historical!$F$7:$F$1190,MATCH(B175,Historical!$B$7:$B$1192,0))=0,"n/a",((INDEX(Historical!$C$7:$C$1190,MATCH(B175,Historical!$B$7:$B$1192,0))/INDEX(Historical!$F$7:$F$1190,MATCH(B175,Historical!$B$7:$B$1192,0)))^(1/3)-1)*100)</f>
        <v>11.636800399929626</v>
      </c>
      <c r="U175" s="474">
        <f>IF(INDEX(Historical!$H$7:$H$1190,MATCH(B175,Historical!$B$7:$B$1192,0))=0,"n/a",((INDEX(Historical!$C$7:$C$1190,MATCH(B175,Historical!$B$7:$B$1192,0))/INDEX(Historical!$H$7:$H$1190,MATCH(B175,Historical!$B$7:$B$1192,0)))^(1/5)-1)*100)</f>
        <v>9.8560543306117623</v>
      </c>
      <c r="V175" s="474">
        <f>IF(INDEX(Historical!$M$7:$M$1190,MATCH(B175,Historical!$B$7:$B$1192,0))=0,"n/a",((INDEX(Historical!$C$7:$C$1190,MATCH(B175,Historical!$B$7:$B$1192,0))/INDEX(Historical!$M$7:$M$1190,MATCH(B175,Historical!$B$7:$B$1192,0)))^(1/10)-1)*100)</f>
        <v>23.11444133449163</v>
      </c>
      <c r="W175" s="475">
        <f t="shared" si="38"/>
        <v>0.42640244633143898</v>
      </c>
      <c r="X175" s="476">
        <f t="shared" si="39"/>
        <v>1.0363884679928246</v>
      </c>
      <c r="Y175" s="405"/>
      <c r="Z175" s="430">
        <f t="shared" si="40"/>
        <v>29.032258064516125</v>
      </c>
      <c r="AA175" s="581">
        <f t="shared" si="41"/>
        <v>13.330645161290324</v>
      </c>
      <c r="AB175" s="406">
        <v>12</v>
      </c>
      <c r="AC175" s="568">
        <v>1.24</v>
      </c>
      <c r="AD175" s="568" t="s">
        <v>135</v>
      </c>
      <c r="AE175" s="568">
        <v>1.67</v>
      </c>
      <c r="AF175" s="568">
        <v>0.9</v>
      </c>
      <c r="AG175" s="568">
        <v>6.93</v>
      </c>
      <c r="AH175" s="568">
        <v>-1.48</v>
      </c>
      <c r="AI175" s="568">
        <v>25.94</v>
      </c>
      <c r="AJ175" s="568">
        <v>9.51</v>
      </c>
      <c r="AK175" s="568" t="s">
        <v>135</v>
      </c>
      <c r="AL175" s="576">
        <v>163.16</v>
      </c>
      <c r="AM175" s="571">
        <v>8.9499999999999993</v>
      </c>
      <c r="AN175" s="568">
        <v>0.34</v>
      </c>
      <c r="AO175" s="510">
        <f t="shared" si="42"/>
        <v>-1.2967323914771107</v>
      </c>
      <c r="AP175" s="511">
        <f t="shared" si="43"/>
        <v>12.033912769813213</v>
      </c>
      <c r="AQ175" s="582">
        <f t="shared" si="44"/>
        <v>-26.977687899408931</v>
      </c>
      <c r="AR175" s="430">
        <f>INDEX(Historical!$C$7:$C$1190,MATCH(B175,Historical!$B$7:$B$1214,0))*IF(AH175="n/a",1.03,IF(AH175&lt;0,1.01,IF(AH175&gt;10,1.1,(1+AH175/100))))</f>
        <v>0.32319999999999999</v>
      </c>
      <c r="AS175" s="581">
        <f t="shared" si="45"/>
        <v>0.35552</v>
      </c>
      <c r="AT175" s="581">
        <f t="shared" si="50"/>
        <v>0.3661856</v>
      </c>
      <c r="AU175" s="581">
        <f t="shared" si="50"/>
        <v>0.377171168</v>
      </c>
      <c r="AV175" s="581">
        <f t="shared" si="50"/>
        <v>0.38848630304000004</v>
      </c>
      <c r="AW175" s="430">
        <f t="shared" si="46"/>
        <v>1.81056307104</v>
      </c>
      <c r="AX175" s="516">
        <f t="shared" si="47"/>
        <v>10.953194622141559</v>
      </c>
      <c r="AY175" s="606">
        <v>0.77</v>
      </c>
      <c r="AZ175" s="571">
        <v>30.259999999999998</v>
      </c>
      <c r="BA175" s="571">
        <v>-2.9899999999999998</v>
      </c>
      <c r="BB175" s="571">
        <v>10</v>
      </c>
      <c r="BC175" s="571">
        <v>9.41</v>
      </c>
      <c r="BE175" s="421">
        <v>2019</v>
      </c>
      <c r="BF175" s="421">
        <f t="shared" si="48"/>
        <v>1</v>
      </c>
      <c r="BG175" s="578">
        <v>0.70000000000000007</v>
      </c>
      <c r="BH175" t="s">
        <v>3876</v>
      </c>
      <c r="BI175" t="s">
        <v>3877</v>
      </c>
    </row>
    <row r="176" spans="1:61" ht="11.25" customHeight="1" x14ac:dyDescent="0.25">
      <c r="A176" s="8" t="s">
        <v>4171</v>
      </c>
      <c r="B176" s="405" t="s">
        <v>205</v>
      </c>
      <c r="C176" s="734" t="s">
        <v>111</v>
      </c>
      <c r="D176" s="734" t="s">
        <v>209</v>
      </c>
      <c r="E176" s="504">
        <v>39</v>
      </c>
      <c r="F176" s="33">
        <v>72</v>
      </c>
      <c r="G176" s="33" t="s">
        <v>36</v>
      </c>
      <c r="H176" s="33" t="s">
        <v>36</v>
      </c>
      <c r="I176" s="568">
        <v>79.67</v>
      </c>
      <c r="J176" s="430">
        <f t="shared" si="35"/>
        <v>1.5062131291577758</v>
      </c>
      <c r="K176" s="579">
        <v>0.3</v>
      </c>
      <c r="L176" s="406">
        <v>4</v>
      </c>
      <c r="M176" s="423">
        <f t="shared" si="36"/>
        <v>1.2</v>
      </c>
      <c r="N176" s="183" t="s">
        <v>206</v>
      </c>
      <c r="O176" s="506">
        <v>0.27</v>
      </c>
      <c r="P176" s="422">
        <v>45824</v>
      </c>
      <c r="Q176" s="422">
        <v>45838</v>
      </c>
      <c r="R176" s="423">
        <f t="shared" si="37"/>
        <v>11.1111111111111</v>
      </c>
      <c r="S176" s="474">
        <f>IF(INDEX(Historical!$D$7:$D$1190,MATCH(B176,Historical!$B$7:$B$1192,0))=0,"n/a",(INDEX(Historical!$C$7:$C$1190,MATCH(B176,Historical!$B$7:$B$1192,0))/INDEX(Historical!$D$7:$D$1190,MATCH(B176,Historical!$B$7:$B$1192,0))-1)*100)</f>
        <v>8.163265306122458</v>
      </c>
      <c r="T176" s="474">
        <f>IF(INDEX(Historical!$F$7:$F$1190,MATCH(B176,Historical!$B$7:$B$1192,0))=0,"n/a",((INDEX(Historical!$C$7:$C$1190,MATCH(B176,Historical!$B$7:$B$1192,0))/INDEX(Historical!$F$7:$F$1190,MATCH(B176,Historical!$B$7:$B$1192,0)))^(1/3)-1)*100)</f>
        <v>6.8059722038028125</v>
      </c>
      <c r="U176" s="474">
        <f>IF(INDEX(Historical!$H$7:$H$1190,MATCH(B176,Historical!$B$7:$B$1192,0))=0,"n/a",((INDEX(Historical!$C$7:$C$1190,MATCH(B176,Historical!$B$7:$B$1192,0))/INDEX(Historical!$H$7:$H$1190,MATCH(B176,Historical!$B$7:$B$1192,0)))^(1/5)-1)*100)</f>
        <v>5.2684922385274557</v>
      </c>
      <c r="V176" s="474">
        <f>IF(INDEX(Historical!$M$7:$M$1190,MATCH(B176,Historical!$B$7:$B$1192,0))=0,"n/a",((INDEX(Historical!$C$7:$C$1190,MATCH(B176,Historical!$B$7:$B$1192,0))/INDEX(Historical!$M$7:$M$1190,MATCH(B176,Historical!$B$7:$B$1192,0)))^(1/10)-1)*100)</f>
        <v>5.2575395640254596</v>
      </c>
      <c r="W176" s="475">
        <f t="shared" si="38"/>
        <v>1.0020832319697486</v>
      </c>
      <c r="X176" s="476">
        <f t="shared" si="39"/>
        <v>0.60074027805330166</v>
      </c>
      <c r="Y176" s="451"/>
      <c r="Z176" s="430">
        <f t="shared" si="40"/>
        <v>39.344262295081968</v>
      </c>
      <c r="AA176" s="581">
        <f t="shared" si="41"/>
        <v>26.12131147540984</v>
      </c>
      <c r="AB176" s="406">
        <v>7</v>
      </c>
      <c r="AC176" s="568">
        <v>3.05</v>
      </c>
      <c r="AD176" s="568">
        <v>2.84</v>
      </c>
      <c r="AE176" s="568">
        <v>2.52</v>
      </c>
      <c r="AF176" s="568">
        <v>6.35</v>
      </c>
      <c r="AG176" s="568">
        <v>24.94</v>
      </c>
      <c r="AH176" s="568">
        <v>8.27</v>
      </c>
      <c r="AI176" s="568">
        <v>9.1999999999999993</v>
      </c>
      <c r="AJ176" s="568">
        <v>8.77</v>
      </c>
      <c r="AK176" s="568">
        <v>9.1800000000000015</v>
      </c>
      <c r="AL176" s="576">
        <v>9280</v>
      </c>
      <c r="AM176" s="571">
        <v>0.59</v>
      </c>
      <c r="AN176" s="568">
        <v>0.46</v>
      </c>
      <c r="AO176" s="510">
        <f t="shared" si="42"/>
        <v>-19.346606107724607</v>
      </c>
      <c r="AP176" s="511">
        <f t="shared" si="43"/>
        <v>6.7747053676852316</v>
      </c>
      <c r="AQ176" s="582">
        <f t="shared" si="44"/>
        <v>171.51454053050264</v>
      </c>
      <c r="AR176" s="430">
        <f>INDEX(Historical!$C$7:$C$1190,MATCH(B176,Historical!$B$7:$B$1214,0))*IF(AH176="n/a",1.03,IF(AH176&lt;0,1.01,IF(AH176&gt;10,1.1,(1+AH176/100))))</f>
        <v>1.147662</v>
      </c>
      <c r="AS176" s="581">
        <f t="shared" si="45"/>
        <v>1.2532469040000001</v>
      </c>
      <c r="AT176" s="581">
        <f t="shared" si="50"/>
        <v>1.3682949697872002</v>
      </c>
      <c r="AU176" s="581">
        <f t="shared" si="50"/>
        <v>1.4939044480136654</v>
      </c>
      <c r="AV176" s="581">
        <f t="shared" si="50"/>
        <v>1.6310448763413201</v>
      </c>
      <c r="AW176" s="430">
        <f t="shared" si="46"/>
        <v>6.8941531981421864</v>
      </c>
      <c r="AX176" s="516">
        <f t="shared" si="47"/>
        <v>8.6533867178890258</v>
      </c>
      <c r="AY176" s="606">
        <v>1.01</v>
      </c>
      <c r="AZ176" s="571">
        <v>38.68</v>
      </c>
      <c r="BA176" s="571">
        <v>-4.37</v>
      </c>
      <c r="BB176" s="571">
        <v>10.23</v>
      </c>
      <c r="BC176" s="571">
        <v>13.69</v>
      </c>
      <c r="BE176" s="421">
        <v>1987</v>
      </c>
      <c r="BF176" s="421">
        <f t="shared" si="48"/>
        <v>4</v>
      </c>
      <c r="BG176" s="578">
        <v>12.46</v>
      </c>
      <c r="BH176" t="s">
        <v>3876</v>
      </c>
      <c r="BI176" t="s">
        <v>3877</v>
      </c>
    </row>
    <row r="177" spans="1:61" s="540" customFormat="1" ht="11.25" customHeight="1" x14ac:dyDescent="0.25">
      <c r="A177" s="426" t="s">
        <v>4172</v>
      </c>
      <c r="B177" s="546" t="s">
        <v>1051</v>
      </c>
      <c r="C177" s="734" t="s">
        <v>243</v>
      </c>
      <c r="D177" s="734" t="s">
        <v>3661</v>
      </c>
      <c r="E177" s="524">
        <v>15</v>
      </c>
      <c r="F177" s="33">
        <v>327</v>
      </c>
      <c r="G177" s="720" t="s">
        <v>105</v>
      </c>
      <c r="H177" s="720" t="s">
        <v>105</v>
      </c>
      <c r="I177" s="525">
        <v>532.88</v>
      </c>
      <c r="J177" s="526">
        <f t="shared" si="35"/>
        <v>0.22519141270079565</v>
      </c>
      <c r="K177" s="527">
        <v>0.3</v>
      </c>
      <c r="L177" s="528">
        <v>4</v>
      </c>
      <c r="M177" s="529">
        <f t="shared" si="36"/>
        <v>1.2</v>
      </c>
      <c r="N177" s="530" t="s">
        <v>684</v>
      </c>
      <c r="O177" s="531">
        <v>0.25</v>
      </c>
      <c r="P177" s="714">
        <v>45930</v>
      </c>
      <c r="Q177" s="714">
        <v>45964</v>
      </c>
      <c r="R177" s="529">
        <f t="shared" si="37"/>
        <v>19.999999999999996</v>
      </c>
      <c r="S177" s="474">
        <f>IF(INDEX(Historical!$D$7:$D$1190,MATCH(B177,Historical!$B$7:$B$1192,0))=0,"n/a",(INDEX(Historical!$C$7:$C$1190,MATCH(B177,Historical!$B$7:$B$1192,0))/INDEX(Historical!$D$7:$D$1190,MATCH(B177,Historical!$B$7:$B$1192,0))-1)*100)</f>
        <v>17.647058823529417</v>
      </c>
      <c r="T177" s="474">
        <f>IF(INDEX(Historical!$F$7:$F$1190,MATCH(B177,Historical!$B$7:$B$1192,0))=0,"n/a",((INDEX(Historical!$C$7:$C$1190,MATCH(B177,Historical!$B$7:$B$1192,0))/INDEX(Historical!$F$7:$F$1190,MATCH(B177,Historical!$B$7:$B$1192,0)))^(1/3)-1)*100)</f>
        <v>15.441567326431937</v>
      </c>
      <c r="U177" s="474">
        <f>IF(INDEX(Historical!$H$7:$H$1190,MATCH(B177,Historical!$B$7:$B$1192,0))=0,"n/a",((INDEX(Historical!$C$7:$C$1190,MATCH(B177,Historical!$B$7:$B$1192,0))/INDEX(Historical!$H$7:$H$1190,MATCH(B177,Historical!$B$7:$B$1192,0)))^(1/5)-1)*100)</f>
        <v>17.316067631184097</v>
      </c>
      <c r="V177" s="474">
        <f>IF(INDEX(Historical!$M$7:$M$1190,MATCH(B177,Historical!$B$7:$B$1192,0))=0,"n/a",((INDEX(Historical!$C$7:$C$1190,MATCH(B177,Historical!$B$7:$B$1192,0))/INDEX(Historical!$M$7:$M$1190,MATCH(B177,Historical!$B$7:$B$1192,0)))^(1/10)-1)*100)</f>
        <v>15.339715498651451</v>
      </c>
      <c r="W177" s="475">
        <f t="shared" si="38"/>
        <v>1.1288389040009505</v>
      </c>
      <c r="X177" s="476">
        <f t="shared" si="39"/>
        <v>0.32622584082863781</v>
      </c>
      <c r="Y177" s="605" t="s">
        <v>4945</v>
      </c>
      <c r="Z177" s="526">
        <f t="shared" si="40"/>
        <v>3.3085194375516949</v>
      </c>
      <c r="AA177" s="533">
        <f t="shared" si="41"/>
        <v>14.692031982354562</v>
      </c>
      <c r="AB177" s="528">
        <v>1</v>
      </c>
      <c r="AC177" s="534">
        <v>36.270000000000003</v>
      </c>
      <c r="AD177" s="534" t="s">
        <v>135</v>
      </c>
      <c r="AE177" s="534">
        <v>1.26</v>
      </c>
      <c r="AF177" s="534">
        <v>4.33</v>
      </c>
      <c r="AG177" s="534">
        <v>29.759999999999998</v>
      </c>
      <c r="AH177" s="534">
        <v>-16.309999999999999</v>
      </c>
      <c r="AI177" s="534">
        <v>-14.42</v>
      </c>
      <c r="AJ177" s="534">
        <v>53.080000000000005</v>
      </c>
      <c r="AK177" s="534">
        <v>-11.23</v>
      </c>
      <c r="AL177" s="535">
        <v>8320</v>
      </c>
      <c r="AM177" s="536">
        <v>50.8</v>
      </c>
      <c r="AN177" s="534">
        <v>0.28999999999999998</v>
      </c>
      <c r="AO177" s="537">
        <f t="shared" si="42"/>
        <v>2.8492270615303301</v>
      </c>
      <c r="AP177" s="538">
        <f t="shared" si="43"/>
        <v>17.541259043884892</v>
      </c>
      <c r="AQ177" s="582">
        <f t="shared" si="44"/>
        <v>68.148741672491653</v>
      </c>
      <c r="AR177" s="430">
        <f>INDEX(Historical!$C$7:$C$1190,MATCH(B177,Historical!$B$7:$B$1214,0))*IF(AH177="n/a",1.03,IF(AH177&lt;0,1.01,IF(AH177&gt;10,1.1,(1+AH177/100))))</f>
        <v>1.01</v>
      </c>
      <c r="AS177" s="533">
        <f t="shared" si="45"/>
        <v>1.0201</v>
      </c>
      <c r="AT177" s="533">
        <f t="shared" si="50"/>
        <v>1.0303009999999999</v>
      </c>
      <c r="AU177" s="533">
        <f t="shared" si="50"/>
        <v>1.04060401</v>
      </c>
      <c r="AV177" s="533">
        <f t="shared" si="50"/>
        <v>1.0510100500999999</v>
      </c>
      <c r="AW177" s="526">
        <f t="shared" si="46"/>
        <v>5.1520150601000001</v>
      </c>
      <c r="AX177" s="539">
        <f t="shared" si="47"/>
        <v>0.96682462469974484</v>
      </c>
      <c r="AY177" s="607">
        <v>1.01</v>
      </c>
      <c r="AZ177" s="536">
        <v>88.8</v>
      </c>
      <c r="BA177" s="536">
        <v>-3.6700000000000004</v>
      </c>
      <c r="BB177" s="536">
        <v>13.03</v>
      </c>
      <c r="BC177" s="536">
        <v>26.279999999999998</v>
      </c>
      <c r="BD177" s="592"/>
      <c r="BE177" s="421">
        <v>2012</v>
      </c>
      <c r="BF177" s="421">
        <f t="shared" si="48"/>
        <v>1</v>
      </c>
      <c r="BG177" s="559">
        <v>15.67</v>
      </c>
      <c r="BH177" t="s">
        <v>3876</v>
      </c>
      <c r="BI177" t="s">
        <v>3877</v>
      </c>
    </row>
    <row r="178" spans="1:61" ht="11.25" customHeight="1" x14ac:dyDescent="0.25">
      <c r="A178" s="95" t="s">
        <v>4174</v>
      </c>
      <c r="B178" s="405" t="s">
        <v>3462</v>
      </c>
      <c r="C178" s="734" t="s">
        <v>127</v>
      </c>
      <c r="D178" s="734" t="s">
        <v>4774</v>
      </c>
      <c r="E178" s="504">
        <v>10</v>
      </c>
      <c r="F178" s="33">
        <v>503</v>
      </c>
      <c r="G178" s="33" t="s">
        <v>105</v>
      </c>
      <c r="H178" s="33" t="s">
        <v>105</v>
      </c>
      <c r="I178" s="573">
        <v>108.76</v>
      </c>
      <c r="J178" s="430">
        <f t="shared" si="35"/>
        <v>2.169915410077234</v>
      </c>
      <c r="K178" s="575">
        <v>0.59</v>
      </c>
      <c r="L178" s="406">
        <v>4</v>
      </c>
      <c r="M178" s="423">
        <f t="shared" si="36"/>
        <v>2.36</v>
      </c>
      <c r="N178" s="183" t="s">
        <v>221</v>
      </c>
      <c r="O178" s="505">
        <v>0.55000000000000004</v>
      </c>
      <c r="P178" s="609">
        <v>45026</v>
      </c>
      <c r="Q178" s="609">
        <v>45041</v>
      </c>
      <c r="R178" s="423">
        <f t="shared" si="37"/>
        <v>7.2727272727272583</v>
      </c>
      <c r="S178" s="474">
        <f>IF(INDEX(Historical!$D$7:$D$1190,MATCH(B178,Historical!$B$7:$B$1192,0))=0,"n/a",(INDEX(Historical!$C$7:$C$1190,MATCH(B178,Historical!$B$7:$B$1192,0))/INDEX(Historical!$D$7:$D$1190,MATCH(B178,Historical!$B$7:$B$1192,0))-1)*100)</f>
        <v>1.7241379310344751</v>
      </c>
      <c r="T178" s="474">
        <f>IF(INDEX(Historical!$F$7:$F$1190,MATCH(B178,Historical!$B$7:$B$1192,0))=0,"n/a",((INDEX(Historical!$C$7:$C$1190,MATCH(B178,Historical!$B$7:$B$1192,0))/INDEX(Historical!$F$7:$F$1190,MATCH(B178,Historical!$B$7:$B$1192,0)))^(1/3)-1)*100)</f>
        <v>13.361520606510279</v>
      </c>
      <c r="U178" s="474">
        <f>IF(INDEX(Historical!$H$7:$H$1190,MATCH(B178,Historical!$B$7:$B$1192,0))=0,"n/a",((INDEX(Historical!$C$7:$C$1190,MATCH(B178,Historical!$B$7:$B$1192,0))/INDEX(Historical!$H$7:$H$1190,MATCH(B178,Historical!$B$7:$B$1192,0)))^(1/5)-1)*100)</f>
        <v>13.553466845836471</v>
      </c>
      <c r="V178" s="474" t="str">
        <f>IF(INDEX(Historical!$M$7:$M$1190,MATCH(B178,Historical!$B$7:$B$1192,0))=0,"n/a",((INDEX(Historical!$C$7:$C$1190,MATCH(B178,Historical!$B$7:$B$1192,0))/INDEX(Historical!$M$7:$M$1190,MATCH(B178,Historical!$B$7:$B$1192,0)))^(1/10)-1)*100)</f>
        <v>n/a</v>
      </c>
      <c r="W178" s="475" t="str">
        <f t="shared" si="38"/>
        <v>n/a</v>
      </c>
      <c r="X178" s="476" t="str">
        <f t="shared" si="39"/>
        <v>n/a</v>
      </c>
      <c r="Y178" s="451" t="s">
        <v>4949</v>
      </c>
      <c r="Z178" s="430">
        <f t="shared" si="40"/>
        <v>43.622920517560068</v>
      </c>
      <c r="AA178" s="581">
        <f t="shared" si="41"/>
        <v>20.10351201478743</v>
      </c>
      <c r="AB178" s="406">
        <v>1</v>
      </c>
      <c r="AC178" s="568">
        <v>5.41</v>
      </c>
      <c r="AD178" s="568">
        <v>2.63</v>
      </c>
      <c r="AE178" s="568">
        <v>0.56999999999999995</v>
      </c>
      <c r="AF178" s="568">
        <v>2.99</v>
      </c>
      <c r="AG178" s="568">
        <v>15.6</v>
      </c>
      <c r="AH178" s="568">
        <v>2.5100000000000002</v>
      </c>
      <c r="AI178" s="568">
        <v>9</v>
      </c>
      <c r="AJ178" s="568">
        <v>-5.08</v>
      </c>
      <c r="AK178" s="568">
        <v>7.66</v>
      </c>
      <c r="AL178" s="576">
        <v>23930</v>
      </c>
      <c r="AM178" s="571">
        <v>0.35000000000000003</v>
      </c>
      <c r="AN178" s="568">
        <v>2.13</v>
      </c>
      <c r="AO178" s="510">
        <f t="shared" si="42"/>
        <v>-4.3801297588737249</v>
      </c>
      <c r="AP178" s="511">
        <f t="shared" si="43"/>
        <v>15.723382255913705</v>
      </c>
      <c r="AQ178" s="582">
        <f t="shared" si="44"/>
        <v>63.448260143983482</v>
      </c>
      <c r="AR178" s="430">
        <f>INDEX(Historical!$C$7:$C$1190,MATCH(B178,Historical!$B$7:$B$1214,0))*IF(AH178="n/a",1.03,IF(AH178&lt;0,1.01,IF(AH178&gt;10,1.1,(1+AH178/100))))</f>
        <v>2.4192359999999997</v>
      </c>
      <c r="AS178" s="581">
        <f t="shared" si="45"/>
        <v>2.6369672399999997</v>
      </c>
      <c r="AT178" s="581">
        <f t="shared" si="50"/>
        <v>2.8389589305839995</v>
      </c>
      <c r="AU178" s="581">
        <f t="shared" si="50"/>
        <v>3.056423184666734</v>
      </c>
      <c r="AV178" s="581">
        <f t="shared" si="50"/>
        <v>3.2905452006122058</v>
      </c>
      <c r="AW178" s="430">
        <f t="shared" si="46"/>
        <v>14.242130555862939</v>
      </c>
      <c r="AX178" s="516">
        <f t="shared" si="47"/>
        <v>13.095007866736797</v>
      </c>
      <c r="AY178" s="606">
        <v>0.3</v>
      </c>
      <c r="AZ178" s="571">
        <v>63.72</v>
      </c>
      <c r="BA178" s="571">
        <v>-7.79</v>
      </c>
      <c r="BB178" s="571">
        <v>-2.86</v>
      </c>
      <c r="BC178" s="571">
        <v>19.59</v>
      </c>
      <c r="BE178" s="421">
        <v>2015</v>
      </c>
      <c r="BF178" s="421">
        <f t="shared" si="48"/>
        <v>1</v>
      </c>
      <c r="BG178" s="578">
        <v>3.75</v>
      </c>
      <c r="BH178" t="s">
        <v>3876</v>
      </c>
      <c r="BI178" t="s">
        <v>3877</v>
      </c>
    </row>
    <row r="179" spans="1:61" ht="11.25" customHeight="1" x14ac:dyDescent="0.25">
      <c r="A179" s="95" t="s">
        <v>517</v>
      </c>
      <c r="B179" s="405" t="s">
        <v>518</v>
      </c>
      <c r="C179" s="734" t="s">
        <v>107</v>
      </c>
      <c r="D179" s="734" t="s">
        <v>117</v>
      </c>
      <c r="E179" s="504">
        <v>23</v>
      </c>
      <c r="F179" s="33">
        <v>157</v>
      </c>
      <c r="G179" s="33" t="s">
        <v>36</v>
      </c>
      <c r="H179" s="33" t="s">
        <v>36</v>
      </c>
      <c r="I179" s="573">
        <v>17.89</v>
      </c>
      <c r="J179" s="430">
        <f t="shared" si="35"/>
        <v>4.0804918949133597</v>
      </c>
      <c r="K179" s="575">
        <v>0.1825</v>
      </c>
      <c r="L179" s="406">
        <v>4</v>
      </c>
      <c r="M179" s="423">
        <f t="shared" si="36"/>
        <v>0.73</v>
      </c>
      <c r="N179" s="183" t="s">
        <v>106</v>
      </c>
      <c r="O179" s="505">
        <v>0.17249999999999999</v>
      </c>
      <c r="P179" s="422">
        <v>45778</v>
      </c>
      <c r="Q179" s="422">
        <v>45792</v>
      </c>
      <c r="R179" s="423">
        <f t="shared" si="37"/>
        <v>5.7971014492753676</v>
      </c>
      <c r="S179" s="474">
        <f>IF(INDEX(Historical!$D$7:$D$1190,MATCH(B179,Historical!$B$7:$B$1192,0))=0,"n/a",(INDEX(Historical!$C$7:$C$1190,MATCH(B179,Historical!$B$7:$B$1192,0))/INDEX(Historical!$D$7:$D$1190,MATCH(B179,Historical!$B$7:$B$1192,0))-1)*100)</f>
        <v>1.8518518518518379</v>
      </c>
      <c r="T179" s="474">
        <f>IF(INDEX(Historical!$F$7:$F$1190,MATCH(B179,Historical!$B$7:$B$1192,0))=0,"n/a",((INDEX(Historical!$C$7:$C$1190,MATCH(B179,Historical!$B$7:$B$1192,0))/INDEX(Historical!$F$7:$F$1190,MATCH(B179,Historical!$B$7:$B$1192,0)))^(1/3)-1)*100)</f>
        <v>2.9541959053406508</v>
      </c>
      <c r="U179" s="474">
        <f>IF(INDEX(Historical!$H$7:$H$1190,MATCH(B179,Historical!$B$7:$B$1192,0))=0,"n/a",((INDEX(Historical!$C$7:$C$1190,MATCH(B179,Historical!$B$7:$B$1192,0))/INDEX(Historical!$H$7:$H$1190,MATCH(B179,Historical!$B$7:$B$1192,0)))^(1/5)-1)*100)</f>
        <v>3.5485788455905221</v>
      </c>
      <c r="V179" s="474">
        <f>IF(INDEX(Historical!$M$7:$M$1190,MATCH(B179,Historical!$B$7:$B$1192,0))=0,"n/a",((INDEX(Historical!$C$7:$C$1190,MATCH(B179,Historical!$B$7:$B$1192,0))/INDEX(Historical!$M$7:$M$1190,MATCH(B179,Historical!$B$7:$B$1192,0)))^(1/10)-1)*100)</f>
        <v>2.7922139281288949</v>
      </c>
      <c r="W179" s="475">
        <f t="shared" si="38"/>
        <v>1.2708835844710791</v>
      </c>
      <c r="X179" s="476" t="str">
        <f t="shared" si="39"/>
        <v>n/a</v>
      </c>
      <c r="Y179" s="405"/>
      <c r="Z179" s="430">
        <f t="shared" si="40"/>
        <v>30.672268907563026</v>
      </c>
      <c r="AA179" s="581">
        <f t="shared" si="41"/>
        <v>7.5168067226890765</v>
      </c>
      <c r="AB179" s="406">
        <v>12</v>
      </c>
      <c r="AC179" s="568">
        <v>2.38</v>
      </c>
      <c r="AD179" s="568">
        <v>0.54</v>
      </c>
      <c r="AE179" s="568">
        <v>0.64</v>
      </c>
      <c r="AF179" s="568">
        <v>1.06</v>
      </c>
      <c r="AG179" s="568">
        <v>15.2</v>
      </c>
      <c r="AH179" s="568">
        <v>34.65</v>
      </c>
      <c r="AI179" s="568">
        <v>5.3900000000000006</v>
      </c>
      <c r="AJ179" s="568">
        <v>-1.76</v>
      </c>
      <c r="AK179" s="568">
        <v>13.780000000000001</v>
      </c>
      <c r="AL179" s="576">
        <v>635.66999999999996</v>
      </c>
      <c r="AM179" s="571">
        <v>56.279999999999994</v>
      </c>
      <c r="AN179" s="568">
        <v>0.06</v>
      </c>
      <c r="AO179" s="510">
        <f t="shared" si="42"/>
        <v>0.11226401781480533</v>
      </c>
      <c r="AP179" s="511">
        <f t="shared" si="43"/>
        <v>7.6290707405038818</v>
      </c>
      <c r="AQ179" s="582">
        <f t="shared" si="44"/>
        <v>-40.491587425528486</v>
      </c>
      <c r="AR179" s="430">
        <f>INDEX(Historical!$C$7:$C$1190,MATCH(B179,Historical!$B$7:$B$1214,0))*IF(AH179="n/a",1.03,IF(AH179&lt;0,1.01,IF(AH179&gt;10,1.1,(1+AH179/100))))</f>
        <v>0.75625000000000009</v>
      </c>
      <c r="AS179" s="581">
        <f t="shared" si="45"/>
        <v>0.79701187500000015</v>
      </c>
      <c r="AT179" s="581">
        <f t="shared" si="50"/>
        <v>0.87671306250000025</v>
      </c>
      <c r="AU179" s="581">
        <f t="shared" si="50"/>
        <v>0.96438436875000033</v>
      </c>
      <c r="AV179" s="581">
        <f t="shared" si="50"/>
        <v>1.0608228056250004</v>
      </c>
      <c r="AW179" s="430">
        <f t="shared" si="46"/>
        <v>4.4551821118750006</v>
      </c>
      <c r="AX179" s="516">
        <f t="shared" si="47"/>
        <v>24.903197942286194</v>
      </c>
      <c r="AY179" s="606">
        <v>-0.02</v>
      </c>
      <c r="AZ179" s="571">
        <v>27.24</v>
      </c>
      <c r="BA179" s="571">
        <v>-15.290000000000001</v>
      </c>
      <c r="BB179" s="571">
        <v>-1.08</v>
      </c>
      <c r="BC179" s="571">
        <v>2.0500000000000003</v>
      </c>
      <c r="BE179" s="421">
        <v>2003</v>
      </c>
      <c r="BF179" s="421">
        <f t="shared" si="48"/>
        <v>2</v>
      </c>
      <c r="BG179" s="578">
        <v>4.7</v>
      </c>
      <c r="BH179" t="s">
        <v>3876</v>
      </c>
      <c r="BI179" t="s">
        <v>3877</v>
      </c>
    </row>
    <row r="180" spans="1:61" ht="11.25" customHeight="1" x14ac:dyDescent="0.25">
      <c r="A180" s="95" t="s">
        <v>519</v>
      </c>
      <c r="B180" s="574" t="s">
        <v>520</v>
      </c>
      <c r="C180" s="734" t="s">
        <v>107</v>
      </c>
      <c r="D180" s="734" t="s">
        <v>117</v>
      </c>
      <c r="E180" s="504">
        <v>23</v>
      </c>
      <c r="F180" s="33">
        <v>158</v>
      </c>
      <c r="G180" s="33" t="s">
        <v>105</v>
      </c>
      <c r="H180" s="33" t="s">
        <v>105</v>
      </c>
      <c r="I180" s="573">
        <v>14.25</v>
      </c>
      <c r="J180" s="430">
        <f t="shared" si="35"/>
        <v>4.6315789473684212</v>
      </c>
      <c r="K180" s="575">
        <v>0.16500000000000001</v>
      </c>
      <c r="L180" s="406">
        <v>4</v>
      </c>
      <c r="M180" s="423">
        <f t="shared" si="36"/>
        <v>0.66</v>
      </c>
      <c r="N180" s="183" t="s">
        <v>106</v>
      </c>
      <c r="O180" s="505">
        <v>0.155</v>
      </c>
      <c r="P180" s="422">
        <v>45778</v>
      </c>
      <c r="Q180" s="422">
        <v>45792</v>
      </c>
      <c r="R180" s="423">
        <f t="shared" si="37"/>
        <v>6.4516129032258114</v>
      </c>
      <c r="S180" s="474">
        <f>IF(INDEX(Historical!$D$7:$D$1190,MATCH(B180,Historical!$B$7:$B$1192,0))=0,"n/a",(INDEX(Historical!$C$7:$C$1190,MATCH(B180,Historical!$B$7:$B$1192,0))/INDEX(Historical!$D$7:$D$1190,MATCH(B180,Historical!$B$7:$B$1192,0))-1)*100)</f>
        <v>2.0661157024793431</v>
      </c>
      <c r="T180" s="474">
        <f>IF(INDEX(Historical!$F$7:$F$1190,MATCH(B180,Historical!$B$7:$B$1192,0))=0,"n/a",((INDEX(Historical!$C$7:$C$1190,MATCH(B180,Historical!$B$7:$B$1192,0))/INDEX(Historical!$F$7:$F$1190,MATCH(B180,Historical!$B$7:$B$1192,0)))^(1/3)-1)*100)</f>
        <v>3.3117325973756939</v>
      </c>
      <c r="U180" s="474">
        <f>IF(INDEX(Historical!$H$7:$H$1190,MATCH(B180,Historical!$B$7:$B$1192,0))=0,"n/a",((INDEX(Historical!$C$7:$C$1190,MATCH(B180,Historical!$B$7:$B$1192,0))/INDEX(Historical!$H$7:$H$1190,MATCH(B180,Historical!$B$7:$B$1192,0)))^(1/5)-1)*100)</f>
        <v>4.0016388827645244</v>
      </c>
      <c r="V180" s="474">
        <f>IF(INDEX(Historical!$M$7:$M$1190,MATCH(B180,Historical!$B$7:$B$1192,0))=0,"n/a",((INDEX(Historical!$C$7:$C$1190,MATCH(B180,Historical!$B$7:$B$1192,0))/INDEX(Historical!$M$7:$M$1190,MATCH(B180,Historical!$B$7:$B$1192,0)))^(1/10)-1)*100)</f>
        <v>2.9213791389011146</v>
      </c>
      <c r="W180" s="475">
        <f t="shared" si="38"/>
        <v>1.369777318348947</v>
      </c>
      <c r="X180" s="476" t="str">
        <f t="shared" si="39"/>
        <v>n/a</v>
      </c>
      <c r="Y180" s="405"/>
      <c r="Z180" s="430" t="str">
        <f t="shared" si="40"/>
        <v>n/a</v>
      </c>
      <c r="AA180" s="581" t="str">
        <f t="shared" si="41"/>
        <v>n/a</v>
      </c>
      <c r="AB180" s="406">
        <v>12</v>
      </c>
      <c r="AC180" s="568" t="s">
        <v>135</v>
      </c>
      <c r="AD180" s="568" t="s">
        <v>135</v>
      </c>
      <c r="AE180" s="568" t="s">
        <v>135</v>
      </c>
      <c r="AF180" s="568" t="s">
        <v>135</v>
      </c>
      <c r="AG180" s="568" t="s">
        <v>135</v>
      </c>
      <c r="AH180" s="568" t="s">
        <v>135</v>
      </c>
      <c r="AI180" s="568" t="s">
        <v>135</v>
      </c>
      <c r="AJ180" s="568" t="s">
        <v>135</v>
      </c>
      <c r="AK180" s="568" t="s">
        <v>135</v>
      </c>
      <c r="AL180" s="576" t="s">
        <v>135</v>
      </c>
      <c r="AM180" s="571" t="s">
        <v>135</v>
      </c>
      <c r="AN180" s="568" t="s">
        <v>135</v>
      </c>
      <c r="AO180" s="510" t="str">
        <f t="shared" si="42"/>
        <v>n/a</v>
      </c>
      <c r="AP180" s="511">
        <f t="shared" si="43"/>
        <v>8.6332178301329456</v>
      </c>
      <c r="AQ180" s="582" t="str">
        <f t="shared" si="44"/>
        <v>n/a</v>
      </c>
      <c r="AR180" s="430">
        <f>INDEX(Historical!$C$7:$C$1190,MATCH(B180,Historical!$B$7:$B$1214,0))*IF(AH180="n/a",1.03,IF(AH180&lt;0,1.01,IF(AH180&gt;10,1.1,(1+AH180/100))))</f>
        <v>0.63602500000000006</v>
      </c>
      <c r="AS180" s="581">
        <f t="shared" si="45"/>
        <v>0.65510575000000004</v>
      </c>
      <c r="AT180" s="581">
        <f t="shared" si="50"/>
        <v>0.67475892250000002</v>
      </c>
      <c r="AU180" s="581">
        <f t="shared" si="50"/>
        <v>0.69500169017500002</v>
      </c>
      <c r="AV180" s="581">
        <f t="shared" si="50"/>
        <v>0.71585174088025005</v>
      </c>
      <c r="AW180" s="430">
        <f t="shared" si="46"/>
        <v>3.3767431035552509</v>
      </c>
      <c r="AX180" s="516">
        <f t="shared" si="47"/>
        <v>23.696442831966671</v>
      </c>
      <c r="AY180" s="606" t="s">
        <v>135</v>
      </c>
      <c r="AZ180" s="571" t="s">
        <v>135</v>
      </c>
      <c r="BA180" s="571" t="s">
        <v>135</v>
      </c>
      <c r="BB180" s="571" t="s">
        <v>135</v>
      </c>
      <c r="BC180" s="571" t="s">
        <v>135</v>
      </c>
      <c r="BE180" s="421">
        <v>2003</v>
      </c>
      <c r="BF180" s="421">
        <f t="shared" si="48"/>
        <v>2</v>
      </c>
      <c r="BG180" s="578" t="s">
        <v>135</v>
      </c>
      <c r="BH180" t="s">
        <v>3876</v>
      </c>
      <c r="BI180" t="s">
        <v>3877</v>
      </c>
    </row>
    <row r="181" spans="1:61" ht="11.25" customHeight="1" x14ac:dyDescent="0.25">
      <c r="A181" s="95" t="s">
        <v>4175</v>
      </c>
      <c r="B181" s="405" t="s">
        <v>1483</v>
      </c>
      <c r="C181" s="734" t="s">
        <v>152</v>
      </c>
      <c r="D181" s="734" t="s">
        <v>3637</v>
      </c>
      <c r="E181" s="504">
        <v>14</v>
      </c>
      <c r="F181" s="33">
        <v>357</v>
      </c>
      <c r="G181" s="33" t="s">
        <v>105</v>
      </c>
      <c r="H181" s="33" t="s">
        <v>105</v>
      </c>
      <c r="I181" s="573">
        <v>181.64</v>
      </c>
      <c r="J181" s="430">
        <f t="shared" si="35"/>
        <v>1.7617264919621229</v>
      </c>
      <c r="K181" s="575">
        <v>0.8</v>
      </c>
      <c r="L181" s="406">
        <v>4</v>
      </c>
      <c r="M181" s="423">
        <f t="shared" si="36"/>
        <v>3.2</v>
      </c>
      <c r="N181" s="183" t="s">
        <v>593</v>
      </c>
      <c r="O181" s="505">
        <v>0.75</v>
      </c>
      <c r="P181" s="422">
        <v>45754</v>
      </c>
      <c r="Q181" s="422">
        <v>45768</v>
      </c>
      <c r="R181" s="423">
        <f t="shared" si="37"/>
        <v>6.6666666666666723</v>
      </c>
      <c r="S181" s="474">
        <f>IF(INDEX(Historical!$D$7:$D$1190,MATCH(B181,Historical!$B$7:$B$1192,0))=0,"n/a",(INDEX(Historical!$C$7:$C$1190,MATCH(B181,Historical!$B$7:$B$1192,0))/INDEX(Historical!$D$7:$D$1190,MATCH(B181,Historical!$B$7:$B$1192,0))-1)*100)</f>
        <v>6.0931899641577081</v>
      </c>
      <c r="T181" s="474">
        <f>IF(INDEX(Historical!$F$7:$F$1190,MATCH(B181,Historical!$B$7:$B$1192,0))=0,"n/a",((INDEX(Historical!$C$7:$C$1190,MATCH(B181,Historical!$B$7:$B$1192,0))/INDEX(Historical!$F$7:$F$1190,MATCH(B181,Historical!$B$7:$B$1192,0)))^(1/3)-1)*100)</f>
        <v>6.9445806081402051</v>
      </c>
      <c r="U181" s="474">
        <f>IF(INDEX(Historical!$H$7:$H$1190,MATCH(B181,Historical!$B$7:$B$1192,0))=0,"n/a",((INDEX(Historical!$C$7:$C$1190,MATCH(B181,Historical!$B$7:$B$1192,0))/INDEX(Historical!$H$7:$H$1190,MATCH(B181,Historical!$B$7:$B$1192,0)))^(1/5)-1)*100)</f>
        <v>6.903314366952773</v>
      </c>
      <c r="V181" s="474">
        <f>IF(INDEX(Historical!$M$7:$M$1190,MATCH(B181,Historical!$B$7:$B$1192,0))=0,"n/a",((INDEX(Historical!$C$7:$C$1190,MATCH(B181,Historical!$B$7:$B$1192,0))/INDEX(Historical!$M$7:$M$1190,MATCH(B181,Historical!$B$7:$B$1192,0)))^(1/10)-1)*100)</f>
        <v>8.6601249439629981</v>
      </c>
      <c r="W181" s="475">
        <f t="shared" si="38"/>
        <v>0.79713796413123306</v>
      </c>
      <c r="X181" s="476">
        <f t="shared" si="39"/>
        <v>1.7087411799388053</v>
      </c>
      <c r="Y181" s="439"/>
      <c r="Z181" s="430">
        <f t="shared" si="40"/>
        <v>38.277511961722496</v>
      </c>
      <c r="AA181" s="581">
        <f t="shared" si="41"/>
        <v>21.727272727272727</v>
      </c>
      <c r="AB181" s="406">
        <v>12</v>
      </c>
      <c r="AC181" s="568">
        <v>8.36</v>
      </c>
      <c r="AD181" s="568">
        <v>2.77</v>
      </c>
      <c r="AE181" s="568">
        <v>1.93</v>
      </c>
      <c r="AF181" s="568">
        <v>2.81</v>
      </c>
      <c r="AG181" s="568">
        <v>13.65</v>
      </c>
      <c r="AH181" s="568">
        <v>9.15</v>
      </c>
      <c r="AI181" s="568">
        <v>6.18</v>
      </c>
      <c r="AJ181" s="568">
        <v>4.04</v>
      </c>
      <c r="AK181" s="568">
        <v>7.8299999999999992</v>
      </c>
      <c r="AL181" s="576">
        <v>20310</v>
      </c>
      <c r="AM181" s="571">
        <v>0.49</v>
      </c>
      <c r="AN181" s="568">
        <v>0.88</v>
      </c>
      <c r="AO181" s="510">
        <f t="shared" si="42"/>
        <v>-13.062231868357831</v>
      </c>
      <c r="AP181" s="511">
        <f t="shared" si="43"/>
        <v>8.6650408589148959</v>
      </c>
      <c r="AQ181" s="582">
        <f t="shared" si="44"/>
        <v>64.726893660232349</v>
      </c>
      <c r="AR181" s="430">
        <f>INDEX(Historical!$C$7:$C$1190,MATCH(B181,Historical!$B$7:$B$1214,0))*IF(AH181="n/a",1.03,IF(AH181&lt;0,1.01,IF(AH181&gt;10,1.1,(1+AH181/100))))</f>
        <v>3.2308399999999997</v>
      </c>
      <c r="AS181" s="581">
        <f t="shared" si="45"/>
        <v>3.4305059120000001</v>
      </c>
      <c r="AT181" s="581">
        <f t="shared" si="50"/>
        <v>3.6991145249096</v>
      </c>
      <c r="AU181" s="581">
        <f t="shared" si="50"/>
        <v>3.9887551922100219</v>
      </c>
      <c r="AV181" s="581">
        <f t="shared" si="50"/>
        <v>4.3010747237600668</v>
      </c>
      <c r="AW181" s="430">
        <f t="shared" si="46"/>
        <v>18.650290352879686</v>
      </c>
      <c r="AX181" s="516">
        <f t="shared" si="47"/>
        <v>10.267722061704298</v>
      </c>
      <c r="AY181" s="606">
        <v>0.54</v>
      </c>
      <c r="AZ181" s="571">
        <v>24.27</v>
      </c>
      <c r="BA181" s="571">
        <v>-2.1399999999999997</v>
      </c>
      <c r="BB181" s="571">
        <v>3.75</v>
      </c>
      <c r="BC181" s="571">
        <v>7.9600000000000009</v>
      </c>
      <c r="BE181" s="421">
        <v>2012</v>
      </c>
      <c r="BF181" s="421">
        <f t="shared" si="48"/>
        <v>1</v>
      </c>
      <c r="BG181" s="578">
        <v>6.3299999999999992</v>
      </c>
      <c r="BH181" t="s">
        <v>3876</v>
      </c>
      <c r="BI181" t="s">
        <v>3877</v>
      </c>
    </row>
    <row r="182" spans="1:61" ht="11.25" customHeight="1" x14ac:dyDescent="0.25">
      <c r="A182" s="577" t="s">
        <v>4176</v>
      </c>
      <c r="B182" s="405" t="s">
        <v>3250</v>
      </c>
      <c r="C182" s="734" t="s">
        <v>243</v>
      </c>
      <c r="D182" s="734" t="s">
        <v>3664</v>
      </c>
      <c r="E182" s="504">
        <v>11</v>
      </c>
      <c r="F182" s="33">
        <v>479</v>
      </c>
      <c r="G182" s="33" t="s">
        <v>105</v>
      </c>
      <c r="H182" s="33" t="s">
        <v>105</v>
      </c>
      <c r="I182" s="573">
        <v>169.48</v>
      </c>
      <c r="J182" s="430">
        <f t="shared" si="35"/>
        <v>0.94406419636535299</v>
      </c>
      <c r="K182" s="575">
        <v>0.4</v>
      </c>
      <c r="L182" s="406">
        <v>4</v>
      </c>
      <c r="M182" s="423">
        <f t="shared" si="36"/>
        <v>1.6</v>
      </c>
      <c r="N182" s="183" t="s">
        <v>147</v>
      </c>
      <c r="O182" s="505">
        <v>0.3</v>
      </c>
      <c r="P182" s="422">
        <v>45608</v>
      </c>
      <c r="Q182" s="422">
        <v>45615</v>
      </c>
      <c r="R182" s="423">
        <f t="shared" si="37"/>
        <v>33.33333333333335</v>
      </c>
      <c r="S182" s="474">
        <f>IF(INDEX(Historical!$D$7:$D$1190,MATCH(B182,Historical!$B$7:$B$1192,0))=0,"n/a",(INDEX(Historical!$C$7:$C$1190,MATCH(B182,Historical!$B$7:$B$1192,0))/INDEX(Historical!$D$7:$D$1190,MATCH(B182,Historical!$B$7:$B$1192,0))-1)*100)</f>
        <v>23.809523809523814</v>
      </c>
      <c r="T182" s="474">
        <f>IF(INDEX(Historical!$F$7:$F$1190,MATCH(B182,Historical!$B$7:$B$1192,0))=0,"n/a",((INDEX(Historical!$C$7:$C$1190,MATCH(B182,Historical!$B$7:$B$1192,0))/INDEX(Historical!$F$7:$F$1190,MATCH(B182,Historical!$B$7:$B$1192,0)))^(1/3)-1)*100)</f>
        <v>16.366990117985878</v>
      </c>
      <c r="U182" s="474">
        <f>IF(INDEX(Historical!$H$7:$H$1190,MATCH(B182,Historical!$B$7:$B$1192,0))=0,"n/a",((INDEX(Historical!$C$7:$C$1190,MATCH(B182,Historical!$B$7:$B$1192,0))/INDEX(Historical!$H$7:$H$1190,MATCH(B182,Historical!$B$7:$B$1192,0)))^(1/5)-1)*100)</f>
        <v>15.774434135315829</v>
      </c>
      <c r="V182" s="474">
        <f>IF(INDEX(Historical!$M$7:$M$1190,MATCH(B182,Historical!$B$7:$B$1192,0))=0,"n/a",((INDEX(Historical!$C$7:$C$1190,MATCH(B182,Historical!$B$7:$B$1192,0))/INDEX(Historical!$M$7:$M$1190,MATCH(B182,Historical!$B$7:$B$1192,0)))^(1/10)-1)*100)</f>
        <v>20.58445799940376</v>
      </c>
      <c r="W182" s="475">
        <f t="shared" si="38"/>
        <v>0.76632739787332482</v>
      </c>
      <c r="X182" s="476">
        <f t="shared" si="39"/>
        <v>0.57760652271387136</v>
      </c>
      <c r="Y182" s="574"/>
      <c r="Z182" s="430">
        <f t="shared" si="40"/>
        <v>12.820512820512823</v>
      </c>
      <c r="AA182" s="581">
        <f t="shared" si="41"/>
        <v>13.580128205128204</v>
      </c>
      <c r="AB182" s="406">
        <v>9</v>
      </c>
      <c r="AC182" s="568">
        <v>12.48</v>
      </c>
      <c r="AD182" s="568" t="s">
        <v>135</v>
      </c>
      <c r="AE182" s="568">
        <v>1.46</v>
      </c>
      <c r="AF182" s="568">
        <v>2.11</v>
      </c>
      <c r="AG182" s="568">
        <v>16.27</v>
      </c>
      <c r="AH182" s="568">
        <v>-17.93</v>
      </c>
      <c r="AI182" s="568">
        <v>3.52</v>
      </c>
      <c r="AJ182" s="568">
        <v>27.310000000000002</v>
      </c>
      <c r="AK182" s="568">
        <v>-1.38</v>
      </c>
      <c r="AL182" s="576">
        <v>50530</v>
      </c>
      <c r="AM182" s="571">
        <v>11.74</v>
      </c>
      <c r="AN182" s="568">
        <v>0.3</v>
      </c>
      <c r="AO182" s="510">
        <f t="shared" si="42"/>
        <v>3.138370126552978</v>
      </c>
      <c r="AP182" s="511">
        <f t="shared" si="43"/>
        <v>16.718498331681182</v>
      </c>
      <c r="AQ182" s="582">
        <f t="shared" si="44"/>
        <v>12.85008839226689</v>
      </c>
      <c r="AR182" s="430">
        <f>INDEX(Historical!$C$7:$C$1190,MATCH(B182,Historical!$B$7:$B$1214,0))*IF(AH182="n/a",1.03,IF(AH182&lt;0,1.01,IF(AH182&gt;10,1.1,(1+AH182/100))))</f>
        <v>1.3130000000000002</v>
      </c>
      <c r="AS182" s="581">
        <f t="shared" si="45"/>
        <v>1.3592176</v>
      </c>
      <c r="AT182" s="581">
        <f t="shared" si="50"/>
        <v>1.372809776</v>
      </c>
      <c r="AU182" s="581">
        <f t="shared" si="50"/>
        <v>1.38653787376</v>
      </c>
      <c r="AV182" s="581">
        <f t="shared" si="50"/>
        <v>1.4004032524976</v>
      </c>
      <c r="AW182" s="430">
        <f t="shared" si="46"/>
        <v>6.8319685022576007</v>
      </c>
      <c r="AX182" s="516">
        <f t="shared" si="47"/>
        <v>4.0311355335482659</v>
      </c>
      <c r="AY182" s="606">
        <v>1.37</v>
      </c>
      <c r="AZ182" s="571">
        <v>53.459999999999994</v>
      </c>
      <c r="BA182" s="571">
        <v>-15.2</v>
      </c>
      <c r="BB182" s="571">
        <v>15.45</v>
      </c>
      <c r="BC182" s="571">
        <v>22.91</v>
      </c>
      <c r="BE182" s="421">
        <v>2014</v>
      </c>
      <c r="BF182" s="421">
        <f t="shared" si="48"/>
        <v>1</v>
      </c>
      <c r="BG182" s="578">
        <v>11.08</v>
      </c>
      <c r="BH182" t="s">
        <v>3876</v>
      </c>
      <c r="BI182" t="s">
        <v>3877</v>
      </c>
    </row>
    <row r="183" spans="1:61" ht="11.25" customHeight="1" x14ac:dyDescent="0.25">
      <c r="A183" s="95" t="s">
        <v>4178</v>
      </c>
      <c r="B183" s="405" t="s">
        <v>2035</v>
      </c>
      <c r="C183" s="734" t="s">
        <v>152</v>
      </c>
      <c r="D183" s="734" t="s">
        <v>3639</v>
      </c>
      <c r="E183" s="504">
        <v>12</v>
      </c>
      <c r="F183" s="33">
        <v>455</v>
      </c>
      <c r="G183" s="33" t="s">
        <v>105</v>
      </c>
      <c r="H183" s="33" t="s">
        <v>105</v>
      </c>
      <c r="I183" s="573">
        <v>205.82</v>
      </c>
      <c r="J183" s="430">
        <f t="shared" si="35"/>
        <v>0.62190263336896323</v>
      </c>
      <c r="K183" s="575">
        <v>0.32</v>
      </c>
      <c r="L183" s="406">
        <v>4</v>
      </c>
      <c r="M183" s="423">
        <f t="shared" si="36"/>
        <v>1.28</v>
      </c>
      <c r="N183" s="183" t="s">
        <v>3425</v>
      </c>
      <c r="O183" s="508">
        <v>0.27</v>
      </c>
      <c r="P183" s="422">
        <v>45744</v>
      </c>
      <c r="Q183" s="422">
        <v>45772</v>
      </c>
      <c r="R183" s="423">
        <f t="shared" si="37"/>
        <v>18.518518518518512</v>
      </c>
      <c r="S183" s="474">
        <f>IF(INDEX(Historical!$D$7:$D$1190,MATCH(B183,Historical!$B$7:$B$1192,0))=0,"n/a",(INDEX(Historical!$C$7:$C$1190,MATCH(B183,Historical!$B$7:$B$1192,0))/INDEX(Historical!$D$7:$D$1190,MATCH(B183,Historical!$B$7:$B$1192,0))-1)*100)</f>
        <v>12.13108871811739</v>
      </c>
      <c r="T183" s="474">
        <f>IF(INDEX(Historical!$F$7:$F$1190,MATCH(B183,Historical!$B$7:$B$1192,0))=0,"n/a",((INDEX(Historical!$C$7:$C$1190,MATCH(B183,Historical!$B$7:$B$1192,0))/INDEX(Historical!$F$7:$F$1190,MATCH(B183,Historical!$B$7:$B$1192,0)))^(1/3)-1)*100)</f>
        <v>13.635918969625349</v>
      </c>
      <c r="U183" s="474">
        <f>IF(INDEX(Historical!$H$7:$H$1190,MATCH(B183,Historical!$B$7:$B$1192,0))=0,"n/a",((INDEX(Historical!$C$7:$C$1190,MATCH(B183,Historical!$B$7:$B$1192,0))/INDEX(Historical!$H$7:$H$1190,MATCH(B183,Historical!$B$7:$B$1192,0)))^(1/5)-1)*100)</f>
        <v>12.147970904009298</v>
      </c>
      <c r="V183" s="474">
        <f>IF(INDEX(Historical!$M$7:$M$1190,MATCH(B183,Historical!$B$7:$B$1192,0))=0,"n/a",((INDEX(Historical!$C$7:$C$1190,MATCH(B183,Historical!$B$7:$B$1192,0))/INDEX(Historical!$M$7:$M$1190,MATCH(B183,Historical!$B$7:$B$1192,0)))^(1/10)-1)*100)</f>
        <v>20.326653149843786</v>
      </c>
      <c r="W183" s="475">
        <f t="shared" si="38"/>
        <v>0.59763753602017156</v>
      </c>
      <c r="X183" s="476">
        <f t="shared" si="39"/>
        <v>1.3452902440763341</v>
      </c>
      <c r="Y183" s="760" t="s">
        <v>3737</v>
      </c>
      <c r="Z183" s="430">
        <f t="shared" si="40"/>
        <v>27.176220806794056</v>
      </c>
      <c r="AA183" s="581">
        <f t="shared" si="41"/>
        <v>43.698513800424628</v>
      </c>
      <c r="AB183" s="406">
        <v>12</v>
      </c>
      <c r="AC183" s="568">
        <v>4.71</v>
      </c>
      <c r="AD183" s="568">
        <v>5.34</v>
      </c>
      <c r="AE183" s="568">
        <v>6.14</v>
      </c>
      <c r="AF183" s="568">
        <v>2.82</v>
      </c>
      <c r="AG183" s="568">
        <v>6.68</v>
      </c>
      <c r="AH183" s="568">
        <v>3.9800000000000004</v>
      </c>
      <c r="AI183" s="568">
        <v>10.43</v>
      </c>
      <c r="AJ183" s="568">
        <v>9.0300000000000011</v>
      </c>
      <c r="AK183" s="568">
        <v>8.19</v>
      </c>
      <c r="AL183" s="576">
        <v>147380</v>
      </c>
      <c r="AM183" s="571">
        <v>8.9</v>
      </c>
      <c r="AN183" s="568">
        <v>0.35</v>
      </c>
      <c r="AO183" s="510">
        <f t="shared" si="42"/>
        <v>-30.928640263046368</v>
      </c>
      <c r="AP183" s="511">
        <f t="shared" si="43"/>
        <v>12.769873537378261</v>
      </c>
      <c r="AQ183" s="582">
        <f t="shared" si="44"/>
        <v>134.02735729653247</v>
      </c>
      <c r="AR183" s="430">
        <f>INDEX(Historical!$C$7:$C$1190,MATCH(B183,Historical!$B$7:$B$1214,0))*IF(AH183="n/a",1.03,IF(AH183&lt;0,1.01,IF(AH183&gt;10,1.1,(1+AH183/100))))</f>
        <v>1.09179</v>
      </c>
      <c r="AS183" s="581">
        <f t="shared" si="45"/>
        <v>1.2009690000000002</v>
      </c>
      <c r="AT183" s="581">
        <f t="shared" si="50"/>
        <v>1.2993283611000004</v>
      </c>
      <c r="AU183" s="581">
        <f t="shared" si="50"/>
        <v>1.4057433538740904</v>
      </c>
      <c r="AV183" s="581">
        <f t="shared" si="50"/>
        <v>1.5208737345563785</v>
      </c>
      <c r="AW183" s="430">
        <f t="shared" si="46"/>
        <v>6.5187044495304693</v>
      </c>
      <c r="AX183" s="516">
        <f t="shared" si="47"/>
        <v>3.1671870807163884</v>
      </c>
      <c r="AY183" s="606">
        <v>0.75</v>
      </c>
      <c r="AZ183" s="571">
        <v>20.36</v>
      </c>
      <c r="BA183" s="571">
        <v>-26.47</v>
      </c>
      <c r="BB183" s="571">
        <v>2.16</v>
      </c>
      <c r="BC183" s="571">
        <v>-2</v>
      </c>
      <c r="BE183" s="421">
        <v>2014</v>
      </c>
      <c r="BF183" s="421">
        <f t="shared" si="48"/>
        <v>1</v>
      </c>
      <c r="BG183" s="578">
        <v>4.26</v>
      </c>
      <c r="BH183" t="s">
        <v>3876</v>
      </c>
      <c r="BI183" t="s">
        <v>3877</v>
      </c>
    </row>
    <row r="184" spans="1:61" ht="11.25" customHeight="1" x14ac:dyDescent="0.25">
      <c r="A184" s="95" t="s">
        <v>4179</v>
      </c>
      <c r="B184" s="405" t="s">
        <v>1045</v>
      </c>
      <c r="C184" s="734" t="s">
        <v>177</v>
      </c>
      <c r="D184" s="734" t="s">
        <v>3650</v>
      </c>
      <c r="E184" s="504">
        <v>13</v>
      </c>
      <c r="F184" s="33">
        <v>418</v>
      </c>
      <c r="G184" s="33" t="s">
        <v>105</v>
      </c>
      <c r="H184" s="33" t="s">
        <v>105</v>
      </c>
      <c r="I184" s="573">
        <v>43.82</v>
      </c>
      <c r="J184" s="430">
        <f t="shared" si="35"/>
        <v>10.178000912825194</v>
      </c>
      <c r="K184" s="575">
        <v>1.115</v>
      </c>
      <c r="L184" s="406">
        <v>4</v>
      </c>
      <c r="M184" s="423">
        <f t="shared" si="36"/>
        <v>4.46</v>
      </c>
      <c r="N184" s="183" t="s">
        <v>106</v>
      </c>
      <c r="O184" s="505">
        <v>1.1100000000000001</v>
      </c>
      <c r="P184" s="422">
        <v>45877</v>
      </c>
      <c r="Q184" s="422">
        <v>45883</v>
      </c>
      <c r="R184" s="423">
        <f t="shared" si="37"/>
        <v>0.4504504504504408</v>
      </c>
      <c r="S184" s="474">
        <f>IF(INDEX(Historical!$D$7:$D$1190,MATCH(B184,Historical!$B$7:$B$1192,0))=0,"n/a",(INDEX(Historical!$C$7:$C$1190,MATCH(B184,Historical!$B$7:$B$1192,0))/INDEX(Historical!$D$7:$D$1190,MATCH(B184,Historical!$B$7:$B$1192,0))-1)*100)</f>
        <v>4.6060606060606135</v>
      </c>
      <c r="T184" s="474">
        <f>IF(INDEX(Historical!$F$7:$F$1190,MATCH(B184,Historical!$B$7:$B$1192,0))=0,"n/a",((INDEX(Historical!$C$7:$C$1190,MATCH(B184,Historical!$B$7:$B$1192,0))/INDEX(Historical!$F$7:$F$1190,MATCH(B184,Historical!$B$7:$B$1192,0)))^(1/3)-1)*100)</f>
        <v>5.070134143394478</v>
      </c>
      <c r="U184" s="474">
        <f>IF(INDEX(Historical!$H$7:$H$1190,MATCH(B184,Historical!$B$7:$B$1192,0))=0,"n/a",((INDEX(Historical!$C$7:$C$1190,MATCH(B184,Historical!$B$7:$B$1192,0))/INDEX(Historical!$H$7:$H$1190,MATCH(B184,Historical!$B$7:$B$1192,0)))^(1/5)-1)*100)</f>
        <v>5.1303970254990894</v>
      </c>
      <c r="V184" s="474">
        <f>IF(INDEX(Historical!$M$7:$M$1190,MATCH(B184,Historical!$B$7:$B$1192,0))=0,"n/a",((INDEX(Historical!$C$7:$C$1190,MATCH(B184,Historical!$B$7:$B$1192,0))/INDEX(Historical!$M$7:$M$1190,MATCH(B184,Historical!$B$7:$B$1192,0)))^(1/10)-1)*100)</f>
        <v>9.106433426547822</v>
      </c>
      <c r="W184" s="475">
        <f t="shared" si="38"/>
        <v>0.56338159905090124</v>
      </c>
      <c r="X184" s="476">
        <f t="shared" si="39"/>
        <v>1.8521288900718733</v>
      </c>
      <c r="Y184" s="574"/>
      <c r="Z184" s="430">
        <f t="shared" si="40"/>
        <v>151.18644067796609</v>
      </c>
      <c r="AA184" s="581">
        <f t="shared" si="41"/>
        <v>14.854237288135593</v>
      </c>
      <c r="AB184" s="406">
        <v>12</v>
      </c>
      <c r="AC184" s="568">
        <v>2.95</v>
      </c>
      <c r="AD184" s="568">
        <v>0.88</v>
      </c>
      <c r="AE184" s="568">
        <v>2.5499999999999998</v>
      </c>
      <c r="AF184" s="568">
        <v>73.23</v>
      </c>
      <c r="AG184" s="568">
        <v>542.39</v>
      </c>
      <c r="AH184" s="568">
        <v>19.079999999999998</v>
      </c>
      <c r="AI184" s="568">
        <v>21.17</v>
      </c>
      <c r="AJ184" s="568">
        <v>2.77</v>
      </c>
      <c r="AK184" s="568">
        <v>16.830000000000002</v>
      </c>
      <c r="AL184" s="576">
        <v>2340</v>
      </c>
      <c r="AM184" s="571">
        <v>64.819999999999993</v>
      </c>
      <c r="AN184" s="568">
        <v>69.41</v>
      </c>
      <c r="AO184" s="510">
        <f t="shared" si="42"/>
        <v>0.45416065018869034</v>
      </c>
      <c r="AP184" s="511">
        <f t="shared" si="43"/>
        <v>15.308397938324283</v>
      </c>
      <c r="AQ184" s="582">
        <f t="shared" si="44"/>
        <v>595.30993780077665</v>
      </c>
      <c r="AR184" s="430">
        <f>INDEX(Historical!$C$7:$C$1190,MATCH(B184,Historical!$B$7:$B$1214,0))*IF(AH184="n/a",1.03,IF(AH184&lt;0,1.01,IF(AH184&gt;10,1.1,(1+AH184/100))))</f>
        <v>4.7465000000000011</v>
      </c>
      <c r="AS184" s="581">
        <f t="shared" si="45"/>
        <v>5.2211500000000015</v>
      </c>
      <c r="AT184" s="581">
        <f t="shared" si="50"/>
        <v>5.7432650000000018</v>
      </c>
      <c r="AU184" s="581">
        <f t="shared" si="50"/>
        <v>6.3175915000000025</v>
      </c>
      <c r="AV184" s="581">
        <f t="shared" si="50"/>
        <v>6.9493506500000031</v>
      </c>
      <c r="AW184" s="430">
        <f t="shared" si="46"/>
        <v>28.977857150000009</v>
      </c>
      <c r="AX184" s="516">
        <f t="shared" si="47"/>
        <v>66.129295184847123</v>
      </c>
      <c r="AY184" s="606">
        <v>0.57999999999999996</v>
      </c>
      <c r="AZ184" s="571">
        <v>26.68</v>
      </c>
      <c r="BA184" s="571">
        <v>-8.7099999999999991</v>
      </c>
      <c r="BB184" s="571">
        <v>6.9999999999999993E-2</v>
      </c>
      <c r="BC184" s="571">
        <v>4.97</v>
      </c>
      <c r="BE184" s="421">
        <v>2013</v>
      </c>
      <c r="BF184" s="421">
        <f t="shared" si="48"/>
        <v>1</v>
      </c>
      <c r="BG184" s="578">
        <v>6.97</v>
      </c>
      <c r="BH184" t="s">
        <v>3876</v>
      </c>
      <c r="BI184" t="s">
        <v>3879</v>
      </c>
    </row>
    <row r="185" spans="1:61" ht="11.25" customHeight="1" x14ac:dyDescent="0.25">
      <c r="A185" s="577" t="s">
        <v>4180</v>
      </c>
      <c r="B185" s="405" t="s">
        <v>3432</v>
      </c>
      <c r="C185" s="734" t="s">
        <v>243</v>
      </c>
      <c r="D185" s="734" t="s">
        <v>3634</v>
      </c>
      <c r="E185" s="504">
        <v>11</v>
      </c>
      <c r="F185" s="33">
        <v>494</v>
      </c>
      <c r="G185" s="33" t="s">
        <v>105</v>
      </c>
      <c r="H185" s="33" t="s">
        <v>105</v>
      </c>
      <c r="I185" s="573">
        <v>212.8</v>
      </c>
      <c r="J185" s="430">
        <f t="shared" si="35"/>
        <v>2.2791353383458643</v>
      </c>
      <c r="K185" s="575">
        <v>1.2124999999999999</v>
      </c>
      <c r="L185" s="406">
        <v>4</v>
      </c>
      <c r="M185" s="423">
        <f t="shared" si="36"/>
        <v>4.8499999999999996</v>
      </c>
      <c r="N185" s="183" t="s">
        <v>311</v>
      </c>
      <c r="O185" s="505">
        <v>1.1000000000000001</v>
      </c>
      <c r="P185" s="422">
        <v>45744</v>
      </c>
      <c r="Q185" s="422">
        <v>45758</v>
      </c>
      <c r="R185" s="423">
        <f t="shared" si="37"/>
        <v>10.227272727272711</v>
      </c>
      <c r="S185" s="474">
        <f>IF(INDEX(Historical!$D$7:$D$1190,MATCH(B185,Historical!$B$7:$B$1192,0))=0,"n/a",(INDEX(Historical!$C$7:$C$1190,MATCH(B185,Historical!$B$7:$B$1192,0))/INDEX(Historical!$D$7:$D$1190,MATCH(B185,Historical!$B$7:$B$1192,0))-1)*100)</f>
        <v>10.000000000000009</v>
      </c>
      <c r="T185" s="474">
        <f>IF(INDEX(Historical!$F$7:$F$1190,MATCH(B185,Historical!$B$7:$B$1192,0))=0,"n/a",((INDEX(Historical!$C$7:$C$1190,MATCH(B185,Historical!$B$7:$B$1192,0))/INDEX(Historical!$F$7:$F$1190,MATCH(B185,Historical!$B$7:$B$1192,0)))^(1/3)-1)*100)</f>
        <v>40.10196653276936</v>
      </c>
      <c r="U185" s="474">
        <f>IF(INDEX(Historical!$H$7:$H$1190,MATCH(B185,Historical!$B$7:$B$1192,0))=0,"n/a",((INDEX(Historical!$C$7:$C$1190,MATCH(B185,Historical!$B$7:$B$1192,0))/INDEX(Historical!$H$7:$H$1190,MATCH(B185,Historical!$B$7:$B$1192,0)))^(1/5)-1)*100)</f>
        <v>31.95079107728942</v>
      </c>
      <c r="V185" s="474">
        <f>IF(INDEX(Historical!$M$7:$M$1190,MATCH(B185,Historical!$B$7:$B$1192,0))=0,"n/a",((INDEX(Historical!$C$7:$C$1190,MATCH(B185,Historical!$B$7:$B$1192,0))/INDEX(Historical!$M$7:$M$1190,MATCH(B185,Historical!$B$7:$B$1192,0)))^(1/10)-1)*100)</f>
        <v>24.293456972961593</v>
      </c>
      <c r="W185" s="475">
        <f t="shared" si="38"/>
        <v>1.3152015010811502</v>
      </c>
      <c r="X185" s="476">
        <f t="shared" si="39"/>
        <v>0.95977143518442232</v>
      </c>
      <c r="Y185" s="574"/>
      <c r="Z185" s="430">
        <f t="shared" si="40"/>
        <v>33.845080251221212</v>
      </c>
      <c r="AA185" s="581">
        <f t="shared" si="41"/>
        <v>14.849965108164691</v>
      </c>
      <c r="AB185" s="406">
        <v>1</v>
      </c>
      <c r="AC185" s="568">
        <v>14.33</v>
      </c>
      <c r="AD185" s="568">
        <v>2.68</v>
      </c>
      <c r="AE185" s="568">
        <v>1.24</v>
      </c>
      <c r="AF185" s="568">
        <v>5.0199999999999996</v>
      </c>
      <c r="AG185" s="568">
        <v>37.369999999999997</v>
      </c>
      <c r="AH185" s="568">
        <v>2.5</v>
      </c>
      <c r="AI185" s="568">
        <v>6.45</v>
      </c>
      <c r="AJ185" s="568">
        <v>33.29</v>
      </c>
      <c r="AK185" s="568">
        <v>5.55</v>
      </c>
      <c r="AL185" s="576">
        <v>17040</v>
      </c>
      <c r="AM185" s="571">
        <v>32.01</v>
      </c>
      <c r="AN185" s="568">
        <v>1.37</v>
      </c>
      <c r="AO185" s="510">
        <f t="shared" si="42"/>
        <v>19.379961307470595</v>
      </c>
      <c r="AP185" s="511">
        <f t="shared" si="43"/>
        <v>34.229926415635283</v>
      </c>
      <c r="AQ185" s="582">
        <f t="shared" si="44"/>
        <v>82.021762853892156</v>
      </c>
      <c r="AR185" s="430">
        <f>INDEX(Historical!$C$7:$C$1190,MATCH(B185,Historical!$B$7:$B$1214,0))*IF(AH185="n/a",1.03,IF(AH185&lt;0,1.01,IF(AH185&gt;10,1.1,(1+AH185/100))))</f>
        <v>4.51</v>
      </c>
      <c r="AS185" s="581">
        <f t="shared" si="45"/>
        <v>4.8008949999999997</v>
      </c>
      <c r="AT185" s="581">
        <f t="shared" si="50"/>
        <v>5.0673446725</v>
      </c>
      <c r="AU185" s="581">
        <f t="shared" si="50"/>
        <v>5.3485823018237504</v>
      </c>
      <c r="AV185" s="581">
        <f t="shared" si="50"/>
        <v>5.645428619574969</v>
      </c>
      <c r="AW185" s="430">
        <f t="shared" si="46"/>
        <v>25.372250593898716</v>
      </c>
      <c r="AX185" s="516">
        <f t="shared" si="47"/>
        <v>11.923050091117817</v>
      </c>
      <c r="AY185" s="606">
        <v>1.03</v>
      </c>
      <c r="AZ185" s="571">
        <v>27.91</v>
      </c>
      <c r="BA185" s="571">
        <v>-16.420000000000002</v>
      </c>
      <c r="BB185" s="571">
        <v>0.76</v>
      </c>
      <c r="BC185" s="571">
        <v>2.27</v>
      </c>
      <c r="BE185" s="421">
        <v>2015</v>
      </c>
      <c r="BF185" s="421">
        <f t="shared" si="48"/>
        <v>1</v>
      </c>
      <c r="BG185" s="578">
        <v>11.379999999999999</v>
      </c>
      <c r="BH185" t="s">
        <v>3876</v>
      </c>
      <c r="BI185" t="s">
        <v>3877</v>
      </c>
    </row>
    <row r="186" spans="1:61" ht="11.25" customHeight="1" x14ac:dyDescent="0.25">
      <c r="A186" s="88" t="s">
        <v>4181</v>
      </c>
      <c r="B186" s="405" t="s">
        <v>3252</v>
      </c>
      <c r="C186" s="734" t="s">
        <v>3535</v>
      </c>
      <c r="D186" s="734" t="s">
        <v>3651</v>
      </c>
      <c r="E186" s="504">
        <v>11</v>
      </c>
      <c r="F186" s="33">
        <v>482</v>
      </c>
      <c r="G186" s="33" t="s">
        <v>105</v>
      </c>
      <c r="H186" s="33" t="s">
        <v>105</v>
      </c>
      <c r="I186" s="573">
        <v>71.680000000000007</v>
      </c>
      <c r="J186" s="430">
        <f t="shared" si="35"/>
        <v>1.8415178571428572</v>
      </c>
      <c r="K186" s="575">
        <v>0.33</v>
      </c>
      <c r="L186" s="406">
        <v>4</v>
      </c>
      <c r="M186" s="423">
        <f t="shared" si="36"/>
        <v>1.32</v>
      </c>
      <c r="N186" s="183" t="s">
        <v>106</v>
      </c>
      <c r="O186" s="505">
        <v>0.3</v>
      </c>
      <c r="P186" s="422">
        <v>45629</v>
      </c>
      <c r="Q186" s="422">
        <v>45636</v>
      </c>
      <c r="R186" s="423">
        <f t="shared" si="37"/>
        <v>10.000000000000009</v>
      </c>
      <c r="S186" s="474">
        <f>IF(INDEX(Historical!$D$7:$D$1190,MATCH(B186,Historical!$B$7:$B$1192,0))=0,"n/a",(INDEX(Historical!$C$7:$C$1190,MATCH(B186,Historical!$B$7:$B$1192,0))/INDEX(Historical!$D$7:$D$1190,MATCH(B186,Historical!$B$7:$B$1192,0))-1)*100)</f>
        <v>10.810810810810789</v>
      </c>
      <c r="T186" s="474">
        <f>IF(INDEX(Historical!$F$7:$F$1190,MATCH(B186,Historical!$B$7:$B$1192,0))=0,"n/a",((INDEX(Historical!$C$7:$C$1190,MATCH(B186,Historical!$B$7:$B$1192,0))/INDEX(Historical!$F$7:$F$1190,MATCH(B186,Historical!$B$7:$B$1192,0)))^(1/3)-1)*100)</f>
        <v>10.565908733480089</v>
      </c>
      <c r="U186" s="474">
        <f>IF(INDEX(Historical!$H$7:$H$1190,MATCH(B186,Historical!$B$7:$B$1192,0))=0,"n/a",((INDEX(Historical!$C$7:$C$1190,MATCH(B186,Historical!$B$7:$B$1192,0))/INDEX(Historical!$H$7:$H$1190,MATCH(B186,Historical!$B$7:$B$1192,0)))^(1/5)-1)*100)</f>
        <v>9.2585931337684002</v>
      </c>
      <c r="V186" s="474">
        <f>IF(INDEX(Historical!$M$7:$M$1190,MATCH(B186,Historical!$B$7:$B$1192,0))=0,"n/a",((INDEX(Historical!$C$7:$C$1190,MATCH(B186,Historical!$B$7:$B$1192,0))/INDEX(Historical!$M$7:$M$1190,MATCH(B186,Historical!$B$7:$B$1192,0)))^(1/10)-1)*100)</f>
        <v>28.525857815260046</v>
      </c>
      <c r="W186" s="475">
        <f t="shared" si="38"/>
        <v>0.32456843870319901</v>
      </c>
      <c r="X186" s="476">
        <f t="shared" si="39"/>
        <v>4.6997934689179699</v>
      </c>
      <c r="Y186" s="451"/>
      <c r="Z186" s="430">
        <f t="shared" si="40"/>
        <v>48.529411764705884</v>
      </c>
      <c r="AA186" s="581">
        <f t="shared" si="41"/>
        <v>26.352941176470591</v>
      </c>
      <c r="AB186" s="406">
        <v>12</v>
      </c>
      <c r="AC186" s="568">
        <v>2.72</v>
      </c>
      <c r="AD186" s="568">
        <v>3.95</v>
      </c>
      <c r="AE186" s="568">
        <v>5.0999999999999996</v>
      </c>
      <c r="AF186" s="568">
        <v>2.64</v>
      </c>
      <c r="AG186" s="568">
        <v>10.489999999999998</v>
      </c>
      <c r="AH186" s="568">
        <v>4.62</v>
      </c>
      <c r="AI186" s="568">
        <v>7.3999999999999995</v>
      </c>
      <c r="AJ186" s="568">
        <v>1.97</v>
      </c>
      <c r="AK186" s="568">
        <v>6.67</v>
      </c>
      <c r="AL186" s="576">
        <v>6870</v>
      </c>
      <c r="AM186" s="571">
        <v>37</v>
      </c>
      <c r="AN186" s="568">
        <v>0.02</v>
      </c>
      <c r="AO186" s="510">
        <f t="shared" si="42"/>
        <v>-15.252830185559333</v>
      </c>
      <c r="AP186" s="511">
        <f t="shared" si="43"/>
        <v>11.100110990911258</v>
      </c>
      <c r="AQ186" s="582">
        <f t="shared" si="44"/>
        <v>75.843067289346095</v>
      </c>
      <c r="AR186" s="430">
        <f>INDEX(Historical!$C$7:$C$1190,MATCH(B186,Historical!$B$7:$B$1214,0))*IF(AH186="n/a",1.03,IF(AH186&lt;0,1.01,IF(AH186&gt;10,1.1,(1+AH186/100))))</f>
        <v>1.286826</v>
      </c>
      <c r="AS186" s="581">
        <f t="shared" si="45"/>
        <v>1.3820511240000002</v>
      </c>
      <c r="AT186" s="581">
        <f t="shared" si="50"/>
        <v>1.4742339339708002</v>
      </c>
      <c r="AU186" s="581">
        <f t="shared" si="50"/>
        <v>1.5725653373666526</v>
      </c>
      <c r="AV186" s="581">
        <f t="shared" si="50"/>
        <v>1.6774554453690083</v>
      </c>
      <c r="AW186" s="430">
        <f t="shared" si="46"/>
        <v>7.3931318407064621</v>
      </c>
      <c r="AX186" s="516">
        <f t="shared" si="47"/>
        <v>10.314079018842721</v>
      </c>
      <c r="AY186" s="606">
        <v>0.92</v>
      </c>
      <c r="AZ186" s="571">
        <v>5.04</v>
      </c>
      <c r="BA186" s="571">
        <v>-20.05</v>
      </c>
      <c r="BB186" s="571">
        <v>-3.37</v>
      </c>
      <c r="BC186" s="571">
        <v>-7.23</v>
      </c>
      <c r="BE186" s="421">
        <v>2014</v>
      </c>
      <c r="BF186" s="421">
        <f t="shared" si="48"/>
        <v>1</v>
      </c>
      <c r="BG186" s="578">
        <v>8.57</v>
      </c>
      <c r="BH186" t="s">
        <v>3876</v>
      </c>
      <c r="BI186" t="s">
        <v>3877</v>
      </c>
    </row>
    <row r="187" spans="1:61" ht="11.25" customHeight="1" x14ac:dyDescent="0.25">
      <c r="A187" s="8" t="s">
        <v>4183</v>
      </c>
      <c r="B187" s="405" t="s">
        <v>208</v>
      </c>
      <c r="C187" s="734" t="s">
        <v>111</v>
      </c>
      <c r="D187" s="734" t="s">
        <v>209</v>
      </c>
      <c r="E187" s="504">
        <v>70</v>
      </c>
      <c r="F187" s="33">
        <v>2</v>
      </c>
      <c r="G187" s="33" t="s">
        <v>114</v>
      </c>
      <c r="H187" s="33" t="s">
        <v>36</v>
      </c>
      <c r="I187" s="568">
        <v>178.86</v>
      </c>
      <c r="J187" s="430">
        <f t="shared" si="35"/>
        <v>1.1629207201162921</v>
      </c>
      <c r="K187" s="575">
        <v>0.52</v>
      </c>
      <c r="L187" s="406">
        <v>4</v>
      </c>
      <c r="M187" s="423">
        <f t="shared" si="36"/>
        <v>2.08</v>
      </c>
      <c r="N187" s="183" t="s">
        <v>147</v>
      </c>
      <c r="O187" s="505">
        <v>0.51500000000000001</v>
      </c>
      <c r="P187" s="422">
        <v>45898</v>
      </c>
      <c r="Q187" s="422">
        <v>45915</v>
      </c>
      <c r="R187" s="423">
        <f t="shared" si="37"/>
        <v>0.97087378640776778</v>
      </c>
      <c r="S187" s="474">
        <f>IF(INDEX(Historical!$D$7:$D$1190,MATCH(B187,Historical!$B$7:$B$1192,0))=0,"n/a",(INDEX(Historical!$C$7:$C$1190,MATCH(B187,Historical!$B$7:$B$1192,0))/INDEX(Historical!$D$7:$D$1190,MATCH(B187,Historical!$B$7:$B$1192,0))-1)*100)</f>
        <v>0.98522167487684609</v>
      </c>
      <c r="T187" s="474">
        <f>IF(INDEX(Historical!$F$7:$F$1190,MATCH(B187,Historical!$B$7:$B$1192,0))=0,"n/a",((INDEX(Historical!$C$7:$C$1190,MATCH(B187,Historical!$B$7:$B$1192,0))/INDEX(Historical!$F$7:$F$1190,MATCH(B187,Historical!$B$7:$B$1192,0)))^(1/3)-1)*100)</f>
        <v>0.99509023510464534</v>
      </c>
      <c r="U187" s="474">
        <f>IF(INDEX(Historical!$H$7:$H$1190,MATCH(B187,Historical!$B$7:$B$1192,0))=0,"n/a",((INDEX(Historical!$C$7:$C$1190,MATCH(B187,Historical!$B$7:$B$1192,0))/INDEX(Historical!$H$7:$H$1190,MATCH(B187,Historical!$B$7:$B$1192,0)))^(1/5)-1)*100)</f>
        <v>1.1091422773768178</v>
      </c>
      <c r="V187" s="474">
        <f>IF(INDEX(Historical!$M$7:$M$1190,MATCH(B187,Historical!$B$7:$B$1192,0))=0,"n/a",((INDEX(Historical!$C$7:$C$1190,MATCH(B187,Historical!$B$7:$B$1192,0))/INDEX(Historical!$M$7:$M$1190,MATCH(B187,Historical!$B$7:$B$1192,0)))^(1/10)-1)*100)</f>
        <v>2.8352992717352699</v>
      </c>
      <c r="W187" s="475">
        <f t="shared" si="38"/>
        <v>0.39119054853704971</v>
      </c>
      <c r="X187" s="476">
        <f t="shared" si="39"/>
        <v>3.3257639501553755E-2</v>
      </c>
      <c r="Y187" s="574"/>
      <c r="Z187" s="430">
        <f t="shared" si="40"/>
        <v>12.537673297166968</v>
      </c>
      <c r="AA187" s="581">
        <f t="shared" si="41"/>
        <v>10.78119349005425</v>
      </c>
      <c r="AB187" s="406">
        <v>12</v>
      </c>
      <c r="AC187" s="568">
        <v>16.59</v>
      </c>
      <c r="AD187" s="568">
        <v>0.98</v>
      </c>
      <c r="AE187" s="568">
        <v>3.13</v>
      </c>
      <c r="AF187" s="568">
        <v>3.3</v>
      </c>
      <c r="AG187" s="568">
        <v>16.72</v>
      </c>
      <c r="AH187" s="568">
        <v>14.38</v>
      </c>
      <c r="AI187" s="568">
        <v>10.67</v>
      </c>
      <c r="AJ187" s="568">
        <v>33.35</v>
      </c>
      <c r="AK187" s="568">
        <v>10.95</v>
      </c>
      <c r="AL187" s="576">
        <v>24530</v>
      </c>
      <c r="AM187" s="571">
        <v>0.49</v>
      </c>
      <c r="AN187" s="568">
        <v>0.41</v>
      </c>
      <c r="AO187" s="510">
        <f t="shared" si="42"/>
        <v>-8.5091304925611393</v>
      </c>
      <c r="AP187" s="511">
        <f t="shared" si="43"/>
        <v>2.2720629974931099</v>
      </c>
      <c r="AQ187" s="582">
        <f t="shared" si="44"/>
        <v>25.747433845570921</v>
      </c>
      <c r="AR187" s="430">
        <f>INDEX(Historical!$C$7:$C$1190,MATCH(B187,Historical!$B$7:$B$1214,0))*IF(AH187="n/a",1.03,IF(AH187&lt;0,1.01,IF(AH187&gt;10,1.1,(1+AH187/100))))</f>
        <v>2.2549999999999999</v>
      </c>
      <c r="AS187" s="581">
        <f t="shared" si="45"/>
        <v>2.4805000000000001</v>
      </c>
      <c r="AT187" s="581">
        <f t="shared" ref="AT187:AV206" si="51">IF($AK187="n/a",1.03*AS187,IF($AK187&lt;0,1.01*AS187,IF($AK187&gt;10,1.1*AS187,(1+$AK187/100)*AS187)))</f>
        <v>2.7285500000000003</v>
      </c>
      <c r="AU187" s="581">
        <f t="shared" si="51"/>
        <v>3.0014050000000005</v>
      </c>
      <c r="AV187" s="581">
        <f t="shared" si="51"/>
        <v>3.3015455000000009</v>
      </c>
      <c r="AW187" s="430">
        <f t="shared" si="46"/>
        <v>13.767000500000002</v>
      </c>
      <c r="AX187" s="516">
        <f t="shared" si="47"/>
        <v>7.6970817958179589</v>
      </c>
      <c r="AY187" s="606">
        <v>1.26</v>
      </c>
      <c r="AZ187" s="571">
        <v>25.040000000000003</v>
      </c>
      <c r="BA187" s="571">
        <v>-19.54</v>
      </c>
      <c r="BB187" s="571">
        <v>-2.0299999999999998</v>
      </c>
      <c r="BC187" s="571">
        <v>-3.71</v>
      </c>
      <c r="BE187" s="421">
        <v>1956</v>
      </c>
      <c r="BF187" s="421">
        <f t="shared" si="48"/>
        <v>9</v>
      </c>
      <c r="BG187" s="578">
        <v>8.76</v>
      </c>
      <c r="BH187" t="s">
        <v>3876</v>
      </c>
      <c r="BI187" t="s">
        <v>3877</v>
      </c>
    </row>
    <row r="188" spans="1:61" ht="11.25" customHeight="1" x14ac:dyDescent="0.25">
      <c r="A188" s="88" t="s">
        <v>850</v>
      </c>
      <c r="B188" s="405" t="s">
        <v>851</v>
      </c>
      <c r="C188" s="734" t="s">
        <v>3535</v>
      </c>
      <c r="D188" s="734" t="s">
        <v>3640</v>
      </c>
      <c r="E188" s="504">
        <v>14</v>
      </c>
      <c r="F188" s="33">
        <v>355</v>
      </c>
      <c r="G188" s="33" t="s">
        <v>105</v>
      </c>
      <c r="H188" s="33" t="s">
        <v>105</v>
      </c>
      <c r="I188" s="573">
        <v>85.57</v>
      </c>
      <c r="J188" s="430">
        <f t="shared" si="35"/>
        <v>2.4634801916559543</v>
      </c>
      <c r="K188" s="575">
        <v>0.52700000000000002</v>
      </c>
      <c r="L188" s="406">
        <v>4</v>
      </c>
      <c r="M188" s="423">
        <f t="shared" si="36"/>
        <v>2.1080000000000001</v>
      </c>
      <c r="N188" s="183" t="s">
        <v>436</v>
      </c>
      <c r="O188" s="505">
        <v>0.47899999999999998</v>
      </c>
      <c r="P188" s="422">
        <v>45747</v>
      </c>
      <c r="Q188" s="422">
        <v>45772</v>
      </c>
      <c r="R188" s="423">
        <f t="shared" si="37"/>
        <v>10.020876826722347</v>
      </c>
      <c r="S188" s="474">
        <f>IF(INDEX(Historical!$D$7:$D$1190,MATCH(B188,Historical!$B$7:$B$1192,0))=0,"n/a",(INDEX(Historical!$C$7:$C$1190,MATCH(B188,Historical!$B$7:$B$1192,0))/INDEX(Historical!$D$7:$D$1190,MATCH(B188,Historical!$B$7:$B$1192,0))-1)*100)</f>
        <v>10.117647058823543</v>
      </c>
      <c r="T188" s="474">
        <f>IF(INDEX(Historical!$F$7:$F$1190,MATCH(B188,Historical!$B$7:$B$1192,0))=0,"n/a",((INDEX(Historical!$C$7:$C$1190,MATCH(B188,Historical!$B$7:$B$1192,0))/INDEX(Historical!$F$7:$F$1190,MATCH(B188,Historical!$B$7:$B$1192,0)))^(1/3)-1)*100)</f>
        <v>9.9729344426864976</v>
      </c>
      <c r="U188" s="474">
        <f>IF(INDEX(Historical!$H$7:$H$1190,MATCH(B188,Historical!$B$7:$B$1192,0))=0,"n/a",((INDEX(Historical!$C$7:$C$1190,MATCH(B188,Historical!$B$7:$B$1192,0))/INDEX(Historical!$H$7:$H$1190,MATCH(B188,Historical!$B$7:$B$1192,0)))^(1/5)-1)*100)</f>
        <v>11.11909950485237</v>
      </c>
      <c r="V188" s="474">
        <f>IF(INDEX(Historical!$M$7:$M$1190,MATCH(B188,Historical!$B$7:$B$1192,0))=0,"n/a",((INDEX(Historical!$C$7:$C$1190,MATCH(B188,Historical!$B$7:$B$1192,0))/INDEX(Historical!$M$7:$M$1190,MATCH(B188,Historical!$B$7:$B$1192,0)))^(1/10)-1)*100)</f>
        <v>12.144734700288339</v>
      </c>
      <c r="W188" s="475">
        <f t="shared" si="38"/>
        <v>0.91554898309869059</v>
      </c>
      <c r="X188" s="476">
        <f t="shared" si="39"/>
        <v>2.7053770084798958</v>
      </c>
      <c r="Y188" s="441" t="s">
        <v>852</v>
      </c>
      <c r="Z188" s="430">
        <f t="shared" si="40"/>
        <v>42.585858585858588</v>
      </c>
      <c r="AA188" s="581">
        <f t="shared" si="41"/>
        <v>17.286868686868686</v>
      </c>
      <c r="AB188" s="406">
        <v>9</v>
      </c>
      <c r="AC188" s="568">
        <v>4.95</v>
      </c>
      <c r="AD188" s="568">
        <v>1.95</v>
      </c>
      <c r="AE188" s="568">
        <v>2.0499999999999998</v>
      </c>
      <c r="AF188" s="568">
        <v>2.69</v>
      </c>
      <c r="AG188" s="568">
        <v>15.75</v>
      </c>
      <c r="AH188" s="568">
        <v>8.7200000000000006</v>
      </c>
      <c r="AI188" s="568">
        <v>9.34</v>
      </c>
      <c r="AJ188" s="568">
        <v>4.1099999999999994</v>
      </c>
      <c r="AK188" s="568">
        <v>8.870000000000001</v>
      </c>
      <c r="AL188" s="576">
        <v>9520</v>
      </c>
      <c r="AM188" s="571">
        <v>0.52</v>
      </c>
      <c r="AN188" s="568">
        <v>0.24</v>
      </c>
      <c r="AO188" s="510">
        <f t="shared" si="42"/>
        <v>-3.7042889903603626</v>
      </c>
      <c r="AP188" s="511">
        <f t="shared" si="43"/>
        <v>13.582579696508324</v>
      </c>
      <c r="AQ188" s="582">
        <f t="shared" si="44"/>
        <v>43.761649603589433</v>
      </c>
      <c r="AR188" s="430">
        <f>INDEX(Historical!$C$7:$C$1190,MATCH(B188,Historical!$B$7:$B$1214,0))*IF(AH188="n/a",1.03,IF(AH188&lt;0,1.01,IF(AH188&gt;10,1.1,(1+AH188/100))))</f>
        <v>2.0352383999999999</v>
      </c>
      <c r="AS188" s="581">
        <f t="shared" si="45"/>
        <v>2.2253296665599995</v>
      </c>
      <c r="AT188" s="581">
        <f t="shared" si="51"/>
        <v>2.4227164079838714</v>
      </c>
      <c r="AU188" s="581">
        <f t="shared" si="51"/>
        <v>2.6376113533720407</v>
      </c>
      <c r="AV188" s="581">
        <f t="shared" si="51"/>
        <v>2.8715674804161408</v>
      </c>
      <c r="AW188" s="430">
        <f t="shared" si="46"/>
        <v>12.192463308332053</v>
      </c>
      <c r="AX188" s="516">
        <f t="shared" si="47"/>
        <v>14.248525544387114</v>
      </c>
      <c r="AY188" s="606">
        <v>0.54</v>
      </c>
      <c r="AZ188" s="571">
        <v>8.85</v>
      </c>
      <c r="BA188" s="571">
        <v>-10.31</v>
      </c>
      <c r="BB188" s="571">
        <v>-3.3000000000000003</v>
      </c>
      <c r="BC188" s="571">
        <v>-2.75</v>
      </c>
      <c r="BE188" s="421">
        <v>2012</v>
      </c>
      <c r="BF188" s="421">
        <f t="shared" si="48"/>
        <v>1</v>
      </c>
      <c r="BG188" s="578">
        <v>8.67</v>
      </c>
      <c r="BH188" t="s">
        <v>3876</v>
      </c>
      <c r="BI188" t="s">
        <v>3877</v>
      </c>
    </row>
    <row r="189" spans="1:61" ht="11.25" customHeight="1" x14ac:dyDescent="0.25">
      <c r="A189" s="95" t="s">
        <v>4184</v>
      </c>
      <c r="B189" s="405" t="s">
        <v>1055</v>
      </c>
      <c r="C189" s="734" t="s">
        <v>243</v>
      </c>
      <c r="D189" s="734" t="s">
        <v>3666</v>
      </c>
      <c r="E189" s="504">
        <v>13</v>
      </c>
      <c r="F189" s="33">
        <v>405</v>
      </c>
      <c r="G189" s="33" t="s">
        <v>114</v>
      </c>
      <c r="H189" s="33" t="s">
        <v>114</v>
      </c>
      <c r="I189" s="573">
        <v>458.31</v>
      </c>
      <c r="J189" s="430">
        <f t="shared" si="35"/>
        <v>1.5186227662499183</v>
      </c>
      <c r="K189" s="575">
        <v>1.74</v>
      </c>
      <c r="L189" s="406">
        <v>4</v>
      </c>
      <c r="M189" s="423">
        <f t="shared" si="36"/>
        <v>6.96</v>
      </c>
      <c r="N189" s="183" t="s">
        <v>311</v>
      </c>
      <c r="O189" s="505">
        <v>1.51</v>
      </c>
      <c r="P189" s="422">
        <v>45730</v>
      </c>
      <c r="Q189" s="422">
        <v>45744</v>
      </c>
      <c r="R189" s="423">
        <f t="shared" si="37"/>
        <v>15.231788079470199</v>
      </c>
      <c r="S189" s="474">
        <f>IF(INDEX(Historical!$D$7:$D$1190,MATCH(B189,Historical!$B$7:$B$1192,0))=0,"n/a",(INDEX(Historical!$C$7:$C$1190,MATCH(B189,Historical!$B$7:$B$1192,0))/INDEX(Historical!$D$7:$D$1190,MATCH(B189,Historical!$B$7:$B$1192,0))-1)*100)</f>
        <v>24.793388429752071</v>
      </c>
      <c r="T189" s="474">
        <f>IF(INDEX(Historical!$F$7:$F$1190,MATCH(B189,Historical!$B$7:$B$1192,0))=0,"n/a",((INDEX(Historical!$C$7:$C$1190,MATCH(B189,Historical!$B$7:$B$1192,0))/INDEX(Historical!$F$7:$F$1190,MATCH(B189,Historical!$B$7:$B$1192,0)))^(1/3)-1)*100)</f>
        <v>17.116036018495141</v>
      </c>
      <c r="U189" s="474">
        <f>IF(INDEX(Historical!$H$7:$H$1190,MATCH(B189,Historical!$B$7:$B$1192,0))=0,"n/a",((INDEX(Historical!$C$7:$C$1190,MATCH(B189,Historical!$B$7:$B$1192,0))/INDEX(Historical!$H$7:$H$1190,MATCH(B189,Historical!$B$7:$B$1192,0)))^(1/5)-1)*100)</f>
        <v>18.36211532987766</v>
      </c>
      <c r="V189" s="474">
        <f>IF(INDEX(Historical!$M$7:$M$1190,MATCH(B189,Historical!$B$7:$B$1192,0))=0,"n/a",((INDEX(Historical!$C$7:$C$1190,MATCH(B189,Historical!$B$7:$B$1192,0))/INDEX(Historical!$M$7:$M$1190,MATCH(B189,Historical!$B$7:$B$1192,0)))^(1/10)-1)*100)</f>
        <v>19.702630390775511</v>
      </c>
      <c r="W189" s="475">
        <f t="shared" si="38"/>
        <v>0.93196263471879059</v>
      </c>
      <c r="X189" s="476">
        <f t="shared" si="39"/>
        <v>1.5561114686337001</v>
      </c>
      <c r="Y189" s="439"/>
      <c r="Z189" s="430">
        <f t="shared" si="40"/>
        <v>40.418118466898953</v>
      </c>
      <c r="AA189" s="581">
        <f t="shared" si="41"/>
        <v>26.614982578397214</v>
      </c>
      <c r="AB189" s="406">
        <v>12</v>
      </c>
      <c r="AC189" s="568">
        <v>17.22</v>
      </c>
      <c r="AD189" s="568">
        <v>3.16</v>
      </c>
      <c r="AE189" s="568">
        <v>3.25</v>
      </c>
      <c r="AF189" s="568" t="s">
        <v>135</v>
      </c>
      <c r="AG189" s="568" t="s">
        <v>135</v>
      </c>
      <c r="AH189" s="568">
        <v>5.6000000000000005</v>
      </c>
      <c r="AI189" s="568">
        <v>10.440000000000001</v>
      </c>
      <c r="AJ189" s="568">
        <v>11.799999999999999</v>
      </c>
      <c r="AK189" s="568">
        <v>8.43</v>
      </c>
      <c r="AL189" s="576">
        <v>15560</v>
      </c>
      <c r="AM189" s="571">
        <v>0.59</v>
      </c>
      <c r="AN189" s="568" t="s">
        <v>135</v>
      </c>
      <c r="AO189" s="510">
        <f t="shared" si="42"/>
        <v>-6.7342444822696343</v>
      </c>
      <c r="AP189" s="511">
        <f t="shared" si="43"/>
        <v>19.88073809612758</v>
      </c>
      <c r="AQ189" s="582" t="str">
        <f t="shared" si="44"/>
        <v>n/a</v>
      </c>
      <c r="AR189" s="430">
        <f>INDEX(Historical!$C$7:$C$1190,MATCH(B189,Historical!$B$7:$B$1214,0))*IF(AH189="n/a",1.03,IF(AH189&lt;0,1.01,IF(AH189&gt;10,1.1,(1+AH189/100))))</f>
        <v>6.3782399999999999</v>
      </c>
      <c r="AS189" s="581">
        <f t="shared" si="45"/>
        <v>7.0160640000000001</v>
      </c>
      <c r="AT189" s="581">
        <f t="shared" si="51"/>
        <v>7.6075181951999999</v>
      </c>
      <c r="AU189" s="581">
        <f t="shared" si="51"/>
        <v>8.2488319790553604</v>
      </c>
      <c r="AV189" s="581">
        <f t="shared" si="51"/>
        <v>8.944208514889727</v>
      </c>
      <c r="AW189" s="430">
        <f t="shared" si="46"/>
        <v>38.194862689145083</v>
      </c>
      <c r="AX189" s="516">
        <f t="shared" si="47"/>
        <v>8.3338488553915653</v>
      </c>
      <c r="AY189" s="606">
        <v>1.1000000000000001</v>
      </c>
      <c r="AZ189" s="571">
        <v>15.72</v>
      </c>
      <c r="BA189" s="571">
        <v>-8.44</v>
      </c>
      <c r="BB189" s="571">
        <v>0.08</v>
      </c>
      <c r="BC189" s="571">
        <v>0.04</v>
      </c>
      <c r="BE189" s="421">
        <v>2013</v>
      </c>
      <c r="BF189" s="421">
        <f t="shared" si="48"/>
        <v>1</v>
      </c>
      <c r="BG189" s="578">
        <v>32.56</v>
      </c>
      <c r="BH189" t="s">
        <v>3876</v>
      </c>
      <c r="BI189" t="s">
        <v>3877</v>
      </c>
    </row>
    <row r="190" spans="1:61" ht="11.25" customHeight="1" x14ac:dyDescent="0.25">
      <c r="A190" s="577" t="s">
        <v>5008</v>
      </c>
      <c r="B190" s="405" t="s">
        <v>2037</v>
      </c>
      <c r="C190" s="734" t="s">
        <v>243</v>
      </c>
      <c r="D190" s="734" t="s">
        <v>3666</v>
      </c>
      <c r="E190" s="504">
        <v>5</v>
      </c>
      <c r="F190" s="33">
        <v>681</v>
      </c>
      <c r="G190" s="33" t="s">
        <v>105</v>
      </c>
      <c r="H190" s="33" t="s">
        <v>105</v>
      </c>
      <c r="I190" s="573">
        <v>206.94</v>
      </c>
      <c r="J190" s="430">
        <f t="shared" si="35"/>
        <v>2.8993911278631486</v>
      </c>
      <c r="K190" s="575">
        <v>1.5</v>
      </c>
      <c r="L190" s="406">
        <v>4</v>
      </c>
      <c r="M190" s="423">
        <f t="shared" si="36"/>
        <v>6</v>
      </c>
      <c r="N190" s="183" t="s">
        <v>4826</v>
      </c>
      <c r="O190" s="505">
        <v>1.4</v>
      </c>
      <c r="P190" s="422">
        <v>45848</v>
      </c>
      <c r="Q190" s="422">
        <v>45870</v>
      </c>
      <c r="R190" s="423">
        <f t="shared" si="37"/>
        <v>7.1428571428571495</v>
      </c>
      <c r="S190" s="474">
        <f>IF(INDEX(Historical!$D$7:$D$1190,MATCH(B190,Historical!$B$7:$B$1192,0))=0,"n/a",(INDEX(Historical!$C$7:$C$1190,MATCH(B190,Historical!$B$7:$B$1192,0))/INDEX(Historical!$D$7:$D$1190,MATCH(B190,Historical!$B$7:$B$1192,0))-1)*100)</f>
        <v>7.5396825396825351</v>
      </c>
      <c r="T190" s="474">
        <f>IF(INDEX(Historical!$F$7:$F$1190,MATCH(B190,Historical!$B$7:$B$1192,0))=0,"n/a",((INDEX(Historical!$C$7:$C$1190,MATCH(B190,Historical!$B$7:$B$1192,0))/INDEX(Historical!$F$7:$F$1190,MATCH(B190,Historical!$B$7:$B$1192,0)))^(1/3)-1)*100)</f>
        <v>16.250116597652298</v>
      </c>
      <c r="U190" s="474">
        <f>IF(INDEX(Historical!$H$7:$H$1190,MATCH(B190,Historical!$B$7:$B$1192,0))=0,"n/a",((INDEX(Historical!$C$7:$C$1190,MATCH(B190,Historical!$B$7:$B$1192,0))/INDEX(Historical!$H$7:$H$1190,MATCH(B190,Historical!$B$7:$B$1192,0)))^(1/5)-1)*100)</f>
        <v>10.702221803187362</v>
      </c>
      <c r="V190" s="474">
        <f>IF(INDEX(Historical!$M$7:$M$1190,MATCH(B190,Historical!$B$7:$B$1192,0))=0,"n/a",((INDEX(Historical!$C$7:$C$1190,MATCH(B190,Historical!$B$7:$B$1192,0))/INDEX(Historical!$M$7:$M$1190,MATCH(B190,Historical!$B$7:$B$1192,0)))^(1/10)-1)*100)</f>
        <v>10.65083499631816</v>
      </c>
      <c r="W190" s="475">
        <f t="shared" si="38"/>
        <v>1.0048246740172921</v>
      </c>
      <c r="X190" s="476" t="str">
        <f t="shared" si="39"/>
        <v>n/a</v>
      </c>
      <c r="Y190" s="449"/>
      <c r="Z190" s="430">
        <f t="shared" si="40"/>
        <v>67.64374295377678</v>
      </c>
      <c r="AA190" s="581">
        <f t="shared" si="41"/>
        <v>23.330326944757612</v>
      </c>
      <c r="AB190" s="406">
        <v>5</v>
      </c>
      <c r="AC190" s="568">
        <v>8.8699999999999992</v>
      </c>
      <c r="AD190" s="568">
        <v>2.48</v>
      </c>
      <c r="AE190" s="568">
        <v>2.0099999999999998</v>
      </c>
      <c r="AF190" s="568">
        <v>10.48</v>
      </c>
      <c r="AG190" s="568">
        <v>46.160000000000004</v>
      </c>
      <c r="AH190" s="568">
        <v>11.959999999999999</v>
      </c>
      <c r="AI190" s="568">
        <v>7.28</v>
      </c>
      <c r="AJ190" s="568" t="s">
        <v>135</v>
      </c>
      <c r="AK190" s="568">
        <v>9.41</v>
      </c>
      <c r="AL190" s="576">
        <v>24220</v>
      </c>
      <c r="AM190" s="571">
        <v>0.33999999999999997</v>
      </c>
      <c r="AN190" s="568">
        <v>3.36</v>
      </c>
      <c r="AO190" s="510">
        <f t="shared" si="42"/>
        <v>-9.7287140137071013</v>
      </c>
      <c r="AP190" s="511">
        <f t="shared" si="43"/>
        <v>13.601612931050511</v>
      </c>
      <c r="AQ190" s="582">
        <f t="shared" si="44"/>
        <v>229.64750627235469</v>
      </c>
      <c r="AR190" s="430">
        <f>INDEX(Historical!$C$7:$C$1190,MATCH(B190,Historical!$B$7:$B$1214,0))*IF(AH190="n/a",1.03,IF(AH190&lt;0,1.01,IF(AH190&gt;10,1.1,(1+AH190/100))))</f>
        <v>5.9620000000000006</v>
      </c>
      <c r="AS190" s="581">
        <f t="shared" si="45"/>
        <v>6.3960336000000009</v>
      </c>
      <c r="AT190" s="581">
        <f t="shared" si="51"/>
        <v>6.9979003617600011</v>
      </c>
      <c r="AU190" s="581">
        <f t="shared" si="51"/>
        <v>7.6564027858016175</v>
      </c>
      <c r="AV190" s="581">
        <f t="shared" si="51"/>
        <v>8.3768702879455503</v>
      </c>
      <c r="AW190" s="430">
        <f t="shared" si="46"/>
        <v>35.38920703550717</v>
      </c>
      <c r="AX190" s="516">
        <f t="shared" si="47"/>
        <v>17.1011921501436</v>
      </c>
      <c r="AY190" s="606">
        <v>0.71</v>
      </c>
      <c r="AZ190" s="571">
        <v>34.39</v>
      </c>
      <c r="BA190" s="571">
        <v>-9.34</v>
      </c>
      <c r="BB190" s="571">
        <v>-1.18</v>
      </c>
      <c r="BC190" s="571">
        <v>4.99</v>
      </c>
      <c r="BE190" s="421">
        <v>2021</v>
      </c>
      <c r="BF190" s="421">
        <f t="shared" si="48"/>
        <v>0</v>
      </c>
      <c r="BG190" s="578">
        <v>7.6899999999999995</v>
      </c>
      <c r="BH190" t="s">
        <v>3876</v>
      </c>
      <c r="BI190" t="s">
        <v>3877</v>
      </c>
    </row>
    <row r="191" spans="1:61" ht="11.25" customHeight="1" x14ac:dyDescent="0.25">
      <c r="A191" s="8" t="s">
        <v>1060</v>
      </c>
      <c r="B191" s="405" t="s">
        <v>1061</v>
      </c>
      <c r="C191" s="734" t="s">
        <v>130</v>
      </c>
      <c r="D191" s="734" t="s">
        <v>3643</v>
      </c>
      <c r="E191" s="504">
        <v>16</v>
      </c>
      <c r="F191" s="33">
        <v>239</v>
      </c>
      <c r="G191" s="33" t="s">
        <v>114</v>
      </c>
      <c r="H191" s="33" t="s">
        <v>114</v>
      </c>
      <c r="I191" s="573">
        <v>136.65</v>
      </c>
      <c r="J191" s="430">
        <f t="shared" si="35"/>
        <v>3.1906330040248814</v>
      </c>
      <c r="K191" s="575">
        <v>1.0900000000000001</v>
      </c>
      <c r="L191" s="406">
        <v>4</v>
      </c>
      <c r="M191" s="423">
        <f t="shared" si="36"/>
        <v>4.3600000000000003</v>
      </c>
      <c r="N191" s="183" t="s">
        <v>469</v>
      </c>
      <c r="O191" s="505">
        <v>1.02</v>
      </c>
      <c r="P191" s="422">
        <v>45642</v>
      </c>
      <c r="Q191" s="422">
        <v>45672</v>
      </c>
      <c r="R191" s="423">
        <f t="shared" si="37"/>
        <v>6.8627450980392215</v>
      </c>
      <c r="S191" s="474">
        <f>IF(INDEX(Historical!$D$7:$D$1190,MATCH(B191,Historical!$B$7:$B$1192,0))=0,"n/a",(INDEX(Historical!$C$7:$C$1190,MATCH(B191,Historical!$B$7:$B$1192,0))/INDEX(Historical!$D$7:$D$1190,MATCH(B191,Historical!$B$7:$B$1192,0))-1)*100)</f>
        <v>7.0866141732283561</v>
      </c>
      <c r="T191" s="474">
        <f>IF(INDEX(Historical!$F$7:$F$1190,MATCH(B191,Historical!$B$7:$B$1192,0))=0,"n/a",((INDEX(Historical!$C$7:$C$1190,MATCH(B191,Historical!$B$7:$B$1192,0))/INDEX(Historical!$F$7:$F$1190,MATCH(B191,Historical!$B$7:$B$1192,0)))^(1/3)-1)*100)</f>
        <v>7.3285859876396575</v>
      </c>
      <c r="U191" s="474">
        <f>IF(INDEX(Historical!$H$7:$H$1190,MATCH(B191,Historical!$B$7:$B$1192,0))=0,"n/a",((INDEX(Historical!$C$7:$C$1190,MATCH(B191,Historical!$B$7:$B$1192,0))/INDEX(Historical!$H$7:$H$1190,MATCH(B191,Historical!$B$7:$B$1192,0)))^(1/5)-1)*100)</f>
        <v>7.2577866181560591</v>
      </c>
      <c r="V191" s="474">
        <f>IF(INDEX(Historical!$M$7:$M$1190,MATCH(B191,Historical!$B$7:$B$1192,0))=0,"n/a",((INDEX(Historical!$C$7:$C$1190,MATCH(B191,Historical!$B$7:$B$1192,0))/INDEX(Historical!$M$7:$M$1190,MATCH(B191,Historical!$B$7:$B$1192,0)))^(1/10)-1)*100)</f>
        <v>7.289480575566909</v>
      </c>
      <c r="W191" s="475">
        <f t="shared" si="38"/>
        <v>0.99565209659559517</v>
      </c>
      <c r="X191" s="476">
        <f t="shared" si="39"/>
        <v>5.1111173367296185</v>
      </c>
      <c r="Y191" s="439"/>
      <c r="Z191" s="430">
        <f t="shared" si="40"/>
        <v>62.733812949640289</v>
      </c>
      <c r="AA191" s="581">
        <f t="shared" si="41"/>
        <v>19.661870503597122</v>
      </c>
      <c r="AB191" s="406">
        <v>12</v>
      </c>
      <c r="AC191" s="568">
        <v>6.95</v>
      </c>
      <c r="AD191" s="568">
        <v>2.83</v>
      </c>
      <c r="AE191" s="568">
        <v>2.04</v>
      </c>
      <c r="AF191" s="568">
        <v>2.42</v>
      </c>
      <c r="AG191" s="568">
        <v>12.61</v>
      </c>
      <c r="AH191" s="568">
        <v>5.74</v>
      </c>
      <c r="AI191" s="568">
        <v>7.2700000000000005</v>
      </c>
      <c r="AJ191" s="568">
        <v>1.4200000000000002</v>
      </c>
      <c r="AK191" s="568">
        <v>6.9500000000000011</v>
      </c>
      <c r="AL191" s="576">
        <v>28370</v>
      </c>
      <c r="AM191" s="571">
        <v>0.38</v>
      </c>
      <c r="AN191" s="568">
        <v>2.0499999999999998</v>
      </c>
      <c r="AO191" s="510">
        <f t="shared" si="42"/>
        <v>-9.2134508814161808</v>
      </c>
      <c r="AP191" s="511">
        <f t="shared" si="43"/>
        <v>10.448419622180941</v>
      </c>
      <c r="AQ191" s="582">
        <f t="shared" si="44"/>
        <v>45.421573546560822</v>
      </c>
      <c r="AR191" s="430">
        <f>INDEX(Historical!$C$7:$C$1190,MATCH(B191,Historical!$B$7:$B$1214,0))*IF(AH191="n/a",1.03,IF(AH191&lt;0,1.01,IF(AH191&gt;10,1.1,(1+AH191/100))))</f>
        <v>4.3141919999999994</v>
      </c>
      <c r="AS191" s="581">
        <f t="shared" si="45"/>
        <v>4.6278337583999996</v>
      </c>
      <c r="AT191" s="581">
        <f t="shared" si="51"/>
        <v>4.9494682046087997</v>
      </c>
      <c r="AU191" s="581">
        <f t="shared" si="51"/>
        <v>5.2934562448291116</v>
      </c>
      <c r="AV191" s="581">
        <f t="shared" si="51"/>
        <v>5.6613514538447358</v>
      </c>
      <c r="AW191" s="430">
        <f t="shared" si="46"/>
        <v>24.846301661682645</v>
      </c>
      <c r="AX191" s="516">
        <f t="shared" si="47"/>
        <v>18.182438098560297</v>
      </c>
      <c r="AY191" s="606">
        <v>0.44</v>
      </c>
      <c r="AZ191" s="571">
        <v>18.22</v>
      </c>
      <c r="BA191" s="571">
        <v>-3.8</v>
      </c>
      <c r="BB191" s="571">
        <v>0.15</v>
      </c>
      <c r="BC191" s="571">
        <v>4.54</v>
      </c>
      <c r="BE191" s="421">
        <v>2010</v>
      </c>
      <c r="BF191" s="421">
        <f t="shared" si="48"/>
        <v>1</v>
      </c>
      <c r="BG191" s="578">
        <v>2.93</v>
      </c>
      <c r="BH191" t="s">
        <v>3876</v>
      </c>
      <c r="BI191" t="s">
        <v>3877</v>
      </c>
    </row>
    <row r="192" spans="1:61" s="540" customFormat="1" ht="11.25" customHeight="1" x14ac:dyDescent="0.25">
      <c r="A192" s="523" t="s">
        <v>4185</v>
      </c>
      <c r="B192" s="546" t="s">
        <v>522</v>
      </c>
      <c r="C192" s="734" t="s">
        <v>130</v>
      </c>
      <c r="D192" s="734" t="s">
        <v>3644</v>
      </c>
      <c r="E192" s="524">
        <v>21</v>
      </c>
      <c r="F192" s="33">
        <v>194</v>
      </c>
      <c r="G192" s="720" t="s">
        <v>36</v>
      </c>
      <c r="H192" s="720" t="s">
        <v>36</v>
      </c>
      <c r="I192" s="525">
        <v>122.49</v>
      </c>
      <c r="J192" s="526">
        <f t="shared" si="35"/>
        <v>3.4778349253000247</v>
      </c>
      <c r="K192" s="527">
        <v>1.0649999999999999</v>
      </c>
      <c r="L192" s="528">
        <v>4</v>
      </c>
      <c r="M192" s="529">
        <f t="shared" si="36"/>
        <v>4.26</v>
      </c>
      <c r="N192" s="530" t="s">
        <v>366</v>
      </c>
      <c r="O192" s="531">
        <v>1.0449999999999999</v>
      </c>
      <c r="P192" s="714">
        <v>45884</v>
      </c>
      <c r="Q192" s="714">
        <v>45916</v>
      </c>
      <c r="R192" s="529">
        <f t="shared" si="37"/>
        <v>1.913875598086126</v>
      </c>
      <c r="S192" s="474">
        <f>IF(INDEX(Historical!$D$7:$D$1190,MATCH(B192,Historical!$B$7:$B$1192,0))=0,"n/a",(INDEX(Historical!$C$7:$C$1190,MATCH(B192,Historical!$B$7:$B$1192,0))/INDEX(Historical!$D$7:$D$1190,MATCH(B192,Historical!$B$7:$B$1192,0))-1)*100)</f>
        <v>1.9704433497536922</v>
      </c>
      <c r="T192" s="474">
        <f>IF(INDEX(Historical!$F$7:$F$1190,MATCH(B192,Historical!$B$7:$B$1192,0))=0,"n/a",((INDEX(Historical!$C$7:$C$1190,MATCH(B192,Historical!$B$7:$B$1192,0))/INDEX(Historical!$F$7:$F$1190,MATCH(B192,Historical!$B$7:$B$1192,0)))^(1/3)-1)*100)</f>
        <v>2.0105865449937532</v>
      </c>
      <c r="U192" s="474">
        <f>IF(INDEX(Historical!$H$7:$H$1190,MATCH(B192,Historical!$B$7:$B$1192,0))=0,"n/a",((INDEX(Historical!$C$7:$C$1190,MATCH(B192,Historical!$B$7:$B$1192,0))/INDEX(Historical!$H$7:$H$1190,MATCH(B192,Historical!$B$7:$B$1192,0)))^(1/5)-1)*100)</f>
        <v>2.0257283457941977</v>
      </c>
      <c r="V192" s="474">
        <f>IF(INDEX(Historical!$M$7:$M$1190,MATCH(B192,Historical!$B$7:$B$1192,0))=0,"n/a",((INDEX(Historical!$C$7:$C$1190,MATCH(B192,Historical!$B$7:$B$1192,0))/INDEX(Historical!$M$7:$M$1190,MATCH(B192,Historical!$B$7:$B$1192,0)))^(1/10)-1)*100)</f>
        <v>2.7706205118285476</v>
      </c>
      <c r="W192" s="475">
        <f t="shared" si="38"/>
        <v>0.73114608700318262</v>
      </c>
      <c r="X192" s="476">
        <f t="shared" si="39"/>
        <v>0.90032370924186567</v>
      </c>
      <c r="Y192" s="721"/>
      <c r="Z192" s="526">
        <f t="shared" si="40"/>
        <v>69.607843137254903</v>
      </c>
      <c r="AA192" s="533">
        <f t="shared" si="41"/>
        <v>20.014705882352938</v>
      </c>
      <c r="AB192" s="528">
        <v>12</v>
      </c>
      <c r="AC192" s="534">
        <v>6.12</v>
      </c>
      <c r="AD192" s="534">
        <v>2.98</v>
      </c>
      <c r="AE192" s="534">
        <v>3.05</v>
      </c>
      <c r="AF192" s="534">
        <v>1.91</v>
      </c>
      <c r="AG192" s="534">
        <v>9.6</v>
      </c>
      <c r="AH192" s="534">
        <v>7.32</v>
      </c>
      <c r="AI192" s="534">
        <v>6.05</v>
      </c>
      <c r="AJ192" s="534">
        <v>2.25</v>
      </c>
      <c r="AK192" s="534">
        <v>6.7299999999999995</v>
      </c>
      <c r="AL192" s="535">
        <v>95250</v>
      </c>
      <c r="AM192" s="536">
        <v>0.16</v>
      </c>
      <c r="AN192" s="534">
        <v>1.74</v>
      </c>
      <c r="AO192" s="537">
        <f t="shared" si="42"/>
        <v>-14.511142611258716</v>
      </c>
      <c r="AP192" s="538">
        <f t="shared" si="43"/>
        <v>5.5035632710942224</v>
      </c>
      <c r="AQ192" s="582">
        <f t="shared" si="44"/>
        <v>30.346697073261119</v>
      </c>
      <c r="AR192" s="430">
        <f>INDEX(Historical!$C$7:$C$1190,MATCH(B192,Historical!$B$7:$B$1214,0))*IF(AH192="n/a",1.03,IF(AH192&lt;0,1.01,IF(AH192&gt;10,1.1,(1+AH192/100))))</f>
        <v>4.4430479999999992</v>
      </c>
      <c r="AS192" s="533">
        <f t="shared" si="45"/>
        <v>4.7118524039999992</v>
      </c>
      <c r="AT192" s="533">
        <f t="shared" si="51"/>
        <v>5.028960070789199</v>
      </c>
      <c r="AU192" s="533">
        <f t="shared" si="51"/>
        <v>5.3674090835533121</v>
      </c>
      <c r="AV192" s="533">
        <f t="shared" si="51"/>
        <v>5.7286357148764493</v>
      </c>
      <c r="AW192" s="526">
        <f t="shared" si="46"/>
        <v>25.279905273218962</v>
      </c>
      <c r="AX192" s="539">
        <f t="shared" si="47"/>
        <v>20.638342128515767</v>
      </c>
      <c r="AY192" s="607">
        <v>0.38</v>
      </c>
      <c r="AZ192" s="536">
        <v>16.439999999999998</v>
      </c>
      <c r="BA192" s="536">
        <v>-4.1900000000000004</v>
      </c>
      <c r="BB192" s="536">
        <v>1.6199999999999999</v>
      </c>
      <c r="BC192" s="536">
        <v>5.3</v>
      </c>
      <c r="BD192" s="592"/>
      <c r="BE192" s="421">
        <v>2005</v>
      </c>
      <c r="BF192" s="421">
        <f t="shared" si="48"/>
        <v>2</v>
      </c>
      <c r="BG192" s="559">
        <v>2.6</v>
      </c>
      <c r="BH192" t="s">
        <v>3876</v>
      </c>
      <c r="BI192" t="s">
        <v>3877</v>
      </c>
    </row>
    <row r="193" spans="1:61" ht="11.25" customHeight="1" x14ac:dyDescent="0.25">
      <c r="A193" s="577" t="s">
        <v>4984</v>
      </c>
      <c r="B193" s="405" t="s">
        <v>2051</v>
      </c>
      <c r="C193" s="734" t="s">
        <v>177</v>
      </c>
      <c r="D193" s="734" t="s">
        <v>3650</v>
      </c>
      <c r="E193" s="504">
        <v>8</v>
      </c>
      <c r="F193" s="33">
        <v>574</v>
      </c>
      <c r="G193" s="33" t="s">
        <v>105</v>
      </c>
      <c r="H193" s="33" t="s">
        <v>105</v>
      </c>
      <c r="I193" s="573">
        <v>36.1</v>
      </c>
      <c r="J193" s="430">
        <f t="shared" si="35"/>
        <v>2.6592797783933517</v>
      </c>
      <c r="K193" s="575">
        <v>0.24</v>
      </c>
      <c r="L193" s="406">
        <v>4</v>
      </c>
      <c r="M193" s="423">
        <f t="shared" si="36"/>
        <v>0.96</v>
      </c>
      <c r="N193" s="183" t="s">
        <v>311</v>
      </c>
      <c r="O193" s="505">
        <v>0.22</v>
      </c>
      <c r="P193" s="422">
        <v>45730</v>
      </c>
      <c r="Q193" s="422">
        <v>45747</v>
      </c>
      <c r="R193" s="423">
        <f t="shared" si="37"/>
        <v>9.0909090909090864</v>
      </c>
      <c r="S193" s="474">
        <f>IF(INDEX(Historical!$D$7:$D$1190,MATCH(B193,Historical!$B$7:$B$1192,0))=0,"n/a",(INDEX(Historical!$C$7:$C$1190,MATCH(B193,Historical!$B$7:$B$1192,0))/INDEX(Historical!$D$7:$D$1190,MATCH(B193,Historical!$B$7:$B$1192,0))-1)*100)</f>
        <v>9.9999999999999858</v>
      </c>
      <c r="T193" s="474">
        <f>IF(INDEX(Historical!$F$7:$F$1190,MATCH(B193,Historical!$B$7:$B$1192,0))=0,"n/a",((INDEX(Historical!$C$7:$C$1190,MATCH(B193,Historical!$B$7:$B$1192,0))/INDEX(Historical!$F$7:$F$1190,MATCH(B193,Historical!$B$7:$B$1192,0)))^(1/3)-1)*100)</f>
        <v>25.99210498948732</v>
      </c>
      <c r="U193" s="474">
        <f>IF(INDEX(Historical!$H$7:$H$1190,MATCH(B193,Historical!$B$7:$B$1192,0))=0,"n/a",((INDEX(Historical!$C$7:$C$1190,MATCH(B193,Historical!$B$7:$B$1192,0))/INDEX(Historical!$H$7:$H$1190,MATCH(B193,Historical!$B$7:$B$1192,0)))^(1/5)-1)*100)</f>
        <v>20.249402070384104</v>
      </c>
      <c r="V193" s="474">
        <f>IF(INDEX(Historical!$M$7:$M$1190,MATCH(B193,Historical!$B$7:$B$1192,0))=0,"n/a",((INDEX(Historical!$C$7:$C$1190,MATCH(B193,Historical!$B$7:$B$1192,0))/INDEX(Historical!$M$7:$M$1190,MATCH(B193,Historical!$B$7:$B$1192,0)))^(1/10)-1)*100)</f>
        <v>-0.65740922573594984</v>
      </c>
      <c r="W193" s="475" t="str">
        <f t="shared" si="38"/>
        <v>n/a</v>
      </c>
      <c r="X193" s="476" t="str">
        <f t="shared" si="39"/>
        <v>n/a</v>
      </c>
      <c r="Y193" s="449"/>
      <c r="Z193" s="430">
        <f t="shared" si="40"/>
        <v>21.524663677130043</v>
      </c>
      <c r="AA193" s="581">
        <f t="shared" si="41"/>
        <v>8.0941704035874444</v>
      </c>
      <c r="AB193" s="406">
        <v>12</v>
      </c>
      <c r="AC193" s="568">
        <v>4.46</v>
      </c>
      <c r="AD193" s="568">
        <v>1.83</v>
      </c>
      <c r="AE193" s="568">
        <v>1.37</v>
      </c>
      <c r="AF193" s="568">
        <v>1.52</v>
      </c>
      <c r="AG193" s="568">
        <v>20.599999999999998</v>
      </c>
      <c r="AH193" s="568">
        <v>-16.93</v>
      </c>
      <c r="AI193" s="568">
        <v>10.620000000000001</v>
      </c>
      <c r="AJ193" s="568" t="s">
        <v>135</v>
      </c>
      <c r="AK193" s="568">
        <v>4.42</v>
      </c>
      <c r="AL193" s="576">
        <v>22920</v>
      </c>
      <c r="AM193" s="571">
        <v>5.13</v>
      </c>
      <c r="AN193" s="568">
        <v>0.6</v>
      </c>
      <c r="AO193" s="510">
        <f t="shared" si="42"/>
        <v>14.814511445190011</v>
      </c>
      <c r="AP193" s="511">
        <f t="shared" si="43"/>
        <v>22.908681848777455</v>
      </c>
      <c r="AQ193" s="582">
        <f t="shared" si="44"/>
        <v>-26.053656048748074</v>
      </c>
      <c r="AR193" s="430">
        <f>INDEX(Historical!$C$7:$C$1190,MATCH(B193,Historical!$B$7:$B$1214,0))*IF(AH193="n/a",1.03,IF(AH193&lt;0,1.01,IF(AH193&gt;10,1.1,(1+AH193/100))))</f>
        <v>0.88880000000000003</v>
      </c>
      <c r="AS193" s="581">
        <f t="shared" si="45"/>
        <v>0.9776800000000001</v>
      </c>
      <c r="AT193" s="581">
        <f t="shared" si="51"/>
        <v>1.020893456</v>
      </c>
      <c r="AU193" s="581">
        <f t="shared" si="51"/>
        <v>1.0660169467552001</v>
      </c>
      <c r="AV193" s="581">
        <f t="shared" si="51"/>
        <v>1.1131348958017799</v>
      </c>
      <c r="AW193" s="430">
        <f t="shared" si="46"/>
        <v>5.0665252985569804</v>
      </c>
      <c r="AX193" s="516">
        <f t="shared" si="47"/>
        <v>14.034696117886373</v>
      </c>
      <c r="AY193" s="606">
        <v>1.1200000000000001</v>
      </c>
      <c r="AZ193" s="571">
        <v>39.44</v>
      </c>
      <c r="BA193" s="571">
        <v>-19.939999999999998</v>
      </c>
      <c r="BB193" s="571">
        <v>8.0500000000000007</v>
      </c>
      <c r="BC193" s="571">
        <v>6.370000000000001</v>
      </c>
      <c r="BE193" s="421">
        <v>2018</v>
      </c>
      <c r="BF193" s="421">
        <f t="shared" si="48"/>
        <v>1</v>
      </c>
      <c r="BG193" s="578">
        <v>10.059999999999999</v>
      </c>
      <c r="BH193" t="s">
        <v>3876</v>
      </c>
      <c r="BI193" t="s">
        <v>3877</v>
      </c>
    </row>
    <row r="194" spans="1:61" ht="11.25" customHeight="1" x14ac:dyDescent="0.25">
      <c r="A194" s="577" t="s">
        <v>4793</v>
      </c>
      <c r="B194" s="405" t="s">
        <v>4794</v>
      </c>
      <c r="C194" s="734" t="s">
        <v>243</v>
      </c>
      <c r="D194" s="734" t="s">
        <v>4807</v>
      </c>
      <c r="E194" s="504">
        <v>7</v>
      </c>
      <c r="F194" s="33">
        <v>608</v>
      </c>
      <c r="G194" s="33" t="s">
        <v>105</v>
      </c>
      <c r="H194" s="33" t="s">
        <v>105</v>
      </c>
      <c r="I194" s="573">
        <v>90.59</v>
      </c>
      <c r="J194" s="430">
        <f t="shared" si="35"/>
        <v>1.2804945358207305</v>
      </c>
      <c r="K194" s="575">
        <v>0.28999999999999998</v>
      </c>
      <c r="L194" s="406">
        <v>4</v>
      </c>
      <c r="M194" s="423">
        <f t="shared" si="36"/>
        <v>1.1599999999999999</v>
      </c>
      <c r="N194" s="183" t="s">
        <v>3623</v>
      </c>
      <c r="O194" s="505">
        <v>0.27</v>
      </c>
      <c r="P194" s="422">
        <v>45730</v>
      </c>
      <c r="Q194" s="422">
        <v>45744</v>
      </c>
      <c r="R194" s="423">
        <f t="shared" si="37"/>
        <v>7.4074074074073932</v>
      </c>
      <c r="S194" s="474">
        <f>IF(INDEX(Historical!$D$7:$D$1190,MATCH(B194,Historical!$B$7:$B$1192,0))=0,"n/a",(INDEX(Historical!$C$7:$C$1190,MATCH(B194,Historical!$B$7:$B$1192,0))/INDEX(Historical!$D$7:$D$1190,MATCH(B194,Historical!$B$7:$B$1192,0))-1)*100)</f>
        <v>8.0000000000000071</v>
      </c>
      <c r="T194" s="474">
        <f>IF(INDEX(Historical!$F$7:$F$1190,MATCH(B194,Historical!$B$7:$B$1192,0))=0,"n/a",((INDEX(Historical!$C$7:$C$1190,MATCH(B194,Historical!$B$7:$B$1192,0))/INDEX(Historical!$F$7:$F$1190,MATCH(B194,Historical!$B$7:$B$1192,0)))^(1/3)-1)*100)</f>
        <v>14.471424255333186</v>
      </c>
      <c r="U194" s="474">
        <f>IF(INDEX(Historical!$H$7:$H$1190,MATCH(B194,Historical!$B$7:$B$1192,0))=0,"n/a",((INDEX(Historical!$C$7:$C$1190,MATCH(B194,Historical!$B$7:$B$1192,0))/INDEX(Historical!$H$7:$H$1190,MATCH(B194,Historical!$B$7:$B$1192,0)))^(1/5)-1)*100)</f>
        <v>14.037357635025295</v>
      </c>
      <c r="V194" s="474" t="str">
        <f>IF(INDEX(Historical!$M$7:$M$1190,MATCH(B194,Historical!$B$7:$B$1192,0))=0,"n/a",((INDEX(Historical!$C$7:$C$1190,MATCH(B194,Historical!$B$7:$B$1192,0))/INDEX(Historical!$M$7:$M$1190,MATCH(B194,Historical!$B$7:$B$1192,0)))^(1/10)-1)*100)</f>
        <v>n/a</v>
      </c>
      <c r="W194" s="475" t="str">
        <f t="shared" si="38"/>
        <v>n/a</v>
      </c>
      <c r="X194" s="476">
        <f t="shared" si="39"/>
        <v>1.0344405036864626</v>
      </c>
      <c r="Y194" s="451"/>
      <c r="Z194" s="430">
        <f t="shared" si="40"/>
        <v>25.607064017660043</v>
      </c>
      <c r="AA194" s="581">
        <f t="shared" si="41"/>
        <v>19.997792494481235</v>
      </c>
      <c r="AB194" s="406">
        <v>12</v>
      </c>
      <c r="AC194" s="568">
        <v>4.53</v>
      </c>
      <c r="AD194" s="568">
        <v>1.94</v>
      </c>
      <c r="AE194" s="568">
        <v>3.94</v>
      </c>
      <c r="AF194" s="568">
        <v>8.76</v>
      </c>
      <c r="AG194" s="568">
        <v>42.63</v>
      </c>
      <c r="AH194" s="568">
        <v>11.77</v>
      </c>
      <c r="AI194" s="568">
        <v>9.59</v>
      </c>
      <c r="AJ194" s="568">
        <v>13.569999999999999</v>
      </c>
      <c r="AK194" s="568">
        <v>10.32</v>
      </c>
      <c r="AL194" s="576">
        <v>41400</v>
      </c>
      <c r="AM194" s="571">
        <v>0.27999999999999997</v>
      </c>
      <c r="AN194" s="568">
        <v>1.51</v>
      </c>
      <c r="AO194" s="510">
        <f t="shared" si="42"/>
        <v>-4.6799403236352095</v>
      </c>
      <c r="AP194" s="511">
        <f t="shared" si="43"/>
        <v>15.317852170846026</v>
      </c>
      <c r="AQ194" s="582">
        <f t="shared" si="44"/>
        <v>179.03059350516918</v>
      </c>
      <c r="AR194" s="430">
        <f>INDEX(Historical!$C$7:$C$1190,MATCH(B194,Historical!$B$7:$B$1214,0))*IF(AH194="n/a",1.03,IF(AH194&lt;0,1.01,IF(AH194&gt;10,1.1,(1+AH194/100))))</f>
        <v>1.1880000000000002</v>
      </c>
      <c r="AS194" s="581">
        <f t="shared" si="45"/>
        <v>1.3019292000000002</v>
      </c>
      <c r="AT194" s="581">
        <f t="shared" si="51"/>
        <v>1.4321221200000003</v>
      </c>
      <c r="AU194" s="581">
        <f t="shared" si="51"/>
        <v>1.5753343320000004</v>
      </c>
      <c r="AV194" s="581">
        <f t="shared" si="51"/>
        <v>1.7328677652000006</v>
      </c>
      <c r="AW194" s="430">
        <f t="shared" si="46"/>
        <v>7.2302534172000019</v>
      </c>
      <c r="AX194" s="516">
        <f t="shared" si="47"/>
        <v>7.9812930976929044</v>
      </c>
      <c r="AY194" s="606">
        <v>1.31</v>
      </c>
      <c r="AZ194" s="571">
        <v>60.819999999999993</v>
      </c>
      <c r="BA194" s="571">
        <v>-10.440000000000001</v>
      </c>
      <c r="BB194" s="571">
        <v>6.11</v>
      </c>
      <c r="BC194" s="571">
        <v>26.290000000000003</v>
      </c>
      <c r="BE194" s="421">
        <v>2019</v>
      </c>
      <c r="BF194" s="421">
        <f t="shared" si="48"/>
        <v>1</v>
      </c>
      <c r="BG194" s="578">
        <v>11.42</v>
      </c>
      <c r="BH194" t="s">
        <v>3876</v>
      </c>
      <c r="BI194" t="s">
        <v>3877</v>
      </c>
    </row>
    <row r="195" spans="1:61" ht="11.25" customHeight="1" x14ac:dyDescent="0.25">
      <c r="A195" s="577" t="s">
        <v>4995</v>
      </c>
      <c r="B195" s="405" t="s">
        <v>4991</v>
      </c>
      <c r="C195" s="734" t="s">
        <v>107</v>
      </c>
      <c r="D195" s="734" t="s">
        <v>3652</v>
      </c>
      <c r="E195" s="504">
        <v>5</v>
      </c>
      <c r="F195" s="33">
        <v>677</v>
      </c>
      <c r="G195" s="33" t="s">
        <v>105</v>
      </c>
      <c r="H195" s="33" t="s">
        <v>105</v>
      </c>
      <c r="I195" s="573">
        <v>17.11</v>
      </c>
      <c r="J195" s="430">
        <f t="shared" si="35"/>
        <v>3.039158386908241</v>
      </c>
      <c r="K195" s="575">
        <v>0.13</v>
      </c>
      <c r="L195" s="406">
        <v>4</v>
      </c>
      <c r="M195" s="423">
        <f t="shared" si="36"/>
        <v>0.52</v>
      </c>
      <c r="N195" s="183" t="s">
        <v>147</v>
      </c>
      <c r="O195" s="505">
        <v>0.12</v>
      </c>
      <c r="P195" s="422">
        <v>45811</v>
      </c>
      <c r="Q195" s="422">
        <v>45824</v>
      </c>
      <c r="R195" s="423">
        <f t="shared" si="37"/>
        <v>8.333333333333341</v>
      </c>
      <c r="S195" s="474">
        <f>IF(INDEX(Historical!$D$7:$D$1190,MATCH(B195,Historical!$B$7:$B$1192,0))=0,"n/a",(INDEX(Historical!$C$7:$C$1190,MATCH(B195,Historical!$B$7:$B$1192,0))/INDEX(Historical!$D$7:$D$1190,MATCH(B195,Historical!$B$7:$B$1192,0))-1)*100)</f>
        <v>9.7560975609755971</v>
      </c>
      <c r="T195" s="474">
        <f>IF(INDEX(Historical!$F$7:$F$1190,MATCH(B195,Historical!$B$7:$B$1192,0))=0,"n/a",((INDEX(Historical!$C$7:$C$1190,MATCH(B195,Historical!$B$7:$B$1192,0))/INDEX(Historical!$F$7:$F$1190,MATCH(B195,Historical!$B$7:$B$1192,0)))^(1/3)-1)*100)</f>
        <v>14.471424255333186</v>
      </c>
      <c r="U195" s="474" t="str">
        <f>IF(INDEX(Historical!$H$7:$H$1190,MATCH(B195,Historical!$B$7:$B$1192,0))=0,"n/a",((INDEX(Historical!$C$7:$C$1190,MATCH(B195,Historical!$B$7:$B$1192,0))/INDEX(Historical!$H$7:$H$1190,MATCH(B195,Historical!$B$7:$B$1192,0)))^(1/5)-1)*100)</f>
        <v>n/a</v>
      </c>
      <c r="V195" s="474" t="str">
        <f>IF(INDEX(Historical!$M$7:$M$1190,MATCH(B195,Historical!$B$7:$B$1192,0))=0,"n/a",((INDEX(Historical!$C$7:$C$1190,MATCH(B195,Historical!$B$7:$B$1192,0))/INDEX(Historical!$M$7:$M$1190,MATCH(B195,Historical!$B$7:$B$1192,0)))^(1/10)-1)*100)</f>
        <v>n/a</v>
      </c>
      <c r="W195" s="475" t="str">
        <f t="shared" si="38"/>
        <v>n/a</v>
      </c>
      <c r="X195" s="476" t="str">
        <f t="shared" si="39"/>
        <v>n/a</v>
      </c>
      <c r="Y195" s="449"/>
      <c r="Z195" s="430" t="str">
        <f t="shared" si="40"/>
        <v>n/a</v>
      </c>
      <c r="AA195" s="581" t="str">
        <f t="shared" si="41"/>
        <v>n/a</v>
      </c>
      <c r="AB195" s="406">
        <v>12</v>
      </c>
      <c r="AC195" s="568">
        <v>-0.32</v>
      </c>
      <c r="AD195" s="568" t="s">
        <v>135</v>
      </c>
      <c r="AE195" s="568">
        <v>3.78</v>
      </c>
      <c r="AF195" s="568">
        <v>0.98</v>
      </c>
      <c r="AG195" s="568">
        <v>-1.8900000000000001</v>
      </c>
      <c r="AH195" s="568">
        <v>48.11</v>
      </c>
      <c r="AI195" s="568">
        <v>26.43</v>
      </c>
      <c r="AJ195" s="568">
        <v>0.41000000000000003</v>
      </c>
      <c r="AK195" s="568" t="s">
        <v>135</v>
      </c>
      <c r="AL195" s="576">
        <v>3620</v>
      </c>
      <c r="AM195" s="571">
        <v>8.14</v>
      </c>
      <c r="AN195" s="568">
        <v>0.04</v>
      </c>
      <c r="AO195" s="510" t="str">
        <f t="shared" si="42"/>
        <v>n/a</v>
      </c>
      <c r="AP195" s="511" t="str">
        <f t="shared" si="43"/>
        <v>n/a</v>
      </c>
      <c r="AQ195" s="582" t="str">
        <f t="shared" si="44"/>
        <v>n/a</v>
      </c>
      <c r="AR195" s="430">
        <f>INDEX(Historical!$C$7:$C$1190,MATCH(B195,Historical!$B$7:$B$1214,0))*IF(AH195="n/a",1.03,IF(AH195&lt;0,1.01,IF(AH195&gt;10,1.1,(1+AH195/100))))</f>
        <v>0.495</v>
      </c>
      <c r="AS195" s="581">
        <f t="shared" si="45"/>
        <v>0.54449999999999998</v>
      </c>
      <c r="AT195" s="581">
        <f t="shared" si="51"/>
        <v>0.56083499999999997</v>
      </c>
      <c r="AU195" s="581">
        <f t="shared" si="51"/>
        <v>0.57766004999999998</v>
      </c>
      <c r="AV195" s="581">
        <f t="shared" si="51"/>
        <v>0.59498985149999994</v>
      </c>
      <c r="AW195" s="430">
        <f t="shared" si="46"/>
        <v>2.7729849014999997</v>
      </c>
      <c r="AX195" s="516">
        <f t="shared" si="47"/>
        <v>16.206808308007012</v>
      </c>
      <c r="AY195" s="606">
        <v>0.95</v>
      </c>
      <c r="AZ195" s="571">
        <v>26.650000000000002</v>
      </c>
      <c r="BA195" s="571">
        <v>-11.78</v>
      </c>
      <c r="BB195" s="571">
        <v>8.33</v>
      </c>
      <c r="BC195" s="571">
        <v>3.88</v>
      </c>
      <c r="BE195" s="421">
        <v>2021</v>
      </c>
      <c r="BF195" s="421">
        <f t="shared" si="48"/>
        <v>0</v>
      </c>
      <c r="BG195" s="578">
        <v>-0.27</v>
      </c>
      <c r="BH195" t="s">
        <v>3876</v>
      </c>
      <c r="BI195" t="s">
        <v>3877</v>
      </c>
    </row>
    <row r="196" spans="1:61" ht="11.25" customHeight="1" x14ac:dyDescent="0.25">
      <c r="A196" s="8" t="s">
        <v>4186</v>
      </c>
      <c r="B196" s="405" t="s">
        <v>526</v>
      </c>
      <c r="C196" s="734" t="s">
        <v>107</v>
      </c>
      <c r="D196" s="734" t="s">
        <v>3652</v>
      </c>
      <c r="E196" s="504">
        <v>26</v>
      </c>
      <c r="F196" s="33">
        <v>143</v>
      </c>
      <c r="G196" s="33" t="s">
        <v>105</v>
      </c>
      <c r="H196" s="33" t="s">
        <v>105</v>
      </c>
      <c r="I196" s="568">
        <v>17.53</v>
      </c>
      <c r="J196" s="430">
        <f t="shared" si="35"/>
        <v>3.3086138049058751</v>
      </c>
      <c r="K196" s="579">
        <v>0.14499999999999999</v>
      </c>
      <c r="L196" s="406">
        <v>4</v>
      </c>
      <c r="M196" s="423">
        <f t="shared" si="36"/>
        <v>0.57999999999999996</v>
      </c>
      <c r="N196" s="183" t="s">
        <v>118</v>
      </c>
      <c r="O196" s="506">
        <v>0.14249999999999999</v>
      </c>
      <c r="P196" s="422">
        <v>45884</v>
      </c>
      <c r="Q196" s="422">
        <v>45905</v>
      </c>
      <c r="R196" s="423">
        <f t="shared" si="37"/>
        <v>1.7543859649122824</v>
      </c>
      <c r="S196" s="474">
        <f>IF(INDEX(Historical!$D$7:$D$1190,MATCH(B196,Historical!$B$7:$B$1192,0))=0,"n/a",(INDEX(Historical!$C$7:$C$1190,MATCH(B196,Historical!$B$7:$B$1192,0))/INDEX(Historical!$D$7:$D$1190,MATCH(B196,Historical!$B$7:$B$1192,0))-1)*100)</f>
        <v>1.8018018018017834</v>
      </c>
      <c r="T196" s="474">
        <f>IF(INDEX(Historical!$F$7:$F$1190,MATCH(B196,Historical!$B$7:$B$1192,0))=0,"n/a",((INDEX(Historical!$C$7:$C$1190,MATCH(B196,Historical!$B$7:$B$1192,0))/INDEX(Historical!$F$7:$F$1190,MATCH(B196,Historical!$B$7:$B$1192,0)))^(1/3)-1)*100)</f>
        <v>8.2836315088371304</v>
      </c>
      <c r="U196" s="474">
        <f>IF(INDEX(Historical!$H$7:$H$1190,MATCH(B196,Historical!$B$7:$B$1192,0))=0,"n/a",((INDEX(Historical!$C$7:$C$1190,MATCH(B196,Historical!$B$7:$B$1192,0))/INDEX(Historical!$H$7:$H$1190,MATCH(B196,Historical!$B$7:$B$1192,0)))^(1/5)-1)*100)</f>
        <v>8.5434036928045956</v>
      </c>
      <c r="V196" s="474">
        <f>IF(INDEX(Historical!$M$7:$M$1190,MATCH(B196,Historical!$B$7:$B$1192,0))=0,"n/a",((INDEX(Historical!$C$7:$C$1190,MATCH(B196,Historical!$B$7:$B$1192,0))/INDEX(Historical!$M$7:$M$1190,MATCH(B196,Historical!$B$7:$B$1192,0)))^(1/10)-1)*100)</f>
        <v>6.714305711610935</v>
      </c>
      <c r="W196" s="475">
        <f t="shared" si="38"/>
        <v>1.2724180369134268</v>
      </c>
      <c r="X196" s="476" t="str">
        <f t="shared" si="39"/>
        <v>n/a</v>
      </c>
      <c r="Y196" s="442"/>
      <c r="Z196" s="430">
        <f t="shared" si="40"/>
        <v>36.024844720496887</v>
      </c>
      <c r="AA196" s="581">
        <f t="shared" si="41"/>
        <v>10.888198757763975</v>
      </c>
      <c r="AB196" s="406">
        <v>6</v>
      </c>
      <c r="AC196" s="568">
        <v>1.61</v>
      </c>
      <c r="AD196" s="568">
        <v>0.48</v>
      </c>
      <c r="AE196" s="568">
        <v>1.1100000000000001</v>
      </c>
      <c r="AF196" s="569">
        <v>0.77</v>
      </c>
      <c r="AG196" s="568">
        <v>7.19</v>
      </c>
      <c r="AH196" s="568">
        <v>42.74</v>
      </c>
      <c r="AI196" s="568">
        <v>7.3400000000000007</v>
      </c>
      <c r="AJ196" s="568">
        <v>-5.92</v>
      </c>
      <c r="AK196" s="568">
        <v>22.66</v>
      </c>
      <c r="AL196" s="576">
        <v>139.4</v>
      </c>
      <c r="AM196" s="571">
        <v>8.35</v>
      </c>
      <c r="AN196" s="568">
        <v>0.99</v>
      </c>
      <c r="AO196" s="510">
        <f t="shared" si="42"/>
        <v>0.96381873994649503</v>
      </c>
      <c r="AP196" s="511">
        <f t="shared" si="43"/>
        <v>11.85201749771047</v>
      </c>
      <c r="AQ196" s="582">
        <f t="shared" si="44"/>
        <v>-38.95752646821046</v>
      </c>
      <c r="AR196" s="430">
        <f>INDEX(Historical!$C$7:$C$1190,MATCH(B196,Historical!$B$7:$B$1214,0))*IF(AH196="n/a",1.03,IF(AH196&lt;0,1.01,IF(AH196&gt;10,1.1,(1+AH196/100))))</f>
        <v>0.62149999999999994</v>
      </c>
      <c r="AS196" s="581">
        <f t="shared" si="45"/>
        <v>0.66711809999999994</v>
      </c>
      <c r="AT196" s="581">
        <f t="shared" si="51"/>
        <v>0.73382990999999997</v>
      </c>
      <c r="AU196" s="581">
        <f t="shared" si="51"/>
        <v>0.80721290099999998</v>
      </c>
      <c r="AV196" s="581">
        <f t="shared" si="51"/>
        <v>0.88793419110000005</v>
      </c>
      <c r="AW196" s="430">
        <f t="shared" si="46"/>
        <v>3.7175951020999998</v>
      </c>
      <c r="AX196" s="516">
        <f t="shared" si="47"/>
        <v>21.20704564803194</v>
      </c>
      <c r="AY196" s="606">
        <v>0.33</v>
      </c>
      <c r="AZ196" s="571">
        <v>22.16</v>
      </c>
      <c r="BA196" s="571">
        <v>-5.19</v>
      </c>
      <c r="BB196" s="571">
        <v>4.74</v>
      </c>
      <c r="BC196" s="571">
        <v>5.63</v>
      </c>
      <c r="BE196" s="421">
        <v>2000</v>
      </c>
      <c r="BF196" s="421">
        <f t="shared" si="48"/>
        <v>3</v>
      </c>
      <c r="BG196" s="578">
        <v>0.6</v>
      </c>
      <c r="BH196" t="s">
        <v>3876</v>
      </c>
      <c r="BI196" t="s">
        <v>3877</v>
      </c>
    </row>
    <row r="197" spans="1:61" ht="11.25" customHeight="1" x14ac:dyDescent="0.25">
      <c r="A197" s="95" t="s">
        <v>214</v>
      </c>
      <c r="B197" s="405" t="s">
        <v>215</v>
      </c>
      <c r="C197" s="734" t="s">
        <v>122</v>
      </c>
      <c r="D197" s="734" t="s">
        <v>3518</v>
      </c>
      <c r="E197" s="504">
        <v>33</v>
      </c>
      <c r="F197" s="33">
        <v>90</v>
      </c>
      <c r="G197" s="33" t="s">
        <v>36</v>
      </c>
      <c r="H197" s="33" t="s">
        <v>36</v>
      </c>
      <c r="I197" s="568">
        <v>277.04000000000002</v>
      </c>
      <c r="J197" s="430">
        <f t="shared" si="35"/>
        <v>0.93849263644239089</v>
      </c>
      <c r="K197" s="579">
        <v>0.65</v>
      </c>
      <c r="L197" s="406">
        <v>4</v>
      </c>
      <c r="M197" s="423">
        <f t="shared" si="36"/>
        <v>2.6</v>
      </c>
      <c r="N197" s="183" t="s">
        <v>216</v>
      </c>
      <c r="O197" s="506">
        <v>0.56999999999999995</v>
      </c>
      <c r="P197" s="422">
        <v>45643</v>
      </c>
      <c r="Q197" s="422">
        <v>45672</v>
      </c>
      <c r="R197" s="423">
        <f t="shared" si="37"/>
        <v>14.035087719298259</v>
      </c>
      <c r="S197" s="474">
        <f>IF(INDEX(Historical!$D$7:$D$1190,MATCH(B197,Historical!$B$7:$B$1192,0))=0,"n/a",(INDEX(Historical!$C$7:$C$1190,MATCH(B197,Historical!$B$7:$B$1192,0))/INDEX(Historical!$D$7:$D$1190,MATCH(B197,Historical!$B$7:$B$1192,0))-1)*100)</f>
        <v>7.5471698113207308</v>
      </c>
      <c r="T197" s="474">
        <f>IF(INDEX(Historical!$F$7:$F$1190,MATCH(B197,Historical!$B$7:$B$1192,0))=0,"n/a",((INDEX(Historical!$C$7:$C$1190,MATCH(B197,Historical!$B$7:$B$1192,0))/INDEX(Historical!$F$7:$F$1190,MATCH(B197,Historical!$B$7:$B$1192,0)))^(1/3)-1)*100)</f>
        <v>5.8955896063723312</v>
      </c>
      <c r="U197" s="474">
        <f>IF(INDEX(Historical!$H$7:$H$1190,MATCH(B197,Historical!$B$7:$B$1192,0))=0,"n/a",((INDEX(Historical!$C$7:$C$1190,MATCH(B197,Historical!$B$7:$B$1192,0))/INDEX(Historical!$H$7:$H$1190,MATCH(B197,Historical!$B$7:$B$1192,0)))^(1/5)-1)*100)</f>
        <v>4.3814690588328764</v>
      </c>
      <c r="V197" s="474">
        <f>IF(INDEX(Historical!$M$7:$M$1190,MATCH(B197,Historical!$B$7:$B$1192,0))=0,"n/a",((INDEX(Historical!$C$7:$C$1190,MATCH(B197,Historical!$B$7:$B$1192,0))/INDEX(Historical!$M$7:$M$1190,MATCH(B197,Historical!$B$7:$B$1192,0)))^(1/10)-1)*100)</f>
        <v>7.5608476733346475</v>
      </c>
      <c r="W197" s="475">
        <f t="shared" si="38"/>
        <v>0.57949442286548103</v>
      </c>
      <c r="X197" s="476">
        <f t="shared" si="39"/>
        <v>0.65395060579595166</v>
      </c>
      <c r="Y197" s="437"/>
      <c r="Z197" s="430">
        <f t="shared" si="40"/>
        <v>34.759358288770052</v>
      </c>
      <c r="AA197" s="581">
        <f t="shared" si="41"/>
        <v>37.037433155080215</v>
      </c>
      <c r="AB197" s="406">
        <v>12</v>
      </c>
      <c r="AC197" s="568">
        <v>7.48</v>
      </c>
      <c r="AD197" s="568">
        <v>2.75</v>
      </c>
      <c r="AE197" s="568">
        <v>5</v>
      </c>
      <c r="AF197" s="568">
        <v>8.43</v>
      </c>
      <c r="AG197" s="568">
        <v>24.26</v>
      </c>
      <c r="AH197" s="568">
        <v>13.22</v>
      </c>
      <c r="AI197" s="568">
        <v>13</v>
      </c>
      <c r="AJ197" s="568">
        <v>6.7</v>
      </c>
      <c r="AK197" s="568">
        <v>13.469999999999999</v>
      </c>
      <c r="AL197" s="576">
        <v>78580</v>
      </c>
      <c r="AM197" s="571">
        <v>10.489999999999998</v>
      </c>
      <c r="AN197" s="568">
        <v>0.96</v>
      </c>
      <c r="AO197" s="510">
        <f t="shared" si="42"/>
        <v>-31.717471459804948</v>
      </c>
      <c r="AP197" s="511">
        <f t="shared" si="43"/>
        <v>5.3199616952752677</v>
      </c>
      <c r="AQ197" s="582">
        <f t="shared" si="44"/>
        <v>272.51431680008471</v>
      </c>
      <c r="AR197" s="430">
        <f>INDEX(Historical!$C$7:$C$1190,MATCH(B197,Historical!$B$7:$B$1214,0))*IF(AH197="n/a",1.03,IF(AH197&lt;0,1.01,IF(AH197&gt;10,1.1,(1+AH197/100))))</f>
        <v>2.508</v>
      </c>
      <c r="AS197" s="581">
        <f t="shared" si="45"/>
        <v>2.7588000000000004</v>
      </c>
      <c r="AT197" s="581">
        <f t="shared" si="51"/>
        <v>3.0346800000000007</v>
      </c>
      <c r="AU197" s="581">
        <f t="shared" si="51"/>
        <v>3.3381480000000012</v>
      </c>
      <c r="AV197" s="581">
        <f t="shared" si="51"/>
        <v>3.6719628000000015</v>
      </c>
      <c r="AW197" s="430">
        <f t="shared" si="46"/>
        <v>15.311590800000003</v>
      </c>
      <c r="AX197" s="516">
        <f t="shared" si="47"/>
        <v>5.5268520069304081</v>
      </c>
      <c r="AY197" s="606">
        <v>1.08</v>
      </c>
      <c r="AZ197" s="571">
        <v>25.009999999999998</v>
      </c>
      <c r="BA197" s="571">
        <v>-3.15</v>
      </c>
      <c r="BB197" s="571">
        <v>2.08</v>
      </c>
      <c r="BC197" s="571">
        <v>8.3000000000000007</v>
      </c>
      <c r="BE197" s="421">
        <v>1993</v>
      </c>
      <c r="BF197" s="421">
        <f t="shared" si="48"/>
        <v>3</v>
      </c>
      <c r="BG197" s="578">
        <v>9.4499999999999993</v>
      </c>
      <c r="BH197" t="s">
        <v>3876</v>
      </c>
      <c r="BI197" t="s">
        <v>3877</v>
      </c>
    </row>
    <row r="198" spans="1:61" ht="11.25" customHeight="1" x14ac:dyDescent="0.25">
      <c r="A198" s="8" t="s">
        <v>4188</v>
      </c>
      <c r="B198" s="405" t="s">
        <v>203</v>
      </c>
      <c r="C198" s="734" t="s">
        <v>130</v>
      </c>
      <c r="D198" s="734" t="s">
        <v>3643</v>
      </c>
      <c r="E198" s="504">
        <v>51</v>
      </c>
      <c r="F198" s="33">
        <v>45</v>
      </c>
      <c r="G198" s="33" t="s">
        <v>36</v>
      </c>
      <c r="H198" s="33" t="s">
        <v>114</v>
      </c>
      <c r="I198" s="568">
        <v>98.23</v>
      </c>
      <c r="J198" s="430">
        <f t="shared" si="35"/>
        <v>3.4612643795174591</v>
      </c>
      <c r="K198" s="575">
        <v>0.85</v>
      </c>
      <c r="L198" s="406">
        <v>4</v>
      </c>
      <c r="M198" s="423">
        <f t="shared" si="36"/>
        <v>3.4</v>
      </c>
      <c r="N198" s="183" t="s">
        <v>147</v>
      </c>
      <c r="O198" s="505">
        <v>0.83</v>
      </c>
      <c r="P198" s="422">
        <v>45707</v>
      </c>
      <c r="Q198" s="422">
        <v>45730</v>
      </c>
      <c r="R198" s="423">
        <f t="shared" si="37"/>
        <v>2.4096385542168699</v>
      </c>
      <c r="S198" s="474">
        <f>IF(INDEX(Historical!$D$7:$D$1190,MATCH(B198,Historical!$B$7:$B$1192,0))=0,"n/a",(INDEX(Historical!$C$7:$C$1190,MATCH(B198,Historical!$B$7:$B$1192,0))/INDEX(Historical!$D$7:$D$1190,MATCH(B198,Historical!$B$7:$B$1192,0))-1)*100)</f>
        <v>2.4691358024691246</v>
      </c>
      <c r="T198" s="474">
        <f>IF(INDEX(Historical!$F$7:$F$1190,MATCH(B198,Historical!$B$7:$B$1192,0))=0,"n/a",((INDEX(Historical!$C$7:$C$1190,MATCH(B198,Historical!$B$7:$B$1192,0))/INDEX(Historical!$F$7:$F$1190,MATCH(B198,Historical!$B$7:$B$1192,0)))^(1/3)-1)*100)</f>
        <v>2.3117382524251662</v>
      </c>
      <c r="U198" s="474">
        <f>IF(INDEX(Historical!$H$7:$H$1190,MATCH(B198,Historical!$B$7:$B$1192,0))=0,"n/a",((INDEX(Historical!$C$7:$C$1190,MATCH(B198,Historical!$B$7:$B$1192,0))/INDEX(Historical!$H$7:$H$1190,MATCH(B198,Historical!$B$7:$B$1192,0)))^(1/5)-1)*100)</f>
        <v>2.3220598897288669</v>
      </c>
      <c r="V198" s="474">
        <f>IF(INDEX(Historical!$M$7:$M$1190,MATCH(B198,Historical!$B$7:$B$1192,0))=0,"n/a",((INDEX(Historical!$C$7:$C$1190,MATCH(B198,Historical!$B$7:$B$1192,0))/INDEX(Historical!$M$7:$M$1190,MATCH(B198,Historical!$B$7:$B$1192,0)))^(1/10)-1)*100)</f>
        <v>2.7954173919989556</v>
      </c>
      <c r="W198" s="475">
        <f t="shared" si="38"/>
        <v>0.83066661042285395</v>
      </c>
      <c r="X198" s="476">
        <f t="shared" si="39"/>
        <v>0.45088541548133343</v>
      </c>
      <c r="Y198" s="405"/>
      <c r="Z198" s="430">
        <f t="shared" si="40"/>
        <v>61.594202898550733</v>
      </c>
      <c r="AA198" s="581">
        <f t="shared" si="41"/>
        <v>17.795289855072465</v>
      </c>
      <c r="AB198" s="406">
        <v>12</v>
      </c>
      <c r="AC198" s="568">
        <v>5.52</v>
      </c>
      <c r="AD198" s="568">
        <v>3.16</v>
      </c>
      <c r="AE198" s="568">
        <v>2.19</v>
      </c>
      <c r="AF198" s="568">
        <v>1.35</v>
      </c>
      <c r="AG198" s="568">
        <v>8.5400000000000009</v>
      </c>
      <c r="AH198" s="568">
        <v>4.09</v>
      </c>
      <c r="AI198" s="568">
        <v>7.13</v>
      </c>
      <c r="AJ198" s="568">
        <v>5.1499999999999995</v>
      </c>
      <c r="AK198" s="568">
        <v>5.63</v>
      </c>
      <c r="AL198" s="576">
        <v>35430</v>
      </c>
      <c r="AM198" s="571">
        <v>0.21</v>
      </c>
      <c r="AN198" s="568">
        <v>1.1399999999999999</v>
      </c>
      <c r="AO198" s="510">
        <f t="shared" si="42"/>
        <v>-12.01196558582614</v>
      </c>
      <c r="AP198" s="511">
        <f t="shared" si="43"/>
        <v>5.783324269246326</v>
      </c>
      <c r="AQ198" s="582">
        <f t="shared" si="44"/>
        <v>3.3304113658872536</v>
      </c>
      <c r="AR198" s="430">
        <f>INDEX(Historical!$C$7:$C$1190,MATCH(B198,Historical!$B$7:$B$1214,0))*IF(AH198="n/a",1.03,IF(AH198&lt;0,1.01,IF(AH198&gt;10,1.1,(1+AH198/100))))</f>
        <v>3.4557879999999996</v>
      </c>
      <c r="AS198" s="581">
        <f t="shared" si="45"/>
        <v>3.7021856843999994</v>
      </c>
      <c r="AT198" s="581">
        <f t="shared" si="51"/>
        <v>3.9106187384317193</v>
      </c>
      <c r="AU198" s="581">
        <f t="shared" si="51"/>
        <v>4.130786573405425</v>
      </c>
      <c r="AV198" s="581">
        <f t="shared" si="51"/>
        <v>4.3633498574881502</v>
      </c>
      <c r="AW198" s="430">
        <f t="shared" si="46"/>
        <v>19.562728853725293</v>
      </c>
      <c r="AX198" s="516">
        <f t="shared" si="47"/>
        <v>19.91522839634052</v>
      </c>
      <c r="AY198" s="606">
        <v>0.26</v>
      </c>
      <c r="AZ198" s="571">
        <v>12.55</v>
      </c>
      <c r="BA198" s="571">
        <v>-14.49</v>
      </c>
      <c r="BB198" s="571">
        <v>-3.1</v>
      </c>
      <c r="BC198" s="571">
        <v>-2.41</v>
      </c>
      <c r="BE198" s="421">
        <v>1975</v>
      </c>
      <c r="BF198" s="421">
        <f t="shared" si="48"/>
        <v>5</v>
      </c>
      <c r="BG198" s="578">
        <v>2.78</v>
      </c>
      <c r="BH198" t="s">
        <v>3876</v>
      </c>
      <c r="BI198" t="s">
        <v>3877</v>
      </c>
    </row>
    <row r="199" spans="1:61" s="540" customFormat="1" ht="11.25" customHeight="1" x14ac:dyDescent="0.25">
      <c r="A199" s="602" t="s">
        <v>3730</v>
      </c>
      <c r="B199" s="546" t="s">
        <v>3727</v>
      </c>
      <c r="C199" s="734" t="s">
        <v>107</v>
      </c>
      <c r="D199" s="734" t="s">
        <v>3652</v>
      </c>
      <c r="E199" s="524">
        <v>11</v>
      </c>
      <c r="F199" s="33">
        <v>502</v>
      </c>
      <c r="G199" s="720" t="s">
        <v>105</v>
      </c>
      <c r="H199" s="720" t="s">
        <v>105</v>
      </c>
      <c r="I199" s="525">
        <v>61.24</v>
      </c>
      <c r="J199" s="526">
        <f t="shared" ref="J199:J262" si="52">(M199/I199)*100</f>
        <v>2.0248203788373611</v>
      </c>
      <c r="K199" s="527">
        <v>0.31</v>
      </c>
      <c r="L199" s="528">
        <v>4</v>
      </c>
      <c r="M199" s="529">
        <f t="shared" ref="M199:M262" si="53">K199*L199</f>
        <v>1.24</v>
      </c>
      <c r="N199" s="530" t="s">
        <v>311</v>
      </c>
      <c r="O199" s="531">
        <v>0.3</v>
      </c>
      <c r="P199" s="714">
        <v>45915</v>
      </c>
      <c r="Q199" s="714">
        <v>45930</v>
      </c>
      <c r="R199" s="529">
        <f t="shared" ref="R199:R262" si="54">(K199-O199)/O199*100</f>
        <v>3.3333333333333366</v>
      </c>
      <c r="S199" s="474">
        <f>IF(INDEX(Historical!$D$7:$D$1190,MATCH(B199,Historical!$B$7:$B$1192,0))=0,"n/a",(INDEX(Historical!$C$7:$C$1190,MATCH(B199,Historical!$B$7:$B$1192,0))/INDEX(Historical!$D$7:$D$1190,MATCH(B199,Historical!$B$7:$B$1192,0))-1)*100)</f>
        <v>6.0000000000000053</v>
      </c>
      <c r="T199" s="474">
        <f>IF(INDEX(Historical!$F$7:$F$1190,MATCH(B199,Historical!$B$7:$B$1192,0))=0,"n/a",((INDEX(Historical!$C$7:$C$1190,MATCH(B199,Historical!$B$7:$B$1192,0))/INDEX(Historical!$F$7:$F$1190,MATCH(B199,Historical!$B$7:$B$1192,0)))^(1/3)-1)*100)</f>
        <v>12.22291205594248</v>
      </c>
      <c r="U199" s="474">
        <f>IF(INDEX(Historical!$H$7:$H$1190,MATCH(B199,Historical!$B$7:$B$1192,0))=0,"n/a",((INDEX(Historical!$C$7:$C$1190,MATCH(B199,Historical!$B$7:$B$1192,0))/INDEX(Historical!$H$7:$H$1190,MATCH(B199,Historical!$B$7:$B$1192,0)))^(1/5)-1)*100)</f>
        <v>11.322470345537216</v>
      </c>
      <c r="V199" s="474">
        <f>IF(INDEX(Historical!$M$7:$M$1190,MATCH(B199,Historical!$B$7:$B$1192,0))=0,"n/a",((INDEX(Historical!$C$7:$C$1190,MATCH(B199,Historical!$B$7:$B$1192,0))/INDEX(Historical!$M$7:$M$1190,MATCH(B199,Historical!$B$7:$B$1192,0)))^(1/10)-1)*100)</f>
        <v>17.573286215286643</v>
      </c>
      <c r="W199" s="475">
        <f t="shared" ref="W199:W262" si="55">IF(OR(U199&lt;=0,U199="n/a",V199&lt;=0,V199="n/a"),"n/a",U199/V199)</f>
        <v>0.64430011591616998</v>
      </c>
      <c r="X199" s="476">
        <f t="shared" ref="X199:X262" si="56">IF(OR(AJ199&lt;=0,AJ199="n/a",U199&lt;=0,U199="n/a"),"n/a",U199/AJ199)</f>
        <v>1.7719045924158399</v>
      </c>
      <c r="Y199" s="541"/>
      <c r="Z199" s="526">
        <f t="shared" ref="Z199:Z262" si="57">IF(OR(AC199&lt;0.01,AC199="n/a"),"n/a",M199/AC199*100)</f>
        <v>23.484848484848484</v>
      </c>
      <c r="AA199" s="533">
        <f t="shared" ref="AA199:AA262" si="58">IF(OR(AC199&lt;0.01,AC199="n/a"),"n/a",I199/AC199)</f>
        <v>11.598484848484848</v>
      </c>
      <c r="AB199" s="528">
        <v>12</v>
      </c>
      <c r="AC199" s="534">
        <v>5.28</v>
      </c>
      <c r="AD199" s="534">
        <v>2.4700000000000002</v>
      </c>
      <c r="AE199" s="534">
        <v>2.4</v>
      </c>
      <c r="AF199" s="534">
        <v>1.22</v>
      </c>
      <c r="AG199" s="534">
        <v>10.92</v>
      </c>
      <c r="AH199" s="534">
        <v>10.66</v>
      </c>
      <c r="AI199" s="534">
        <v>1.92</v>
      </c>
      <c r="AJ199" s="534">
        <v>6.39</v>
      </c>
      <c r="AK199" s="534">
        <v>4.7</v>
      </c>
      <c r="AL199" s="535">
        <v>2270</v>
      </c>
      <c r="AM199" s="536">
        <v>1.95</v>
      </c>
      <c r="AN199" s="534">
        <v>0.34</v>
      </c>
      <c r="AO199" s="537">
        <f t="shared" ref="AO199:AO262" si="59">IF(U199="n/a","n/a",IF(AA199&lt;0,"n/a",IF(AA199="n/a","n/a",J199+U199-AA199)))</f>
        <v>1.7488058758897296</v>
      </c>
      <c r="AP199" s="538">
        <f t="shared" ref="AP199:AP262" si="60">IF(U199="n/a","n/a",J199+U199)</f>
        <v>13.347290724374577</v>
      </c>
      <c r="AQ199" s="582">
        <f t="shared" ref="AQ199:AQ262" si="61">IF(OR(AC199&lt;0.01,AC199="n/a",AF199="n/a"),"n/a",(I199/SQRT(22.5*AC199*(I199/AF199))-1)*100)</f>
        <v>-20.697060401544832</v>
      </c>
      <c r="AR199" s="430">
        <f>INDEX(Historical!$C$7:$C$1190,MATCH(B199,Historical!$B$7:$B$1214,0))*IF(AH199="n/a",1.03,IF(AH199&lt;0,1.01,IF(AH199&gt;10,1.1,(1+AH199/100))))</f>
        <v>1.1660000000000001</v>
      </c>
      <c r="AS199" s="533">
        <f t="shared" ref="AS199:AS262" si="62">IF($AI199="n/a",1.03*AR199,IF($AI199&lt;0,1.01*AR199,IF($AI199&gt;10,1.1*AR199,(1+$AI199/100)*AR199)))</f>
        <v>1.1883872000000002</v>
      </c>
      <c r="AT199" s="533">
        <f t="shared" si="51"/>
        <v>1.2442413984</v>
      </c>
      <c r="AU199" s="533">
        <f t="shared" si="51"/>
        <v>1.3027207441247999</v>
      </c>
      <c r="AV199" s="533">
        <f t="shared" si="51"/>
        <v>1.3639486190986654</v>
      </c>
      <c r="AW199" s="526">
        <f t="shared" ref="AW199:AW262" si="63">SUM(AR199:AV199)</f>
        <v>6.2652979616234656</v>
      </c>
      <c r="AX199" s="539">
        <f t="shared" ref="AX199:AX262" si="64">AW199/I199*100</f>
        <v>10.230728219502721</v>
      </c>
      <c r="AY199" s="607">
        <v>0.94</v>
      </c>
      <c r="AZ199" s="536">
        <v>35.43</v>
      </c>
      <c r="BA199" s="536">
        <v>-2.9899999999999998</v>
      </c>
      <c r="BB199" s="536">
        <v>7.6300000000000008</v>
      </c>
      <c r="BC199" s="536">
        <v>9.25</v>
      </c>
      <c r="BD199" s="592"/>
      <c r="BE199" s="421">
        <v>2015</v>
      </c>
      <c r="BF199" s="421">
        <f t="shared" ref="BF199:BF215" si="65">IF(BE199&gt;2020,0,IF(BE199&gt;2008,1,IF(BE199&gt;2001,2,IF(BE199&gt;1990,3,IF(BE199&gt;1980,4,IF(BE199&gt;1973,5,IF(BE199&gt;1970,6,IF(BE199&gt;1960,7,IF(BE199&gt;1958,8,IF(BE199&gt;1953,9,10))))))))))</f>
        <v>1</v>
      </c>
      <c r="BG199" s="559">
        <v>1.31</v>
      </c>
      <c r="BH199" t="s">
        <v>3876</v>
      </c>
      <c r="BI199" t="s">
        <v>3877</v>
      </c>
    </row>
    <row r="200" spans="1:61" ht="11.25" customHeight="1" x14ac:dyDescent="0.25">
      <c r="A200" s="95" t="s">
        <v>4189</v>
      </c>
      <c r="B200" s="405" t="s">
        <v>211</v>
      </c>
      <c r="C200" s="734" t="s">
        <v>107</v>
      </c>
      <c r="D200" s="734" t="s">
        <v>3652</v>
      </c>
      <c r="E200" s="504">
        <v>38</v>
      </c>
      <c r="F200" s="33">
        <v>73</v>
      </c>
      <c r="G200" s="33" t="s">
        <v>105</v>
      </c>
      <c r="H200" s="33" t="s">
        <v>105</v>
      </c>
      <c r="I200" s="573">
        <v>37.43</v>
      </c>
      <c r="J200" s="430">
        <f t="shared" si="52"/>
        <v>3.3128506545551697</v>
      </c>
      <c r="K200" s="575">
        <v>0.31</v>
      </c>
      <c r="L200" s="406">
        <v>4</v>
      </c>
      <c r="M200" s="423">
        <f t="shared" si="53"/>
        <v>1.24</v>
      </c>
      <c r="N200" s="183" t="s">
        <v>914</v>
      </c>
      <c r="O200" s="505">
        <v>0.3</v>
      </c>
      <c r="P200" s="422">
        <v>45604</v>
      </c>
      <c r="Q200" s="422">
        <v>45611</v>
      </c>
      <c r="R200" s="423">
        <f t="shared" si="54"/>
        <v>3.3333333333333366</v>
      </c>
      <c r="S200" s="474">
        <f>IF(INDEX(Historical!$D$7:$D$1190,MATCH(B200,Historical!$B$7:$B$1192,0))=0,"n/a",(INDEX(Historical!$C$7:$C$1190,MATCH(B200,Historical!$B$7:$B$1192,0))/INDEX(Historical!$D$7:$D$1190,MATCH(B200,Historical!$B$7:$B$1192,0))-1)*100)</f>
        <v>0.83333333333333037</v>
      </c>
      <c r="T200" s="474">
        <f>IF(INDEX(Historical!$F$7:$F$1190,MATCH(B200,Historical!$B$7:$B$1192,0))=0,"n/a",((INDEX(Historical!$C$7:$C$1190,MATCH(B200,Historical!$B$7:$B$1192,0))/INDEX(Historical!$F$7:$F$1190,MATCH(B200,Historical!$B$7:$B$1192,0)))^(1/3)-1)*100)</f>
        <v>3.228011545636722</v>
      </c>
      <c r="U200" s="474">
        <f>IF(INDEX(Historical!$H$7:$H$1190,MATCH(B200,Historical!$B$7:$B$1192,0))=0,"n/a",((INDEX(Historical!$C$7:$C$1190,MATCH(B200,Historical!$B$7:$B$1192,0))/INDEX(Historical!$H$7:$H$1190,MATCH(B200,Historical!$B$7:$B$1192,0)))^(1/5)-1)*100)</f>
        <v>3.8860118254084641</v>
      </c>
      <c r="V200" s="474">
        <f>IF(INDEX(Historical!$M$7:$M$1190,MATCH(B200,Historical!$B$7:$B$1192,0))=0,"n/a",((INDEX(Historical!$C$7:$C$1190,MATCH(B200,Historical!$B$7:$B$1192,0))/INDEX(Historical!$M$7:$M$1190,MATCH(B200,Historical!$B$7:$B$1192,0)))^(1/10)-1)*100)</f>
        <v>4.6235529994636204</v>
      </c>
      <c r="W200" s="475">
        <f t="shared" si="55"/>
        <v>0.84048173036175455</v>
      </c>
      <c r="X200" s="476">
        <f t="shared" si="56"/>
        <v>0.44411563718953878</v>
      </c>
      <c r="Y200" s="449"/>
      <c r="Z200" s="430">
        <f t="shared" si="57"/>
        <v>57.407407407407405</v>
      </c>
      <c r="AA200" s="581">
        <f t="shared" si="58"/>
        <v>17.328703703703702</v>
      </c>
      <c r="AB200" s="406">
        <v>12</v>
      </c>
      <c r="AC200" s="568">
        <v>2.16</v>
      </c>
      <c r="AD200" s="568">
        <v>7.7</v>
      </c>
      <c r="AE200" s="568">
        <v>1.97</v>
      </c>
      <c r="AF200" s="568">
        <v>1.1200000000000001</v>
      </c>
      <c r="AG200" s="568">
        <v>5.4399999999999995</v>
      </c>
      <c r="AH200" s="568">
        <v>-13.459999999999999</v>
      </c>
      <c r="AI200" s="568">
        <v>30.2</v>
      </c>
      <c r="AJ200" s="568">
        <v>8.75</v>
      </c>
      <c r="AK200" s="568">
        <v>2.25</v>
      </c>
      <c r="AL200" s="576">
        <v>201.24</v>
      </c>
      <c r="AM200" s="571">
        <v>17.62</v>
      </c>
      <c r="AN200" s="568">
        <v>0.44</v>
      </c>
      <c r="AO200" s="510">
        <f t="shared" si="59"/>
        <v>-10.129841223740069</v>
      </c>
      <c r="AP200" s="511">
        <f t="shared" si="60"/>
        <v>7.1988624799636334</v>
      </c>
      <c r="AQ200" s="582">
        <f t="shared" si="61"/>
        <v>-7.1245801010882293</v>
      </c>
      <c r="AR200" s="430">
        <f>INDEX(Historical!$C$7:$C$1190,MATCH(B200,Historical!$B$7:$B$1214,0))*IF(AH200="n/a",1.03,IF(AH200&lt;0,1.01,IF(AH200&gt;10,1.1,(1+AH200/100))))</f>
        <v>1.2221</v>
      </c>
      <c r="AS200" s="581">
        <f t="shared" si="62"/>
        <v>1.3443100000000001</v>
      </c>
      <c r="AT200" s="581">
        <f t="shared" si="51"/>
        <v>1.3745569750000002</v>
      </c>
      <c r="AU200" s="581">
        <f t="shared" si="51"/>
        <v>1.4054845069375002</v>
      </c>
      <c r="AV200" s="581">
        <f t="shared" si="51"/>
        <v>1.4371079083435938</v>
      </c>
      <c r="AW200" s="430">
        <f t="shared" si="63"/>
        <v>6.7835593902810949</v>
      </c>
      <c r="AX200" s="516">
        <f t="shared" si="64"/>
        <v>18.12332190831177</v>
      </c>
      <c r="AY200" s="606">
        <v>0.28000000000000003</v>
      </c>
      <c r="AZ200" s="571">
        <v>30.42</v>
      </c>
      <c r="BA200" s="571">
        <v>1.35</v>
      </c>
      <c r="BB200" s="571">
        <v>12.06</v>
      </c>
      <c r="BC200" s="571">
        <v>13.61</v>
      </c>
      <c r="BD200" s="591" t="s">
        <v>3601</v>
      </c>
      <c r="BE200" s="421">
        <v>1987</v>
      </c>
      <c r="BF200" s="421">
        <f t="shared" si="65"/>
        <v>4</v>
      </c>
      <c r="BG200" s="578">
        <v>0.41000000000000003</v>
      </c>
      <c r="BH200" t="s">
        <v>3876</v>
      </c>
      <c r="BI200" t="s">
        <v>3877</v>
      </c>
    </row>
    <row r="201" spans="1:61" ht="11.25" customHeight="1" x14ac:dyDescent="0.25">
      <c r="A201" s="95" t="s">
        <v>4190</v>
      </c>
      <c r="B201" s="405" t="s">
        <v>1065</v>
      </c>
      <c r="C201" s="734" t="s">
        <v>3636</v>
      </c>
      <c r="D201" s="734" t="s">
        <v>4815</v>
      </c>
      <c r="E201" s="504">
        <v>14</v>
      </c>
      <c r="F201" s="33">
        <v>376</v>
      </c>
      <c r="G201" s="33" t="s">
        <v>105</v>
      </c>
      <c r="H201" s="33" t="s">
        <v>105</v>
      </c>
      <c r="I201" s="573">
        <v>169.56</v>
      </c>
      <c r="J201" s="430">
        <f t="shared" si="52"/>
        <v>3.6565227648030199</v>
      </c>
      <c r="K201" s="575">
        <v>1.55</v>
      </c>
      <c r="L201" s="406">
        <v>4</v>
      </c>
      <c r="M201" s="423">
        <f t="shared" si="53"/>
        <v>6.2</v>
      </c>
      <c r="N201" s="183" t="s">
        <v>150</v>
      </c>
      <c r="O201" s="505">
        <v>1.4</v>
      </c>
      <c r="P201" s="422">
        <v>45930</v>
      </c>
      <c r="Q201" s="422">
        <v>45945</v>
      </c>
      <c r="R201" s="423">
        <f t="shared" si="54"/>
        <v>10.714285714285724</v>
      </c>
      <c r="S201" s="474">
        <f>IF(INDEX(Historical!$D$7:$D$1190,MATCH(B201,Historical!$B$7:$B$1192,0))=0,"n/a",(INDEX(Historical!$C$7:$C$1190,MATCH(B201,Historical!$B$7:$B$1192,0))/INDEX(Historical!$D$7:$D$1190,MATCH(B201,Historical!$B$7:$B$1192,0))-1)*100)</f>
        <v>3.7848605577689431</v>
      </c>
      <c r="T201" s="474">
        <f>IF(INDEX(Historical!$F$7:$F$1190,MATCH(B201,Historical!$B$7:$B$1192,0))=0,"n/a",((INDEX(Historical!$C$7:$C$1190,MATCH(B201,Historical!$B$7:$B$1192,0))/INDEX(Historical!$F$7:$F$1190,MATCH(B201,Historical!$B$7:$B$1192,0)))^(1/3)-1)*100)</f>
        <v>16.796543457853353</v>
      </c>
      <c r="U201" s="474">
        <f>IF(INDEX(Historical!$H$7:$H$1190,MATCH(B201,Historical!$B$7:$B$1192,0))=0,"n/a",((INDEX(Historical!$C$7:$C$1190,MATCH(B201,Historical!$B$7:$B$1192,0))/INDEX(Historical!$H$7:$H$1190,MATCH(B201,Historical!$B$7:$B$1192,0)))^(1/5)-1)*100)</f>
        <v>12.354105599399446</v>
      </c>
      <c r="V201" s="474">
        <f>IF(INDEX(Historical!$M$7:$M$1190,MATCH(B201,Historical!$B$7:$B$1192,0))=0,"n/a",((INDEX(Historical!$C$7:$C$1190,MATCH(B201,Historical!$B$7:$B$1192,0))/INDEX(Historical!$M$7:$M$1190,MATCH(B201,Historical!$B$7:$B$1192,0)))^(1/10)-1)*100)</f>
        <v>8.9051643823121687</v>
      </c>
      <c r="W201" s="475">
        <f t="shared" si="55"/>
        <v>1.3872967492815425</v>
      </c>
      <c r="X201" s="476">
        <f t="shared" si="56"/>
        <v>1.6450207189613111</v>
      </c>
      <c r="Y201" s="443"/>
      <c r="Z201" s="430">
        <f t="shared" si="57"/>
        <v>133.62068965517241</v>
      </c>
      <c r="AA201" s="581">
        <f t="shared" si="58"/>
        <v>36.543103448275865</v>
      </c>
      <c r="AB201" s="406">
        <v>12</v>
      </c>
      <c r="AC201" s="568">
        <v>4.6399999999999997</v>
      </c>
      <c r="AD201" s="568">
        <v>5.0199999999999996</v>
      </c>
      <c r="AE201" s="568">
        <v>13.3</v>
      </c>
      <c r="AF201" s="568">
        <v>2.62</v>
      </c>
      <c r="AG201" s="568">
        <v>7.66</v>
      </c>
      <c r="AH201" s="568">
        <v>7.59</v>
      </c>
      <c r="AI201" s="568">
        <v>8.15</v>
      </c>
      <c r="AJ201" s="568">
        <v>7.51</v>
      </c>
      <c r="AK201" s="568">
        <v>7.2900000000000009</v>
      </c>
      <c r="AL201" s="576">
        <v>9040</v>
      </c>
      <c r="AM201" s="571">
        <v>0.98</v>
      </c>
      <c r="AN201" s="568">
        <v>0.44</v>
      </c>
      <c r="AO201" s="510">
        <f t="shared" si="59"/>
        <v>-20.532475084073397</v>
      </c>
      <c r="AP201" s="511">
        <f t="shared" si="60"/>
        <v>16.010628364202468</v>
      </c>
      <c r="AQ201" s="582">
        <f t="shared" si="61"/>
        <v>106.28236423190293</v>
      </c>
      <c r="AR201" s="430">
        <f>INDEX(Historical!$C$7:$C$1190,MATCH(B201,Historical!$B$7:$B$1214,0))*IF(AH201="n/a",1.03,IF(AH201&lt;0,1.01,IF(AH201&gt;10,1.1,(1+AH201/100))))</f>
        <v>5.6054390000000005</v>
      </c>
      <c r="AS201" s="581">
        <f t="shared" si="62"/>
        <v>6.0622822784999997</v>
      </c>
      <c r="AT201" s="581">
        <f t="shared" si="51"/>
        <v>6.5042226566026491</v>
      </c>
      <c r="AU201" s="581">
        <f t="shared" si="51"/>
        <v>6.9783804882689822</v>
      </c>
      <c r="AV201" s="581">
        <f t="shared" si="51"/>
        <v>7.4871044258637909</v>
      </c>
      <c r="AW201" s="430">
        <f t="shared" si="63"/>
        <v>32.63742884923542</v>
      </c>
      <c r="AX201" s="516">
        <f t="shared" si="64"/>
        <v>19.248306705140021</v>
      </c>
      <c r="AY201" s="606">
        <v>1.03</v>
      </c>
      <c r="AZ201" s="571">
        <v>23.16</v>
      </c>
      <c r="BA201" s="571">
        <v>-11.78</v>
      </c>
      <c r="BB201" s="571">
        <v>2.11</v>
      </c>
      <c r="BC201" s="571">
        <v>0.41000000000000003</v>
      </c>
      <c r="BE201" s="421">
        <v>2012</v>
      </c>
      <c r="BF201" s="421">
        <f t="shared" si="65"/>
        <v>1</v>
      </c>
      <c r="BG201" s="578">
        <v>4.78</v>
      </c>
      <c r="BH201" t="s">
        <v>3876</v>
      </c>
      <c r="BI201" t="s">
        <v>3878</v>
      </c>
    </row>
    <row r="202" spans="1:61" ht="11.25" customHeight="1" x14ac:dyDescent="0.25">
      <c r="A202" s="95" t="s">
        <v>527</v>
      </c>
      <c r="B202" s="405" t="s">
        <v>528</v>
      </c>
      <c r="C202" s="734" t="s">
        <v>130</v>
      </c>
      <c r="D202" s="734" t="s">
        <v>3644</v>
      </c>
      <c r="E202" s="504">
        <v>22</v>
      </c>
      <c r="F202" s="33">
        <v>167</v>
      </c>
      <c r="G202" s="33" t="s">
        <v>36</v>
      </c>
      <c r="H202" s="33" t="s">
        <v>36</v>
      </c>
      <c r="I202" s="573">
        <v>56.13</v>
      </c>
      <c r="J202" s="430">
        <f t="shared" si="52"/>
        <v>5.897024763940852</v>
      </c>
      <c r="K202" s="575">
        <v>0.82750000000000001</v>
      </c>
      <c r="L202" s="406">
        <v>4</v>
      </c>
      <c r="M202" s="423">
        <f t="shared" si="53"/>
        <v>3.31</v>
      </c>
      <c r="N202" s="183" t="s">
        <v>159</v>
      </c>
      <c r="O202" s="505">
        <v>0.78</v>
      </c>
      <c r="P202" s="422">
        <v>45664</v>
      </c>
      <c r="Q202" s="422">
        <v>45688</v>
      </c>
      <c r="R202" s="423">
        <f t="shared" si="54"/>
        <v>6.0897435897435876</v>
      </c>
      <c r="S202" s="474">
        <f>IF(INDEX(Historical!$D$7:$D$1190,MATCH(B202,Historical!$B$7:$B$1192,0))=0,"n/a",(INDEX(Historical!$C$7:$C$1190,MATCH(B202,Historical!$B$7:$B$1192,0))/INDEX(Historical!$D$7:$D$1190,MATCH(B202,Historical!$B$7:$B$1192,0))-1)*100)</f>
        <v>5.7627118644067776</v>
      </c>
      <c r="T202" s="474">
        <f>IF(INDEX(Historical!$F$7:$F$1190,MATCH(B202,Historical!$B$7:$B$1192,0))=0,"n/a",((INDEX(Historical!$C$7:$C$1190,MATCH(B202,Historical!$B$7:$B$1192,0))/INDEX(Historical!$F$7:$F$1190,MATCH(B202,Historical!$B$7:$B$1192,0)))^(1/3)-1)*100)</f>
        <v>5.5932701846333588</v>
      </c>
      <c r="U202" s="474">
        <f>IF(INDEX(Historical!$H$7:$H$1190,MATCH(B202,Historical!$B$7:$B$1192,0))=0,"n/a",((INDEX(Historical!$C$7:$C$1190,MATCH(B202,Historical!$B$7:$B$1192,0))/INDEX(Historical!$H$7:$H$1190,MATCH(B202,Historical!$B$7:$B$1192,0)))^(1/5)-1)*100)</f>
        <v>4.953687501333448</v>
      </c>
      <c r="V202" s="474">
        <f>IF(INDEX(Historical!$M$7:$M$1190,MATCH(B202,Historical!$B$7:$B$1192,0))=0,"n/a",((INDEX(Historical!$C$7:$C$1190,MATCH(B202,Historical!$B$7:$B$1192,0))/INDEX(Historical!$M$7:$M$1190,MATCH(B202,Historical!$B$7:$B$1192,0)))^(1/10)-1)*100)</f>
        <v>8.1898764805679036</v>
      </c>
      <c r="W202" s="475">
        <f t="shared" si="55"/>
        <v>0.60485497102270691</v>
      </c>
      <c r="X202" s="476" t="str">
        <f t="shared" si="56"/>
        <v>n/a</v>
      </c>
      <c r="Y202" s="437"/>
      <c r="Z202" s="430">
        <f t="shared" si="57"/>
        <v>48.604992657856101</v>
      </c>
      <c r="AA202" s="581">
        <f t="shared" si="58"/>
        <v>8.2422907488986787</v>
      </c>
      <c r="AB202" s="406">
        <v>12</v>
      </c>
      <c r="AC202" s="568">
        <v>6.81</v>
      </c>
      <c r="AD202" s="568">
        <v>0.86</v>
      </c>
      <c r="AE202" s="568">
        <v>1.23</v>
      </c>
      <c r="AF202" s="568">
        <v>1.44</v>
      </c>
      <c r="AG202" s="568">
        <v>17.37</v>
      </c>
      <c r="AH202" s="569">
        <v>23.07</v>
      </c>
      <c r="AI202" s="569">
        <v>1.24</v>
      </c>
      <c r="AJ202" s="568">
        <v>-2.5299999999999998</v>
      </c>
      <c r="AK202" s="568">
        <v>9.629999999999999</v>
      </c>
      <c r="AL202" s="576">
        <v>21600</v>
      </c>
      <c r="AM202" s="571">
        <v>0.19</v>
      </c>
      <c r="AN202" s="568">
        <v>2.37</v>
      </c>
      <c r="AO202" s="510">
        <f t="shared" si="59"/>
        <v>2.6084215163756213</v>
      </c>
      <c r="AP202" s="511">
        <f t="shared" si="60"/>
        <v>10.8507122652743</v>
      </c>
      <c r="AQ202" s="582">
        <f t="shared" si="61"/>
        <v>-27.370349861126599</v>
      </c>
      <c r="AR202" s="430">
        <f>INDEX(Historical!$C$7:$C$1190,MATCH(B202,Historical!$B$7:$B$1214,0))*IF(AH202="n/a",1.03,IF(AH202&lt;0,1.01,IF(AH202&gt;10,1.1,(1+AH202/100))))</f>
        <v>3.4320000000000004</v>
      </c>
      <c r="AS202" s="581">
        <f t="shared" si="62"/>
        <v>3.4745568000000002</v>
      </c>
      <c r="AT202" s="581">
        <f t="shared" si="51"/>
        <v>3.8091566198400004</v>
      </c>
      <c r="AU202" s="581">
        <f t="shared" si="51"/>
        <v>4.1759784023305926</v>
      </c>
      <c r="AV202" s="581">
        <f t="shared" si="51"/>
        <v>4.5781251224750292</v>
      </c>
      <c r="AW202" s="430">
        <f t="shared" si="63"/>
        <v>19.469816944645622</v>
      </c>
      <c r="AX202" s="516">
        <f t="shared" si="64"/>
        <v>34.687006849537894</v>
      </c>
      <c r="AY202" s="606">
        <v>0.81</v>
      </c>
      <c r="AZ202" s="571">
        <v>17.599999999999998</v>
      </c>
      <c r="BA202" s="571">
        <v>-36.770000000000003</v>
      </c>
      <c r="BB202" s="571">
        <v>5.93</v>
      </c>
      <c r="BC202" s="571">
        <v>-6.8199999999999994</v>
      </c>
      <c r="BE202" s="421">
        <v>2004</v>
      </c>
      <c r="BF202" s="421">
        <f t="shared" si="65"/>
        <v>2</v>
      </c>
      <c r="BG202" s="578">
        <v>3.2099999999999995</v>
      </c>
      <c r="BH202" t="s">
        <v>3876</v>
      </c>
      <c r="BI202" t="s">
        <v>3877</v>
      </c>
    </row>
    <row r="203" spans="1:61" ht="11.25" customHeight="1" x14ac:dyDescent="0.25">
      <c r="A203" s="95" t="s">
        <v>4192</v>
      </c>
      <c r="B203" s="405" t="s">
        <v>542</v>
      </c>
      <c r="C203" s="734" t="s">
        <v>3636</v>
      </c>
      <c r="D203" s="734" t="s">
        <v>4809</v>
      </c>
      <c r="E203" s="504">
        <v>21</v>
      </c>
      <c r="F203" s="33">
        <v>190</v>
      </c>
      <c r="G203" s="33" t="s">
        <v>36</v>
      </c>
      <c r="H203" s="33" t="s">
        <v>36</v>
      </c>
      <c r="I203" s="573">
        <v>60.29</v>
      </c>
      <c r="J203" s="430">
        <f t="shared" si="52"/>
        <v>3.4168187095704101</v>
      </c>
      <c r="K203" s="575">
        <v>0.51500000000000001</v>
      </c>
      <c r="L203" s="406">
        <v>4</v>
      </c>
      <c r="M203" s="423">
        <f t="shared" si="53"/>
        <v>2.06</v>
      </c>
      <c r="N203" s="183" t="s">
        <v>237</v>
      </c>
      <c r="O203" s="508">
        <v>0.47749999999999998</v>
      </c>
      <c r="P203" s="422">
        <v>45744</v>
      </c>
      <c r="Q203" s="422">
        <v>45758</v>
      </c>
      <c r="R203" s="423">
        <f t="shared" si="54"/>
        <v>7.8534031413612633</v>
      </c>
      <c r="S203" s="474">
        <f>IF(INDEX(Historical!$D$7:$D$1190,MATCH(B203,Historical!$B$7:$B$1192,0))=0,"n/a",(INDEX(Historical!$C$7:$C$1190,MATCH(B203,Historical!$B$7:$B$1192,0))/INDEX(Historical!$D$7:$D$1190,MATCH(B203,Historical!$B$7:$B$1192,0))-1)*100)</f>
        <v>7.2753209700427979</v>
      </c>
      <c r="T203" s="474">
        <f>IF(INDEX(Historical!$F$7:$F$1190,MATCH(B203,Historical!$B$7:$B$1192,0))=0,"n/a",((INDEX(Historical!$C$7:$C$1190,MATCH(B203,Historical!$B$7:$B$1192,0))/INDEX(Historical!$F$7:$F$1190,MATCH(B203,Historical!$B$7:$B$1192,0)))^(1/3)-1)*100)</f>
        <v>9.5487106920882034</v>
      </c>
      <c r="U203" s="474">
        <f>IF(INDEX(Historical!$H$7:$H$1190,MATCH(B203,Historical!$B$7:$B$1192,0))=0,"n/a",((INDEX(Historical!$C$7:$C$1190,MATCH(B203,Historical!$B$7:$B$1192,0))/INDEX(Historical!$H$7:$H$1190,MATCH(B203,Historical!$B$7:$B$1192,0)))^(1/5)-1)*100)</f>
        <v>9.5087679653582668</v>
      </c>
      <c r="V203" s="474">
        <f>IF(INDEX(Historical!$M$7:$M$1190,MATCH(B203,Historical!$B$7:$B$1192,0))=0,"n/a",((INDEX(Historical!$C$7:$C$1190,MATCH(B203,Historical!$B$7:$B$1192,0))/INDEX(Historical!$M$7:$M$1190,MATCH(B203,Historical!$B$7:$B$1192,0)))^(1/10)-1)*100)</f>
        <v>11.867820174970035</v>
      </c>
      <c r="W203" s="475">
        <f t="shared" si="55"/>
        <v>0.80122278777132516</v>
      </c>
      <c r="X203" s="476">
        <f t="shared" si="56"/>
        <v>1.9445333262491344</v>
      </c>
      <c r="Y203" s="452" t="s">
        <v>3697</v>
      </c>
      <c r="Z203" s="430">
        <f t="shared" si="57"/>
        <v>111.35135135135134</v>
      </c>
      <c r="AA203" s="581">
        <f t="shared" si="58"/>
        <v>32.589189189189185</v>
      </c>
      <c r="AB203" s="406">
        <v>12</v>
      </c>
      <c r="AC203" s="568">
        <v>1.85</v>
      </c>
      <c r="AD203" s="568">
        <v>6.88</v>
      </c>
      <c r="AE203" s="568">
        <v>7.98</v>
      </c>
      <c r="AF203" s="568">
        <v>6.66</v>
      </c>
      <c r="AG203" s="568">
        <v>23.16</v>
      </c>
      <c r="AH203" s="568">
        <v>-0.08</v>
      </c>
      <c r="AI203" s="568">
        <v>5.8000000000000007</v>
      </c>
      <c r="AJ203" s="568">
        <v>4.8899999999999997</v>
      </c>
      <c r="AK203" s="568">
        <v>4.74</v>
      </c>
      <c r="AL203" s="576">
        <v>12230</v>
      </c>
      <c r="AM203" s="571">
        <v>2.52</v>
      </c>
      <c r="AN203" s="568">
        <v>1.89</v>
      </c>
      <c r="AO203" s="510">
        <f t="shared" si="59"/>
        <v>-19.663602514260507</v>
      </c>
      <c r="AP203" s="511">
        <f t="shared" si="60"/>
        <v>12.925586674928677</v>
      </c>
      <c r="AQ203" s="582">
        <f t="shared" si="61"/>
        <v>210.58654188486665</v>
      </c>
      <c r="AR203" s="430">
        <f>INDEX(Historical!$C$7:$C$1190,MATCH(B203,Historical!$B$7:$B$1214,0))*IF(AH203="n/a",1.03,IF(AH203&lt;0,1.01,IF(AH203&gt;10,1.1,(1+AH203/100))))</f>
        <v>1.8987999999999998</v>
      </c>
      <c r="AS203" s="581">
        <f t="shared" si="62"/>
        <v>2.0089304000000001</v>
      </c>
      <c r="AT203" s="581">
        <f t="shared" si="51"/>
        <v>2.1041537009600004</v>
      </c>
      <c r="AU203" s="581">
        <f t="shared" si="51"/>
        <v>2.2038905863855045</v>
      </c>
      <c r="AV203" s="581">
        <f t="shared" si="51"/>
        <v>2.3083550001801778</v>
      </c>
      <c r="AW203" s="430">
        <f t="shared" si="63"/>
        <v>10.524129687525683</v>
      </c>
      <c r="AX203" s="516">
        <f t="shared" si="64"/>
        <v>17.455846222467546</v>
      </c>
      <c r="AY203" s="606">
        <v>0.74</v>
      </c>
      <c r="AZ203" s="571">
        <v>3.6799999999999997</v>
      </c>
      <c r="BA203" s="571">
        <v>-21.23</v>
      </c>
      <c r="BB203" s="571">
        <v>-1.21</v>
      </c>
      <c r="BC203" s="571">
        <v>-7.28</v>
      </c>
      <c r="BE203" s="421">
        <v>2005</v>
      </c>
      <c r="BF203" s="421">
        <f t="shared" si="65"/>
        <v>2</v>
      </c>
      <c r="BG203" s="578">
        <v>6.4600000000000009</v>
      </c>
      <c r="BH203" t="s">
        <v>3876</v>
      </c>
      <c r="BI203" t="s">
        <v>3878</v>
      </c>
    </row>
    <row r="204" spans="1:61" s="540" customFormat="1" ht="11.25" customHeight="1" x14ac:dyDescent="0.25">
      <c r="A204" s="426" t="s">
        <v>4708</v>
      </c>
      <c r="B204" s="546" t="s">
        <v>4709</v>
      </c>
      <c r="C204" s="734" t="s">
        <v>152</v>
      </c>
      <c r="D204" s="734" t="s">
        <v>3637</v>
      </c>
      <c r="E204" s="524">
        <v>15</v>
      </c>
      <c r="F204" s="33">
        <v>301</v>
      </c>
      <c r="G204" s="720" t="s">
        <v>105</v>
      </c>
      <c r="H204" s="720" t="s">
        <v>105</v>
      </c>
      <c r="I204" s="525">
        <v>318.64999999999998</v>
      </c>
      <c r="J204" s="526">
        <f t="shared" si="52"/>
        <v>2.1465557822061823</v>
      </c>
      <c r="K204" s="527">
        <v>1.71</v>
      </c>
      <c r="L204" s="528">
        <v>4</v>
      </c>
      <c r="M204" s="529">
        <f t="shared" si="53"/>
        <v>6.84</v>
      </c>
      <c r="N204" s="530" t="s">
        <v>570</v>
      </c>
      <c r="O204" s="531">
        <v>1.63</v>
      </c>
      <c r="P204" s="714">
        <v>45726</v>
      </c>
      <c r="Q204" s="714">
        <v>45741</v>
      </c>
      <c r="R204" s="529">
        <f t="shared" si="54"/>
        <v>4.9079754601227048</v>
      </c>
      <c r="S204" s="474">
        <f>IF(INDEX(Historical!$D$7:$D$1190,MATCH(B204,Historical!$B$7:$B$1192,0))=0,"n/a",(INDEX(Historical!$C$7:$C$1190,MATCH(B204,Historical!$B$7:$B$1192,0))/INDEX(Historical!$D$7:$D$1190,MATCH(B204,Historical!$B$7:$B$1192,0))-1)*100)</f>
        <v>10.135135135135132</v>
      </c>
      <c r="T204" s="474">
        <f>IF(INDEX(Historical!$F$7:$F$1190,MATCH(B204,Historical!$B$7:$B$1192,0))=0,"n/a",((INDEX(Historical!$C$7:$C$1190,MATCH(B204,Historical!$B$7:$B$1192,0))/INDEX(Historical!$F$7:$F$1190,MATCH(B204,Historical!$B$7:$B$1192,0)))^(1/3)-1)*100)</f>
        <v>12.989057757541179</v>
      </c>
      <c r="U204" s="474">
        <f>IF(INDEX(Historical!$H$7:$H$1190,MATCH(B204,Historical!$B$7:$B$1192,0))=0,"n/a",((INDEX(Historical!$C$7:$C$1190,MATCH(B204,Historical!$B$7:$B$1192,0))/INDEX(Historical!$H$7:$H$1190,MATCH(B204,Historical!$B$7:$B$1192,0)))^(1/5)-1)*100)</f>
        <v>15.297402543900063</v>
      </c>
      <c r="V204" s="474">
        <f>IF(INDEX(Historical!$M$7:$M$1190,MATCH(B204,Historical!$B$7:$B$1192,0))=0,"n/a",((INDEX(Historical!$C$7:$C$1190,MATCH(B204,Historical!$B$7:$B$1192,0))/INDEX(Historical!$M$7:$M$1190,MATCH(B204,Historical!$B$7:$B$1192,0)))^(1/10)-1)*100)</f>
        <v>14.056740104570675</v>
      </c>
      <c r="W204" s="475">
        <f t="shared" si="55"/>
        <v>1.0882610356384106</v>
      </c>
      <c r="X204" s="476">
        <f t="shared" si="56"/>
        <v>2.2463146173127848</v>
      </c>
      <c r="Y204" s="787"/>
      <c r="Z204" s="526">
        <f t="shared" si="57"/>
        <v>29.118773946360154</v>
      </c>
      <c r="AA204" s="533">
        <f t="shared" si="58"/>
        <v>13.565346956151554</v>
      </c>
      <c r="AB204" s="528">
        <v>12</v>
      </c>
      <c r="AC204" s="534">
        <v>23.49</v>
      </c>
      <c r="AD204" s="534">
        <v>3.36</v>
      </c>
      <c r="AE204" s="534">
        <v>0.38</v>
      </c>
      <c r="AF204" s="534">
        <v>1.64</v>
      </c>
      <c r="AG204" s="534">
        <v>12.479999999999999</v>
      </c>
      <c r="AH204" s="534">
        <v>-8.86</v>
      </c>
      <c r="AI204" s="534">
        <v>5.86</v>
      </c>
      <c r="AJ204" s="534">
        <v>6.81</v>
      </c>
      <c r="AK204" s="534">
        <v>4.04</v>
      </c>
      <c r="AL204" s="535">
        <v>71750</v>
      </c>
      <c r="AM204" s="536">
        <v>0.21</v>
      </c>
      <c r="AN204" s="534">
        <v>0.69</v>
      </c>
      <c r="AO204" s="537">
        <f t="shared" si="59"/>
        <v>3.8786113699546902</v>
      </c>
      <c r="AP204" s="538">
        <f t="shared" si="60"/>
        <v>17.443958326106245</v>
      </c>
      <c r="AQ204" s="582">
        <f t="shared" si="61"/>
        <v>-0.56343393770289518</v>
      </c>
      <c r="AR204" s="430">
        <f>INDEX(Historical!$C$7:$C$1190,MATCH(B204,Historical!$B$7:$B$1214,0))*IF(AH204="n/a",1.03,IF(AH204&lt;0,1.01,IF(AH204&gt;10,1.1,(1+AH204/100))))</f>
        <v>6.5851999999999995</v>
      </c>
      <c r="AS204" s="533">
        <f t="shared" si="62"/>
        <v>6.9710927199999997</v>
      </c>
      <c r="AT204" s="533">
        <f t="shared" si="51"/>
        <v>7.2527248658879993</v>
      </c>
      <c r="AU204" s="533">
        <f t="shared" si="51"/>
        <v>7.5457349504698747</v>
      </c>
      <c r="AV204" s="533">
        <f t="shared" si="51"/>
        <v>7.8505826424688578</v>
      </c>
      <c r="AW204" s="526">
        <f t="shared" si="63"/>
        <v>36.205335178826729</v>
      </c>
      <c r="AX204" s="539">
        <f t="shared" si="64"/>
        <v>11.362101107430325</v>
      </c>
      <c r="AY204" s="607">
        <v>0.6</v>
      </c>
      <c r="AZ204" s="536">
        <v>16.420000000000002</v>
      </c>
      <c r="BA204" s="536">
        <v>-43.830000000000005</v>
      </c>
      <c r="BB204" s="536">
        <v>0.06</v>
      </c>
      <c r="BC204" s="536">
        <v>-16.11</v>
      </c>
      <c r="BD204" s="592"/>
      <c r="BE204" s="421">
        <v>2011</v>
      </c>
      <c r="BF204" s="421">
        <f t="shared" si="65"/>
        <v>1</v>
      </c>
      <c r="BG204" s="559">
        <v>4.5600000000000005</v>
      </c>
      <c r="BH204" t="s">
        <v>3876</v>
      </c>
      <c r="BI204" t="s">
        <v>3877</v>
      </c>
    </row>
    <row r="205" spans="1:61" ht="11.25" customHeight="1" x14ac:dyDescent="0.25">
      <c r="A205" s="8" t="s">
        <v>4194</v>
      </c>
      <c r="B205" s="405" t="s">
        <v>1067</v>
      </c>
      <c r="C205" s="734" t="s">
        <v>122</v>
      </c>
      <c r="D205" s="734" t="s">
        <v>3518</v>
      </c>
      <c r="E205" s="504">
        <v>15</v>
      </c>
      <c r="F205" s="33">
        <v>281</v>
      </c>
      <c r="G205" s="33" t="s">
        <v>114</v>
      </c>
      <c r="H205" s="33" t="s">
        <v>114</v>
      </c>
      <c r="I205" s="573">
        <v>70.34</v>
      </c>
      <c r="J205" s="430">
        <f t="shared" si="52"/>
        <v>4.7199317600227459</v>
      </c>
      <c r="K205" s="575">
        <v>0.83</v>
      </c>
      <c r="L205" s="406">
        <v>4</v>
      </c>
      <c r="M205" s="423">
        <f t="shared" si="53"/>
        <v>3.32</v>
      </c>
      <c r="N205" s="183" t="s">
        <v>481</v>
      </c>
      <c r="O205" s="505">
        <v>0.81</v>
      </c>
      <c r="P205" s="422">
        <v>45642</v>
      </c>
      <c r="Q205" s="422">
        <v>45665</v>
      </c>
      <c r="R205" s="423">
        <f t="shared" si="54"/>
        <v>2.4691358024691241</v>
      </c>
      <c r="S205" s="474">
        <f>IF(INDEX(Historical!$D$7:$D$1190,MATCH(B205,Historical!$B$7:$B$1192,0))=0,"n/a",(INDEX(Historical!$C$7:$C$1190,MATCH(B205,Historical!$B$7:$B$1192,0))/INDEX(Historical!$D$7:$D$1190,MATCH(B205,Historical!$B$7:$B$1192,0))-1)*100)</f>
        <v>2.5316455696202445</v>
      </c>
      <c r="T205" s="474">
        <f>IF(INDEX(Historical!$F$7:$F$1190,MATCH(B205,Historical!$B$7:$B$1192,0))=0,"n/a",((INDEX(Historical!$C$7:$C$1190,MATCH(B205,Historical!$B$7:$B$1192,0))/INDEX(Historical!$F$7:$F$1190,MATCH(B205,Historical!$B$7:$B$1192,0)))^(1/3)-1)*100)</f>
        <v>5.4901660750877879</v>
      </c>
      <c r="U205" s="474">
        <f>IF(INDEX(Historical!$H$7:$H$1190,MATCH(B205,Historical!$B$7:$B$1192,0))=0,"n/a",((INDEX(Historical!$C$7:$C$1190,MATCH(B205,Historical!$B$7:$B$1192,0))/INDEX(Historical!$H$7:$H$1190,MATCH(B205,Historical!$B$7:$B$1192,0)))^(1/5)-1)*100)</f>
        <v>5.1547496797280434</v>
      </c>
      <c r="V205" s="474">
        <f>IF(INDEX(Historical!$M$7:$M$1190,MATCH(B205,Historical!$B$7:$B$1192,0))=0,"n/a",((INDEX(Historical!$C$7:$C$1190,MATCH(B205,Historical!$B$7:$B$1192,0))/INDEX(Historical!$M$7:$M$1190,MATCH(B205,Historical!$B$7:$B$1192,0)))^(1/10)-1)*100)</f>
        <v>8.7531130500198895</v>
      </c>
      <c r="W205" s="475">
        <f t="shared" si="55"/>
        <v>0.58890473026808787</v>
      </c>
      <c r="X205" s="476">
        <f t="shared" si="56"/>
        <v>0.73956236437992018</v>
      </c>
      <c r="Y205" s="439"/>
      <c r="Z205" s="430">
        <f t="shared" si="57"/>
        <v>46.629213483146067</v>
      </c>
      <c r="AA205" s="581">
        <f t="shared" si="58"/>
        <v>9.8792134831460672</v>
      </c>
      <c r="AB205" s="406">
        <v>12</v>
      </c>
      <c r="AC205" s="568">
        <v>7.12</v>
      </c>
      <c r="AD205" s="568">
        <v>6.18</v>
      </c>
      <c r="AE205" s="568">
        <v>0.87</v>
      </c>
      <c r="AF205" s="568">
        <v>1.38</v>
      </c>
      <c r="AG205" s="568">
        <v>14.52</v>
      </c>
      <c r="AH205" s="569">
        <v>-23.31</v>
      </c>
      <c r="AI205" s="569">
        <v>19.939999999999998</v>
      </c>
      <c r="AJ205" s="568">
        <v>6.97</v>
      </c>
      <c r="AK205" s="568">
        <v>1.6</v>
      </c>
      <c r="AL205" s="576">
        <v>8080</v>
      </c>
      <c r="AM205" s="571">
        <v>0.74</v>
      </c>
      <c r="AN205" s="568">
        <v>0.88</v>
      </c>
      <c r="AO205" s="510">
        <f t="shared" si="59"/>
        <v>-4.5320433952777961E-3</v>
      </c>
      <c r="AP205" s="511">
        <f t="shared" si="60"/>
        <v>9.8746814397507894</v>
      </c>
      <c r="AQ205" s="582">
        <f t="shared" si="61"/>
        <v>-22.158809513666945</v>
      </c>
      <c r="AR205" s="430">
        <f>INDEX(Historical!$C$7:$C$1190,MATCH(B205,Historical!$B$7:$B$1214,0))*IF(AH205="n/a",1.03,IF(AH205&lt;0,1.01,IF(AH205&gt;10,1.1,(1+AH205/100))))</f>
        <v>3.2724000000000002</v>
      </c>
      <c r="AS205" s="581">
        <f t="shared" si="62"/>
        <v>3.5996400000000004</v>
      </c>
      <c r="AT205" s="581">
        <f t="shared" si="51"/>
        <v>3.6572342400000006</v>
      </c>
      <c r="AU205" s="581">
        <f t="shared" si="51"/>
        <v>3.7157499878400007</v>
      </c>
      <c r="AV205" s="581">
        <f t="shared" si="51"/>
        <v>3.7752019876454406</v>
      </c>
      <c r="AW205" s="430">
        <f t="shared" si="63"/>
        <v>18.020226215485444</v>
      </c>
      <c r="AX205" s="516">
        <f t="shared" si="64"/>
        <v>25.61874639676634</v>
      </c>
      <c r="AY205" s="606">
        <v>1.26</v>
      </c>
      <c r="AZ205" s="571">
        <v>23.880000000000003</v>
      </c>
      <c r="BA205" s="571">
        <v>-38.57</v>
      </c>
      <c r="BB205" s="571">
        <v>-2.67</v>
      </c>
      <c r="BC205" s="571">
        <v>-17.66</v>
      </c>
      <c r="BE205" s="421">
        <v>2011</v>
      </c>
      <c r="BF205" s="421">
        <f t="shared" si="65"/>
        <v>1</v>
      </c>
      <c r="BG205" s="578">
        <v>5.52</v>
      </c>
      <c r="BH205" t="s">
        <v>3876</v>
      </c>
      <c r="BI205" t="s">
        <v>3877</v>
      </c>
    </row>
    <row r="206" spans="1:61" ht="11.25" customHeight="1" x14ac:dyDescent="0.25">
      <c r="A206" s="8" t="s">
        <v>4195</v>
      </c>
      <c r="B206" s="405" t="s">
        <v>218</v>
      </c>
      <c r="C206" s="734" t="s">
        <v>111</v>
      </c>
      <c r="D206" s="734" t="s">
        <v>3676</v>
      </c>
      <c r="E206" s="504">
        <v>68</v>
      </c>
      <c r="F206" s="33">
        <v>7</v>
      </c>
      <c r="G206" s="33" t="s">
        <v>36</v>
      </c>
      <c r="H206" s="33" t="s">
        <v>36</v>
      </c>
      <c r="I206" s="568">
        <v>132</v>
      </c>
      <c r="J206" s="430">
        <f t="shared" si="52"/>
        <v>1.5984848484848484</v>
      </c>
      <c r="K206" s="575">
        <v>0.52749999999999997</v>
      </c>
      <c r="L206" s="406">
        <v>4</v>
      </c>
      <c r="M206" s="423">
        <f t="shared" si="53"/>
        <v>2.11</v>
      </c>
      <c r="N206" s="183" t="s">
        <v>141</v>
      </c>
      <c r="O206" s="505">
        <v>0.52500000000000002</v>
      </c>
      <c r="P206" s="422">
        <v>45611</v>
      </c>
      <c r="Q206" s="422">
        <v>45636</v>
      </c>
      <c r="R206" s="423">
        <f t="shared" si="54"/>
        <v>0.47619047619046601</v>
      </c>
      <c r="S206" s="474">
        <f>IF(INDEX(Historical!$D$7:$D$1190,MATCH(B206,Historical!$B$7:$B$1192,0))=0,"n/a",(INDEX(Historical!$C$7:$C$1190,MATCH(B206,Historical!$B$7:$B$1192,0))/INDEX(Historical!$D$7:$D$1190,MATCH(B206,Historical!$B$7:$B$1192,0))-1)*100)</f>
        <v>0.83932853717025857</v>
      </c>
      <c r="T206" s="474">
        <f>IF(INDEX(Historical!$F$7:$F$1190,MATCH(B206,Historical!$B$7:$B$1192,0))=0,"n/a",((INDEX(Historical!$C$7:$C$1190,MATCH(B206,Historical!$B$7:$B$1192,0))/INDEX(Historical!$F$7:$F$1190,MATCH(B206,Historical!$B$7:$B$1192,0)))^(1/3)-1)*100)</f>
        <v>1.1765785274559626</v>
      </c>
      <c r="U206" s="474">
        <f>IF(INDEX(Historical!$H$7:$H$1190,MATCH(B206,Historical!$B$7:$B$1192,0))=0,"n/a",((INDEX(Historical!$C$7:$C$1190,MATCH(B206,Historical!$B$7:$B$1192,0))/INDEX(Historical!$H$7:$H$1190,MATCH(B206,Historical!$B$7:$B$1192,0)))^(1/5)-1)*100)</f>
        <v>1.3103826430731491</v>
      </c>
      <c r="V206" s="474">
        <f>IF(INDEX(Historical!$M$7:$M$1190,MATCH(B206,Historical!$B$7:$B$1192,0))=0,"n/a",((INDEX(Historical!$C$7:$C$1190,MATCH(B206,Historical!$B$7:$B$1192,0))/INDEX(Historical!$M$7:$M$1190,MATCH(B206,Historical!$B$7:$B$1192,0)))^(1/10)-1)*100)</f>
        <v>1.794035942083716</v>
      </c>
      <c r="W206" s="475">
        <f t="shared" si="55"/>
        <v>0.73041047413530702</v>
      </c>
      <c r="X206" s="476" t="str">
        <f t="shared" si="56"/>
        <v>n/a</v>
      </c>
      <c r="Y206" s="446"/>
      <c r="Z206" s="430">
        <f t="shared" si="57"/>
        <v>45.278969957081536</v>
      </c>
      <c r="AA206" s="581">
        <f t="shared" si="58"/>
        <v>28.326180257510728</v>
      </c>
      <c r="AB206" s="406">
        <v>9</v>
      </c>
      <c r="AC206" s="568">
        <v>4.66</v>
      </c>
      <c r="AD206" s="568">
        <v>3.15</v>
      </c>
      <c r="AE206" s="568">
        <v>4.18</v>
      </c>
      <c r="AF206" s="568">
        <v>3.74</v>
      </c>
      <c r="AG206" s="568">
        <v>10.86</v>
      </c>
      <c r="AH206" s="568">
        <v>9.35</v>
      </c>
      <c r="AI206" s="568">
        <v>9.08</v>
      </c>
      <c r="AJ206" s="568">
        <v>-1.6</v>
      </c>
      <c r="AK206" s="568">
        <v>8.99</v>
      </c>
      <c r="AL206" s="576">
        <v>74290</v>
      </c>
      <c r="AM206" s="571">
        <v>0.24</v>
      </c>
      <c r="AN206" s="568">
        <v>0.75</v>
      </c>
      <c r="AO206" s="510">
        <f t="shared" si="59"/>
        <v>-25.41731276595273</v>
      </c>
      <c r="AP206" s="511">
        <f t="shared" si="60"/>
        <v>2.9088674915579977</v>
      </c>
      <c r="AQ206" s="582">
        <f t="shared" si="61"/>
        <v>116.98941516743785</v>
      </c>
      <c r="AR206" s="430">
        <f>INDEX(Historical!$C$7:$C$1190,MATCH(B206,Historical!$B$7:$B$1214,0))*IF(AH206="n/a",1.03,IF(AH206&lt;0,1.01,IF(AH206&gt;10,1.1,(1+AH206/100))))</f>
        <v>2.2990837499999999</v>
      </c>
      <c r="AS206" s="581">
        <f t="shared" si="62"/>
        <v>2.5078405545</v>
      </c>
      <c r="AT206" s="581">
        <f t="shared" si="51"/>
        <v>2.7332954203495503</v>
      </c>
      <c r="AU206" s="581">
        <f t="shared" si="51"/>
        <v>2.9790186786389752</v>
      </c>
      <c r="AV206" s="581">
        <f t="shared" si="51"/>
        <v>3.2468324578486194</v>
      </c>
      <c r="AW206" s="430">
        <f t="shared" si="63"/>
        <v>13.766070861337145</v>
      </c>
      <c r="AX206" s="516">
        <f t="shared" si="64"/>
        <v>10.42884156161905</v>
      </c>
      <c r="AY206" s="606">
        <v>1.29</v>
      </c>
      <c r="AZ206" s="571">
        <v>46.58</v>
      </c>
      <c r="BA206" s="571">
        <v>-12.16</v>
      </c>
      <c r="BB206" s="571">
        <v>-3.93</v>
      </c>
      <c r="BC206" s="571">
        <v>6.39</v>
      </c>
      <c r="BE206" s="421">
        <v>1958</v>
      </c>
      <c r="BF206" s="421">
        <f t="shared" si="65"/>
        <v>9</v>
      </c>
      <c r="BG206" s="578">
        <v>5.01</v>
      </c>
      <c r="BH206" t="s">
        <v>3876</v>
      </c>
      <c r="BI206" t="s">
        <v>3877</v>
      </c>
    </row>
    <row r="207" spans="1:61" ht="11.25" customHeight="1" x14ac:dyDescent="0.25">
      <c r="A207" s="95" t="s">
        <v>4196</v>
      </c>
      <c r="B207" s="405" t="s">
        <v>535</v>
      </c>
      <c r="C207" s="734" t="s">
        <v>152</v>
      </c>
      <c r="D207" s="734" t="s">
        <v>3637</v>
      </c>
      <c r="E207" s="504">
        <v>18</v>
      </c>
      <c r="F207" s="33">
        <v>221</v>
      </c>
      <c r="G207" s="33" t="s">
        <v>105</v>
      </c>
      <c r="H207" s="33" t="s">
        <v>105</v>
      </c>
      <c r="I207" s="573">
        <v>171.78</v>
      </c>
      <c r="J207" s="430">
        <f t="shared" si="52"/>
        <v>0.14553498661078124</v>
      </c>
      <c r="K207" s="575">
        <v>6.25E-2</v>
      </c>
      <c r="L207" s="406">
        <v>4</v>
      </c>
      <c r="M207" s="423">
        <f t="shared" si="53"/>
        <v>0.25</v>
      </c>
      <c r="N207" s="183" t="s">
        <v>159</v>
      </c>
      <c r="O207" s="505">
        <v>0.06</v>
      </c>
      <c r="P207" s="422">
        <v>45657</v>
      </c>
      <c r="Q207" s="422">
        <v>45688</v>
      </c>
      <c r="R207" s="423">
        <f t="shared" si="54"/>
        <v>4.1666666666666705</v>
      </c>
      <c r="S207" s="474">
        <f>IF(INDEX(Historical!$D$7:$D$1190,MATCH(B207,Historical!$B$7:$B$1192,0))=0,"n/a",(INDEX(Historical!$C$7:$C$1190,MATCH(B207,Historical!$B$7:$B$1192,0))/INDEX(Historical!$D$7:$D$1190,MATCH(B207,Historical!$B$7:$B$1192,0))-1)*100)</f>
        <v>4.3478260869565188</v>
      </c>
      <c r="T207" s="474">
        <f>IF(INDEX(Historical!$F$7:$F$1190,MATCH(B207,Historical!$B$7:$B$1192,0))=0,"n/a",((INDEX(Historical!$C$7:$C$1190,MATCH(B207,Historical!$B$7:$B$1192,0))/INDEX(Historical!$F$7:$F$1190,MATCH(B207,Historical!$B$7:$B$1192,0)))^(1/3)-1)*100)</f>
        <v>4.5515917149420382</v>
      </c>
      <c r="U207" s="474">
        <f>IF(INDEX(Historical!$H$7:$H$1190,MATCH(B207,Historical!$B$7:$B$1192,0))=0,"n/a",((INDEX(Historical!$C$7:$C$1190,MATCH(B207,Historical!$B$7:$B$1192,0))/INDEX(Historical!$H$7:$H$1190,MATCH(B207,Historical!$B$7:$B$1192,0)))^(1/5)-1)*100)</f>
        <v>4.7831688302757414</v>
      </c>
      <c r="V207" s="474">
        <f>IF(INDEX(Historical!$M$7:$M$1190,MATCH(B207,Historical!$B$7:$B$1192,0))=0,"n/a",((INDEX(Historical!$C$7:$C$1190,MATCH(B207,Historical!$B$7:$B$1192,0))/INDEX(Historical!$M$7:$M$1190,MATCH(B207,Historical!$B$7:$B$1192,0)))^(1/10)-1)*100)</f>
        <v>8.2935054703161537</v>
      </c>
      <c r="W207" s="475">
        <f t="shared" si="55"/>
        <v>0.5767366823830411</v>
      </c>
      <c r="X207" s="476">
        <f t="shared" si="56"/>
        <v>0.22798707484631756</v>
      </c>
      <c r="Y207" s="437"/>
      <c r="Z207" s="430">
        <f t="shared" si="57"/>
        <v>4.512635379061372</v>
      </c>
      <c r="AA207" s="581">
        <f t="shared" si="58"/>
        <v>31.007220216606498</v>
      </c>
      <c r="AB207" s="406">
        <v>12</v>
      </c>
      <c r="AC207" s="568">
        <v>5.54</v>
      </c>
      <c r="AD207" s="568">
        <v>2.39</v>
      </c>
      <c r="AE207" s="568">
        <v>2.15</v>
      </c>
      <c r="AF207" s="568">
        <v>5.21</v>
      </c>
      <c r="AG207" s="568">
        <v>17.57</v>
      </c>
      <c r="AH207" s="568">
        <v>16.63</v>
      </c>
      <c r="AI207" s="568">
        <v>12</v>
      </c>
      <c r="AJ207" s="568">
        <v>20.979999999999997</v>
      </c>
      <c r="AK207" s="568">
        <v>12.97</v>
      </c>
      <c r="AL207" s="576">
        <v>9910</v>
      </c>
      <c r="AM207" s="571">
        <v>3.52</v>
      </c>
      <c r="AN207" s="568">
        <v>1.01</v>
      </c>
      <c r="AO207" s="510">
        <f t="shared" si="59"/>
        <v>-26.078516399719977</v>
      </c>
      <c r="AP207" s="511">
        <f t="shared" si="60"/>
        <v>4.9287038168865225</v>
      </c>
      <c r="AQ207" s="582">
        <f t="shared" si="61"/>
        <v>167.95324412086848</v>
      </c>
      <c r="AR207" s="430">
        <f>INDEX(Historical!$C$7:$C$1190,MATCH(B207,Historical!$B$7:$B$1214,0))*IF(AH207="n/a",1.03,IF(AH207&lt;0,1.01,IF(AH207&gt;10,1.1,(1+AH207/100))))</f>
        <v>0.26400000000000001</v>
      </c>
      <c r="AS207" s="581">
        <f t="shared" si="62"/>
        <v>0.29040000000000005</v>
      </c>
      <c r="AT207" s="581">
        <f t="shared" ref="AT207:AV226" si="66">IF($AK207="n/a",1.03*AS207,IF($AK207&lt;0,1.01*AS207,IF($AK207&gt;10,1.1*AS207,(1+$AK207/100)*AS207)))</f>
        <v>0.31944000000000006</v>
      </c>
      <c r="AU207" s="581">
        <f t="shared" si="66"/>
        <v>0.35138400000000009</v>
      </c>
      <c r="AV207" s="581">
        <f t="shared" si="66"/>
        <v>0.3865224000000001</v>
      </c>
      <c r="AW207" s="430">
        <f t="shared" si="63"/>
        <v>1.6117464000000001</v>
      </c>
      <c r="AX207" s="516">
        <f t="shared" si="64"/>
        <v>0.93826196297589948</v>
      </c>
      <c r="AY207" s="606">
        <v>0.94</v>
      </c>
      <c r="AZ207" s="571">
        <v>44.68</v>
      </c>
      <c r="BA207" s="571">
        <v>-1.06</v>
      </c>
      <c r="BB207" s="571">
        <v>11.25</v>
      </c>
      <c r="BC207" s="571">
        <v>21.54</v>
      </c>
      <c r="BE207" s="421">
        <v>2008</v>
      </c>
      <c r="BF207" s="421">
        <f t="shared" si="65"/>
        <v>2</v>
      </c>
      <c r="BG207" s="578">
        <v>6.8900000000000006</v>
      </c>
      <c r="BH207" t="s">
        <v>3876</v>
      </c>
      <c r="BI207" t="s">
        <v>3877</v>
      </c>
    </row>
    <row r="208" spans="1:61" ht="11.25" customHeight="1" x14ac:dyDescent="0.25">
      <c r="A208" s="577" t="s">
        <v>4636</v>
      </c>
      <c r="B208" s="405" t="s">
        <v>2120</v>
      </c>
      <c r="C208" s="734" t="s">
        <v>177</v>
      </c>
      <c r="D208" s="734" t="s">
        <v>3650</v>
      </c>
      <c r="E208" s="504">
        <v>8</v>
      </c>
      <c r="F208" s="33">
        <v>590</v>
      </c>
      <c r="G208" s="33" t="s">
        <v>105</v>
      </c>
      <c r="H208" s="33" t="s">
        <v>105</v>
      </c>
      <c r="I208" s="573">
        <v>124.82</v>
      </c>
      <c r="J208" s="430">
        <f t="shared" si="52"/>
        <v>3.2687069379907072</v>
      </c>
      <c r="K208" s="575">
        <v>1.02</v>
      </c>
      <c r="L208" s="406">
        <v>4</v>
      </c>
      <c r="M208" s="423">
        <f t="shared" si="53"/>
        <v>4.08</v>
      </c>
      <c r="N208" s="183" t="s">
        <v>469</v>
      </c>
      <c r="O208" s="505">
        <v>0.97499999999999998</v>
      </c>
      <c r="P208" s="422">
        <v>45947</v>
      </c>
      <c r="Q208" s="422">
        <v>45961</v>
      </c>
      <c r="R208" s="423">
        <f t="shared" si="54"/>
        <v>4.6153846153846194</v>
      </c>
      <c r="S208" s="474">
        <f>IF(INDEX(Historical!$D$7:$D$1190,MATCH(B208,Historical!$B$7:$B$1192,0))=0,"n/a",(INDEX(Historical!$C$7:$C$1190,MATCH(B208,Historical!$B$7:$B$1192,0))/INDEX(Historical!$D$7:$D$1190,MATCH(B208,Historical!$B$7:$B$1192,0))-1)*100)</f>
        <v>10.303030303030303</v>
      </c>
      <c r="T208" s="474">
        <f>IF(INDEX(Historical!$F$7:$F$1190,MATCH(B208,Historical!$B$7:$B$1192,0))=0,"n/a",((INDEX(Historical!$C$7:$C$1190,MATCH(B208,Historical!$B$7:$B$1192,0))/INDEX(Historical!$F$7:$F$1190,MATCH(B208,Historical!$B$7:$B$1192,0)))^(1/3)-1)*100)</f>
        <v>31.179877229935737</v>
      </c>
      <c r="U208" s="474">
        <f>IF(INDEX(Historical!$H$7:$H$1190,MATCH(B208,Historical!$B$7:$B$1192,0))=0,"n/a",((INDEX(Historical!$C$7:$C$1190,MATCH(B208,Historical!$B$7:$B$1192,0))/INDEX(Historical!$H$7:$H$1190,MATCH(B208,Historical!$B$7:$B$1192,0)))^(1/5)-1)*100)</f>
        <v>29.100245544105352</v>
      </c>
      <c r="V208" s="474">
        <f>IF(INDEX(Historical!$M$7:$M$1190,MATCH(B208,Historical!$B$7:$B$1192,0))=0,"n/a",((INDEX(Historical!$C$7:$C$1190,MATCH(B208,Historical!$B$7:$B$1192,0))/INDEX(Historical!$M$7:$M$1190,MATCH(B208,Historical!$B$7:$B$1192,0)))^(1/10)-1)*100)</f>
        <v>21.687734636001153</v>
      </c>
      <c r="W208" s="475">
        <f t="shared" si="55"/>
        <v>1.3417835487437031</v>
      </c>
      <c r="X208" s="476">
        <f t="shared" si="56"/>
        <v>1.5291773801421624</v>
      </c>
      <c r="Y208" s="451"/>
      <c r="Z208" s="430">
        <f t="shared" si="57"/>
        <v>39.688715953307394</v>
      </c>
      <c r="AA208" s="581">
        <f t="shared" si="58"/>
        <v>12.142023346303501</v>
      </c>
      <c r="AB208" s="406">
        <v>12</v>
      </c>
      <c r="AC208" s="568">
        <v>10.28</v>
      </c>
      <c r="AD208" s="568">
        <v>3.13</v>
      </c>
      <c r="AE208" s="568">
        <v>2.99</v>
      </c>
      <c r="AF208" s="568">
        <v>2.33</v>
      </c>
      <c r="AG208" s="568">
        <v>19.63</v>
      </c>
      <c r="AH208" s="568">
        <v>-14.34</v>
      </c>
      <c r="AI208" s="568">
        <v>11.77</v>
      </c>
      <c r="AJ208" s="568">
        <v>19.03</v>
      </c>
      <c r="AK208" s="568">
        <v>3.88</v>
      </c>
      <c r="AL208" s="576">
        <v>68150</v>
      </c>
      <c r="AM208" s="571">
        <v>0.22</v>
      </c>
      <c r="AN208" s="568">
        <v>0.16</v>
      </c>
      <c r="AO208" s="510">
        <f t="shared" si="59"/>
        <v>20.22692913579256</v>
      </c>
      <c r="AP208" s="511">
        <f t="shared" si="60"/>
        <v>32.368952482096063</v>
      </c>
      <c r="AQ208" s="582">
        <f t="shared" si="61"/>
        <v>12.132688061732688</v>
      </c>
      <c r="AR208" s="430">
        <f>INDEX(Historical!$C$7:$C$1190,MATCH(B208,Historical!$B$7:$B$1214,0))*IF(AH208="n/a",1.03,IF(AH208&lt;0,1.01,IF(AH208&gt;10,1.1,(1+AH208/100))))</f>
        <v>3.6764000000000001</v>
      </c>
      <c r="AS208" s="581">
        <f t="shared" si="62"/>
        <v>4.0440400000000007</v>
      </c>
      <c r="AT208" s="581">
        <f t="shared" si="66"/>
        <v>4.2009487520000004</v>
      </c>
      <c r="AU208" s="581">
        <f t="shared" si="66"/>
        <v>4.3639455635775999</v>
      </c>
      <c r="AV208" s="581">
        <f t="shared" si="66"/>
        <v>4.5332666514444107</v>
      </c>
      <c r="AW208" s="430">
        <f t="shared" si="63"/>
        <v>20.818600967022011</v>
      </c>
      <c r="AX208" s="516">
        <f t="shared" si="64"/>
        <v>16.678898387295316</v>
      </c>
      <c r="AY208" s="606">
        <v>0.85</v>
      </c>
      <c r="AZ208" s="571">
        <v>21.75</v>
      </c>
      <c r="BA208" s="571">
        <v>-9.67</v>
      </c>
      <c r="BB208" s="571">
        <v>3.9800000000000004</v>
      </c>
      <c r="BC208" s="571">
        <v>2.08</v>
      </c>
      <c r="BE208" s="421">
        <v>2018</v>
      </c>
      <c r="BF208" s="421">
        <f t="shared" si="65"/>
        <v>1</v>
      </c>
      <c r="BG208" s="578">
        <v>12.53</v>
      </c>
      <c r="BH208" t="s">
        <v>3876</v>
      </c>
      <c r="BI208" t="s">
        <v>3877</v>
      </c>
    </row>
    <row r="209" spans="1:61" ht="11.25" customHeight="1" x14ac:dyDescent="0.25">
      <c r="A209" s="8" t="s">
        <v>4197</v>
      </c>
      <c r="B209" s="405" t="s">
        <v>539</v>
      </c>
      <c r="C209" s="734" t="s">
        <v>177</v>
      </c>
      <c r="D209" s="734" t="s">
        <v>3650</v>
      </c>
      <c r="E209" s="504">
        <v>28</v>
      </c>
      <c r="F209" s="33">
        <v>131</v>
      </c>
      <c r="G209" s="33" t="s">
        <v>36</v>
      </c>
      <c r="H209" s="33" t="s">
        <v>105</v>
      </c>
      <c r="I209" s="573">
        <v>32.14</v>
      </c>
      <c r="J209" s="430">
        <f t="shared" si="52"/>
        <v>6.7828251400124451</v>
      </c>
      <c r="K209" s="579">
        <v>0.54500000000000004</v>
      </c>
      <c r="L209" s="406">
        <v>4</v>
      </c>
      <c r="M209" s="423">
        <f t="shared" si="53"/>
        <v>2.1800000000000002</v>
      </c>
      <c r="N209" s="183" t="s">
        <v>121</v>
      </c>
      <c r="O209" s="506">
        <v>0.53500000000000003</v>
      </c>
      <c r="P209" s="422">
        <v>45869</v>
      </c>
      <c r="Q209" s="422">
        <v>45883</v>
      </c>
      <c r="R209" s="423">
        <f t="shared" si="54"/>
        <v>1.8691588785046744</v>
      </c>
      <c r="S209" s="474">
        <f>IF(INDEX(Historical!$D$7:$D$1190,MATCH(B209,Historical!$B$7:$B$1192,0))=0,"n/a",(INDEX(Historical!$C$7:$C$1190,MATCH(B209,Historical!$B$7:$B$1192,0))/INDEX(Historical!$D$7:$D$1190,MATCH(B209,Historical!$B$7:$B$1192,0))-1)*100)</f>
        <v>5.0505050505050608</v>
      </c>
      <c r="T209" s="474">
        <f>IF(INDEX(Historical!$F$7:$F$1190,MATCH(B209,Historical!$B$7:$B$1192,0))=0,"n/a",((INDEX(Historical!$C$7:$C$1190,MATCH(B209,Historical!$B$7:$B$1192,0))/INDEX(Historical!$F$7:$F$1190,MATCH(B209,Historical!$B$7:$B$1192,0)))^(1/3)-1)*100)</f>
        <v>4.9373944420962435</v>
      </c>
      <c r="U209" s="474">
        <f>IF(INDEX(Historical!$H$7:$H$1190,MATCH(B209,Historical!$B$7:$B$1192,0))=0,"n/a",((INDEX(Historical!$C$7:$C$1190,MATCH(B209,Historical!$B$7:$B$1192,0))/INDEX(Historical!$H$7:$H$1190,MATCH(B209,Historical!$B$7:$B$1192,0)))^(1/5)-1)*100)</f>
        <v>3.4563715943573214</v>
      </c>
      <c r="V209" s="474">
        <f>IF(INDEX(Historical!$M$7:$M$1190,MATCH(B209,Historical!$B$7:$B$1192,0))=0,"n/a",((INDEX(Historical!$C$7:$C$1190,MATCH(B209,Historical!$B$7:$B$1192,0))/INDEX(Historical!$M$7:$M$1190,MATCH(B209,Historical!$B$7:$B$1192,0)))^(1/10)-1)*100)</f>
        <v>3.818017112287686</v>
      </c>
      <c r="W209" s="475">
        <f t="shared" si="55"/>
        <v>0.90527923073826322</v>
      </c>
      <c r="X209" s="476">
        <f t="shared" si="56"/>
        <v>0.67114011540918872</v>
      </c>
      <c r="Y209" s="574"/>
      <c r="Z209" s="430">
        <f t="shared" si="57"/>
        <v>81.343283582089555</v>
      </c>
      <c r="AA209" s="581">
        <f t="shared" si="58"/>
        <v>11.992537313432836</v>
      </c>
      <c r="AB209" s="406">
        <v>12</v>
      </c>
      <c r="AC209" s="568">
        <v>2.68</v>
      </c>
      <c r="AD209" s="568">
        <v>2.86</v>
      </c>
      <c r="AE209" s="568">
        <v>1.28</v>
      </c>
      <c r="AF209" s="568">
        <v>2.39</v>
      </c>
      <c r="AG209" s="568">
        <v>20.43</v>
      </c>
      <c r="AH209" s="568">
        <v>0.86</v>
      </c>
      <c r="AI209" s="568">
        <v>7.04</v>
      </c>
      <c r="AJ209" s="568">
        <v>5.1499999999999995</v>
      </c>
      <c r="AK209" s="568">
        <v>4.2</v>
      </c>
      <c r="AL209" s="576">
        <v>69590</v>
      </c>
      <c r="AM209" s="571">
        <v>33.32</v>
      </c>
      <c r="AN209" s="568">
        <v>1.1399999999999999</v>
      </c>
      <c r="AO209" s="510">
        <f t="shared" si="59"/>
        <v>-1.7533405790630692</v>
      </c>
      <c r="AP209" s="511">
        <f t="shared" si="60"/>
        <v>10.239196734369767</v>
      </c>
      <c r="AQ209" s="582">
        <f t="shared" si="61"/>
        <v>12.866025158847272</v>
      </c>
      <c r="AR209" s="430">
        <f>INDEX(Historical!$C$7:$C$1190,MATCH(B209,Historical!$B$7:$B$1214,0))*IF(AH209="n/a",1.03,IF(AH209&lt;0,1.01,IF(AH209&gt;10,1.1,(1+AH209/100))))</f>
        <v>2.0978879999999998</v>
      </c>
      <c r="AS209" s="581">
        <f t="shared" si="62"/>
        <v>2.2455793151999996</v>
      </c>
      <c r="AT209" s="581">
        <f t="shared" si="66"/>
        <v>2.3398936464383997</v>
      </c>
      <c r="AU209" s="581">
        <f t="shared" si="66"/>
        <v>2.4381691795888125</v>
      </c>
      <c r="AV209" s="581">
        <f t="shared" si="66"/>
        <v>2.5405722851315429</v>
      </c>
      <c r="AW209" s="430">
        <f t="shared" si="63"/>
        <v>11.662102426358754</v>
      </c>
      <c r="AX209" s="516">
        <f t="shared" si="64"/>
        <v>36.285321799498298</v>
      </c>
      <c r="AY209" s="606">
        <v>0.69</v>
      </c>
      <c r="AZ209" s="571">
        <v>15.740000000000002</v>
      </c>
      <c r="BA209" s="571">
        <v>-7.19</v>
      </c>
      <c r="BB209" s="571">
        <v>2.2800000000000002</v>
      </c>
      <c r="BC209" s="571">
        <v>0.44</v>
      </c>
      <c r="BE209" s="421">
        <v>1998</v>
      </c>
      <c r="BF209" s="421">
        <f t="shared" si="65"/>
        <v>3</v>
      </c>
      <c r="BG209" s="578">
        <v>7.71</v>
      </c>
      <c r="BH209" t="s">
        <v>3876</v>
      </c>
      <c r="BI209" t="s">
        <v>3879</v>
      </c>
    </row>
    <row r="210" spans="1:61" ht="11.25" customHeight="1" x14ac:dyDescent="0.25">
      <c r="A210" s="8" t="s">
        <v>4797</v>
      </c>
      <c r="B210" s="405" t="s">
        <v>4798</v>
      </c>
      <c r="C210" s="734" t="s">
        <v>3636</v>
      </c>
      <c r="D210" s="734" t="s">
        <v>4808</v>
      </c>
      <c r="E210" s="504">
        <v>8</v>
      </c>
      <c r="F210" s="33">
        <v>587</v>
      </c>
      <c r="G210" s="33" t="s">
        <v>105</v>
      </c>
      <c r="H210" s="33" t="s">
        <v>105</v>
      </c>
      <c r="I210" s="573">
        <v>31.32</v>
      </c>
      <c r="J210" s="430">
        <f t="shared" si="52"/>
        <v>3.8314176245210727</v>
      </c>
      <c r="K210" s="575">
        <v>0.3</v>
      </c>
      <c r="L210" s="406">
        <v>4</v>
      </c>
      <c r="M210" s="423">
        <f t="shared" si="53"/>
        <v>1.2</v>
      </c>
      <c r="N210" s="183" t="s">
        <v>288</v>
      </c>
      <c r="O210" s="505">
        <v>0.29499999999999998</v>
      </c>
      <c r="P210" s="422">
        <v>45838</v>
      </c>
      <c r="Q210" s="422">
        <v>45852</v>
      </c>
      <c r="R210" s="423">
        <f t="shared" si="54"/>
        <v>1.6949152542372898</v>
      </c>
      <c r="S210" s="474">
        <f>IF(INDEX(Historical!$D$7:$D$1190,MATCH(B210,Historical!$B$7:$B$1192,0))=0,"n/a",(INDEX(Historical!$C$7:$C$1190,MATCH(B210,Historical!$B$7:$B$1192,0))/INDEX(Historical!$D$7:$D$1190,MATCH(B210,Historical!$B$7:$B$1192,0))-1)*100)</f>
        <v>3.603603603603589</v>
      </c>
      <c r="T210" s="474">
        <f>IF(INDEX(Historical!$F$7:$F$1190,MATCH(B210,Historical!$B$7:$B$1192,0))=0,"n/a",((INDEX(Historical!$C$7:$C$1190,MATCH(B210,Historical!$B$7:$B$1192,0))/INDEX(Historical!$F$7:$F$1190,MATCH(B210,Historical!$B$7:$B$1192,0)))^(1/3)-1)*100)</f>
        <v>5.4768751380597447</v>
      </c>
      <c r="U210" s="474">
        <f>IF(INDEX(Historical!$H$7:$H$1190,MATCH(B210,Historical!$B$7:$B$1192,0))=0,"n/a",((INDEX(Historical!$C$7:$C$1190,MATCH(B210,Historical!$B$7:$B$1192,0))/INDEX(Historical!$H$7:$H$1190,MATCH(B210,Historical!$B$7:$B$1192,0)))^(1/5)-1)*100)</f>
        <v>5.983895403096029</v>
      </c>
      <c r="V210" s="474" t="str">
        <f>IF(INDEX(Historical!$M$7:$M$1190,MATCH(B210,Historical!$B$7:$B$1192,0))=0,"n/a",((INDEX(Historical!$C$7:$C$1190,MATCH(B210,Historical!$B$7:$B$1192,0))/INDEX(Historical!$M$7:$M$1190,MATCH(B210,Historical!$B$7:$B$1192,0)))^(1/10)-1)*100)</f>
        <v>n/a</v>
      </c>
      <c r="W210" s="475" t="str">
        <f t="shared" si="55"/>
        <v>n/a</v>
      </c>
      <c r="X210" s="476">
        <f t="shared" si="56"/>
        <v>0.47154416100047503</v>
      </c>
      <c r="Y210" s="451"/>
      <c r="Z210" s="430">
        <f t="shared" si="57"/>
        <v>100.84033613445378</v>
      </c>
      <c r="AA210" s="581">
        <f t="shared" si="58"/>
        <v>26.319327731092439</v>
      </c>
      <c r="AB210" s="406">
        <v>12</v>
      </c>
      <c r="AC210" s="568">
        <v>1.19</v>
      </c>
      <c r="AD210" s="568">
        <v>4.71</v>
      </c>
      <c r="AE210" s="568">
        <v>12.3</v>
      </c>
      <c r="AF210" s="568">
        <v>1.62</v>
      </c>
      <c r="AG210" s="568">
        <v>6.3299999999999992</v>
      </c>
      <c r="AH210" s="568">
        <v>8.93</v>
      </c>
      <c r="AI210" s="568">
        <v>4.7</v>
      </c>
      <c r="AJ210" s="568">
        <v>12.690000000000001</v>
      </c>
      <c r="AK210" s="568">
        <v>5.6000000000000005</v>
      </c>
      <c r="AL210" s="576">
        <v>6220</v>
      </c>
      <c r="AM210" s="571">
        <v>0.57000000000000006</v>
      </c>
      <c r="AN210" s="568">
        <v>0.61</v>
      </c>
      <c r="AO210" s="510">
        <f t="shared" si="59"/>
        <v>-16.504014703475338</v>
      </c>
      <c r="AP210" s="511">
        <f t="shared" si="60"/>
        <v>9.8153130276171012</v>
      </c>
      <c r="AQ210" s="582">
        <f t="shared" si="61"/>
        <v>37.658693755194975</v>
      </c>
      <c r="AR210" s="430">
        <f>INDEX(Historical!$C$7:$C$1190,MATCH(B210,Historical!$B$7:$B$1214,0))*IF(AH210="n/a",1.03,IF(AH210&lt;0,1.01,IF(AH210&gt;10,1.1,(1+AH210/100))))</f>
        <v>1.2526949999999999</v>
      </c>
      <c r="AS210" s="581">
        <f t="shared" si="62"/>
        <v>1.3115716649999998</v>
      </c>
      <c r="AT210" s="581">
        <f t="shared" si="66"/>
        <v>1.3850196782399997</v>
      </c>
      <c r="AU210" s="581">
        <f t="shared" si="66"/>
        <v>1.4625807802214397</v>
      </c>
      <c r="AV210" s="581">
        <f t="shared" si="66"/>
        <v>1.5444853039138404</v>
      </c>
      <c r="AW210" s="430">
        <f t="shared" si="63"/>
        <v>6.9563524273752799</v>
      </c>
      <c r="AX210" s="516">
        <f t="shared" si="64"/>
        <v>22.210576077187994</v>
      </c>
      <c r="AY210" s="606">
        <v>1.1000000000000001</v>
      </c>
      <c r="AZ210" s="571">
        <v>14.14</v>
      </c>
      <c r="BA210" s="571">
        <v>-10.199999999999999</v>
      </c>
      <c r="BB210" s="571">
        <v>0.8</v>
      </c>
      <c r="BC210" s="571">
        <v>-1.51</v>
      </c>
      <c r="BE210" s="421">
        <v>2018</v>
      </c>
      <c r="BF210" s="421">
        <f t="shared" si="65"/>
        <v>1</v>
      </c>
      <c r="BG210" s="578">
        <v>3.8699999999999997</v>
      </c>
      <c r="BH210" t="s">
        <v>3876</v>
      </c>
      <c r="BI210" t="s">
        <v>3878</v>
      </c>
    </row>
    <row r="211" spans="1:61" ht="11.25" customHeight="1" x14ac:dyDescent="0.25">
      <c r="A211" s="577" t="s">
        <v>4705</v>
      </c>
      <c r="B211" s="405" t="s">
        <v>4703</v>
      </c>
      <c r="C211" s="734" t="s">
        <v>107</v>
      </c>
      <c r="D211" s="734" t="s">
        <v>3929</v>
      </c>
      <c r="E211" s="504">
        <v>8</v>
      </c>
      <c r="F211" s="33">
        <v>585</v>
      </c>
      <c r="G211" s="33" t="s">
        <v>105</v>
      </c>
      <c r="H211" s="33" t="s">
        <v>105</v>
      </c>
      <c r="I211" s="573">
        <v>53.26</v>
      </c>
      <c r="J211" s="430">
        <f t="shared" si="52"/>
        <v>2.0277882087870824</v>
      </c>
      <c r="K211" s="575">
        <v>0.27</v>
      </c>
      <c r="L211" s="406">
        <v>4</v>
      </c>
      <c r="M211" s="423">
        <f t="shared" si="53"/>
        <v>1.08</v>
      </c>
      <c r="N211" s="183" t="s">
        <v>288</v>
      </c>
      <c r="O211" s="505">
        <v>0.24</v>
      </c>
      <c r="P211" s="422">
        <v>45810</v>
      </c>
      <c r="Q211" s="422">
        <v>45817</v>
      </c>
      <c r="R211" s="423">
        <f t="shared" si="54"/>
        <v>12.500000000000011</v>
      </c>
      <c r="S211" s="474">
        <f>IF(INDEX(Historical!$D$7:$D$1190,MATCH(B211,Historical!$B$7:$B$1192,0))=0,"n/a",(INDEX(Historical!$C$7:$C$1190,MATCH(B211,Historical!$B$7:$B$1192,0))/INDEX(Historical!$D$7:$D$1190,MATCH(B211,Historical!$B$7:$B$1192,0))-1)*100)</f>
        <v>9.302325581395344</v>
      </c>
      <c r="T211" s="474">
        <f>IF(INDEX(Historical!$F$7:$F$1190,MATCH(B211,Historical!$B$7:$B$1192,0))=0,"n/a",((INDEX(Historical!$C$7:$C$1190,MATCH(B211,Historical!$B$7:$B$1192,0))/INDEX(Historical!$F$7:$F$1190,MATCH(B211,Historical!$B$7:$B$1192,0)))^(1/3)-1)*100)</f>
        <v>9.8052659866539891</v>
      </c>
      <c r="U211" s="474">
        <f>IF(INDEX(Historical!$H$7:$H$1190,MATCH(B211,Historical!$B$7:$B$1192,0))=0,"n/a",((INDEX(Historical!$C$7:$C$1190,MATCH(B211,Historical!$B$7:$B$1192,0))/INDEX(Historical!$H$7:$H$1190,MATCH(B211,Historical!$B$7:$B$1192,0)))^(1/5)-1)*100)</f>
        <v>10.138706578336464</v>
      </c>
      <c r="V211" s="474" t="str">
        <f>IF(INDEX(Historical!$M$7:$M$1190,MATCH(B211,Historical!$B$7:$B$1192,0))=0,"n/a",((INDEX(Historical!$C$7:$C$1190,MATCH(B211,Historical!$B$7:$B$1192,0))/INDEX(Historical!$M$7:$M$1190,MATCH(B211,Historical!$B$7:$B$1192,0)))^(1/10)-1)*100)</f>
        <v>n/a</v>
      </c>
      <c r="W211" s="475" t="str">
        <f t="shared" si="55"/>
        <v>n/a</v>
      </c>
      <c r="X211" s="476" t="str">
        <f t="shared" si="56"/>
        <v>n/a</v>
      </c>
      <c r="Y211" s="451"/>
      <c r="Z211" s="430">
        <f t="shared" si="57"/>
        <v>87.096774193548399</v>
      </c>
      <c r="AA211" s="581">
        <f t="shared" si="58"/>
        <v>42.951612903225808</v>
      </c>
      <c r="AB211" s="406">
        <v>12</v>
      </c>
      <c r="AC211" s="568">
        <v>1.24</v>
      </c>
      <c r="AD211" s="568">
        <v>2.54</v>
      </c>
      <c r="AE211" s="568">
        <v>1.1200000000000001</v>
      </c>
      <c r="AF211" s="568" t="s">
        <v>135</v>
      </c>
      <c r="AG211" s="568">
        <v>34.300000000000004</v>
      </c>
      <c r="AH211" s="568">
        <v>-1.08</v>
      </c>
      <c r="AI211" s="568">
        <v>35.699999999999996</v>
      </c>
      <c r="AJ211" s="568" t="s">
        <v>135</v>
      </c>
      <c r="AK211" s="568">
        <v>16.939999999999998</v>
      </c>
      <c r="AL211" s="576">
        <v>15950</v>
      </c>
      <c r="AM211" s="571">
        <v>0.52</v>
      </c>
      <c r="AN211" s="568">
        <v>3.77</v>
      </c>
      <c r="AO211" s="510">
        <f t="shared" si="59"/>
        <v>-30.785118116102261</v>
      </c>
      <c r="AP211" s="511">
        <f t="shared" si="60"/>
        <v>12.166494787123547</v>
      </c>
      <c r="AQ211" s="582" t="str">
        <f t="shared" si="61"/>
        <v>n/a</v>
      </c>
      <c r="AR211" s="430">
        <f>INDEX(Historical!$C$7:$C$1190,MATCH(B211,Historical!$B$7:$B$1214,0))*IF(AH211="n/a",1.03,IF(AH211&lt;0,1.01,IF(AH211&gt;10,1.1,(1+AH211/100))))</f>
        <v>0.94939999999999991</v>
      </c>
      <c r="AS211" s="581">
        <f t="shared" si="62"/>
        <v>1.04434</v>
      </c>
      <c r="AT211" s="581">
        <f t="shared" si="66"/>
        <v>1.1487740000000002</v>
      </c>
      <c r="AU211" s="581">
        <f t="shared" si="66"/>
        <v>1.2636514000000003</v>
      </c>
      <c r="AV211" s="581">
        <f t="shared" si="66"/>
        <v>1.3900165400000004</v>
      </c>
      <c r="AW211" s="430">
        <f t="shared" si="63"/>
        <v>5.7961819400000012</v>
      </c>
      <c r="AX211" s="516">
        <f t="shared" si="64"/>
        <v>10.882804994367259</v>
      </c>
      <c r="AY211" s="606">
        <v>1.1499999999999999</v>
      </c>
      <c r="AZ211" s="571">
        <v>40.19</v>
      </c>
      <c r="BA211" s="571">
        <v>-5.92</v>
      </c>
      <c r="BB211" s="571">
        <v>0.2</v>
      </c>
      <c r="BC211" s="571">
        <v>3.83</v>
      </c>
      <c r="BE211" s="421">
        <v>2018</v>
      </c>
      <c r="BF211" s="421">
        <f t="shared" si="65"/>
        <v>1</v>
      </c>
      <c r="BG211" s="578">
        <v>0.16999999999999998</v>
      </c>
      <c r="BH211" t="s">
        <v>3876</v>
      </c>
      <c r="BI211" t="s">
        <v>3877</v>
      </c>
    </row>
    <row r="212" spans="1:61" ht="11.25" customHeight="1" x14ac:dyDescent="0.25">
      <c r="A212" s="8" t="s">
        <v>4816</v>
      </c>
      <c r="B212" s="405" t="s">
        <v>3430</v>
      </c>
      <c r="C212" s="734" t="s">
        <v>3636</v>
      </c>
      <c r="D212" s="734" t="s">
        <v>4812</v>
      </c>
      <c r="E212" s="504">
        <v>11</v>
      </c>
      <c r="F212" s="33">
        <v>490</v>
      </c>
      <c r="G212" s="33" t="s">
        <v>105</v>
      </c>
      <c r="H212" s="33" t="s">
        <v>105</v>
      </c>
      <c r="I212" s="573">
        <v>786.19</v>
      </c>
      <c r="J212" s="430">
        <f t="shared" si="52"/>
        <v>2.3861916330657982</v>
      </c>
      <c r="K212" s="575">
        <v>4.6900000000000004</v>
      </c>
      <c r="L212" s="406">
        <v>4</v>
      </c>
      <c r="M212" s="423">
        <f t="shared" si="53"/>
        <v>18.760000000000002</v>
      </c>
      <c r="N212" s="183" t="s">
        <v>318</v>
      </c>
      <c r="O212" s="505">
        <v>4.26</v>
      </c>
      <c r="P212" s="422">
        <v>45714</v>
      </c>
      <c r="Q212" s="422">
        <v>45735</v>
      </c>
      <c r="R212" s="423">
        <f t="shared" si="54"/>
        <v>10.093896713615038</v>
      </c>
      <c r="S212" s="474">
        <f>IF(INDEX(Historical!$D$7:$D$1190,MATCH(B212,Historical!$B$7:$B$1192,0))=0,"n/a",(INDEX(Historical!$C$7:$C$1190,MATCH(B212,Historical!$B$7:$B$1192,0))/INDEX(Historical!$D$7:$D$1190,MATCH(B212,Historical!$B$7:$B$1192,0))-1)*100)</f>
        <v>17.5983436853002</v>
      </c>
      <c r="T212" s="474">
        <f>IF(INDEX(Historical!$F$7:$F$1190,MATCH(B212,Historical!$B$7:$B$1192,0))=0,"n/a",((INDEX(Historical!$C$7:$C$1190,MATCH(B212,Historical!$B$7:$B$1192,0))/INDEX(Historical!$F$7:$F$1190,MATCH(B212,Historical!$B$7:$B$1192,0)))^(1/3)-1)*100)</f>
        <v>14.071171252232961</v>
      </c>
      <c r="U212" s="474">
        <f>IF(INDEX(Historical!$H$7:$H$1190,MATCH(B212,Historical!$B$7:$B$1192,0))=0,"n/a",((INDEX(Historical!$C$7:$C$1190,MATCH(B212,Historical!$B$7:$B$1192,0))/INDEX(Historical!$H$7:$H$1190,MATCH(B212,Historical!$B$7:$B$1192,0)))^(1/5)-1)*100)</f>
        <v>11.607890187791693</v>
      </c>
      <c r="V212" s="474" t="str">
        <f>IF(INDEX(Historical!$M$7:$M$1190,MATCH(B212,Historical!$B$7:$B$1192,0))=0,"n/a",((INDEX(Historical!$C$7:$C$1190,MATCH(B212,Historical!$B$7:$B$1192,0))/INDEX(Historical!$M$7:$M$1190,MATCH(B212,Historical!$B$7:$B$1192,0)))^(1/10)-1)*100)</f>
        <v>n/a</v>
      </c>
      <c r="W212" s="475" t="str">
        <f t="shared" si="55"/>
        <v>n/a</v>
      </c>
      <c r="X212" s="476">
        <f t="shared" si="56"/>
        <v>1.6010883017643716</v>
      </c>
      <c r="Y212" s="451" t="s">
        <v>4949</v>
      </c>
      <c r="Z212" s="430">
        <f t="shared" si="57"/>
        <v>183.56164383561645</v>
      </c>
      <c r="AA212" s="581">
        <f t="shared" si="58"/>
        <v>76.926614481409004</v>
      </c>
      <c r="AB212" s="406">
        <v>12</v>
      </c>
      <c r="AC212" s="568">
        <v>10.220000000000001</v>
      </c>
      <c r="AD212" s="568">
        <v>3.39</v>
      </c>
      <c r="AE212" s="568">
        <v>8.6</v>
      </c>
      <c r="AF212" s="568">
        <v>5.46</v>
      </c>
      <c r="AG212" s="568">
        <v>7.5399999999999991</v>
      </c>
      <c r="AH212" s="568">
        <v>71.28</v>
      </c>
      <c r="AI212" s="568">
        <v>2.63</v>
      </c>
      <c r="AJ212" s="568">
        <v>7.2499999999999991</v>
      </c>
      <c r="AK212" s="568">
        <v>22.720000000000002</v>
      </c>
      <c r="AL212" s="576">
        <v>76940</v>
      </c>
      <c r="AM212" s="571">
        <v>0.52</v>
      </c>
      <c r="AN212" s="568">
        <v>1.55</v>
      </c>
      <c r="AO212" s="510">
        <f t="shared" si="59"/>
        <v>-62.932532660551516</v>
      </c>
      <c r="AP212" s="511">
        <f t="shared" si="60"/>
        <v>13.994081820857492</v>
      </c>
      <c r="AQ212" s="582">
        <f t="shared" si="61"/>
        <v>332.05931437888535</v>
      </c>
      <c r="AR212" s="430">
        <f>INDEX(Historical!$C$7:$C$1190,MATCH(B212,Historical!$B$7:$B$1214,0))*IF(AH212="n/a",1.03,IF(AH212&lt;0,1.01,IF(AH212&gt;10,1.1,(1+AH212/100))))</f>
        <v>18.744</v>
      </c>
      <c r="AS212" s="581">
        <f t="shared" si="62"/>
        <v>19.236967199999999</v>
      </c>
      <c r="AT212" s="581">
        <f t="shared" si="66"/>
        <v>21.160663920000001</v>
      </c>
      <c r="AU212" s="581">
        <f t="shared" si="66"/>
        <v>23.276730312000002</v>
      </c>
      <c r="AV212" s="581">
        <f t="shared" si="66"/>
        <v>25.604403343200005</v>
      </c>
      <c r="AW212" s="430">
        <f t="shared" si="63"/>
        <v>108.0227647752</v>
      </c>
      <c r="AX212" s="516">
        <f t="shared" si="64"/>
        <v>13.740032915096858</v>
      </c>
      <c r="AY212" s="606">
        <v>0.91</v>
      </c>
      <c r="AZ212" s="571">
        <v>12.09</v>
      </c>
      <c r="BA212" s="571">
        <v>-20.91</v>
      </c>
      <c r="BB212" s="571">
        <v>-0.24</v>
      </c>
      <c r="BC212" s="571">
        <v>-9.2100000000000009</v>
      </c>
      <c r="BE212" s="421">
        <v>2015</v>
      </c>
      <c r="BF212" s="421">
        <f t="shared" si="65"/>
        <v>1</v>
      </c>
      <c r="BG212" s="578">
        <v>2.77</v>
      </c>
      <c r="BH212" t="s">
        <v>3876</v>
      </c>
      <c r="BI212" t="s">
        <v>3878</v>
      </c>
    </row>
    <row r="213" spans="1:61" ht="11.25" customHeight="1" x14ac:dyDescent="0.25">
      <c r="A213" s="577" t="s">
        <v>4795</v>
      </c>
      <c r="B213" s="405" t="s">
        <v>4796</v>
      </c>
      <c r="C213" s="734" t="s">
        <v>3636</v>
      </c>
      <c r="D213" s="734" t="s">
        <v>4809</v>
      </c>
      <c r="E213" s="504">
        <v>8</v>
      </c>
      <c r="F213" s="33">
        <v>579</v>
      </c>
      <c r="G213" s="33" t="s">
        <v>105</v>
      </c>
      <c r="H213" s="33" t="s">
        <v>105</v>
      </c>
      <c r="I213" s="573">
        <v>66.12</v>
      </c>
      <c r="J213" s="430">
        <f t="shared" si="52"/>
        <v>4.1893526920750146</v>
      </c>
      <c r="K213" s="575">
        <v>0.6925</v>
      </c>
      <c r="L213" s="406">
        <v>4</v>
      </c>
      <c r="M213" s="423">
        <f t="shared" si="53"/>
        <v>2.77</v>
      </c>
      <c r="N213" s="183" t="s">
        <v>469</v>
      </c>
      <c r="O213" s="505">
        <v>0.67500000000000004</v>
      </c>
      <c r="P213" s="422">
        <v>45747</v>
      </c>
      <c r="Q213" s="422">
        <v>45764</v>
      </c>
      <c r="R213" s="423">
        <f t="shared" si="54"/>
        <v>2.5925925925925868</v>
      </c>
      <c r="S213" s="474">
        <f>IF(INDEX(Historical!$D$7:$D$1190,MATCH(B213,Historical!$B$7:$B$1192,0))=0,"n/a",(INDEX(Historical!$C$7:$C$1190,MATCH(B213,Historical!$B$7:$B$1192,0))/INDEX(Historical!$D$7:$D$1190,MATCH(B213,Historical!$B$7:$B$1192,0))-1)*100)</f>
        <v>2.8708133971292016</v>
      </c>
      <c r="T213" s="474">
        <f>IF(INDEX(Historical!$F$7:$F$1190,MATCH(B213,Historical!$B$7:$B$1192,0))=0,"n/a",((INDEX(Historical!$C$7:$C$1190,MATCH(B213,Historical!$B$7:$B$1192,0))/INDEX(Historical!$F$7:$F$1190,MATCH(B213,Historical!$B$7:$B$1192,0)))^(1/3)-1)*100)</f>
        <v>3.699614866141232</v>
      </c>
      <c r="U213" s="474">
        <f>IF(INDEX(Historical!$H$7:$H$1190,MATCH(B213,Historical!$B$7:$B$1192,0))=0,"n/a",((INDEX(Historical!$C$7:$C$1190,MATCH(B213,Historical!$B$7:$B$1192,0))/INDEX(Historical!$H$7:$H$1190,MATCH(B213,Historical!$B$7:$B$1192,0)))^(1/5)-1)*100)</f>
        <v>3.6867362135242443</v>
      </c>
      <c r="V213" s="474">
        <f>IF(INDEX(Historical!$M$7:$M$1190,MATCH(B213,Historical!$B$7:$B$1192,0))=0,"n/a",((INDEX(Historical!$C$7:$C$1190,MATCH(B213,Historical!$B$7:$B$1192,0))/INDEX(Historical!$M$7:$M$1190,MATCH(B213,Historical!$B$7:$B$1192,0)))^(1/10)-1)*100)</f>
        <v>2.2565182563572872</v>
      </c>
      <c r="W213" s="475">
        <f t="shared" si="55"/>
        <v>1.6338162579175264</v>
      </c>
      <c r="X213" s="476">
        <f t="shared" si="56"/>
        <v>2.1815007180616832</v>
      </c>
      <c r="Y213" s="451"/>
      <c r="Z213" s="430">
        <f t="shared" si="57"/>
        <v>106.13026819923373</v>
      </c>
      <c r="AA213" s="581">
        <f t="shared" si="58"/>
        <v>25.333333333333336</v>
      </c>
      <c r="AB213" s="406">
        <v>12</v>
      </c>
      <c r="AC213" s="568">
        <v>2.61</v>
      </c>
      <c r="AD213" s="568" t="s">
        <v>135</v>
      </c>
      <c r="AE213" s="568">
        <v>8.34</v>
      </c>
      <c r="AF213" s="568">
        <v>2.29</v>
      </c>
      <c r="AG213" s="568">
        <v>9.1999999999999993</v>
      </c>
      <c r="AH213" s="568">
        <v>-29.48</v>
      </c>
      <c r="AI213" s="568">
        <v>-20.3</v>
      </c>
      <c r="AJ213" s="568">
        <v>1.69</v>
      </c>
      <c r="AK213" s="568">
        <v>-13.969999999999999</v>
      </c>
      <c r="AL213" s="576">
        <v>25250</v>
      </c>
      <c r="AM213" s="571">
        <v>0.89</v>
      </c>
      <c r="AN213" s="568">
        <v>0.79</v>
      </c>
      <c r="AO213" s="510">
        <f t="shared" si="59"/>
        <v>-17.457244427734075</v>
      </c>
      <c r="AP213" s="511">
        <f t="shared" si="60"/>
        <v>7.8760889055992589</v>
      </c>
      <c r="AQ213" s="582">
        <f t="shared" si="61"/>
        <v>60.573047874491401</v>
      </c>
      <c r="AR213" s="430">
        <f>INDEX(Historical!$C$7:$C$1190,MATCH(B213,Historical!$B$7:$B$1214,0))*IF(AH213="n/a",1.03,IF(AH213&lt;0,1.01,IF(AH213&gt;10,1.1,(1+AH213/100))))</f>
        <v>2.714375</v>
      </c>
      <c r="AS213" s="581">
        <f t="shared" si="62"/>
        <v>2.74151875</v>
      </c>
      <c r="AT213" s="581">
        <f t="shared" si="66"/>
        <v>2.7689339374999999</v>
      </c>
      <c r="AU213" s="581">
        <f t="shared" si="66"/>
        <v>2.7966232768750001</v>
      </c>
      <c r="AV213" s="581">
        <f t="shared" si="66"/>
        <v>2.8245895096437503</v>
      </c>
      <c r="AW213" s="430">
        <f t="shared" si="63"/>
        <v>13.84604047401875</v>
      </c>
      <c r="AX213" s="516">
        <f t="shared" si="64"/>
        <v>20.94077506657403</v>
      </c>
      <c r="AY213" s="606">
        <v>0.94</v>
      </c>
      <c r="AZ213" s="571">
        <v>11.29</v>
      </c>
      <c r="BA213" s="571">
        <v>-15.809999999999999</v>
      </c>
      <c r="BB213" s="571">
        <v>0.57000000000000006</v>
      </c>
      <c r="BC213" s="571">
        <v>-4.7600000000000007</v>
      </c>
      <c r="BE213" s="421">
        <v>2018</v>
      </c>
      <c r="BF213" s="421">
        <f t="shared" si="65"/>
        <v>1</v>
      </c>
      <c r="BG213" s="578">
        <v>4.96</v>
      </c>
      <c r="BH213" t="s">
        <v>3876</v>
      </c>
      <c r="BI213" t="s">
        <v>3878</v>
      </c>
    </row>
    <row r="214" spans="1:61" ht="11.25" customHeight="1" x14ac:dyDescent="0.25">
      <c r="A214" s="95" t="s">
        <v>219</v>
      </c>
      <c r="B214" s="405" t="s">
        <v>220</v>
      </c>
      <c r="C214" s="734" t="s">
        <v>107</v>
      </c>
      <c r="D214" s="734" t="s">
        <v>117</v>
      </c>
      <c r="E214" s="504">
        <v>35</v>
      </c>
      <c r="F214" s="33">
        <v>82</v>
      </c>
      <c r="G214" s="33" t="s">
        <v>105</v>
      </c>
      <c r="H214" s="33" t="s">
        <v>105</v>
      </c>
      <c r="I214" s="568">
        <v>354.38</v>
      </c>
      <c r="J214" s="430">
        <f t="shared" si="52"/>
        <v>1.5407190022010271</v>
      </c>
      <c r="K214" s="579">
        <v>1.365</v>
      </c>
      <c r="L214" s="406">
        <v>4</v>
      </c>
      <c r="M214" s="423">
        <f t="shared" si="53"/>
        <v>5.46</v>
      </c>
      <c r="N214" s="183" t="s">
        <v>221</v>
      </c>
      <c r="O214" s="506">
        <v>1.2749999999999999</v>
      </c>
      <c r="P214" s="422">
        <v>45664</v>
      </c>
      <c r="Q214" s="422">
        <v>45679</v>
      </c>
      <c r="R214" s="423">
        <f t="shared" si="54"/>
        <v>7.0588235294117716</v>
      </c>
      <c r="S214" s="474">
        <f>IF(INDEX(Historical!$D$7:$D$1190,MATCH(B214,Historical!$B$7:$B$1192,0))=0,"n/a",(INDEX(Historical!$C$7:$C$1190,MATCH(B214,Historical!$B$7:$B$1192,0))/INDEX(Historical!$D$7:$D$1190,MATCH(B214,Historical!$B$7:$B$1192,0))-1)*100)</f>
        <v>7.1428571428571397</v>
      </c>
      <c r="T214" s="474">
        <f>IF(INDEX(Historical!$F$7:$F$1190,MATCH(B214,Historical!$B$7:$B$1192,0))=0,"n/a",((INDEX(Historical!$C$7:$C$1190,MATCH(B214,Historical!$B$7:$B$1192,0))/INDEX(Historical!$F$7:$F$1190,MATCH(B214,Historical!$B$7:$B$1192,0)))^(1/3)-1)*100)</f>
        <v>7.1988052250389956</v>
      </c>
      <c r="U214" s="474">
        <f>IF(INDEX(Historical!$H$7:$H$1190,MATCH(B214,Historical!$B$7:$B$1192,0))=0,"n/a",((INDEX(Historical!$C$7:$C$1190,MATCH(B214,Historical!$B$7:$B$1192,0))/INDEX(Historical!$H$7:$H$1190,MATCH(B214,Historical!$B$7:$B$1192,0)))^(1/5)-1)*100)</f>
        <v>7.2145025900850923</v>
      </c>
      <c r="V214" s="474">
        <f>IF(INDEX(Historical!$M$7:$M$1190,MATCH(B214,Historical!$B$7:$B$1192,0))=0,"n/a",((INDEX(Historical!$C$7:$C$1190,MATCH(B214,Historical!$B$7:$B$1192,0))/INDEX(Historical!$M$7:$M$1190,MATCH(B214,Historical!$B$7:$B$1192,0)))^(1/10)-1)*100)</f>
        <v>7.2194674887623878</v>
      </c>
      <c r="W214" s="475">
        <f t="shared" si="55"/>
        <v>0.99931229018137091</v>
      </c>
      <c r="X214" s="476">
        <f t="shared" si="56"/>
        <v>0.5289224772789658</v>
      </c>
      <c r="Y214" s="439"/>
      <c r="Z214" s="430">
        <f t="shared" si="57"/>
        <v>46.037099494097809</v>
      </c>
      <c r="AA214" s="581">
        <f t="shared" si="58"/>
        <v>29.88026981450253</v>
      </c>
      <c r="AB214" s="406">
        <v>12</v>
      </c>
      <c r="AC214" s="568">
        <v>11.86</v>
      </c>
      <c r="AD214" s="568" t="s">
        <v>135</v>
      </c>
      <c r="AE214" s="568">
        <v>4.1500000000000004</v>
      </c>
      <c r="AF214" s="568">
        <v>7.55</v>
      </c>
      <c r="AG214" s="568">
        <v>31.14</v>
      </c>
      <c r="AH214" s="568">
        <v>8.5400000000000009</v>
      </c>
      <c r="AI214" s="568">
        <v>16.29</v>
      </c>
      <c r="AJ214" s="568">
        <v>13.639999999999999</v>
      </c>
      <c r="AK214" s="568" t="s">
        <v>135</v>
      </c>
      <c r="AL214" s="576">
        <v>16500</v>
      </c>
      <c r="AM214" s="571">
        <v>45.98</v>
      </c>
      <c r="AN214" s="568">
        <v>0</v>
      </c>
      <c r="AO214" s="510">
        <f t="shared" si="59"/>
        <v>-21.12504822221641</v>
      </c>
      <c r="AP214" s="511">
        <f t="shared" si="60"/>
        <v>8.7552215922861194</v>
      </c>
      <c r="AQ214" s="582">
        <f t="shared" si="61"/>
        <v>216.64634117190263</v>
      </c>
      <c r="AR214" s="430">
        <f>INDEX(Historical!$C$7:$C$1190,MATCH(B214,Historical!$B$7:$B$1214,0))*IF(AH214="n/a",1.03,IF(AH214&lt;0,1.01,IF(AH214&gt;10,1.1,(1+AH214/100))))</f>
        <v>5.5355399999999992</v>
      </c>
      <c r="AS214" s="581">
        <f t="shared" si="62"/>
        <v>6.0890939999999993</v>
      </c>
      <c r="AT214" s="581">
        <f t="shared" si="66"/>
        <v>6.2717668199999999</v>
      </c>
      <c r="AU214" s="581">
        <f t="shared" si="66"/>
        <v>6.4599198246</v>
      </c>
      <c r="AV214" s="581">
        <f t="shared" si="66"/>
        <v>6.6537174193380002</v>
      </c>
      <c r="AW214" s="430">
        <f t="shared" si="63"/>
        <v>31.010038063937998</v>
      </c>
      <c r="AX214" s="516">
        <f t="shared" si="64"/>
        <v>8.7505045611879897</v>
      </c>
      <c r="AY214" s="606">
        <v>0.32</v>
      </c>
      <c r="AZ214" s="571">
        <v>6.63</v>
      </c>
      <c r="BA214" s="571">
        <v>-35.21</v>
      </c>
      <c r="BB214" s="571">
        <v>6.9999999999999993E-2</v>
      </c>
      <c r="BC214" s="571">
        <v>-8.4699999999999989</v>
      </c>
      <c r="BE214" s="421">
        <v>1991</v>
      </c>
      <c r="BF214" s="421">
        <f t="shared" si="65"/>
        <v>3</v>
      </c>
      <c r="BG214" s="578">
        <v>21.48</v>
      </c>
      <c r="BH214" t="s">
        <v>3876</v>
      </c>
      <c r="BI214" t="s">
        <v>3877</v>
      </c>
    </row>
    <row r="215" spans="1:61" ht="11.25" customHeight="1" x14ac:dyDescent="0.25">
      <c r="A215" s="8" t="s">
        <v>548</v>
      </c>
      <c r="B215" s="405" t="s">
        <v>549</v>
      </c>
      <c r="C215" s="734" t="s">
        <v>130</v>
      </c>
      <c r="D215" s="734" t="s">
        <v>3644</v>
      </c>
      <c r="E215" s="504">
        <v>27</v>
      </c>
      <c r="F215" s="33">
        <v>136</v>
      </c>
      <c r="G215" s="33" t="s">
        <v>36</v>
      </c>
      <c r="H215" s="33" t="s">
        <v>114</v>
      </c>
      <c r="I215" s="573">
        <v>64.069999999999993</v>
      </c>
      <c r="J215" s="430">
        <f t="shared" si="52"/>
        <v>4.6979865771812079</v>
      </c>
      <c r="K215" s="579">
        <v>0.75249999999999995</v>
      </c>
      <c r="L215" s="406">
        <v>4</v>
      </c>
      <c r="M215" s="423">
        <f t="shared" si="53"/>
        <v>3.01</v>
      </c>
      <c r="N215" s="183" t="s">
        <v>345</v>
      </c>
      <c r="O215" s="506">
        <v>0.71499999999999997</v>
      </c>
      <c r="P215" s="422">
        <v>45720</v>
      </c>
      <c r="Q215" s="422">
        <v>45747</v>
      </c>
      <c r="R215" s="423">
        <f t="shared" si="54"/>
        <v>5.2447552447552424</v>
      </c>
      <c r="S215" s="474">
        <f>IF(INDEX(Historical!$D$7:$D$1190,MATCH(B215,Historical!$B$7:$B$1192,0))=0,"n/a",(INDEX(Historical!$C$7:$C$1190,MATCH(B215,Historical!$B$7:$B$1192,0))/INDEX(Historical!$D$7:$D$1190,MATCH(B215,Historical!$B$7:$B$1192,0))-1)*100)</f>
        <v>5.9259259259259123</v>
      </c>
      <c r="T215" s="474">
        <f>IF(INDEX(Historical!$F$7:$F$1190,MATCH(B215,Historical!$B$7:$B$1192,0))=0,"n/a",((INDEX(Historical!$C$7:$C$1190,MATCH(B215,Historical!$B$7:$B$1192,0))/INDEX(Historical!$F$7:$F$1190,MATCH(B215,Historical!$B$7:$B$1192,0)))^(1/3)-1)*100)</f>
        <v>5.8724581968102374</v>
      </c>
      <c r="U215" s="474">
        <f>IF(INDEX(Historical!$H$7:$H$1190,MATCH(B215,Historical!$B$7:$B$1192,0))=0,"n/a",((INDEX(Historical!$C$7:$C$1190,MATCH(B215,Historical!$B$7:$B$1192,0))/INDEX(Historical!$H$7:$H$1190,MATCH(B215,Historical!$B$7:$B$1192,0)))^(1/5)-1)*100)</f>
        <v>5.971834352437777</v>
      </c>
      <c r="V215" s="474">
        <f>IF(INDEX(Historical!$M$7:$M$1190,MATCH(B215,Historical!$B$7:$B$1192,0))=0,"n/a",((INDEX(Historical!$C$7:$C$1190,MATCH(B215,Historical!$B$7:$B$1192,0))/INDEX(Historical!$M$7:$M$1190,MATCH(B215,Historical!$B$7:$B$1192,0)))^(1/10)-1)*100)</f>
        <v>6.1809576820575529</v>
      </c>
      <c r="W215" s="475">
        <f t="shared" si="55"/>
        <v>0.96616651652108354</v>
      </c>
      <c r="X215" s="476" t="str">
        <f t="shared" si="56"/>
        <v>n/a</v>
      </c>
      <c r="Y215" s="436"/>
      <c r="Z215" s="430">
        <f t="shared" si="57"/>
        <v>129.74137931034483</v>
      </c>
      <c r="AA215" s="581">
        <f t="shared" si="58"/>
        <v>27.616379310344826</v>
      </c>
      <c r="AB215" s="406">
        <v>12</v>
      </c>
      <c r="AC215" s="568">
        <v>2.3199999999999998</v>
      </c>
      <c r="AD215" s="568">
        <v>5.83</v>
      </c>
      <c r="AE215" s="568">
        <v>1.83</v>
      </c>
      <c r="AF215" s="568">
        <v>1.52</v>
      </c>
      <c r="AG215" s="568">
        <v>5.63</v>
      </c>
      <c r="AH215" s="569">
        <v>3.65</v>
      </c>
      <c r="AI215" s="569">
        <v>5.3</v>
      </c>
      <c r="AJ215" s="568">
        <v>-4.21</v>
      </c>
      <c r="AK215" s="568">
        <v>4.7300000000000004</v>
      </c>
      <c r="AL215" s="576">
        <v>23780</v>
      </c>
      <c r="AM215" s="571">
        <v>0.27</v>
      </c>
      <c r="AN215" s="568">
        <v>1.9</v>
      </c>
      <c r="AO215" s="510">
        <f t="shared" si="59"/>
        <v>-16.94655838072584</v>
      </c>
      <c r="AP215" s="511">
        <f t="shared" si="60"/>
        <v>10.669820929618986</v>
      </c>
      <c r="AQ215" s="582">
        <f t="shared" si="61"/>
        <v>36.588427282229709</v>
      </c>
      <c r="AR215" s="430">
        <f>INDEX(Historical!$C$7:$C$1190,MATCH(B215,Historical!$B$7:$B$1214,0))*IF(AH215="n/a",1.03,IF(AH215&lt;0,1.01,IF(AH215&gt;10,1.1,(1+AH215/100))))</f>
        <v>2.9643899999999999</v>
      </c>
      <c r="AS215" s="581">
        <f t="shared" si="62"/>
        <v>3.1215026699999995</v>
      </c>
      <c r="AT215" s="581">
        <f t="shared" si="66"/>
        <v>3.2691497462909993</v>
      </c>
      <c r="AU215" s="581">
        <f t="shared" si="66"/>
        <v>3.4237805292905632</v>
      </c>
      <c r="AV215" s="581">
        <f t="shared" si="66"/>
        <v>3.5857253483260063</v>
      </c>
      <c r="AW215" s="430">
        <f t="shared" si="63"/>
        <v>16.364548293907568</v>
      </c>
      <c r="AX215" s="516">
        <f t="shared" si="64"/>
        <v>25.541670507113423</v>
      </c>
      <c r="AY215" s="606">
        <v>0.65</v>
      </c>
      <c r="AZ215" s="571">
        <v>22.55</v>
      </c>
      <c r="BA215" s="571">
        <v>-7.16</v>
      </c>
      <c r="BB215" s="571">
        <v>-1.55</v>
      </c>
      <c r="BC215" s="571">
        <v>3.9800000000000004</v>
      </c>
      <c r="BE215" s="421">
        <v>1999</v>
      </c>
      <c r="BF215" s="421">
        <f t="shared" si="65"/>
        <v>3</v>
      </c>
      <c r="BG215" s="578">
        <v>1.44</v>
      </c>
      <c r="BH215" t="s">
        <v>3876</v>
      </c>
      <c r="BI215" t="s">
        <v>3877</v>
      </c>
    </row>
    <row r="216" spans="1:61" ht="11.25" customHeight="1" x14ac:dyDescent="0.25">
      <c r="A216" s="577" t="s">
        <v>4758</v>
      </c>
      <c r="B216" s="405" t="s">
        <v>4753</v>
      </c>
      <c r="C216" s="734" t="s">
        <v>107</v>
      </c>
      <c r="D216" s="734" t="s">
        <v>3646</v>
      </c>
      <c r="E216" s="504">
        <v>7</v>
      </c>
      <c r="F216" s="33">
        <v>609</v>
      </c>
      <c r="G216" s="33" t="s">
        <v>105</v>
      </c>
      <c r="H216" s="33" t="s">
        <v>105</v>
      </c>
      <c r="I216" s="573">
        <v>62.74</v>
      </c>
      <c r="J216" s="430">
        <f t="shared" si="52"/>
        <v>1.9764105833598979</v>
      </c>
      <c r="K216" s="575">
        <v>0.31</v>
      </c>
      <c r="L216" s="406">
        <v>4</v>
      </c>
      <c r="M216" s="423">
        <f t="shared" si="53"/>
        <v>1.24</v>
      </c>
      <c r="N216" s="183" t="s">
        <v>288</v>
      </c>
      <c r="O216" s="505">
        <v>0.28000000000000003</v>
      </c>
      <c r="P216" s="422">
        <v>45730</v>
      </c>
      <c r="Q216" s="422">
        <v>45740</v>
      </c>
      <c r="R216" s="423">
        <f t="shared" si="54"/>
        <v>10.714285714285703</v>
      </c>
      <c r="S216" s="474">
        <f>IF(INDEX(Historical!$D$7:$D$1190,MATCH(B216,Historical!$B$7:$B$1192,0))=0,"n/a",(INDEX(Historical!$C$7:$C$1190,MATCH(B216,Historical!$B$7:$B$1192,0))/INDEX(Historical!$D$7:$D$1190,MATCH(B216,Historical!$B$7:$B$1192,0))-1)*100)</f>
        <v>12.000000000000011</v>
      </c>
      <c r="T216" s="474">
        <f>IF(INDEX(Historical!$F$7:$F$1190,MATCH(B216,Historical!$B$7:$B$1192,0))=0,"n/a",((INDEX(Historical!$C$7:$C$1190,MATCH(B216,Historical!$B$7:$B$1192,0))/INDEX(Historical!$F$7:$F$1190,MATCH(B216,Historical!$B$7:$B$1192,0)))^(1/3)-1)*100)</f>
        <v>16.960709528514649</v>
      </c>
      <c r="U216" s="474">
        <f>IF(INDEX(Historical!$H$7:$H$1190,MATCH(B216,Historical!$B$7:$B$1192,0))=0,"n/a",((INDEX(Historical!$C$7:$C$1190,MATCH(B216,Historical!$B$7:$B$1192,0))/INDEX(Historical!$H$7:$H$1190,MATCH(B216,Historical!$B$7:$B$1192,0)))^(1/5)-1)*100)</f>
        <v>30.142562462025225</v>
      </c>
      <c r="V216" s="474" t="str">
        <f>IF(INDEX(Historical!$M$7:$M$1190,MATCH(B216,Historical!$B$7:$B$1192,0))=0,"n/a",((INDEX(Historical!$C$7:$C$1190,MATCH(B216,Historical!$B$7:$B$1192,0))/INDEX(Historical!$M$7:$M$1190,MATCH(B216,Historical!$B$7:$B$1192,0)))^(1/10)-1)*100)</f>
        <v>n/a</v>
      </c>
      <c r="W216" s="475" t="str">
        <f t="shared" si="55"/>
        <v>n/a</v>
      </c>
      <c r="X216" s="476">
        <f t="shared" si="56"/>
        <v>7.7487307100321923</v>
      </c>
      <c r="Y216" s="451"/>
      <c r="Z216" s="430">
        <f t="shared" si="57"/>
        <v>18.075801749271136</v>
      </c>
      <c r="AA216" s="581">
        <f t="shared" si="58"/>
        <v>9.1457725947521862</v>
      </c>
      <c r="AB216" s="406">
        <v>12</v>
      </c>
      <c r="AC216" s="568">
        <v>6.86</v>
      </c>
      <c r="AD216" s="568">
        <v>2.17</v>
      </c>
      <c r="AE216" s="568">
        <v>4.9800000000000004</v>
      </c>
      <c r="AF216" s="568">
        <v>1.1000000000000001</v>
      </c>
      <c r="AG216" s="568">
        <v>12.94</v>
      </c>
      <c r="AH216" s="568">
        <v>3.7199999999999998</v>
      </c>
      <c r="AI216" s="568">
        <v>3.7600000000000002</v>
      </c>
      <c r="AJ216" s="568">
        <v>3.8899999999999997</v>
      </c>
      <c r="AK216" s="568">
        <v>4.21</v>
      </c>
      <c r="AL216" s="576">
        <v>6180</v>
      </c>
      <c r="AM216" s="571">
        <v>3.34</v>
      </c>
      <c r="AN216" s="568">
        <v>0.09</v>
      </c>
      <c r="AO216" s="510">
        <f t="shared" si="59"/>
        <v>22.973200450632937</v>
      </c>
      <c r="AP216" s="511">
        <f t="shared" si="60"/>
        <v>32.118973045385125</v>
      </c>
      <c r="AQ216" s="582">
        <f t="shared" si="61"/>
        <v>-33.132469748921878</v>
      </c>
      <c r="AR216" s="430">
        <f>INDEX(Historical!$C$7:$C$1190,MATCH(B216,Historical!$B$7:$B$1214,0))*IF(AH216="n/a",1.03,IF(AH216&lt;0,1.01,IF(AH216&gt;10,1.1,(1+AH216/100))))</f>
        <v>1.161664</v>
      </c>
      <c r="AS216" s="581">
        <f t="shared" si="62"/>
        <v>1.2053425664000001</v>
      </c>
      <c r="AT216" s="581">
        <f t="shared" si="66"/>
        <v>1.2560874884454403</v>
      </c>
      <c r="AU216" s="581">
        <f t="shared" si="66"/>
        <v>1.3089687717089933</v>
      </c>
      <c r="AV216" s="581">
        <f t="shared" si="66"/>
        <v>1.3640763569979419</v>
      </c>
      <c r="AW216" s="430">
        <f t="shared" si="63"/>
        <v>6.2961391835523761</v>
      </c>
      <c r="AX216" s="516">
        <f t="shared" si="64"/>
        <v>10.035287190870857</v>
      </c>
      <c r="AY216" s="606">
        <v>0.86</v>
      </c>
      <c r="AZ216" s="571">
        <v>21.57</v>
      </c>
      <c r="BA216" s="571">
        <v>-3.9699999999999998</v>
      </c>
      <c r="BB216" s="571">
        <v>5.58</v>
      </c>
      <c r="BC216" s="571">
        <v>9.42</v>
      </c>
      <c r="BE216" s="421">
        <v>2019</v>
      </c>
      <c r="BG216" s="578">
        <v>10.280000000000001</v>
      </c>
      <c r="BH216" t="s">
        <v>3876</v>
      </c>
      <c r="BI216" t="s">
        <v>3877</v>
      </c>
    </row>
    <row r="217" spans="1:61" ht="11.25" customHeight="1" x14ac:dyDescent="0.25">
      <c r="A217" s="8" t="s">
        <v>4198</v>
      </c>
      <c r="B217" s="405" t="s">
        <v>544</v>
      </c>
      <c r="C217" s="734" t="s">
        <v>3636</v>
      </c>
      <c r="D217" s="734" t="s">
        <v>4809</v>
      </c>
      <c r="E217" s="504">
        <v>31</v>
      </c>
      <c r="F217" s="33">
        <v>114</v>
      </c>
      <c r="G217" s="33" t="s">
        <v>36</v>
      </c>
      <c r="H217" s="33" t="s">
        <v>114</v>
      </c>
      <c r="I217" s="568">
        <v>270.20999999999998</v>
      </c>
      <c r="J217" s="430">
        <f t="shared" si="52"/>
        <v>3.8044483919914143</v>
      </c>
      <c r="K217" s="579">
        <v>2.57</v>
      </c>
      <c r="L217" s="406">
        <v>4</v>
      </c>
      <c r="M217" s="423">
        <f t="shared" si="53"/>
        <v>10.28</v>
      </c>
      <c r="N217" s="183" t="s">
        <v>216</v>
      </c>
      <c r="O217" s="506">
        <v>2.4500000000000002</v>
      </c>
      <c r="P217" s="422">
        <v>45747</v>
      </c>
      <c r="Q217" s="422">
        <v>45762</v>
      </c>
      <c r="R217" s="423">
        <f t="shared" si="54"/>
        <v>4.8979591836734553</v>
      </c>
      <c r="S217" s="474">
        <f>IF(INDEX(Historical!$D$7:$D$1190,MATCH(B217,Historical!$B$7:$B$1192,0))=0,"n/a",(INDEX(Historical!$C$7:$C$1190,MATCH(B217,Historical!$B$7:$B$1192,0))/INDEX(Historical!$D$7:$D$1190,MATCH(B217,Historical!$B$7:$B$1192,0))-1)*100)</f>
        <v>5.8050383351588186</v>
      </c>
      <c r="T217" s="474">
        <f>IF(INDEX(Historical!$F$7:$F$1190,MATCH(B217,Historical!$B$7:$B$1192,0))=0,"n/a",((INDEX(Historical!$C$7:$C$1190,MATCH(B217,Historical!$B$7:$B$1192,0))/INDEX(Historical!$F$7:$F$1190,MATCH(B217,Historical!$B$7:$B$1192,0)))^(1/3)-1)*100)</f>
        <v>4.9881378709146329</v>
      </c>
      <c r="U217" s="474">
        <f>IF(INDEX(Historical!$H$7:$H$1190,MATCH(B217,Historical!$B$7:$B$1192,0))=0,"n/a",((INDEX(Historical!$C$7:$C$1190,MATCH(B217,Historical!$B$7:$B$1192,0))/INDEX(Historical!$H$7:$H$1190,MATCH(B217,Historical!$B$7:$B$1192,0)))^(1/5)-1)*100)</f>
        <v>4.6127333655295422</v>
      </c>
      <c r="V217" s="474">
        <f>IF(INDEX(Historical!$M$7:$M$1190,MATCH(B217,Historical!$B$7:$B$1192,0))=0,"n/a",((INDEX(Historical!$C$7:$C$1190,MATCH(B217,Historical!$B$7:$B$1192,0))/INDEX(Historical!$M$7:$M$1190,MATCH(B217,Historical!$B$7:$B$1192,0)))^(1/10)-1)*100)</f>
        <v>6.7646156445878347</v>
      </c>
      <c r="W217" s="475">
        <f t="shared" si="55"/>
        <v>0.68189141968768785</v>
      </c>
      <c r="X217" s="476">
        <f t="shared" si="56"/>
        <v>0.39696500563937542</v>
      </c>
      <c r="Y217" s="405"/>
      <c r="Z217" s="430">
        <f t="shared" si="57"/>
        <v>82.636655948553056</v>
      </c>
      <c r="AA217" s="581">
        <f t="shared" si="58"/>
        <v>21.721061093247588</v>
      </c>
      <c r="AB217" s="406">
        <v>12</v>
      </c>
      <c r="AC217" s="568">
        <v>12.44</v>
      </c>
      <c r="AD217" s="568" t="s">
        <v>135</v>
      </c>
      <c r="AE217" s="568">
        <v>9.7899999999999991</v>
      </c>
      <c r="AF217" s="568">
        <v>3.09</v>
      </c>
      <c r="AG217" s="568">
        <v>14.399999999999999</v>
      </c>
      <c r="AH217" s="568">
        <v>-20.13</v>
      </c>
      <c r="AI217" s="568">
        <v>-34.93</v>
      </c>
      <c r="AJ217" s="568">
        <v>11.62</v>
      </c>
      <c r="AK217" s="568">
        <v>-17.169999999999998</v>
      </c>
      <c r="AL217" s="576">
        <v>18010</v>
      </c>
      <c r="AM217" s="571">
        <v>0.70000000000000007</v>
      </c>
      <c r="AN217" s="568">
        <v>1.21</v>
      </c>
      <c r="AO217" s="510">
        <f t="shared" si="59"/>
        <v>-13.303879335726631</v>
      </c>
      <c r="AP217" s="511">
        <f t="shared" si="60"/>
        <v>8.4171817575209573</v>
      </c>
      <c r="AQ217" s="582">
        <f t="shared" si="61"/>
        <v>72.714380509344622</v>
      </c>
      <c r="AR217" s="430">
        <f>INDEX(Historical!$C$7:$C$1190,MATCH(B217,Historical!$B$7:$B$1214,0))*IF(AH217="n/a",1.03,IF(AH217&lt;0,1.01,IF(AH217&gt;10,1.1,(1+AH217/100))))</f>
        <v>9.7566000000000006</v>
      </c>
      <c r="AS217" s="581">
        <f t="shared" si="62"/>
        <v>9.8541660000000011</v>
      </c>
      <c r="AT217" s="581">
        <f t="shared" si="66"/>
        <v>9.9527076600000015</v>
      </c>
      <c r="AU217" s="581">
        <f t="shared" si="66"/>
        <v>10.052234736600001</v>
      </c>
      <c r="AV217" s="581">
        <f t="shared" si="66"/>
        <v>10.152757083966002</v>
      </c>
      <c r="AW217" s="430">
        <f t="shared" si="63"/>
        <v>49.768465480566007</v>
      </c>
      <c r="AX217" s="516">
        <f t="shared" si="64"/>
        <v>18.418439539826807</v>
      </c>
      <c r="AY217" s="606">
        <v>0.84</v>
      </c>
      <c r="AZ217" s="571">
        <v>10.81</v>
      </c>
      <c r="BA217" s="571">
        <v>-14.96</v>
      </c>
      <c r="BB217" s="571">
        <v>-1.44</v>
      </c>
      <c r="BC217" s="571">
        <v>-5.34</v>
      </c>
      <c r="BE217" s="421">
        <v>1995</v>
      </c>
      <c r="BF217" s="421">
        <f t="shared" ref="BF217:BF280" si="67">IF(BE217&gt;2020,0,IF(BE217&gt;2008,1,IF(BE217&gt;2001,2,IF(BE217&gt;1990,3,IF(BE217&gt;1980,4,IF(BE217&gt;1973,5,IF(BE217&gt;1970,6,IF(BE217&gt;1960,7,IF(BE217&gt;1958,8,IF(BE217&gt;1953,9,10))))))))))</f>
        <v>3</v>
      </c>
      <c r="BG217" s="578">
        <v>6.23</v>
      </c>
      <c r="BH217" t="s">
        <v>3876</v>
      </c>
      <c r="BI217" t="s">
        <v>3878</v>
      </c>
    </row>
    <row r="218" spans="1:61" ht="11.25" customHeight="1" x14ac:dyDescent="0.25">
      <c r="A218" s="8" t="s">
        <v>4199</v>
      </c>
      <c r="B218" s="405" t="s">
        <v>1069</v>
      </c>
      <c r="C218" s="734" t="s">
        <v>111</v>
      </c>
      <c r="D218" s="734" t="s">
        <v>3676</v>
      </c>
      <c r="E218" s="504">
        <v>16</v>
      </c>
      <c r="F218" s="33">
        <v>255</v>
      </c>
      <c r="G218" s="33" t="s">
        <v>114</v>
      </c>
      <c r="H218" s="33" t="s">
        <v>114</v>
      </c>
      <c r="I218" s="573">
        <v>349.14</v>
      </c>
      <c r="J218" s="430">
        <f t="shared" si="52"/>
        <v>1.191499112104027</v>
      </c>
      <c r="K218" s="575">
        <v>1.04</v>
      </c>
      <c r="L218" s="406">
        <v>4</v>
      </c>
      <c r="M218" s="423">
        <f t="shared" si="53"/>
        <v>4.16</v>
      </c>
      <c r="N218" s="183" t="s">
        <v>570</v>
      </c>
      <c r="O218" s="505">
        <v>0.94</v>
      </c>
      <c r="P218" s="422">
        <v>45726</v>
      </c>
      <c r="Q218" s="422">
        <v>45744</v>
      </c>
      <c r="R218" s="423">
        <f t="shared" si="54"/>
        <v>10.638297872340436</v>
      </c>
      <c r="S218" s="474">
        <f>IF(INDEX(Historical!$D$7:$D$1190,MATCH(B218,Historical!$B$7:$B$1192,0))=0,"n/a",(INDEX(Historical!$C$7:$C$1190,MATCH(B218,Historical!$B$7:$B$1192,0))/INDEX(Historical!$D$7:$D$1190,MATCH(B218,Historical!$B$7:$B$1192,0))-1)*100)</f>
        <v>9.302325581395344</v>
      </c>
      <c r="T218" s="474">
        <f>IF(INDEX(Historical!$F$7:$F$1190,MATCH(B218,Historical!$B$7:$B$1192,0))=0,"n/a",((INDEX(Historical!$C$7:$C$1190,MATCH(B218,Historical!$B$7:$B$1192,0))/INDEX(Historical!$F$7:$F$1190,MATCH(B218,Historical!$B$7:$B$1192,0)))^(1/3)-1)*100)</f>
        <v>7.3424294788273059</v>
      </c>
      <c r="U218" s="474">
        <f>IF(INDEX(Historical!$H$7:$H$1190,MATCH(B218,Historical!$B$7:$B$1192,0))=0,"n/a",((INDEX(Historical!$C$7:$C$1190,MATCH(B218,Historical!$B$7:$B$1192,0))/INDEX(Historical!$H$7:$H$1190,MATCH(B218,Historical!$B$7:$B$1192,0)))^(1/5)-1)*100)</f>
        <v>5.7727756203787006</v>
      </c>
      <c r="V218" s="474">
        <f>IF(INDEX(Historical!$M$7:$M$1190,MATCH(B218,Historical!$B$7:$B$1192,0))=0,"n/a",((INDEX(Historical!$C$7:$C$1190,MATCH(B218,Historical!$B$7:$B$1192,0))/INDEX(Historical!$M$7:$M$1190,MATCH(B218,Historical!$B$7:$B$1192,0)))^(1/10)-1)*100)</f>
        <v>6.7316386893032876</v>
      </c>
      <c r="W218" s="475">
        <f t="shared" si="55"/>
        <v>0.85755874413636601</v>
      </c>
      <c r="X218" s="476">
        <f t="shared" si="56"/>
        <v>0.4592502482401512</v>
      </c>
      <c r="Y218" s="441" t="s">
        <v>279</v>
      </c>
      <c r="Z218" s="430">
        <f t="shared" si="57"/>
        <v>41.851106639839038</v>
      </c>
      <c r="AA218" s="581">
        <f t="shared" si="58"/>
        <v>35.124748490945677</v>
      </c>
      <c r="AB218" s="406">
        <v>12</v>
      </c>
      <c r="AC218" s="568">
        <v>9.94</v>
      </c>
      <c r="AD218" s="568">
        <v>2.89</v>
      </c>
      <c r="AE218" s="568">
        <v>5.23</v>
      </c>
      <c r="AF218" s="568">
        <v>7.31</v>
      </c>
      <c r="AG218" s="568">
        <v>20.76</v>
      </c>
      <c r="AH218" s="568">
        <v>12.01</v>
      </c>
      <c r="AI218" s="568">
        <v>13.59</v>
      </c>
      <c r="AJ218" s="568">
        <v>12.57</v>
      </c>
      <c r="AK218" s="568">
        <v>12.16</v>
      </c>
      <c r="AL218" s="576">
        <v>135920</v>
      </c>
      <c r="AM218" s="571">
        <v>0.21</v>
      </c>
      <c r="AN218" s="568">
        <v>0.62</v>
      </c>
      <c r="AO218" s="510">
        <f t="shared" si="59"/>
        <v>-28.160473758462949</v>
      </c>
      <c r="AP218" s="511">
        <f t="shared" si="60"/>
        <v>6.9642747324827274</v>
      </c>
      <c r="AQ218" s="582">
        <f t="shared" si="61"/>
        <v>237.81119741247502</v>
      </c>
      <c r="AR218" s="430">
        <f>INDEX(Historical!$C$7:$C$1190,MATCH(B218,Historical!$B$7:$B$1214,0))*IF(AH218="n/a",1.03,IF(AH218&lt;0,1.01,IF(AH218&gt;10,1.1,(1+AH218/100))))</f>
        <v>4.1360000000000001</v>
      </c>
      <c r="AS218" s="581">
        <f t="shared" si="62"/>
        <v>4.5496000000000008</v>
      </c>
      <c r="AT218" s="581">
        <f t="shared" si="66"/>
        <v>5.0045600000000015</v>
      </c>
      <c r="AU218" s="581">
        <f t="shared" si="66"/>
        <v>5.5050160000000021</v>
      </c>
      <c r="AV218" s="581">
        <f t="shared" si="66"/>
        <v>6.0555176000000026</v>
      </c>
      <c r="AW218" s="430">
        <f t="shared" si="63"/>
        <v>25.250693600000005</v>
      </c>
      <c r="AX218" s="516">
        <f t="shared" si="64"/>
        <v>7.232254568367992</v>
      </c>
      <c r="AY218" s="606">
        <v>1.1499999999999999</v>
      </c>
      <c r="AZ218" s="571">
        <v>50.59</v>
      </c>
      <c r="BA218" s="571">
        <v>-12.620000000000001</v>
      </c>
      <c r="BB218" s="571">
        <v>-3.39</v>
      </c>
      <c r="BC218" s="571">
        <v>5.81</v>
      </c>
      <c r="BE218" s="421">
        <v>2010</v>
      </c>
      <c r="BF218" s="421">
        <f t="shared" si="67"/>
        <v>1</v>
      </c>
      <c r="BG218" s="578">
        <v>9.83</v>
      </c>
      <c r="BH218" t="s">
        <v>3876</v>
      </c>
      <c r="BI218" t="s">
        <v>3877</v>
      </c>
    </row>
    <row r="219" spans="1:61" ht="11.25" customHeight="1" x14ac:dyDescent="0.25">
      <c r="A219" s="577" t="s">
        <v>3760</v>
      </c>
      <c r="B219" s="405" t="s">
        <v>3758</v>
      </c>
      <c r="C219" s="734" t="s">
        <v>130</v>
      </c>
      <c r="D219" s="734" t="s">
        <v>3644</v>
      </c>
      <c r="E219" s="504">
        <v>10</v>
      </c>
      <c r="F219" s="33">
        <v>507</v>
      </c>
      <c r="G219" s="33" t="s">
        <v>105</v>
      </c>
      <c r="H219" s="33" t="s">
        <v>105</v>
      </c>
      <c r="I219" s="573">
        <v>88.09</v>
      </c>
      <c r="J219" s="430">
        <f t="shared" si="52"/>
        <v>2.7244863208082637</v>
      </c>
      <c r="K219" s="575">
        <v>0.6</v>
      </c>
      <c r="L219" s="406">
        <v>4</v>
      </c>
      <c r="M219" s="423">
        <f t="shared" si="53"/>
        <v>2.4</v>
      </c>
      <c r="N219" s="183" t="s">
        <v>3623</v>
      </c>
      <c r="O219" s="505">
        <v>0.56499999999999995</v>
      </c>
      <c r="P219" s="422">
        <v>45609</v>
      </c>
      <c r="Q219" s="422">
        <v>45628</v>
      </c>
      <c r="R219" s="423">
        <f t="shared" si="54"/>
        <v>6.1946902654867317</v>
      </c>
      <c r="S219" s="474">
        <f>IF(INDEX(Historical!$D$7:$D$1190,MATCH(B219,Historical!$B$7:$B$1192,0))=0,"n/a",(INDEX(Historical!$C$7:$C$1190,MATCH(B219,Historical!$B$7:$B$1192,0))/INDEX(Historical!$D$7:$D$1190,MATCH(B219,Historical!$B$7:$B$1192,0))-1)*100)</f>
        <v>5.7603686635944618</v>
      </c>
      <c r="T219" s="474">
        <f>IF(INDEX(Historical!$F$7:$F$1190,MATCH(B219,Historical!$B$7:$B$1192,0))=0,"n/a",((INDEX(Historical!$C$7:$C$1190,MATCH(B219,Historical!$B$7:$B$1192,0))/INDEX(Historical!$F$7:$F$1190,MATCH(B219,Historical!$B$7:$B$1192,0)))^(1/3)-1)*100)</f>
        <v>5.9436977311103423</v>
      </c>
      <c r="U219" s="474">
        <f>IF(INDEX(Historical!$H$7:$H$1190,MATCH(B219,Historical!$B$7:$B$1192,0))=0,"n/a",((INDEX(Historical!$C$7:$C$1190,MATCH(B219,Historical!$B$7:$B$1192,0))/INDEX(Historical!$H$7:$H$1190,MATCH(B219,Historical!$B$7:$B$1192,0)))^(1/5)-1)*100)</f>
        <v>4.6324320403439811</v>
      </c>
      <c r="V219" s="474">
        <f>IF(INDEX(Historical!$M$7:$M$1190,MATCH(B219,Historical!$B$7:$B$1192,0))=0,"n/a",((INDEX(Historical!$C$7:$C$1190,MATCH(B219,Historical!$B$7:$B$1192,0))/INDEX(Historical!$M$7:$M$1190,MATCH(B219,Historical!$B$7:$B$1192,0)))^(1/10)-1)*100)</f>
        <v>3.2921839955209142</v>
      </c>
      <c r="W219" s="475">
        <f t="shared" si="55"/>
        <v>1.4070999818498913</v>
      </c>
      <c r="X219" s="476" t="str">
        <f t="shared" si="56"/>
        <v>n/a</v>
      </c>
      <c r="Y219" s="574"/>
      <c r="Z219" s="430">
        <f t="shared" si="57"/>
        <v>59.701492537313442</v>
      </c>
      <c r="AA219" s="581">
        <f t="shared" si="58"/>
        <v>21.912935323383088</v>
      </c>
      <c r="AB219" s="406">
        <v>12</v>
      </c>
      <c r="AC219" s="568">
        <v>4.0199999999999996</v>
      </c>
      <c r="AD219" s="568">
        <v>2.1800000000000002</v>
      </c>
      <c r="AE219" s="568">
        <v>3.21</v>
      </c>
      <c r="AF219" s="568">
        <v>2.4300000000000002</v>
      </c>
      <c r="AG219" s="568">
        <v>11.32</v>
      </c>
      <c r="AH219" s="568">
        <v>6.34</v>
      </c>
      <c r="AI219" s="568">
        <v>12.49</v>
      </c>
      <c r="AJ219" s="568">
        <v>-4.9399999999999995</v>
      </c>
      <c r="AK219" s="568">
        <v>10.07</v>
      </c>
      <c r="AL219" s="576">
        <v>39320</v>
      </c>
      <c r="AM219" s="571">
        <v>0.27</v>
      </c>
      <c r="AN219" s="568">
        <v>1.85</v>
      </c>
      <c r="AO219" s="510">
        <f t="shared" si="59"/>
        <v>-14.556016962230844</v>
      </c>
      <c r="AP219" s="511">
        <f t="shared" si="60"/>
        <v>7.3569183611522444</v>
      </c>
      <c r="AQ219" s="582">
        <f t="shared" si="61"/>
        <v>53.837479663616897</v>
      </c>
      <c r="AR219" s="430">
        <f>INDEX(Historical!$C$7:$C$1190,MATCH(B219,Historical!$B$7:$B$1214,0))*IF(AH219="n/a",1.03,IF(AH219&lt;0,1.01,IF(AH219&gt;10,1.1,(1+AH219/100))))</f>
        <v>2.4405029999999996</v>
      </c>
      <c r="AS219" s="581">
        <f t="shared" si="62"/>
        <v>2.6845532999999997</v>
      </c>
      <c r="AT219" s="581">
        <f t="shared" si="66"/>
        <v>2.9530086299999998</v>
      </c>
      <c r="AU219" s="581">
        <f t="shared" si="66"/>
        <v>3.2483094929999998</v>
      </c>
      <c r="AV219" s="581">
        <f t="shared" si="66"/>
        <v>3.5731404423000002</v>
      </c>
      <c r="AW219" s="430">
        <f t="shared" si="63"/>
        <v>14.899514865299997</v>
      </c>
      <c r="AX219" s="516">
        <f t="shared" si="64"/>
        <v>16.913968515495512</v>
      </c>
      <c r="AY219" s="606">
        <v>0.59</v>
      </c>
      <c r="AZ219" s="571">
        <v>49.18</v>
      </c>
      <c r="BA219" s="571">
        <v>-4.66</v>
      </c>
      <c r="BB219" s="571">
        <v>1.77</v>
      </c>
      <c r="BC219" s="571">
        <v>7.0900000000000007</v>
      </c>
      <c r="BE219" s="421">
        <v>2015</v>
      </c>
      <c r="BF219" s="421">
        <f t="shared" si="67"/>
        <v>1</v>
      </c>
      <c r="BG219" s="578">
        <v>2.7</v>
      </c>
      <c r="BH219" t="s">
        <v>3876</v>
      </c>
      <c r="BI219" t="s">
        <v>3877</v>
      </c>
    </row>
    <row r="220" spans="1:61" ht="11.25" customHeight="1" x14ac:dyDescent="0.25">
      <c r="A220" s="95" t="s">
        <v>4631</v>
      </c>
      <c r="B220" s="405" t="s">
        <v>547</v>
      </c>
      <c r="C220" s="734" t="s">
        <v>107</v>
      </c>
      <c r="D220" s="734" t="s">
        <v>3649</v>
      </c>
      <c r="E220" s="504">
        <v>19</v>
      </c>
      <c r="F220" s="33">
        <v>216</v>
      </c>
      <c r="G220" s="33" t="s">
        <v>105</v>
      </c>
      <c r="H220" s="33" t="s">
        <v>105</v>
      </c>
      <c r="I220" s="573">
        <v>321.55</v>
      </c>
      <c r="J220" s="430">
        <f t="shared" si="52"/>
        <v>1.0449385787591354</v>
      </c>
      <c r="K220" s="575">
        <v>0.84</v>
      </c>
      <c r="L220" s="406">
        <v>4</v>
      </c>
      <c r="M220" s="423">
        <f t="shared" si="53"/>
        <v>3.36</v>
      </c>
      <c r="N220" s="183" t="s">
        <v>246</v>
      </c>
      <c r="O220" s="505">
        <v>0.8</v>
      </c>
      <c r="P220" s="422">
        <v>45807</v>
      </c>
      <c r="Q220" s="422">
        <v>45821</v>
      </c>
      <c r="R220" s="423">
        <f t="shared" si="54"/>
        <v>4.9999999999999902</v>
      </c>
      <c r="S220" s="474">
        <f>IF(INDEX(Historical!$D$7:$D$1190,MATCH(B220,Historical!$B$7:$B$1192,0))=0,"n/a",(INDEX(Historical!$C$7:$C$1190,MATCH(B220,Historical!$B$7:$B$1192,0))/INDEX(Historical!$D$7:$D$1190,MATCH(B220,Historical!$B$7:$B$1192,0))-1)*100)</f>
        <v>5.3333333333333455</v>
      </c>
      <c r="T220" s="474">
        <f>IF(INDEX(Historical!$F$7:$F$1190,MATCH(B220,Historical!$B$7:$B$1192,0))=0,"n/a",((INDEX(Historical!$C$7:$C$1190,MATCH(B220,Historical!$B$7:$B$1192,0))/INDEX(Historical!$F$7:$F$1190,MATCH(B220,Historical!$B$7:$B$1192,0)))^(1/3)-1)*100)</f>
        <v>6.0426086621256481</v>
      </c>
      <c r="U220" s="474">
        <f>IF(INDEX(Historical!$H$7:$H$1190,MATCH(B220,Historical!$B$7:$B$1192,0))=0,"n/a",((INDEX(Historical!$C$7:$C$1190,MATCH(B220,Historical!$B$7:$B$1192,0))/INDEX(Historical!$H$7:$H$1190,MATCH(B220,Historical!$B$7:$B$1192,0)))^(1/5)-1)*100)</f>
        <v>7.1242545643384947</v>
      </c>
      <c r="V220" s="474">
        <f>IF(INDEX(Historical!$M$7:$M$1190,MATCH(B220,Historical!$B$7:$B$1192,0))=0,"n/a",((INDEX(Historical!$C$7:$C$1190,MATCH(B220,Historical!$B$7:$B$1192,0))/INDEX(Historical!$M$7:$M$1190,MATCH(B220,Historical!$B$7:$B$1192,0)))^(1/10)-1)*100)</f>
        <v>11.862619694599342</v>
      </c>
      <c r="W220" s="475">
        <f t="shared" si="55"/>
        <v>0.60056334500733699</v>
      </c>
      <c r="X220" s="476">
        <f t="shared" si="56"/>
        <v>1.2520658285304913</v>
      </c>
      <c r="Y220" s="405"/>
      <c r="Z220" s="430">
        <f t="shared" si="57"/>
        <v>30.573248407643312</v>
      </c>
      <c r="AA220" s="581">
        <f t="shared" si="58"/>
        <v>29.258416742493175</v>
      </c>
      <c r="AB220" s="406">
        <v>12</v>
      </c>
      <c r="AC220" s="568">
        <v>10.99</v>
      </c>
      <c r="AD220" s="568">
        <v>0.81</v>
      </c>
      <c r="AE220" s="568">
        <v>3.82</v>
      </c>
      <c r="AF220" s="568">
        <v>7.5</v>
      </c>
      <c r="AG220" s="568">
        <v>29.160000000000004</v>
      </c>
      <c r="AH220" s="568">
        <v>34.25</v>
      </c>
      <c r="AI220" s="568">
        <v>45.7</v>
      </c>
      <c r="AJ220" s="568">
        <v>5.6899999999999995</v>
      </c>
      <c r="AK220" s="568">
        <v>35.9</v>
      </c>
      <c r="AL220" s="576">
        <v>12430</v>
      </c>
      <c r="AM220" s="571">
        <v>6.72</v>
      </c>
      <c r="AN220" s="568">
        <v>0.56000000000000005</v>
      </c>
      <c r="AO220" s="510">
        <f t="shared" si="59"/>
        <v>-21.089223599395545</v>
      </c>
      <c r="AP220" s="511">
        <f t="shared" si="60"/>
        <v>8.1691931430976297</v>
      </c>
      <c r="AQ220" s="582">
        <f t="shared" si="61"/>
        <v>212.29482193643651</v>
      </c>
      <c r="AR220" s="430">
        <f>INDEX(Historical!$C$7:$C$1190,MATCH(B220,Historical!$B$7:$B$1214,0))*IF(AH220="n/a",1.03,IF(AH220&lt;0,1.01,IF(AH220&gt;10,1.1,(1+AH220/100))))</f>
        <v>3.4760000000000004</v>
      </c>
      <c r="AS220" s="581">
        <f t="shared" si="62"/>
        <v>3.8236000000000008</v>
      </c>
      <c r="AT220" s="581">
        <f t="shared" si="66"/>
        <v>4.205960000000001</v>
      </c>
      <c r="AU220" s="581">
        <f t="shared" si="66"/>
        <v>4.6265560000000017</v>
      </c>
      <c r="AV220" s="581">
        <f t="shared" si="66"/>
        <v>5.0892116000000023</v>
      </c>
      <c r="AW220" s="430">
        <f t="shared" si="63"/>
        <v>21.221327600000006</v>
      </c>
      <c r="AX220" s="516">
        <f t="shared" si="64"/>
        <v>6.599697589799411</v>
      </c>
      <c r="AY220" s="606">
        <v>1.48</v>
      </c>
      <c r="AZ220" s="571">
        <v>116.34</v>
      </c>
      <c r="BA220" s="571">
        <v>-1.82</v>
      </c>
      <c r="BB220" s="571">
        <v>8.64</v>
      </c>
      <c r="BC220" s="571">
        <v>23.95</v>
      </c>
      <c r="BE220" s="421">
        <v>2007</v>
      </c>
      <c r="BF220" s="421">
        <f t="shared" si="67"/>
        <v>2</v>
      </c>
      <c r="BG220" s="578">
        <v>13.200000000000001</v>
      </c>
      <c r="BH220" t="s">
        <v>3876</v>
      </c>
      <c r="BI220" t="s">
        <v>3877</v>
      </c>
    </row>
    <row r="221" spans="1:61" s="540" customFormat="1" ht="11.25" customHeight="1" x14ac:dyDescent="0.25">
      <c r="A221" s="777" t="s">
        <v>4201</v>
      </c>
      <c r="B221" s="546" t="s">
        <v>3598</v>
      </c>
      <c r="C221" s="734" t="s">
        <v>130</v>
      </c>
      <c r="D221" s="734" t="s">
        <v>3644</v>
      </c>
      <c r="E221" s="524">
        <v>20</v>
      </c>
      <c r="F221" s="33">
        <v>204</v>
      </c>
      <c r="G221" s="720" t="s">
        <v>105</v>
      </c>
      <c r="H221" s="720" t="s">
        <v>105</v>
      </c>
      <c r="I221" s="525">
        <v>71.260000000000005</v>
      </c>
      <c r="J221" s="526">
        <f t="shared" si="52"/>
        <v>3.7468425484142571</v>
      </c>
      <c r="K221" s="527">
        <v>0.66749999999999998</v>
      </c>
      <c r="L221" s="528">
        <v>4</v>
      </c>
      <c r="M221" s="529">
        <f t="shared" si="53"/>
        <v>2.67</v>
      </c>
      <c r="N221" s="426" t="s">
        <v>110</v>
      </c>
      <c r="O221" s="531">
        <v>0.64249999999999996</v>
      </c>
      <c r="P221" s="714">
        <v>45617</v>
      </c>
      <c r="Q221" s="714">
        <v>45646</v>
      </c>
      <c r="R221" s="529">
        <f t="shared" si="54"/>
        <v>3.891050583657591</v>
      </c>
      <c r="S221" s="474">
        <f>IF(INDEX(Historical!$D$7:$D$1190,MATCH(B221,Historical!$B$7:$B$1192,0))=0,"n/a",(INDEX(Historical!$C$7:$C$1190,MATCH(B221,Historical!$B$7:$B$1192,0))/INDEX(Historical!$D$7:$D$1190,MATCH(B221,Historical!$B$7:$B$1192,0))-1)*100)</f>
        <v>4.6370967741935498</v>
      </c>
      <c r="T221" s="474">
        <f>IF(INDEX(Historical!$F$7:$F$1190,MATCH(B221,Historical!$B$7:$B$1192,0))=0,"n/a",((INDEX(Historical!$C$7:$C$1190,MATCH(B221,Historical!$B$7:$B$1192,0))/INDEX(Historical!$F$7:$F$1190,MATCH(B221,Historical!$B$7:$B$1192,0)))^(1/3)-1)*100)</f>
        <v>6.0212856119205016</v>
      </c>
      <c r="U221" s="474">
        <f>IF(INDEX(Historical!$H$7:$H$1190,MATCH(B221,Historical!$B$7:$B$1192,0))=0,"n/a",((INDEX(Historical!$C$7:$C$1190,MATCH(B221,Historical!$B$7:$B$1192,0))/INDEX(Historical!$H$7:$H$1190,MATCH(B221,Historical!$B$7:$B$1192,0)))^(1/5)-1)*100)</f>
        <v>6.1001531139080578</v>
      </c>
      <c r="V221" s="474">
        <f>IF(INDEX(Historical!$M$7:$M$1190,MATCH(B221,Historical!$B$7:$B$1192,0))=0,"n/a",((INDEX(Historical!$C$7:$C$1190,MATCH(B221,Historical!$B$7:$B$1192,0))/INDEX(Historical!$M$7:$M$1190,MATCH(B221,Historical!$B$7:$B$1192,0)))^(1/10)-1)*100)</f>
        <v>6.4418112863842136</v>
      </c>
      <c r="W221" s="475">
        <f t="shared" si="55"/>
        <v>0.94696240586893554</v>
      </c>
      <c r="X221" s="476">
        <f t="shared" si="56"/>
        <v>0.96981766516821266</v>
      </c>
      <c r="Y221" s="541" t="s">
        <v>3600</v>
      </c>
      <c r="Z221" s="526">
        <f t="shared" si="57"/>
        <v>73.553719008264466</v>
      </c>
      <c r="AA221" s="533">
        <f t="shared" si="58"/>
        <v>19.630853994490359</v>
      </c>
      <c r="AB221" s="528">
        <v>12</v>
      </c>
      <c r="AC221" s="534">
        <v>3.63</v>
      </c>
      <c r="AD221" s="534">
        <v>3.28</v>
      </c>
      <c r="AE221" s="534">
        <v>2.81</v>
      </c>
      <c r="AF221" s="534">
        <v>1.65</v>
      </c>
      <c r="AG221" s="534">
        <v>8.5500000000000007</v>
      </c>
      <c r="AH221" s="534">
        <v>5.4399999999999995</v>
      </c>
      <c r="AI221" s="534">
        <v>6.419999999999999</v>
      </c>
      <c r="AJ221" s="534">
        <v>6.29</v>
      </c>
      <c r="AK221" s="534">
        <v>5.9700000000000006</v>
      </c>
      <c r="AL221" s="535">
        <v>16400</v>
      </c>
      <c r="AM221" s="536">
        <v>1.4000000000000001</v>
      </c>
      <c r="AN221" s="534">
        <v>1.49</v>
      </c>
      <c r="AO221" s="537">
        <f t="shared" si="59"/>
        <v>-9.7838583321680446</v>
      </c>
      <c r="AP221" s="538">
        <f t="shared" si="60"/>
        <v>9.846995662322314</v>
      </c>
      <c r="AQ221" s="582">
        <f t="shared" si="61"/>
        <v>19.98316380209182</v>
      </c>
      <c r="AR221" s="430">
        <f>INDEX(Historical!$C$7:$C$1190,MATCH(B221,Historical!$B$7:$B$1214,0))*IF(AH221="n/a",1.03,IF(AH221&lt;0,1.01,IF(AH221&gt;10,1.1,(1+AH221/100))))</f>
        <v>2.7361680000000002</v>
      </c>
      <c r="AS221" s="533">
        <f t="shared" si="62"/>
        <v>2.9118299856000003</v>
      </c>
      <c r="AT221" s="533">
        <f t="shared" si="66"/>
        <v>3.0856662357403204</v>
      </c>
      <c r="AU221" s="533">
        <f t="shared" si="66"/>
        <v>3.2698805100140178</v>
      </c>
      <c r="AV221" s="533">
        <f t="shared" si="66"/>
        <v>3.4650923764618549</v>
      </c>
      <c r="AW221" s="526">
        <f t="shared" si="63"/>
        <v>15.468637107816193</v>
      </c>
      <c r="AX221" s="539">
        <f t="shared" si="64"/>
        <v>21.70732122904321</v>
      </c>
      <c r="AY221" s="607">
        <v>0.55000000000000004</v>
      </c>
      <c r="AZ221" s="536">
        <v>22.33</v>
      </c>
      <c r="BA221" s="536">
        <v>-3.66</v>
      </c>
      <c r="BB221" s="536">
        <v>1.26</v>
      </c>
      <c r="BC221" s="536">
        <v>6.8900000000000006</v>
      </c>
      <c r="BD221" s="592"/>
      <c r="BE221" s="421">
        <v>2005</v>
      </c>
      <c r="BF221" s="421">
        <f t="shared" si="67"/>
        <v>2</v>
      </c>
      <c r="BG221" s="559">
        <v>2.6</v>
      </c>
      <c r="BH221" t="s">
        <v>3876</v>
      </c>
      <c r="BI221" t="s">
        <v>3877</v>
      </c>
    </row>
    <row r="222" spans="1:61" ht="11.25" customHeight="1" x14ac:dyDescent="0.25">
      <c r="A222" s="577" t="s">
        <v>4662</v>
      </c>
      <c r="B222" s="405" t="s">
        <v>2079</v>
      </c>
      <c r="C222" s="734" t="s">
        <v>107</v>
      </c>
      <c r="D222" s="734" t="s">
        <v>3652</v>
      </c>
      <c r="E222" s="504">
        <v>8</v>
      </c>
      <c r="F222" s="33">
        <v>565</v>
      </c>
      <c r="G222" s="33" t="s">
        <v>105</v>
      </c>
      <c r="H222" s="33" t="s">
        <v>105</v>
      </c>
      <c r="I222" s="573">
        <v>105.14</v>
      </c>
      <c r="J222" s="430">
        <f t="shared" si="52"/>
        <v>2.282670724747955</v>
      </c>
      <c r="K222" s="575">
        <v>0.6</v>
      </c>
      <c r="L222" s="406">
        <v>4</v>
      </c>
      <c r="M222" s="423">
        <f t="shared" si="53"/>
        <v>2.4</v>
      </c>
      <c r="N222" s="183" t="s">
        <v>106</v>
      </c>
      <c r="O222" s="505">
        <v>0.55000000000000004</v>
      </c>
      <c r="P222" s="422">
        <v>45688</v>
      </c>
      <c r="Q222" s="422">
        <v>45705</v>
      </c>
      <c r="R222" s="423">
        <f t="shared" si="54"/>
        <v>9.0909090909090793</v>
      </c>
      <c r="S222" s="474">
        <f>IF(INDEX(Historical!$D$7:$D$1190,MATCH(B222,Historical!$B$7:$B$1192,0))=0,"n/a",(INDEX(Historical!$C$7:$C$1190,MATCH(B222,Historical!$B$7:$B$1192,0))/INDEX(Historical!$D$7:$D$1190,MATCH(B222,Historical!$B$7:$B$1192,0))-1)*100)</f>
        <v>14.583333333333348</v>
      </c>
      <c r="T222" s="474">
        <f>IF(INDEX(Historical!$F$7:$F$1190,MATCH(B222,Historical!$B$7:$B$1192,0))=0,"n/a",((INDEX(Historical!$C$7:$C$1190,MATCH(B222,Historical!$B$7:$B$1192,0))/INDEX(Historical!$F$7:$F$1190,MATCH(B222,Historical!$B$7:$B$1192,0)))^(1/3)-1)*100)</f>
        <v>18.563110149668759</v>
      </c>
      <c r="U222" s="474">
        <f>IF(INDEX(Historical!$H$7:$H$1190,MATCH(B222,Historical!$B$7:$B$1192,0))=0,"n/a",((INDEX(Historical!$C$7:$C$1190,MATCH(B222,Historical!$B$7:$B$1192,0))/INDEX(Historical!$H$7:$H$1190,MATCH(B222,Historical!$B$7:$B$1192,0)))^(1/5)-1)*100)</f>
        <v>15.833464032628509</v>
      </c>
      <c r="V222" s="474">
        <f>IF(INDEX(Historical!$M$7:$M$1190,MATCH(B222,Historical!$B$7:$B$1192,0))=0,"n/a",((INDEX(Historical!$C$7:$C$1190,MATCH(B222,Historical!$B$7:$B$1192,0))/INDEX(Historical!$M$7:$M$1190,MATCH(B222,Historical!$B$7:$B$1192,0)))^(1/10)-1)*100)</f>
        <v>11.817304401530127</v>
      </c>
      <c r="W222" s="475">
        <f t="shared" si="55"/>
        <v>1.3398541236340127</v>
      </c>
      <c r="X222" s="476">
        <f t="shared" si="56"/>
        <v>1.2616306002094428</v>
      </c>
      <c r="Y222" s="451"/>
      <c r="Z222" s="430">
        <f t="shared" si="57"/>
        <v>28.037383177570092</v>
      </c>
      <c r="AA222" s="581">
        <f t="shared" si="58"/>
        <v>12.282710280373831</v>
      </c>
      <c r="AB222" s="406">
        <v>12</v>
      </c>
      <c r="AC222" s="568">
        <v>8.56</v>
      </c>
      <c r="AD222" s="568">
        <v>1.62</v>
      </c>
      <c r="AE222" s="568">
        <v>3.21</v>
      </c>
      <c r="AF222" s="568">
        <v>1.77</v>
      </c>
      <c r="AG222" s="568">
        <v>15.47</v>
      </c>
      <c r="AH222" s="568">
        <v>7.76</v>
      </c>
      <c r="AI222" s="568">
        <v>6.5299999999999994</v>
      </c>
      <c r="AJ222" s="568">
        <v>12.55</v>
      </c>
      <c r="AK222" s="568">
        <v>7.59</v>
      </c>
      <c r="AL222" s="576">
        <v>14490</v>
      </c>
      <c r="AM222" s="571">
        <v>0.96</v>
      </c>
      <c r="AN222" s="568">
        <v>0.44</v>
      </c>
      <c r="AO222" s="510">
        <f t="shared" si="59"/>
        <v>5.8334244770026338</v>
      </c>
      <c r="AP222" s="511">
        <f t="shared" si="60"/>
        <v>18.116134757376464</v>
      </c>
      <c r="AQ222" s="582">
        <f t="shared" si="61"/>
        <v>-1.702498740333791</v>
      </c>
      <c r="AR222" s="430">
        <f>INDEX(Historical!$C$7:$C$1190,MATCH(B222,Historical!$B$7:$B$1214,0))*IF(AH222="n/a",1.03,IF(AH222&lt;0,1.01,IF(AH222&gt;10,1.1,(1+AH222/100))))</f>
        <v>2.3707199999999999</v>
      </c>
      <c r="AS222" s="581">
        <f t="shared" si="62"/>
        <v>2.5255280159999995</v>
      </c>
      <c r="AT222" s="581">
        <f t="shared" si="66"/>
        <v>2.7172155924143997</v>
      </c>
      <c r="AU222" s="581">
        <f t="shared" si="66"/>
        <v>2.9234522558786527</v>
      </c>
      <c r="AV222" s="581">
        <f t="shared" si="66"/>
        <v>3.1453422820998425</v>
      </c>
      <c r="AW222" s="430">
        <f t="shared" si="63"/>
        <v>13.682258146392893</v>
      </c>
      <c r="AX222" s="516">
        <f t="shared" si="64"/>
        <v>13.013370883006367</v>
      </c>
      <c r="AY222" s="606">
        <v>0.97</v>
      </c>
      <c r="AZ222" s="571">
        <v>54.010000000000005</v>
      </c>
      <c r="BA222" s="571">
        <v>-7.7299999999999995</v>
      </c>
      <c r="BB222" s="571">
        <v>1.71</v>
      </c>
      <c r="BC222" s="571">
        <v>8.94</v>
      </c>
      <c r="BE222" s="421">
        <v>2018</v>
      </c>
      <c r="BF222" s="421">
        <f t="shared" si="67"/>
        <v>1</v>
      </c>
      <c r="BG222" s="578">
        <v>1.58</v>
      </c>
      <c r="BH222" t="s">
        <v>3876</v>
      </c>
      <c r="BI222" t="s">
        <v>3877</v>
      </c>
    </row>
    <row r="223" spans="1:61" ht="11.25" customHeight="1" x14ac:dyDescent="0.25">
      <c r="A223" s="8" t="s">
        <v>4202</v>
      </c>
      <c r="B223" s="405" t="s">
        <v>551</v>
      </c>
      <c r="C223" s="734" t="s">
        <v>111</v>
      </c>
      <c r="D223" s="734" t="s">
        <v>3668</v>
      </c>
      <c r="E223" s="504">
        <v>31</v>
      </c>
      <c r="F223" s="33">
        <v>115</v>
      </c>
      <c r="G223" s="33" t="s">
        <v>105</v>
      </c>
      <c r="H223" s="33" t="s">
        <v>105</v>
      </c>
      <c r="I223" s="568">
        <v>120.54</v>
      </c>
      <c r="J223" s="430">
        <f t="shared" si="52"/>
        <v>1.2775842044134726</v>
      </c>
      <c r="K223" s="579">
        <v>0.77</v>
      </c>
      <c r="L223" s="406">
        <v>2</v>
      </c>
      <c r="M223" s="423">
        <f t="shared" si="53"/>
        <v>1.54</v>
      </c>
      <c r="N223" s="183" t="s">
        <v>552</v>
      </c>
      <c r="O223" s="506">
        <v>0.73</v>
      </c>
      <c r="P223" s="422">
        <v>45810</v>
      </c>
      <c r="Q223" s="422">
        <v>45824</v>
      </c>
      <c r="R223" s="423">
        <f t="shared" si="54"/>
        <v>5.4794520547945256</v>
      </c>
      <c r="S223" s="474">
        <f>IF(INDEX(Historical!$D$7:$D$1190,MATCH(B223,Historical!$B$7:$B$1192,0))=0,"n/a",(INDEX(Historical!$C$7:$C$1190,MATCH(B223,Historical!$B$7:$B$1192,0))/INDEX(Historical!$D$7:$D$1190,MATCH(B223,Historical!$B$7:$B$1192,0))-1)*100)</f>
        <v>5.7971014492753659</v>
      </c>
      <c r="T223" s="474">
        <f>IF(INDEX(Historical!$F$7:$F$1190,MATCH(B223,Historical!$B$7:$B$1192,0))=0,"n/a",((INDEX(Historical!$C$7:$C$1190,MATCH(B223,Historical!$B$7:$B$1192,0))/INDEX(Historical!$F$7:$F$1190,MATCH(B223,Historical!$B$7:$B$1192,0)))^(1/3)-1)*100)</f>
        <v>7.96880356547367</v>
      </c>
      <c r="U223" s="474">
        <f>IF(INDEX(Historical!$H$7:$H$1190,MATCH(B223,Historical!$B$7:$B$1192,0))=0,"n/a",((INDEX(Historical!$C$7:$C$1190,MATCH(B223,Historical!$B$7:$B$1192,0))/INDEX(Historical!$H$7:$H$1190,MATCH(B223,Historical!$B$7:$B$1192,0)))^(1/5)-1)*100)</f>
        <v>7.8625221439269977</v>
      </c>
      <c r="V223" s="474">
        <f>IF(INDEX(Historical!$M$7:$M$1190,MATCH(B223,Historical!$B$7:$B$1192,0))=0,"n/a",((INDEX(Historical!$C$7:$C$1190,MATCH(B223,Historical!$B$7:$B$1192,0))/INDEX(Historical!$M$7:$M$1190,MATCH(B223,Historical!$B$7:$B$1192,0)))^(1/10)-1)*100)</f>
        <v>8.5968650155411996</v>
      </c>
      <c r="W223" s="475">
        <f t="shared" si="55"/>
        <v>0.91458015563968087</v>
      </c>
      <c r="X223" s="476">
        <f t="shared" si="56"/>
        <v>0.71347750852332092</v>
      </c>
      <c r="Y223" s="574"/>
      <c r="Z223" s="430">
        <f t="shared" si="57"/>
        <v>25.122349102773246</v>
      </c>
      <c r="AA223" s="581">
        <f t="shared" si="58"/>
        <v>19.663947797716151</v>
      </c>
      <c r="AB223" s="406">
        <v>12</v>
      </c>
      <c r="AC223" s="568">
        <v>6.13</v>
      </c>
      <c r="AD223" s="568">
        <v>17.72</v>
      </c>
      <c r="AE223" s="568">
        <v>1.45</v>
      </c>
      <c r="AF223" s="568">
        <v>7.42</v>
      </c>
      <c r="AG223" s="568">
        <v>39.01</v>
      </c>
      <c r="AH223" s="568">
        <v>-4.2299999999999995</v>
      </c>
      <c r="AI223" s="568">
        <v>2.15</v>
      </c>
      <c r="AJ223" s="568">
        <v>11.020000000000001</v>
      </c>
      <c r="AK223" s="568">
        <v>1.1100000000000001</v>
      </c>
      <c r="AL223" s="576">
        <v>16360</v>
      </c>
      <c r="AM223" s="571">
        <v>0.67999999999999994</v>
      </c>
      <c r="AN223" s="568">
        <v>0.27</v>
      </c>
      <c r="AO223" s="510">
        <f t="shared" si="59"/>
        <v>-10.523841449375681</v>
      </c>
      <c r="AP223" s="511">
        <f t="shared" si="60"/>
        <v>9.1401063483404705</v>
      </c>
      <c r="AQ223" s="582">
        <f t="shared" si="61"/>
        <v>154.65138929660404</v>
      </c>
      <c r="AR223" s="430">
        <f>INDEX(Historical!$C$7:$C$1190,MATCH(B223,Historical!$B$7:$B$1214,0))*IF(AH223="n/a",1.03,IF(AH223&lt;0,1.01,IF(AH223&gt;10,1.1,(1+AH223/100))))</f>
        <v>1.4745999999999999</v>
      </c>
      <c r="AS223" s="581">
        <f t="shared" si="62"/>
        <v>1.5063039</v>
      </c>
      <c r="AT223" s="581">
        <f t="shared" si="66"/>
        <v>1.5230238732900001</v>
      </c>
      <c r="AU223" s="581">
        <f t="shared" si="66"/>
        <v>1.5399294382835194</v>
      </c>
      <c r="AV223" s="581">
        <f t="shared" si="66"/>
        <v>1.5570226550484665</v>
      </c>
      <c r="AW223" s="430">
        <f t="shared" si="63"/>
        <v>7.6008798666219857</v>
      </c>
      <c r="AX223" s="516">
        <f t="shared" si="64"/>
        <v>6.3056909462601505</v>
      </c>
      <c r="AY223" s="606">
        <v>1.05</v>
      </c>
      <c r="AZ223" s="571">
        <v>19.98</v>
      </c>
      <c r="BA223" s="571">
        <v>-8.4</v>
      </c>
      <c r="BB223" s="571">
        <v>3.11</v>
      </c>
      <c r="BC223" s="571">
        <v>4.71</v>
      </c>
      <c r="BE223" s="421">
        <v>1995</v>
      </c>
      <c r="BF223" s="421">
        <f t="shared" si="67"/>
        <v>3</v>
      </c>
      <c r="BG223" s="578">
        <v>17.810000000000002</v>
      </c>
      <c r="BH223" t="s">
        <v>3876</v>
      </c>
      <c r="BI223" t="s">
        <v>3877</v>
      </c>
    </row>
    <row r="224" spans="1:61" ht="11.25" customHeight="1" x14ac:dyDescent="0.25">
      <c r="A224" s="95" t="s">
        <v>4203</v>
      </c>
      <c r="B224" s="405" t="s">
        <v>1097</v>
      </c>
      <c r="C224" s="734" t="s">
        <v>111</v>
      </c>
      <c r="D224" s="734" t="s">
        <v>3675</v>
      </c>
      <c r="E224" s="504">
        <v>13</v>
      </c>
      <c r="F224" s="33">
        <v>403</v>
      </c>
      <c r="G224" s="33" t="s">
        <v>105</v>
      </c>
      <c r="H224" s="33" t="s">
        <v>105</v>
      </c>
      <c r="I224" s="573">
        <v>71.38</v>
      </c>
      <c r="J224" s="430">
        <f t="shared" si="52"/>
        <v>1.6811431773606051</v>
      </c>
      <c r="K224" s="580">
        <v>0.3</v>
      </c>
      <c r="L224" s="406">
        <v>4</v>
      </c>
      <c r="M224" s="423">
        <f t="shared" si="53"/>
        <v>1.2</v>
      </c>
      <c r="N224" s="183" t="s">
        <v>570</v>
      </c>
      <c r="O224" s="508">
        <v>0.28000000000000003</v>
      </c>
      <c r="P224" s="422">
        <v>45723</v>
      </c>
      <c r="Q224" s="422">
        <v>45737</v>
      </c>
      <c r="R224" s="423">
        <f t="shared" si="54"/>
        <v>7.1428571428571281</v>
      </c>
      <c r="S224" s="474">
        <f>IF(INDEX(Historical!$D$7:$D$1190,MATCH(B224,Historical!$B$7:$B$1192,0))=0,"n/a",(INDEX(Historical!$C$7:$C$1190,MATCH(B224,Historical!$B$7:$B$1192,0))/INDEX(Historical!$D$7:$D$1190,MATCH(B224,Historical!$B$7:$B$1192,0))-1)*100)</f>
        <v>7.6923076923077094</v>
      </c>
      <c r="T224" s="474">
        <f>IF(INDEX(Historical!$F$7:$F$1190,MATCH(B224,Historical!$B$7:$B$1192,0))=0,"n/a",((INDEX(Historical!$C$7:$C$1190,MATCH(B224,Historical!$B$7:$B$1192,0))/INDEX(Historical!$F$7:$F$1190,MATCH(B224,Historical!$B$7:$B$1192,0)))^(1/3)-1)*100)</f>
        <v>11.868894208139679</v>
      </c>
      <c r="U224" s="474">
        <f>IF(INDEX(Historical!$H$7:$H$1190,MATCH(B224,Historical!$B$7:$B$1192,0))=0,"n/a",((INDEX(Historical!$C$7:$C$1190,MATCH(B224,Historical!$B$7:$B$1192,0))/INDEX(Historical!$H$7:$H$1190,MATCH(B224,Historical!$B$7:$B$1192,0)))^(1/5)-1)*100)</f>
        <v>11.842691472014465</v>
      </c>
      <c r="V224" s="474">
        <f>IF(INDEX(Historical!$M$7:$M$1190,MATCH(B224,Historical!$B$7:$B$1192,0))=0,"n/a",((INDEX(Historical!$C$7:$C$1190,MATCH(B224,Historical!$B$7:$B$1192,0))/INDEX(Historical!$M$7:$M$1190,MATCH(B224,Historical!$B$7:$B$1192,0)))^(1/10)-1)*100)</f>
        <v>16.179044779680574</v>
      </c>
      <c r="W224" s="475">
        <f t="shared" si="55"/>
        <v>0.73197717376292948</v>
      </c>
      <c r="X224" s="476">
        <f t="shared" si="56"/>
        <v>1.7755159628207595</v>
      </c>
      <c r="Y224" s="452" t="s">
        <v>3523</v>
      </c>
      <c r="Z224" s="430">
        <f t="shared" si="57"/>
        <v>60.301507537688437</v>
      </c>
      <c r="AA224" s="581">
        <f t="shared" si="58"/>
        <v>35.869346733668337</v>
      </c>
      <c r="AB224" s="406">
        <v>12</v>
      </c>
      <c r="AC224" s="568">
        <v>1.99</v>
      </c>
      <c r="AD224" s="568">
        <v>12.31</v>
      </c>
      <c r="AE224" s="568">
        <v>6.43</v>
      </c>
      <c r="AF224" s="568">
        <v>8.43</v>
      </c>
      <c r="AG224" s="568">
        <v>25.05</v>
      </c>
      <c r="AH224" s="568">
        <v>-6.1899999999999995</v>
      </c>
      <c r="AI224" s="568">
        <v>8.7800000000000011</v>
      </c>
      <c r="AJ224" s="568">
        <v>6.67</v>
      </c>
      <c r="AK224" s="568">
        <v>2.91</v>
      </c>
      <c r="AL224" s="576">
        <v>3600</v>
      </c>
      <c r="AM224" s="571">
        <v>1.08</v>
      </c>
      <c r="AN224" s="568">
        <v>0.19</v>
      </c>
      <c r="AO224" s="510">
        <f t="shared" si="59"/>
        <v>-22.345512084293269</v>
      </c>
      <c r="AP224" s="511">
        <f t="shared" si="60"/>
        <v>13.52383464937507</v>
      </c>
      <c r="AQ224" s="582">
        <f t="shared" si="61"/>
        <v>266.59307926111211</v>
      </c>
      <c r="AR224" s="430">
        <f>INDEX(Historical!$C$7:$C$1190,MATCH(B224,Historical!$B$7:$B$1214,0))*IF(AH224="n/a",1.03,IF(AH224&lt;0,1.01,IF(AH224&gt;10,1.1,(1+AH224/100))))</f>
        <v>1.1312000000000002</v>
      </c>
      <c r="AS224" s="581">
        <f t="shared" si="62"/>
        <v>1.2305193600000004</v>
      </c>
      <c r="AT224" s="581">
        <f t="shared" si="66"/>
        <v>1.2663274733760004</v>
      </c>
      <c r="AU224" s="581">
        <f t="shared" si="66"/>
        <v>1.3031776028512418</v>
      </c>
      <c r="AV224" s="581">
        <f t="shared" si="66"/>
        <v>1.3411000710942129</v>
      </c>
      <c r="AW224" s="430">
        <f t="shared" si="63"/>
        <v>6.2723245073214553</v>
      </c>
      <c r="AX224" s="516">
        <f t="shared" si="64"/>
        <v>8.7872296263959875</v>
      </c>
      <c r="AY224" s="606">
        <v>0.95</v>
      </c>
      <c r="AZ224" s="571">
        <v>11.87</v>
      </c>
      <c r="BA224" s="571">
        <v>-38.33</v>
      </c>
      <c r="BB224" s="571">
        <v>-1.5</v>
      </c>
      <c r="BC224" s="571">
        <v>-13.350000000000001</v>
      </c>
      <c r="BE224" s="421">
        <v>2013</v>
      </c>
      <c r="BF224" s="421">
        <f t="shared" si="67"/>
        <v>1</v>
      </c>
      <c r="BG224" s="578">
        <v>14.000000000000002</v>
      </c>
      <c r="BH224" t="s">
        <v>3876</v>
      </c>
      <c r="BI224" t="s">
        <v>3877</v>
      </c>
    </row>
    <row r="225" spans="1:61" ht="11.25" customHeight="1" x14ac:dyDescent="0.25">
      <c r="A225" s="8" t="s">
        <v>4205</v>
      </c>
      <c r="B225" s="405" t="s">
        <v>1112</v>
      </c>
      <c r="C225" s="734" t="s">
        <v>107</v>
      </c>
      <c r="D225" s="734" t="s">
        <v>117</v>
      </c>
      <c r="E225" s="504">
        <v>15</v>
      </c>
      <c r="F225" s="33">
        <v>269</v>
      </c>
      <c r="G225" s="33" t="s">
        <v>36</v>
      </c>
      <c r="H225" s="33" t="s">
        <v>36</v>
      </c>
      <c r="I225" s="573">
        <v>66</v>
      </c>
      <c r="J225" s="430">
        <f t="shared" si="52"/>
        <v>3.2727272727272729</v>
      </c>
      <c r="K225" s="575">
        <v>0.54</v>
      </c>
      <c r="L225" s="406">
        <v>4</v>
      </c>
      <c r="M225" s="423">
        <f t="shared" si="53"/>
        <v>2.16</v>
      </c>
      <c r="N225" s="183" t="s">
        <v>147</v>
      </c>
      <c r="O225" s="505">
        <v>0.53</v>
      </c>
      <c r="P225" s="683">
        <v>45555</v>
      </c>
      <c r="Q225" s="683">
        <v>45562</v>
      </c>
      <c r="R225" s="423">
        <f t="shared" si="54"/>
        <v>1.8867924528301903</v>
      </c>
      <c r="S225" s="474">
        <f>IF(INDEX(Historical!$D$7:$D$1190,MATCH(B225,Historical!$B$7:$B$1192,0))=0,"n/a",(INDEX(Historical!$C$7:$C$1190,MATCH(B225,Historical!$B$7:$B$1192,0))/INDEX(Historical!$D$7:$D$1190,MATCH(B225,Historical!$B$7:$B$1192,0))-1)*100)</f>
        <v>1.904761904761898</v>
      </c>
      <c r="T225" s="474">
        <f>IF(INDEX(Historical!$F$7:$F$1190,MATCH(B225,Historical!$B$7:$B$1192,0))=0,"n/a",((INDEX(Historical!$C$7:$C$1190,MATCH(B225,Historical!$B$7:$B$1192,0))/INDEX(Historical!$F$7:$F$1190,MATCH(B225,Historical!$B$7:$B$1192,0)))^(1/3)-1)*100)</f>
        <v>3.3246670436251957</v>
      </c>
      <c r="U225" s="474">
        <f>IF(INDEX(Historical!$H$7:$H$1190,MATCH(B225,Historical!$B$7:$B$1192,0))=0,"n/a",((INDEX(Historical!$C$7:$C$1190,MATCH(B225,Historical!$B$7:$B$1192,0))/INDEX(Historical!$H$7:$H$1190,MATCH(B225,Historical!$B$7:$B$1192,0)))^(1/5)-1)*100)</f>
        <v>4.9592934028450442</v>
      </c>
      <c r="V225" s="474">
        <f>IF(INDEX(Historical!$M$7:$M$1190,MATCH(B225,Historical!$B$7:$B$1192,0))=0,"n/a",((INDEX(Historical!$C$7:$C$1190,MATCH(B225,Historical!$B$7:$B$1192,0))/INDEX(Historical!$M$7:$M$1190,MATCH(B225,Historical!$B$7:$B$1192,0)))^(1/10)-1)*100)</f>
        <v>9.8028085585697866</v>
      </c>
      <c r="W225" s="475">
        <f t="shared" si="55"/>
        <v>0.50590536102120887</v>
      </c>
      <c r="X225" s="476" t="str">
        <f t="shared" si="56"/>
        <v>n/a</v>
      </c>
      <c r="Y225" s="451"/>
      <c r="Z225" s="430">
        <f t="shared" si="57"/>
        <v>119.33701657458565</v>
      </c>
      <c r="AA225" s="581">
        <f t="shared" si="58"/>
        <v>36.464088397790057</v>
      </c>
      <c r="AB225" s="406">
        <v>12</v>
      </c>
      <c r="AC225" s="568">
        <v>1.81</v>
      </c>
      <c r="AD225" s="568">
        <v>0.48</v>
      </c>
      <c r="AE225" s="568">
        <v>1.03</v>
      </c>
      <c r="AF225" s="568">
        <v>1.32</v>
      </c>
      <c r="AG225" s="568">
        <v>3.8</v>
      </c>
      <c r="AH225" s="568">
        <v>283.53000000000003</v>
      </c>
      <c r="AI225" s="568">
        <v>23.44</v>
      </c>
      <c r="AJ225" s="568">
        <v>-27.38</v>
      </c>
      <c r="AK225" s="568">
        <v>75.41</v>
      </c>
      <c r="AL225" s="576">
        <v>6720</v>
      </c>
      <c r="AM225" s="571">
        <v>4.6500000000000004</v>
      </c>
      <c r="AN225" s="568">
        <v>0.35</v>
      </c>
      <c r="AO225" s="510">
        <f t="shared" si="59"/>
        <v>-28.232067722217742</v>
      </c>
      <c r="AP225" s="511">
        <f t="shared" si="60"/>
        <v>8.2320206755723166</v>
      </c>
      <c r="AQ225" s="582">
        <f t="shared" si="61"/>
        <v>46.260948969197393</v>
      </c>
      <c r="AR225" s="430">
        <f>INDEX(Historical!$C$7:$C$1190,MATCH(B225,Historical!$B$7:$B$1214,0))*IF(AH225="n/a",1.03,IF(AH225&lt;0,1.01,IF(AH225&gt;10,1.1,(1+AH225/100))))</f>
        <v>2.3540000000000005</v>
      </c>
      <c r="AS225" s="581">
        <f t="shared" si="62"/>
        <v>2.5894000000000008</v>
      </c>
      <c r="AT225" s="581">
        <f t="shared" si="66"/>
        <v>2.8483400000000012</v>
      </c>
      <c r="AU225" s="581">
        <f t="shared" si="66"/>
        <v>3.1331740000000017</v>
      </c>
      <c r="AV225" s="581">
        <f t="shared" si="66"/>
        <v>3.446491400000002</v>
      </c>
      <c r="AW225" s="430">
        <f t="shared" si="63"/>
        <v>14.371405400000008</v>
      </c>
      <c r="AX225" s="516">
        <f t="shared" si="64"/>
        <v>21.774856666666679</v>
      </c>
      <c r="AY225" s="606">
        <v>1.29</v>
      </c>
      <c r="AZ225" s="571">
        <v>24.32</v>
      </c>
      <c r="BA225" s="571">
        <v>-6.94</v>
      </c>
      <c r="BB225" s="571">
        <v>7.35</v>
      </c>
      <c r="BC225" s="571">
        <v>6.16</v>
      </c>
      <c r="BE225" s="421">
        <v>2010</v>
      </c>
      <c r="BF225" s="421">
        <f t="shared" si="67"/>
        <v>1</v>
      </c>
      <c r="BG225" s="578">
        <v>1.2</v>
      </c>
      <c r="BH225" t="s">
        <v>3876</v>
      </c>
      <c r="BI225" t="s">
        <v>3877</v>
      </c>
    </row>
    <row r="226" spans="1:61" s="540" customFormat="1" ht="11.25" customHeight="1" x14ac:dyDescent="0.25">
      <c r="A226" s="602" t="s">
        <v>4656</v>
      </c>
      <c r="B226" s="546" t="s">
        <v>4648</v>
      </c>
      <c r="C226" s="734" t="s">
        <v>177</v>
      </c>
      <c r="D226" s="734" t="s">
        <v>3650</v>
      </c>
      <c r="E226" s="524">
        <v>8</v>
      </c>
      <c r="F226" s="33">
        <v>572</v>
      </c>
      <c r="G226" s="720" t="s">
        <v>105</v>
      </c>
      <c r="H226" s="720" t="s">
        <v>105</v>
      </c>
      <c r="I226" s="525">
        <v>148.76</v>
      </c>
      <c r="J226" s="526">
        <f t="shared" si="52"/>
        <v>2.6888948642108095</v>
      </c>
      <c r="K226" s="527">
        <v>1</v>
      </c>
      <c r="L226" s="528">
        <v>4</v>
      </c>
      <c r="M226" s="529">
        <f t="shared" si="53"/>
        <v>4</v>
      </c>
      <c r="N226" s="530" t="s">
        <v>318</v>
      </c>
      <c r="O226" s="531">
        <v>0.9</v>
      </c>
      <c r="P226" s="714">
        <v>45722</v>
      </c>
      <c r="Q226" s="714">
        <v>45729</v>
      </c>
      <c r="R226" s="529">
        <f t="shared" si="54"/>
        <v>11.111111111111107</v>
      </c>
      <c r="S226" s="474">
        <f>IF(INDEX(Historical!$D$7:$D$1190,MATCH(B226,Historical!$B$7:$B$1192,0))=0,"n/a",(INDEX(Historical!$C$7:$C$1190,MATCH(B226,Historical!$B$7:$B$1192,0))/INDEX(Historical!$D$7:$D$1190,MATCH(B226,Historical!$B$7:$B$1192,0))-1)*100)</f>
        <v>9.7560975609756184</v>
      </c>
      <c r="T226" s="474">
        <f>IF(INDEX(Historical!$F$7:$F$1190,MATCH(B226,Historical!$B$7:$B$1192,0))=0,"n/a",((INDEX(Historical!$C$7:$C$1190,MATCH(B226,Historical!$B$7:$B$1192,0))/INDEX(Historical!$F$7:$F$1190,MATCH(B226,Historical!$B$7:$B$1192,0)))^(1/3)-1)*100)</f>
        <v>27.180779953799174</v>
      </c>
      <c r="U226" s="474">
        <f>IF(INDEX(Historical!$H$7:$H$1190,MATCH(B226,Historical!$B$7:$B$1192,0))=0,"n/a",((INDEX(Historical!$C$7:$C$1190,MATCH(B226,Historical!$B$7:$B$1192,0))/INDEX(Historical!$H$7:$H$1190,MATCH(B226,Historical!$B$7:$B$1192,0)))^(1/5)-1)*100)</f>
        <v>39.253448730679708</v>
      </c>
      <c r="V226" s="474" t="str">
        <f>IF(INDEX(Historical!$M$7:$M$1190,MATCH(B226,Historical!$B$7:$B$1192,0))=0,"n/a",((INDEX(Historical!$C$7:$C$1190,MATCH(B226,Historical!$B$7:$B$1192,0))/INDEX(Historical!$M$7:$M$1190,MATCH(B226,Historical!$B$7:$B$1192,0)))^(1/10)-1)*100)</f>
        <v>n/a</v>
      </c>
      <c r="W226" s="475" t="str">
        <f t="shared" si="55"/>
        <v>n/a</v>
      </c>
      <c r="X226" s="476">
        <f t="shared" si="56"/>
        <v>0.6503222122379011</v>
      </c>
      <c r="Y226" s="605"/>
      <c r="Z226" s="526">
        <f t="shared" si="57"/>
        <v>28.429282160625441</v>
      </c>
      <c r="AA226" s="533">
        <f t="shared" si="58"/>
        <v>10.572850035536602</v>
      </c>
      <c r="AB226" s="528">
        <v>12</v>
      </c>
      <c r="AC226" s="534">
        <v>14.07</v>
      </c>
      <c r="AD226" s="534" t="s">
        <v>135</v>
      </c>
      <c r="AE226" s="534">
        <v>3.06</v>
      </c>
      <c r="AF226" s="534">
        <v>1.1100000000000001</v>
      </c>
      <c r="AG226" s="534">
        <v>13.55</v>
      </c>
      <c r="AH226" s="534">
        <v>-22.88</v>
      </c>
      <c r="AI226" s="534">
        <v>-2.11</v>
      </c>
      <c r="AJ226" s="534">
        <v>60.36</v>
      </c>
      <c r="AK226" s="534">
        <v>-1.8499999999999999</v>
      </c>
      <c r="AL226" s="535">
        <v>43060</v>
      </c>
      <c r="AM226" s="536">
        <v>37.29</v>
      </c>
      <c r="AN226" s="534">
        <v>0.39</v>
      </c>
      <c r="AO226" s="537">
        <f t="shared" si="59"/>
        <v>31.369493559353913</v>
      </c>
      <c r="AP226" s="538">
        <f t="shared" si="60"/>
        <v>41.942343594890517</v>
      </c>
      <c r="AQ226" s="582">
        <f t="shared" si="61"/>
        <v>-27.778539540765834</v>
      </c>
      <c r="AR226" s="430">
        <f>INDEX(Historical!$C$7:$C$1190,MATCH(B226,Historical!$B$7:$B$1214,0))*IF(AH226="n/a",1.03,IF(AH226&lt;0,1.01,IF(AH226&gt;10,1.1,(1+AH226/100))))</f>
        <v>3.6360000000000001</v>
      </c>
      <c r="AS226" s="533">
        <f t="shared" si="62"/>
        <v>3.6723600000000003</v>
      </c>
      <c r="AT226" s="533">
        <f t="shared" si="66"/>
        <v>3.7090836000000005</v>
      </c>
      <c r="AU226" s="533">
        <f t="shared" si="66"/>
        <v>3.7461744360000004</v>
      </c>
      <c r="AV226" s="533">
        <f t="shared" si="66"/>
        <v>3.7836361803600003</v>
      </c>
      <c r="AW226" s="526">
        <f t="shared" si="63"/>
        <v>18.547254216360002</v>
      </c>
      <c r="AX226" s="539">
        <f t="shared" si="64"/>
        <v>12.467904151895674</v>
      </c>
      <c r="AY226" s="607">
        <v>1.1200000000000001</v>
      </c>
      <c r="AZ226" s="536">
        <v>30.490000000000002</v>
      </c>
      <c r="BA226" s="536">
        <v>-25.790000000000003</v>
      </c>
      <c r="BB226" s="536">
        <v>4.3</v>
      </c>
      <c r="BC226" s="536">
        <v>-1.9800000000000002</v>
      </c>
      <c r="BD226" s="592"/>
      <c r="BE226" s="421">
        <v>2018</v>
      </c>
      <c r="BF226" s="421">
        <f t="shared" si="67"/>
        <v>1</v>
      </c>
      <c r="BG226" s="559">
        <v>7.1</v>
      </c>
      <c r="BH226" t="s">
        <v>3876</v>
      </c>
      <c r="BI226" t="s">
        <v>3877</v>
      </c>
    </row>
    <row r="227" spans="1:61" ht="11.25" customHeight="1" x14ac:dyDescent="0.25">
      <c r="A227" s="8" t="s">
        <v>557</v>
      </c>
      <c r="B227" s="405" t="s">
        <v>558</v>
      </c>
      <c r="C227" s="734" t="s">
        <v>111</v>
      </c>
      <c r="D227" s="734" t="s">
        <v>3647</v>
      </c>
      <c r="E227" s="504">
        <v>26</v>
      </c>
      <c r="F227" s="33">
        <v>142</v>
      </c>
      <c r="G227" s="33" t="s">
        <v>105</v>
      </c>
      <c r="H227" s="33" t="s">
        <v>105</v>
      </c>
      <c r="I227" s="573">
        <v>49.68</v>
      </c>
      <c r="J227" s="430">
        <f t="shared" si="52"/>
        <v>1.7713365539452495</v>
      </c>
      <c r="K227" s="575">
        <v>0.22</v>
      </c>
      <c r="L227" s="406">
        <v>4</v>
      </c>
      <c r="M227" s="423">
        <f t="shared" si="53"/>
        <v>0.88</v>
      </c>
      <c r="N227" s="183" t="s">
        <v>446</v>
      </c>
      <c r="O227" s="505">
        <v>0.215</v>
      </c>
      <c r="P227" s="422">
        <v>45772</v>
      </c>
      <c r="Q227" s="422">
        <v>45800</v>
      </c>
      <c r="R227" s="423">
        <f t="shared" si="54"/>
        <v>2.3255813953488391</v>
      </c>
      <c r="S227" s="474">
        <f>IF(INDEX(Historical!$D$7:$D$1190,MATCH(B227,Historical!$B$7:$B$1192,0))=0,"n/a",(INDEX(Historical!$C$7:$C$1190,MATCH(B227,Historical!$B$7:$B$1192,0))/INDEX(Historical!$D$7:$D$1190,MATCH(B227,Historical!$B$7:$B$1192,0))-1)*100)</f>
        <v>11.428571428571432</v>
      </c>
      <c r="T227" s="474">
        <f>IF(INDEX(Historical!$F$7:$F$1190,MATCH(B227,Historical!$B$7:$B$1192,0))=0,"n/a",((INDEX(Historical!$C$7:$C$1190,MATCH(B227,Historical!$B$7:$B$1192,0))/INDEX(Historical!$F$7:$F$1190,MATCH(B227,Historical!$B$7:$B$1192,0)))^(1/3)-1)*100)</f>
        <v>11.678316506545784</v>
      </c>
      <c r="U227" s="474">
        <f>IF(INDEX(Historical!$H$7:$H$1190,MATCH(B227,Historical!$B$7:$B$1192,0))=0,"n/a",((INDEX(Historical!$C$7:$C$1190,MATCH(B227,Historical!$B$7:$B$1192,0))/INDEX(Historical!$H$7:$H$1190,MATCH(B227,Historical!$B$7:$B$1192,0)))^(1/5)-1)*100)</f>
        <v>12.388291480088842</v>
      </c>
      <c r="V227" s="474">
        <f>IF(INDEX(Historical!$M$7:$M$1190,MATCH(B227,Historical!$B$7:$B$1192,0))=0,"n/a",((INDEX(Historical!$C$7:$C$1190,MATCH(B227,Historical!$B$7:$B$1192,0))/INDEX(Historical!$M$7:$M$1190,MATCH(B227,Historical!$B$7:$B$1192,0)))^(1/10)-1)*100)</f>
        <v>12.050928441551644</v>
      </c>
      <c r="W227" s="475">
        <f t="shared" si="55"/>
        <v>1.0279947756866574</v>
      </c>
      <c r="X227" s="476">
        <f t="shared" si="56"/>
        <v>1.5902813196519694</v>
      </c>
      <c r="Y227" s="442"/>
      <c r="Z227" s="430">
        <f t="shared" si="57"/>
        <v>85.436893203883486</v>
      </c>
      <c r="AA227" s="581">
        <f t="shared" si="58"/>
        <v>48.23300970873786</v>
      </c>
      <c r="AB227" s="406">
        <v>12</v>
      </c>
      <c r="AC227" s="568">
        <v>1.03</v>
      </c>
      <c r="AD227" s="568">
        <v>4.5599999999999996</v>
      </c>
      <c r="AE227" s="568">
        <v>7.33</v>
      </c>
      <c r="AF227" s="568">
        <v>14.97</v>
      </c>
      <c r="AG227" s="568">
        <v>32.57</v>
      </c>
      <c r="AH227" s="568">
        <v>11.34</v>
      </c>
      <c r="AI227" s="568">
        <v>10.97</v>
      </c>
      <c r="AJ227" s="568">
        <v>7.79</v>
      </c>
      <c r="AK227" s="568">
        <v>10.52</v>
      </c>
      <c r="AL227" s="576">
        <v>57010</v>
      </c>
      <c r="AM227" s="571">
        <v>0.2</v>
      </c>
      <c r="AN227" s="568">
        <v>0.14000000000000001</v>
      </c>
      <c r="AO227" s="510">
        <f t="shared" si="59"/>
        <v>-34.073381674703768</v>
      </c>
      <c r="AP227" s="511">
        <f t="shared" si="60"/>
        <v>14.159628034034093</v>
      </c>
      <c r="AQ227" s="582">
        <f t="shared" si="61"/>
        <v>466.48944496975042</v>
      </c>
      <c r="AR227" s="430">
        <f>INDEX(Historical!$C$7:$C$1190,MATCH(B227,Historical!$B$7:$B$1214,0))*IF(AH227="n/a",1.03,IF(AH227&lt;0,1.01,IF(AH227&gt;10,1.1,(1+AH227/100))))</f>
        <v>0.8580000000000001</v>
      </c>
      <c r="AS227" s="581">
        <f t="shared" si="62"/>
        <v>0.94380000000000019</v>
      </c>
      <c r="AT227" s="581">
        <f t="shared" ref="AT227:AV246" si="68">IF($AK227="n/a",1.03*AS227,IF($AK227&lt;0,1.01*AS227,IF($AK227&gt;10,1.1*AS227,(1+$AK227/100)*AS227)))</f>
        <v>1.0381800000000003</v>
      </c>
      <c r="AU227" s="581">
        <f t="shared" si="68"/>
        <v>1.1419980000000005</v>
      </c>
      <c r="AV227" s="581">
        <f t="shared" si="68"/>
        <v>1.2561978000000007</v>
      </c>
      <c r="AW227" s="430">
        <f t="shared" si="63"/>
        <v>5.2381758000000023</v>
      </c>
      <c r="AX227" s="516">
        <f t="shared" si="64"/>
        <v>10.543832125603869</v>
      </c>
      <c r="AY227" s="606">
        <v>0.97</v>
      </c>
      <c r="AZ227" s="571">
        <v>55.04</v>
      </c>
      <c r="BA227" s="571">
        <v>-1.8800000000000001</v>
      </c>
      <c r="BB227" s="571">
        <v>7.8</v>
      </c>
      <c r="BC227" s="571">
        <v>21.58</v>
      </c>
      <c r="BE227" s="421">
        <v>2000</v>
      </c>
      <c r="BF227" s="421">
        <f t="shared" si="67"/>
        <v>3</v>
      </c>
      <c r="BG227" s="578">
        <v>24.72</v>
      </c>
      <c r="BH227" t="s">
        <v>3876</v>
      </c>
      <c r="BI227" t="s">
        <v>3877</v>
      </c>
    </row>
    <row r="228" spans="1:61" ht="11.25" customHeight="1" x14ac:dyDescent="0.25">
      <c r="A228" s="95" t="s">
        <v>4207</v>
      </c>
      <c r="B228" s="405" t="s">
        <v>1116</v>
      </c>
      <c r="C228" s="734" t="s">
        <v>107</v>
      </c>
      <c r="D228" s="734" t="s">
        <v>3652</v>
      </c>
      <c r="E228" s="504">
        <v>13</v>
      </c>
      <c r="F228" s="33">
        <v>397</v>
      </c>
      <c r="G228" s="33" t="s">
        <v>105</v>
      </c>
      <c r="H228" s="33" t="s">
        <v>105</v>
      </c>
      <c r="I228" s="573">
        <v>52.32</v>
      </c>
      <c r="J228" s="430">
        <f t="shared" si="52"/>
        <v>2.217125382262997</v>
      </c>
      <c r="K228" s="575">
        <v>0.28999999999999998</v>
      </c>
      <c r="L228" s="406">
        <v>4</v>
      </c>
      <c r="M228" s="423">
        <f t="shared" si="53"/>
        <v>1.1599999999999999</v>
      </c>
      <c r="N228" s="183" t="s">
        <v>106</v>
      </c>
      <c r="O228" s="505">
        <v>0.25</v>
      </c>
      <c r="P228" s="422">
        <v>45702</v>
      </c>
      <c r="Q228" s="422">
        <v>45716</v>
      </c>
      <c r="R228" s="423">
        <f t="shared" si="54"/>
        <v>15.999999999999993</v>
      </c>
      <c r="S228" s="474">
        <f>IF(INDEX(Historical!$D$7:$D$1190,MATCH(B228,Historical!$B$7:$B$1192,0))=0,"n/a",(INDEX(Historical!$C$7:$C$1190,MATCH(B228,Historical!$B$7:$B$1192,0))/INDEX(Historical!$D$7:$D$1190,MATCH(B228,Historical!$B$7:$B$1192,0))-1)*100)</f>
        <v>9.8901098901098763</v>
      </c>
      <c r="T228" s="474">
        <f>IF(INDEX(Historical!$F$7:$F$1190,MATCH(B228,Historical!$B$7:$B$1192,0))=0,"n/a",((INDEX(Historical!$C$7:$C$1190,MATCH(B228,Historical!$B$7:$B$1192,0))/INDEX(Historical!$F$7:$F$1190,MATCH(B228,Historical!$B$7:$B$1192,0)))^(1/3)-1)*100)</f>
        <v>11.57215834702825</v>
      </c>
      <c r="U228" s="474">
        <f>IF(INDEX(Historical!$H$7:$H$1190,MATCH(B228,Historical!$B$7:$B$1192,0))=0,"n/a",((INDEX(Historical!$C$7:$C$1190,MATCH(B228,Historical!$B$7:$B$1192,0))/INDEX(Historical!$H$7:$H$1190,MATCH(B228,Historical!$B$7:$B$1192,0)))^(1/5)-1)*100)</f>
        <v>10.756634324829006</v>
      </c>
      <c r="V228" s="474">
        <f>IF(INDEX(Historical!$M$7:$M$1190,MATCH(B228,Historical!$B$7:$B$1192,0))=0,"n/a",((INDEX(Historical!$C$7:$C$1190,MATCH(B228,Historical!$B$7:$B$1192,0))/INDEX(Historical!$M$7:$M$1190,MATCH(B228,Historical!$B$7:$B$1192,0)))^(1/10)-1)*100)</f>
        <v>9.0624051551269513</v>
      </c>
      <c r="W228" s="475">
        <f t="shared" si="55"/>
        <v>1.1869513821883768</v>
      </c>
      <c r="X228" s="476">
        <f t="shared" si="56"/>
        <v>0.7596493167252123</v>
      </c>
      <c r="Y228" s="442"/>
      <c r="Z228" s="430">
        <f t="shared" si="57"/>
        <v>20.640569395017792</v>
      </c>
      <c r="AA228" s="581">
        <f t="shared" si="58"/>
        <v>9.3096085409252662</v>
      </c>
      <c r="AB228" s="406">
        <v>12</v>
      </c>
      <c r="AC228" s="568">
        <v>5.62</v>
      </c>
      <c r="AD228" s="568">
        <v>1.1299999999999999</v>
      </c>
      <c r="AE228" s="568">
        <v>1.61</v>
      </c>
      <c r="AF228" s="568">
        <v>1.31</v>
      </c>
      <c r="AG228" s="568">
        <v>14.31</v>
      </c>
      <c r="AH228" s="568">
        <v>5.46</v>
      </c>
      <c r="AI228" s="568">
        <v>8.86</v>
      </c>
      <c r="AJ228" s="568">
        <v>14.16</v>
      </c>
      <c r="AK228" s="568">
        <v>8.23</v>
      </c>
      <c r="AL228" s="576">
        <v>435.48</v>
      </c>
      <c r="AM228" s="571">
        <v>9.16</v>
      </c>
      <c r="AN228" s="568">
        <v>0.82</v>
      </c>
      <c r="AO228" s="510">
        <f t="shared" si="59"/>
        <v>3.6641511661667376</v>
      </c>
      <c r="AP228" s="511">
        <f t="shared" si="60"/>
        <v>12.973759707092004</v>
      </c>
      <c r="AQ228" s="582">
        <f t="shared" si="61"/>
        <v>-26.377578328905194</v>
      </c>
      <c r="AR228" s="430">
        <f>INDEX(Historical!$C$7:$C$1190,MATCH(B228,Historical!$B$7:$B$1214,0))*IF(AH228="n/a",1.03,IF(AH228&lt;0,1.01,IF(AH228&gt;10,1.1,(1+AH228/100))))</f>
        <v>1.0546</v>
      </c>
      <c r="AS228" s="581">
        <f t="shared" si="62"/>
        <v>1.1480375599999999</v>
      </c>
      <c r="AT228" s="581">
        <f t="shared" si="68"/>
        <v>1.242521051188</v>
      </c>
      <c r="AU228" s="581">
        <f t="shared" si="68"/>
        <v>1.3447805337007726</v>
      </c>
      <c r="AV228" s="581">
        <f t="shared" si="68"/>
        <v>1.4554559716243463</v>
      </c>
      <c r="AW228" s="430">
        <f t="shared" si="63"/>
        <v>6.2453951165131185</v>
      </c>
      <c r="AX228" s="516">
        <f t="shared" si="64"/>
        <v>11.936917271622933</v>
      </c>
      <c r="AY228" s="606">
        <v>0.72</v>
      </c>
      <c r="AZ228" s="571">
        <v>26.650000000000002</v>
      </c>
      <c r="BA228" s="571">
        <v>-7.33</v>
      </c>
      <c r="BB228" s="571">
        <v>3.2300000000000004</v>
      </c>
      <c r="BC228" s="571">
        <v>6.39</v>
      </c>
      <c r="BE228" s="421">
        <v>2013</v>
      </c>
      <c r="BF228" s="421">
        <f t="shared" si="67"/>
        <v>1</v>
      </c>
      <c r="BG228" s="578">
        <v>1.22</v>
      </c>
      <c r="BH228" t="s">
        <v>3876</v>
      </c>
      <c r="BI228" t="s">
        <v>3877</v>
      </c>
    </row>
    <row r="229" spans="1:61" ht="11.25" customHeight="1" x14ac:dyDescent="0.25">
      <c r="A229" s="577" t="s">
        <v>4828</v>
      </c>
      <c r="B229" s="405" t="s">
        <v>4824</v>
      </c>
      <c r="C229" s="734" t="s">
        <v>107</v>
      </c>
      <c r="D229" s="734" t="s">
        <v>3652</v>
      </c>
      <c r="E229" s="504">
        <v>8</v>
      </c>
      <c r="F229" s="33">
        <v>566</v>
      </c>
      <c r="G229" s="33" t="s">
        <v>105</v>
      </c>
      <c r="H229" s="33" t="s">
        <v>105</v>
      </c>
      <c r="I229" s="573">
        <v>53.68</v>
      </c>
      <c r="J229" s="430">
        <f t="shared" si="52"/>
        <v>1.4157973174366618</v>
      </c>
      <c r="K229" s="575">
        <v>0.19</v>
      </c>
      <c r="L229" s="406">
        <v>4</v>
      </c>
      <c r="M229" s="423">
        <f t="shared" si="53"/>
        <v>0.76</v>
      </c>
      <c r="N229" s="183" t="s">
        <v>1164</v>
      </c>
      <c r="O229" s="505">
        <v>0.17</v>
      </c>
      <c r="P229" s="422">
        <v>45699</v>
      </c>
      <c r="Q229" s="422">
        <v>45713</v>
      </c>
      <c r="R229" s="423">
        <f t="shared" si="54"/>
        <v>11.764705882352935</v>
      </c>
      <c r="S229" s="474">
        <f>IF(INDEX(Historical!$D$7:$D$1190,MATCH(B229,Historical!$B$7:$B$1192,0))=0,"n/a",(INDEX(Historical!$C$7:$C$1190,MATCH(B229,Historical!$B$7:$B$1192,0))/INDEX(Historical!$D$7:$D$1190,MATCH(B229,Historical!$B$7:$B$1192,0))-1)*100)</f>
        <v>13.333333333333353</v>
      </c>
      <c r="T229" s="474">
        <f>IF(INDEX(Historical!$F$7:$F$1190,MATCH(B229,Historical!$B$7:$B$1192,0))=0,"n/a",((INDEX(Historical!$C$7:$C$1190,MATCH(B229,Historical!$B$7:$B$1192,0))/INDEX(Historical!$F$7:$F$1190,MATCH(B229,Historical!$B$7:$B$1192,0)))^(1/3)-1)*100)</f>
        <v>15.616214441920405</v>
      </c>
      <c r="U229" s="474">
        <f>IF(INDEX(Historical!$H$7:$H$1190,MATCH(B229,Historical!$B$7:$B$1192,0))=0,"n/a",((INDEX(Historical!$C$7:$C$1190,MATCH(B229,Historical!$B$7:$B$1192,0))/INDEX(Historical!$H$7:$H$1190,MATCH(B229,Historical!$B$7:$B$1192,0)))^(1/5)-1)*100)</f>
        <v>16.271101521949817</v>
      </c>
      <c r="V229" s="474" t="str">
        <f>IF(INDEX(Historical!$M$7:$M$1190,MATCH(B229,Historical!$B$7:$B$1192,0))=0,"n/a",((INDEX(Historical!$C$7:$C$1190,MATCH(B229,Historical!$B$7:$B$1192,0))/INDEX(Historical!$M$7:$M$1190,MATCH(B229,Historical!$B$7:$B$1192,0)))^(1/10)-1)*100)</f>
        <v>n/a</v>
      </c>
      <c r="W229" s="475" t="str">
        <f t="shared" si="55"/>
        <v>n/a</v>
      </c>
      <c r="X229" s="476" t="str">
        <f t="shared" si="56"/>
        <v>n/a</v>
      </c>
      <c r="Y229" s="451"/>
      <c r="Z229" s="430">
        <f t="shared" si="57"/>
        <v>39.37823834196891</v>
      </c>
      <c r="AA229" s="581">
        <f t="shared" si="58"/>
        <v>27.813471502590673</v>
      </c>
      <c r="AB229" s="406">
        <v>12</v>
      </c>
      <c r="AC229" s="568">
        <v>1.93</v>
      </c>
      <c r="AD229" s="568" t="s">
        <v>135</v>
      </c>
      <c r="AE229" s="568">
        <v>4.0199999999999996</v>
      </c>
      <c r="AF229" s="568">
        <v>1.53</v>
      </c>
      <c r="AG229" s="568">
        <v>5.81</v>
      </c>
      <c r="AH229" s="568">
        <v>9.77</v>
      </c>
      <c r="AI229" s="568">
        <v>21.92</v>
      </c>
      <c r="AJ229" s="568">
        <v>-1.39</v>
      </c>
      <c r="AK229" s="568" t="s">
        <v>135</v>
      </c>
      <c r="AL229" s="576">
        <v>2890</v>
      </c>
      <c r="AM229" s="571">
        <v>25.75</v>
      </c>
      <c r="AN229" s="568">
        <v>0.14000000000000001</v>
      </c>
      <c r="AO229" s="510">
        <f t="shared" si="59"/>
        <v>-10.126572663204193</v>
      </c>
      <c r="AP229" s="511">
        <f t="shared" si="60"/>
        <v>17.68689883938648</v>
      </c>
      <c r="AQ229" s="582">
        <f t="shared" si="61"/>
        <v>37.525127237758497</v>
      </c>
      <c r="AR229" s="430">
        <f>INDEX(Historical!$C$7:$C$1190,MATCH(B229,Historical!$B$7:$B$1214,0))*IF(AH229="n/a",1.03,IF(AH229&lt;0,1.01,IF(AH229&gt;10,1.1,(1+AH229/100))))</f>
        <v>0.74643599999999999</v>
      </c>
      <c r="AS229" s="581">
        <f t="shared" si="62"/>
        <v>0.82107960000000002</v>
      </c>
      <c r="AT229" s="581">
        <f t="shared" si="68"/>
        <v>0.84571198800000003</v>
      </c>
      <c r="AU229" s="581">
        <f t="shared" si="68"/>
        <v>0.87108334764000006</v>
      </c>
      <c r="AV229" s="581">
        <f t="shared" si="68"/>
        <v>0.89721584806920007</v>
      </c>
      <c r="AW229" s="430">
        <f t="shared" si="63"/>
        <v>4.1815267837092005</v>
      </c>
      <c r="AX229" s="516">
        <f t="shared" si="64"/>
        <v>7.7897294778487334</v>
      </c>
      <c r="AY229" s="606">
        <v>0.93</v>
      </c>
      <c r="AZ229" s="571">
        <v>38.24</v>
      </c>
      <c r="BA229" s="571">
        <v>-8.82</v>
      </c>
      <c r="BB229" s="571">
        <v>10.37</v>
      </c>
      <c r="BC229" s="571">
        <v>10.190000000000001</v>
      </c>
      <c r="BE229" s="421">
        <v>2018</v>
      </c>
      <c r="BF229" s="421">
        <f t="shared" si="67"/>
        <v>1</v>
      </c>
      <c r="BG229" s="578">
        <v>0.70000000000000007</v>
      </c>
      <c r="BH229" t="s">
        <v>3876</v>
      </c>
      <c r="BI229" t="s">
        <v>3877</v>
      </c>
    </row>
    <row r="230" spans="1:61" ht="11.25" customHeight="1" x14ac:dyDescent="0.25">
      <c r="A230" s="577" t="s">
        <v>4696</v>
      </c>
      <c r="B230" s="405" t="s">
        <v>4689</v>
      </c>
      <c r="C230" s="734" t="s">
        <v>107</v>
      </c>
      <c r="D230" s="734" t="s">
        <v>3652</v>
      </c>
      <c r="E230" s="504">
        <v>8</v>
      </c>
      <c r="F230" s="33">
        <v>568</v>
      </c>
      <c r="G230" s="33" t="s">
        <v>105</v>
      </c>
      <c r="H230" s="33" t="s">
        <v>105</v>
      </c>
      <c r="I230" s="573">
        <v>22.23</v>
      </c>
      <c r="J230" s="430">
        <f t="shared" si="52"/>
        <v>3.2388663967611335</v>
      </c>
      <c r="K230" s="575">
        <v>0.18</v>
      </c>
      <c r="L230" s="406">
        <v>4</v>
      </c>
      <c r="M230" s="423">
        <f t="shared" si="53"/>
        <v>0.72</v>
      </c>
      <c r="N230" s="183" t="s">
        <v>288</v>
      </c>
      <c r="O230" s="505">
        <v>0.16</v>
      </c>
      <c r="P230" s="422">
        <v>45709</v>
      </c>
      <c r="Q230" s="422">
        <v>45723</v>
      </c>
      <c r="R230" s="423">
        <f t="shared" si="54"/>
        <v>12.499999999999993</v>
      </c>
      <c r="S230" s="474">
        <f>IF(INDEX(Historical!$D$7:$D$1190,MATCH(B230,Historical!$B$7:$B$1192,0))=0,"n/a",(INDEX(Historical!$C$7:$C$1190,MATCH(B230,Historical!$B$7:$B$1192,0))/INDEX(Historical!$D$7:$D$1190,MATCH(B230,Historical!$B$7:$B$1192,0))-1)*100)</f>
        <v>14.285714285714279</v>
      </c>
      <c r="T230" s="474">
        <f>IF(INDEX(Historical!$F$7:$F$1190,MATCH(B230,Historical!$B$7:$B$1192,0))=0,"n/a",((INDEX(Historical!$C$7:$C$1190,MATCH(B230,Historical!$B$7:$B$1192,0))/INDEX(Historical!$F$7:$F$1190,MATCH(B230,Historical!$B$7:$B$1192,0)))^(1/3)-1)*100)</f>
        <v>27.332547138309327</v>
      </c>
      <c r="U230" s="474">
        <f>IF(INDEX(Historical!$H$7:$H$1190,MATCH(B230,Historical!$B$7:$B$1192,0))=0,"n/a",((INDEX(Historical!$C$7:$C$1190,MATCH(B230,Historical!$B$7:$B$1192,0))/INDEX(Historical!$H$7:$H$1190,MATCH(B230,Historical!$B$7:$B$1192,0)))^(1/5)-1)*100)</f>
        <v>35.522182680096194</v>
      </c>
      <c r="V230" s="474" t="str">
        <f>IF(INDEX(Historical!$M$7:$M$1190,MATCH(B230,Historical!$B$7:$B$1192,0))=0,"n/a",((INDEX(Historical!$C$7:$C$1190,MATCH(B230,Historical!$B$7:$B$1192,0))/INDEX(Historical!$M$7:$M$1190,MATCH(B230,Historical!$B$7:$B$1192,0)))^(1/10)-1)*100)</f>
        <v>n/a</v>
      </c>
      <c r="W230" s="475" t="str">
        <f t="shared" si="55"/>
        <v>n/a</v>
      </c>
      <c r="X230" s="476">
        <f t="shared" si="56"/>
        <v>1.8725452124457664</v>
      </c>
      <c r="Y230" s="451"/>
      <c r="Z230" s="430">
        <f t="shared" si="57"/>
        <v>38.297872340425535</v>
      </c>
      <c r="AA230" s="581">
        <f t="shared" si="58"/>
        <v>11.824468085106384</v>
      </c>
      <c r="AB230" s="406">
        <v>12</v>
      </c>
      <c r="AC230" s="568">
        <v>1.88</v>
      </c>
      <c r="AD230" s="568">
        <v>1.26</v>
      </c>
      <c r="AE230" s="568">
        <v>2.86</v>
      </c>
      <c r="AF230" s="568">
        <v>1.95</v>
      </c>
      <c r="AG230" s="568">
        <v>18.38</v>
      </c>
      <c r="AH230" s="568">
        <v>8.3699999999999992</v>
      </c>
      <c r="AI230" s="568">
        <v>10.39</v>
      </c>
      <c r="AJ230" s="568">
        <v>18.970000000000002</v>
      </c>
      <c r="AK230" s="568">
        <v>9.42</v>
      </c>
      <c r="AL230" s="576">
        <v>3570</v>
      </c>
      <c r="AM230" s="571">
        <v>2.2399999999999998</v>
      </c>
      <c r="AN230" s="568">
        <v>0.17</v>
      </c>
      <c r="AO230" s="510">
        <f t="shared" si="59"/>
        <v>26.936580991750944</v>
      </c>
      <c r="AP230" s="511">
        <f t="shared" si="60"/>
        <v>38.761049076857326</v>
      </c>
      <c r="AQ230" s="582">
        <f t="shared" si="61"/>
        <v>1.2317753495686423</v>
      </c>
      <c r="AR230" s="430">
        <f>INDEX(Historical!$C$7:$C$1190,MATCH(B230,Historical!$B$7:$B$1214,0))*IF(AH230="n/a",1.03,IF(AH230&lt;0,1.01,IF(AH230&gt;10,1.1,(1+AH230/100))))</f>
        <v>0.69356799999999996</v>
      </c>
      <c r="AS230" s="581">
        <f t="shared" si="62"/>
        <v>0.76292480000000007</v>
      </c>
      <c r="AT230" s="581">
        <f t="shared" si="68"/>
        <v>0.83479231616000016</v>
      </c>
      <c r="AU230" s="581">
        <f t="shared" si="68"/>
        <v>0.91342975234227219</v>
      </c>
      <c r="AV230" s="581">
        <f t="shared" si="68"/>
        <v>0.99947483501291434</v>
      </c>
      <c r="AW230" s="430">
        <f t="shared" si="63"/>
        <v>4.2041897035151869</v>
      </c>
      <c r="AX230" s="516">
        <f t="shared" si="64"/>
        <v>18.912234383784014</v>
      </c>
      <c r="AY230" s="606">
        <v>0.96</v>
      </c>
      <c r="AZ230" s="571">
        <v>35.549999999999997</v>
      </c>
      <c r="BA230" s="571">
        <v>-1.66</v>
      </c>
      <c r="BB230" s="571">
        <v>4.29</v>
      </c>
      <c r="BC230" s="571">
        <v>10.79</v>
      </c>
      <c r="BE230" s="421">
        <v>2018</v>
      </c>
      <c r="BF230" s="421">
        <f t="shared" si="67"/>
        <v>1</v>
      </c>
      <c r="BG230" s="578">
        <v>1.6199999999999999</v>
      </c>
      <c r="BH230" t="s">
        <v>3876</v>
      </c>
      <c r="BI230" t="s">
        <v>3877</v>
      </c>
    </row>
    <row r="231" spans="1:61" ht="11.25" customHeight="1" x14ac:dyDescent="0.25">
      <c r="A231" s="95" t="s">
        <v>4209</v>
      </c>
      <c r="B231" s="405" t="s">
        <v>1118</v>
      </c>
      <c r="C231" s="734" t="s">
        <v>107</v>
      </c>
      <c r="D231" s="734" t="s">
        <v>3652</v>
      </c>
      <c r="E231" s="504">
        <v>13</v>
      </c>
      <c r="F231" s="33">
        <v>380</v>
      </c>
      <c r="G231" s="33" t="s">
        <v>36</v>
      </c>
      <c r="H231" s="33" t="s">
        <v>36</v>
      </c>
      <c r="I231" s="573">
        <v>37.979999999999997</v>
      </c>
      <c r="J231" s="430">
        <f t="shared" si="52"/>
        <v>3.2648762506582414</v>
      </c>
      <c r="K231" s="575">
        <v>0.31</v>
      </c>
      <c r="L231" s="406">
        <v>4</v>
      </c>
      <c r="M231" s="423">
        <f t="shared" si="53"/>
        <v>1.24</v>
      </c>
      <c r="N231" s="183" t="s">
        <v>234</v>
      </c>
      <c r="O231" s="505">
        <v>0.28999999999999998</v>
      </c>
      <c r="P231" s="609">
        <v>45512</v>
      </c>
      <c r="Q231" s="609">
        <v>45527</v>
      </c>
      <c r="R231" s="423">
        <f t="shared" si="54"/>
        <v>6.8965517241379377</v>
      </c>
      <c r="S231" s="474">
        <f>IF(INDEX(Historical!$D$7:$D$1190,MATCH(B231,Historical!$B$7:$B$1192,0))=0,"n/a",(INDEX(Historical!$C$7:$C$1190,MATCH(B231,Historical!$B$7:$B$1192,0))/INDEX(Historical!$D$7:$D$1190,MATCH(B231,Historical!$B$7:$B$1192,0))-1)*100)</f>
        <v>3.4482758620689724</v>
      </c>
      <c r="T231" s="474">
        <f>IF(INDEX(Historical!$F$7:$F$1190,MATCH(B231,Historical!$B$7:$B$1192,0))=0,"n/a",((INDEX(Historical!$C$7:$C$1190,MATCH(B231,Historical!$B$7:$B$1192,0))/INDEX(Historical!$F$7:$F$1190,MATCH(B231,Historical!$B$7:$B$1192,0)))^(1/3)-1)*100)</f>
        <v>4.8856246288386806</v>
      </c>
      <c r="U231" s="474">
        <f>IF(INDEX(Historical!$H$7:$H$1190,MATCH(B231,Historical!$B$7:$B$1192,0))=0,"n/a",((INDEX(Historical!$C$7:$C$1190,MATCH(B231,Historical!$B$7:$B$1192,0))/INDEX(Historical!$H$7:$H$1190,MATCH(B231,Historical!$B$7:$B$1192,0)))^(1/5)-1)*100)</f>
        <v>4.5639552591273169</v>
      </c>
      <c r="V231" s="474">
        <f>IF(INDEX(Historical!$M$7:$M$1190,MATCH(B231,Historical!$B$7:$B$1192,0))=0,"n/a",((INDEX(Historical!$C$7:$C$1190,MATCH(B231,Historical!$B$7:$B$1192,0))/INDEX(Historical!$M$7:$M$1190,MATCH(B231,Historical!$B$7:$B$1192,0)))^(1/10)-1)*100)</f>
        <v>9.1493425617896982</v>
      </c>
      <c r="W231" s="475">
        <f t="shared" si="55"/>
        <v>0.4988287659255119</v>
      </c>
      <c r="X231" s="476">
        <f t="shared" si="56"/>
        <v>1.7553674073566603</v>
      </c>
      <c r="Y231" s="449"/>
      <c r="Z231" s="430">
        <f t="shared" si="57"/>
        <v>45.588235294117645</v>
      </c>
      <c r="AA231" s="581">
        <f t="shared" si="58"/>
        <v>13.963235294117645</v>
      </c>
      <c r="AB231" s="406">
        <v>12</v>
      </c>
      <c r="AC231" s="568">
        <v>2.72</v>
      </c>
      <c r="AD231" s="568" t="s">
        <v>135</v>
      </c>
      <c r="AE231" s="568">
        <v>3.76</v>
      </c>
      <c r="AF231" s="568">
        <v>1.38</v>
      </c>
      <c r="AG231" s="568">
        <v>9.91</v>
      </c>
      <c r="AH231" s="568">
        <v>-9.86</v>
      </c>
      <c r="AI231" s="568">
        <v>10.94</v>
      </c>
      <c r="AJ231" s="568">
        <v>2.6</v>
      </c>
      <c r="AK231" s="568" t="s">
        <v>135</v>
      </c>
      <c r="AL231" s="576">
        <v>695.6</v>
      </c>
      <c r="AM231" s="571">
        <v>16</v>
      </c>
      <c r="AN231" s="568">
        <v>0</v>
      </c>
      <c r="AO231" s="510">
        <f t="shared" si="59"/>
        <v>-6.1344037843320862</v>
      </c>
      <c r="AP231" s="511">
        <f t="shared" si="60"/>
        <v>7.8288315097855588</v>
      </c>
      <c r="AQ231" s="582">
        <f t="shared" si="61"/>
        <v>-7.4574819498690044</v>
      </c>
      <c r="AR231" s="430">
        <f>INDEX(Historical!$C$7:$C$1190,MATCH(B231,Historical!$B$7:$B$1214,0))*IF(AH231="n/a",1.03,IF(AH231&lt;0,1.01,IF(AH231&gt;10,1.1,(1+AH231/100))))</f>
        <v>1.212</v>
      </c>
      <c r="AS231" s="581">
        <f t="shared" si="62"/>
        <v>1.3332000000000002</v>
      </c>
      <c r="AT231" s="581">
        <f t="shared" si="68"/>
        <v>1.3731960000000003</v>
      </c>
      <c r="AU231" s="581">
        <f t="shared" si="68"/>
        <v>1.4143918800000004</v>
      </c>
      <c r="AV231" s="581">
        <f t="shared" si="68"/>
        <v>1.4568236364000005</v>
      </c>
      <c r="AW231" s="430">
        <f t="shared" si="63"/>
        <v>6.7896115164000008</v>
      </c>
      <c r="AX231" s="516">
        <f t="shared" si="64"/>
        <v>17.876807573459718</v>
      </c>
      <c r="AY231" s="606">
        <v>0.66</v>
      </c>
      <c r="AZ231" s="571">
        <v>15.76</v>
      </c>
      <c r="BA231" s="571">
        <v>-18.7</v>
      </c>
      <c r="BB231" s="571">
        <v>-1.23</v>
      </c>
      <c r="BC231" s="571">
        <v>-3.92</v>
      </c>
      <c r="BE231" s="421">
        <v>2012</v>
      </c>
      <c r="BF231" s="421">
        <f t="shared" si="67"/>
        <v>1</v>
      </c>
      <c r="BG231" s="578">
        <v>1.5599999999999998</v>
      </c>
      <c r="BH231" t="s">
        <v>3876</v>
      </c>
      <c r="BI231" t="s">
        <v>3877</v>
      </c>
    </row>
    <row r="232" spans="1:61" s="540" customFormat="1" ht="11.25" customHeight="1" x14ac:dyDescent="0.25">
      <c r="A232" s="602" t="s">
        <v>4004</v>
      </c>
      <c r="B232" s="546" t="s">
        <v>3997</v>
      </c>
      <c r="C232" s="734" t="s">
        <v>107</v>
      </c>
      <c r="D232" s="734" t="s">
        <v>3652</v>
      </c>
      <c r="E232" s="524">
        <v>9</v>
      </c>
      <c r="F232" s="33">
        <v>548</v>
      </c>
      <c r="G232" s="720" t="s">
        <v>105</v>
      </c>
      <c r="H232" s="720" t="s">
        <v>105</v>
      </c>
      <c r="I232" s="525">
        <v>17.75</v>
      </c>
      <c r="J232" s="526">
        <f t="shared" si="52"/>
        <v>3.042253521126761</v>
      </c>
      <c r="K232" s="527">
        <v>0.13500000000000001</v>
      </c>
      <c r="L232" s="528">
        <v>4</v>
      </c>
      <c r="M232" s="529">
        <f t="shared" si="53"/>
        <v>0.54</v>
      </c>
      <c r="N232" s="530" t="s">
        <v>1164</v>
      </c>
      <c r="O232" s="531">
        <v>0.13</v>
      </c>
      <c r="P232" s="714">
        <v>45786</v>
      </c>
      <c r="Q232" s="714">
        <v>45800</v>
      </c>
      <c r="R232" s="529">
        <f t="shared" si="54"/>
        <v>3.8461538461538494</v>
      </c>
      <c r="S232" s="474">
        <f>IF(INDEX(Historical!$D$7:$D$1190,MATCH(B232,Historical!$B$7:$B$1192,0))=0,"n/a",(INDEX(Historical!$C$7:$C$1190,MATCH(B232,Historical!$B$7:$B$1192,0))/INDEX(Historical!$D$7:$D$1190,MATCH(B232,Historical!$B$7:$B$1192,0))-1)*100)</f>
        <v>3.0000000000000027</v>
      </c>
      <c r="T232" s="474">
        <f>IF(INDEX(Historical!$F$7:$F$1190,MATCH(B232,Historical!$B$7:$B$1192,0))=0,"n/a",((INDEX(Historical!$C$7:$C$1190,MATCH(B232,Historical!$B$7:$B$1192,0))/INDEX(Historical!$F$7:$F$1190,MATCH(B232,Historical!$B$7:$B$1192,0)))^(1/3)-1)*100)</f>
        <v>4.2154106425138949</v>
      </c>
      <c r="U232" s="474">
        <f>IF(INDEX(Historical!$H$7:$H$1190,MATCH(B232,Historical!$B$7:$B$1192,0))=0,"n/a",((INDEX(Historical!$C$7:$C$1190,MATCH(B232,Historical!$B$7:$B$1192,0))/INDEX(Historical!$H$7:$H$1190,MATCH(B232,Historical!$B$7:$B$1192,0)))^(1/5)-1)*100)</f>
        <v>5.1839431183418716</v>
      </c>
      <c r="V232" s="474">
        <f>IF(INDEX(Historical!$M$7:$M$1190,MATCH(B232,Historical!$B$7:$B$1192,0))=0,"n/a",((INDEX(Historical!$C$7:$C$1190,MATCH(B232,Historical!$B$7:$B$1192,0))/INDEX(Historical!$M$7:$M$1190,MATCH(B232,Historical!$B$7:$B$1192,0)))^(1/10)-1)*100)</f>
        <v>6.2832729266195209</v>
      </c>
      <c r="W232" s="475">
        <f t="shared" si="55"/>
        <v>0.82503866677185667</v>
      </c>
      <c r="X232" s="476">
        <f t="shared" si="56"/>
        <v>0.94597502159523195</v>
      </c>
      <c r="Y232" s="605"/>
      <c r="Z232" s="526">
        <f t="shared" si="57"/>
        <v>41.221374045801525</v>
      </c>
      <c r="AA232" s="533">
        <f t="shared" si="58"/>
        <v>13.549618320610687</v>
      </c>
      <c r="AB232" s="528">
        <v>12</v>
      </c>
      <c r="AC232" s="534">
        <v>1.31</v>
      </c>
      <c r="AD232" s="534" t="s">
        <v>135</v>
      </c>
      <c r="AE232" s="534">
        <v>2.62</v>
      </c>
      <c r="AF232" s="534">
        <v>1.23</v>
      </c>
      <c r="AG232" s="534">
        <v>9.31</v>
      </c>
      <c r="AH232" s="534">
        <v>6.7100000000000009</v>
      </c>
      <c r="AI232" s="534">
        <v>19.329999999999998</v>
      </c>
      <c r="AJ232" s="534">
        <v>5.48</v>
      </c>
      <c r="AK232" s="534" t="s">
        <v>135</v>
      </c>
      <c r="AL232" s="535">
        <v>1860</v>
      </c>
      <c r="AM232" s="536">
        <v>2.19</v>
      </c>
      <c r="AN232" s="534">
        <v>0.35</v>
      </c>
      <c r="AO232" s="537">
        <f t="shared" si="59"/>
        <v>-5.3234216811420545</v>
      </c>
      <c r="AP232" s="538">
        <f t="shared" si="60"/>
        <v>8.2261966394686326</v>
      </c>
      <c r="AQ232" s="582">
        <f t="shared" si="61"/>
        <v>-13.935345919861842</v>
      </c>
      <c r="AR232" s="430">
        <f>INDEX(Historical!$C$7:$C$1190,MATCH(B232,Historical!$B$7:$B$1214,0))*IF(AH232="n/a",1.03,IF(AH232&lt;0,1.01,IF(AH232&gt;10,1.1,(1+AH232/100))))</f>
        <v>0.5495565</v>
      </c>
      <c r="AS232" s="533">
        <f t="shared" si="62"/>
        <v>0.60451215000000003</v>
      </c>
      <c r="AT232" s="533">
        <f t="shared" si="68"/>
        <v>0.6226475145</v>
      </c>
      <c r="AU232" s="533">
        <f t="shared" si="68"/>
        <v>0.64132693993500001</v>
      </c>
      <c r="AV232" s="533">
        <f t="shared" si="68"/>
        <v>0.66056674813305005</v>
      </c>
      <c r="AW232" s="526">
        <f t="shared" si="63"/>
        <v>3.0786098525680501</v>
      </c>
      <c r="AX232" s="539">
        <f t="shared" si="64"/>
        <v>17.344280859538312</v>
      </c>
      <c r="AY232" s="607">
        <v>0.84</v>
      </c>
      <c r="AZ232" s="536">
        <v>31.09</v>
      </c>
      <c r="BA232" s="536">
        <v>-11.07</v>
      </c>
      <c r="BB232" s="536">
        <v>6.1</v>
      </c>
      <c r="BC232" s="536">
        <v>7.7799999999999994</v>
      </c>
      <c r="BD232" s="592"/>
      <c r="BE232" s="421">
        <v>2017</v>
      </c>
      <c r="BF232" s="421">
        <f t="shared" si="67"/>
        <v>1</v>
      </c>
      <c r="BG232" s="559">
        <v>1.1199999999999999</v>
      </c>
      <c r="BH232" t="s">
        <v>3876</v>
      </c>
      <c r="BI232" t="s">
        <v>3877</v>
      </c>
    </row>
    <row r="233" spans="1:61" ht="11.25" customHeight="1" x14ac:dyDescent="0.25">
      <c r="A233" s="577" t="s">
        <v>4211</v>
      </c>
      <c r="B233" s="405" t="s">
        <v>3993</v>
      </c>
      <c r="C233" s="734" t="s">
        <v>107</v>
      </c>
      <c r="D233" s="734" t="s">
        <v>3657</v>
      </c>
      <c r="E233" s="504">
        <v>10</v>
      </c>
      <c r="F233" s="33">
        <v>523</v>
      </c>
      <c r="G233" s="33" t="s">
        <v>105</v>
      </c>
      <c r="H233" s="33" t="s">
        <v>105</v>
      </c>
      <c r="I233" s="573">
        <v>147.16</v>
      </c>
      <c r="J233" s="430">
        <f t="shared" si="52"/>
        <v>1.1416145691764068</v>
      </c>
      <c r="K233" s="575">
        <v>0.42</v>
      </c>
      <c r="L233" s="406">
        <v>4</v>
      </c>
      <c r="M233" s="423">
        <f t="shared" si="53"/>
        <v>1.68</v>
      </c>
      <c r="N233" s="183" t="s">
        <v>495</v>
      </c>
      <c r="O233" s="505">
        <v>0.38</v>
      </c>
      <c r="P233" s="422">
        <v>45884</v>
      </c>
      <c r="Q233" s="422">
        <v>45898</v>
      </c>
      <c r="R233" s="423">
        <f t="shared" si="54"/>
        <v>10.52631578947368</v>
      </c>
      <c r="S233" s="474">
        <f>IF(INDEX(Historical!$D$7:$D$1190,MATCH(B233,Historical!$B$7:$B$1192,0))=0,"n/a",(INDEX(Historical!$C$7:$C$1190,MATCH(B233,Historical!$B$7:$B$1192,0))/INDEX(Historical!$D$7:$D$1190,MATCH(B233,Historical!$B$7:$B$1192,0))-1)*100)</f>
        <v>7.3529411764705843</v>
      </c>
      <c r="T233" s="474">
        <f>IF(INDEX(Historical!$F$7:$F$1190,MATCH(B233,Historical!$B$7:$B$1192,0))=0,"n/a",((INDEX(Historical!$C$7:$C$1190,MATCH(B233,Historical!$B$7:$B$1192,0))/INDEX(Historical!$F$7:$F$1190,MATCH(B233,Historical!$B$7:$B$1192,0)))^(1/3)-1)*100)</f>
        <v>7.6603195883381714</v>
      </c>
      <c r="U233" s="474">
        <f>IF(INDEX(Historical!$H$7:$H$1190,MATCH(B233,Historical!$B$7:$B$1192,0))=0,"n/a",((INDEX(Historical!$C$7:$C$1190,MATCH(B233,Historical!$B$7:$B$1192,0))/INDEX(Historical!$H$7:$H$1190,MATCH(B233,Historical!$B$7:$B$1192,0)))^(1/5)-1)*100)</f>
        <v>7.4361747160983205</v>
      </c>
      <c r="V233" s="474" t="str">
        <f>IF(INDEX(Historical!$M$7:$M$1190,MATCH(B233,Historical!$B$7:$B$1192,0))=0,"n/a",((INDEX(Historical!$C$7:$C$1190,MATCH(B233,Historical!$B$7:$B$1192,0))/INDEX(Historical!$M$7:$M$1190,MATCH(B233,Historical!$B$7:$B$1192,0)))^(1/10)-1)*100)</f>
        <v>n/a</v>
      </c>
      <c r="W233" s="475" t="str">
        <f t="shared" si="55"/>
        <v>n/a</v>
      </c>
      <c r="X233" s="476">
        <f t="shared" si="56"/>
        <v>0.87484408424686122</v>
      </c>
      <c r="Y233" s="451"/>
      <c r="Z233" s="430">
        <f t="shared" si="57"/>
        <v>25.806451612903224</v>
      </c>
      <c r="AA233" s="581">
        <f t="shared" si="58"/>
        <v>22.605222734254994</v>
      </c>
      <c r="AB233" s="406">
        <v>12</v>
      </c>
      <c r="AC233" s="568">
        <v>6.51</v>
      </c>
      <c r="AD233" s="568">
        <v>0.97</v>
      </c>
      <c r="AE233" s="568">
        <v>1.93</v>
      </c>
      <c r="AF233" s="568">
        <v>3.05</v>
      </c>
      <c r="AG233" s="568">
        <v>14.17</v>
      </c>
      <c r="AH233" s="568">
        <v>20.89</v>
      </c>
      <c r="AI233" s="568">
        <v>21.279999999999998</v>
      </c>
      <c r="AJ233" s="568">
        <v>8.5</v>
      </c>
      <c r="AK233" s="568">
        <v>23.24</v>
      </c>
      <c r="AL233" s="576">
        <v>6530</v>
      </c>
      <c r="AM233" s="571">
        <v>11.73</v>
      </c>
      <c r="AN233" s="568">
        <v>0.95</v>
      </c>
      <c r="AO233" s="510">
        <f t="shared" si="59"/>
        <v>-14.027433448980267</v>
      </c>
      <c r="AP233" s="511">
        <f t="shared" si="60"/>
        <v>8.5777892852747275</v>
      </c>
      <c r="AQ233" s="582">
        <f t="shared" si="61"/>
        <v>75.050379211214775</v>
      </c>
      <c r="AR233" s="430">
        <f>INDEX(Historical!$C$7:$C$1190,MATCH(B233,Historical!$B$7:$B$1214,0))*IF(AH233="n/a",1.03,IF(AH233&lt;0,1.01,IF(AH233&gt;10,1.1,(1+AH233/100))))</f>
        <v>1.6060000000000001</v>
      </c>
      <c r="AS233" s="581">
        <f t="shared" si="62"/>
        <v>1.7666000000000002</v>
      </c>
      <c r="AT233" s="581">
        <f t="shared" si="68"/>
        <v>1.9432600000000004</v>
      </c>
      <c r="AU233" s="581">
        <f t="shared" si="68"/>
        <v>2.1375860000000007</v>
      </c>
      <c r="AV233" s="581">
        <f t="shared" si="68"/>
        <v>2.3513446000000009</v>
      </c>
      <c r="AW233" s="430">
        <f t="shared" si="63"/>
        <v>9.8047906000000022</v>
      </c>
      <c r="AX233" s="516">
        <f t="shared" si="64"/>
        <v>6.6626736885023119</v>
      </c>
      <c r="AY233" s="606">
        <v>0.7</v>
      </c>
      <c r="AZ233" s="571">
        <v>46.81</v>
      </c>
      <c r="BA233" s="571">
        <v>-1.2</v>
      </c>
      <c r="BB233" s="571">
        <v>9.0499999999999989</v>
      </c>
      <c r="BC233" s="571">
        <v>21.349999999999998</v>
      </c>
      <c r="BE233" s="421">
        <v>2016</v>
      </c>
      <c r="BF233" s="421">
        <f t="shared" si="67"/>
        <v>1</v>
      </c>
      <c r="BG233" s="578">
        <v>6.6000000000000005</v>
      </c>
      <c r="BH233" t="s">
        <v>3876</v>
      </c>
      <c r="BI233" t="s">
        <v>3877</v>
      </c>
    </row>
    <row r="234" spans="1:61" ht="11.25" customHeight="1" x14ac:dyDescent="0.25">
      <c r="A234" s="577" t="s">
        <v>3935</v>
      </c>
      <c r="B234" s="405" t="s">
        <v>3925</v>
      </c>
      <c r="C234" s="734" t="s">
        <v>3636</v>
      </c>
      <c r="D234" s="734" t="s">
        <v>4812</v>
      </c>
      <c r="E234" s="504">
        <v>10</v>
      </c>
      <c r="F234" s="33">
        <v>513</v>
      </c>
      <c r="G234" s="33" t="s">
        <v>105</v>
      </c>
      <c r="H234" s="33" t="s">
        <v>105</v>
      </c>
      <c r="I234" s="573">
        <v>25.89</v>
      </c>
      <c r="J234" s="430">
        <f t="shared" si="52"/>
        <v>5.4847431440710697</v>
      </c>
      <c r="K234" s="575">
        <v>0.35499999999999998</v>
      </c>
      <c r="L234" s="406">
        <v>4</v>
      </c>
      <c r="M234" s="423">
        <f t="shared" si="53"/>
        <v>1.42</v>
      </c>
      <c r="N234" s="183" t="s">
        <v>311</v>
      </c>
      <c r="O234" s="505">
        <v>0.34499999999999997</v>
      </c>
      <c r="P234" s="422">
        <v>45657</v>
      </c>
      <c r="Q234" s="422">
        <v>45672</v>
      </c>
      <c r="R234" s="423">
        <f t="shared" si="54"/>
        <v>2.8985507246376838</v>
      </c>
      <c r="S234" s="474">
        <f>IF(INDEX(Historical!$D$7:$D$1190,MATCH(B234,Historical!$B$7:$B$1192,0))=0,"n/a",(INDEX(Historical!$C$7:$C$1190,MATCH(B234,Historical!$B$7:$B$1192,0))/INDEX(Historical!$D$7:$D$1190,MATCH(B234,Historical!$B$7:$B$1192,0))-1)*100)</f>
        <v>1.4705882352941124</v>
      </c>
      <c r="T234" s="474">
        <f>IF(INDEX(Historical!$F$7:$F$1190,MATCH(B234,Historical!$B$7:$B$1192,0))=0,"n/a",((INDEX(Historical!$C$7:$C$1190,MATCH(B234,Historical!$B$7:$B$1192,0))/INDEX(Historical!$F$7:$F$1190,MATCH(B234,Historical!$B$7:$B$1192,0)))^(1/3)-1)*100)</f>
        <v>2.8075765569391509</v>
      </c>
      <c r="U234" s="474">
        <f>IF(INDEX(Historical!$H$7:$H$1190,MATCH(B234,Historical!$B$7:$B$1192,0))=0,"n/a",((INDEX(Historical!$C$7:$C$1190,MATCH(B234,Historical!$B$7:$B$1192,0))/INDEX(Historical!$H$7:$H$1190,MATCH(B234,Historical!$B$7:$B$1192,0)))^(1/5)-1)*100)</f>
        <v>3.7137289336648172</v>
      </c>
      <c r="V234" s="474" t="str">
        <f>IF(INDEX(Historical!$M$7:$M$1190,MATCH(B234,Historical!$B$7:$B$1192,0))=0,"n/a",((INDEX(Historical!$C$7:$C$1190,MATCH(B234,Historical!$B$7:$B$1192,0))/INDEX(Historical!$M$7:$M$1190,MATCH(B234,Historical!$B$7:$B$1192,0)))^(1/10)-1)*100)</f>
        <v>n/a</v>
      </c>
      <c r="W234" s="475" t="str">
        <f t="shared" si="55"/>
        <v>n/a</v>
      </c>
      <c r="X234" s="476">
        <f t="shared" si="56"/>
        <v>19.545941756130617</v>
      </c>
      <c r="Y234" s="451"/>
      <c r="Z234" s="430">
        <f t="shared" si="57"/>
        <v>131.48148148148147</v>
      </c>
      <c r="AA234" s="581">
        <f t="shared" si="58"/>
        <v>23.972222222222221</v>
      </c>
      <c r="AB234" s="406">
        <v>12</v>
      </c>
      <c r="AC234" s="568">
        <v>1.08</v>
      </c>
      <c r="AD234" s="568">
        <v>5.98</v>
      </c>
      <c r="AE234" s="568">
        <v>9.68</v>
      </c>
      <c r="AF234" s="568">
        <v>1.79</v>
      </c>
      <c r="AG234" s="568">
        <v>7.7299999999999995</v>
      </c>
      <c r="AH234" s="568">
        <v>3.9899999999999998</v>
      </c>
      <c r="AI234" s="568">
        <v>5.48</v>
      </c>
      <c r="AJ234" s="568">
        <v>0.19</v>
      </c>
      <c r="AK234" s="568">
        <v>4.0199999999999996</v>
      </c>
      <c r="AL234" s="576">
        <v>2700</v>
      </c>
      <c r="AM234" s="571">
        <v>1.43</v>
      </c>
      <c r="AN234" s="568">
        <v>0.82</v>
      </c>
      <c r="AO234" s="510">
        <f t="shared" si="59"/>
        <v>-14.773750144486336</v>
      </c>
      <c r="AP234" s="511">
        <f t="shared" si="60"/>
        <v>9.1984720777358859</v>
      </c>
      <c r="AQ234" s="582">
        <f t="shared" si="61"/>
        <v>38.098640717065834</v>
      </c>
      <c r="AR234" s="430">
        <f>INDEX(Historical!$C$7:$C$1190,MATCH(B234,Historical!$B$7:$B$1214,0))*IF(AH234="n/a",1.03,IF(AH234&lt;0,1.01,IF(AH234&gt;10,1.1,(1+AH234/100))))</f>
        <v>1.4350620000000001</v>
      </c>
      <c r="AS234" s="581">
        <f t="shared" si="62"/>
        <v>1.5137033976000001</v>
      </c>
      <c r="AT234" s="581">
        <f t="shared" si="68"/>
        <v>1.5745542741835201</v>
      </c>
      <c r="AU234" s="581">
        <f t="shared" si="68"/>
        <v>1.6378513560056978</v>
      </c>
      <c r="AV234" s="581">
        <f t="shared" si="68"/>
        <v>1.7036929805171268</v>
      </c>
      <c r="AW234" s="430">
        <f t="shared" si="63"/>
        <v>7.8648640083063448</v>
      </c>
      <c r="AX234" s="516">
        <f t="shared" si="64"/>
        <v>30.377999259584183</v>
      </c>
      <c r="AY234" s="606">
        <v>0.87</v>
      </c>
      <c r="AZ234" s="571">
        <v>3.54</v>
      </c>
      <c r="BA234" s="571">
        <v>-16.220000000000002</v>
      </c>
      <c r="BB234" s="571">
        <v>-1.4000000000000001</v>
      </c>
      <c r="BC234" s="571">
        <v>-5.88</v>
      </c>
      <c r="BE234" s="421">
        <v>2016</v>
      </c>
      <c r="BF234" s="421">
        <f t="shared" si="67"/>
        <v>1</v>
      </c>
      <c r="BG234" s="578">
        <v>4.03</v>
      </c>
      <c r="BH234" t="s">
        <v>3876</v>
      </c>
      <c r="BI234" t="s">
        <v>3878</v>
      </c>
    </row>
    <row r="235" spans="1:61" ht="11.25" customHeight="1" x14ac:dyDescent="0.25">
      <c r="A235" s="577" t="s">
        <v>3816</v>
      </c>
      <c r="B235" s="405" t="s">
        <v>3789</v>
      </c>
      <c r="C235" s="734" t="s">
        <v>107</v>
      </c>
      <c r="D235" s="734" t="s">
        <v>3652</v>
      </c>
      <c r="E235" s="504">
        <v>10</v>
      </c>
      <c r="F235" s="33">
        <v>509</v>
      </c>
      <c r="G235" s="33" t="s">
        <v>105</v>
      </c>
      <c r="H235" s="33" t="s">
        <v>105</v>
      </c>
      <c r="I235" s="573">
        <v>43.65</v>
      </c>
      <c r="J235" s="430">
        <f t="shared" si="52"/>
        <v>3.6655211912943875</v>
      </c>
      <c r="K235" s="575">
        <v>0.4</v>
      </c>
      <c r="L235" s="406">
        <v>4</v>
      </c>
      <c r="M235" s="423">
        <f t="shared" si="53"/>
        <v>1.6</v>
      </c>
      <c r="N235" s="183" t="s">
        <v>288</v>
      </c>
      <c r="O235" s="505">
        <v>0.38</v>
      </c>
      <c r="P235" s="422">
        <v>45611</v>
      </c>
      <c r="Q235" s="422">
        <v>45636</v>
      </c>
      <c r="R235" s="423">
        <f t="shared" si="54"/>
        <v>5.2631578947368469</v>
      </c>
      <c r="S235" s="474">
        <f>IF(INDEX(Historical!$D$7:$D$1190,MATCH(B235,Historical!$B$7:$B$1192,0))=0,"n/a",(INDEX(Historical!$C$7:$C$1190,MATCH(B235,Historical!$B$7:$B$1192,0))/INDEX(Historical!$D$7:$D$1190,MATCH(B235,Historical!$B$7:$B$1192,0))-1)*100)</f>
        <v>5.4794520547945202</v>
      </c>
      <c r="T235" s="474">
        <f>IF(INDEX(Historical!$F$7:$F$1190,MATCH(B235,Historical!$B$7:$B$1192,0))=0,"n/a",((INDEX(Historical!$C$7:$C$1190,MATCH(B235,Historical!$B$7:$B$1192,0))/INDEX(Historical!$F$7:$F$1190,MATCH(B235,Historical!$B$7:$B$1192,0)))^(1/3)-1)*100)</f>
        <v>7.780088648706851</v>
      </c>
      <c r="U235" s="474">
        <f>IF(INDEX(Historical!$H$7:$H$1190,MATCH(B235,Historical!$B$7:$B$1192,0))=0,"n/a",((INDEX(Historical!$C$7:$C$1190,MATCH(B235,Historical!$B$7:$B$1192,0))/INDEX(Historical!$H$7:$H$1190,MATCH(B235,Historical!$B$7:$B$1192,0)))^(1/5)-1)*100)</f>
        <v>7.7563745346575175</v>
      </c>
      <c r="V235" s="474">
        <f>IF(INDEX(Historical!$M$7:$M$1190,MATCH(B235,Historical!$B$7:$B$1192,0))=0,"n/a",((INDEX(Historical!$C$7:$C$1190,MATCH(B235,Historical!$B$7:$B$1192,0))/INDEX(Historical!$M$7:$M$1190,MATCH(B235,Historical!$B$7:$B$1192,0)))^(1/10)-1)*100)</f>
        <v>8.7329567820423328</v>
      </c>
      <c r="W235" s="475">
        <f t="shared" si="55"/>
        <v>0.88817278365639329</v>
      </c>
      <c r="X235" s="476">
        <f t="shared" si="56"/>
        <v>2.1972732392797503</v>
      </c>
      <c r="Y235" s="574"/>
      <c r="Z235" s="430">
        <f t="shared" si="57"/>
        <v>39.024390243902445</v>
      </c>
      <c r="AA235" s="581">
        <f t="shared" si="58"/>
        <v>10.646341463414634</v>
      </c>
      <c r="AB235" s="406">
        <v>12</v>
      </c>
      <c r="AC235" s="568">
        <v>4.0999999999999996</v>
      </c>
      <c r="AD235" s="568" t="s">
        <v>135</v>
      </c>
      <c r="AE235" s="568">
        <v>1.89</v>
      </c>
      <c r="AF235" s="568">
        <v>1.1599999999999999</v>
      </c>
      <c r="AG235" s="568">
        <v>11.469999999999999</v>
      </c>
      <c r="AH235" s="568" t="s">
        <v>135</v>
      </c>
      <c r="AI235" s="568" t="s">
        <v>135</v>
      </c>
      <c r="AJ235" s="568">
        <v>3.53</v>
      </c>
      <c r="AK235" s="568" t="s">
        <v>135</v>
      </c>
      <c r="AL235" s="576">
        <v>251.74</v>
      </c>
      <c r="AM235" s="571">
        <v>18.579999999999998</v>
      </c>
      <c r="AN235" s="568">
        <v>0.08</v>
      </c>
      <c r="AO235" s="510">
        <f t="shared" si="59"/>
        <v>0.77555426253727155</v>
      </c>
      <c r="AP235" s="511">
        <f t="shared" si="60"/>
        <v>11.421895725951906</v>
      </c>
      <c r="AQ235" s="582">
        <f t="shared" si="61"/>
        <v>-25.913695679937721</v>
      </c>
      <c r="AR235" s="430">
        <f>INDEX(Historical!$C$7:$C$1190,MATCH(B235,Historical!$B$7:$B$1214,0))*IF(AH235="n/a",1.03,IF(AH235&lt;0,1.01,IF(AH235&gt;10,1.1,(1+AH235/100))))</f>
        <v>1.5862000000000001</v>
      </c>
      <c r="AS235" s="581">
        <f t="shared" si="62"/>
        <v>1.6337860000000002</v>
      </c>
      <c r="AT235" s="581">
        <f t="shared" si="68"/>
        <v>1.6827995800000002</v>
      </c>
      <c r="AU235" s="581">
        <f t="shared" si="68"/>
        <v>1.7332835674000002</v>
      </c>
      <c r="AV235" s="581">
        <f t="shared" si="68"/>
        <v>1.7852820744220004</v>
      </c>
      <c r="AW235" s="430">
        <f t="shared" si="63"/>
        <v>8.4213512218220004</v>
      </c>
      <c r="AX235" s="516">
        <f t="shared" si="64"/>
        <v>19.292900851825891</v>
      </c>
      <c r="AY235" s="606">
        <v>1.02</v>
      </c>
      <c r="AZ235" s="571">
        <v>17.97</v>
      </c>
      <c r="BA235" s="571">
        <v>-28.689999999999998</v>
      </c>
      <c r="BB235" s="571">
        <v>0.37</v>
      </c>
      <c r="BC235" s="571">
        <v>-2.2200000000000002</v>
      </c>
      <c r="BE235" s="421">
        <v>2015</v>
      </c>
      <c r="BF235" s="421">
        <f t="shared" si="67"/>
        <v>1</v>
      </c>
      <c r="BG235" s="578">
        <v>0.91</v>
      </c>
      <c r="BH235" t="s">
        <v>3876</v>
      </c>
      <c r="BI235" t="s">
        <v>3877</v>
      </c>
    </row>
    <row r="236" spans="1:61" ht="11.25" customHeight="1" x14ac:dyDescent="0.25">
      <c r="A236" s="577" t="s">
        <v>4985</v>
      </c>
      <c r="B236" s="405" t="s">
        <v>4980</v>
      </c>
      <c r="C236" s="734" t="s">
        <v>127</v>
      </c>
      <c r="D236" s="734" t="s">
        <v>3642</v>
      </c>
      <c r="E236" s="504">
        <v>6</v>
      </c>
      <c r="F236" s="33">
        <v>640</v>
      </c>
      <c r="G236" s="33" t="s">
        <v>105</v>
      </c>
      <c r="H236" s="33" t="s">
        <v>105</v>
      </c>
      <c r="I236" s="573">
        <v>36.28</v>
      </c>
      <c r="J236" s="430">
        <f t="shared" si="52"/>
        <v>3.30760749724366</v>
      </c>
      <c r="K236" s="575">
        <v>0.3</v>
      </c>
      <c r="L236" s="406">
        <v>4</v>
      </c>
      <c r="M236" s="423">
        <f t="shared" si="53"/>
        <v>1.2</v>
      </c>
      <c r="N236" s="183" t="s">
        <v>288</v>
      </c>
      <c r="O236" s="505">
        <v>0.25</v>
      </c>
      <c r="P236" s="422">
        <v>45726</v>
      </c>
      <c r="Q236" s="422">
        <v>45744</v>
      </c>
      <c r="R236" s="423">
        <f t="shared" si="54"/>
        <v>19.999999999999996</v>
      </c>
      <c r="S236" s="474">
        <f>IF(INDEX(Historical!$D$7:$D$1190,MATCH(B236,Historical!$B$7:$B$1192,0))=0,"n/a",(INDEX(Historical!$C$7:$C$1190,MATCH(B236,Historical!$B$7:$B$1192,0))/INDEX(Historical!$D$7:$D$1190,MATCH(B236,Historical!$B$7:$B$1192,0))-1)*100)</f>
        <v>33.3333333333333</v>
      </c>
      <c r="T236" s="474">
        <f>IF(INDEX(Historical!$F$7:$F$1190,MATCH(B236,Historical!$B$7:$B$1192,0))=0,"n/a",((INDEX(Historical!$C$7:$C$1190,MATCH(B236,Historical!$B$7:$B$1192,0))/INDEX(Historical!$F$7:$F$1190,MATCH(B236,Historical!$B$7:$B$1192,0)))^(1/3)-1)*100)</f>
        <v>25.99210498948732</v>
      </c>
      <c r="U236" s="474">
        <f>IF(INDEX(Historical!$H$7:$H$1190,MATCH(B236,Historical!$B$7:$B$1192,0))=0,"n/a",((INDEX(Historical!$C$7:$C$1190,MATCH(B236,Historical!$B$7:$B$1192,0))/INDEX(Historical!$H$7:$H$1190,MATCH(B236,Historical!$B$7:$B$1192,0)))^(1/5)-1)*100)</f>
        <v>48.174814720429772</v>
      </c>
      <c r="V236" s="474">
        <f>IF(INDEX(Historical!$M$7:$M$1190,MATCH(B236,Historical!$B$7:$B$1192,0))=0,"n/a",((INDEX(Historical!$C$7:$C$1190,MATCH(B236,Historical!$B$7:$B$1192,0))/INDEX(Historical!$M$7:$M$1190,MATCH(B236,Historical!$B$7:$B$1192,0)))^(1/10)-1)*100)</f>
        <v>7.1773462536293131</v>
      </c>
      <c r="W236" s="475">
        <f t="shared" si="55"/>
        <v>6.7120650193056504</v>
      </c>
      <c r="X236" s="476">
        <f t="shared" si="56"/>
        <v>2.9038465774822044</v>
      </c>
      <c r="Y236" s="449"/>
      <c r="Z236" s="430">
        <f t="shared" si="57"/>
        <v>38.46153846153846</v>
      </c>
      <c r="AA236" s="581">
        <f t="shared" si="58"/>
        <v>11.628205128205128</v>
      </c>
      <c r="AB236" s="406">
        <v>12</v>
      </c>
      <c r="AC236" s="568">
        <v>3.12</v>
      </c>
      <c r="AD236" s="568" t="s">
        <v>135</v>
      </c>
      <c r="AE236" s="568">
        <v>0.4</v>
      </c>
      <c r="AF236" s="568">
        <v>0.84</v>
      </c>
      <c r="AG236" s="568">
        <v>7.4899999999999993</v>
      </c>
      <c r="AH236" s="568">
        <v>12.809999999999999</v>
      </c>
      <c r="AI236" s="568">
        <v>12.45</v>
      </c>
      <c r="AJ236" s="568">
        <v>16.59</v>
      </c>
      <c r="AK236" s="568" t="s">
        <v>135</v>
      </c>
      <c r="AL236" s="576">
        <v>1740</v>
      </c>
      <c r="AM236" s="571">
        <v>17.98</v>
      </c>
      <c r="AN236" s="568">
        <v>0.18</v>
      </c>
      <c r="AO236" s="510">
        <f t="shared" si="59"/>
        <v>39.854217089468307</v>
      </c>
      <c r="AP236" s="511">
        <f t="shared" si="60"/>
        <v>51.482422217673431</v>
      </c>
      <c r="AQ236" s="582">
        <f t="shared" si="61"/>
        <v>-34.112242554503489</v>
      </c>
      <c r="AR236" s="430">
        <f>INDEX(Historical!$C$7:$C$1190,MATCH(B236,Historical!$B$7:$B$1214,0))*IF(AH236="n/a",1.03,IF(AH236&lt;0,1.01,IF(AH236&gt;10,1.1,(1+AH236/100))))</f>
        <v>1.1000000000000001</v>
      </c>
      <c r="AS236" s="581">
        <f t="shared" si="62"/>
        <v>1.2100000000000002</v>
      </c>
      <c r="AT236" s="581">
        <f t="shared" si="68"/>
        <v>1.2463000000000002</v>
      </c>
      <c r="AU236" s="581">
        <f t="shared" si="68"/>
        <v>1.2836890000000003</v>
      </c>
      <c r="AV236" s="581">
        <f t="shared" si="68"/>
        <v>1.3221996700000003</v>
      </c>
      <c r="AW236" s="430">
        <f t="shared" si="63"/>
        <v>6.1621886700000008</v>
      </c>
      <c r="AX236" s="516">
        <f t="shared" si="64"/>
        <v>16.985084536934952</v>
      </c>
      <c r="AY236" s="606">
        <v>0.41</v>
      </c>
      <c r="AZ236" s="571">
        <v>36.909999999999997</v>
      </c>
      <c r="BA236" s="571">
        <v>-10.97</v>
      </c>
      <c r="BB236" s="571">
        <v>3.74</v>
      </c>
      <c r="BC236" s="571">
        <v>10.190000000000001</v>
      </c>
      <c r="BE236" s="421">
        <v>2020</v>
      </c>
      <c r="BF236" s="421">
        <f t="shared" si="67"/>
        <v>1</v>
      </c>
      <c r="BG236" s="578">
        <v>4.79</v>
      </c>
      <c r="BH236" t="s">
        <v>3876</v>
      </c>
      <c r="BI236" t="s">
        <v>3877</v>
      </c>
    </row>
    <row r="237" spans="1:61" ht="11.25" customHeight="1" x14ac:dyDescent="0.25">
      <c r="A237" s="8" t="s">
        <v>4212</v>
      </c>
      <c r="B237" s="405" t="s">
        <v>554</v>
      </c>
      <c r="C237" s="734" t="s">
        <v>107</v>
      </c>
      <c r="D237" s="734" t="s">
        <v>3649</v>
      </c>
      <c r="E237" s="504">
        <v>27</v>
      </c>
      <c r="F237" s="33">
        <v>139</v>
      </c>
      <c r="G237" s="33" t="s">
        <v>105</v>
      </c>
      <c r="H237" s="33" t="s">
        <v>105</v>
      </c>
      <c r="I237" s="573">
        <v>373.32</v>
      </c>
      <c r="J237" s="430">
        <f t="shared" si="52"/>
        <v>1.1786135219114968</v>
      </c>
      <c r="K237" s="579">
        <v>1.1000000000000001</v>
      </c>
      <c r="L237" s="406">
        <v>4</v>
      </c>
      <c r="M237" s="423">
        <f t="shared" si="53"/>
        <v>4.4000000000000004</v>
      </c>
      <c r="N237" s="183" t="s">
        <v>318</v>
      </c>
      <c r="O237" s="506">
        <v>1.04</v>
      </c>
      <c r="P237" s="422">
        <v>45807</v>
      </c>
      <c r="Q237" s="422">
        <v>45826</v>
      </c>
      <c r="R237" s="423">
        <f t="shared" si="54"/>
        <v>5.7692307692307745</v>
      </c>
      <c r="S237" s="474">
        <f>IF(INDEX(Historical!$D$7:$D$1190,MATCH(B237,Historical!$B$7:$B$1192,0))=0,"n/a",(INDEX(Historical!$C$7:$C$1190,MATCH(B237,Historical!$B$7:$B$1192,0))/INDEX(Historical!$D$7:$D$1190,MATCH(B237,Historical!$B$7:$B$1192,0))-1)*100)</f>
        <v>7.0496083550913635</v>
      </c>
      <c r="T237" s="474">
        <f>IF(INDEX(Historical!$F$7:$F$1190,MATCH(B237,Historical!$B$7:$B$1192,0))=0,"n/a",((INDEX(Historical!$C$7:$C$1190,MATCH(B237,Historical!$B$7:$B$1192,0))/INDEX(Historical!$F$7:$F$1190,MATCH(B237,Historical!$B$7:$B$1192,0)))^(1/3)-1)*100)</f>
        <v>8.2747305088374254</v>
      </c>
      <c r="U237" s="474">
        <f>IF(INDEX(Historical!$H$7:$H$1190,MATCH(B237,Historical!$B$7:$B$1192,0))=0,"n/a",((INDEX(Historical!$C$7:$C$1190,MATCH(B237,Historical!$B$7:$B$1192,0))/INDEX(Historical!$H$7:$H$1190,MATCH(B237,Historical!$B$7:$B$1192,0)))^(1/5)-1)*100)</f>
        <v>7.9257722981303624</v>
      </c>
      <c r="V237" s="474">
        <f>IF(INDEX(Historical!$M$7:$M$1190,MATCH(B237,Historical!$B$7:$B$1192,0))=0,"n/a",((INDEX(Historical!$C$7:$C$1190,MATCH(B237,Historical!$B$7:$B$1192,0))/INDEX(Historical!$M$7:$M$1190,MATCH(B237,Historical!$B$7:$B$1192,0)))^(1/10)-1)*100)</f>
        <v>10.43176841966822</v>
      </c>
      <c r="W237" s="475">
        <f t="shared" si="55"/>
        <v>0.75977264633165997</v>
      </c>
      <c r="X237" s="476">
        <f t="shared" si="56"/>
        <v>0.88953673379689813</v>
      </c>
      <c r="Y237" s="405"/>
      <c r="Z237" s="430">
        <f t="shared" si="57"/>
        <v>31.768953068592058</v>
      </c>
      <c r="AA237" s="581">
        <f t="shared" si="58"/>
        <v>26.954512635379061</v>
      </c>
      <c r="AB237" s="406">
        <v>8</v>
      </c>
      <c r="AC237" s="568">
        <v>13.85</v>
      </c>
      <c r="AD237" s="568">
        <v>4.28</v>
      </c>
      <c r="AE237" s="568">
        <v>6.17</v>
      </c>
      <c r="AF237" s="568">
        <v>6.56</v>
      </c>
      <c r="AG237" s="568">
        <v>26.35</v>
      </c>
      <c r="AH237" s="568">
        <v>3.8</v>
      </c>
      <c r="AI237" s="568">
        <v>7.1999999999999993</v>
      </c>
      <c r="AJ237" s="568">
        <v>8.91</v>
      </c>
      <c r="AK237" s="568">
        <v>6.3</v>
      </c>
      <c r="AL237" s="576">
        <v>14110</v>
      </c>
      <c r="AM237" s="571">
        <v>0.25</v>
      </c>
      <c r="AN237" s="568">
        <v>0.75</v>
      </c>
      <c r="AO237" s="510">
        <f t="shared" si="59"/>
        <v>-17.850126815337202</v>
      </c>
      <c r="AP237" s="511">
        <f t="shared" si="60"/>
        <v>9.104385820041859</v>
      </c>
      <c r="AQ237" s="582">
        <f t="shared" si="61"/>
        <v>180.33440577526662</v>
      </c>
      <c r="AR237" s="430">
        <f>INDEX(Historical!$C$7:$C$1190,MATCH(B237,Historical!$B$7:$B$1214,0))*IF(AH237="n/a",1.03,IF(AH237&lt;0,1.01,IF(AH237&gt;10,1.1,(1+AH237/100))))</f>
        <v>4.2557999999999998</v>
      </c>
      <c r="AS237" s="581">
        <f t="shared" si="62"/>
        <v>4.5622176000000003</v>
      </c>
      <c r="AT237" s="581">
        <f t="shared" si="68"/>
        <v>4.8496373088000002</v>
      </c>
      <c r="AU237" s="581">
        <f t="shared" si="68"/>
        <v>5.1551644592543999</v>
      </c>
      <c r="AV237" s="581">
        <f t="shared" si="68"/>
        <v>5.4799398201874272</v>
      </c>
      <c r="AW237" s="430">
        <f t="shared" si="63"/>
        <v>24.302759188241829</v>
      </c>
      <c r="AX237" s="516">
        <f t="shared" si="64"/>
        <v>6.5099001361410664</v>
      </c>
      <c r="AY237" s="606">
        <v>0.83</v>
      </c>
      <c r="AZ237" s="571">
        <v>2.0699999999999998</v>
      </c>
      <c r="BA237" s="571">
        <v>-25.319999999999997</v>
      </c>
      <c r="BB237" s="571">
        <v>-9.1800000000000015</v>
      </c>
      <c r="BC237" s="571">
        <v>-16.079999999999998</v>
      </c>
      <c r="BE237" s="421">
        <v>1999</v>
      </c>
      <c r="BF237" s="421">
        <f t="shared" si="67"/>
        <v>3</v>
      </c>
      <c r="BG237" s="578">
        <v>12.72</v>
      </c>
      <c r="BH237" t="s">
        <v>3876</v>
      </c>
      <c r="BI237" t="s">
        <v>3877</v>
      </c>
    </row>
    <row r="238" spans="1:61" ht="11.25" customHeight="1" x14ac:dyDescent="0.25">
      <c r="A238" s="577" t="s">
        <v>5020</v>
      </c>
      <c r="B238" s="405" t="s">
        <v>560</v>
      </c>
      <c r="C238" s="734" t="s">
        <v>111</v>
      </c>
      <c r="D238" s="734" t="s">
        <v>3668</v>
      </c>
      <c r="E238" s="504">
        <v>5</v>
      </c>
      <c r="F238" s="33">
        <v>679</v>
      </c>
      <c r="G238" s="33" t="s">
        <v>105</v>
      </c>
      <c r="H238" s="33" t="s">
        <v>105</v>
      </c>
      <c r="I238" s="573">
        <v>231.07</v>
      </c>
      <c r="J238" s="430">
        <f t="shared" si="52"/>
        <v>2.5100618860085691</v>
      </c>
      <c r="K238" s="575">
        <v>1.45</v>
      </c>
      <c r="L238" s="406">
        <v>4</v>
      </c>
      <c r="M238" s="423">
        <f t="shared" si="53"/>
        <v>5.8</v>
      </c>
      <c r="N238" s="183" t="s">
        <v>3798</v>
      </c>
      <c r="O238" s="505">
        <v>1.38</v>
      </c>
      <c r="P238" s="422">
        <v>45831</v>
      </c>
      <c r="Q238" s="422">
        <v>45846</v>
      </c>
      <c r="R238" s="423">
        <f t="shared" si="54"/>
        <v>5.0724637681159468</v>
      </c>
      <c r="S238" s="474">
        <f>IF(INDEX(Historical!$D$7:$D$1190,MATCH(B238,Historical!$B$7:$B$1192,0))=0,"n/a",(INDEX(Historical!$C$7:$C$1190,MATCH(B238,Historical!$B$7:$B$1192,0))/INDEX(Historical!$D$7:$D$1190,MATCH(B238,Historical!$B$7:$B$1192,0))-1)*100)</f>
        <v>9.5435684647302779</v>
      </c>
      <c r="T238" s="474">
        <f>IF(INDEX(Historical!$F$7:$F$1190,MATCH(B238,Historical!$B$7:$B$1192,0))=0,"n/a",((INDEX(Historical!$C$7:$C$1190,MATCH(B238,Historical!$B$7:$B$1192,0))/INDEX(Historical!$F$7:$F$1190,MATCH(B238,Historical!$B$7:$B$1192,0)))^(1/3)-1)*100)</f>
        <v>23.545035086408774</v>
      </c>
      <c r="U238" s="474">
        <f>IF(INDEX(Historical!$H$7:$H$1190,MATCH(B238,Historical!$B$7:$B$1192,0))=0,"n/a",((INDEX(Historical!$C$7:$C$1190,MATCH(B238,Historical!$B$7:$B$1192,0))/INDEX(Historical!$H$7:$H$1190,MATCH(B238,Historical!$B$7:$B$1192,0)))^(1/5)-1)*100)</f>
        <v>15.221125960920512</v>
      </c>
      <c r="V238" s="474">
        <f>IF(INDEX(Historical!$M$7:$M$1190,MATCH(B238,Historical!$B$7:$B$1192,0))=0,"n/a",((INDEX(Historical!$C$7:$C$1190,MATCH(B238,Historical!$B$7:$B$1192,0))/INDEX(Historical!$M$7:$M$1190,MATCH(B238,Historical!$B$7:$B$1192,0)))^(1/10)-1)*100)</f>
        <v>22.392156868544365</v>
      </c>
      <c r="W238" s="475">
        <f t="shared" si="55"/>
        <v>0.67975256025035091</v>
      </c>
      <c r="X238" s="476">
        <f t="shared" si="56"/>
        <v>0.54419470721918173</v>
      </c>
      <c r="Y238" s="449"/>
      <c r="Z238" s="430">
        <f t="shared" si="57"/>
        <v>34.400948991696325</v>
      </c>
      <c r="AA238" s="581">
        <f t="shared" si="58"/>
        <v>13.705219454329775</v>
      </c>
      <c r="AB238" s="406">
        <v>5</v>
      </c>
      <c r="AC238" s="568">
        <v>16.86</v>
      </c>
      <c r="AD238" s="568">
        <v>1.43</v>
      </c>
      <c r="AE238" s="568">
        <v>0.62</v>
      </c>
      <c r="AF238" s="568">
        <v>1.96</v>
      </c>
      <c r="AG238" s="568">
        <v>14.680000000000001</v>
      </c>
      <c r="AH238" s="568">
        <v>2.85</v>
      </c>
      <c r="AI238" s="568">
        <v>15.06</v>
      </c>
      <c r="AJ238" s="568">
        <v>27.97</v>
      </c>
      <c r="AK238" s="568">
        <v>9.6100000000000012</v>
      </c>
      <c r="AL238" s="576">
        <v>54510</v>
      </c>
      <c r="AM238" s="571">
        <v>8.33</v>
      </c>
      <c r="AN238" s="568">
        <v>1.33</v>
      </c>
      <c r="AO238" s="510">
        <f t="shared" si="59"/>
        <v>4.0259683925993066</v>
      </c>
      <c r="AP238" s="511">
        <f t="shared" si="60"/>
        <v>17.731187846929082</v>
      </c>
      <c r="AQ238" s="582">
        <f t="shared" si="61"/>
        <v>9.2646738286571217</v>
      </c>
      <c r="AR238" s="430">
        <f>INDEX(Historical!$C$7:$C$1190,MATCH(B238,Historical!$B$7:$B$1214,0))*IF(AH238="n/a",1.03,IF(AH238&lt;0,1.01,IF(AH238&gt;10,1.1,(1+AH238/100))))</f>
        <v>5.4304799999999993</v>
      </c>
      <c r="AS238" s="581">
        <f t="shared" si="62"/>
        <v>5.9735279999999999</v>
      </c>
      <c r="AT238" s="581">
        <f t="shared" si="68"/>
        <v>6.5475840408000003</v>
      </c>
      <c r="AU238" s="581">
        <f t="shared" si="68"/>
        <v>7.1768068671208809</v>
      </c>
      <c r="AV238" s="581">
        <f t="shared" si="68"/>
        <v>7.8664980070511978</v>
      </c>
      <c r="AW238" s="430">
        <f t="shared" si="63"/>
        <v>32.994896914972081</v>
      </c>
      <c r="AX238" s="516">
        <f t="shared" si="64"/>
        <v>14.279178134319507</v>
      </c>
      <c r="AY238" s="606">
        <v>1.21</v>
      </c>
      <c r="AZ238" s="571">
        <v>18.93</v>
      </c>
      <c r="BA238" s="571">
        <v>-25.11</v>
      </c>
      <c r="BB238" s="571">
        <v>0.28999999999999998</v>
      </c>
      <c r="BC238" s="571">
        <v>-5.8500000000000005</v>
      </c>
      <c r="BE238" s="421">
        <v>2021</v>
      </c>
      <c r="BF238" s="421">
        <f t="shared" si="67"/>
        <v>0</v>
      </c>
      <c r="BG238" s="578">
        <v>4.68</v>
      </c>
      <c r="BH238" t="s">
        <v>3876</v>
      </c>
      <c r="BI238" t="s">
        <v>3877</v>
      </c>
    </row>
    <row r="239" spans="1:61" ht="11.25" customHeight="1" x14ac:dyDescent="0.25">
      <c r="A239" s="95" t="s">
        <v>4213</v>
      </c>
      <c r="B239" s="405" t="s">
        <v>233</v>
      </c>
      <c r="C239" s="734" t="s">
        <v>111</v>
      </c>
      <c r="D239" s="734" t="s">
        <v>209</v>
      </c>
      <c r="E239" s="504">
        <v>33</v>
      </c>
      <c r="F239" s="33">
        <v>91</v>
      </c>
      <c r="G239" s="33" t="s">
        <v>105</v>
      </c>
      <c r="H239" s="33" t="s">
        <v>105</v>
      </c>
      <c r="I239" s="568">
        <v>97.86</v>
      </c>
      <c r="J239" s="430">
        <f t="shared" si="52"/>
        <v>1.0831800531371347</v>
      </c>
      <c r="K239" s="579">
        <v>0.26500000000000001</v>
      </c>
      <c r="L239" s="406">
        <v>4</v>
      </c>
      <c r="M239" s="423">
        <f t="shared" si="53"/>
        <v>1.06</v>
      </c>
      <c r="N239" s="183" t="s">
        <v>167</v>
      </c>
      <c r="O239" s="506">
        <v>0.25</v>
      </c>
      <c r="P239" s="422">
        <v>45694</v>
      </c>
      <c r="Q239" s="422">
        <v>45708</v>
      </c>
      <c r="R239" s="423">
        <f t="shared" si="54"/>
        <v>6.0000000000000053</v>
      </c>
      <c r="S239" s="474">
        <f>IF(INDEX(Historical!$D$7:$D$1190,MATCH(B239,Historical!$B$7:$B$1192,0))=0,"n/a",(INDEX(Historical!$C$7:$C$1190,MATCH(B239,Historical!$B$7:$B$1192,0))/INDEX(Historical!$D$7:$D$1190,MATCH(B239,Historical!$B$7:$B$1192,0))-1)*100)</f>
        <v>11.111111111111116</v>
      </c>
      <c r="T239" s="474">
        <f>IF(INDEX(Historical!$F$7:$F$1190,MATCH(B239,Historical!$B$7:$B$1192,0))=0,"n/a",((INDEX(Historical!$C$7:$C$1190,MATCH(B239,Historical!$B$7:$B$1192,0))/INDEX(Historical!$F$7:$F$1190,MATCH(B239,Historical!$B$7:$B$1192,0)))^(1/3)-1)*100)</f>
        <v>12.624788044360603</v>
      </c>
      <c r="U239" s="474">
        <f>IF(INDEX(Historical!$H$7:$H$1190,MATCH(B239,Historical!$B$7:$B$1192,0))=0,"n/a",((INDEX(Historical!$C$7:$C$1190,MATCH(B239,Historical!$B$7:$B$1192,0))/INDEX(Historical!$H$7:$H$1190,MATCH(B239,Historical!$B$7:$B$1192,0)))^(1/5)-1)*100)</f>
        <v>11.510150326638136</v>
      </c>
      <c r="V239" s="474">
        <f>IF(INDEX(Historical!$M$7:$M$1190,MATCH(B239,Historical!$B$7:$B$1192,0))=0,"n/a",((INDEX(Historical!$C$7:$C$1190,MATCH(B239,Historical!$B$7:$B$1192,0))/INDEX(Historical!$M$7:$M$1190,MATCH(B239,Historical!$B$7:$B$1192,0)))^(1/10)-1)*100)</f>
        <v>11.148733672553245</v>
      </c>
      <c r="W239" s="475">
        <f t="shared" si="55"/>
        <v>1.0324177314392802</v>
      </c>
      <c r="X239" s="476">
        <f t="shared" si="56"/>
        <v>0.83527941412468332</v>
      </c>
      <c r="Y239" s="439"/>
      <c r="Z239" s="430">
        <f t="shared" si="57"/>
        <v>27.390180878552972</v>
      </c>
      <c r="AA239" s="581">
        <f t="shared" si="58"/>
        <v>25.286821705426355</v>
      </c>
      <c r="AB239" s="406">
        <v>12</v>
      </c>
      <c r="AC239" s="568">
        <v>3.87</v>
      </c>
      <c r="AD239" s="568" t="s">
        <v>135</v>
      </c>
      <c r="AE239" s="568">
        <v>2.11</v>
      </c>
      <c r="AF239" s="568">
        <v>3.45</v>
      </c>
      <c r="AG239" s="568">
        <v>14.38</v>
      </c>
      <c r="AH239" s="568">
        <v>7.86</v>
      </c>
      <c r="AI239" s="568">
        <v>15.25</v>
      </c>
      <c r="AJ239" s="568">
        <v>13.780000000000001</v>
      </c>
      <c r="AK239" s="568" t="s">
        <v>135</v>
      </c>
      <c r="AL239" s="576">
        <v>4350</v>
      </c>
      <c r="AM239" s="571">
        <v>14.32</v>
      </c>
      <c r="AN239" s="568">
        <v>0.27</v>
      </c>
      <c r="AO239" s="510">
        <f t="shared" si="59"/>
        <v>-12.693491325651085</v>
      </c>
      <c r="AP239" s="511">
        <f t="shared" si="60"/>
        <v>12.593330379775271</v>
      </c>
      <c r="AQ239" s="582">
        <f t="shared" si="61"/>
        <v>96.908929749229713</v>
      </c>
      <c r="AR239" s="430">
        <f>INDEX(Historical!$C$7:$C$1190,MATCH(B239,Historical!$B$7:$B$1214,0))*IF(AH239="n/a",1.03,IF(AH239&lt;0,1.01,IF(AH239&gt;10,1.1,(1+AH239/100))))</f>
        <v>1.0786</v>
      </c>
      <c r="AS239" s="581">
        <f t="shared" si="62"/>
        <v>1.1864600000000001</v>
      </c>
      <c r="AT239" s="581">
        <f t="shared" si="68"/>
        <v>1.2220538000000001</v>
      </c>
      <c r="AU239" s="581">
        <f t="shared" si="68"/>
        <v>1.2587154140000001</v>
      </c>
      <c r="AV239" s="581">
        <f t="shared" si="68"/>
        <v>1.2964768764200001</v>
      </c>
      <c r="AW239" s="430">
        <f t="shared" si="63"/>
        <v>6.0423060904200003</v>
      </c>
      <c r="AX239" s="516">
        <f t="shared" si="64"/>
        <v>6.1744390868792154</v>
      </c>
      <c r="AY239" s="606">
        <v>1.07</v>
      </c>
      <c r="AZ239" s="571">
        <v>24.08</v>
      </c>
      <c r="BA239" s="571">
        <v>-12.58</v>
      </c>
      <c r="BB239" s="571">
        <v>4.7600000000000007</v>
      </c>
      <c r="BC239" s="571">
        <v>2.3199999999999998</v>
      </c>
      <c r="BE239" s="421">
        <v>1993</v>
      </c>
      <c r="BF239" s="421">
        <f t="shared" si="67"/>
        <v>3</v>
      </c>
      <c r="BG239" s="578">
        <v>9.4</v>
      </c>
      <c r="BH239" t="s">
        <v>3876</v>
      </c>
      <c r="BI239" t="s">
        <v>3877</v>
      </c>
    </row>
    <row r="240" spans="1:61" ht="11.25" customHeight="1" x14ac:dyDescent="0.25">
      <c r="A240" s="8" t="s">
        <v>4214</v>
      </c>
      <c r="B240" s="405" t="s">
        <v>1125</v>
      </c>
      <c r="C240" s="734" t="s">
        <v>107</v>
      </c>
      <c r="D240" s="734" t="s">
        <v>3652</v>
      </c>
      <c r="E240" s="504">
        <v>15</v>
      </c>
      <c r="F240" s="33">
        <v>319</v>
      </c>
      <c r="G240" s="33" t="s">
        <v>105</v>
      </c>
      <c r="H240" s="33" t="s">
        <v>105</v>
      </c>
      <c r="I240" s="573">
        <v>37.17</v>
      </c>
      <c r="J240" s="430">
        <f t="shared" si="52"/>
        <v>2.0446596717783159</v>
      </c>
      <c r="K240" s="575">
        <v>0.19</v>
      </c>
      <c r="L240" s="406">
        <v>4</v>
      </c>
      <c r="M240" s="423">
        <f t="shared" si="53"/>
        <v>0.76</v>
      </c>
      <c r="N240" s="183" t="s">
        <v>162</v>
      </c>
      <c r="O240" s="508">
        <v>0.18</v>
      </c>
      <c r="P240" s="422">
        <v>45824</v>
      </c>
      <c r="Q240" s="422">
        <v>45839</v>
      </c>
      <c r="R240" s="423">
        <f t="shared" si="54"/>
        <v>5.5555555555555607</v>
      </c>
      <c r="S240" s="474">
        <f>IF(INDEX(Historical!$D$7:$D$1190,MATCH(B240,Historical!$B$7:$B$1192,0))=0,"n/a",(INDEX(Historical!$C$7:$C$1190,MATCH(B240,Historical!$B$7:$B$1192,0))/INDEX(Historical!$D$7:$D$1190,MATCH(B240,Historical!$B$7:$B$1192,0))-1)*100)</f>
        <v>2.8571428571428692</v>
      </c>
      <c r="T240" s="474">
        <f>IF(INDEX(Historical!$F$7:$F$1190,MATCH(B240,Historical!$B$7:$B$1192,0))=0,"n/a",((INDEX(Historical!$C$7:$C$1190,MATCH(B240,Historical!$B$7:$B$1192,0))/INDEX(Historical!$F$7:$F$1190,MATCH(B240,Historical!$B$7:$B$1192,0)))^(1/3)-1)*100)</f>
        <v>8.7380373002892142</v>
      </c>
      <c r="U240" s="474">
        <f>IF(INDEX(Historical!$H$7:$H$1190,MATCH(B240,Historical!$B$7:$B$1192,0))=0,"n/a",((INDEX(Historical!$C$7:$C$1190,MATCH(B240,Historical!$B$7:$B$1192,0))/INDEX(Historical!$H$7:$H$1190,MATCH(B240,Historical!$B$7:$B$1192,0)))^(1/5)-1)*100)</f>
        <v>9.8560543306117623</v>
      </c>
      <c r="V240" s="474">
        <f>IF(INDEX(Historical!$M$7:$M$1190,MATCH(B240,Historical!$B$7:$B$1192,0))=0,"n/a",((INDEX(Historical!$C$7:$C$1190,MATCH(B240,Historical!$B$7:$B$1192,0))/INDEX(Historical!$M$7:$M$1190,MATCH(B240,Historical!$B$7:$B$1192,0)))^(1/10)-1)*100)</f>
        <v>10.30542524220699</v>
      </c>
      <c r="W240" s="475">
        <f t="shared" si="55"/>
        <v>0.95639472403770587</v>
      </c>
      <c r="X240" s="476">
        <f t="shared" si="56"/>
        <v>1.8809263989717102</v>
      </c>
      <c r="Y240" s="451" t="s">
        <v>4945</v>
      </c>
      <c r="Z240" s="430">
        <f t="shared" si="57"/>
        <v>44.44444444444445</v>
      </c>
      <c r="AA240" s="581">
        <f t="shared" si="58"/>
        <v>21.736842105263161</v>
      </c>
      <c r="AB240" s="406">
        <v>12</v>
      </c>
      <c r="AC240" s="568">
        <v>1.71</v>
      </c>
      <c r="AD240" s="568" t="s">
        <v>135</v>
      </c>
      <c r="AE240" s="568">
        <v>6.73</v>
      </c>
      <c r="AF240" s="568">
        <v>3.04</v>
      </c>
      <c r="AG240" s="568">
        <v>15.09</v>
      </c>
      <c r="AH240" s="568">
        <v>17.510000000000002</v>
      </c>
      <c r="AI240" s="568">
        <v>4.1500000000000004</v>
      </c>
      <c r="AJ240" s="568">
        <v>5.24</v>
      </c>
      <c r="AK240" s="568" t="s">
        <v>135</v>
      </c>
      <c r="AL240" s="576">
        <v>5320</v>
      </c>
      <c r="AM240" s="571">
        <v>3.58</v>
      </c>
      <c r="AN240" s="568">
        <v>0.04</v>
      </c>
      <c r="AO240" s="510">
        <f t="shared" si="59"/>
        <v>-9.8361281028730829</v>
      </c>
      <c r="AP240" s="511">
        <f t="shared" si="60"/>
        <v>11.900714002390078</v>
      </c>
      <c r="AQ240" s="582">
        <f t="shared" si="61"/>
        <v>71.373536139302701</v>
      </c>
      <c r="AR240" s="430">
        <f>INDEX(Historical!$C$7:$C$1190,MATCH(B240,Historical!$B$7:$B$1214,0))*IF(AH240="n/a",1.03,IF(AH240&lt;0,1.01,IF(AH240&gt;10,1.1,(1+AH240/100))))</f>
        <v>0.79200000000000004</v>
      </c>
      <c r="AS240" s="581">
        <f t="shared" si="62"/>
        <v>0.82486800000000016</v>
      </c>
      <c r="AT240" s="581">
        <f t="shared" si="68"/>
        <v>0.84961404000000018</v>
      </c>
      <c r="AU240" s="581">
        <f t="shared" si="68"/>
        <v>0.87510246120000024</v>
      </c>
      <c r="AV240" s="581">
        <f t="shared" si="68"/>
        <v>0.9013555350360003</v>
      </c>
      <c r="AW240" s="430">
        <f t="shared" si="63"/>
        <v>4.2429400362360008</v>
      </c>
      <c r="AX240" s="516">
        <f t="shared" si="64"/>
        <v>11.414958397191285</v>
      </c>
      <c r="AY240" s="606">
        <v>0.91</v>
      </c>
      <c r="AZ240" s="571">
        <v>21.55</v>
      </c>
      <c r="BA240" s="571">
        <v>-16.77</v>
      </c>
      <c r="BB240" s="571">
        <v>2.77</v>
      </c>
      <c r="BC240" s="571">
        <v>1.68</v>
      </c>
      <c r="BE240" s="421">
        <v>2011</v>
      </c>
      <c r="BF240" s="421">
        <f t="shared" si="67"/>
        <v>1</v>
      </c>
      <c r="BG240" s="578">
        <v>1.78</v>
      </c>
      <c r="BH240" t="s">
        <v>3876</v>
      </c>
      <c r="BI240" t="s">
        <v>3877</v>
      </c>
    </row>
    <row r="241" spans="1:61" ht="11.25" customHeight="1" x14ac:dyDescent="0.25">
      <c r="A241" s="577" t="s">
        <v>4215</v>
      </c>
      <c r="B241" s="405" t="s">
        <v>563</v>
      </c>
      <c r="C241" s="734" t="s">
        <v>107</v>
      </c>
      <c r="D241" s="734" t="s">
        <v>3652</v>
      </c>
      <c r="E241" s="504">
        <v>35</v>
      </c>
      <c r="F241" s="33">
        <v>84</v>
      </c>
      <c r="G241" s="33" t="s">
        <v>105</v>
      </c>
      <c r="H241" s="33" t="s">
        <v>105</v>
      </c>
      <c r="I241" s="573">
        <v>66.95</v>
      </c>
      <c r="J241" s="430">
        <f t="shared" si="52"/>
        <v>2.9873039581777445</v>
      </c>
      <c r="K241" s="575">
        <v>0.5</v>
      </c>
      <c r="L241" s="406">
        <v>4</v>
      </c>
      <c r="M241" s="423">
        <f t="shared" si="53"/>
        <v>2</v>
      </c>
      <c r="N241" s="183" t="s">
        <v>237</v>
      </c>
      <c r="O241" s="505">
        <v>0.49</v>
      </c>
      <c r="P241" s="422">
        <v>45838</v>
      </c>
      <c r="Q241" s="422">
        <v>45853</v>
      </c>
      <c r="R241" s="423">
        <f t="shared" si="54"/>
        <v>2.0408163265306141</v>
      </c>
      <c r="S241" s="474">
        <f>IF(INDEX(Historical!$D$7:$D$1190,MATCH(B241,Historical!$B$7:$B$1192,0))=0,"n/a",(INDEX(Historical!$C$7:$C$1190,MATCH(B241,Historical!$B$7:$B$1192,0))/INDEX(Historical!$D$7:$D$1190,MATCH(B241,Historical!$B$7:$B$1192,0))-1)*100)</f>
        <v>3.2258064516129004</v>
      </c>
      <c r="T241" s="474">
        <f>IF(INDEX(Historical!$F$7:$F$1190,MATCH(B241,Historical!$B$7:$B$1192,0))=0,"n/a",((INDEX(Historical!$C$7:$C$1190,MATCH(B241,Historical!$B$7:$B$1192,0))/INDEX(Historical!$F$7:$F$1190,MATCH(B241,Historical!$B$7:$B$1192,0)))^(1/3)-1)*100)</f>
        <v>12.181378776036711</v>
      </c>
      <c r="U241" s="474">
        <f>IF(INDEX(Historical!$H$7:$H$1190,MATCH(B241,Historical!$B$7:$B$1192,0))=0,"n/a",((INDEX(Historical!$C$7:$C$1190,MATCH(B241,Historical!$B$7:$B$1192,0))/INDEX(Historical!$H$7:$H$1190,MATCH(B241,Historical!$B$7:$B$1192,0)))^(1/5)-1)*100)</f>
        <v>10.225948408254371</v>
      </c>
      <c r="V241" s="474">
        <f>IF(INDEX(Historical!$M$7:$M$1190,MATCH(B241,Historical!$B$7:$B$1192,0))=0,"n/a",((INDEX(Historical!$C$7:$C$1190,MATCH(B241,Historical!$B$7:$B$1192,0))/INDEX(Historical!$M$7:$M$1190,MATCH(B241,Historical!$B$7:$B$1192,0)))^(1/10)-1)*100)</f>
        <v>14.633226106474972</v>
      </c>
      <c r="W241" s="475">
        <f t="shared" si="55"/>
        <v>0.6988170847527293</v>
      </c>
      <c r="X241" s="476" t="str">
        <f t="shared" si="56"/>
        <v>n/a</v>
      </c>
      <c r="Y241" s="452"/>
      <c r="Z241" s="430" t="str">
        <f t="shared" si="57"/>
        <v>n/a</v>
      </c>
      <c r="AA241" s="581" t="str">
        <f t="shared" si="58"/>
        <v>n/a</v>
      </c>
      <c r="AB241" s="406">
        <v>12</v>
      </c>
      <c r="AC241" s="568" t="s">
        <v>135</v>
      </c>
      <c r="AD241" s="568" t="s">
        <v>135</v>
      </c>
      <c r="AE241" s="568" t="s">
        <v>135</v>
      </c>
      <c r="AF241" s="568" t="s">
        <v>135</v>
      </c>
      <c r="AG241" s="568" t="s">
        <v>135</v>
      </c>
      <c r="AH241" s="568" t="s">
        <v>135</v>
      </c>
      <c r="AI241" s="568" t="s">
        <v>135</v>
      </c>
      <c r="AJ241" s="568" t="s">
        <v>135</v>
      </c>
      <c r="AK241" s="568" t="s">
        <v>135</v>
      </c>
      <c r="AL241" s="576" t="s">
        <v>135</v>
      </c>
      <c r="AM241" s="571" t="s">
        <v>135</v>
      </c>
      <c r="AN241" s="568" t="s">
        <v>135</v>
      </c>
      <c r="AO241" s="510" t="str">
        <f t="shared" si="59"/>
        <v>n/a</v>
      </c>
      <c r="AP241" s="511">
        <f t="shared" si="60"/>
        <v>13.213252366432116</v>
      </c>
      <c r="AQ241" s="582" t="str">
        <f t="shared" si="61"/>
        <v>n/a</v>
      </c>
      <c r="AR241" s="430">
        <f>INDEX(Historical!$C$7:$C$1190,MATCH(B241,Historical!$B$7:$B$1214,0))*IF(AH241="n/a",1.03,IF(AH241&lt;0,1.01,IF(AH241&gt;10,1.1,(1+AH241/100))))</f>
        <v>1.9776</v>
      </c>
      <c r="AS241" s="581">
        <f t="shared" si="62"/>
        <v>2.0369280000000001</v>
      </c>
      <c r="AT241" s="581">
        <f t="shared" si="68"/>
        <v>2.0980358400000001</v>
      </c>
      <c r="AU241" s="581">
        <f t="shared" si="68"/>
        <v>2.1609769152</v>
      </c>
      <c r="AV241" s="581">
        <f t="shared" si="68"/>
        <v>2.2258062226560003</v>
      </c>
      <c r="AW241" s="430">
        <f t="shared" si="63"/>
        <v>10.499346977856</v>
      </c>
      <c r="AX241" s="516">
        <f t="shared" si="64"/>
        <v>15.682370392615383</v>
      </c>
      <c r="AY241" s="606" t="s">
        <v>135</v>
      </c>
      <c r="AZ241" s="571" t="s">
        <v>135</v>
      </c>
      <c r="BA241" s="571" t="s">
        <v>135</v>
      </c>
      <c r="BB241" s="571" t="s">
        <v>135</v>
      </c>
      <c r="BC241" s="571" t="s">
        <v>135</v>
      </c>
      <c r="BD241" s="591" t="s">
        <v>3601</v>
      </c>
      <c r="BE241" s="421">
        <v>2008</v>
      </c>
      <c r="BF241" s="421">
        <f t="shared" si="67"/>
        <v>2</v>
      </c>
      <c r="BG241" s="578" t="s">
        <v>135</v>
      </c>
      <c r="BH241" t="s">
        <v>3876</v>
      </c>
      <c r="BI241" t="s">
        <v>3877</v>
      </c>
    </row>
    <row r="242" spans="1:61" ht="11.25" customHeight="1" x14ac:dyDescent="0.25">
      <c r="A242" s="477" t="s">
        <v>4218</v>
      </c>
      <c r="B242" s="405" t="s">
        <v>2141</v>
      </c>
      <c r="C242" s="734" t="s">
        <v>107</v>
      </c>
      <c r="D242" s="734" t="s">
        <v>3652</v>
      </c>
      <c r="E242" s="504">
        <v>15</v>
      </c>
      <c r="F242" s="33">
        <v>303</v>
      </c>
      <c r="G242" s="33" t="s">
        <v>105</v>
      </c>
      <c r="H242" s="33" t="s">
        <v>105</v>
      </c>
      <c r="I242" s="395">
        <v>27.67</v>
      </c>
      <c r="J242" s="430">
        <f t="shared" si="52"/>
        <v>4.481387784604264</v>
      </c>
      <c r="K242" s="8">
        <v>0.31</v>
      </c>
      <c r="L242" s="33">
        <v>4</v>
      </c>
      <c r="M242" s="423">
        <f t="shared" si="53"/>
        <v>1.24</v>
      </c>
      <c r="N242" s="33" t="s">
        <v>3516</v>
      </c>
      <c r="O242" s="409">
        <v>0.3</v>
      </c>
      <c r="P242" s="422">
        <v>45730</v>
      </c>
      <c r="Q242" s="422">
        <v>45749</v>
      </c>
      <c r="R242" s="423">
        <f t="shared" si="54"/>
        <v>3.3333333333333366</v>
      </c>
      <c r="S242" s="474">
        <f>IF(INDEX(Historical!$D$7:$D$1190,MATCH(B242,Historical!$B$7:$B$1192,0))=0,"n/a",(INDEX(Historical!$C$7:$C$1190,MATCH(B242,Historical!$B$7:$B$1192,0))/INDEX(Historical!$D$7:$D$1190,MATCH(B242,Historical!$B$7:$B$1192,0))-1)*100)</f>
        <v>0.84033613445377853</v>
      </c>
      <c r="T242" s="474">
        <f>IF(INDEX(Historical!$F$7:$F$1190,MATCH(B242,Historical!$B$7:$B$1192,0))=0,"n/a",((INDEX(Historical!$C$7:$C$1190,MATCH(B242,Historical!$B$7:$B$1192,0))/INDEX(Historical!$F$7:$F$1190,MATCH(B242,Historical!$B$7:$B$1192,0)))^(1/3)-1)*100)</f>
        <v>3.8960786098575007</v>
      </c>
      <c r="U242" s="474">
        <f>IF(INDEX(Historical!$H$7:$H$1190,MATCH(B242,Historical!$B$7:$B$1192,0))=0,"n/a",((INDEX(Historical!$C$7:$C$1190,MATCH(B242,Historical!$B$7:$B$1192,0))/INDEX(Historical!$H$7:$H$1190,MATCH(B242,Historical!$B$7:$B$1192,0)))^(1/5)-1)*100)</f>
        <v>3.9224101567206349</v>
      </c>
      <c r="V242" s="474">
        <f>IF(INDEX(Historical!$M$7:$M$1190,MATCH(B242,Historical!$B$7:$B$1192,0))=0,"n/a",((INDEX(Historical!$C$7:$C$1190,MATCH(B242,Historical!$B$7:$B$1192,0))/INDEX(Historical!$M$7:$M$1190,MATCH(B242,Historical!$B$7:$B$1192,0)))^(1/10)-1)*100)</f>
        <v>4.5367639930755876</v>
      </c>
      <c r="W242" s="475">
        <f t="shared" si="55"/>
        <v>0.86458324980258305</v>
      </c>
      <c r="X242" s="476" t="str">
        <f t="shared" si="56"/>
        <v>n/a</v>
      </c>
      <c r="Y242" s="451" t="s">
        <v>4945</v>
      </c>
      <c r="Z242" s="430" t="str">
        <f t="shared" si="57"/>
        <v>n/a</v>
      </c>
      <c r="AA242" s="581" t="str">
        <f t="shared" si="58"/>
        <v>n/a</v>
      </c>
      <c r="AB242" s="406">
        <v>12</v>
      </c>
      <c r="AC242" s="578">
        <v>-2.57</v>
      </c>
      <c r="AD242" s="578" t="s">
        <v>135</v>
      </c>
      <c r="AE242" s="568">
        <v>2.17</v>
      </c>
      <c r="AF242" s="568">
        <v>0.95</v>
      </c>
      <c r="AG242" s="568">
        <v>-6.5299999999999994</v>
      </c>
      <c r="AH242" s="568">
        <v>-0.57000000000000006</v>
      </c>
      <c r="AI242" s="568">
        <v>11.82</v>
      </c>
      <c r="AJ242" s="457" t="s">
        <v>135</v>
      </c>
      <c r="AK242" s="457" t="s">
        <v>135</v>
      </c>
      <c r="AL242" s="578">
        <v>556.99</v>
      </c>
      <c r="AM242" s="578">
        <v>3.2099999999999995</v>
      </c>
      <c r="AN242" s="578">
        <v>0.41</v>
      </c>
      <c r="AO242" s="510" t="str">
        <f t="shared" si="59"/>
        <v>n/a</v>
      </c>
      <c r="AP242" s="511">
        <f t="shared" si="60"/>
        <v>8.4037979413248998</v>
      </c>
      <c r="AQ242" s="582" t="str">
        <f t="shared" si="61"/>
        <v>n/a</v>
      </c>
      <c r="AR242" s="430">
        <f>INDEX(Historical!$C$7:$C$1190,MATCH(B242,Historical!$B$7:$B$1214,0))*IF(AH242="n/a",1.03,IF(AH242&lt;0,1.01,IF(AH242&gt;10,1.1,(1+AH242/100))))</f>
        <v>1.212</v>
      </c>
      <c r="AS242" s="581">
        <f t="shared" si="62"/>
        <v>1.3332000000000002</v>
      </c>
      <c r="AT242" s="581">
        <f t="shared" si="68"/>
        <v>1.3731960000000003</v>
      </c>
      <c r="AU242" s="581">
        <f t="shared" si="68"/>
        <v>1.4143918800000004</v>
      </c>
      <c r="AV242" s="581">
        <f t="shared" si="68"/>
        <v>1.4568236364000005</v>
      </c>
      <c r="AW242" s="430">
        <f t="shared" si="63"/>
        <v>6.7896115164000008</v>
      </c>
      <c r="AX242" s="516">
        <f t="shared" si="64"/>
        <v>24.53780815468016</v>
      </c>
      <c r="AY242" s="500">
        <v>0.77</v>
      </c>
      <c r="AZ242" s="568">
        <v>31.95</v>
      </c>
      <c r="BA242" s="568">
        <v>-7.1</v>
      </c>
      <c r="BB242" s="568">
        <v>5.18</v>
      </c>
      <c r="BC242" s="568">
        <v>5.2299999999999995</v>
      </c>
      <c r="BE242" s="421">
        <v>2011</v>
      </c>
      <c r="BF242" s="421">
        <f t="shared" si="67"/>
        <v>1</v>
      </c>
      <c r="BG242" s="578">
        <v>-0.57000000000000006</v>
      </c>
      <c r="BH242" t="s">
        <v>3876</v>
      </c>
      <c r="BI242" t="s">
        <v>3877</v>
      </c>
    </row>
    <row r="243" spans="1:61" ht="11.25" customHeight="1" x14ac:dyDescent="0.25">
      <c r="A243" s="477" t="s">
        <v>2137</v>
      </c>
      <c r="B243" s="405" t="s">
        <v>2138</v>
      </c>
      <c r="C243" s="734" t="s">
        <v>107</v>
      </c>
      <c r="D243" s="734" t="s">
        <v>3652</v>
      </c>
      <c r="E243" s="504">
        <v>14</v>
      </c>
      <c r="F243" s="33">
        <v>333</v>
      </c>
      <c r="G243" s="33" t="s">
        <v>105</v>
      </c>
      <c r="H243" s="33" t="s">
        <v>105</v>
      </c>
      <c r="I243" s="395">
        <v>45.77</v>
      </c>
      <c r="J243" s="430">
        <f t="shared" si="52"/>
        <v>3.2335590998470609</v>
      </c>
      <c r="K243" s="8">
        <v>0.37</v>
      </c>
      <c r="L243" s="33">
        <v>4</v>
      </c>
      <c r="M243" s="423">
        <f t="shared" si="53"/>
        <v>1.48</v>
      </c>
      <c r="N243" s="33" t="s">
        <v>469</v>
      </c>
      <c r="O243" s="409">
        <v>0.35</v>
      </c>
      <c r="P243" s="683">
        <v>45565</v>
      </c>
      <c r="Q243" s="683">
        <v>45580</v>
      </c>
      <c r="R243" s="423">
        <f t="shared" si="54"/>
        <v>5.7142857142857197</v>
      </c>
      <c r="S243" s="474">
        <f>IF(INDEX(Historical!$D$7:$D$1190,MATCH(B243,Historical!$B$7:$B$1192,0))=0,"n/a",(INDEX(Historical!$C$7:$C$1190,MATCH(B243,Historical!$B$7:$B$1192,0))/INDEX(Historical!$D$7:$D$1190,MATCH(B243,Historical!$B$7:$B$1192,0))-1)*100)</f>
        <v>5.9701492537313383</v>
      </c>
      <c r="T243" s="474">
        <f>IF(INDEX(Historical!$F$7:$F$1190,MATCH(B243,Historical!$B$7:$B$1192,0))=0,"n/a",((INDEX(Historical!$C$7:$C$1190,MATCH(B243,Historical!$B$7:$B$1192,0))/INDEX(Historical!$F$7:$F$1190,MATCH(B243,Historical!$B$7:$B$1192,0)))^(1/3)-1)*100)</f>
        <v>8.5563223271687185</v>
      </c>
      <c r="U243" s="474">
        <f>IF(INDEX(Historical!$H$7:$H$1190,MATCH(B243,Historical!$B$7:$B$1192,0))=0,"n/a",((INDEX(Historical!$C$7:$C$1190,MATCH(B243,Historical!$B$7:$B$1192,0))/INDEX(Historical!$H$7:$H$1190,MATCH(B243,Historical!$B$7:$B$1192,0)))^(1/5)-1)*100)</f>
        <v>9.0686916213479574</v>
      </c>
      <c r="V243" s="474">
        <f>IF(INDEX(Historical!$M$7:$M$1190,MATCH(B243,Historical!$B$7:$B$1192,0))=0,"n/a",((INDEX(Historical!$C$7:$C$1190,MATCH(B243,Historical!$B$7:$B$1192,0))/INDEX(Historical!$M$7:$M$1190,MATCH(B243,Historical!$B$7:$B$1192,0)))^(1/10)-1)*100)</f>
        <v>10.782667157077164</v>
      </c>
      <c r="W243" s="475">
        <f t="shared" si="55"/>
        <v>0.84104345327915975</v>
      </c>
      <c r="X243" s="476" t="str">
        <f t="shared" si="56"/>
        <v>n/a</v>
      </c>
      <c r="Y243" s="431"/>
      <c r="Z243" s="430">
        <f t="shared" si="57"/>
        <v>46.105919003115261</v>
      </c>
      <c r="AA243" s="581">
        <f t="shared" si="58"/>
        <v>14.258566978193148</v>
      </c>
      <c r="AB243" s="406">
        <v>12</v>
      </c>
      <c r="AC243" s="578">
        <v>3.21</v>
      </c>
      <c r="AD243" s="578">
        <v>1.1299999999999999</v>
      </c>
      <c r="AE243" s="568">
        <v>2.2400000000000002</v>
      </c>
      <c r="AF243" s="568">
        <v>1.61</v>
      </c>
      <c r="AG243" s="568">
        <v>11.58</v>
      </c>
      <c r="AH243" s="568">
        <v>12.27</v>
      </c>
      <c r="AI243" s="568">
        <v>14.069999999999999</v>
      </c>
      <c r="AJ243" s="457">
        <v>-1.2</v>
      </c>
      <c r="AK243" s="457">
        <v>12.620000000000001</v>
      </c>
      <c r="AL243" s="578">
        <v>30290</v>
      </c>
      <c r="AM243" s="578">
        <v>0.57000000000000006</v>
      </c>
      <c r="AN243" s="578">
        <v>0.86</v>
      </c>
      <c r="AO243" s="510">
        <f t="shared" si="59"/>
        <v>-1.9563162569981287</v>
      </c>
      <c r="AP243" s="511">
        <f t="shared" si="60"/>
        <v>12.302250721195019</v>
      </c>
      <c r="AQ243" s="582">
        <f t="shared" si="61"/>
        <v>1.0088947346079014</v>
      </c>
      <c r="AR243" s="430">
        <f>INDEX(Historical!$C$7:$C$1190,MATCH(B243,Historical!$B$7:$B$1214,0))*IF(AH243="n/a",1.03,IF(AH243&lt;0,1.01,IF(AH243&gt;10,1.1,(1+AH243/100))))</f>
        <v>1.5620000000000001</v>
      </c>
      <c r="AS243" s="581">
        <f t="shared" si="62"/>
        <v>1.7182000000000002</v>
      </c>
      <c r="AT243" s="581">
        <f t="shared" si="68"/>
        <v>1.8900200000000003</v>
      </c>
      <c r="AU243" s="581">
        <f t="shared" si="68"/>
        <v>2.0790220000000006</v>
      </c>
      <c r="AV243" s="581">
        <f t="shared" si="68"/>
        <v>2.286924200000001</v>
      </c>
      <c r="AW243" s="430">
        <f t="shared" si="63"/>
        <v>9.536166200000002</v>
      </c>
      <c r="AX243" s="516">
        <f t="shared" si="64"/>
        <v>20.834970941664849</v>
      </c>
      <c r="AY243" s="500">
        <v>0.96</v>
      </c>
      <c r="AZ243" s="568">
        <v>41.92</v>
      </c>
      <c r="BA243" s="568">
        <v>-6.7299999999999995</v>
      </c>
      <c r="BB243" s="568">
        <v>7.3400000000000007</v>
      </c>
      <c r="BC243" s="568">
        <v>10.18</v>
      </c>
      <c r="BE243" s="421">
        <v>2011</v>
      </c>
      <c r="BF243" s="421">
        <f t="shared" si="67"/>
        <v>1</v>
      </c>
      <c r="BG243" s="578">
        <v>1.0999999999999999</v>
      </c>
      <c r="BH243" t="s">
        <v>3876</v>
      </c>
      <c r="BI243" t="s">
        <v>3877</v>
      </c>
    </row>
    <row r="244" spans="1:61" ht="11.25" customHeight="1" x14ac:dyDescent="0.25">
      <c r="A244" s="95" t="s">
        <v>4219</v>
      </c>
      <c r="B244" s="405" t="s">
        <v>1027</v>
      </c>
      <c r="C244" s="734" t="s">
        <v>111</v>
      </c>
      <c r="D244" s="734" t="s">
        <v>3677</v>
      </c>
      <c r="E244" s="504">
        <v>13</v>
      </c>
      <c r="F244" s="33">
        <v>419</v>
      </c>
      <c r="G244" s="33" t="s">
        <v>105</v>
      </c>
      <c r="H244" s="33" t="s">
        <v>105</v>
      </c>
      <c r="I244" s="573">
        <v>703.38</v>
      </c>
      <c r="J244" s="430">
        <f t="shared" si="52"/>
        <v>0.28434132332451872</v>
      </c>
      <c r="K244" s="575">
        <v>0.5</v>
      </c>
      <c r="L244" s="406">
        <v>4</v>
      </c>
      <c r="M244" s="423">
        <f t="shared" si="53"/>
        <v>2</v>
      </c>
      <c r="N244" s="183" t="s">
        <v>934</v>
      </c>
      <c r="O244" s="505">
        <v>0.45</v>
      </c>
      <c r="P244" s="422">
        <v>45883</v>
      </c>
      <c r="Q244" s="422">
        <v>45894</v>
      </c>
      <c r="R244" s="423">
        <f t="shared" si="54"/>
        <v>11.111111111111107</v>
      </c>
      <c r="S244" s="474">
        <f>IF(INDEX(Historical!$D$7:$D$1190,MATCH(B244,Historical!$B$7:$B$1192,0))=0,"n/a",(INDEX(Historical!$C$7:$C$1190,MATCH(B244,Historical!$B$7:$B$1192,0))/INDEX(Historical!$D$7:$D$1190,MATCH(B244,Historical!$B$7:$B$1192,0))-1)*100)</f>
        <v>41.176470588235304</v>
      </c>
      <c r="T244" s="474">
        <f>IF(INDEX(Historical!$F$7:$F$1190,MATCH(B244,Historical!$B$7:$B$1192,0))=0,"n/a",((INDEX(Historical!$C$7:$C$1190,MATCH(B244,Historical!$B$7:$B$1192,0))/INDEX(Historical!$F$7:$F$1190,MATCH(B244,Historical!$B$7:$B$1192,0)))^(1/3)-1)*100)</f>
        <v>35.72088082974534</v>
      </c>
      <c r="U244" s="474">
        <f>IF(INDEX(Historical!$H$7:$H$1190,MATCH(B244,Historical!$B$7:$B$1192,0))=0,"n/a",((INDEX(Historical!$C$7:$C$1190,MATCH(B244,Historical!$B$7:$B$1192,0))/INDEX(Historical!$H$7:$H$1190,MATCH(B244,Historical!$B$7:$B$1192,0)))^(1/5)-1)*100)</f>
        <v>24.886884069350714</v>
      </c>
      <c r="V244" s="474">
        <f>IF(INDEX(Historical!$M$7:$M$1190,MATCH(B244,Historical!$B$7:$B$1192,0))=0,"n/a",((INDEX(Historical!$C$7:$C$1190,MATCH(B244,Historical!$B$7:$B$1192,0))/INDEX(Historical!$M$7:$M$1190,MATCH(B244,Historical!$B$7:$B$1192,0)))^(1/10)-1)*100)</f>
        <v>18.222427548378416</v>
      </c>
      <c r="W244" s="475">
        <f t="shared" si="55"/>
        <v>1.3657282490644533</v>
      </c>
      <c r="X244" s="476">
        <f t="shared" si="56"/>
        <v>0.68145903804355723</v>
      </c>
      <c r="Y244" s="574"/>
      <c r="Z244" s="430">
        <f t="shared" si="57"/>
        <v>10.277492291880781</v>
      </c>
      <c r="AA244" s="581">
        <f t="shared" si="58"/>
        <v>36.144912641315514</v>
      </c>
      <c r="AB244" s="406">
        <v>12</v>
      </c>
      <c r="AC244" s="568">
        <v>19.46</v>
      </c>
      <c r="AD244" s="568">
        <v>1.54</v>
      </c>
      <c r="AE244" s="568">
        <v>3.23</v>
      </c>
      <c r="AF244" s="568">
        <v>12.59</v>
      </c>
      <c r="AG244" s="568">
        <v>40.089999999999996</v>
      </c>
      <c r="AH244" s="568">
        <v>58.75</v>
      </c>
      <c r="AI244" s="568">
        <v>12.29</v>
      </c>
      <c r="AJ244" s="568">
        <v>36.520000000000003</v>
      </c>
      <c r="AK244" s="568">
        <v>23.49</v>
      </c>
      <c r="AL244" s="576">
        <v>24820</v>
      </c>
      <c r="AM244" s="571">
        <v>1.41</v>
      </c>
      <c r="AN244" s="568">
        <v>0.16</v>
      </c>
      <c r="AO244" s="510">
        <f t="shared" si="59"/>
        <v>-10.973687248640282</v>
      </c>
      <c r="AP244" s="511">
        <f t="shared" si="60"/>
        <v>25.171225392675233</v>
      </c>
      <c r="AQ244" s="582">
        <f t="shared" si="61"/>
        <v>349.72310006845692</v>
      </c>
      <c r="AR244" s="430">
        <f>INDEX(Historical!$C$7:$C$1190,MATCH(B244,Historical!$B$7:$B$1214,0))*IF(AH244="n/a",1.03,IF(AH244&lt;0,1.01,IF(AH244&gt;10,1.1,(1+AH244/100))))</f>
        <v>1.32</v>
      </c>
      <c r="AS244" s="581">
        <f t="shared" si="62"/>
        <v>1.4520000000000002</v>
      </c>
      <c r="AT244" s="581">
        <f t="shared" si="68"/>
        <v>1.5972000000000004</v>
      </c>
      <c r="AU244" s="581">
        <f t="shared" si="68"/>
        <v>1.7569200000000005</v>
      </c>
      <c r="AV244" s="581">
        <f t="shared" si="68"/>
        <v>1.9326120000000007</v>
      </c>
      <c r="AW244" s="430">
        <f t="shared" si="63"/>
        <v>8.0587320000000027</v>
      </c>
      <c r="AX244" s="516">
        <f t="shared" si="64"/>
        <v>1.1457152605988232</v>
      </c>
      <c r="AY244" s="606">
        <v>1.54</v>
      </c>
      <c r="AZ244" s="571">
        <v>154.44</v>
      </c>
      <c r="BA244" s="571">
        <v>-4.07</v>
      </c>
      <c r="BB244" s="571">
        <v>13.77</v>
      </c>
      <c r="BC244" s="571">
        <v>48.46</v>
      </c>
      <c r="BE244" s="421">
        <v>2013</v>
      </c>
      <c r="BF244" s="421">
        <f t="shared" si="67"/>
        <v>1</v>
      </c>
      <c r="BG244" s="578">
        <v>14.92</v>
      </c>
      <c r="BH244" t="s">
        <v>3876</v>
      </c>
      <c r="BI244" t="s">
        <v>3877</v>
      </c>
    </row>
    <row r="245" spans="1:61" ht="11.25" customHeight="1" x14ac:dyDescent="0.25">
      <c r="A245" s="95" t="s">
        <v>4221</v>
      </c>
      <c r="B245" s="405" t="s">
        <v>569</v>
      </c>
      <c r="C245" s="734" t="s">
        <v>127</v>
      </c>
      <c r="D245" s="734" t="s">
        <v>3642</v>
      </c>
      <c r="E245" s="504">
        <v>24</v>
      </c>
      <c r="F245" s="33">
        <v>149</v>
      </c>
      <c r="G245" s="33" t="s">
        <v>36</v>
      </c>
      <c r="H245" s="33" t="s">
        <v>114</v>
      </c>
      <c r="I245" s="573">
        <v>15.04</v>
      </c>
      <c r="J245" s="430">
        <f t="shared" si="52"/>
        <v>6.5824468085106389</v>
      </c>
      <c r="K245" s="575">
        <v>0.2475</v>
      </c>
      <c r="L245" s="406">
        <v>4</v>
      </c>
      <c r="M245" s="423">
        <f t="shared" si="53"/>
        <v>0.99</v>
      </c>
      <c r="N245" s="183" t="s">
        <v>570</v>
      </c>
      <c r="O245" s="505">
        <v>0.24</v>
      </c>
      <c r="P245" s="422">
        <v>45813</v>
      </c>
      <c r="Q245" s="422">
        <v>45827</v>
      </c>
      <c r="R245" s="423">
        <f t="shared" si="54"/>
        <v>3.1250000000000027</v>
      </c>
      <c r="S245" s="474">
        <f>IF(INDEX(Historical!$D$7:$D$1190,MATCH(B245,Historical!$B$7:$B$1192,0))=0,"n/a",(INDEX(Historical!$C$7:$C$1190,MATCH(B245,Historical!$B$7:$B$1192,0))/INDEX(Historical!$D$7:$D$1190,MATCH(B245,Historical!$B$7:$B$1192,0))-1)*100)</f>
        <v>4.39560439560438</v>
      </c>
      <c r="T245" s="474">
        <f>IF(INDEX(Historical!$F$7:$F$1190,MATCH(B245,Historical!$B$7:$B$1192,0))=0,"n/a",((INDEX(Historical!$C$7:$C$1190,MATCH(B245,Historical!$B$7:$B$1192,0))/INDEX(Historical!$F$7:$F$1190,MATCH(B245,Historical!$B$7:$B$1192,0)))^(1/3)-1)*100)</f>
        <v>4.604051127515274</v>
      </c>
      <c r="U245" s="474">
        <f>IF(INDEX(Historical!$H$7:$H$1190,MATCH(B245,Historical!$B$7:$B$1192,0))=0,"n/a",((INDEX(Historical!$C$7:$C$1190,MATCH(B245,Historical!$B$7:$B$1192,0))/INDEX(Historical!$H$7:$H$1190,MATCH(B245,Historical!$B$7:$B$1192,0)))^(1/5)-1)*100)</f>
        <v>4.8413171284721557</v>
      </c>
      <c r="V245" s="474">
        <f>IF(INDEX(Historical!$M$7:$M$1190,MATCH(B245,Historical!$B$7:$B$1192,0))=0,"n/a",((INDEX(Historical!$C$7:$C$1190,MATCH(B245,Historical!$B$7:$B$1192,0))/INDEX(Historical!$M$7:$M$1190,MATCH(B245,Historical!$B$7:$B$1192,0)))^(1/10)-1)*100)</f>
        <v>6.9542844841424145</v>
      </c>
      <c r="W245" s="475">
        <f t="shared" si="55"/>
        <v>0.69616322707413303</v>
      </c>
      <c r="X245" s="476">
        <f t="shared" si="56"/>
        <v>0.56623592145873158</v>
      </c>
      <c r="Y245" s="574"/>
      <c r="Z245" s="430">
        <f t="shared" si="57"/>
        <v>96.116504854368941</v>
      </c>
      <c r="AA245" s="581">
        <f t="shared" si="58"/>
        <v>14.601941747572814</v>
      </c>
      <c r="AB245" s="406">
        <v>12</v>
      </c>
      <c r="AC245" s="568">
        <v>1.03</v>
      </c>
      <c r="AD245" s="568" t="s">
        <v>135</v>
      </c>
      <c r="AE245" s="568">
        <v>0.62</v>
      </c>
      <c r="AF245" s="568">
        <v>2.2200000000000002</v>
      </c>
      <c r="AG245" s="569">
        <v>15.61</v>
      </c>
      <c r="AH245" s="568">
        <v>-16.850000000000001</v>
      </c>
      <c r="AI245" s="568">
        <v>0.4</v>
      </c>
      <c r="AJ245" s="568">
        <v>8.5500000000000007</v>
      </c>
      <c r="AK245" s="568">
        <v>-5.36</v>
      </c>
      <c r="AL245" s="576">
        <v>3180</v>
      </c>
      <c r="AM245" s="571">
        <v>6.7100000000000009</v>
      </c>
      <c r="AN245" s="568">
        <v>1.46</v>
      </c>
      <c r="AO245" s="510">
        <f t="shared" si="59"/>
        <v>-3.1781778105900198</v>
      </c>
      <c r="AP245" s="511">
        <f t="shared" si="60"/>
        <v>11.423763936982795</v>
      </c>
      <c r="AQ245" s="582">
        <f t="shared" si="61"/>
        <v>20.030201161784731</v>
      </c>
      <c r="AR245" s="430">
        <f>INDEX(Historical!$C$7:$C$1190,MATCH(B245,Historical!$B$7:$B$1214,0))*IF(AH245="n/a",1.03,IF(AH245&lt;0,1.01,IF(AH245&gt;10,1.1,(1+AH245/100))))</f>
        <v>0.95949999999999991</v>
      </c>
      <c r="AS245" s="581">
        <f t="shared" si="62"/>
        <v>0.96333799999999992</v>
      </c>
      <c r="AT245" s="581">
        <f t="shared" si="68"/>
        <v>0.97297137999999994</v>
      </c>
      <c r="AU245" s="581">
        <f t="shared" si="68"/>
        <v>0.98270109379999993</v>
      </c>
      <c r="AV245" s="581">
        <f t="shared" si="68"/>
        <v>0.99252810473799991</v>
      </c>
      <c r="AW245" s="430">
        <f t="shared" si="63"/>
        <v>4.8710385785379993</v>
      </c>
      <c r="AX245" s="516">
        <f t="shared" si="64"/>
        <v>32.387224591343085</v>
      </c>
      <c r="AY245" s="606">
        <v>0.27</v>
      </c>
      <c r="AZ245" s="571">
        <v>2.04</v>
      </c>
      <c r="BA245" s="571">
        <v>-36.99</v>
      </c>
      <c r="BB245" s="571">
        <v>-5.26</v>
      </c>
      <c r="BC245" s="571">
        <v>-17.66</v>
      </c>
      <c r="BE245" s="421">
        <v>2002</v>
      </c>
      <c r="BF245" s="421">
        <f t="shared" si="67"/>
        <v>2</v>
      </c>
      <c r="BG245" s="578">
        <v>5.65</v>
      </c>
      <c r="BH245" t="s">
        <v>3876</v>
      </c>
      <c r="BI245" t="s">
        <v>3877</v>
      </c>
    </row>
    <row r="246" spans="1:61" ht="11.25" customHeight="1" x14ac:dyDescent="0.25">
      <c r="A246" s="95" t="s">
        <v>4222</v>
      </c>
      <c r="B246" s="405" t="s">
        <v>556</v>
      </c>
      <c r="C246" s="734" t="s">
        <v>107</v>
      </c>
      <c r="D246" s="734" t="s">
        <v>3652</v>
      </c>
      <c r="E246" s="504">
        <v>19</v>
      </c>
      <c r="F246" s="33">
        <v>212</v>
      </c>
      <c r="G246" s="33" t="s">
        <v>105</v>
      </c>
      <c r="H246" s="33" t="s">
        <v>105</v>
      </c>
      <c r="I246" s="573">
        <v>26.46</v>
      </c>
      <c r="J246" s="430">
        <f t="shared" si="52"/>
        <v>3.3446712018140587</v>
      </c>
      <c r="K246" s="575">
        <v>0.22125</v>
      </c>
      <c r="L246" s="406">
        <v>4</v>
      </c>
      <c r="M246" s="423">
        <f t="shared" si="53"/>
        <v>0.88500000000000001</v>
      </c>
      <c r="N246" s="183" t="s">
        <v>436</v>
      </c>
      <c r="O246" s="505">
        <v>0.22</v>
      </c>
      <c r="P246" s="422">
        <v>45569</v>
      </c>
      <c r="Q246" s="422">
        <v>45585</v>
      </c>
      <c r="R246" s="423">
        <f t="shared" si="54"/>
        <v>0.56818181818181868</v>
      </c>
      <c r="S246" s="474">
        <f>IF(INDEX(Historical!$D$7:$D$1190,MATCH(B246,Historical!$B$7:$B$1192,0))=0,"n/a",(INDEX(Historical!$C$7:$C$1190,MATCH(B246,Historical!$B$7:$B$1192,0))/INDEX(Historical!$D$7:$D$1190,MATCH(B246,Historical!$B$7:$B$1192,0))-1)*100)</f>
        <v>4.9107142857142794</v>
      </c>
      <c r="T246" s="474">
        <f>IF(INDEX(Historical!$F$7:$F$1190,MATCH(B246,Historical!$B$7:$B$1192,0))=0,"n/a",((INDEX(Historical!$C$7:$C$1190,MATCH(B246,Historical!$B$7:$B$1192,0))/INDEX(Historical!$F$7:$F$1190,MATCH(B246,Historical!$B$7:$B$1192,0)))^(1/3)-1)*100)</f>
        <v>8.4967376550574727</v>
      </c>
      <c r="U246" s="474">
        <f>IF(INDEX(Historical!$H$7:$H$1190,MATCH(B246,Historical!$B$7:$B$1192,0))=0,"n/a",((INDEX(Historical!$C$7:$C$1190,MATCH(B246,Historical!$B$7:$B$1192,0))/INDEX(Historical!$H$7:$H$1190,MATCH(B246,Historical!$B$7:$B$1192,0)))^(1/5)-1)*100)</f>
        <v>7.9915005882233103</v>
      </c>
      <c r="V246" s="474">
        <f>IF(INDEX(Historical!$M$7:$M$1190,MATCH(B246,Historical!$B$7:$B$1192,0))=0,"n/a",((INDEX(Historical!$C$7:$C$1190,MATCH(B246,Historical!$B$7:$B$1192,0))/INDEX(Historical!$M$7:$M$1190,MATCH(B246,Historical!$B$7:$B$1192,0)))^(1/10)-1)*100)</f>
        <v>7.6923822295379862</v>
      </c>
      <c r="W246" s="475">
        <f t="shared" si="55"/>
        <v>1.0388850098395708</v>
      </c>
      <c r="X246" s="476">
        <f t="shared" si="56"/>
        <v>2.9166060540960985</v>
      </c>
      <c r="Y246" s="574"/>
      <c r="Z246" s="430">
        <f t="shared" si="57"/>
        <v>41.355140186915882</v>
      </c>
      <c r="AA246" s="581">
        <f t="shared" si="58"/>
        <v>12.364485981308411</v>
      </c>
      <c r="AB246" s="406">
        <v>12</v>
      </c>
      <c r="AC246" s="568">
        <v>2.14</v>
      </c>
      <c r="AD246" s="568" t="s">
        <v>135</v>
      </c>
      <c r="AE246" s="568">
        <v>1.98</v>
      </c>
      <c r="AF246" s="568">
        <v>1.04</v>
      </c>
      <c r="AG246" s="568">
        <v>8.64</v>
      </c>
      <c r="AH246" s="568">
        <v>19.470000000000002</v>
      </c>
      <c r="AI246" s="568">
        <v>7.3400000000000007</v>
      </c>
      <c r="AJ246" s="568">
        <v>2.74</v>
      </c>
      <c r="AK246" s="568" t="s">
        <v>135</v>
      </c>
      <c r="AL246" s="576">
        <v>363.14</v>
      </c>
      <c r="AM246" s="571">
        <v>8.76</v>
      </c>
      <c r="AN246" s="568">
        <v>0.72</v>
      </c>
      <c r="AO246" s="510">
        <f t="shared" si="59"/>
        <v>-1.0283141912710416</v>
      </c>
      <c r="AP246" s="511">
        <f t="shared" si="60"/>
        <v>11.336171790037369</v>
      </c>
      <c r="AQ246" s="582">
        <f t="shared" si="61"/>
        <v>-24.401453804217333</v>
      </c>
      <c r="AR246" s="430">
        <f>INDEX(Historical!$C$7:$C$1190,MATCH(B246,Historical!$B$7:$B$1214,0))*IF(AH246="n/a",1.03,IF(AH246&lt;0,1.01,IF(AH246&gt;10,1.1,(1+AH246/100))))</f>
        <v>0.9693750000000001</v>
      </c>
      <c r="AS246" s="581">
        <f t="shared" si="62"/>
        <v>1.0405271250000001</v>
      </c>
      <c r="AT246" s="581">
        <f t="shared" si="68"/>
        <v>1.0717429387500002</v>
      </c>
      <c r="AU246" s="581">
        <f t="shared" si="68"/>
        <v>1.1038952269125002</v>
      </c>
      <c r="AV246" s="581">
        <f t="shared" si="68"/>
        <v>1.1370120837198752</v>
      </c>
      <c r="AW246" s="430">
        <f t="shared" si="63"/>
        <v>5.3225523743823748</v>
      </c>
      <c r="AX246" s="516">
        <f t="shared" si="64"/>
        <v>20.115466267507085</v>
      </c>
      <c r="AY246" s="606">
        <v>0.92</v>
      </c>
      <c r="AZ246" s="571">
        <v>26.72</v>
      </c>
      <c r="BA246" s="571">
        <v>-22.52</v>
      </c>
      <c r="BB246" s="571">
        <v>3.52</v>
      </c>
      <c r="BC246" s="571">
        <v>0.86999999999999988</v>
      </c>
      <c r="BE246" s="421">
        <v>2005</v>
      </c>
      <c r="BF246" s="421">
        <f t="shared" si="67"/>
        <v>2</v>
      </c>
      <c r="BG246" s="578">
        <v>0.86999999999999988</v>
      </c>
      <c r="BH246" t="s">
        <v>3876</v>
      </c>
      <c r="BI246" t="s">
        <v>3877</v>
      </c>
    </row>
    <row r="247" spans="1:61" s="540" customFormat="1" ht="11.25" customHeight="1" x14ac:dyDescent="0.25">
      <c r="A247" s="523" t="s">
        <v>4223</v>
      </c>
      <c r="B247" s="546" t="s">
        <v>1133</v>
      </c>
      <c r="C247" s="734" t="s">
        <v>107</v>
      </c>
      <c r="D247" s="734" t="s">
        <v>3652</v>
      </c>
      <c r="E247" s="524">
        <v>15</v>
      </c>
      <c r="F247" s="33">
        <v>323</v>
      </c>
      <c r="G247" s="720" t="s">
        <v>105</v>
      </c>
      <c r="H247" s="720" t="s">
        <v>105</v>
      </c>
      <c r="I247" s="525">
        <v>40.44</v>
      </c>
      <c r="J247" s="526">
        <f t="shared" si="52"/>
        <v>2.4727992087042532</v>
      </c>
      <c r="K247" s="527">
        <v>0.25</v>
      </c>
      <c r="L247" s="528">
        <v>4</v>
      </c>
      <c r="M247" s="529">
        <f t="shared" si="53"/>
        <v>1</v>
      </c>
      <c r="N247" s="530" t="s">
        <v>246</v>
      </c>
      <c r="O247" s="531">
        <v>0.24</v>
      </c>
      <c r="P247" s="714">
        <v>45884</v>
      </c>
      <c r="Q247" s="714">
        <v>45898</v>
      </c>
      <c r="R247" s="529">
        <f t="shared" si="54"/>
        <v>4.1666666666666705</v>
      </c>
      <c r="S247" s="474">
        <f>IF(INDEX(Historical!$D$7:$D$1190,MATCH(B247,Historical!$B$7:$B$1192,0))=0,"n/a",(INDEX(Historical!$C$7:$C$1190,MATCH(B247,Historical!$B$7:$B$1192,0))/INDEX(Historical!$D$7:$D$1190,MATCH(B247,Historical!$B$7:$B$1192,0))-1)*100)</f>
        <v>2.1739130434782483</v>
      </c>
      <c r="T247" s="474">
        <f>IF(INDEX(Historical!$F$7:$F$1190,MATCH(B247,Historical!$B$7:$B$1192,0))=0,"n/a",((INDEX(Historical!$C$7:$C$1190,MATCH(B247,Historical!$B$7:$B$1192,0))/INDEX(Historical!$F$7:$F$1190,MATCH(B247,Historical!$B$7:$B$1192,0)))^(1/3)-1)*100)</f>
        <v>3.4116916688413434</v>
      </c>
      <c r="U247" s="474">
        <f>IF(INDEX(Historical!$H$7:$H$1190,MATCH(B247,Historical!$B$7:$B$1192,0))=0,"n/a",((INDEX(Historical!$C$7:$C$1190,MATCH(B247,Historical!$B$7:$B$1192,0))/INDEX(Historical!$H$7:$H$1190,MATCH(B247,Historical!$B$7:$B$1192,0)))^(1/5)-1)*100)</f>
        <v>4.3428878362918644</v>
      </c>
      <c r="V247" s="474">
        <f>IF(INDEX(Historical!$M$7:$M$1190,MATCH(B247,Historical!$B$7:$B$1192,0))=0,"n/a",((INDEX(Historical!$C$7:$C$1190,MATCH(B247,Historical!$B$7:$B$1192,0))/INDEX(Historical!$M$7:$M$1190,MATCH(B247,Historical!$B$7:$B$1192,0)))^(1/10)-1)*100)</f>
        <v>5.6996159590350093</v>
      </c>
      <c r="W247" s="475">
        <f t="shared" si="55"/>
        <v>0.76196148433606925</v>
      </c>
      <c r="X247" s="476">
        <f t="shared" si="56"/>
        <v>1.5238202934357419</v>
      </c>
      <c r="Y247" s="697"/>
      <c r="Z247" s="526">
        <f t="shared" si="57"/>
        <v>28.40909090909091</v>
      </c>
      <c r="AA247" s="533">
        <f t="shared" si="58"/>
        <v>11.488636363636363</v>
      </c>
      <c r="AB247" s="528">
        <v>12</v>
      </c>
      <c r="AC247" s="534">
        <v>3.52</v>
      </c>
      <c r="AD247" s="534">
        <v>1.91</v>
      </c>
      <c r="AE247" s="534">
        <v>2.11</v>
      </c>
      <c r="AF247" s="534">
        <v>1.08</v>
      </c>
      <c r="AG247" s="534">
        <v>9.8699999999999992</v>
      </c>
      <c r="AH247" s="534">
        <v>17.190000000000001</v>
      </c>
      <c r="AI247" s="534">
        <v>-4.8</v>
      </c>
      <c r="AJ247" s="534">
        <v>2.85</v>
      </c>
      <c r="AK247" s="534">
        <v>6.03</v>
      </c>
      <c r="AL247" s="535">
        <v>970.45</v>
      </c>
      <c r="AM247" s="536">
        <v>10.56</v>
      </c>
      <c r="AN247" s="534">
        <v>0.62</v>
      </c>
      <c r="AO247" s="537">
        <f t="shared" si="59"/>
        <v>-4.6729493186402458</v>
      </c>
      <c r="AP247" s="538">
        <f t="shared" si="60"/>
        <v>6.8156870449961175</v>
      </c>
      <c r="AQ247" s="582">
        <f t="shared" si="61"/>
        <v>-25.740014445561233</v>
      </c>
      <c r="AR247" s="430">
        <f>INDEX(Historical!$C$7:$C$1190,MATCH(B247,Historical!$B$7:$B$1214,0))*IF(AH247="n/a",1.03,IF(AH247&lt;0,1.01,IF(AH247&gt;10,1.1,(1+AH247/100))))</f>
        <v>1.034</v>
      </c>
      <c r="AS247" s="533">
        <f t="shared" si="62"/>
        <v>1.04434</v>
      </c>
      <c r="AT247" s="533">
        <f t="shared" ref="AT247:AV266" si="69">IF($AK247="n/a",1.03*AS247,IF($AK247&lt;0,1.01*AS247,IF($AK247&gt;10,1.1*AS247,(1+$AK247/100)*AS247)))</f>
        <v>1.1073137020000001</v>
      </c>
      <c r="AU247" s="533">
        <f t="shared" si="69"/>
        <v>1.1740847182306002</v>
      </c>
      <c r="AV247" s="533">
        <f t="shared" si="69"/>
        <v>1.2448820267399054</v>
      </c>
      <c r="AW247" s="526">
        <f t="shared" si="63"/>
        <v>5.6046204469705057</v>
      </c>
      <c r="AX247" s="539">
        <f t="shared" si="64"/>
        <v>13.859101006356344</v>
      </c>
      <c r="AY247" s="607">
        <v>0.9</v>
      </c>
      <c r="AZ247" s="536">
        <v>46.63</v>
      </c>
      <c r="BA247" s="536">
        <v>-7.79</v>
      </c>
      <c r="BB247" s="536">
        <v>4.93</v>
      </c>
      <c r="BC247" s="536">
        <v>8.19</v>
      </c>
      <c r="BD247" s="592"/>
      <c r="BE247" s="421">
        <v>2012</v>
      </c>
      <c r="BF247" s="421">
        <f t="shared" si="67"/>
        <v>1</v>
      </c>
      <c r="BG247" s="559">
        <v>1.0999999999999999</v>
      </c>
      <c r="BH247" t="s">
        <v>3876</v>
      </c>
      <c r="BI247" t="s">
        <v>3877</v>
      </c>
    </row>
    <row r="248" spans="1:61" ht="11.25" customHeight="1" x14ac:dyDescent="0.25">
      <c r="A248" s="95" t="s">
        <v>225</v>
      </c>
      <c r="B248" s="405" t="s">
        <v>226</v>
      </c>
      <c r="C248" s="734" t="s">
        <v>107</v>
      </c>
      <c r="D248" s="734" t="s">
        <v>3652</v>
      </c>
      <c r="E248" s="504">
        <v>62</v>
      </c>
      <c r="F248" s="33">
        <v>14</v>
      </c>
      <c r="G248" s="33" t="s">
        <v>105</v>
      </c>
      <c r="H248" s="33" t="s">
        <v>105</v>
      </c>
      <c r="I248" s="568">
        <v>1030</v>
      </c>
      <c r="J248" s="430">
        <f t="shared" si="52"/>
        <v>1.9417475728155338</v>
      </c>
      <c r="K248" s="579">
        <v>5</v>
      </c>
      <c r="L248" s="406">
        <v>4</v>
      </c>
      <c r="M248" s="423">
        <f t="shared" si="53"/>
        <v>20</v>
      </c>
      <c r="N248" s="183" t="s">
        <v>3798</v>
      </c>
      <c r="O248" s="506">
        <v>4.6500000000000004</v>
      </c>
      <c r="P248" s="422">
        <v>45911</v>
      </c>
      <c r="Q248" s="422">
        <v>45931</v>
      </c>
      <c r="R248" s="423">
        <f t="shared" si="54"/>
        <v>7.5268817204300991</v>
      </c>
      <c r="S248" s="474">
        <f>IF(INDEX(Historical!$D$7:$D$1190,MATCH(B248,Historical!$B$7:$B$1192,0))=0,"n/a",(INDEX(Historical!$C$7:$C$1190,MATCH(B248,Historical!$B$7:$B$1192,0))/INDEX(Historical!$D$7:$D$1190,MATCH(B248,Historical!$B$7:$B$1192,0))-1)*100)</f>
        <v>6.024096385542177</v>
      </c>
      <c r="T248" s="474">
        <f>IF(INDEX(Historical!$F$7:$F$1190,MATCH(B248,Historical!$B$7:$B$1192,0))=0,"n/a",((INDEX(Historical!$C$7:$C$1190,MATCH(B248,Historical!$B$7:$B$1192,0))/INDEX(Historical!$F$7:$F$1190,MATCH(B248,Historical!$B$7:$B$1192,0)))^(1/3)-1)*100)</f>
        <v>5.4727985795360201</v>
      </c>
      <c r="U248" s="474">
        <f>IF(INDEX(Historical!$H$7:$H$1190,MATCH(B248,Historical!$B$7:$B$1192,0))=0,"n/a",((INDEX(Historical!$C$7:$C$1190,MATCH(B248,Historical!$B$7:$B$1192,0))/INDEX(Historical!$H$7:$H$1190,MATCH(B248,Historical!$B$7:$B$1192,0)))^(1/5)-1)*100)</f>
        <v>4.3866270105830774</v>
      </c>
      <c r="V248" s="474">
        <f>IF(INDEX(Historical!$M$7:$M$1190,MATCH(B248,Historical!$B$7:$B$1192,0))=0,"n/a",((INDEX(Historical!$C$7:$C$1190,MATCH(B248,Historical!$B$7:$B$1192,0))/INDEX(Historical!$M$7:$M$1190,MATCH(B248,Historical!$B$7:$B$1192,0)))^(1/10)-1)*100)</f>
        <v>3.3984937544702332</v>
      </c>
      <c r="W248" s="475">
        <f t="shared" si="55"/>
        <v>1.2907562371751002</v>
      </c>
      <c r="X248" s="476" t="str">
        <f t="shared" si="56"/>
        <v>n/a</v>
      </c>
      <c r="Y248" s="574"/>
      <c r="Z248" s="430" t="str">
        <f t="shared" si="57"/>
        <v>n/a</v>
      </c>
      <c r="AA248" s="581" t="str">
        <f t="shared" si="58"/>
        <v>n/a</v>
      </c>
      <c r="AB248" s="406">
        <v>12</v>
      </c>
      <c r="AC248" s="568" t="s">
        <v>135</v>
      </c>
      <c r="AD248" s="568" t="s">
        <v>135</v>
      </c>
      <c r="AE248" s="568" t="s">
        <v>135</v>
      </c>
      <c r="AF248" s="568" t="s">
        <v>135</v>
      </c>
      <c r="AG248" s="568" t="s">
        <v>135</v>
      </c>
      <c r="AH248" s="568" t="s">
        <v>135</v>
      </c>
      <c r="AI248" s="568" t="s">
        <v>135</v>
      </c>
      <c r="AJ248" s="568" t="s">
        <v>135</v>
      </c>
      <c r="AK248" s="568" t="s">
        <v>135</v>
      </c>
      <c r="AL248" s="576" t="s">
        <v>135</v>
      </c>
      <c r="AM248" s="571" t="s">
        <v>135</v>
      </c>
      <c r="AN248" s="568" t="s">
        <v>135</v>
      </c>
      <c r="AO248" s="510" t="str">
        <f t="shared" si="59"/>
        <v>n/a</v>
      </c>
      <c r="AP248" s="511">
        <f t="shared" si="60"/>
        <v>6.3283745833986114</v>
      </c>
      <c r="AQ248" s="582" t="str">
        <f t="shared" si="61"/>
        <v>n/a</v>
      </c>
      <c r="AR248" s="430">
        <f>INDEX(Historical!$C$7:$C$1190,MATCH(B248,Historical!$B$7:$B$1214,0))*IF(AH248="n/a",1.03,IF(AH248&lt;0,1.01,IF(AH248&gt;10,1.1,(1+AH248/100))))</f>
        <v>18.128000000000004</v>
      </c>
      <c r="AS248" s="581">
        <f t="shared" si="62"/>
        <v>18.671840000000003</v>
      </c>
      <c r="AT248" s="581">
        <f t="shared" si="69"/>
        <v>19.231995200000004</v>
      </c>
      <c r="AU248" s="581">
        <f t="shared" si="69"/>
        <v>19.808955056000006</v>
      </c>
      <c r="AV248" s="581">
        <f t="shared" si="69"/>
        <v>20.403223707680006</v>
      </c>
      <c r="AW248" s="430">
        <f t="shared" si="63"/>
        <v>96.244013963680004</v>
      </c>
      <c r="AX248" s="516">
        <f t="shared" si="64"/>
        <v>9.344079025600001</v>
      </c>
      <c r="AY248" s="606" t="s">
        <v>135</v>
      </c>
      <c r="AZ248" s="571" t="s">
        <v>135</v>
      </c>
      <c r="BA248" s="571" t="s">
        <v>135</v>
      </c>
      <c r="BB248" s="571" t="s">
        <v>135</v>
      </c>
      <c r="BC248" s="571" t="s">
        <v>135</v>
      </c>
      <c r="BD248" s="591" t="s">
        <v>3601</v>
      </c>
      <c r="BE248" s="421">
        <v>1964</v>
      </c>
      <c r="BF248" s="421">
        <f t="shared" si="67"/>
        <v>7</v>
      </c>
      <c r="BG248" s="578" t="s">
        <v>135</v>
      </c>
      <c r="BH248" t="s">
        <v>3876</v>
      </c>
      <c r="BI248" t="s">
        <v>3877</v>
      </c>
    </row>
    <row r="249" spans="1:61" ht="11.25" customHeight="1" x14ac:dyDescent="0.25">
      <c r="A249" s="95" t="s">
        <v>4227</v>
      </c>
      <c r="B249" s="405" t="s">
        <v>1110</v>
      </c>
      <c r="C249" s="734" t="s">
        <v>107</v>
      </c>
      <c r="D249" s="734" t="s">
        <v>117</v>
      </c>
      <c r="E249" s="504">
        <v>13</v>
      </c>
      <c r="F249" s="33">
        <v>388</v>
      </c>
      <c r="G249" s="33" t="s">
        <v>105</v>
      </c>
      <c r="H249" s="33" t="s">
        <v>105</v>
      </c>
      <c r="I249" s="573">
        <v>59.87</v>
      </c>
      <c r="J249" s="430">
        <f t="shared" si="52"/>
        <v>3.3405712376816434</v>
      </c>
      <c r="K249" s="575">
        <v>0.5</v>
      </c>
      <c r="L249" s="406">
        <v>4</v>
      </c>
      <c r="M249" s="423">
        <f t="shared" si="53"/>
        <v>2</v>
      </c>
      <c r="N249" s="183" t="s">
        <v>311</v>
      </c>
      <c r="O249" s="509">
        <v>0.48</v>
      </c>
      <c r="P249" s="422">
        <v>45643</v>
      </c>
      <c r="Q249" s="422">
        <v>45657</v>
      </c>
      <c r="R249" s="423">
        <f t="shared" si="54"/>
        <v>4.1666666666666705</v>
      </c>
      <c r="S249" s="474">
        <f>IF(INDEX(Historical!$D$7:$D$1190,MATCH(B249,Historical!$B$7:$B$1192,0))=0,"n/a",(INDEX(Historical!$C$7:$C$1190,MATCH(B249,Historical!$B$7:$B$1192,0))/INDEX(Historical!$D$7:$D$1190,MATCH(B249,Historical!$B$7:$B$1192,0))-1)*100)</f>
        <v>6.0109289617486183</v>
      </c>
      <c r="T249" s="474">
        <f>IF(INDEX(Historical!$F$7:$F$1190,MATCH(B249,Historical!$B$7:$B$1192,0))=0,"n/a",((INDEX(Historical!$C$7:$C$1190,MATCH(B249,Historical!$B$7:$B$1192,0))/INDEX(Historical!$F$7:$F$1190,MATCH(B249,Historical!$B$7:$B$1192,0)))^(1/3)-1)*100)</f>
        <v>7.5372791158957231</v>
      </c>
      <c r="U249" s="474">
        <f>IF(INDEX(Historical!$H$7:$H$1190,MATCH(B249,Historical!$B$7:$B$1192,0))=0,"n/a",((INDEX(Historical!$C$7:$C$1190,MATCH(B249,Historical!$B$7:$B$1192,0))/INDEX(Historical!$H$7:$H$1190,MATCH(B249,Historical!$B$7:$B$1192,0)))^(1/5)-1)*100)</f>
        <v>9.0149944370137458</v>
      </c>
      <c r="V249" s="474">
        <f>IF(INDEX(Historical!$M$7:$M$1190,MATCH(B249,Historical!$B$7:$B$1192,0))=0,"n/a",((INDEX(Historical!$C$7:$C$1190,MATCH(B249,Historical!$B$7:$B$1192,0))/INDEX(Historical!$M$7:$M$1190,MATCH(B249,Historical!$B$7:$B$1192,0)))^(1/10)-1)*100)</f>
        <v>13.986506509253193</v>
      </c>
      <c r="W249" s="475">
        <f t="shared" si="55"/>
        <v>0.64454940417391615</v>
      </c>
      <c r="X249" s="476">
        <f t="shared" si="56"/>
        <v>2.2880696540644023</v>
      </c>
      <c r="Y249" s="438" t="s">
        <v>898</v>
      </c>
      <c r="Z249" s="430">
        <f t="shared" si="57"/>
        <v>50.632911392405056</v>
      </c>
      <c r="AA249" s="581">
        <f t="shared" si="58"/>
        <v>15.156962025316455</v>
      </c>
      <c r="AB249" s="406">
        <v>12</v>
      </c>
      <c r="AC249" s="568">
        <v>3.95</v>
      </c>
      <c r="AD249" s="568">
        <v>0.94</v>
      </c>
      <c r="AE249" s="568">
        <v>1.19</v>
      </c>
      <c r="AF249" s="568">
        <v>2.06</v>
      </c>
      <c r="AG249" s="568">
        <v>14.2</v>
      </c>
      <c r="AH249" s="568">
        <v>5.5100000000000007</v>
      </c>
      <c r="AI249" s="568">
        <v>32.619999999999997</v>
      </c>
      <c r="AJ249" s="568">
        <v>3.94</v>
      </c>
      <c r="AK249" s="568">
        <v>16.09</v>
      </c>
      <c r="AL249" s="576">
        <v>16270</v>
      </c>
      <c r="AM249" s="571">
        <v>5.56</v>
      </c>
      <c r="AN249" s="568">
        <v>0.6</v>
      </c>
      <c r="AO249" s="510">
        <f t="shared" si="59"/>
        <v>-2.8013963506210651</v>
      </c>
      <c r="AP249" s="511">
        <f t="shared" si="60"/>
        <v>12.35556567469539</v>
      </c>
      <c r="AQ249" s="582">
        <f t="shared" si="61"/>
        <v>17.800852236403909</v>
      </c>
      <c r="AR249" s="430">
        <f>INDEX(Historical!$C$7:$C$1190,MATCH(B249,Historical!$B$7:$B$1214,0))*IF(AH249="n/a",1.03,IF(AH249&lt;0,1.01,IF(AH249&gt;10,1.1,(1+AH249/100))))</f>
        <v>2.046894</v>
      </c>
      <c r="AS249" s="581">
        <f t="shared" si="62"/>
        <v>2.2515834000000003</v>
      </c>
      <c r="AT249" s="581">
        <f t="shared" si="69"/>
        <v>2.4767417400000005</v>
      </c>
      <c r="AU249" s="581">
        <f t="shared" si="69"/>
        <v>2.7244159140000006</v>
      </c>
      <c r="AV249" s="581">
        <f t="shared" si="69"/>
        <v>2.9968575054000008</v>
      </c>
      <c r="AW249" s="430">
        <f t="shared" si="63"/>
        <v>12.496492559400004</v>
      </c>
      <c r="AX249" s="516">
        <f t="shared" si="64"/>
        <v>20.87271180791716</v>
      </c>
      <c r="AY249" s="606">
        <v>1.07</v>
      </c>
      <c r="AZ249" s="571">
        <v>18.310000000000002</v>
      </c>
      <c r="BA249" s="571">
        <v>-10.27</v>
      </c>
      <c r="BB249" s="571">
        <v>4.84</v>
      </c>
      <c r="BC249" s="571">
        <v>1.52</v>
      </c>
      <c r="BE249" s="421">
        <v>2012</v>
      </c>
      <c r="BF249" s="421">
        <f t="shared" si="67"/>
        <v>1</v>
      </c>
      <c r="BG249" s="578">
        <v>1.31</v>
      </c>
      <c r="BH249" t="s">
        <v>3876</v>
      </c>
      <c r="BI249" t="s">
        <v>3877</v>
      </c>
    </row>
    <row r="250" spans="1:61" ht="11.25" customHeight="1" x14ac:dyDescent="0.25">
      <c r="A250" s="8" t="s">
        <v>4228</v>
      </c>
      <c r="B250" s="405" t="s">
        <v>3256</v>
      </c>
      <c r="C250" s="734" t="s">
        <v>107</v>
      </c>
      <c r="D250" s="734" t="s">
        <v>3652</v>
      </c>
      <c r="E250" s="504">
        <v>12</v>
      </c>
      <c r="F250" s="33">
        <v>466</v>
      </c>
      <c r="G250" s="33" t="s">
        <v>105</v>
      </c>
      <c r="H250" s="33" t="s">
        <v>105</v>
      </c>
      <c r="I250" s="395">
        <v>27.18</v>
      </c>
      <c r="J250" s="430">
        <f t="shared" si="52"/>
        <v>5.4451802796173654</v>
      </c>
      <c r="K250" s="579">
        <v>0.37</v>
      </c>
      <c r="L250" s="33">
        <v>4</v>
      </c>
      <c r="M250" s="423">
        <f t="shared" si="53"/>
        <v>1.48</v>
      </c>
      <c r="N250" s="33" t="s">
        <v>684</v>
      </c>
      <c r="O250" s="506">
        <v>0.36</v>
      </c>
      <c r="P250" s="422">
        <v>45846</v>
      </c>
      <c r="Q250" s="422">
        <v>45856</v>
      </c>
      <c r="R250" s="423">
        <f t="shared" si="54"/>
        <v>2.7777777777777803</v>
      </c>
      <c r="S250" s="474">
        <f>IF(INDEX(Historical!$D$7:$D$1190,MATCH(B250,Historical!$B$7:$B$1192,0))=0,"n/a",(INDEX(Historical!$C$7:$C$1190,MATCH(B250,Historical!$B$7:$B$1192,0))/INDEX(Historical!$D$7:$D$1190,MATCH(B250,Historical!$B$7:$B$1192,0))-1)*100)</f>
        <v>2.898550724637694</v>
      </c>
      <c r="T250" s="474">
        <f>IF(INDEX(Historical!$F$7:$F$1190,MATCH(B250,Historical!$B$7:$B$1192,0))=0,"n/a",((INDEX(Historical!$C$7:$C$1190,MATCH(B250,Historical!$B$7:$B$1192,0))/INDEX(Historical!$F$7:$F$1190,MATCH(B250,Historical!$B$7:$B$1192,0)))^(1/3)-1)*100)</f>
        <v>4.0652982119847358</v>
      </c>
      <c r="U250" s="474">
        <f>IF(INDEX(Historical!$H$7:$H$1190,MATCH(B250,Historical!$B$7:$B$1192,0))=0,"n/a",((INDEX(Historical!$C$7:$C$1190,MATCH(B250,Historical!$B$7:$B$1192,0))/INDEX(Historical!$H$7:$H$1190,MATCH(B250,Historical!$B$7:$B$1192,0)))^(1/5)-1)*100)</f>
        <v>3.7722581633347518</v>
      </c>
      <c r="V250" s="474">
        <f>IF(INDEX(Historical!$M$7:$M$1190,MATCH(B250,Historical!$B$7:$B$1192,0))=0,"n/a",((INDEX(Historical!$C$7:$C$1190,MATCH(B250,Historical!$B$7:$B$1192,0))/INDEX(Historical!$M$7:$M$1190,MATCH(B250,Historical!$B$7:$B$1192,0)))^(1/10)-1)*100)</f>
        <v>5.6833639903491662</v>
      </c>
      <c r="W250" s="475">
        <f t="shared" si="55"/>
        <v>0.66373685896950574</v>
      </c>
      <c r="X250" s="476">
        <f t="shared" si="56"/>
        <v>5.3130396666686641</v>
      </c>
      <c r="Y250" s="405"/>
      <c r="Z250" s="430">
        <f t="shared" si="57"/>
        <v>57.142857142857153</v>
      </c>
      <c r="AA250" s="581">
        <f t="shared" si="58"/>
        <v>10.494208494208495</v>
      </c>
      <c r="AB250" s="33">
        <v>12</v>
      </c>
      <c r="AC250" s="395">
        <v>2.59</v>
      </c>
      <c r="AD250" s="395" t="s">
        <v>135</v>
      </c>
      <c r="AE250" s="395">
        <v>1.76</v>
      </c>
      <c r="AF250" s="395">
        <v>1.1499999999999999</v>
      </c>
      <c r="AG250" s="395">
        <v>11.76</v>
      </c>
      <c r="AH250" s="395" t="s">
        <v>135</v>
      </c>
      <c r="AI250" s="395" t="s">
        <v>135</v>
      </c>
      <c r="AJ250" s="395">
        <v>0.71000000000000008</v>
      </c>
      <c r="AK250" s="395" t="s">
        <v>135</v>
      </c>
      <c r="AL250" s="395">
        <v>304.7</v>
      </c>
      <c r="AM250" s="395">
        <v>13.020000000000001</v>
      </c>
      <c r="AN250" s="395">
        <v>0.74</v>
      </c>
      <c r="AO250" s="510">
        <f t="shared" si="59"/>
        <v>-1.2767700512563778</v>
      </c>
      <c r="AP250" s="511">
        <f t="shared" si="60"/>
        <v>9.2174384429521172</v>
      </c>
      <c r="AQ250" s="582">
        <f t="shared" si="61"/>
        <v>-26.76266960281415</v>
      </c>
      <c r="AR250" s="430">
        <f>INDEX(Historical!$C$7:$C$1190,MATCH(B250,Historical!$B$7:$B$1214,0))*IF(AH250="n/a",1.03,IF(AH250&lt;0,1.01,IF(AH250&gt;10,1.1,(1+AH250/100))))</f>
        <v>1.4625999999999999</v>
      </c>
      <c r="AS250" s="581">
        <f t="shared" si="62"/>
        <v>1.506478</v>
      </c>
      <c r="AT250" s="581">
        <f t="shared" si="69"/>
        <v>1.5516723400000001</v>
      </c>
      <c r="AU250" s="581">
        <f t="shared" si="69"/>
        <v>1.5982225102000001</v>
      </c>
      <c r="AV250" s="581">
        <f t="shared" si="69"/>
        <v>1.6461691855060001</v>
      </c>
      <c r="AW250" s="430">
        <f t="shared" si="63"/>
        <v>7.7651420357059999</v>
      </c>
      <c r="AX250" s="516">
        <f t="shared" si="64"/>
        <v>28.569323163009564</v>
      </c>
      <c r="AY250" s="500">
        <v>0.56999999999999995</v>
      </c>
      <c r="AZ250" s="578">
        <v>22.93</v>
      </c>
      <c r="BA250" s="578">
        <v>-12.46</v>
      </c>
      <c r="BB250" s="578">
        <v>4.93</v>
      </c>
      <c r="BC250" s="578">
        <v>5.58</v>
      </c>
      <c r="BE250" s="421">
        <v>2014</v>
      </c>
      <c r="BF250" s="421">
        <f t="shared" si="67"/>
        <v>1</v>
      </c>
      <c r="BG250" s="578">
        <v>0.95</v>
      </c>
      <c r="BH250" t="s">
        <v>3876</v>
      </c>
      <c r="BI250" t="s">
        <v>3877</v>
      </c>
    </row>
    <row r="251" spans="1:61" ht="11.25" customHeight="1" x14ac:dyDescent="0.25">
      <c r="A251" s="95" t="s">
        <v>4229</v>
      </c>
      <c r="B251" s="405" t="s">
        <v>1148</v>
      </c>
      <c r="C251" s="734" t="s">
        <v>122</v>
      </c>
      <c r="D251" s="734" t="s">
        <v>3669</v>
      </c>
      <c r="E251" s="504">
        <v>18</v>
      </c>
      <c r="F251" s="33">
        <v>223</v>
      </c>
      <c r="G251" s="33" t="s">
        <v>105</v>
      </c>
      <c r="H251" s="33" t="s">
        <v>105</v>
      </c>
      <c r="I251" s="573">
        <v>188.35</v>
      </c>
      <c r="J251" s="430">
        <f t="shared" si="52"/>
        <v>0.80700822936023364</v>
      </c>
      <c r="K251" s="575">
        <v>0.38</v>
      </c>
      <c r="L251" s="406">
        <v>4</v>
      </c>
      <c r="M251" s="423">
        <f t="shared" si="53"/>
        <v>1.52</v>
      </c>
      <c r="N251" s="183" t="s">
        <v>150</v>
      </c>
      <c r="O251" s="505">
        <v>0.36</v>
      </c>
      <c r="P251" s="422">
        <v>45729</v>
      </c>
      <c r="Q251" s="422">
        <v>45743</v>
      </c>
      <c r="R251" s="423">
        <f t="shared" si="54"/>
        <v>5.5555555555555607</v>
      </c>
      <c r="S251" s="474">
        <f>IF(INDEX(Historical!$D$7:$D$1190,MATCH(B251,Historical!$B$7:$B$1192,0))=0,"n/a",(INDEX(Historical!$C$7:$C$1190,MATCH(B251,Historical!$B$7:$B$1192,0))/INDEX(Historical!$D$7:$D$1190,MATCH(B251,Historical!$B$7:$B$1192,0))-1)*100)</f>
        <v>5.8823529411764497</v>
      </c>
      <c r="T251" s="474">
        <f>IF(INDEX(Historical!$F$7:$F$1190,MATCH(B251,Historical!$B$7:$B$1192,0))=0,"n/a",((INDEX(Historical!$C$7:$C$1190,MATCH(B251,Historical!$B$7:$B$1192,0))/INDEX(Historical!$F$7:$F$1190,MATCH(B251,Historical!$B$7:$B$1192,0)))^(1/3)-1)*100)</f>
        <v>7.4735268605483851</v>
      </c>
      <c r="U251" s="474">
        <f>IF(INDEX(Historical!$H$7:$H$1190,MATCH(B251,Historical!$B$7:$B$1192,0))=0,"n/a",((INDEX(Historical!$C$7:$C$1190,MATCH(B251,Historical!$B$7:$B$1192,0))/INDEX(Historical!$H$7:$H$1190,MATCH(B251,Historical!$B$7:$B$1192,0)))^(1/5)-1)*100)</f>
        <v>7.7818067712725814</v>
      </c>
      <c r="V251" s="474">
        <f>IF(INDEX(Historical!$M$7:$M$1190,MATCH(B251,Historical!$B$7:$B$1192,0))=0,"n/a",((INDEX(Historical!$C$7:$C$1190,MATCH(B251,Historical!$B$7:$B$1192,0))/INDEX(Historical!$M$7:$M$1190,MATCH(B251,Historical!$B$7:$B$1192,0)))^(1/10)-1)*100)</f>
        <v>6.3228939498285008</v>
      </c>
      <c r="W251" s="475">
        <f t="shared" si="55"/>
        <v>1.2307349819592739</v>
      </c>
      <c r="X251" s="476">
        <f t="shared" si="56"/>
        <v>0.82961692657490216</v>
      </c>
      <c r="Y251" s="405" t="s">
        <v>1149</v>
      </c>
      <c r="Z251" s="430">
        <f t="shared" si="57"/>
        <v>37.346437346437341</v>
      </c>
      <c r="AA251" s="581">
        <f t="shared" si="58"/>
        <v>46.277641277641273</v>
      </c>
      <c r="AB251" s="406">
        <v>12</v>
      </c>
      <c r="AC251" s="568">
        <v>4.07</v>
      </c>
      <c r="AD251" s="568">
        <v>2.13</v>
      </c>
      <c r="AE251" s="568">
        <v>27.21</v>
      </c>
      <c r="AF251" s="568">
        <v>5.5</v>
      </c>
      <c r="AG251" s="568">
        <v>12.61</v>
      </c>
      <c r="AH251" s="568">
        <v>54.679999999999993</v>
      </c>
      <c r="AI251" s="568">
        <v>13.420000000000002</v>
      </c>
      <c r="AJ251" s="568">
        <v>9.379999999999999</v>
      </c>
      <c r="AK251" s="568">
        <v>21.75</v>
      </c>
      <c r="AL251" s="576">
        <v>36300</v>
      </c>
      <c r="AM251" s="571">
        <v>0.73</v>
      </c>
      <c r="AN251" s="568">
        <v>0</v>
      </c>
      <c r="AO251" s="510">
        <f t="shared" si="59"/>
        <v>-37.688826277008459</v>
      </c>
      <c r="AP251" s="511">
        <f t="shared" si="60"/>
        <v>8.588815000632815</v>
      </c>
      <c r="AQ251" s="582">
        <f t="shared" si="61"/>
        <v>236.33781102207814</v>
      </c>
      <c r="AR251" s="430">
        <f>INDEX(Historical!$C$7:$C$1190,MATCH(B251,Historical!$B$7:$B$1214,0))*IF(AH251="n/a",1.03,IF(AH251&lt;0,1.01,IF(AH251&gt;10,1.1,(1+AH251/100))))</f>
        <v>1.5840000000000001</v>
      </c>
      <c r="AS251" s="581">
        <f t="shared" si="62"/>
        <v>1.7424000000000002</v>
      </c>
      <c r="AT251" s="581">
        <f t="shared" si="69"/>
        <v>1.9166400000000003</v>
      </c>
      <c r="AU251" s="581">
        <f t="shared" si="69"/>
        <v>2.1083040000000004</v>
      </c>
      <c r="AV251" s="581">
        <f t="shared" si="69"/>
        <v>2.3191344000000007</v>
      </c>
      <c r="AW251" s="430">
        <f t="shared" si="63"/>
        <v>9.6704784000000021</v>
      </c>
      <c r="AX251" s="516">
        <f t="shared" si="64"/>
        <v>5.1343129280594653</v>
      </c>
      <c r="AY251" s="606">
        <v>0.43</v>
      </c>
      <c r="AZ251" s="571">
        <v>67.13</v>
      </c>
      <c r="BA251" s="571">
        <v>1.04</v>
      </c>
      <c r="BB251" s="571">
        <v>12.2</v>
      </c>
      <c r="BC251" s="571">
        <v>25.21</v>
      </c>
      <c r="BE251" s="421">
        <v>2008</v>
      </c>
      <c r="BF251" s="421">
        <f t="shared" si="67"/>
        <v>2</v>
      </c>
      <c r="BG251" s="578">
        <v>11.93</v>
      </c>
      <c r="BH251" t="s">
        <v>3876</v>
      </c>
      <c r="BI251" t="s">
        <v>3877</v>
      </c>
    </row>
    <row r="252" spans="1:61" ht="11.25" customHeight="1" x14ac:dyDescent="0.25">
      <c r="A252" s="577" t="s">
        <v>5018</v>
      </c>
      <c r="B252" s="405" t="s">
        <v>5016</v>
      </c>
      <c r="C252" s="734" t="s">
        <v>3656</v>
      </c>
      <c r="D252" s="734" t="s">
        <v>498</v>
      </c>
      <c r="E252" s="504">
        <v>5</v>
      </c>
      <c r="F252" s="33">
        <v>684</v>
      </c>
      <c r="G252" s="33" t="s">
        <v>105</v>
      </c>
      <c r="H252" s="33" t="s">
        <v>105</v>
      </c>
      <c r="I252" s="573">
        <v>54.55</v>
      </c>
      <c r="J252" s="430">
        <f t="shared" si="52"/>
        <v>1.0265811182401468</v>
      </c>
      <c r="K252" s="575">
        <v>0.28000000000000003</v>
      </c>
      <c r="L252" s="406">
        <v>2</v>
      </c>
      <c r="M252" s="423">
        <f t="shared" si="53"/>
        <v>0.56000000000000005</v>
      </c>
      <c r="N252" s="183" t="s">
        <v>5023</v>
      </c>
      <c r="O252" s="505">
        <v>0.27</v>
      </c>
      <c r="P252" s="422">
        <v>45903</v>
      </c>
      <c r="Q252" s="422">
        <v>45924</v>
      </c>
      <c r="R252" s="423">
        <f t="shared" si="54"/>
        <v>3.7037037037037068</v>
      </c>
      <c r="S252" s="474">
        <f>IF(INDEX(Historical!$D$7:$D$1190,MATCH(B252,Historical!$B$7:$B$1192,0))=0,"n/a",(INDEX(Historical!$C$7:$C$1190,MATCH(B252,Historical!$B$7:$B$1192,0))/INDEX(Historical!$D$7:$D$1190,MATCH(B252,Historical!$B$7:$B$1192,0))-1)*100)</f>
        <v>3.9215686274509887</v>
      </c>
      <c r="T252" s="474">
        <f>IF(INDEX(Historical!$F$7:$F$1190,MATCH(B252,Historical!$B$7:$B$1192,0))=0,"n/a",((INDEX(Historical!$C$7:$C$1190,MATCH(B252,Historical!$B$7:$B$1192,0))/INDEX(Historical!$F$7:$F$1190,MATCH(B252,Historical!$B$7:$B$1192,0)))^(1/3)-1)*100)</f>
        <v>4.0860842503307904</v>
      </c>
      <c r="U252" s="474">
        <f>IF(INDEX(Historical!$H$7:$H$1190,MATCH(B252,Historical!$B$7:$B$1192,0))=0,"n/a",((INDEX(Historical!$C$7:$C$1190,MATCH(B252,Historical!$B$7:$B$1192,0))/INDEX(Historical!$H$7:$H$1190,MATCH(B252,Historical!$B$7:$B$1192,0)))^(1/5)-1)*100)</f>
        <v>2.8735217383772715</v>
      </c>
      <c r="V252" s="474" t="str">
        <f>IF(INDEX(Historical!$M$7:$M$1190,MATCH(B252,Historical!$B$7:$B$1192,0))=0,"n/a",((INDEX(Historical!$C$7:$C$1190,MATCH(B252,Historical!$B$7:$B$1192,0))/INDEX(Historical!$M$7:$M$1190,MATCH(B252,Historical!$B$7:$B$1192,0)))^(1/10)-1)*100)</f>
        <v>n/a</v>
      </c>
      <c r="W252" s="475" t="str">
        <f t="shared" si="55"/>
        <v>n/a</v>
      </c>
      <c r="X252" s="476">
        <f t="shared" si="56"/>
        <v>0.1158678120313416</v>
      </c>
      <c r="Y252" s="449"/>
      <c r="Z252" s="430">
        <f t="shared" si="57"/>
        <v>11.405295315682281</v>
      </c>
      <c r="AA252" s="581">
        <f t="shared" si="58"/>
        <v>11.10997963340122</v>
      </c>
      <c r="AB252" s="406">
        <v>6</v>
      </c>
      <c r="AC252" s="568">
        <v>4.91</v>
      </c>
      <c r="AD252" s="568" t="s">
        <v>135</v>
      </c>
      <c r="AE252" s="568">
        <v>1.56</v>
      </c>
      <c r="AF252" s="568">
        <v>2.04</v>
      </c>
      <c r="AG252" s="568">
        <v>19.96</v>
      </c>
      <c r="AH252" s="568">
        <v>-12.559999999999999</v>
      </c>
      <c r="AI252" s="568">
        <v>14.67</v>
      </c>
      <c r="AJ252" s="568">
        <v>24.8</v>
      </c>
      <c r="AK252" s="568">
        <v>-0.67</v>
      </c>
      <c r="AL252" s="576">
        <v>25390</v>
      </c>
      <c r="AM252" s="571">
        <v>70.45</v>
      </c>
      <c r="AN252" s="568">
        <v>0.62</v>
      </c>
      <c r="AO252" s="510">
        <f t="shared" si="59"/>
        <v>-7.2098767767838021</v>
      </c>
      <c r="AP252" s="511">
        <f t="shared" si="60"/>
        <v>3.9001028566174183</v>
      </c>
      <c r="AQ252" s="582">
        <f t="shared" si="61"/>
        <v>0.36457642490421716</v>
      </c>
      <c r="AR252" s="430">
        <f>INDEX(Historical!$C$7:$C$1190,MATCH(B252,Historical!$B$7:$B$1214,0))*IF(AH252="n/a",1.03,IF(AH252&lt;0,1.01,IF(AH252&gt;10,1.1,(1+AH252/100))))</f>
        <v>0.5353</v>
      </c>
      <c r="AS252" s="581">
        <f t="shared" si="62"/>
        <v>0.58883000000000008</v>
      </c>
      <c r="AT252" s="581">
        <f t="shared" si="69"/>
        <v>0.59471830000000003</v>
      </c>
      <c r="AU252" s="581">
        <f t="shared" si="69"/>
        <v>0.600665483</v>
      </c>
      <c r="AV252" s="581">
        <f t="shared" si="69"/>
        <v>0.60667213782999996</v>
      </c>
      <c r="AW252" s="430">
        <f t="shared" si="63"/>
        <v>2.9261859208300001</v>
      </c>
      <c r="AX252" s="516">
        <f t="shared" si="64"/>
        <v>5.3642271692575623</v>
      </c>
      <c r="AY252" s="606">
        <v>0.57999999999999996</v>
      </c>
      <c r="AZ252" s="571">
        <v>51.99</v>
      </c>
      <c r="BA252" s="571">
        <v>-1.08</v>
      </c>
      <c r="BB252" s="571">
        <v>5.19</v>
      </c>
      <c r="BC252" s="571">
        <v>11.41</v>
      </c>
      <c r="BE252" s="421">
        <v>2021</v>
      </c>
      <c r="BF252" s="421">
        <f t="shared" si="67"/>
        <v>0</v>
      </c>
      <c r="BG252" s="578">
        <v>10.02</v>
      </c>
      <c r="BH252" t="s">
        <v>3876</v>
      </c>
      <c r="BI252" t="s">
        <v>3877</v>
      </c>
    </row>
    <row r="253" spans="1:61" ht="11.25" customHeight="1" x14ac:dyDescent="0.25">
      <c r="A253" s="95" t="s">
        <v>4230</v>
      </c>
      <c r="B253" s="405" t="s">
        <v>1128</v>
      </c>
      <c r="C253" s="734" t="s">
        <v>3636</v>
      </c>
      <c r="D253" s="734" t="s">
        <v>4815</v>
      </c>
      <c r="E253" s="504">
        <v>13</v>
      </c>
      <c r="F253" s="33">
        <v>408</v>
      </c>
      <c r="G253" s="33" t="s">
        <v>36</v>
      </c>
      <c r="H253" s="33" t="s">
        <v>36</v>
      </c>
      <c r="I253" s="573">
        <v>52.6</v>
      </c>
      <c r="J253" s="430">
        <f t="shared" si="52"/>
        <v>3.3840304182509504</v>
      </c>
      <c r="K253" s="575">
        <v>0.44500000000000001</v>
      </c>
      <c r="L253" s="406">
        <v>4</v>
      </c>
      <c r="M253" s="423">
        <f t="shared" si="53"/>
        <v>1.78</v>
      </c>
      <c r="N253" s="183" t="s">
        <v>216</v>
      </c>
      <c r="O253" s="505">
        <v>0.37</v>
      </c>
      <c r="P253" s="422">
        <v>45747</v>
      </c>
      <c r="Q253" s="422">
        <v>45768</v>
      </c>
      <c r="R253" s="423">
        <f t="shared" si="54"/>
        <v>20.270270270270274</v>
      </c>
      <c r="S253" s="474">
        <f>IF(INDEX(Historical!$D$7:$D$1190,MATCH(B253,Historical!$B$7:$B$1192,0))=0,"n/a",(INDEX(Historical!$C$7:$C$1190,MATCH(B253,Historical!$B$7:$B$1192,0))/INDEX(Historical!$D$7:$D$1190,MATCH(B253,Historical!$B$7:$B$1192,0))-1)*100)</f>
        <v>13.94422310756973</v>
      </c>
      <c r="T253" s="474">
        <f>IF(INDEX(Historical!$F$7:$F$1190,MATCH(B253,Historical!$B$7:$B$1192,0))=0,"n/a",((INDEX(Historical!$C$7:$C$1190,MATCH(B253,Historical!$B$7:$B$1192,0))/INDEX(Historical!$F$7:$F$1190,MATCH(B253,Historical!$B$7:$B$1192,0)))^(1/3)-1)*100)</f>
        <v>10.495194505120399</v>
      </c>
      <c r="U253" s="474">
        <f>IF(INDEX(Historical!$H$7:$H$1190,MATCH(B253,Historical!$B$7:$B$1192,0))=0,"n/a",((INDEX(Historical!$C$7:$C$1190,MATCH(B253,Historical!$B$7:$B$1192,0))/INDEX(Historical!$H$7:$H$1190,MATCH(B253,Historical!$B$7:$B$1192,0)))^(1/5)-1)*100)</f>
        <v>9.5211210996487985</v>
      </c>
      <c r="V253" s="474">
        <f>IF(INDEX(Historical!$M$7:$M$1190,MATCH(B253,Historical!$B$7:$B$1192,0))=0,"n/a",((INDEX(Historical!$C$7:$C$1190,MATCH(B253,Historical!$B$7:$B$1192,0))/INDEX(Historical!$M$7:$M$1190,MATCH(B253,Historical!$B$7:$B$1192,0)))^(1/10)-1)*100)</f>
        <v>13.845515514645147</v>
      </c>
      <c r="W253" s="475">
        <f t="shared" si="55"/>
        <v>0.68766822655160775</v>
      </c>
      <c r="X253" s="476">
        <f t="shared" si="56"/>
        <v>3.2831452067754472</v>
      </c>
      <c r="Y253" s="574"/>
      <c r="Z253" s="430">
        <f t="shared" si="57"/>
        <v>86.82926829268294</v>
      </c>
      <c r="AA253" s="581">
        <f t="shared" si="58"/>
        <v>25.658536585365855</v>
      </c>
      <c r="AB253" s="406">
        <v>12</v>
      </c>
      <c r="AC253" s="568">
        <v>2.0499999999999998</v>
      </c>
      <c r="AD253" s="568" t="s">
        <v>135</v>
      </c>
      <c r="AE253" s="568">
        <v>10.25</v>
      </c>
      <c r="AF253" s="568">
        <v>2.63</v>
      </c>
      <c r="AG253" s="568">
        <v>10.33</v>
      </c>
      <c r="AH253" s="568">
        <v>-28.139999999999997</v>
      </c>
      <c r="AI253" s="568">
        <v>7.16</v>
      </c>
      <c r="AJ253" s="568">
        <v>2.9000000000000004</v>
      </c>
      <c r="AK253" s="568">
        <v>-5.3199999999999994</v>
      </c>
      <c r="AL253" s="576">
        <v>7180</v>
      </c>
      <c r="AM253" s="571">
        <v>0.86</v>
      </c>
      <c r="AN253" s="568">
        <v>0.91</v>
      </c>
      <c r="AO253" s="510">
        <f t="shared" si="59"/>
        <v>-12.753385067466105</v>
      </c>
      <c r="AP253" s="511">
        <f t="shared" si="60"/>
        <v>12.90515151789975</v>
      </c>
      <c r="AQ253" s="582">
        <f t="shared" si="61"/>
        <v>73.18192261256138</v>
      </c>
      <c r="AR253" s="430">
        <f>INDEX(Historical!$C$7:$C$1190,MATCH(B253,Historical!$B$7:$B$1214,0))*IF(AH253="n/a",1.03,IF(AH253&lt;0,1.01,IF(AH253&gt;10,1.1,(1+AH253/100))))</f>
        <v>1.4442999999999999</v>
      </c>
      <c r="AS253" s="581">
        <f t="shared" si="62"/>
        <v>1.54771188</v>
      </c>
      <c r="AT253" s="581">
        <f t="shared" si="69"/>
        <v>1.5631889988000001</v>
      </c>
      <c r="AU253" s="581">
        <f t="shared" si="69"/>
        <v>1.578820888788</v>
      </c>
      <c r="AV253" s="581">
        <f t="shared" si="69"/>
        <v>1.59460909767588</v>
      </c>
      <c r="AW253" s="430">
        <f t="shared" si="63"/>
        <v>7.72863086526388</v>
      </c>
      <c r="AX253" s="516">
        <f t="shared" si="64"/>
        <v>14.693214572745021</v>
      </c>
      <c r="AY253" s="606">
        <v>1.1000000000000001</v>
      </c>
      <c r="AZ253" s="571">
        <v>30.490000000000002</v>
      </c>
      <c r="BA253" s="571">
        <v>-9.5699999999999985</v>
      </c>
      <c r="BB253" s="571">
        <v>6.36</v>
      </c>
      <c r="BC253" s="571">
        <v>2.98</v>
      </c>
      <c r="BE253" s="421">
        <v>2013</v>
      </c>
      <c r="BF253" s="421">
        <f t="shared" si="67"/>
        <v>1</v>
      </c>
      <c r="BG253" s="578">
        <v>5.08</v>
      </c>
      <c r="BH253" t="s">
        <v>3876</v>
      </c>
      <c r="BI253" t="s">
        <v>3878</v>
      </c>
    </row>
    <row r="254" spans="1:61" ht="11.25" customHeight="1" x14ac:dyDescent="0.25">
      <c r="A254" s="95" t="s">
        <v>4232</v>
      </c>
      <c r="B254" s="405" t="s">
        <v>1131</v>
      </c>
      <c r="C254" s="734" t="s">
        <v>107</v>
      </c>
      <c r="D254" s="734" t="s">
        <v>3652</v>
      </c>
      <c r="E254" s="504">
        <v>14</v>
      </c>
      <c r="F254" s="33">
        <v>365</v>
      </c>
      <c r="G254" s="33" t="s">
        <v>105</v>
      </c>
      <c r="H254" s="33" t="s">
        <v>105</v>
      </c>
      <c r="I254" s="573">
        <v>41.52</v>
      </c>
      <c r="J254" s="430">
        <f t="shared" si="52"/>
        <v>3.4682080924855487</v>
      </c>
      <c r="K254" s="575">
        <v>0.36</v>
      </c>
      <c r="L254" s="406">
        <v>4</v>
      </c>
      <c r="M254" s="423">
        <f t="shared" si="53"/>
        <v>1.44</v>
      </c>
      <c r="N254" s="183" t="s">
        <v>567</v>
      </c>
      <c r="O254" s="505">
        <v>0.35</v>
      </c>
      <c r="P254" s="422">
        <v>45813</v>
      </c>
      <c r="Q254" s="422">
        <v>45828</v>
      </c>
      <c r="R254" s="423">
        <f t="shared" si="54"/>
        <v>2.8571428571428599</v>
      </c>
      <c r="S254" s="474">
        <f>IF(INDEX(Historical!$D$7:$D$1190,MATCH(B254,Historical!$B$7:$B$1192,0))=0,"n/a",(INDEX(Historical!$C$7:$C$1190,MATCH(B254,Historical!$B$7:$B$1192,0))/INDEX(Historical!$D$7:$D$1190,MATCH(B254,Historical!$B$7:$B$1192,0))-1)*100)</f>
        <v>3.731343283582067</v>
      </c>
      <c r="T254" s="474">
        <f>IF(INDEX(Historical!$F$7:$F$1190,MATCH(B254,Historical!$B$7:$B$1192,0))=0,"n/a",((INDEX(Historical!$C$7:$C$1190,MATCH(B254,Historical!$B$7:$B$1192,0))/INDEX(Historical!$F$7:$F$1190,MATCH(B254,Historical!$B$7:$B$1192,0)))^(1/3)-1)*100)</f>
        <v>7.1466964958414314</v>
      </c>
      <c r="U254" s="474">
        <f>IF(INDEX(Historical!$H$7:$H$1190,MATCH(B254,Historical!$B$7:$B$1192,0))=0,"n/a",((INDEX(Historical!$C$7:$C$1190,MATCH(B254,Historical!$B$7:$B$1192,0))/INDEX(Historical!$H$7:$H$1190,MATCH(B254,Historical!$B$7:$B$1192,0)))^(1/5)-1)*100)</f>
        <v>6.8077976341520685</v>
      </c>
      <c r="V254" s="474">
        <f>IF(INDEX(Historical!$M$7:$M$1190,MATCH(B254,Historical!$B$7:$B$1192,0))=0,"n/a",((INDEX(Historical!$C$7:$C$1190,MATCH(B254,Historical!$B$7:$B$1192,0))/INDEX(Historical!$M$7:$M$1190,MATCH(B254,Historical!$B$7:$B$1192,0)))^(1/10)-1)*100)</f>
        <v>16.966549978608867</v>
      </c>
      <c r="W254" s="475">
        <f t="shared" si="55"/>
        <v>0.40124819970678904</v>
      </c>
      <c r="X254" s="476">
        <f t="shared" si="56"/>
        <v>5.0804459956358716</v>
      </c>
      <c r="Y254" s="451"/>
      <c r="Z254" s="430">
        <f t="shared" si="57"/>
        <v>37.402597402597401</v>
      </c>
      <c r="AA254" s="581">
        <f t="shared" si="58"/>
        <v>10.784415584415585</v>
      </c>
      <c r="AB254" s="406">
        <v>12</v>
      </c>
      <c r="AC254" s="568">
        <v>3.85</v>
      </c>
      <c r="AD254" s="568" t="s">
        <v>135</v>
      </c>
      <c r="AE254" s="568">
        <v>2.3199999999999998</v>
      </c>
      <c r="AF254" s="568">
        <v>1.02</v>
      </c>
      <c r="AG254" s="568">
        <v>9.9</v>
      </c>
      <c r="AH254" s="568">
        <v>12.76</v>
      </c>
      <c r="AI254" s="568">
        <v>2.34</v>
      </c>
      <c r="AJ254" s="568">
        <v>1.34</v>
      </c>
      <c r="AK254" s="568" t="s">
        <v>135</v>
      </c>
      <c r="AL254" s="576">
        <v>2400</v>
      </c>
      <c r="AM254" s="571">
        <v>1.67</v>
      </c>
      <c r="AN254" s="568">
        <v>0.49</v>
      </c>
      <c r="AO254" s="510">
        <f t="shared" si="59"/>
        <v>-0.5084098577779681</v>
      </c>
      <c r="AP254" s="511">
        <f t="shared" si="60"/>
        <v>10.276005726637617</v>
      </c>
      <c r="AQ254" s="582">
        <f t="shared" si="61"/>
        <v>-30.079079919275486</v>
      </c>
      <c r="AR254" s="430">
        <f>INDEX(Historical!$C$7:$C$1190,MATCH(B254,Historical!$B$7:$B$1214,0))*IF(AH254="n/a",1.03,IF(AH254&lt;0,1.01,IF(AH254&gt;10,1.1,(1+AH254/100))))</f>
        <v>1.5289999999999999</v>
      </c>
      <c r="AS254" s="581">
        <f t="shared" si="62"/>
        <v>1.5647786000000001</v>
      </c>
      <c r="AT254" s="581">
        <f t="shared" si="69"/>
        <v>1.6117219580000002</v>
      </c>
      <c r="AU254" s="581">
        <f t="shared" si="69"/>
        <v>1.6600736167400003</v>
      </c>
      <c r="AV254" s="581">
        <f t="shared" si="69"/>
        <v>1.7098758252422004</v>
      </c>
      <c r="AW254" s="430">
        <f t="shared" si="63"/>
        <v>8.0754499999822009</v>
      </c>
      <c r="AX254" s="516">
        <f t="shared" si="64"/>
        <v>19.449542389167149</v>
      </c>
      <c r="AY254" s="606">
        <v>1.1100000000000001</v>
      </c>
      <c r="AZ254" s="571">
        <v>25.319999999999997</v>
      </c>
      <c r="BA254" s="571">
        <v>-9.99</v>
      </c>
      <c r="BB254" s="571">
        <v>5.0299999999999994</v>
      </c>
      <c r="BC254" s="571">
        <v>3.74</v>
      </c>
      <c r="BE254" s="421">
        <v>2012</v>
      </c>
      <c r="BF254" s="421">
        <f t="shared" si="67"/>
        <v>1</v>
      </c>
      <c r="BG254" s="578">
        <v>1.22</v>
      </c>
      <c r="BH254" t="s">
        <v>3876</v>
      </c>
      <c r="BI254" t="s">
        <v>3877</v>
      </c>
    </row>
    <row r="255" spans="1:61" ht="11.25" customHeight="1" x14ac:dyDescent="0.25">
      <c r="A255" s="8" t="s">
        <v>4233</v>
      </c>
      <c r="B255" s="405" t="s">
        <v>229</v>
      </c>
      <c r="C255" s="734" t="s">
        <v>3636</v>
      </c>
      <c r="D255" s="734" t="s">
        <v>4811</v>
      </c>
      <c r="E255" s="504">
        <v>58</v>
      </c>
      <c r="F255" s="33">
        <v>23</v>
      </c>
      <c r="G255" s="33" t="s">
        <v>36</v>
      </c>
      <c r="H255" s="33" t="s">
        <v>36</v>
      </c>
      <c r="I255" s="568">
        <v>100.55</v>
      </c>
      <c r="J255" s="430">
        <f t="shared" si="52"/>
        <v>4.495275982098458</v>
      </c>
      <c r="K255" s="575">
        <v>1.1299999999999999</v>
      </c>
      <c r="L255" s="406">
        <v>4</v>
      </c>
      <c r="M255" s="423">
        <f t="shared" si="53"/>
        <v>4.5199999999999996</v>
      </c>
      <c r="N255" s="183" t="s">
        <v>216</v>
      </c>
      <c r="O255" s="505">
        <v>1.1000000000000001</v>
      </c>
      <c r="P255" s="422">
        <v>45931</v>
      </c>
      <c r="Q255" s="422">
        <v>45945</v>
      </c>
      <c r="R255" s="423">
        <f t="shared" si="54"/>
        <v>2.7272727272727093</v>
      </c>
      <c r="S255" s="474">
        <f>IF(INDEX(Historical!$D$7:$D$1190,MATCH(B255,Historical!$B$7:$B$1192,0))=0,"n/a",(INDEX(Historical!$C$7:$C$1190,MATCH(B255,Historical!$B$7:$B$1192,0))/INDEX(Historical!$D$7:$D$1190,MATCH(B255,Historical!$B$7:$B$1192,0))-1)*100)</f>
        <v>0.92378752886836946</v>
      </c>
      <c r="T255" s="474">
        <f>IF(INDEX(Historical!$F$7:$F$1190,MATCH(B255,Historical!$B$7:$B$1192,0))=0,"n/a",((INDEX(Historical!$C$7:$C$1190,MATCH(B255,Historical!$B$7:$B$1192,0))/INDEX(Historical!$F$7:$F$1190,MATCH(B255,Historical!$B$7:$B$1192,0)))^(1/3)-1)*100)</f>
        <v>0.93245472762721882</v>
      </c>
      <c r="U255" s="474">
        <f>IF(INDEX(Historical!$H$7:$H$1190,MATCH(B255,Historical!$B$7:$B$1192,0))=0,"n/a",((INDEX(Historical!$C$7:$C$1190,MATCH(B255,Historical!$B$7:$B$1192,0))/INDEX(Historical!$H$7:$H$1190,MATCH(B255,Historical!$B$7:$B$1192,0)))^(1/5)-1)*100)</f>
        <v>1.2343556660257438</v>
      </c>
      <c r="V255" s="474">
        <f>IF(INDEX(Historical!$M$7:$M$1190,MATCH(B255,Historical!$B$7:$B$1192,0))=0,"n/a",((INDEX(Historical!$C$7:$C$1190,MATCH(B255,Historical!$B$7:$B$1192,0))/INDEX(Historical!$M$7:$M$1190,MATCH(B255,Historical!$B$7:$B$1192,0)))^(1/10)-1)*100)</f>
        <v>3.1329975022292622</v>
      </c>
      <c r="W255" s="475">
        <f t="shared" si="55"/>
        <v>0.39398552509136914</v>
      </c>
      <c r="X255" s="476" t="str">
        <f t="shared" si="56"/>
        <v>n/a</v>
      </c>
      <c r="Y255" s="405"/>
      <c r="Z255" s="430">
        <f t="shared" si="57"/>
        <v>114.7208121827411</v>
      </c>
      <c r="AA255" s="581">
        <f t="shared" si="58"/>
        <v>25.520304568527919</v>
      </c>
      <c r="AB255" s="406">
        <v>12</v>
      </c>
      <c r="AC255" s="568">
        <v>3.94</v>
      </c>
      <c r="AD255" s="568" t="s">
        <v>135</v>
      </c>
      <c r="AE255" s="568">
        <v>7.07</v>
      </c>
      <c r="AF255" s="568">
        <v>2.81</v>
      </c>
      <c r="AG255" s="568">
        <v>11.04</v>
      </c>
      <c r="AH255" s="568">
        <v>16.220000000000002</v>
      </c>
      <c r="AI255" s="568">
        <v>-23.41</v>
      </c>
      <c r="AJ255" s="568">
        <v>-5.8000000000000007</v>
      </c>
      <c r="AK255" s="568">
        <v>-3.45</v>
      </c>
      <c r="AL255" s="576">
        <v>8740</v>
      </c>
      <c r="AM255" s="571">
        <v>0.89</v>
      </c>
      <c r="AN255" s="568">
        <v>1.41</v>
      </c>
      <c r="AO255" s="510">
        <f t="shared" si="59"/>
        <v>-19.790672920403718</v>
      </c>
      <c r="AP255" s="511">
        <f t="shared" si="60"/>
        <v>5.7296316481242018</v>
      </c>
      <c r="AQ255" s="582">
        <f t="shared" si="61"/>
        <v>78.527378339275657</v>
      </c>
      <c r="AR255" s="430">
        <f>INDEX(Historical!$C$7:$C$1190,MATCH(B255,Historical!$B$7:$B$1214,0))*IF(AH255="n/a",1.03,IF(AH255&lt;0,1.01,IF(AH255&gt;10,1.1,(1+AH255/100))))</f>
        <v>4.8070000000000004</v>
      </c>
      <c r="AS255" s="581">
        <f t="shared" si="62"/>
        <v>4.8550700000000004</v>
      </c>
      <c r="AT255" s="581">
        <f t="shared" si="69"/>
        <v>4.9036207000000003</v>
      </c>
      <c r="AU255" s="581">
        <f t="shared" si="69"/>
        <v>4.9526569070000006</v>
      </c>
      <c r="AV255" s="581">
        <f t="shared" si="69"/>
        <v>5.0021834760700008</v>
      </c>
      <c r="AW255" s="430">
        <f t="shared" si="63"/>
        <v>24.520531083070004</v>
      </c>
      <c r="AX255" s="516">
        <f t="shared" si="64"/>
        <v>24.386405850890107</v>
      </c>
      <c r="AY255" s="606">
        <v>1.18</v>
      </c>
      <c r="AZ255" s="571">
        <v>24.67</v>
      </c>
      <c r="BA255" s="571">
        <v>-14.89</v>
      </c>
      <c r="BB255" s="571">
        <v>5.96</v>
      </c>
      <c r="BC255" s="571">
        <v>-0.16999999999999998</v>
      </c>
      <c r="BE255" s="421">
        <v>1968</v>
      </c>
      <c r="BF255" s="421">
        <f t="shared" si="67"/>
        <v>7</v>
      </c>
      <c r="BG255" s="578">
        <v>4.04</v>
      </c>
      <c r="BH255" t="s">
        <v>3876</v>
      </c>
      <c r="BI255" t="s">
        <v>3878</v>
      </c>
    </row>
    <row r="256" spans="1:61" ht="11.25" customHeight="1" x14ac:dyDescent="0.25">
      <c r="A256" s="95" t="s">
        <v>4234</v>
      </c>
      <c r="B256" s="405" t="s">
        <v>1151</v>
      </c>
      <c r="C256" s="734" t="s">
        <v>107</v>
      </c>
      <c r="D256" s="734" t="s">
        <v>3646</v>
      </c>
      <c r="E256" s="504">
        <v>13</v>
      </c>
      <c r="F256" s="33">
        <v>393</v>
      </c>
      <c r="G256" s="33" t="s">
        <v>105</v>
      </c>
      <c r="H256" s="33" t="s">
        <v>105</v>
      </c>
      <c r="I256" s="573">
        <v>42.71</v>
      </c>
      <c r="J256" s="430">
        <f t="shared" si="52"/>
        <v>2.6223366892999302</v>
      </c>
      <c r="K256" s="575">
        <v>0.28000000000000003</v>
      </c>
      <c r="L256" s="406">
        <v>4</v>
      </c>
      <c r="M256" s="423">
        <f t="shared" si="53"/>
        <v>1.1200000000000001</v>
      </c>
      <c r="N256" s="183" t="s">
        <v>533</v>
      </c>
      <c r="O256" s="505">
        <v>0.27</v>
      </c>
      <c r="P256" s="422">
        <v>45694</v>
      </c>
      <c r="Q256" s="422">
        <v>45708</v>
      </c>
      <c r="R256" s="423">
        <f t="shared" si="54"/>
        <v>3.7037037037037068</v>
      </c>
      <c r="S256" s="474">
        <f>IF(INDEX(Historical!$D$7:$D$1190,MATCH(B256,Historical!$B$7:$B$1192,0))=0,"n/a",(INDEX(Historical!$C$7:$C$1190,MATCH(B256,Historical!$B$7:$B$1192,0))/INDEX(Historical!$D$7:$D$1190,MATCH(B256,Historical!$B$7:$B$1192,0))-1)*100)</f>
        <v>6.0000000000000053</v>
      </c>
      <c r="T256" s="474">
        <f>IF(INDEX(Historical!$F$7:$F$1190,MATCH(B256,Historical!$B$7:$B$1192,0))=0,"n/a",((INDEX(Historical!$C$7:$C$1190,MATCH(B256,Historical!$B$7:$B$1192,0))/INDEX(Historical!$F$7:$F$1190,MATCH(B256,Historical!$B$7:$B$1192,0)))^(1/3)-1)*100)</f>
        <v>24.071193722898943</v>
      </c>
      <c r="U256" s="474">
        <f>IF(INDEX(Historical!$H$7:$H$1190,MATCH(B256,Historical!$B$7:$B$1192,0))=0,"n/a",((INDEX(Historical!$C$7:$C$1190,MATCH(B256,Historical!$B$7:$B$1192,0))/INDEX(Historical!$H$7:$H$1190,MATCH(B256,Historical!$B$7:$B$1192,0)))^(1/5)-1)*100)</f>
        <v>26.673129731079715</v>
      </c>
      <c r="V256" s="474">
        <f>IF(INDEX(Historical!$M$7:$M$1190,MATCH(B256,Historical!$B$7:$B$1192,0))=0,"n/a",((INDEX(Historical!$C$7:$C$1190,MATCH(B256,Historical!$B$7:$B$1192,0))/INDEX(Historical!$M$7:$M$1190,MATCH(B256,Historical!$B$7:$B$1192,0)))^(1/10)-1)*100)</f>
        <v>24.870773663866608</v>
      </c>
      <c r="W256" s="475">
        <f t="shared" si="55"/>
        <v>1.0724688379851912</v>
      </c>
      <c r="X256" s="476">
        <f t="shared" si="56"/>
        <v>2.2681232764523567</v>
      </c>
      <c r="Y256" s="574"/>
      <c r="Z256" s="430">
        <f t="shared" si="57"/>
        <v>26.666666666666668</v>
      </c>
      <c r="AA256" s="581">
        <f t="shared" si="58"/>
        <v>10.169047619047619</v>
      </c>
      <c r="AB256" s="406">
        <v>12</v>
      </c>
      <c r="AC256" s="568">
        <v>4.2</v>
      </c>
      <c r="AD256" s="568">
        <v>1.98</v>
      </c>
      <c r="AE256" s="568">
        <v>1.54</v>
      </c>
      <c r="AF256" s="568">
        <v>1.0900000000000001</v>
      </c>
      <c r="AG256" s="568">
        <v>11.31</v>
      </c>
      <c r="AH256" s="568">
        <v>-4.43</v>
      </c>
      <c r="AI256" s="568">
        <v>8.32</v>
      </c>
      <c r="AJ256" s="568">
        <v>11.76</v>
      </c>
      <c r="AK256" s="568">
        <v>5.1400000000000006</v>
      </c>
      <c r="AL256" s="576">
        <v>324.44</v>
      </c>
      <c r="AM256" s="571">
        <v>15.590000000000002</v>
      </c>
      <c r="AN256" s="568">
        <v>0.98</v>
      </c>
      <c r="AO256" s="510">
        <f t="shared" si="59"/>
        <v>19.126418801332029</v>
      </c>
      <c r="AP256" s="511">
        <f t="shared" si="60"/>
        <v>29.295466420379647</v>
      </c>
      <c r="AQ256" s="582">
        <f t="shared" si="61"/>
        <v>-29.812119106368339</v>
      </c>
      <c r="AR256" s="430">
        <f>INDEX(Historical!$C$7:$C$1190,MATCH(B256,Historical!$B$7:$B$1214,0))*IF(AH256="n/a",1.03,IF(AH256&lt;0,1.01,IF(AH256&gt;10,1.1,(1+AH256/100))))</f>
        <v>1.0706</v>
      </c>
      <c r="AS256" s="581">
        <f t="shared" si="62"/>
        <v>1.1596739199999999</v>
      </c>
      <c r="AT256" s="581">
        <f t="shared" si="69"/>
        <v>1.219281159488</v>
      </c>
      <c r="AU256" s="581">
        <f t="shared" si="69"/>
        <v>1.2819522110856834</v>
      </c>
      <c r="AV256" s="581">
        <f t="shared" si="69"/>
        <v>1.3478445547354876</v>
      </c>
      <c r="AW256" s="430">
        <f t="shared" si="63"/>
        <v>6.0793518453091711</v>
      </c>
      <c r="AX256" s="516">
        <f t="shared" si="64"/>
        <v>14.234024456354884</v>
      </c>
      <c r="AY256" s="606">
        <v>0.73</v>
      </c>
      <c r="AZ256" s="571">
        <v>24.099999999999998</v>
      </c>
      <c r="BA256" s="571">
        <v>-12.61</v>
      </c>
      <c r="BB256" s="571">
        <v>5.4399999999999995</v>
      </c>
      <c r="BC256" s="571">
        <v>6.15</v>
      </c>
      <c r="BE256" s="421">
        <v>2013</v>
      </c>
      <c r="BF256" s="421">
        <f t="shared" si="67"/>
        <v>1</v>
      </c>
      <c r="BG256" s="578">
        <v>1.0699999999999998</v>
      </c>
      <c r="BH256" t="s">
        <v>3876</v>
      </c>
      <c r="BI256" t="s">
        <v>3877</v>
      </c>
    </row>
    <row r="257" spans="1:61" s="540" customFormat="1" ht="11.25" customHeight="1" x14ac:dyDescent="0.25">
      <c r="A257" s="523" t="s">
        <v>4235</v>
      </c>
      <c r="B257" s="546" t="s">
        <v>3263</v>
      </c>
      <c r="C257" s="734" t="s">
        <v>107</v>
      </c>
      <c r="D257" s="734" t="s">
        <v>3652</v>
      </c>
      <c r="E257" s="524">
        <v>12</v>
      </c>
      <c r="F257" s="33">
        <v>452</v>
      </c>
      <c r="G257" s="720" t="s">
        <v>105</v>
      </c>
      <c r="H257" s="720" t="s">
        <v>105</v>
      </c>
      <c r="I257" s="525">
        <v>27.42</v>
      </c>
      <c r="J257" s="526">
        <f t="shared" si="52"/>
        <v>2.3340627279358133</v>
      </c>
      <c r="K257" s="527">
        <v>0.16</v>
      </c>
      <c r="L257" s="528">
        <v>4</v>
      </c>
      <c r="M257" s="529">
        <f t="shared" si="53"/>
        <v>0.64</v>
      </c>
      <c r="N257" s="530" t="s">
        <v>311</v>
      </c>
      <c r="O257" s="531">
        <v>0.15</v>
      </c>
      <c r="P257" s="714">
        <v>45730</v>
      </c>
      <c r="Q257" s="714">
        <v>45747</v>
      </c>
      <c r="R257" s="529">
        <f t="shared" si="54"/>
        <v>6.6666666666666732</v>
      </c>
      <c r="S257" s="474">
        <f>IF(INDEX(Historical!$D$7:$D$1190,MATCH(B257,Historical!$B$7:$B$1192,0))=0,"n/a",(INDEX(Historical!$C$7:$C$1190,MATCH(B257,Historical!$B$7:$B$1192,0))/INDEX(Historical!$D$7:$D$1190,MATCH(B257,Historical!$B$7:$B$1192,0))-1)*100)</f>
        <v>7.1428571428571397</v>
      </c>
      <c r="T257" s="474">
        <f>IF(INDEX(Historical!$F$7:$F$1190,MATCH(B257,Historical!$B$7:$B$1192,0))=0,"n/a",((INDEX(Historical!$C$7:$C$1190,MATCH(B257,Historical!$B$7:$B$1192,0))/INDEX(Historical!$F$7:$F$1190,MATCH(B257,Historical!$B$7:$B$1192,0)))^(1/3)-1)*100)</f>
        <v>12.624788044360603</v>
      </c>
      <c r="U257" s="474">
        <f>IF(INDEX(Historical!$H$7:$H$1190,MATCH(B257,Historical!$B$7:$B$1192,0))=0,"n/a",((INDEX(Historical!$C$7:$C$1190,MATCH(B257,Historical!$B$7:$B$1192,0))/INDEX(Historical!$H$7:$H$1190,MATCH(B257,Historical!$B$7:$B$1192,0)))^(1/5)-1)*100)</f>
        <v>22.975474292468157</v>
      </c>
      <c r="V257" s="474">
        <f>IF(INDEX(Historical!$M$7:$M$1190,MATCH(B257,Historical!$B$7:$B$1192,0))=0,"n/a",((INDEX(Historical!$C$7:$C$1190,MATCH(B257,Historical!$B$7:$B$1192,0))/INDEX(Historical!$M$7:$M$1190,MATCH(B257,Historical!$B$7:$B$1192,0)))^(1/10)-1)*100)</f>
        <v>15.128271105738422</v>
      </c>
      <c r="W257" s="475">
        <f t="shared" si="55"/>
        <v>1.5187111687701809</v>
      </c>
      <c r="X257" s="476" t="str">
        <f t="shared" si="56"/>
        <v>n/a</v>
      </c>
      <c r="Y257" s="543"/>
      <c r="Z257" s="526">
        <f t="shared" si="57"/>
        <v>20.64516129032258</v>
      </c>
      <c r="AA257" s="533">
        <f t="shared" si="58"/>
        <v>8.8451612903225811</v>
      </c>
      <c r="AB257" s="528">
        <v>12</v>
      </c>
      <c r="AC257" s="534">
        <v>3.1</v>
      </c>
      <c r="AD257" s="534" t="s">
        <v>135</v>
      </c>
      <c r="AE257" s="534">
        <v>1.33</v>
      </c>
      <c r="AF257" s="534">
        <v>1.04</v>
      </c>
      <c r="AG257" s="534">
        <v>12.26</v>
      </c>
      <c r="AH257" s="534">
        <v>62.460000000000008</v>
      </c>
      <c r="AI257" s="534">
        <v>8.2900000000000009</v>
      </c>
      <c r="AJ257" s="534">
        <v>-2.7</v>
      </c>
      <c r="AK257" s="534" t="s">
        <v>135</v>
      </c>
      <c r="AL257" s="535">
        <v>191.3</v>
      </c>
      <c r="AM257" s="536">
        <v>22.869999999999997</v>
      </c>
      <c r="AN257" s="534">
        <v>2.52</v>
      </c>
      <c r="AO257" s="537">
        <f t="shared" si="59"/>
        <v>16.464375730081386</v>
      </c>
      <c r="AP257" s="538">
        <f t="shared" si="60"/>
        <v>25.309537020403969</v>
      </c>
      <c r="AQ257" s="582">
        <f t="shared" si="61"/>
        <v>-36.059167134554137</v>
      </c>
      <c r="AR257" s="430">
        <f>INDEX(Historical!$C$7:$C$1190,MATCH(B257,Historical!$B$7:$B$1214,0))*IF(AH257="n/a",1.03,IF(AH257&lt;0,1.01,IF(AH257&gt;10,1.1,(1+AH257/100))))</f>
        <v>0.66</v>
      </c>
      <c r="AS257" s="533">
        <f t="shared" si="62"/>
        <v>0.71471400000000007</v>
      </c>
      <c r="AT257" s="533">
        <f t="shared" si="69"/>
        <v>0.73615542000000012</v>
      </c>
      <c r="AU257" s="533">
        <f t="shared" si="69"/>
        <v>0.75824008260000009</v>
      </c>
      <c r="AV257" s="533">
        <f t="shared" si="69"/>
        <v>0.78098728507800008</v>
      </c>
      <c r="AW257" s="526">
        <f t="shared" si="63"/>
        <v>3.6500967876780002</v>
      </c>
      <c r="AX257" s="539">
        <f t="shared" si="64"/>
        <v>13.311804477308534</v>
      </c>
      <c r="AY257" s="607">
        <v>0.42</v>
      </c>
      <c r="AZ257" s="536">
        <v>26.77</v>
      </c>
      <c r="BA257" s="536">
        <v>-11.37</v>
      </c>
      <c r="BB257" s="536">
        <v>5.58</v>
      </c>
      <c r="BC257" s="536">
        <v>5.0599999999999996</v>
      </c>
      <c r="BD257" s="592"/>
      <c r="BE257" s="421">
        <v>2014</v>
      </c>
      <c r="BF257" s="421">
        <f t="shared" si="67"/>
        <v>1</v>
      </c>
      <c r="BG257" s="559">
        <v>0.89999999999999991</v>
      </c>
      <c r="BH257" t="s">
        <v>3876</v>
      </c>
      <c r="BI257" t="s">
        <v>3877</v>
      </c>
    </row>
    <row r="258" spans="1:61" ht="11.25" customHeight="1" x14ac:dyDescent="0.25">
      <c r="A258" s="577" t="s">
        <v>4236</v>
      </c>
      <c r="B258" s="405" t="s">
        <v>3417</v>
      </c>
      <c r="C258" s="734" t="s">
        <v>3636</v>
      </c>
      <c r="D258" s="734" t="s">
        <v>3663</v>
      </c>
      <c r="E258" s="504">
        <v>11</v>
      </c>
      <c r="F258" s="33">
        <v>495</v>
      </c>
      <c r="G258" s="33" t="s">
        <v>105</v>
      </c>
      <c r="H258" s="33" t="s">
        <v>105</v>
      </c>
      <c r="I258" s="573">
        <v>201.2</v>
      </c>
      <c r="J258" s="430">
        <f t="shared" si="52"/>
        <v>0.54671968190854869</v>
      </c>
      <c r="K258" s="575">
        <v>0.27500000000000002</v>
      </c>
      <c r="L258" s="406">
        <v>4</v>
      </c>
      <c r="M258" s="423">
        <f t="shared" si="53"/>
        <v>1.1000000000000001</v>
      </c>
      <c r="N258" s="183" t="s">
        <v>3712</v>
      </c>
      <c r="O258" s="505">
        <v>0.25</v>
      </c>
      <c r="P258" s="422">
        <v>45747</v>
      </c>
      <c r="Q258" s="422">
        <v>45754</v>
      </c>
      <c r="R258" s="423">
        <f t="shared" si="54"/>
        <v>10.000000000000009</v>
      </c>
      <c r="S258" s="474">
        <f>IF(INDEX(Historical!$D$7:$D$1190,MATCH(B258,Historical!$B$7:$B$1192,0))=0,"n/a",(INDEX(Historical!$C$7:$C$1190,MATCH(B258,Historical!$B$7:$B$1192,0))/INDEX(Historical!$D$7:$D$1190,MATCH(B258,Historical!$B$7:$B$1192,0))-1)*100)</f>
        <v>11.111111111111116</v>
      </c>
      <c r="T258" s="474">
        <f>IF(INDEX(Historical!$F$7:$F$1190,MATCH(B258,Historical!$B$7:$B$1192,0))=0,"n/a",((INDEX(Historical!$C$7:$C$1190,MATCH(B258,Historical!$B$7:$B$1192,0))/INDEX(Historical!$F$7:$F$1190,MATCH(B258,Historical!$B$7:$B$1192,0)))^(1/3)-1)*100)</f>
        <v>11.021370033491195</v>
      </c>
      <c r="U258" s="474">
        <f>IF(INDEX(Historical!$H$7:$H$1190,MATCH(B258,Historical!$B$7:$B$1192,0))=0,"n/a",((INDEX(Historical!$C$7:$C$1190,MATCH(B258,Historical!$B$7:$B$1192,0))/INDEX(Historical!$H$7:$H$1190,MATCH(B258,Historical!$B$7:$B$1192,0)))^(1/5)-1)*100)</f>
        <v>10.756634324829006</v>
      </c>
      <c r="V258" s="474" t="str">
        <f>IF(INDEX(Historical!$M$7:$M$1190,MATCH(B258,Historical!$B$7:$B$1192,0))=0,"n/a",((INDEX(Historical!$C$7:$C$1190,MATCH(B258,Historical!$B$7:$B$1192,0))/INDEX(Historical!$M$7:$M$1190,MATCH(B258,Historical!$B$7:$B$1192,0)))^(1/10)-1)*100)</f>
        <v>n/a</v>
      </c>
      <c r="W258" s="475" t="str">
        <f t="shared" si="55"/>
        <v>n/a</v>
      </c>
      <c r="X258" s="476" t="str">
        <f t="shared" si="56"/>
        <v>n/a</v>
      </c>
      <c r="Y258" s="405" t="s">
        <v>1149</v>
      </c>
      <c r="Z258" s="430">
        <f t="shared" si="57"/>
        <v>35.256410256410255</v>
      </c>
      <c r="AA258" s="581">
        <f t="shared" si="58"/>
        <v>64.487179487179475</v>
      </c>
      <c r="AB258" s="406">
        <v>12</v>
      </c>
      <c r="AC258" s="568">
        <v>3.12</v>
      </c>
      <c r="AD258" s="568">
        <v>5.46</v>
      </c>
      <c r="AE258" s="568">
        <v>1.69</v>
      </c>
      <c r="AF258" s="568">
        <v>7.31</v>
      </c>
      <c r="AG258" s="568">
        <v>12.16</v>
      </c>
      <c r="AH258" s="568">
        <v>17.52</v>
      </c>
      <c r="AI258" s="568">
        <v>8.84</v>
      </c>
      <c r="AJ258" s="568" t="s">
        <v>135</v>
      </c>
      <c r="AK258" s="568">
        <v>11.82</v>
      </c>
      <c r="AL258" s="576">
        <v>9160</v>
      </c>
      <c r="AM258" s="571">
        <v>10.32</v>
      </c>
      <c r="AN258" s="568">
        <v>1.24</v>
      </c>
      <c r="AO258" s="510">
        <f t="shared" si="59"/>
        <v>-53.183825480441918</v>
      </c>
      <c r="AP258" s="511">
        <f t="shared" si="60"/>
        <v>11.303354006737555</v>
      </c>
      <c r="AQ258" s="582">
        <f t="shared" si="61"/>
        <v>357.7244595951596</v>
      </c>
      <c r="AR258" s="430">
        <f>INDEX(Historical!$C$7:$C$1190,MATCH(B258,Historical!$B$7:$B$1214,0))*IF(AH258="n/a",1.03,IF(AH258&lt;0,1.01,IF(AH258&gt;10,1.1,(1+AH258/100))))</f>
        <v>1.0725</v>
      </c>
      <c r="AS258" s="581">
        <f t="shared" si="62"/>
        <v>1.1673090000000002</v>
      </c>
      <c r="AT258" s="581">
        <f t="shared" si="69"/>
        <v>1.2840399000000002</v>
      </c>
      <c r="AU258" s="581">
        <f t="shared" si="69"/>
        <v>1.4124438900000005</v>
      </c>
      <c r="AV258" s="581">
        <f t="shared" si="69"/>
        <v>1.5536882790000006</v>
      </c>
      <c r="AW258" s="430">
        <f t="shared" si="63"/>
        <v>6.4899810690000024</v>
      </c>
      <c r="AX258" s="516">
        <f t="shared" si="64"/>
        <v>3.2256367142147129</v>
      </c>
      <c r="AY258" s="606">
        <v>0.97</v>
      </c>
      <c r="AZ258" s="571">
        <v>31.39</v>
      </c>
      <c r="BA258" s="571">
        <v>-0.67</v>
      </c>
      <c r="BB258" s="571">
        <v>6.88</v>
      </c>
      <c r="BC258" s="571">
        <v>11.66</v>
      </c>
      <c r="BE258" s="421">
        <v>2015</v>
      </c>
      <c r="BF258" s="421">
        <f t="shared" si="67"/>
        <v>1</v>
      </c>
      <c r="BG258" s="578">
        <v>3.37</v>
      </c>
      <c r="BH258" t="s">
        <v>3876</v>
      </c>
      <c r="BI258" t="s">
        <v>3877</v>
      </c>
    </row>
    <row r="259" spans="1:61" ht="11.25" customHeight="1" x14ac:dyDescent="0.25">
      <c r="A259" s="8" t="s">
        <v>247</v>
      </c>
      <c r="B259" s="405" t="s">
        <v>248</v>
      </c>
      <c r="C259" s="734" t="s">
        <v>122</v>
      </c>
      <c r="D259" s="734" t="s">
        <v>3518</v>
      </c>
      <c r="E259" s="504">
        <v>56</v>
      </c>
      <c r="F259" s="33">
        <v>26</v>
      </c>
      <c r="G259" s="33" t="s">
        <v>114</v>
      </c>
      <c r="H259" s="33" t="s">
        <v>114</v>
      </c>
      <c r="I259" s="568">
        <v>61.05</v>
      </c>
      <c r="J259" s="430">
        <f t="shared" si="52"/>
        <v>1.5397215397215396</v>
      </c>
      <c r="K259" s="575">
        <v>0.23499999999999999</v>
      </c>
      <c r="L259" s="406">
        <v>4</v>
      </c>
      <c r="M259" s="423">
        <f t="shared" si="53"/>
        <v>0.94</v>
      </c>
      <c r="N259" s="183" t="s">
        <v>658</v>
      </c>
      <c r="O259" s="505">
        <v>0.2225</v>
      </c>
      <c r="P259" s="422">
        <v>45776</v>
      </c>
      <c r="Q259" s="422">
        <v>45790</v>
      </c>
      <c r="R259" s="423">
        <f t="shared" si="54"/>
        <v>5.61797752808988</v>
      </c>
      <c r="S259" s="474">
        <f>IF(INDEX(Historical!$D$7:$D$1190,MATCH(B259,Historical!$B$7:$B$1192,0))=0,"n/a",(INDEX(Historical!$C$7:$C$1190,MATCH(B259,Historical!$B$7:$B$1192,0))/INDEX(Historical!$D$7:$D$1190,MATCH(B259,Historical!$B$7:$B$1192,0))-1)*100)</f>
        <v>8.3850931677018625</v>
      </c>
      <c r="T259" s="474">
        <f>IF(INDEX(Historical!$F$7:$F$1190,MATCH(B259,Historical!$B$7:$B$1192,0))=0,"n/a",((INDEX(Historical!$C$7:$C$1190,MATCH(B259,Historical!$B$7:$B$1192,0))/INDEX(Historical!$F$7:$F$1190,MATCH(B259,Historical!$B$7:$B$1192,0)))^(1/3)-1)*100)</f>
        <v>9.4749099868681306</v>
      </c>
      <c r="U259" s="474">
        <f>IF(INDEX(Historical!$H$7:$H$1190,MATCH(B259,Historical!$B$7:$B$1192,0))=0,"n/a",((INDEX(Historical!$C$7:$C$1190,MATCH(B259,Historical!$B$7:$B$1192,0))/INDEX(Historical!$H$7:$H$1190,MATCH(B259,Historical!$B$7:$B$1192,0)))^(1/5)-1)*100)</f>
        <v>6.5610134152250588</v>
      </c>
      <c r="V259" s="474">
        <f>IF(INDEX(Historical!$M$7:$M$1190,MATCH(B259,Historical!$B$7:$B$1192,0))=0,"n/a",((INDEX(Historical!$C$7:$C$1190,MATCH(B259,Historical!$B$7:$B$1192,0))/INDEX(Historical!$M$7:$M$1190,MATCH(B259,Historical!$B$7:$B$1192,0)))^(1/10)-1)*100)</f>
        <v>6.6106915264141586</v>
      </c>
      <c r="W259" s="475">
        <f t="shared" si="55"/>
        <v>0.99248518691416743</v>
      </c>
      <c r="X259" s="476" t="str">
        <f t="shared" si="56"/>
        <v>n/a</v>
      </c>
      <c r="Y259" s="405"/>
      <c r="Z259" s="430">
        <f t="shared" si="57"/>
        <v>51.086956521739125</v>
      </c>
      <c r="AA259" s="581">
        <f t="shared" si="58"/>
        <v>33.179347826086953</v>
      </c>
      <c r="AB259" s="406">
        <v>11</v>
      </c>
      <c r="AC259" s="568">
        <v>1.84</v>
      </c>
      <c r="AD259" s="568">
        <v>2.5499999999999998</v>
      </c>
      <c r="AE259" s="568">
        <v>0.93</v>
      </c>
      <c r="AF259" s="568">
        <v>1.76</v>
      </c>
      <c r="AG259" s="568">
        <v>5.62</v>
      </c>
      <c r="AH259" s="568">
        <v>9.51</v>
      </c>
      <c r="AI259" s="568">
        <v>13.669999999999998</v>
      </c>
      <c r="AJ259" s="568">
        <v>-1.78</v>
      </c>
      <c r="AK259" s="568">
        <v>12.98</v>
      </c>
      <c r="AL259" s="576">
        <v>3290</v>
      </c>
      <c r="AM259" s="571">
        <v>0.44</v>
      </c>
      <c r="AN259" s="568">
        <v>1.1299999999999999</v>
      </c>
      <c r="AO259" s="510">
        <f t="shared" si="59"/>
        <v>-25.078612871140354</v>
      </c>
      <c r="AP259" s="511">
        <f t="shared" si="60"/>
        <v>8.1007349549465992</v>
      </c>
      <c r="AQ259" s="582">
        <f t="shared" si="61"/>
        <v>61.101282392182711</v>
      </c>
      <c r="AR259" s="430">
        <f>INDEX(Historical!$C$7:$C$1190,MATCH(B259,Historical!$B$7:$B$1214,0))*IF(AH259="n/a",1.03,IF(AH259&lt;0,1.01,IF(AH259&gt;10,1.1,(1+AH259/100))))</f>
        <v>0.95547475000000004</v>
      </c>
      <c r="AS259" s="581">
        <f t="shared" si="62"/>
        <v>1.0510222250000001</v>
      </c>
      <c r="AT259" s="581">
        <f t="shared" si="69"/>
        <v>1.1561244475000001</v>
      </c>
      <c r="AU259" s="581">
        <f t="shared" si="69"/>
        <v>1.2717368922500003</v>
      </c>
      <c r="AV259" s="581">
        <f t="shared" si="69"/>
        <v>1.3989105814750005</v>
      </c>
      <c r="AW259" s="430">
        <f t="shared" si="63"/>
        <v>5.8332688962250003</v>
      </c>
      <c r="AX259" s="516">
        <f t="shared" si="64"/>
        <v>9.5549040069205571</v>
      </c>
      <c r="AY259" s="606">
        <v>1.1399999999999999</v>
      </c>
      <c r="AZ259" s="571">
        <v>28.360000000000003</v>
      </c>
      <c r="BA259" s="571">
        <v>-28.92</v>
      </c>
      <c r="BB259" s="571">
        <v>2.4299999999999997</v>
      </c>
      <c r="BC259" s="571">
        <v>0.84</v>
      </c>
      <c r="BE259" s="421">
        <v>1970</v>
      </c>
      <c r="BF259" s="421">
        <f t="shared" si="67"/>
        <v>7</v>
      </c>
      <c r="BG259" s="578">
        <v>2.0500000000000003</v>
      </c>
      <c r="BH259" t="s">
        <v>3876</v>
      </c>
      <c r="BI259" t="s">
        <v>3877</v>
      </c>
    </row>
    <row r="260" spans="1:61" ht="11.25" customHeight="1" x14ac:dyDescent="0.25">
      <c r="A260" s="577" t="s">
        <v>4237</v>
      </c>
      <c r="B260" s="405" t="s">
        <v>2164</v>
      </c>
      <c r="C260" s="734" t="s">
        <v>107</v>
      </c>
      <c r="D260" s="734" t="s">
        <v>3652</v>
      </c>
      <c r="E260" s="504">
        <v>11</v>
      </c>
      <c r="F260" s="33">
        <v>485</v>
      </c>
      <c r="G260" s="33" t="s">
        <v>105</v>
      </c>
      <c r="H260" s="33" t="s">
        <v>105</v>
      </c>
      <c r="I260" s="573">
        <v>19.66</v>
      </c>
      <c r="J260" s="430">
        <f t="shared" si="52"/>
        <v>3.6622583926754833</v>
      </c>
      <c r="K260" s="575">
        <v>0.18</v>
      </c>
      <c r="L260" s="406">
        <v>4</v>
      </c>
      <c r="M260" s="423">
        <f t="shared" si="53"/>
        <v>0.72</v>
      </c>
      <c r="N260" s="183" t="s">
        <v>469</v>
      </c>
      <c r="O260" s="505">
        <v>0.17</v>
      </c>
      <c r="P260" s="422">
        <v>45657</v>
      </c>
      <c r="Q260" s="422">
        <v>45672</v>
      </c>
      <c r="R260" s="423">
        <f t="shared" si="54"/>
        <v>5.8823529411764595</v>
      </c>
      <c r="S260" s="474">
        <f>IF(INDEX(Historical!$D$7:$D$1190,MATCH(B260,Historical!$B$7:$B$1192,0))=0,"n/a",(INDEX(Historical!$C$7:$C$1190,MATCH(B260,Historical!$B$7:$B$1192,0))/INDEX(Historical!$D$7:$D$1190,MATCH(B260,Historical!$B$7:$B$1192,0))-1)*100)</f>
        <v>9.6774193548387224</v>
      </c>
      <c r="T260" s="474">
        <f>IF(INDEX(Historical!$F$7:$F$1190,MATCH(B260,Historical!$B$7:$B$1192,0))=0,"n/a",((INDEX(Historical!$C$7:$C$1190,MATCH(B260,Historical!$B$7:$B$1192,0))/INDEX(Historical!$F$7:$F$1190,MATCH(B260,Historical!$B$7:$B$1192,0)))^(1/3)-1)*100)</f>
        <v>7.3285859876396353</v>
      </c>
      <c r="U260" s="474">
        <f>IF(INDEX(Historical!$H$7:$H$1190,MATCH(B260,Historical!$B$7:$B$1192,0))=0,"n/a",((INDEX(Historical!$C$7:$C$1190,MATCH(B260,Historical!$B$7:$B$1192,0))/INDEX(Historical!$H$7:$H$1190,MATCH(B260,Historical!$B$7:$B$1192,0)))^(1/5)-1)*100)</f>
        <v>5.9223841048812176</v>
      </c>
      <c r="V260" s="474">
        <f>IF(INDEX(Historical!$M$7:$M$1190,MATCH(B260,Historical!$B$7:$B$1192,0))=0,"n/a",((INDEX(Historical!$C$7:$C$1190,MATCH(B260,Historical!$B$7:$B$1192,0))/INDEX(Historical!$M$7:$M$1190,MATCH(B260,Historical!$B$7:$B$1192,0)))^(1/10)-1)*100)</f>
        <v>7.8290784167006633</v>
      </c>
      <c r="W260" s="475">
        <f t="shared" si="55"/>
        <v>0.75645992921054861</v>
      </c>
      <c r="X260" s="476">
        <f t="shared" si="56"/>
        <v>1.9104464854455541</v>
      </c>
      <c r="Y260" s="451"/>
      <c r="Z260" s="430">
        <f t="shared" si="57"/>
        <v>42.105263157894733</v>
      </c>
      <c r="AA260" s="581">
        <f t="shared" si="58"/>
        <v>11.497076023391813</v>
      </c>
      <c r="AB260" s="406">
        <v>12</v>
      </c>
      <c r="AC260" s="568">
        <v>1.71</v>
      </c>
      <c r="AD260" s="568">
        <v>0.8</v>
      </c>
      <c r="AE260" s="568">
        <v>1.87</v>
      </c>
      <c r="AF260" s="568">
        <v>1.1399999999999999</v>
      </c>
      <c r="AG260" s="568">
        <v>10.08</v>
      </c>
      <c r="AH260" s="568">
        <v>27.12</v>
      </c>
      <c r="AI260" s="568">
        <v>4.41</v>
      </c>
      <c r="AJ260" s="568">
        <v>3.1</v>
      </c>
      <c r="AK260" s="568">
        <v>14.34</v>
      </c>
      <c r="AL260" s="576">
        <v>3580</v>
      </c>
      <c r="AM260" s="571">
        <v>1.21</v>
      </c>
      <c r="AN260" s="568">
        <v>0.53</v>
      </c>
      <c r="AO260" s="510">
        <f t="shared" si="59"/>
        <v>-1.9124335258351124</v>
      </c>
      <c r="AP260" s="511">
        <f t="shared" si="60"/>
        <v>9.5846424975567004</v>
      </c>
      <c r="AQ260" s="582">
        <f t="shared" si="61"/>
        <v>-23.677099208788022</v>
      </c>
      <c r="AR260" s="430">
        <f>INDEX(Historical!$C$7:$C$1190,MATCH(B260,Historical!$B$7:$B$1214,0))*IF(AH260="n/a",1.03,IF(AH260&lt;0,1.01,IF(AH260&gt;10,1.1,(1+AH260/100))))</f>
        <v>0.74800000000000011</v>
      </c>
      <c r="AS260" s="581">
        <f t="shared" si="62"/>
        <v>0.78098680000000009</v>
      </c>
      <c r="AT260" s="581">
        <f t="shared" si="69"/>
        <v>0.85908548000000018</v>
      </c>
      <c r="AU260" s="581">
        <f t="shared" si="69"/>
        <v>0.94499402800000032</v>
      </c>
      <c r="AV260" s="581">
        <f t="shared" si="69"/>
        <v>1.0394934308000003</v>
      </c>
      <c r="AW260" s="430">
        <f t="shared" si="63"/>
        <v>4.3725597388000015</v>
      </c>
      <c r="AX260" s="516">
        <f t="shared" si="64"/>
        <v>22.240893890132256</v>
      </c>
      <c r="AY260" s="606">
        <v>0.87</v>
      </c>
      <c r="AZ260" s="571">
        <v>37.24</v>
      </c>
      <c r="BA260" s="571">
        <v>-12.58</v>
      </c>
      <c r="BB260" s="571">
        <v>5.28</v>
      </c>
      <c r="BC260" s="571">
        <v>4.46</v>
      </c>
      <c r="BE260" s="421">
        <v>2015</v>
      </c>
      <c r="BF260" s="421">
        <f t="shared" si="67"/>
        <v>1</v>
      </c>
      <c r="BG260" s="578">
        <v>1.02</v>
      </c>
      <c r="BH260" t="s">
        <v>3876</v>
      </c>
      <c r="BI260" t="s">
        <v>3877</v>
      </c>
    </row>
    <row r="261" spans="1:61" ht="11.25" customHeight="1" x14ac:dyDescent="0.25">
      <c r="A261" s="577" t="s">
        <v>4829</v>
      </c>
      <c r="B261" s="405" t="s">
        <v>4823</v>
      </c>
      <c r="C261" s="734" t="s">
        <v>107</v>
      </c>
      <c r="D261" s="734" t="s">
        <v>3652</v>
      </c>
      <c r="E261" s="504">
        <v>7</v>
      </c>
      <c r="F261" s="33">
        <v>596</v>
      </c>
      <c r="G261" s="33" t="s">
        <v>105</v>
      </c>
      <c r="H261" s="33" t="s">
        <v>105</v>
      </c>
      <c r="I261" s="573">
        <v>37.369999999999997</v>
      </c>
      <c r="J261" s="430">
        <f t="shared" si="52"/>
        <v>2.354830077602355</v>
      </c>
      <c r="K261" s="575">
        <v>0.22</v>
      </c>
      <c r="L261" s="406">
        <v>4</v>
      </c>
      <c r="M261" s="423">
        <f t="shared" si="53"/>
        <v>0.88</v>
      </c>
      <c r="N261" s="183" t="s">
        <v>4826</v>
      </c>
      <c r="O261" s="505">
        <v>0.2</v>
      </c>
      <c r="P261" s="422">
        <v>45583</v>
      </c>
      <c r="Q261" s="422">
        <v>45597</v>
      </c>
      <c r="R261" s="423">
        <f t="shared" si="54"/>
        <v>9.9999999999999947</v>
      </c>
      <c r="S261" s="474">
        <f>IF(INDEX(Historical!$D$7:$D$1190,MATCH(B261,Historical!$B$7:$B$1192,0))=0,"n/a",(INDEX(Historical!$C$7:$C$1190,MATCH(B261,Historical!$B$7:$B$1192,0))/INDEX(Historical!$D$7:$D$1190,MATCH(B261,Historical!$B$7:$B$1192,0))-1)*100)</f>
        <v>5.12820512820511</v>
      </c>
      <c r="T261" s="474">
        <f>IF(INDEX(Historical!$F$7:$F$1190,MATCH(B261,Historical!$B$7:$B$1192,0))=0,"n/a",((INDEX(Historical!$C$7:$C$1190,MATCH(B261,Historical!$B$7:$B$1192,0))/INDEX(Historical!$F$7:$F$1190,MATCH(B261,Historical!$B$7:$B$1192,0)))^(1/3)-1)*100)</f>
        <v>12.23507977934435</v>
      </c>
      <c r="U261" s="474">
        <f>IF(INDEX(Historical!$H$7:$H$1190,MATCH(B261,Historical!$B$7:$B$1192,0))=0,"n/a",((INDEX(Historical!$C$7:$C$1190,MATCH(B261,Historical!$B$7:$B$1192,0))/INDEX(Historical!$H$7:$H$1190,MATCH(B261,Historical!$B$7:$B$1192,0)))^(1/5)-1)*100)</f>
        <v>15.43852585822143</v>
      </c>
      <c r="V261" s="474" t="str">
        <f>IF(INDEX(Historical!$M$7:$M$1190,MATCH(B261,Historical!$B$7:$B$1192,0))=0,"n/a",((INDEX(Historical!$C$7:$C$1190,MATCH(B261,Historical!$B$7:$B$1192,0))/INDEX(Historical!$M$7:$M$1190,MATCH(B261,Historical!$B$7:$B$1192,0)))^(1/10)-1)*100)</f>
        <v>n/a</v>
      </c>
      <c r="W261" s="475" t="str">
        <f t="shared" si="55"/>
        <v>n/a</v>
      </c>
      <c r="X261" s="476">
        <f t="shared" si="56"/>
        <v>1.3772101568440169</v>
      </c>
      <c r="Y261" s="451"/>
      <c r="Z261" s="430">
        <f t="shared" si="57"/>
        <v>24.043715846994534</v>
      </c>
      <c r="AA261" s="581">
        <f t="shared" si="58"/>
        <v>10.210382513661202</v>
      </c>
      <c r="AB261" s="406">
        <v>12</v>
      </c>
      <c r="AC261" s="568">
        <v>3.66</v>
      </c>
      <c r="AD261" s="568" t="s">
        <v>135</v>
      </c>
      <c r="AE261" s="568">
        <v>2.1</v>
      </c>
      <c r="AF261" s="568">
        <v>1.27</v>
      </c>
      <c r="AG261" s="568">
        <v>13.370000000000001</v>
      </c>
      <c r="AH261" s="568">
        <v>13.780000000000001</v>
      </c>
      <c r="AI261" s="568">
        <v>12.2</v>
      </c>
      <c r="AJ261" s="568">
        <v>11.21</v>
      </c>
      <c r="AK261" s="568" t="s">
        <v>135</v>
      </c>
      <c r="AL261" s="576">
        <v>242.71</v>
      </c>
      <c r="AM261" s="571">
        <v>5.58</v>
      </c>
      <c r="AN261" s="568">
        <v>0.91</v>
      </c>
      <c r="AO261" s="510">
        <f t="shared" si="59"/>
        <v>7.5829734221625849</v>
      </c>
      <c r="AP261" s="511">
        <f t="shared" si="60"/>
        <v>17.793355935823786</v>
      </c>
      <c r="AQ261" s="582">
        <f t="shared" si="61"/>
        <v>-24.084298821068863</v>
      </c>
      <c r="AR261" s="430">
        <f>INDEX(Historical!$C$7:$C$1190,MATCH(B261,Historical!$B$7:$B$1214,0))*IF(AH261="n/a",1.03,IF(AH261&lt;0,1.01,IF(AH261&gt;10,1.1,(1+AH261/100))))</f>
        <v>0.90200000000000002</v>
      </c>
      <c r="AS261" s="581">
        <f t="shared" si="62"/>
        <v>0.99220000000000008</v>
      </c>
      <c r="AT261" s="581">
        <f t="shared" si="69"/>
        <v>1.0219660000000002</v>
      </c>
      <c r="AU261" s="581">
        <f t="shared" si="69"/>
        <v>1.0526249800000003</v>
      </c>
      <c r="AV261" s="581">
        <f t="shared" si="69"/>
        <v>1.0842037294000002</v>
      </c>
      <c r="AW261" s="430">
        <f t="shared" si="63"/>
        <v>5.0529947094000009</v>
      </c>
      <c r="AX261" s="516">
        <f t="shared" si="64"/>
        <v>13.52152718597806</v>
      </c>
      <c r="AY261" s="606">
        <v>0.7</v>
      </c>
      <c r="AZ261" s="571">
        <v>51.54</v>
      </c>
      <c r="BA261" s="571">
        <v>-12.07</v>
      </c>
      <c r="BB261" s="571">
        <v>11.29</v>
      </c>
      <c r="BC261" s="571">
        <v>14.02</v>
      </c>
      <c r="BE261" s="421">
        <v>2018</v>
      </c>
      <c r="BF261" s="421">
        <f t="shared" si="67"/>
        <v>1</v>
      </c>
      <c r="BG261" s="578">
        <v>1.23</v>
      </c>
      <c r="BH261" t="s">
        <v>3876</v>
      </c>
      <c r="BI261" t="s">
        <v>3877</v>
      </c>
    </row>
    <row r="262" spans="1:61" ht="11.25" customHeight="1" x14ac:dyDescent="0.25">
      <c r="A262" s="95" t="s">
        <v>4239</v>
      </c>
      <c r="B262" s="405" t="s">
        <v>3261</v>
      </c>
      <c r="C262" s="734" t="s">
        <v>107</v>
      </c>
      <c r="D262" s="734" t="s">
        <v>3652</v>
      </c>
      <c r="E262" s="504">
        <v>11</v>
      </c>
      <c r="F262" s="33">
        <v>481</v>
      </c>
      <c r="G262" s="33" t="s">
        <v>105</v>
      </c>
      <c r="H262" s="33" t="s">
        <v>105</v>
      </c>
      <c r="I262" s="573">
        <v>23.36</v>
      </c>
      <c r="J262" s="430">
        <f t="shared" si="52"/>
        <v>2.654109589041096</v>
      </c>
      <c r="K262" s="575">
        <v>0.155</v>
      </c>
      <c r="L262" s="406">
        <v>4</v>
      </c>
      <c r="M262" s="423">
        <f t="shared" si="53"/>
        <v>0.62</v>
      </c>
      <c r="N262" s="183" t="s">
        <v>567</v>
      </c>
      <c r="O262" s="505">
        <v>0.15</v>
      </c>
      <c r="P262" s="422">
        <v>45625</v>
      </c>
      <c r="Q262" s="422">
        <v>45639</v>
      </c>
      <c r="R262" s="423">
        <f t="shared" si="54"/>
        <v>3.3333333333333366</v>
      </c>
      <c r="S262" s="474">
        <f>IF(INDEX(Historical!$D$7:$D$1190,MATCH(B262,Historical!$B$7:$B$1192,0))=0,"n/a",(INDEX(Historical!$C$7:$C$1190,MATCH(B262,Historical!$B$7:$B$1192,0))/INDEX(Historical!$D$7:$D$1190,MATCH(B262,Historical!$B$7:$B$1192,0))-1)*100)</f>
        <v>0.83333333333333037</v>
      </c>
      <c r="T262" s="474">
        <f>IF(INDEX(Historical!$F$7:$F$1190,MATCH(B262,Historical!$B$7:$B$1192,0))=0,"n/a",((INDEX(Historical!$C$7:$C$1190,MATCH(B262,Historical!$B$7:$B$1192,0))/INDEX(Historical!$F$7:$F$1190,MATCH(B262,Historical!$B$7:$B$1192,0)))^(1/3)-1)*100)</f>
        <v>8.0201341824893024</v>
      </c>
      <c r="U262" s="474">
        <f>IF(INDEX(Historical!$H$7:$H$1190,MATCH(B262,Historical!$B$7:$B$1192,0))=0,"n/a",((INDEX(Historical!$C$7:$C$1190,MATCH(B262,Historical!$B$7:$B$1192,0))/INDEX(Historical!$H$7:$H$1190,MATCH(B262,Historical!$B$7:$B$1192,0)))^(1/5)-1)*100)</f>
        <v>10.94061645947464</v>
      </c>
      <c r="V262" s="474">
        <f>IF(INDEX(Historical!$M$7:$M$1190,MATCH(B262,Historical!$B$7:$B$1192,0))=0,"n/a",((INDEX(Historical!$C$7:$C$1190,MATCH(B262,Historical!$B$7:$B$1192,0))/INDEX(Historical!$M$7:$M$1190,MATCH(B262,Historical!$B$7:$B$1192,0)))^(1/10)-1)*100)</f>
        <v>23.216653987985914</v>
      </c>
      <c r="W262" s="475">
        <f t="shared" si="55"/>
        <v>0.47124001870106508</v>
      </c>
      <c r="X262" s="476" t="str">
        <f t="shared" si="56"/>
        <v>n/a</v>
      </c>
      <c r="Y262" s="574"/>
      <c r="Z262" s="430">
        <f t="shared" si="57"/>
        <v>62.62626262626263</v>
      </c>
      <c r="AA262" s="581">
        <f t="shared" si="58"/>
        <v>23.595959595959595</v>
      </c>
      <c r="AB262" s="406">
        <v>12</v>
      </c>
      <c r="AC262" s="568">
        <v>0.99</v>
      </c>
      <c r="AD262" s="568" t="s">
        <v>135</v>
      </c>
      <c r="AE262" s="568">
        <v>1.92</v>
      </c>
      <c r="AF262" s="568">
        <v>1.21</v>
      </c>
      <c r="AG262" s="568">
        <v>5.43</v>
      </c>
      <c r="AH262" s="568">
        <v>-5.29</v>
      </c>
      <c r="AI262" s="568">
        <v>19.5</v>
      </c>
      <c r="AJ262" s="568">
        <v>-12.280000000000001</v>
      </c>
      <c r="AK262" s="568" t="s">
        <v>135</v>
      </c>
      <c r="AL262" s="576">
        <v>209.99</v>
      </c>
      <c r="AM262" s="571">
        <v>15.28</v>
      </c>
      <c r="AN262" s="568">
        <v>0.32</v>
      </c>
      <c r="AO262" s="510">
        <f t="shared" si="59"/>
        <v>-10.00123354744386</v>
      </c>
      <c r="AP262" s="511">
        <f t="shared" si="60"/>
        <v>13.594726048515735</v>
      </c>
      <c r="AQ262" s="582">
        <f t="shared" si="61"/>
        <v>12.647160266246305</v>
      </c>
      <c r="AR262" s="430">
        <f>INDEX(Historical!$C$7:$C$1190,MATCH(B262,Historical!$B$7:$B$1214,0))*IF(AH262="n/a",1.03,IF(AH262&lt;0,1.01,IF(AH262&gt;10,1.1,(1+AH262/100))))</f>
        <v>0.61104999999999998</v>
      </c>
      <c r="AS262" s="581">
        <f t="shared" si="62"/>
        <v>0.67215500000000006</v>
      </c>
      <c r="AT262" s="581">
        <f t="shared" si="69"/>
        <v>0.69231965000000006</v>
      </c>
      <c r="AU262" s="581">
        <f t="shared" si="69"/>
        <v>0.71308923950000014</v>
      </c>
      <c r="AV262" s="581">
        <f t="shared" si="69"/>
        <v>0.73448191668500018</v>
      </c>
      <c r="AW262" s="430">
        <f t="shared" si="63"/>
        <v>3.4230958061850001</v>
      </c>
      <c r="AX262" s="516">
        <f t="shared" si="64"/>
        <v>14.653663553874145</v>
      </c>
      <c r="AY262" s="606">
        <v>0.55000000000000004</v>
      </c>
      <c r="AZ262" s="571">
        <v>44.019999999999996</v>
      </c>
      <c r="BA262" s="571">
        <v>-13.389999999999999</v>
      </c>
      <c r="BB262" s="571">
        <v>9.85</v>
      </c>
      <c r="BC262" s="571">
        <v>5.18</v>
      </c>
      <c r="BD262" s="591" t="s">
        <v>3601</v>
      </c>
      <c r="BE262" s="421">
        <v>2014</v>
      </c>
      <c r="BF262" s="421">
        <f t="shared" si="67"/>
        <v>1</v>
      </c>
      <c r="BG262" s="578">
        <v>0.45999999999999996</v>
      </c>
      <c r="BH262" t="s">
        <v>3876</v>
      </c>
      <c r="BI262" t="s">
        <v>3877</v>
      </c>
    </row>
    <row r="263" spans="1:61" ht="11.25" customHeight="1" x14ac:dyDescent="0.25">
      <c r="A263" s="577" t="s">
        <v>3973</v>
      </c>
      <c r="B263" s="405" t="s">
        <v>3963</v>
      </c>
      <c r="C263" s="734" t="s">
        <v>3535</v>
      </c>
      <c r="D263" s="734" t="s">
        <v>3640</v>
      </c>
      <c r="E263" s="504">
        <v>9</v>
      </c>
      <c r="F263" s="33">
        <v>543</v>
      </c>
      <c r="G263" s="33" t="s">
        <v>105</v>
      </c>
      <c r="H263" s="33" t="s">
        <v>105</v>
      </c>
      <c r="I263" s="573">
        <v>45.34</v>
      </c>
      <c r="J263" s="430">
        <f t="shared" ref="J263:J326" si="70">(M263/I263)*100</f>
        <v>1.4997794441993824</v>
      </c>
      <c r="K263" s="575">
        <v>0.17</v>
      </c>
      <c r="L263" s="406">
        <v>4</v>
      </c>
      <c r="M263" s="423">
        <f t="shared" ref="M263:M326" si="71">K263*L263</f>
        <v>0.68</v>
      </c>
      <c r="N263" s="183" t="s">
        <v>318</v>
      </c>
      <c r="O263" s="505">
        <v>0.1525</v>
      </c>
      <c r="P263" s="422">
        <v>45727</v>
      </c>
      <c r="Q263" s="422">
        <v>45742</v>
      </c>
      <c r="R263" s="423">
        <f t="shared" ref="R263:R326" si="72">(K263-O263)/O263*100</f>
        <v>11.475409836065584</v>
      </c>
      <c r="S263" s="474">
        <f>IF(INDEX(Historical!$D$7:$D$1190,MATCH(B263,Historical!$B$7:$B$1192,0))=0,"n/a",(INDEX(Historical!$C$7:$C$1190,MATCH(B263,Historical!$B$7:$B$1192,0))/INDEX(Historical!$D$7:$D$1190,MATCH(B263,Historical!$B$7:$B$1192,0))-1)*100)</f>
        <v>10.909090909090891</v>
      </c>
      <c r="T263" s="474">
        <f>IF(INDEX(Historical!$F$7:$F$1190,MATCH(B263,Historical!$B$7:$B$1192,0))=0,"n/a",((INDEX(Historical!$C$7:$C$1190,MATCH(B263,Historical!$B$7:$B$1192,0))/INDEX(Historical!$F$7:$F$1190,MATCH(B263,Historical!$B$7:$B$1192,0)))^(1/3)-1)*100)</f>
        <v>12.362258448805585</v>
      </c>
      <c r="U263" s="474">
        <f>IF(INDEX(Historical!$H$7:$H$1190,MATCH(B263,Historical!$B$7:$B$1192,0))=0,"n/a",((INDEX(Historical!$C$7:$C$1190,MATCH(B263,Historical!$B$7:$B$1192,0))/INDEX(Historical!$H$7:$H$1190,MATCH(B263,Historical!$B$7:$B$1192,0)))^(1/5)-1)*100)</f>
        <v>12.401002212316282</v>
      </c>
      <c r="V263" s="474" t="str">
        <f>IF(INDEX(Historical!$M$7:$M$1190,MATCH(B263,Historical!$B$7:$B$1192,0))=0,"n/a",((INDEX(Historical!$C$7:$C$1190,MATCH(B263,Historical!$B$7:$B$1192,0))/INDEX(Historical!$M$7:$M$1190,MATCH(B263,Historical!$B$7:$B$1192,0)))^(1/10)-1)*100)</f>
        <v>n/a</v>
      </c>
      <c r="W263" s="475" t="str">
        <f t="shared" ref="W263:W326" si="73">IF(OR(U263&lt;=0,U263="n/a",V263&lt;=0,V263="n/a"),"n/a",U263/V263)</f>
        <v>n/a</v>
      </c>
      <c r="X263" s="476">
        <f t="shared" ref="X263:X326" si="74">IF(OR(AJ263&lt;=0,AJ263="n/a",U263&lt;=0,U263="n/a"),"n/a",U263/AJ263)</f>
        <v>0.97262762449539464</v>
      </c>
      <c r="Y263" s="451"/>
      <c r="Z263" s="430">
        <f t="shared" ref="Z263:Z326" si="75">IF(OR(AC263&lt;0.01,AC263="n/a"),"n/a",M263/AC263*100)</f>
        <v>22.591362126245851</v>
      </c>
      <c r="AA263" s="581">
        <f t="shared" ref="AA263:AA326" si="76">IF(OR(AC263&lt;0.01,AC263="n/a"),"n/a",I263/AC263)</f>
        <v>15.063122923588042</v>
      </c>
      <c r="AB263" s="406">
        <v>12</v>
      </c>
      <c r="AC263" s="568">
        <v>3.01</v>
      </c>
      <c r="AD263" s="568">
        <v>1.57</v>
      </c>
      <c r="AE263" s="568">
        <v>1.6</v>
      </c>
      <c r="AF263" s="568">
        <v>3.05</v>
      </c>
      <c r="AG263" s="568">
        <v>21.86</v>
      </c>
      <c r="AH263" s="568">
        <v>8.15</v>
      </c>
      <c r="AI263" s="568">
        <v>9.49</v>
      </c>
      <c r="AJ263" s="568">
        <v>12.75</v>
      </c>
      <c r="AK263" s="568">
        <v>9.58</v>
      </c>
      <c r="AL263" s="576">
        <v>7900</v>
      </c>
      <c r="AM263" s="571">
        <v>8.18</v>
      </c>
      <c r="AN263" s="568">
        <v>0.59</v>
      </c>
      <c r="AO263" s="510">
        <f t="shared" ref="AO263:AO326" si="77">IF(U263="n/a","n/a",IF(AA263&lt;0,"n/a",IF(AA263="n/a","n/a",J263+U263-AA263)))</f>
        <v>-1.1623412670723763</v>
      </c>
      <c r="AP263" s="511">
        <f t="shared" ref="AP263:AP326" si="78">IF(U263="n/a","n/a",J263+U263)</f>
        <v>13.900781656515665</v>
      </c>
      <c r="AQ263" s="582">
        <f t="shared" ref="AQ263:AQ326" si="79">IF(OR(AC263&lt;0.01,AC263="n/a",AF263="n/a"),"n/a",(I263/SQRT(22.5*AC263*(I263/AF263))-1)*100)</f>
        <v>42.894716358184539</v>
      </c>
      <c r="AR263" s="430">
        <f>INDEX(Historical!$C$7:$C$1190,MATCH(B263,Historical!$B$7:$B$1214,0))*IF(AH263="n/a",1.03,IF(AH263&lt;0,1.01,IF(AH263&gt;10,1.1,(1+AH263/100))))</f>
        <v>0.65971499999999994</v>
      </c>
      <c r="AS263" s="581">
        <f t="shared" ref="AS263:AS326" si="80">IF($AI263="n/a",1.03*AR263,IF($AI263&lt;0,1.01*AR263,IF($AI263&gt;10,1.1*AR263,(1+$AI263/100)*AR263)))</f>
        <v>0.72232195349999995</v>
      </c>
      <c r="AT263" s="581">
        <f t="shared" si="69"/>
        <v>0.79152039664530005</v>
      </c>
      <c r="AU263" s="581">
        <f t="shared" si="69"/>
        <v>0.86734805064391984</v>
      </c>
      <c r="AV263" s="581">
        <f t="shared" si="69"/>
        <v>0.9504399938956074</v>
      </c>
      <c r="AW263" s="430">
        <f t="shared" ref="AW263:AW326" si="81">SUM(AR263:AV263)</f>
        <v>3.9913453946848274</v>
      </c>
      <c r="AX263" s="516">
        <f t="shared" ref="AX263:AX326" si="82">AW263/I263*100</f>
        <v>8.8031437906590799</v>
      </c>
      <c r="AY263" s="606">
        <v>0.93</v>
      </c>
      <c r="AZ263" s="571">
        <v>19.88</v>
      </c>
      <c r="BA263" s="571">
        <v>-20.119999999999997</v>
      </c>
      <c r="BB263" s="571">
        <v>2.4899999999999998</v>
      </c>
      <c r="BC263" s="571">
        <v>-2.1</v>
      </c>
      <c r="BE263" s="421">
        <v>2017</v>
      </c>
      <c r="BF263" s="421">
        <f t="shared" si="67"/>
        <v>1</v>
      </c>
      <c r="BG263" s="578">
        <v>10.27</v>
      </c>
      <c r="BH263" t="s">
        <v>3876</v>
      </c>
      <c r="BI263" t="s">
        <v>3877</v>
      </c>
    </row>
    <row r="264" spans="1:61" s="540" customFormat="1" ht="11.25" customHeight="1" x14ac:dyDescent="0.25">
      <c r="A264" s="523" t="s">
        <v>4240</v>
      </c>
      <c r="B264" s="546" t="s">
        <v>1163</v>
      </c>
      <c r="C264" s="734" t="s">
        <v>107</v>
      </c>
      <c r="D264" s="734" t="s">
        <v>3652</v>
      </c>
      <c r="E264" s="524">
        <v>13</v>
      </c>
      <c r="F264" s="33">
        <v>394</v>
      </c>
      <c r="G264" s="720" t="s">
        <v>105</v>
      </c>
      <c r="H264" s="720" t="s">
        <v>105</v>
      </c>
      <c r="I264" s="525">
        <v>41.78</v>
      </c>
      <c r="J264" s="526">
        <f t="shared" si="70"/>
        <v>2.776448061273336</v>
      </c>
      <c r="K264" s="527">
        <v>0.28999999999999998</v>
      </c>
      <c r="L264" s="528">
        <v>4</v>
      </c>
      <c r="M264" s="529">
        <f t="shared" si="71"/>
        <v>1.1599999999999999</v>
      </c>
      <c r="N264" s="530" t="s">
        <v>1164</v>
      </c>
      <c r="O264" s="531">
        <v>0.27</v>
      </c>
      <c r="P264" s="714">
        <v>45698</v>
      </c>
      <c r="Q264" s="714">
        <v>45708</v>
      </c>
      <c r="R264" s="529">
        <f t="shared" si="72"/>
        <v>7.4074074074073932</v>
      </c>
      <c r="S264" s="474">
        <f>IF(INDEX(Historical!$D$7:$D$1190,MATCH(B264,Historical!$B$7:$B$1192,0))=0,"n/a",(INDEX(Historical!$C$7:$C$1190,MATCH(B264,Historical!$B$7:$B$1192,0))/INDEX(Historical!$D$7:$D$1190,MATCH(B264,Historical!$B$7:$B$1192,0))-1)*100)</f>
        <v>8.0000000000000071</v>
      </c>
      <c r="T264" s="474">
        <f>IF(INDEX(Historical!$F$7:$F$1190,MATCH(B264,Historical!$B$7:$B$1192,0))=0,"n/a",((INDEX(Historical!$C$7:$C$1190,MATCH(B264,Historical!$B$7:$B$1192,0))/INDEX(Historical!$F$7:$F$1190,MATCH(B264,Historical!$B$7:$B$1192,0)))^(1/3)-1)*100)</f>
        <v>8.7380373002892142</v>
      </c>
      <c r="U264" s="474">
        <f>IF(INDEX(Historical!$H$7:$H$1190,MATCH(B264,Historical!$B$7:$B$1192,0))=0,"n/a",((INDEX(Historical!$C$7:$C$1190,MATCH(B264,Historical!$B$7:$B$1192,0))/INDEX(Historical!$H$7:$H$1190,MATCH(B264,Historical!$B$7:$B$1192,0)))^(1/5)-1)*100)</f>
        <v>9.6940240464664651</v>
      </c>
      <c r="V264" s="474">
        <f>IF(INDEX(Historical!$M$7:$M$1190,MATCH(B264,Historical!$B$7:$B$1192,0))=0,"n/a",((INDEX(Historical!$C$7:$C$1190,MATCH(B264,Historical!$B$7:$B$1192,0))/INDEX(Historical!$M$7:$M$1190,MATCH(B264,Historical!$B$7:$B$1192,0)))^(1/10)-1)*100)</f>
        <v>9.7320528669880613</v>
      </c>
      <c r="W264" s="475">
        <f t="shared" si="73"/>
        <v>0.9960924153370978</v>
      </c>
      <c r="X264" s="476">
        <f t="shared" si="74"/>
        <v>2.2702632427321929</v>
      </c>
      <c r="Y264" s="541"/>
      <c r="Z264" s="526">
        <f t="shared" si="75"/>
        <v>44.106463878326998</v>
      </c>
      <c r="AA264" s="533">
        <f t="shared" si="76"/>
        <v>15.885931558935363</v>
      </c>
      <c r="AB264" s="528">
        <v>12</v>
      </c>
      <c r="AC264" s="534">
        <v>2.63</v>
      </c>
      <c r="AD264" s="534" t="s">
        <v>135</v>
      </c>
      <c r="AE264" s="534">
        <v>3.79</v>
      </c>
      <c r="AF264" s="534">
        <v>1.46</v>
      </c>
      <c r="AG264" s="534">
        <v>9.8000000000000007</v>
      </c>
      <c r="AH264" s="534">
        <v>2.83</v>
      </c>
      <c r="AI264" s="534">
        <v>24.68</v>
      </c>
      <c r="AJ264" s="534">
        <v>4.2700000000000005</v>
      </c>
      <c r="AK264" s="534" t="s">
        <v>135</v>
      </c>
      <c r="AL264" s="535">
        <v>1570</v>
      </c>
      <c r="AM264" s="536">
        <v>4.38</v>
      </c>
      <c r="AN264" s="534">
        <v>0.19</v>
      </c>
      <c r="AO264" s="537">
        <f t="shared" si="77"/>
        <v>-3.4154594511955612</v>
      </c>
      <c r="AP264" s="538">
        <f t="shared" si="78"/>
        <v>12.470472107739802</v>
      </c>
      <c r="AQ264" s="582">
        <f t="shared" si="79"/>
        <v>1.5293281679855442</v>
      </c>
      <c r="AR264" s="430">
        <f>INDEX(Historical!$C$7:$C$1190,MATCH(B264,Historical!$B$7:$B$1214,0))*IF(AH264="n/a",1.03,IF(AH264&lt;0,1.01,IF(AH264&gt;10,1.1,(1+AH264/100))))</f>
        <v>1.1105640000000001</v>
      </c>
      <c r="AS264" s="533">
        <f t="shared" si="80"/>
        <v>1.2216204000000002</v>
      </c>
      <c r="AT264" s="533">
        <f t="shared" si="69"/>
        <v>1.2582690120000002</v>
      </c>
      <c r="AU264" s="533">
        <f t="shared" si="69"/>
        <v>1.2960170823600001</v>
      </c>
      <c r="AV264" s="533">
        <f t="shared" si="69"/>
        <v>1.3348975948308002</v>
      </c>
      <c r="AW264" s="526">
        <f t="shared" si="81"/>
        <v>6.2213680891908014</v>
      </c>
      <c r="AX264" s="539">
        <f t="shared" si="82"/>
        <v>14.890780491122072</v>
      </c>
      <c r="AY264" s="607">
        <v>0.64</v>
      </c>
      <c r="AZ264" s="536">
        <v>27.57</v>
      </c>
      <c r="BA264" s="536">
        <v>-11.26</v>
      </c>
      <c r="BB264" s="536">
        <v>4.84</v>
      </c>
      <c r="BC264" s="536">
        <v>4.97</v>
      </c>
      <c r="BD264" s="592"/>
      <c r="BE264" s="421">
        <v>2013</v>
      </c>
      <c r="BF264" s="421">
        <f t="shared" si="67"/>
        <v>1</v>
      </c>
      <c r="BG264" s="559">
        <v>1.1900000000000002</v>
      </c>
      <c r="BH264" t="s">
        <v>3876</v>
      </c>
      <c r="BI264" t="s">
        <v>3877</v>
      </c>
    </row>
    <row r="265" spans="1:61" ht="11.25" customHeight="1" x14ac:dyDescent="0.25">
      <c r="A265" s="95" t="s">
        <v>4242</v>
      </c>
      <c r="B265" s="405" t="s">
        <v>1155</v>
      </c>
      <c r="C265" s="734" t="s">
        <v>111</v>
      </c>
      <c r="D265" s="734" t="s">
        <v>3647</v>
      </c>
      <c r="E265" s="504">
        <v>15</v>
      </c>
      <c r="F265" s="33">
        <v>296</v>
      </c>
      <c r="G265" s="33" t="s">
        <v>36</v>
      </c>
      <c r="H265" s="33" t="s">
        <v>36</v>
      </c>
      <c r="I265" s="573">
        <v>168.31</v>
      </c>
      <c r="J265" s="430">
        <f t="shared" si="70"/>
        <v>1.4497058998276988</v>
      </c>
      <c r="K265" s="575">
        <v>0.61</v>
      </c>
      <c r="L265" s="406">
        <v>4</v>
      </c>
      <c r="M265" s="423">
        <f t="shared" si="71"/>
        <v>2.44</v>
      </c>
      <c r="N265" s="183" t="s">
        <v>345</v>
      </c>
      <c r="O265" s="505">
        <v>0.57999999999999996</v>
      </c>
      <c r="P265" s="422">
        <v>45716</v>
      </c>
      <c r="Q265" s="422">
        <v>45747</v>
      </c>
      <c r="R265" s="423">
        <f t="shared" si="72"/>
        <v>5.1724137931034528</v>
      </c>
      <c r="S265" s="474">
        <f>IF(INDEX(Historical!$D$7:$D$1190,MATCH(B265,Historical!$B$7:$B$1192,0))=0,"n/a",(INDEX(Historical!$C$7:$C$1190,MATCH(B265,Historical!$B$7:$B$1192,0))/INDEX(Historical!$D$7:$D$1190,MATCH(B265,Historical!$B$7:$B$1192,0))-1)*100)</f>
        <v>5.4545454545454453</v>
      </c>
      <c r="T265" s="474">
        <f>IF(INDEX(Historical!$F$7:$F$1190,MATCH(B265,Historical!$B$7:$B$1192,0))=0,"n/a",((INDEX(Historical!$C$7:$C$1190,MATCH(B265,Historical!$B$7:$B$1192,0))/INDEX(Historical!$F$7:$F$1190,MATCH(B265,Historical!$B$7:$B$1192,0)))^(1/3)-1)*100)</f>
        <v>5.0717574498580165</v>
      </c>
      <c r="U265" s="474">
        <f>IF(INDEX(Historical!$H$7:$H$1190,MATCH(B265,Historical!$B$7:$B$1192,0))=0,"n/a",((INDEX(Historical!$C$7:$C$1190,MATCH(B265,Historical!$B$7:$B$1192,0))/INDEX(Historical!$H$7:$H$1190,MATCH(B265,Historical!$B$7:$B$1192,0)))^(1/5)-1)*100)</f>
        <v>4.7451763732829999</v>
      </c>
      <c r="V265" s="474">
        <f>IF(INDEX(Historical!$M$7:$M$1190,MATCH(B265,Historical!$B$7:$B$1192,0))=0,"n/a",((INDEX(Historical!$C$7:$C$1190,MATCH(B265,Historical!$B$7:$B$1192,0))/INDEX(Historical!$M$7:$M$1190,MATCH(B265,Historical!$B$7:$B$1192,0)))^(1/10)-1)*100)</f>
        <v>5.8013977829589392</v>
      </c>
      <c r="W265" s="475">
        <f t="shared" si="73"/>
        <v>0.81793673711213355</v>
      </c>
      <c r="X265" s="476">
        <f t="shared" si="74"/>
        <v>0.78562522736473506</v>
      </c>
      <c r="Y265" s="442"/>
      <c r="Z265" s="430">
        <f t="shared" si="75"/>
        <v>27.885714285714286</v>
      </c>
      <c r="AA265" s="581">
        <f t="shared" si="76"/>
        <v>19.235428571428571</v>
      </c>
      <c r="AB265" s="406">
        <v>12</v>
      </c>
      <c r="AC265" s="568">
        <v>8.75</v>
      </c>
      <c r="AD265" s="568">
        <v>2.2000000000000002</v>
      </c>
      <c r="AE265" s="568">
        <v>3.59</v>
      </c>
      <c r="AF265" s="568">
        <v>2.25</v>
      </c>
      <c r="AG265" s="568">
        <v>12.540000000000001</v>
      </c>
      <c r="AH265" s="568">
        <v>11.07</v>
      </c>
      <c r="AI265" s="568">
        <v>10.73</v>
      </c>
      <c r="AJ265" s="568">
        <v>6.04</v>
      </c>
      <c r="AK265" s="568">
        <v>8.76</v>
      </c>
      <c r="AL265" s="576">
        <v>5990</v>
      </c>
      <c r="AM265" s="571">
        <v>1.1499999999999999</v>
      </c>
      <c r="AN265" s="568">
        <v>3.38</v>
      </c>
      <c r="AO265" s="510">
        <f t="shared" si="77"/>
        <v>-13.040546298317873</v>
      </c>
      <c r="AP265" s="511">
        <f t="shared" si="78"/>
        <v>6.1948822731106983</v>
      </c>
      <c r="AQ265" s="582">
        <f t="shared" si="79"/>
        <v>38.691847530518444</v>
      </c>
      <c r="AR265" s="430">
        <f>INDEX(Historical!$C$7:$C$1190,MATCH(B265,Historical!$B$7:$B$1214,0))*IF(AH265="n/a",1.03,IF(AH265&lt;0,1.01,IF(AH265&gt;10,1.1,(1+AH265/100))))</f>
        <v>2.552</v>
      </c>
      <c r="AS265" s="581">
        <f t="shared" si="80"/>
        <v>2.8072000000000004</v>
      </c>
      <c r="AT265" s="581">
        <f t="shared" si="69"/>
        <v>3.0531107200000003</v>
      </c>
      <c r="AU265" s="581">
        <f t="shared" si="69"/>
        <v>3.320563219072</v>
      </c>
      <c r="AV265" s="581">
        <f t="shared" si="69"/>
        <v>3.6114445570627067</v>
      </c>
      <c r="AW265" s="430">
        <f t="shared" si="81"/>
        <v>15.344318496134708</v>
      </c>
      <c r="AX265" s="516">
        <f t="shared" si="82"/>
        <v>9.1167004314269544</v>
      </c>
      <c r="AY265" s="606">
        <v>1.2</v>
      </c>
      <c r="AZ265" s="571">
        <v>31.81</v>
      </c>
      <c r="BA265" s="571">
        <v>-1.9300000000000002</v>
      </c>
      <c r="BB265" s="571">
        <v>7.3999999999999995</v>
      </c>
      <c r="BC265" s="571">
        <v>8.0500000000000007</v>
      </c>
      <c r="BE265" s="421">
        <v>2011</v>
      </c>
      <c r="BF265" s="421">
        <f t="shared" si="67"/>
        <v>1</v>
      </c>
      <c r="BG265" s="578">
        <v>2.4699999999999998</v>
      </c>
      <c r="BH265" t="s">
        <v>3876</v>
      </c>
      <c r="BI265" t="s">
        <v>3877</v>
      </c>
    </row>
    <row r="266" spans="1:61" ht="11.25" customHeight="1" x14ac:dyDescent="0.25">
      <c r="A266" s="577" t="s">
        <v>3794</v>
      </c>
      <c r="B266" s="405" t="s">
        <v>3774</v>
      </c>
      <c r="C266" s="734" t="s">
        <v>107</v>
      </c>
      <c r="D266" s="734" t="s">
        <v>3646</v>
      </c>
      <c r="E266" s="504">
        <v>12</v>
      </c>
      <c r="F266" s="33">
        <v>470</v>
      </c>
      <c r="G266" s="33" t="s">
        <v>105</v>
      </c>
      <c r="H266" s="33" t="s">
        <v>105</v>
      </c>
      <c r="I266" s="573">
        <v>23.99</v>
      </c>
      <c r="J266" s="430">
        <f t="shared" si="70"/>
        <v>1.6673614005835766</v>
      </c>
      <c r="K266" s="575">
        <v>0.1</v>
      </c>
      <c r="L266" s="406">
        <v>4</v>
      </c>
      <c r="M266" s="423">
        <f t="shared" si="71"/>
        <v>0.4</v>
      </c>
      <c r="N266" s="183" t="s">
        <v>495</v>
      </c>
      <c r="O266" s="505">
        <v>0.09</v>
      </c>
      <c r="P266" s="422">
        <v>45884</v>
      </c>
      <c r="Q266" s="422">
        <v>45898</v>
      </c>
      <c r="R266" s="423">
        <f t="shared" si="72"/>
        <v>11.111111111111121</v>
      </c>
      <c r="S266" s="474">
        <f>IF(INDEX(Historical!$D$7:$D$1190,MATCH(B266,Historical!$B$7:$B$1192,0))=0,"n/a",(INDEX(Historical!$C$7:$C$1190,MATCH(B266,Historical!$B$7:$B$1192,0))/INDEX(Historical!$D$7:$D$1190,MATCH(B266,Historical!$B$7:$B$1192,0))-1)*100)</f>
        <v>13.333333333333353</v>
      </c>
      <c r="T266" s="474">
        <f>IF(INDEX(Historical!$F$7:$F$1190,MATCH(B266,Historical!$B$7:$B$1192,0))=0,"n/a",((INDEX(Historical!$C$7:$C$1190,MATCH(B266,Historical!$B$7:$B$1192,0))/INDEX(Historical!$F$7:$F$1190,MATCH(B266,Historical!$B$7:$B$1192,0)))^(1/3)-1)*100)</f>
        <v>10.793165135089279</v>
      </c>
      <c r="U266" s="474">
        <f>IF(INDEX(Historical!$H$7:$H$1190,MATCH(B266,Historical!$B$7:$B$1192,0))=0,"n/a",((INDEX(Historical!$C$7:$C$1190,MATCH(B266,Historical!$B$7:$B$1192,0))/INDEX(Historical!$H$7:$H$1190,MATCH(B266,Historical!$B$7:$B$1192,0)))^(1/5)-1)*100)</f>
        <v>10.116379654429863</v>
      </c>
      <c r="V266" s="474">
        <f>IF(INDEX(Historical!$M$7:$M$1190,MATCH(B266,Historical!$B$7:$B$1192,0))=0,"n/a",((INDEX(Historical!$C$7:$C$1190,MATCH(B266,Historical!$B$7:$B$1192,0))/INDEX(Historical!$M$7:$M$1190,MATCH(B266,Historical!$B$7:$B$1192,0)))^(1/10)-1)*100)</f>
        <v>6.7156357417830881</v>
      </c>
      <c r="W266" s="475">
        <f t="shared" si="73"/>
        <v>1.506391955044279</v>
      </c>
      <c r="X266" s="476">
        <f t="shared" si="74"/>
        <v>0.94105857250510361</v>
      </c>
      <c r="Y266" s="574"/>
      <c r="Z266" s="430">
        <f t="shared" si="75"/>
        <v>21.857923497267759</v>
      </c>
      <c r="AA266" s="581">
        <f t="shared" si="76"/>
        <v>13.109289617486338</v>
      </c>
      <c r="AB266" s="406">
        <v>6</v>
      </c>
      <c r="AC266" s="568">
        <v>1.83</v>
      </c>
      <c r="AD266" s="568" t="s">
        <v>135</v>
      </c>
      <c r="AE266" s="568">
        <v>3.07</v>
      </c>
      <c r="AF266" s="568">
        <v>1.71</v>
      </c>
      <c r="AG266" s="568">
        <v>14.000000000000002</v>
      </c>
      <c r="AH266" s="568" t="s">
        <v>135</v>
      </c>
      <c r="AI266" s="568" t="s">
        <v>135</v>
      </c>
      <c r="AJ266" s="568">
        <v>10.75</v>
      </c>
      <c r="AK266" s="568" t="s">
        <v>135</v>
      </c>
      <c r="AL266" s="576">
        <v>408.48</v>
      </c>
      <c r="AM266" s="571">
        <v>59.36</v>
      </c>
      <c r="AN266" s="568">
        <v>0.54</v>
      </c>
      <c r="AO266" s="510">
        <f t="shared" si="77"/>
        <v>-1.325548562472898</v>
      </c>
      <c r="AP266" s="511">
        <f t="shared" si="78"/>
        <v>11.78374105501344</v>
      </c>
      <c r="AQ266" s="582">
        <f t="shared" si="79"/>
        <v>-0.18487033876269932</v>
      </c>
      <c r="AR266" s="430">
        <f>INDEX(Historical!$C$7:$C$1190,MATCH(B266,Historical!$B$7:$B$1214,0))*IF(AH266="n/a",1.03,IF(AH266&lt;0,1.01,IF(AH266&gt;10,1.1,(1+AH266/100))))</f>
        <v>0.35020000000000001</v>
      </c>
      <c r="AS266" s="581">
        <f t="shared" si="80"/>
        <v>0.36070600000000003</v>
      </c>
      <c r="AT266" s="581">
        <f t="shared" si="69"/>
        <v>0.37152718000000001</v>
      </c>
      <c r="AU266" s="581">
        <f t="shared" si="69"/>
        <v>0.38267299540000005</v>
      </c>
      <c r="AV266" s="581">
        <f t="shared" si="69"/>
        <v>0.39415318526200005</v>
      </c>
      <c r="AW266" s="430">
        <f t="shared" si="81"/>
        <v>1.859259360662</v>
      </c>
      <c r="AX266" s="516">
        <f t="shared" si="82"/>
        <v>7.7501432291037942</v>
      </c>
      <c r="AY266" s="606">
        <v>0.48</v>
      </c>
      <c r="AZ266" s="571">
        <v>19.950000000000003</v>
      </c>
      <c r="BA266" s="571">
        <v>-32.119999999999997</v>
      </c>
      <c r="BB266" s="571">
        <v>-0.1</v>
      </c>
      <c r="BC266" s="571">
        <v>-5</v>
      </c>
      <c r="BE266" s="421">
        <v>2014</v>
      </c>
      <c r="BF266" s="421">
        <f t="shared" si="67"/>
        <v>1</v>
      </c>
      <c r="BG266" s="578">
        <v>1.06</v>
      </c>
      <c r="BH266" t="s">
        <v>3876</v>
      </c>
      <c r="BI266" t="s">
        <v>3877</v>
      </c>
    </row>
    <row r="267" spans="1:61" ht="11.25" customHeight="1" x14ac:dyDescent="0.25">
      <c r="A267" s="95" t="s">
        <v>4245</v>
      </c>
      <c r="B267" s="405" t="s">
        <v>239</v>
      </c>
      <c r="C267" s="734" t="s">
        <v>111</v>
      </c>
      <c r="D267" s="734" t="s">
        <v>3658</v>
      </c>
      <c r="E267" s="504">
        <v>34</v>
      </c>
      <c r="F267" s="33">
        <v>86</v>
      </c>
      <c r="G267" s="33" t="s">
        <v>105</v>
      </c>
      <c r="H267" s="33" t="s">
        <v>105</v>
      </c>
      <c r="I267" s="568">
        <v>324.57</v>
      </c>
      <c r="J267" s="430">
        <f t="shared" si="70"/>
        <v>1.8485996857380536</v>
      </c>
      <c r="K267" s="579">
        <v>1.5</v>
      </c>
      <c r="L267" s="406">
        <v>4</v>
      </c>
      <c r="M267" s="423">
        <f t="shared" si="71"/>
        <v>6</v>
      </c>
      <c r="N267" s="183" t="s">
        <v>435</v>
      </c>
      <c r="O267" s="506">
        <v>1.42</v>
      </c>
      <c r="P267" s="422">
        <v>45758</v>
      </c>
      <c r="Q267" s="422">
        <v>45786</v>
      </c>
      <c r="R267" s="423">
        <f t="shared" si="72"/>
        <v>5.6338028169014134</v>
      </c>
      <c r="S267" s="474">
        <f>IF(INDEX(Historical!$D$7:$D$1190,MATCH(B267,Historical!$B$7:$B$1192,0))=0,"n/a",(INDEX(Historical!$C$7:$C$1190,MATCH(B267,Historical!$B$7:$B$1192,0))/INDEX(Historical!$D$7:$D$1190,MATCH(B267,Historical!$B$7:$B$1192,0))-1)*100)</f>
        <v>6.8965517241379448</v>
      </c>
      <c r="T267" s="474">
        <f>IF(INDEX(Historical!$F$7:$F$1190,MATCH(B267,Historical!$B$7:$B$1192,0))=0,"n/a",((INDEX(Historical!$C$7:$C$1190,MATCH(B267,Historical!$B$7:$B$1192,0))/INDEX(Historical!$F$7:$F$1190,MATCH(B267,Historical!$B$7:$B$1192,0)))^(1/3)-1)*100)</f>
        <v>6.1139398320447347</v>
      </c>
      <c r="U267" s="474">
        <f>IF(INDEX(Historical!$H$7:$H$1190,MATCH(B267,Historical!$B$7:$B$1192,0))=0,"n/a",((INDEX(Historical!$C$7:$C$1190,MATCH(B267,Historical!$B$7:$B$1192,0))/INDEX(Historical!$H$7:$H$1190,MATCH(B267,Historical!$B$7:$B$1192,0)))^(1/5)-1)*100)</f>
        <v>6.9380500273845458</v>
      </c>
      <c r="V267" s="474">
        <f>IF(INDEX(Historical!$M$7:$M$1190,MATCH(B267,Historical!$B$7:$B$1192,0))=0,"n/a",((INDEX(Historical!$C$7:$C$1190,MATCH(B267,Historical!$B$7:$B$1192,0))/INDEX(Historical!$M$7:$M$1190,MATCH(B267,Historical!$B$7:$B$1192,0)))^(1/10)-1)*100)</f>
        <v>8.7131008224546225</v>
      </c>
      <c r="W267" s="475">
        <f t="shared" si="73"/>
        <v>0.79627794613651492</v>
      </c>
      <c r="X267" s="476">
        <f t="shared" si="74"/>
        <v>2.6582567154730059</v>
      </c>
      <c r="Y267" s="437"/>
      <c r="Z267" s="430">
        <f t="shared" si="75"/>
        <v>40.295500335795836</v>
      </c>
      <c r="AA267" s="581">
        <f t="shared" si="76"/>
        <v>21.797850906648755</v>
      </c>
      <c r="AB267" s="406">
        <v>12</v>
      </c>
      <c r="AC267" s="568">
        <v>14.89</v>
      </c>
      <c r="AD267" s="568">
        <v>2.06</v>
      </c>
      <c r="AE267" s="568">
        <v>1.74</v>
      </c>
      <c r="AF267" s="568">
        <v>3.7</v>
      </c>
      <c r="AG267" s="568">
        <v>17.91</v>
      </c>
      <c r="AH267" s="569">
        <v>11.55</v>
      </c>
      <c r="AI267" s="569">
        <v>11.790000000000001</v>
      </c>
      <c r="AJ267" s="568">
        <v>2.6100000000000003</v>
      </c>
      <c r="AK267" s="568">
        <v>10.6</v>
      </c>
      <c r="AL267" s="576">
        <v>87310</v>
      </c>
      <c r="AM267" s="571">
        <v>0.61</v>
      </c>
      <c r="AN267" s="568">
        <v>0.45</v>
      </c>
      <c r="AO267" s="510">
        <f t="shared" si="77"/>
        <v>-13.011201193526155</v>
      </c>
      <c r="AP267" s="511">
        <f t="shared" si="78"/>
        <v>8.7866497131225998</v>
      </c>
      <c r="AQ267" s="582">
        <f t="shared" si="79"/>
        <v>89.328695195067681</v>
      </c>
      <c r="AR267" s="430">
        <f>INDEX(Historical!$C$7:$C$1190,MATCH(B267,Historical!$B$7:$B$1214,0))*IF(AH267="n/a",1.03,IF(AH267&lt;0,1.01,IF(AH267&gt;10,1.1,(1+AH267/100))))</f>
        <v>6.1380000000000008</v>
      </c>
      <c r="AS267" s="581">
        <f t="shared" si="80"/>
        <v>6.7518000000000011</v>
      </c>
      <c r="AT267" s="581">
        <f t="shared" ref="AT267:AV286" si="83">IF($AK267="n/a",1.03*AS267,IF($AK267&lt;0,1.01*AS267,IF($AK267&gt;10,1.1*AS267,(1+$AK267/100)*AS267)))</f>
        <v>7.4269800000000021</v>
      </c>
      <c r="AU267" s="581">
        <f t="shared" si="83"/>
        <v>8.1696780000000029</v>
      </c>
      <c r="AV267" s="581">
        <f t="shared" si="83"/>
        <v>8.9866458000000033</v>
      </c>
      <c r="AW267" s="430">
        <f t="shared" si="81"/>
        <v>37.473103800000011</v>
      </c>
      <c r="AX267" s="516">
        <f t="shared" si="82"/>
        <v>11.545461318051579</v>
      </c>
      <c r="AY267" s="606">
        <v>0.51</v>
      </c>
      <c r="AZ267" s="571">
        <v>35.69</v>
      </c>
      <c r="BA267" s="571">
        <v>-0.44999999999999996</v>
      </c>
      <c r="BB267" s="571">
        <v>5.84</v>
      </c>
      <c r="BC267" s="571">
        <v>16.61</v>
      </c>
      <c r="BE267" s="421">
        <v>1992</v>
      </c>
      <c r="BF267" s="421">
        <f t="shared" si="67"/>
        <v>3</v>
      </c>
      <c r="BG267" s="578">
        <v>7.24</v>
      </c>
      <c r="BH267" t="s">
        <v>3876</v>
      </c>
      <c r="BI267" t="s">
        <v>3877</v>
      </c>
    </row>
    <row r="268" spans="1:61" ht="11.25" customHeight="1" x14ac:dyDescent="0.25">
      <c r="A268" s="95" t="s">
        <v>4247</v>
      </c>
      <c r="B268" s="405" t="s">
        <v>1176</v>
      </c>
      <c r="C268" s="734" t="s">
        <v>111</v>
      </c>
      <c r="D268" s="734" t="s">
        <v>1146</v>
      </c>
      <c r="E268" s="504">
        <v>14</v>
      </c>
      <c r="F268" s="33">
        <v>337</v>
      </c>
      <c r="G268" s="33" t="s">
        <v>105</v>
      </c>
      <c r="H268" s="33" t="s">
        <v>105</v>
      </c>
      <c r="I268" s="568">
        <v>76.16</v>
      </c>
      <c r="J268" s="430">
        <f t="shared" si="70"/>
        <v>0.94537815126050417</v>
      </c>
      <c r="K268" s="575">
        <v>0.18</v>
      </c>
      <c r="L268" s="406">
        <v>4</v>
      </c>
      <c r="M268" s="423">
        <f t="shared" si="71"/>
        <v>0.72</v>
      </c>
      <c r="N268" s="183" t="s">
        <v>674</v>
      </c>
      <c r="O268" s="505">
        <v>0.15</v>
      </c>
      <c r="P268" s="422">
        <v>45621</v>
      </c>
      <c r="Q268" s="422">
        <v>45644</v>
      </c>
      <c r="R268" s="423">
        <f t="shared" si="72"/>
        <v>20</v>
      </c>
      <c r="S268" s="474">
        <f>IF(INDEX(Historical!$D$7:$D$1190,MATCH(B268,Historical!$B$7:$B$1192,0))=0,"n/a",(INDEX(Historical!$C$7:$C$1190,MATCH(B268,Historical!$B$7:$B$1192,0))/INDEX(Historical!$D$7:$D$1190,MATCH(B268,Historical!$B$7:$B$1192,0))-1)*100)</f>
        <v>26</v>
      </c>
      <c r="T268" s="474">
        <f>IF(INDEX(Historical!$F$7:$F$1190,MATCH(B268,Historical!$B$7:$B$1192,0))=0,"n/a",((INDEX(Historical!$C$7:$C$1190,MATCH(B268,Historical!$B$7:$B$1192,0))/INDEX(Historical!$F$7:$F$1190,MATCH(B268,Historical!$B$7:$B$1192,0)))^(1/3)-1)*100)</f>
        <v>24.053456597035684</v>
      </c>
      <c r="U268" s="474">
        <f>IF(INDEX(Historical!$H$7:$H$1190,MATCH(B268,Historical!$B$7:$B$1192,0))=0,"n/a",((INDEX(Historical!$C$7:$C$1190,MATCH(B268,Historical!$B$7:$B$1192,0))/INDEX(Historical!$H$7:$H$1190,MATCH(B268,Historical!$B$7:$B$1192,0)))^(1/5)-1)*100)</f>
        <v>16.585069464845926</v>
      </c>
      <c r="V268" s="474">
        <f>IF(INDEX(Historical!$M$7:$M$1190,MATCH(B268,Historical!$B$7:$B$1192,0))=0,"n/a",((INDEX(Historical!$C$7:$C$1190,MATCH(B268,Historical!$B$7:$B$1192,0))/INDEX(Historical!$M$7:$M$1190,MATCH(B268,Historical!$B$7:$B$1192,0)))^(1/10)-1)*100)</f>
        <v>17.095369053258104</v>
      </c>
      <c r="W268" s="475">
        <f t="shared" si="73"/>
        <v>0.97014983491596973</v>
      </c>
      <c r="X268" s="476">
        <f t="shared" si="74"/>
        <v>0.44583520066790122</v>
      </c>
      <c r="Y268" s="440"/>
      <c r="Z268" s="430">
        <f t="shared" si="75"/>
        <v>53.731343283582092</v>
      </c>
      <c r="AA268" s="581">
        <f t="shared" si="76"/>
        <v>56.835820895522382</v>
      </c>
      <c r="AB268" s="406">
        <v>9</v>
      </c>
      <c r="AC268" s="568">
        <v>1.34</v>
      </c>
      <c r="AD268" s="568">
        <v>4.63</v>
      </c>
      <c r="AE268" s="568">
        <v>1.41</v>
      </c>
      <c r="AF268" s="568">
        <v>55.59</v>
      </c>
      <c r="AG268" s="568">
        <v>48.69</v>
      </c>
      <c r="AH268" s="569">
        <v>9.82</v>
      </c>
      <c r="AI268" s="569">
        <v>11.08</v>
      </c>
      <c r="AJ268" s="568">
        <v>37.200000000000003</v>
      </c>
      <c r="AK268" s="568">
        <v>12.280000000000001</v>
      </c>
      <c r="AL268" s="576">
        <v>3550</v>
      </c>
      <c r="AM268" s="571">
        <v>16.64</v>
      </c>
      <c r="AN268" s="568">
        <v>25.43</v>
      </c>
      <c r="AO268" s="510">
        <f t="shared" si="77"/>
        <v>-39.305373279415953</v>
      </c>
      <c r="AP268" s="511">
        <f t="shared" si="78"/>
        <v>17.530447616106429</v>
      </c>
      <c r="AQ268" s="582">
        <f t="shared" si="79"/>
        <v>1084.9994437095909</v>
      </c>
      <c r="AR268" s="430">
        <f>INDEX(Historical!$C$7:$C$1190,MATCH(B268,Historical!$B$7:$B$1214,0))*IF(AH268="n/a",1.03,IF(AH268&lt;0,1.01,IF(AH268&gt;10,1.1,(1+AH268/100))))</f>
        <v>0.69186600000000009</v>
      </c>
      <c r="AS268" s="581">
        <f t="shared" si="80"/>
        <v>0.76105260000000019</v>
      </c>
      <c r="AT268" s="581">
        <f t="shared" si="83"/>
        <v>0.83715786000000025</v>
      </c>
      <c r="AU268" s="581">
        <f t="shared" si="83"/>
        <v>0.92087364600000032</v>
      </c>
      <c r="AV268" s="581">
        <f t="shared" si="83"/>
        <v>1.0129610106000004</v>
      </c>
      <c r="AW268" s="430">
        <f t="shared" si="81"/>
        <v>4.2239111166000018</v>
      </c>
      <c r="AX268" s="516">
        <f t="shared" si="82"/>
        <v>5.5461017812500026</v>
      </c>
      <c r="AY268" s="606">
        <v>1.1499999999999999</v>
      </c>
      <c r="AZ268" s="571">
        <v>24.91</v>
      </c>
      <c r="BA268" s="571">
        <v>-12.19</v>
      </c>
      <c r="BB268" s="571">
        <v>-0.04</v>
      </c>
      <c r="BC268" s="571">
        <v>3.15</v>
      </c>
      <c r="BE268" s="421">
        <v>2012</v>
      </c>
      <c r="BF268" s="421">
        <f t="shared" si="67"/>
        <v>1</v>
      </c>
      <c r="BG268" s="578">
        <v>3.1300000000000003</v>
      </c>
      <c r="BH268" t="s">
        <v>3876</v>
      </c>
      <c r="BI268" t="s">
        <v>3877</v>
      </c>
    </row>
    <row r="269" spans="1:61" ht="11.25" customHeight="1" x14ac:dyDescent="0.25">
      <c r="A269" s="577" t="s">
        <v>4892</v>
      </c>
      <c r="B269" s="405" t="s">
        <v>4888</v>
      </c>
      <c r="C269" s="734" t="s">
        <v>111</v>
      </c>
      <c r="D269" s="734" t="s">
        <v>3638</v>
      </c>
      <c r="E269" s="504">
        <v>6</v>
      </c>
      <c r="F269" s="33">
        <v>647</v>
      </c>
      <c r="G269" s="33" t="s">
        <v>105</v>
      </c>
      <c r="H269" s="33" t="s">
        <v>105</v>
      </c>
      <c r="I269" s="573">
        <v>50.04</v>
      </c>
      <c r="J269" s="430">
        <f t="shared" si="70"/>
        <v>0.12310151878497204</v>
      </c>
      <c r="K269" s="575">
        <v>1.54E-2</v>
      </c>
      <c r="L269" s="406">
        <v>4</v>
      </c>
      <c r="M269" s="423">
        <f t="shared" si="71"/>
        <v>6.1600000000000002E-2</v>
      </c>
      <c r="N269" s="183" t="s">
        <v>684</v>
      </c>
      <c r="O269" s="505">
        <v>1.4E-2</v>
      </c>
      <c r="P269" s="422">
        <v>45761</v>
      </c>
      <c r="Q269" s="422">
        <v>45777</v>
      </c>
      <c r="R269" s="423">
        <f t="shared" si="72"/>
        <v>10</v>
      </c>
      <c r="S269" s="474">
        <f>IF(INDEX(Historical!$D$7:$D$1190,MATCH(B269,Historical!$B$7:$B$1192,0))=0,"n/a",(INDEX(Historical!$C$7:$C$1190,MATCH(B269,Historical!$B$7:$B$1192,0))/INDEX(Historical!$D$7:$D$1190,MATCH(B269,Historical!$B$7:$B$1192,0))-1)*100)</f>
        <v>7.8431372549019551</v>
      </c>
      <c r="T269" s="474">
        <f>IF(INDEX(Historical!$F$7:$F$1190,MATCH(B269,Historical!$B$7:$B$1192,0))=0,"n/a",((INDEX(Historical!$C$7:$C$1190,MATCH(B269,Historical!$B$7:$B$1192,0))/INDEX(Historical!$F$7:$F$1190,MATCH(B269,Historical!$B$7:$B$1192,0)))^(1/3)-1)*100)</f>
        <v>8.5503957932088639</v>
      </c>
      <c r="U269" s="474" t="str">
        <f>IF(INDEX(Historical!$H$7:$H$1190,MATCH(B269,Historical!$B$7:$B$1192,0))=0,"n/a",((INDEX(Historical!$C$7:$C$1190,MATCH(B269,Historical!$B$7:$B$1192,0))/INDEX(Historical!$H$7:$H$1190,MATCH(B269,Historical!$B$7:$B$1192,0)))^(1/5)-1)*100)</f>
        <v>n/a</v>
      </c>
      <c r="V269" s="474" t="str">
        <f>IF(INDEX(Historical!$M$7:$M$1190,MATCH(B269,Historical!$B$7:$B$1192,0))=0,"n/a",((INDEX(Historical!$C$7:$C$1190,MATCH(B269,Historical!$B$7:$B$1192,0))/INDEX(Historical!$M$7:$M$1190,MATCH(B269,Historical!$B$7:$B$1192,0)))^(1/10)-1)*100)</f>
        <v>n/a</v>
      </c>
      <c r="W269" s="475" t="str">
        <f t="shared" si="73"/>
        <v>n/a</v>
      </c>
      <c r="X269" s="476" t="str">
        <f t="shared" si="74"/>
        <v>n/a</v>
      </c>
      <c r="Y269" s="449"/>
      <c r="Z269" s="430" t="str">
        <f t="shared" si="75"/>
        <v>n/a</v>
      </c>
      <c r="AA269" s="581" t="str">
        <f t="shared" si="76"/>
        <v>n/a</v>
      </c>
      <c r="AB269" s="406">
        <v>12</v>
      </c>
      <c r="AC269" s="568">
        <v>-3.08</v>
      </c>
      <c r="AD269" s="568" t="s">
        <v>135</v>
      </c>
      <c r="AE269" s="568">
        <v>3.5</v>
      </c>
      <c r="AF269" s="568">
        <v>3.24</v>
      </c>
      <c r="AG269" s="568">
        <v>-0.03</v>
      </c>
      <c r="AH269" s="568">
        <v>-37.07</v>
      </c>
      <c r="AI269" s="568">
        <v>84.13000000000001</v>
      </c>
      <c r="AJ269" s="568">
        <v>-7.26</v>
      </c>
      <c r="AK269" s="568">
        <v>25.28</v>
      </c>
      <c r="AL269" s="576">
        <v>18180</v>
      </c>
      <c r="AM269" s="571">
        <v>33.019999999999996</v>
      </c>
      <c r="AN269" s="568">
        <v>0.94</v>
      </c>
      <c r="AO269" s="510" t="str">
        <f t="shared" si="77"/>
        <v>n/a</v>
      </c>
      <c r="AP269" s="511" t="str">
        <f t="shared" si="78"/>
        <v>n/a</v>
      </c>
      <c r="AQ269" s="582" t="str">
        <f t="shared" si="79"/>
        <v>n/a</v>
      </c>
      <c r="AR269" s="430">
        <f>INDEX(Historical!$C$7:$C$1190,MATCH(B269,Historical!$B$7:$B$1214,0))*IF(AH269="n/a",1.03,IF(AH269&lt;0,1.01,IF(AH269&gt;10,1.1,(1+AH269/100))))</f>
        <v>5.5550000000000002E-2</v>
      </c>
      <c r="AS269" s="581">
        <f t="shared" si="80"/>
        <v>6.1105000000000007E-2</v>
      </c>
      <c r="AT269" s="581">
        <f t="shared" si="83"/>
        <v>6.7215500000000011E-2</v>
      </c>
      <c r="AU269" s="581">
        <f t="shared" si="83"/>
        <v>7.3937050000000018E-2</v>
      </c>
      <c r="AV269" s="581">
        <f t="shared" si="83"/>
        <v>8.1330755000000032E-2</v>
      </c>
      <c r="AW269" s="430">
        <f t="shared" si="81"/>
        <v>0.33913830500000008</v>
      </c>
      <c r="AX269" s="516">
        <f t="shared" si="82"/>
        <v>0.67773442246203053</v>
      </c>
      <c r="AY269" s="606">
        <v>1.1000000000000001</v>
      </c>
      <c r="AZ269" s="571">
        <v>29.04</v>
      </c>
      <c r="BA269" s="571">
        <v>-3.7699999999999996</v>
      </c>
      <c r="BB269" s="571">
        <v>1.7500000000000002</v>
      </c>
      <c r="BC269" s="571">
        <v>5.7799999999999994</v>
      </c>
      <c r="BE269" s="421">
        <v>2018</v>
      </c>
      <c r="BF269" s="421">
        <f t="shared" si="67"/>
        <v>1</v>
      </c>
      <c r="BG269" s="578">
        <v>-0.01</v>
      </c>
      <c r="BH269" t="s">
        <v>3876</v>
      </c>
      <c r="BI269" t="s">
        <v>3877</v>
      </c>
    </row>
    <row r="270" spans="1:61" ht="11.25" customHeight="1" x14ac:dyDescent="0.25">
      <c r="A270" s="8" t="s">
        <v>576</v>
      </c>
      <c r="B270" s="405" t="s">
        <v>577</v>
      </c>
      <c r="C270" s="734" t="s">
        <v>111</v>
      </c>
      <c r="D270" s="734" t="s">
        <v>209</v>
      </c>
      <c r="E270" s="504">
        <v>28</v>
      </c>
      <c r="F270" s="33">
        <v>129</v>
      </c>
      <c r="G270" s="33" t="s">
        <v>36</v>
      </c>
      <c r="H270" s="33" t="s">
        <v>36</v>
      </c>
      <c r="I270" s="573">
        <v>85.39</v>
      </c>
      <c r="J270" s="430">
        <f t="shared" si="70"/>
        <v>1.2882070500058556</v>
      </c>
      <c r="K270" s="579">
        <v>0.27500000000000002</v>
      </c>
      <c r="L270" s="406">
        <v>4</v>
      </c>
      <c r="M270" s="423">
        <f t="shared" si="71"/>
        <v>1.1000000000000001</v>
      </c>
      <c r="N270" s="183" t="s">
        <v>540</v>
      </c>
      <c r="O270" s="506">
        <v>0.255</v>
      </c>
      <c r="P270" s="422">
        <v>45673</v>
      </c>
      <c r="Q270" s="422">
        <v>45693</v>
      </c>
      <c r="R270" s="423">
        <f t="shared" si="72"/>
        <v>7.8431372549019676</v>
      </c>
      <c r="S270" s="474">
        <f>IF(INDEX(Historical!$D$7:$D$1190,MATCH(B270,Historical!$B$7:$B$1192,0))=0,"n/a",(INDEX(Historical!$C$7:$C$1190,MATCH(B270,Historical!$B$7:$B$1192,0))/INDEX(Historical!$D$7:$D$1190,MATCH(B270,Historical!$B$7:$B$1192,0))-1)*100)</f>
        <v>8.5106382978723527</v>
      </c>
      <c r="T270" s="474">
        <f>IF(INDEX(Historical!$F$7:$F$1190,MATCH(B270,Historical!$B$7:$B$1192,0))=0,"n/a",((INDEX(Historical!$C$7:$C$1190,MATCH(B270,Historical!$B$7:$B$1192,0))/INDEX(Historical!$F$7:$F$1190,MATCH(B270,Historical!$B$7:$B$1192,0)))^(1/3)-1)*100)</f>
        <v>10.793165135089279</v>
      </c>
      <c r="U270" s="474">
        <f>IF(INDEX(Historical!$H$7:$H$1190,MATCH(B270,Historical!$B$7:$B$1192,0))=0,"n/a",((INDEX(Historical!$C$7:$C$1190,MATCH(B270,Historical!$B$7:$B$1192,0))/INDEX(Historical!$H$7:$H$1190,MATCH(B270,Historical!$B$7:$B$1192,0)))^(1/5)-1)*100)</f>
        <v>9.7700948713745017</v>
      </c>
      <c r="V270" s="474">
        <f>IF(INDEX(Historical!$M$7:$M$1190,MATCH(B270,Historical!$B$7:$B$1192,0))=0,"n/a",((INDEX(Historical!$C$7:$C$1190,MATCH(B270,Historical!$B$7:$B$1192,0))/INDEX(Historical!$M$7:$M$1190,MATCH(B270,Historical!$B$7:$B$1192,0)))^(1/10)-1)*100)</f>
        <v>10.772733845670658</v>
      </c>
      <c r="W270" s="475">
        <f t="shared" si="73"/>
        <v>0.90692808448998341</v>
      </c>
      <c r="X270" s="476">
        <f t="shared" si="74"/>
        <v>1.3819087512552335</v>
      </c>
      <c r="Y270" s="437"/>
      <c r="Z270" s="430">
        <f t="shared" si="75"/>
        <v>39.007092198581567</v>
      </c>
      <c r="AA270" s="581">
        <f t="shared" si="76"/>
        <v>30.280141843971634</v>
      </c>
      <c r="AB270" s="406">
        <v>12</v>
      </c>
      <c r="AC270" s="568">
        <v>2.82</v>
      </c>
      <c r="AD270" s="568">
        <v>3.64</v>
      </c>
      <c r="AE270" s="568">
        <v>6.53</v>
      </c>
      <c r="AF270" s="568">
        <v>5.66</v>
      </c>
      <c r="AG270" s="568">
        <v>19.62</v>
      </c>
      <c r="AH270" s="568">
        <v>6.43</v>
      </c>
      <c r="AI270" s="568">
        <v>8.1100000000000012</v>
      </c>
      <c r="AJ270" s="568">
        <v>7.07</v>
      </c>
      <c r="AK270" s="568">
        <v>8.3099999999999987</v>
      </c>
      <c r="AL270" s="576">
        <v>14150</v>
      </c>
      <c r="AM270" s="571">
        <v>0.9900000000000001</v>
      </c>
      <c r="AN270" s="568">
        <v>0.02</v>
      </c>
      <c r="AO270" s="510">
        <f t="shared" si="77"/>
        <v>-19.221839922591279</v>
      </c>
      <c r="AP270" s="511">
        <f t="shared" si="78"/>
        <v>11.058301921380357</v>
      </c>
      <c r="AQ270" s="582">
        <f t="shared" si="79"/>
        <v>175.9916285661815</v>
      </c>
      <c r="AR270" s="430">
        <f>INDEX(Historical!$C$7:$C$1190,MATCH(B270,Historical!$B$7:$B$1214,0))*IF(AH270="n/a",1.03,IF(AH270&lt;0,1.01,IF(AH270&gt;10,1.1,(1+AH270/100))))</f>
        <v>1.0855859999999999</v>
      </c>
      <c r="AS270" s="581">
        <f t="shared" si="80"/>
        <v>1.1736270245999998</v>
      </c>
      <c r="AT270" s="581">
        <f t="shared" si="83"/>
        <v>1.2711554303442598</v>
      </c>
      <c r="AU270" s="581">
        <f t="shared" si="83"/>
        <v>1.3767884466058677</v>
      </c>
      <c r="AV270" s="581">
        <f t="shared" si="83"/>
        <v>1.4911995665188154</v>
      </c>
      <c r="AW270" s="430">
        <f t="shared" si="81"/>
        <v>6.3983564680689433</v>
      </c>
      <c r="AX270" s="516">
        <f t="shared" si="82"/>
        <v>7.4930981005608892</v>
      </c>
      <c r="AY270" s="606">
        <v>1.03</v>
      </c>
      <c r="AZ270" s="571">
        <v>18.5</v>
      </c>
      <c r="BA270" s="571">
        <v>-8.0399999999999991</v>
      </c>
      <c r="BB270" s="571">
        <v>-0.51</v>
      </c>
      <c r="BC270" s="571">
        <v>0.49</v>
      </c>
      <c r="BE270" s="421">
        <v>1998</v>
      </c>
      <c r="BF270" s="421">
        <f t="shared" si="67"/>
        <v>3</v>
      </c>
      <c r="BG270" s="578">
        <v>16.29</v>
      </c>
      <c r="BH270" t="s">
        <v>3876</v>
      </c>
      <c r="BI270" t="s">
        <v>3877</v>
      </c>
    </row>
    <row r="271" spans="1:61" ht="11.25" customHeight="1" x14ac:dyDescent="0.25">
      <c r="A271" s="577" t="s">
        <v>3950</v>
      </c>
      <c r="B271" s="405" t="s">
        <v>3943</v>
      </c>
      <c r="C271" s="734" t="s">
        <v>243</v>
      </c>
      <c r="D271" s="734" t="s">
        <v>3682</v>
      </c>
      <c r="E271" s="504">
        <v>9</v>
      </c>
      <c r="F271" s="33">
        <v>535</v>
      </c>
      <c r="G271" s="33" t="s">
        <v>105</v>
      </c>
      <c r="H271" s="33" t="s">
        <v>105</v>
      </c>
      <c r="I271" s="573">
        <v>1086.05</v>
      </c>
      <c r="J271" s="430">
        <f t="shared" si="70"/>
        <v>0.66295290272086926</v>
      </c>
      <c r="K271" s="575">
        <v>1.8</v>
      </c>
      <c r="L271" s="406">
        <v>4</v>
      </c>
      <c r="M271" s="423">
        <f t="shared" si="71"/>
        <v>7.2</v>
      </c>
      <c r="N271" s="183" t="s">
        <v>106</v>
      </c>
      <c r="O271" s="505">
        <v>1.72</v>
      </c>
      <c r="P271" s="422">
        <v>45691</v>
      </c>
      <c r="Q271" s="422">
        <v>45708</v>
      </c>
      <c r="R271" s="423">
        <f t="shared" si="72"/>
        <v>4.6511627906976782</v>
      </c>
      <c r="S271" s="474">
        <f>IF(INDEX(Historical!$D$7:$D$1190,MATCH(B271,Historical!$B$7:$B$1192,0))=0,"n/a",(INDEX(Historical!$C$7:$C$1190,MATCH(B271,Historical!$B$7:$B$1192,0))/INDEX(Historical!$D$7:$D$1190,MATCH(B271,Historical!$B$7:$B$1192,0))-1)*100)</f>
        <v>4.2424242424242475</v>
      </c>
      <c r="T271" s="474">
        <f>IF(INDEX(Historical!$F$7:$F$1190,MATCH(B271,Historical!$B$7:$B$1192,0))=0,"n/a",((INDEX(Historical!$C$7:$C$1190,MATCH(B271,Historical!$B$7:$B$1192,0))/INDEX(Historical!$F$7:$F$1190,MATCH(B271,Historical!$B$7:$B$1192,0)))^(1/3)-1)*100)</f>
        <v>4.4360650001745272</v>
      </c>
      <c r="U271" s="474">
        <f>IF(INDEX(Historical!$H$7:$H$1190,MATCH(B271,Historical!$B$7:$B$1192,0))=0,"n/a",((INDEX(Historical!$C$7:$C$1190,MATCH(B271,Historical!$B$7:$B$1192,0))/INDEX(Historical!$H$7:$H$1190,MATCH(B271,Historical!$B$7:$B$1192,0)))^(1/5)-1)*100)</f>
        <v>4.3524690755801565</v>
      </c>
      <c r="V271" s="474">
        <f>IF(INDEX(Historical!$M$7:$M$1190,MATCH(B271,Historical!$B$7:$B$1192,0))=0,"n/a",((INDEX(Historical!$C$7:$C$1190,MATCH(B271,Historical!$B$7:$B$1192,0))/INDEX(Historical!$M$7:$M$1190,MATCH(B271,Historical!$B$7:$B$1192,0)))^(1/10)-1)*100)</f>
        <v>-3.8611712965017309</v>
      </c>
      <c r="W271" s="475" t="str">
        <f t="shared" si="73"/>
        <v>n/a</v>
      </c>
      <c r="X271" s="476">
        <f t="shared" si="74"/>
        <v>0.20057461177788741</v>
      </c>
      <c r="Y271" s="451"/>
      <c r="Z271" s="430">
        <f t="shared" si="75"/>
        <v>4.6213093709884472</v>
      </c>
      <c r="AA271" s="581">
        <f t="shared" si="76"/>
        <v>6.9707958921694475</v>
      </c>
      <c r="AB271" s="406">
        <v>12</v>
      </c>
      <c r="AC271" s="568">
        <v>155.80000000000001</v>
      </c>
      <c r="AD271" s="568" t="s">
        <v>135</v>
      </c>
      <c r="AE271" s="568">
        <v>0.98</v>
      </c>
      <c r="AF271" s="568">
        <v>1.0900000000000001</v>
      </c>
      <c r="AG271" s="568">
        <v>16.28</v>
      </c>
      <c r="AH271" s="568">
        <v>-71.789999999999992</v>
      </c>
      <c r="AI271" s="568">
        <v>40.35</v>
      </c>
      <c r="AJ271" s="568">
        <v>21.7</v>
      </c>
      <c r="AK271" s="568">
        <v>-28.09</v>
      </c>
      <c r="AL271" s="576">
        <v>4740</v>
      </c>
      <c r="AM271" s="571">
        <v>27.339999999999996</v>
      </c>
      <c r="AN271" s="568">
        <v>0.28999999999999998</v>
      </c>
      <c r="AO271" s="510">
        <f t="shared" si="77"/>
        <v>-1.9553739138684216</v>
      </c>
      <c r="AP271" s="511">
        <f t="shared" si="78"/>
        <v>5.0154219783010259</v>
      </c>
      <c r="AQ271" s="582">
        <f t="shared" si="79"/>
        <v>-41.888354494837756</v>
      </c>
      <c r="AR271" s="430">
        <f>INDEX(Historical!$C$7:$C$1190,MATCH(B271,Historical!$B$7:$B$1214,0))*IF(AH271="n/a",1.03,IF(AH271&lt;0,1.01,IF(AH271&gt;10,1.1,(1+AH271/100))))</f>
        <v>6.9488000000000003</v>
      </c>
      <c r="AS271" s="581">
        <f t="shared" si="80"/>
        <v>7.6436800000000007</v>
      </c>
      <c r="AT271" s="581">
        <f t="shared" si="83"/>
        <v>7.7201168000000004</v>
      </c>
      <c r="AU271" s="581">
        <f t="shared" si="83"/>
        <v>7.7973179680000007</v>
      </c>
      <c r="AV271" s="581">
        <f t="shared" si="83"/>
        <v>7.8752911476800005</v>
      </c>
      <c r="AW271" s="430">
        <f t="shared" si="81"/>
        <v>37.985205915680005</v>
      </c>
      <c r="AX271" s="516">
        <f t="shared" si="82"/>
        <v>3.4975559058680541</v>
      </c>
      <c r="AY271" s="606">
        <v>0.9</v>
      </c>
      <c r="AZ271" s="571">
        <v>49.86</v>
      </c>
      <c r="BA271" s="571">
        <v>-1.5599999999999998</v>
      </c>
      <c r="BB271" s="571">
        <v>11.48</v>
      </c>
      <c r="BC271" s="571">
        <v>15.260000000000002</v>
      </c>
      <c r="BE271" s="421">
        <v>2017</v>
      </c>
      <c r="BF271" s="421">
        <f t="shared" si="67"/>
        <v>1</v>
      </c>
      <c r="BG271" s="578">
        <v>9.120000000000001</v>
      </c>
      <c r="BH271" t="s">
        <v>3876</v>
      </c>
      <c r="BI271" t="s">
        <v>3877</v>
      </c>
    </row>
    <row r="272" spans="1:61" ht="11.25" customHeight="1" x14ac:dyDescent="0.25">
      <c r="A272" s="577" t="s">
        <v>4025</v>
      </c>
      <c r="B272" s="405" t="s">
        <v>4024</v>
      </c>
      <c r="C272" s="734" t="s">
        <v>111</v>
      </c>
      <c r="D272" s="734" t="s">
        <v>3647</v>
      </c>
      <c r="E272" s="504">
        <v>10</v>
      </c>
      <c r="F272" s="33">
        <v>516</v>
      </c>
      <c r="G272" s="33" t="s">
        <v>105</v>
      </c>
      <c r="H272" s="33" t="s">
        <v>105</v>
      </c>
      <c r="I272" s="573">
        <v>37.33</v>
      </c>
      <c r="J272" s="430">
        <f t="shared" si="70"/>
        <v>2.7859630324136084</v>
      </c>
      <c r="K272" s="575">
        <v>0.26</v>
      </c>
      <c r="L272" s="406">
        <v>4</v>
      </c>
      <c r="M272" s="423">
        <f t="shared" si="71"/>
        <v>1.04</v>
      </c>
      <c r="N272" s="183" t="s">
        <v>1164</v>
      </c>
      <c r="O272" s="505">
        <v>0.25</v>
      </c>
      <c r="P272" s="422">
        <v>45726</v>
      </c>
      <c r="Q272" s="422">
        <v>45733</v>
      </c>
      <c r="R272" s="423">
        <f t="shared" si="72"/>
        <v>4.0000000000000036</v>
      </c>
      <c r="S272" s="474">
        <f>IF(INDEX(Historical!$D$7:$D$1190,MATCH(B272,Historical!$B$7:$B$1192,0))=0,"n/a",(INDEX(Historical!$C$7:$C$1190,MATCH(B272,Historical!$B$7:$B$1192,0))/INDEX(Historical!$D$7:$D$1190,MATCH(B272,Historical!$B$7:$B$1192,0))-1)*100)</f>
        <v>25</v>
      </c>
      <c r="T272" s="474">
        <f>IF(INDEX(Historical!$F$7:$F$1190,MATCH(B272,Historical!$B$7:$B$1192,0))=0,"n/a",((INDEX(Historical!$C$7:$C$1190,MATCH(B272,Historical!$B$7:$B$1192,0))/INDEX(Historical!$F$7:$F$1190,MATCH(B272,Historical!$B$7:$B$1192,0)))^(1/3)-1)*100)</f>
        <v>16.039720840319482</v>
      </c>
      <c r="U272" s="474">
        <f>IF(INDEX(Historical!$H$7:$H$1190,MATCH(B272,Historical!$B$7:$B$1192,0))=0,"n/a",((INDEX(Historical!$C$7:$C$1190,MATCH(B272,Historical!$B$7:$B$1192,0))/INDEX(Historical!$H$7:$H$1190,MATCH(B272,Historical!$B$7:$B$1192,0)))^(1/5)-1)*100)</f>
        <v>15.811517561929445</v>
      </c>
      <c r="V272" s="474" t="str">
        <f>IF(INDEX(Historical!$M$7:$M$1190,MATCH(B272,Historical!$B$7:$B$1192,0))=0,"n/a",((INDEX(Historical!$C$7:$C$1190,MATCH(B272,Historical!$B$7:$B$1192,0))/INDEX(Historical!$M$7:$M$1190,MATCH(B272,Historical!$B$7:$B$1192,0)))^(1/10)-1)*100)</f>
        <v>n/a</v>
      </c>
      <c r="W272" s="475" t="str">
        <f t="shared" si="73"/>
        <v>n/a</v>
      </c>
      <c r="X272" s="476">
        <f t="shared" si="74"/>
        <v>3.7917308301989077</v>
      </c>
      <c r="Y272" s="574"/>
      <c r="Z272" s="430">
        <f t="shared" si="75"/>
        <v>60.818713450292407</v>
      </c>
      <c r="AA272" s="581">
        <f t="shared" si="76"/>
        <v>21.830409356725145</v>
      </c>
      <c r="AB272" s="406">
        <v>12</v>
      </c>
      <c r="AC272" s="568">
        <v>1.71</v>
      </c>
      <c r="AD272" s="568">
        <v>1.92</v>
      </c>
      <c r="AE272" s="568">
        <v>1.08</v>
      </c>
      <c r="AF272" s="568">
        <v>4.6900000000000004</v>
      </c>
      <c r="AG272" s="568">
        <v>22.720000000000002</v>
      </c>
      <c r="AH272" s="568">
        <v>24.84</v>
      </c>
      <c r="AI272" s="568">
        <v>6.38</v>
      </c>
      <c r="AJ272" s="568">
        <v>4.17</v>
      </c>
      <c r="AK272" s="568">
        <v>11.39</v>
      </c>
      <c r="AL272" s="576">
        <v>1430</v>
      </c>
      <c r="AM272" s="571">
        <v>79.67</v>
      </c>
      <c r="AN272" s="568">
        <v>0.35</v>
      </c>
      <c r="AO272" s="510">
        <f t="shared" si="77"/>
        <v>-3.232928762382091</v>
      </c>
      <c r="AP272" s="511">
        <f t="shared" si="78"/>
        <v>18.597480594343054</v>
      </c>
      <c r="AQ272" s="582">
        <f t="shared" si="79"/>
        <v>113.3173117765498</v>
      </c>
      <c r="AR272" s="430">
        <f>INDEX(Historical!$C$7:$C$1190,MATCH(B272,Historical!$B$7:$B$1214,0))*IF(AH272="n/a",1.03,IF(AH272&lt;0,1.01,IF(AH272&gt;10,1.1,(1+AH272/100))))</f>
        <v>1.1000000000000001</v>
      </c>
      <c r="AS272" s="581">
        <f t="shared" si="80"/>
        <v>1.1701800000000002</v>
      </c>
      <c r="AT272" s="581">
        <f t="shared" si="83"/>
        <v>1.2871980000000003</v>
      </c>
      <c r="AU272" s="581">
        <f t="shared" si="83"/>
        <v>1.4159178000000003</v>
      </c>
      <c r="AV272" s="581">
        <f t="shared" si="83"/>
        <v>1.5575095800000005</v>
      </c>
      <c r="AW272" s="430">
        <f t="shared" si="81"/>
        <v>6.5308053800000012</v>
      </c>
      <c r="AX272" s="516">
        <f t="shared" si="82"/>
        <v>17.494790731315298</v>
      </c>
      <c r="AY272" s="606">
        <v>0.84</v>
      </c>
      <c r="AZ272" s="571">
        <v>79.56</v>
      </c>
      <c r="BA272" s="571">
        <v>-1.5</v>
      </c>
      <c r="BB272" s="571">
        <v>19.759999999999998</v>
      </c>
      <c r="BC272" s="571">
        <v>40.72</v>
      </c>
      <c r="BE272" s="421">
        <v>2016</v>
      </c>
      <c r="BF272" s="421">
        <f t="shared" si="67"/>
        <v>1</v>
      </c>
      <c r="BG272" s="578">
        <v>11.59</v>
      </c>
      <c r="BH272" t="s">
        <v>3876</v>
      </c>
      <c r="BI272" t="s">
        <v>3877</v>
      </c>
    </row>
    <row r="273" spans="1:61" ht="11.25" customHeight="1" x14ac:dyDescent="0.25">
      <c r="A273" s="577" t="s">
        <v>4248</v>
      </c>
      <c r="B273" s="405" t="s">
        <v>3419</v>
      </c>
      <c r="C273" s="734" t="s">
        <v>152</v>
      </c>
      <c r="D273" s="734" t="s">
        <v>867</v>
      </c>
      <c r="E273" s="504">
        <v>11</v>
      </c>
      <c r="F273" s="33">
        <v>492</v>
      </c>
      <c r="G273" s="33" t="s">
        <v>105</v>
      </c>
      <c r="H273" s="33" t="s">
        <v>105</v>
      </c>
      <c r="I273" s="573">
        <v>112.97</v>
      </c>
      <c r="J273" s="430">
        <f t="shared" si="70"/>
        <v>2.7972027972027971</v>
      </c>
      <c r="K273" s="575">
        <v>0.79</v>
      </c>
      <c r="L273" s="406">
        <v>4</v>
      </c>
      <c r="M273" s="423">
        <f t="shared" si="71"/>
        <v>3.16</v>
      </c>
      <c r="N273" s="183" t="s">
        <v>281</v>
      </c>
      <c r="O273" s="505">
        <v>0.77</v>
      </c>
      <c r="P273" s="422">
        <v>45730</v>
      </c>
      <c r="Q273" s="422">
        <v>45744</v>
      </c>
      <c r="R273" s="423">
        <f t="shared" si="72"/>
        <v>2.5974025974025996</v>
      </c>
      <c r="S273" s="474">
        <f>IF(INDEX(Historical!$D$7:$D$1190,MATCH(B273,Historical!$B$7:$B$1192,0))=0,"n/a",(INDEX(Historical!$C$7:$C$1190,MATCH(B273,Historical!$B$7:$B$1192,0))/INDEX(Historical!$D$7:$D$1190,MATCH(B273,Historical!$B$7:$B$1192,0))-1)*100)</f>
        <v>2.6666666666666616</v>
      </c>
      <c r="T273" s="474">
        <f>IF(INDEX(Historical!$F$7:$F$1190,MATCH(B273,Historical!$B$7:$B$1192,0))=0,"n/a",((INDEX(Historical!$C$7:$C$1190,MATCH(B273,Historical!$B$7:$B$1192,0))/INDEX(Historical!$F$7:$F$1190,MATCH(B273,Historical!$B$7:$B$1192,0)))^(1/3)-1)*100)</f>
        <v>2.7410797229115547</v>
      </c>
      <c r="U273" s="474">
        <f>IF(INDEX(Historical!$H$7:$H$1190,MATCH(B273,Historical!$B$7:$B$1192,0))=0,"n/a",((INDEX(Historical!$C$7:$C$1190,MATCH(B273,Historical!$B$7:$B$1192,0))/INDEX(Historical!$H$7:$H$1190,MATCH(B273,Historical!$B$7:$B$1192,0)))^(1/5)-1)*100)</f>
        <v>4.0950396969256841</v>
      </c>
      <c r="V273" s="474" t="str">
        <f>IF(INDEX(Historical!$M$7:$M$1190,MATCH(B273,Historical!$B$7:$B$1192,0))=0,"n/a",((INDEX(Historical!$C$7:$C$1190,MATCH(B273,Historical!$B$7:$B$1192,0))/INDEX(Historical!$M$7:$M$1190,MATCH(B273,Historical!$B$7:$B$1192,0)))^(1/10)-1)*100)</f>
        <v>n/a</v>
      </c>
      <c r="W273" s="475" t="str">
        <f t="shared" si="73"/>
        <v>n/a</v>
      </c>
      <c r="X273" s="476" t="str">
        <f t="shared" si="74"/>
        <v>n/a</v>
      </c>
      <c r="Y273" s="574"/>
      <c r="Z273" s="430">
        <f t="shared" si="75"/>
        <v>62.823061630218689</v>
      </c>
      <c r="AA273" s="581">
        <f t="shared" si="76"/>
        <v>22.459244532803179</v>
      </c>
      <c r="AB273" s="406">
        <v>12</v>
      </c>
      <c r="AC273" s="568">
        <v>5.03</v>
      </c>
      <c r="AD273" s="568">
        <v>0.84</v>
      </c>
      <c r="AE273" s="568">
        <v>4.87</v>
      </c>
      <c r="AF273" s="568">
        <v>7.13</v>
      </c>
      <c r="AG273" s="568">
        <v>33.26</v>
      </c>
      <c r="AH273" s="568">
        <v>75.48</v>
      </c>
      <c r="AI273" s="568">
        <v>6.2799999999999994</v>
      </c>
      <c r="AJ273" s="568">
        <v>-38.129999999999995</v>
      </c>
      <c r="AK273" s="568">
        <v>26.63</v>
      </c>
      <c r="AL273" s="576">
        <v>140170</v>
      </c>
      <c r="AM273" s="571">
        <v>0.2</v>
      </c>
      <c r="AN273" s="568">
        <v>1.27</v>
      </c>
      <c r="AO273" s="510">
        <f t="shared" si="77"/>
        <v>-15.567002038674698</v>
      </c>
      <c r="AP273" s="511">
        <f t="shared" si="78"/>
        <v>6.8922424941284817</v>
      </c>
      <c r="AQ273" s="582">
        <f t="shared" si="79"/>
        <v>166.77865441754989</v>
      </c>
      <c r="AR273" s="430">
        <f>INDEX(Historical!$C$7:$C$1190,MATCH(B273,Historical!$B$7:$B$1214,0))*IF(AH273="n/a",1.03,IF(AH273&lt;0,1.01,IF(AH273&gt;10,1.1,(1+AH273/100))))</f>
        <v>3.3880000000000003</v>
      </c>
      <c r="AS273" s="581">
        <f t="shared" si="80"/>
        <v>3.6007664000000004</v>
      </c>
      <c r="AT273" s="581">
        <f t="shared" si="83"/>
        <v>3.9608430400000008</v>
      </c>
      <c r="AU273" s="581">
        <f t="shared" si="83"/>
        <v>4.3569273440000016</v>
      </c>
      <c r="AV273" s="581">
        <f t="shared" si="83"/>
        <v>4.7926200784000024</v>
      </c>
      <c r="AW273" s="430">
        <f t="shared" si="81"/>
        <v>20.099156862400005</v>
      </c>
      <c r="AX273" s="516">
        <f t="shared" si="82"/>
        <v>17.791587910418698</v>
      </c>
      <c r="AY273" s="606">
        <v>0.38</v>
      </c>
      <c r="AZ273" s="571">
        <v>45.32</v>
      </c>
      <c r="BA273" s="571">
        <v>-7.2700000000000005</v>
      </c>
      <c r="BB273" s="571">
        <v>0.01</v>
      </c>
      <c r="BC273" s="571">
        <v>8.1100000000000012</v>
      </c>
      <c r="BE273" s="421">
        <v>2015</v>
      </c>
      <c r="BF273" s="421">
        <f t="shared" si="67"/>
        <v>1</v>
      </c>
      <c r="BG273" s="578">
        <v>11.55</v>
      </c>
      <c r="BH273" t="s">
        <v>3876</v>
      </c>
      <c r="BI273" t="s">
        <v>3877</v>
      </c>
    </row>
    <row r="274" spans="1:61" ht="11.25" customHeight="1" x14ac:dyDescent="0.25">
      <c r="A274" s="577" t="s">
        <v>4963</v>
      </c>
      <c r="B274" s="405" t="s">
        <v>575</v>
      </c>
      <c r="C274" s="734" t="s">
        <v>127</v>
      </c>
      <c r="D274" s="734" t="s">
        <v>3642</v>
      </c>
      <c r="E274" s="504">
        <v>6</v>
      </c>
      <c r="F274" s="33">
        <v>650</v>
      </c>
      <c r="G274" s="33" t="s">
        <v>105</v>
      </c>
      <c r="H274" s="33" t="s">
        <v>105</v>
      </c>
      <c r="I274" s="573">
        <v>49.33</v>
      </c>
      <c r="J274" s="430">
        <f t="shared" si="70"/>
        <v>4.9462801540644641</v>
      </c>
      <c r="K274" s="575">
        <v>0.61</v>
      </c>
      <c r="L274" s="406">
        <v>4</v>
      </c>
      <c r="M274" s="423">
        <f t="shared" si="71"/>
        <v>2.44</v>
      </c>
      <c r="N274" s="183" t="s">
        <v>126</v>
      </c>
      <c r="O274" s="505">
        <v>0.6</v>
      </c>
      <c r="P274" s="422">
        <v>45848</v>
      </c>
      <c r="Q274" s="422">
        <v>45870</v>
      </c>
      <c r="R274" s="423">
        <f t="shared" si="72"/>
        <v>1.6666666666666683</v>
      </c>
      <c r="S274" s="474">
        <f>IF(INDEX(Historical!$D$7:$D$1190,MATCH(B274,Historical!$B$7:$B$1192,0))=0,"n/a",(INDEX(Historical!$C$7:$C$1190,MATCH(B274,Historical!$B$7:$B$1192,0))/INDEX(Historical!$D$7:$D$1190,MATCH(B274,Historical!$B$7:$B$1192,0))-1)*100)</f>
        <v>5.3097345132743445</v>
      </c>
      <c r="T274" s="474">
        <f>IF(INDEX(Historical!$F$7:$F$1190,MATCH(B274,Historical!$B$7:$B$1192,0))=0,"n/a",((INDEX(Historical!$C$7:$C$1190,MATCH(B274,Historical!$B$7:$B$1192,0))/INDEX(Historical!$F$7:$F$1190,MATCH(B274,Historical!$B$7:$B$1192,0)))^(1/3)-1)*100)</f>
        <v>5.2726599609396407</v>
      </c>
      <c r="U274" s="474">
        <f>IF(INDEX(Historical!$H$7:$H$1190,MATCH(B274,Historical!$B$7:$B$1192,0))=0,"n/a",((INDEX(Historical!$C$7:$C$1190,MATCH(B274,Historical!$B$7:$B$1192,0))/INDEX(Historical!$H$7:$H$1190,MATCH(B274,Historical!$B$7:$B$1192,0)))^(1/5)-1)*100)</f>
        <v>3.9594988207552584</v>
      </c>
      <c r="V274" s="474">
        <f>IF(INDEX(Historical!$M$7:$M$1190,MATCH(B274,Historical!$B$7:$B$1192,0))=0,"n/a",((INDEX(Historical!$C$7:$C$1190,MATCH(B274,Historical!$B$7:$B$1192,0))/INDEX(Historical!$M$7:$M$1190,MATCH(B274,Historical!$B$7:$B$1192,0)))^(1/10)-1)*100)</f>
        <v>3.986056377220959</v>
      </c>
      <c r="W274" s="475">
        <f t="shared" si="73"/>
        <v>0.99333738563822915</v>
      </c>
      <c r="X274" s="476">
        <f t="shared" si="74"/>
        <v>1.3748259794289093</v>
      </c>
      <c r="Y274" s="449"/>
      <c r="Z274" s="430">
        <f t="shared" si="75"/>
        <v>59.657701711491441</v>
      </c>
      <c r="AA274" s="581">
        <f t="shared" si="76"/>
        <v>12.061124694376527</v>
      </c>
      <c r="AB274" s="406">
        <v>5</v>
      </c>
      <c r="AC274" s="568">
        <v>4.09</v>
      </c>
      <c r="AD274" s="568" t="s">
        <v>135</v>
      </c>
      <c r="AE274" s="568">
        <v>1.35</v>
      </c>
      <c r="AF274" s="568">
        <v>2.91</v>
      </c>
      <c r="AG274" s="568">
        <v>24.57</v>
      </c>
      <c r="AH274" s="568">
        <v>-13.309999999999999</v>
      </c>
      <c r="AI274" s="568">
        <v>4.51</v>
      </c>
      <c r="AJ274" s="568">
        <v>2.88</v>
      </c>
      <c r="AK274" s="568">
        <v>-1.17</v>
      </c>
      <c r="AL274" s="576">
        <v>26380</v>
      </c>
      <c r="AM274" s="571">
        <v>0.38999999999999996</v>
      </c>
      <c r="AN274" s="568">
        <v>1.66</v>
      </c>
      <c r="AO274" s="510">
        <f t="shared" si="77"/>
        <v>-3.1553457195568058</v>
      </c>
      <c r="AP274" s="511">
        <f t="shared" si="78"/>
        <v>8.9057789748197216</v>
      </c>
      <c r="AQ274" s="582">
        <f t="shared" si="79"/>
        <v>24.896175300635125</v>
      </c>
      <c r="AR274" s="430">
        <f>INDEX(Historical!$C$7:$C$1190,MATCH(B274,Historical!$B$7:$B$1214,0))*IF(AH274="n/a",1.03,IF(AH274&lt;0,1.01,IF(AH274&gt;10,1.1,(1+AH274/100))))</f>
        <v>2.4037999999999999</v>
      </c>
      <c r="AS274" s="581">
        <f t="shared" si="80"/>
        <v>2.5122113799999997</v>
      </c>
      <c r="AT274" s="581">
        <f t="shared" si="83"/>
        <v>2.5373334937999998</v>
      </c>
      <c r="AU274" s="581">
        <f t="shared" si="83"/>
        <v>2.5627068287379999</v>
      </c>
      <c r="AV274" s="581">
        <f t="shared" si="83"/>
        <v>2.5883338970253797</v>
      </c>
      <c r="AW274" s="430">
        <f t="shared" si="81"/>
        <v>12.604385599563379</v>
      </c>
      <c r="AX274" s="516">
        <f t="shared" si="82"/>
        <v>25.551156698891909</v>
      </c>
      <c r="AY274" s="606">
        <v>-0.02</v>
      </c>
      <c r="AZ274" s="571">
        <v>2.15</v>
      </c>
      <c r="BA274" s="571">
        <v>-35.010000000000005</v>
      </c>
      <c r="BB274" s="571">
        <v>-2.23</v>
      </c>
      <c r="BC274" s="571">
        <v>-13.86</v>
      </c>
      <c r="BE274" s="421">
        <v>2020</v>
      </c>
      <c r="BF274" s="421">
        <f t="shared" si="67"/>
        <v>1</v>
      </c>
      <c r="BG274" s="578">
        <v>7.08</v>
      </c>
      <c r="BH274" t="s">
        <v>3876</v>
      </c>
      <c r="BI274" t="s">
        <v>3877</v>
      </c>
    </row>
    <row r="275" spans="1:61" ht="11.25" customHeight="1" x14ac:dyDescent="0.25">
      <c r="A275" s="95" t="s">
        <v>4249</v>
      </c>
      <c r="B275" s="405" t="s">
        <v>3745</v>
      </c>
      <c r="C275" s="734" t="s">
        <v>107</v>
      </c>
      <c r="D275" s="734" t="s">
        <v>117</v>
      </c>
      <c r="E275" s="504">
        <v>20</v>
      </c>
      <c r="F275" s="33">
        <v>207</v>
      </c>
      <c r="G275" s="33" t="s">
        <v>114</v>
      </c>
      <c r="H275" s="33" t="s">
        <v>114</v>
      </c>
      <c r="I275" s="573">
        <v>139.94999999999999</v>
      </c>
      <c r="J275" s="430">
        <f t="shared" si="70"/>
        <v>0.77170418006430885</v>
      </c>
      <c r="K275" s="575">
        <v>0.27</v>
      </c>
      <c r="L275" s="406">
        <v>4</v>
      </c>
      <c r="M275" s="423">
        <f t="shared" si="71"/>
        <v>1.08</v>
      </c>
      <c r="N275" s="183" t="s">
        <v>138</v>
      </c>
      <c r="O275" s="505">
        <v>0.24</v>
      </c>
      <c r="P275" s="422">
        <v>45750</v>
      </c>
      <c r="Q275" s="422">
        <v>45778</v>
      </c>
      <c r="R275" s="423">
        <f t="shared" si="72"/>
        <v>12.500000000000011</v>
      </c>
      <c r="S275" s="474">
        <f>IF(INDEX(Historical!$D$7:$D$1190,MATCH(B275,Historical!$B$7:$B$1192,0))=0,"n/a",(INDEX(Historical!$C$7:$C$1190,MATCH(B275,Historical!$B$7:$B$1192,0))/INDEX(Historical!$D$7:$D$1190,MATCH(B275,Historical!$B$7:$B$1192,0))-1)*100)</f>
        <v>7.0821529745042522</v>
      </c>
      <c r="T275" s="474">
        <f>IF(INDEX(Historical!$F$7:$F$1190,MATCH(B275,Historical!$B$7:$B$1192,0))=0,"n/a",((INDEX(Historical!$C$7:$C$1190,MATCH(B275,Historical!$B$7:$B$1192,0))/INDEX(Historical!$F$7:$F$1190,MATCH(B275,Historical!$B$7:$B$1192,0)))^(1/3)-1)*100)</f>
        <v>6.6053667550018957</v>
      </c>
      <c r="U275" s="474">
        <f>IF(INDEX(Historical!$H$7:$H$1190,MATCH(B275,Historical!$B$7:$B$1192,0))=0,"n/a",((INDEX(Historical!$C$7:$C$1190,MATCH(B275,Historical!$B$7:$B$1192,0))/INDEX(Historical!$H$7:$H$1190,MATCH(B275,Historical!$B$7:$B$1192,0)))^(1/5)-1)*100)</f>
        <v>6.8819827650609344</v>
      </c>
      <c r="V275" s="474">
        <f>IF(INDEX(Historical!$M$7:$M$1190,MATCH(B275,Historical!$B$7:$B$1192,0))=0,"n/a",((INDEX(Historical!$C$7:$C$1190,MATCH(B275,Historical!$B$7:$B$1192,0))/INDEX(Historical!$M$7:$M$1190,MATCH(B275,Historical!$B$7:$B$1192,0)))^(1/10)-1)*100)</f>
        <v>6.7159008313171897</v>
      </c>
      <c r="W275" s="475">
        <f t="shared" si="73"/>
        <v>1.0247296584501786</v>
      </c>
      <c r="X275" s="476">
        <f t="shared" si="74"/>
        <v>0.58223204442139886</v>
      </c>
      <c r="Y275" s="442"/>
      <c r="Z275" s="430">
        <f t="shared" si="75"/>
        <v>8.6261980830670932</v>
      </c>
      <c r="AA275" s="581">
        <f t="shared" si="76"/>
        <v>11.17811501597444</v>
      </c>
      <c r="AB275" s="406">
        <v>12</v>
      </c>
      <c r="AC275" s="568">
        <v>12.52</v>
      </c>
      <c r="AD275" s="568">
        <v>1.1200000000000001</v>
      </c>
      <c r="AE275" s="568">
        <v>1.93</v>
      </c>
      <c r="AF275" s="568">
        <v>2.09</v>
      </c>
      <c r="AG275" s="568">
        <v>20.02</v>
      </c>
      <c r="AH275" s="568">
        <v>15.629999999999999</v>
      </c>
      <c r="AI275" s="568">
        <v>5.07</v>
      </c>
      <c r="AJ275" s="568">
        <v>11.82</v>
      </c>
      <c r="AK275" s="568">
        <v>10</v>
      </c>
      <c r="AL275" s="576">
        <v>11340</v>
      </c>
      <c r="AM275" s="571">
        <v>0.67999999999999994</v>
      </c>
      <c r="AN275" s="568">
        <v>0.51</v>
      </c>
      <c r="AO275" s="510">
        <f t="shared" si="77"/>
        <v>-3.5244280708491962</v>
      </c>
      <c r="AP275" s="511">
        <f t="shared" si="78"/>
        <v>7.6536869451252434</v>
      </c>
      <c r="AQ275" s="582">
        <f t="shared" si="79"/>
        <v>1.8981198897246587</v>
      </c>
      <c r="AR275" s="430">
        <f>INDEX(Historical!$C$7:$C$1190,MATCH(B275,Historical!$B$7:$B$1214,0))*IF(AH275="n/a",1.03,IF(AH275&lt;0,1.01,IF(AH275&gt;10,1.1,(1+AH275/100))))</f>
        <v>1.0395000000000001</v>
      </c>
      <c r="AS275" s="581">
        <f t="shared" si="80"/>
        <v>1.0922026500000002</v>
      </c>
      <c r="AT275" s="581">
        <f t="shared" si="83"/>
        <v>1.2014229150000002</v>
      </c>
      <c r="AU275" s="581">
        <f t="shared" si="83"/>
        <v>1.3215652065000003</v>
      </c>
      <c r="AV275" s="581">
        <f t="shared" si="83"/>
        <v>1.4537217271500005</v>
      </c>
      <c r="AW275" s="430">
        <f t="shared" si="81"/>
        <v>6.1084124986500008</v>
      </c>
      <c r="AX275" s="516">
        <f t="shared" si="82"/>
        <v>4.3647106099678465</v>
      </c>
      <c r="AY275" s="606">
        <v>0.56000000000000005</v>
      </c>
      <c r="AZ275" s="571">
        <v>41.31</v>
      </c>
      <c r="BA275" s="571">
        <v>-2.81</v>
      </c>
      <c r="BB275" s="571">
        <v>6.99</v>
      </c>
      <c r="BC275" s="571">
        <v>14.97</v>
      </c>
      <c r="BE275" s="421">
        <v>2006</v>
      </c>
      <c r="BF275" s="421">
        <f t="shared" si="67"/>
        <v>2</v>
      </c>
      <c r="BG275" s="578">
        <v>3.6700000000000004</v>
      </c>
      <c r="BH275" t="s">
        <v>3876</v>
      </c>
      <c r="BI275" t="s">
        <v>3877</v>
      </c>
    </row>
    <row r="276" spans="1:61" ht="11.25" customHeight="1" x14ac:dyDescent="0.25">
      <c r="A276" s="577" t="s">
        <v>5002</v>
      </c>
      <c r="B276" s="405" t="s">
        <v>3266</v>
      </c>
      <c r="C276" s="734" t="s">
        <v>3636</v>
      </c>
      <c r="D276" s="734" t="s">
        <v>4812</v>
      </c>
      <c r="E276" s="504">
        <v>5</v>
      </c>
      <c r="F276" s="33">
        <v>678</v>
      </c>
      <c r="G276" s="33" t="s">
        <v>105</v>
      </c>
      <c r="H276" s="33" t="s">
        <v>105</v>
      </c>
      <c r="I276" s="573">
        <v>48.01</v>
      </c>
      <c r="J276" s="430">
        <f t="shared" si="70"/>
        <v>6.4986461153926269</v>
      </c>
      <c r="K276" s="575">
        <v>0.78</v>
      </c>
      <c r="L276" s="406">
        <v>4</v>
      </c>
      <c r="M276" s="423">
        <f t="shared" si="71"/>
        <v>3.12</v>
      </c>
      <c r="N276" s="183" t="s">
        <v>1164</v>
      </c>
      <c r="O276" s="505">
        <v>0.76</v>
      </c>
      <c r="P276" s="422">
        <v>45821</v>
      </c>
      <c r="Q276" s="422">
        <v>45835</v>
      </c>
      <c r="R276" s="423">
        <f t="shared" si="72"/>
        <v>2.6315789473684235</v>
      </c>
      <c r="S276" s="474">
        <f>IF(INDEX(Historical!$D$7:$D$1190,MATCH(B276,Historical!$B$7:$B$1192,0))=0,"n/a",(INDEX(Historical!$C$7:$C$1190,MATCH(B276,Historical!$B$7:$B$1192,0))/INDEX(Historical!$D$7:$D$1190,MATCH(B276,Historical!$B$7:$B$1192,0))-1)*100)</f>
        <v>4.8275862068965614</v>
      </c>
      <c r="T276" s="474">
        <f>IF(INDEX(Historical!$F$7:$F$1190,MATCH(B276,Historical!$B$7:$B$1192,0))=0,"n/a",((INDEX(Historical!$C$7:$C$1190,MATCH(B276,Historical!$B$7:$B$1192,0))/INDEX(Historical!$F$7:$F$1190,MATCH(B276,Historical!$B$7:$B$1192,0)))^(1/3)-1)*100)</f>
        <v>4.5515917149420382</v>
      </c>
      <c r="U276" s="474">
        <f>IF(INDEX(Historical!$H$7:$H$1190,MATCH(B276,Historical!$B$7:$B$1192,0))=0,"n/a",((INDEX(Historical!$C$7:$C$1190,MATCH(B276,Historical!$B$7:$B$1192,0))/INDEX(Historical!$H$7:$H$1190,MATCH(B276,Historical!$B$7:$B$1192,0)))^(1/5)-1)*100)</f>
        <v>2.0997324800849704</v>
      </c>
      <c r="V276" s="474">
        <f>IF(INDEX(Historical!$M$7:$M$1190,MATCH(B276,Historical!$B$7:$B$1192,0))=0,"n/a",((INDEX(Historical!$C$7:$C$1190,MATCH(B276,Historical!$B$7:$B$1192,0))/INDEX(Historical!$M$7:$M$1190,MATCH(B276,Historical!$B$7:$B$1192,0)))^(1/10)-1)*100)</f>
        <v>3.8678219643779377</v>
      </c>
      <c r="W276" s="475">
        <f t="shared" si="73"/>
        <v>0.54287206066442373</v>
      </c>
      <c r="X276" s="476">
        <f t="shared" si="74"/>
        <v>0.21826740957224225</v>
      </c>
      <c r="Y276" s="449"/>
      <c r="Z276" s="430">
        <f t="shared" si="75"/>
        <v>120</v>
      </c>
      <c r="AA276" s="581">
        <f t="shared" si="76"/>
        <v>18.465384615384615</v>
      </c>
      <c r="AB276" s="406">
        <v>12</v>
      </c>
      <c r="AC276" s="568">
        <v>2.6</v>
      </c>
      <c r="AD276" s="568">
        <v>5.93</v>
      </c>
      <c r="AE276" s="568">
        <v>8.68</v>
      </c>
      <c r="AF276" s="568">
        <v>2.98</v>
      </c>
      <c r="AG276" s="568">
        <v>16.520000000000003</v>
      </c>
      <c r="AH276" s="568">
        <v>-7.5200000000000005</v>
      </c>
      <c r="AI276" s="568">
        <v>15.049999999999999</v>
      </c>
      <c r="AJ276" s="568">
        <v>9.6199999999999992</v>
      </c>
      <c r="AK276" s="568">
        <v>3.11</v>
      </c>
      <c r="AL276" s="576">
        <v>13590</v>
      </c>
      <c r="AM276" s="571">
        <v>4.32</v>
      </c>
      <c r="AN276" s="568">
        <v>1.58</v>
      </c>
      <c r="AO276" s="510">
        <f t="shared" si="77"/>
        <v>-9.8670060199070164</v>
      </c>
      <c r="AP276" s="511">
        <f t="shared" si="78"/>
        <v>8.5983785954775982</v>
      </c>
      <c r="AQ276" s="582">
        <f t="shared" si="79"/>
        <v>56.385344800515313</v>
      </c>
      <c r="AR276" s="430">
        <f>INDEX(Historical!$C$7:$C$1190,MATCH(B276,Historical!$B$7:$B$1214,0))*IF(AH276="n/a",1.03,IF(AH276&lt;0,1.01,IF(AH276&gt;10,1.1,(1+AH276/100))))</f>
        <v>3.0704000000000002</v>
      </c>
      <c r="AS276" s="581">
        <f t="shared" si="80"/>
        <v>3.3774400000000004</v>
      </c>
      <c r="AT276" s="581">
        <f t="shared" si="83"/>
        <v>3.4824783840000002</v>
      </c>
      <c r="AU276" s="581">
        <f t="shared" si="83"/>
        <v>3.5907834617423999</v>
      </c>
      <c r="AV276" s="581">
        <f t="shared" si="83"/>
        <v>3.7024568274025884</v>
      </c>
      <c r="AW276" s="430">
        <f t="shared" si="81"/>
        <v>17.223558673144989</v>
      </c>
      <c r="AX276" s="516">
        <f t="shared" si="82"/>
        <v>35.874939956561114</v>
      </c>
      <c r="AY276" s="606">
        <v>0.75</v>
      </c>
      <c r="AZ276" s="571">
        <v>7.9399999999999995</v>
      </c>
      <c r="BA276" s="571">
        <v>-8.6499999999999986</v>
      </c>
      <c r="BB276" s="571">
        <v>2.1800000000000002</v>
      </c>
      <c r="BC276" s="571">
        <v>-0.33</v>
      </c>
      <c r="BE276" s="421">
        <v>2021</v>
      </c>
      <c r="BF276" s="421">
        <f t="shared" si="67"/>
        <v>0</v>
      </c>
      <c r="BG276" s="578">
        <v>5.92</v>
      </c>
      <c r="BH276" t="s">
        <v>3876</v>
      </c>
      <c r="BI276" t="s">
        <v>3878</v>
      </c>
    </row>
    <row r="277" spans="1:61" ht="11.25" customHeight="1" x14ac:dyDescent="0.25">
      <c r="A277" s="577" t="s">
        <v>4677</v>
      </c>
      <c r="B277" s="405" t="s">
        <v>4670</v>
      </c>
      <c r="C277" s="734" t="s">
        <v>107</v>
      </c>
      <c r="D277" s="734" t="s">
        <v>3652</v>
      </c>
      <c r="E277" s="504">
        <v>9</v>
      </c>
      <c r="F277" s="33">
        <v>546</v>
      </c>
      <c r="G277" s="33" t="s">
        <v>105</v>
      </c>
      <c r="H277" s="33" t="s">
        <v>105</v>
      </c>
      <c r="I277" s="573">
        <v>49.14</v>
      </c>
      <c r="J277" s="430">
        <f t="shared" si="70"/>
        <v>2.035002035002035</v>
      </c>
      <c r="K277" s="575">
        <v>0.25</v>
      </c>
      <c r="L277" s="406">
        <v>4</v>
      </c>
      <c r="M277" s="423">
        <f t="shared" si="71"/>
        <v>1</v>
      </c>
      <c r="N277" s="183" t="s">
        <v>126</v>
      </c>
      <c r="O277" s="505">
        <v>0.24</v>
      </c>
      <c r="P277" s="422">
        <v>45747</v>
      </c>
      <c r="Q277" s="422">
        <v>45756</v>
      </c>
      <c r="R277" s="423">
        <f t="shared" si="72"/>
        <v>4.1666666666666705</v>
      </c>
      <c r="S277" s="474">
        <f>IF(INDEX(Historical!$D$7:$D$1190,MATCH(B277,Historical!$B$7:$B$1192,0))=0,"n/a",(INDEX(Historical!$C$7:$C$1190,MATCH(B277,Historical!$B$7:$B$1192,0))/INDEX(Historical!$D$7:$D$1190,MATCH(B277,Historical!$B$7:$B$1192,0))-1)*100)</f>
        <v>3.2608695652173836</v>
      </c>
      <c r="T277" s="474">
        <f>IF(INDEX(Historical!$F$7:$F$1190,MATCH(B277,Historical!$B$7:$B$1192,0))=0,"n/a",((INDEX(Historical!$C$7:$C$1190,MATCH(B277,Historical!$B$7:$B$1192,0))/INDEX(Historical!$F$7:$F$1190,MATCH(B277,Historical!$B$7:$B$1192,0)))^(1/3)-1)*100)</f>
        <v>6.7102030775118671</v>
      </c>
      <c r="U277" s="474">
        <f>IF(INDEX(Historical!$H$7:$H$1190,MATCH(B277,Historical!$B$7:$B$1192,0))=0,"n/a",((INDEX(Historical!$C$7:$C$1190,MATCH(B277,Historical!$B$7:$B$1192,0))/INDEX(Historical!$H$7:$H$1190,MATCH(B277,Historical!$B$7:$B$1192,0)))^(1/5)-1)*100)</f>
        <v>8.6559316530262933</v>
      </c>
      <c r="V277" s="474" t="str">
        <f>IF(INDEX(Historical!$M$7:$M$1190,MATCH(B277,Historical!$B$7:$B$1192,0))=0,"n/a",((INDEX(Historical!$C$7:$C$1190,MATCH(B277,Historical!$B$7:$B$1192,0))/INDEX(Historical!$M$7:$M$1190,MATCH(B277,Historical!$B$7:$B$1192,0)))^(1/10)-1)*100)</f>
        <v>n/a</v>
      </c>
      <c r="W277" s="475" t="str">
        <f t="shared" si="73"/>
        <v>n/a</v>
      </c>
      <c r="X277" s="476">
        <f t="shared" si="74"/>
        <v>1.4236729692477457</v>
      </c>
      <c r="Y277" s="451"/>
      <c r="Z277" s="430">
        <f t="shared" si="75"/>
        <v>31.746031746031743</v>
      </c>
      <c r="AA277" s="581">
        <f t="shared" si="76"/>
        <v>15.600000000000001</v>
      </c>
      <c r="AB277" s="406">
        <v>12</v>
      </c>
      <c r="AC277" s="568">
        <v>3.15</v>
      </c>
      <c r="AD277" s="568" t="s">
        <v>135</v>
      </c>
      <c r="AE277" s="568">
        <v>3.02</v>
      </c>
      <c r="AF277" s="568">
        <v>1.68</v>
      </c>
      <c r="AG277" s="568">
        <v>11.28</v>
      </c>
      <c r="AH277" s="568">
        <v>19.34</v>
      </c>
      <c r="AI277" s="568">
        <v>1.53</v>
      </c>
      <c r="AJ277" s="568">
        <v>6.08</v>
      </c>
      <c r="AK277" s="568" t="s">
        <v>135</v>
      </c>
      <c r="AL277" s="576">
        <v>557.63</v>
      </c>
      <c r="AM277" s="571">
        <v>24.91</v>
      </c>
      <c r="AN277" s="568">
        <v>0.25</v>
      </c>
      <c r="AO277" s="510">
        <f t="shared" si="77"/>
        <v>-4.9090663119716726</v>
      </c>
      <c r="AP277" s="511">
        <f t="shared" si="78"/>
        <v>10.690933688028329</v>
      </c>
      <c r="AQ277" s="582">
        <f t="shared" si="79"/>
        <v>7.9259005058563314</v>
      </c>
      <c r="AR277" s="430">
        <f>INDEX(Historical!$C$7:$C$1190,MATCH(B277,Historical!$B$7:$B$1214,0))*IF(AH277="n/a",1.03,IF(AH277&lt;0,1.01,IF(AH277&gt;10,1.1,(1+AH277/100))))</f>
        <v>1.0449999999999999</v>
      </c>
      <c r="AS277" s="581">
        <f t="shared" si="80"/>
        <v>1.0609885000000001</v>
      </c>
      <c r="AT277" s="581">
        <f t="shared" si="83"/>
        <v>1.0928181550000002</v>
      </c>
      <c r="AU277" s="581">
        <f t="shared" si="83"/>
        <v>1.1256026996500004</v>
      </c>
      <c r="AV277" s="581">
        <f t="shared" si="83"/>
        <v>1.1593707806395004</v>
      </c>
      <c r="AW277" s="430">
        <f t="shared" si="81"/>
        <v>5.4837801352895017</v>
      </c>
      <c r="AX277" s="516">
        <f t="shared" si="82"/>
        <v>11.15950373481787</v>
      </c>
      <c r="AY277" s="606">
        <v>0.49</v>
      </c>
      <c r="AZ277" s="571">
        <v>53.37</v>
      </c>
      <c r="BA277" s="571">
        <v>0.24</v>
      </c>
      <c r="BB277" s="571">
        <v>8.7200000000000006</v>
      </c>
      <c r="BC277" s="571">
        <v>21.26</v>
      </c>
      <c r="BE277" s="421">
        <v>2017</v>
      </c>
      <c r="BF277" s="421">
        <f t="shared" si="67"/>
        <v>1</v>
      </c>
      <c r="BG277" s="578">
        <v>1.1599999999999999</v>
      </c>
      <c r="BH277" t="s">
        <v>3876</v>
      </c>
      <c r="BI277" t="s">
        <v>3877</v>
      </c>
    </row>
    <row r="278" spans="1:61" ht="11.25" customHeight="1" x14ac:dyDescent="0.25">
      <c r="A278" s="577" t="s">
        <v>3986</v>
      </c>
      <c r="B278" s="405" t="s">
        <v>3983</v>
      </c>
      <c r="C278" s="734" t="s">
        <v>243</v>
      </c>
      <c r="D278" s="734" t="s">
        <v>3659</v>
      </c>
      <c r="E278" s="504">
        <v>9</v>
      </c>
      <c r="F278" s="33">
        <v>542</v>
      </c>
      <c r="G278" s="33" t="s">
        <v>105</v>
      </c>
      <c r="H278" s="33" t="s">
        <v>105</v>
      </c>
      <c r="I278" s="573">
        <v>76.650000000000006</v>
      </c>
      <c r="J278" s="430">
        <f t="shared" si="70"/>
        <v>1.2263535551206783</v>
      </c>
      <c r="K278" s="575">
        <v>0.23499999999999999</v>
      </c>
      <c r="L278" s="406">
        <v>4</v>
      </c>
      <c r="M278" s="423">
        <f t="shared" si="71"/>
        <v>0.94</v>
      </c>
      <c r="N278" s="183" t="s">
        <v>469</v>
      </c>
      <c r="O278" s="505">
        <v>0.215</v>
      </c>
      <c r="P278" s="422">
        <v>45723</v>
      </c>
      <c r="Q278" s="422">
        <v>45737</v>
      </c>
      <c r="R278" s="423">
        <f t="shared" si="72"/>
        <v>9.302325581395344</v>
      </c>
      <c r="S278" s="474">
        <f>IF(INDEX(Historical!$D$7:$D$1190,MATCH(B278,Historical!$B$7:$B$1192,0))=0,"n/a",(INDEX(Historical!$C$7:$C$1190,MATCH(B278,Historical!$B$7:$B$1192,0))/INDEX(Historical!$D$7:$D$1190,MATCH(B278,Historical!$B$7:$B$1192,0))-1)*100)</f>
        <v>10.256410256410241</v>
      </c>
      <c r="T278" s="474">
        <f>IF(INDEX(Historical!$F$7:$F$1190,MATCH(B278,Historical!$B$7:$B$1192,0))=0,"n/a",((INDEX(Historical!$C$7:$C$1190,MATCH(B278,Historical!$B$7:$B$1192,0))/INDEX(Historical!$F$7:$F$1190,MATCH(B278,Historical!$B$7:$B$1192,0)))^(1/3)-1)*100)</f>
        <v>9.2240238124367213</v>
      </c>
      <c r="U278" s="474">
        <f>IF(INDEX(Historical!$H$7:$H$1190,MATCH(B278,Historical!$B$7:$B$1192,0))=0,"n/a",((INDEX(Historical!$C$7:$C$1190,MATCH(B278,Historical!$B$7:$B$1192,0))/INDEX(Historical!$H$7:$H$1190,MATCH(B278,Historical!$B$7:$B$1192,0)))^(1/5)-1)*100)</f>
        <v>8.9587431199327661</v>
      </c>
      <c r="V278" s="474" t="str">
        <f>IF(INDEX(Historical!$M$7:$M$1190,MATCH(B278,Historical!$B$7:$B$1192,0))=0,"n/a",((INDEX(Historical!$C$7:$C$1190,MATCH(B278,Historical!$B$7:$B$1192,0))/INDEX(Historical!$M$7:$M$1190,MATCH(B278,Historical!$B$7:$B$1192,0)))^(1/10)-1)*100)</f>
        <v>n/a</v>
      </c>
      <c r="W278" s="475" t="str">
        <f t="shared" si="73"/>
        <v>n/a</v>
      </c>
      <c r="X278" s="476">
        <f t="shared" si="74"/>
        <v>0.55748245923663753</v>
      </c>
      <c r="Y278" s="451"/>
      <c r="Z278" s="430">
        <f t="shared" si="75"/>
        <v>25.133689839572188</v>
      </c>
      <c r="AA278" s="581">
        <f t="shared" si="76"/>
        <v>20.494652406417114</v>
      </c>
      <c r="AB278" s="406">
        <v>12</v>
      </c>
      <c r="AC278" s="568">
        <v>3.74</v>
      </c>
      <c r="AD278" s="568">
        <v>4.2300000000000004</v>
      </c>
      <c r="AE278" s="568">
        <v>1.81</v>
      </c>
      <c r="AF278" s="568">
        <v>5.56</v>
      </c>
      <c r="AG278" s="568">
        <v>27.51</v>
      </c>
      <c r="AH278" s="568">
        <v>2.76</v>
      </c>
      <c r="AI278" s="568">
        <v>1.49</v>
      </c>
      <c r="AJ278" s="568">
        <v>16.07</v>
      </c>
      <c r="AK278" s="568">
        <v>4.8500000000000005</v>
      </c>
      <c r="AL278" s="576">
        <v>4500</v>
      </c>
      <c r="AM278" s="571">
        <v>51.71</v>
      </c>
      <c r="AN278" s="568">
        <v>1.1499999999999999</v>
      </c>
      <c r="AO278" s="510">
        <f t="shared" si="77"/>
        <v>-10.30955573136367</v>
      </c>
      <c r="AP278" s="511">
        <f t="shared" si="78"/>
        <v>10.185096675053444</v>
      </c>
      <c r="AQ278" s="582">
        <f t="shared" si="79"/>
        <v>125.04346975608378</v>
      </c>
      <c r="AR278" s="430">
        <f>INDEX(Historical!$C$7:$C$1190,MATCH(B278,Historical!$B$7:$B$1214,0))*IF(AH278="n/a",1.03,IF(AH278&lt;0,1.01,IF(AH278&gt;10,1.1,(1+AH278/100))))</f>
        <v>0.88373600000000008</v>
      </c>
      <c r="AS278" s="581">
        <f t="shared" si="80"/>
        <v>0.89690366639999997</v>
      </c>
      <c r="AT278" s="581">
        <f t="shared" si="83"/>
        <v>0.94040349422039993</v>
      </c>
      <c r="AU278" s="581">
        <f t="shared" si="83"/>
        <v>0.98601306369008934</v>
      </c>
      <c r="AV278" s="581">
        <f t="shared" si="83"/>
        <v>1.0338346972790586</v>
      </c>
      <c r="AW278" s="430">
        <f t="shared" si="81"/>
        <v>4.7408909215895481</v>
      </c>
      <c r="AX278" s="516">
        <f t="shared" si="82"/>
        <v>6.1851153575858415</v>
      </c>
      <c r="AY278" s="606">
        <v>0.9</v>
      </c>
      <c r="AZ278" s="571">
        <v>38.58</v>
      </c>
      <c r="BA278" s="571">
        <v>-9.1800000000000015</v>
      </c>
      <c r="BB278" s="571">
        <v>-1.51</v>
      </c>
      <c r="BC278" s="571">
        <v>8.3000000000000007</v>
      </c>
      <c r="BE278" s="421">
        <v>2017</v>
      </c>
      <c r="BF278" s="421">
        <f t="shared" si="67"/>
        <v>1</v>
      </c>
      <c r="BG278" s="578">
        <v>9.85</v>
      </c>
      <c r="BH278" t="s">
        <v>3876</v>
      </c>
      <c r="BI278" t="s">
        <v>3877</v>
      </c>
    </row>
    <row r="279" spans="1:61" ht="11.25" customHeight="1" x14ac:dyDescent="0.25">
      <c r="A279" s="8" t="s">
        <v>4252</v>
      </c>
      <c r="B279" s="405" t="s">
        <v>242</v>
      </c>
      <c r="C279" s="734" t="s">
        <v>243</v>
      </c>
      <c r="D279" s="734" t="s">
        <v>3672</v>
      </c>
      <c r="E279" s="504">
        <v>69</v>
      </c>
      <c r="F279" s="33">
        <v>4</v>
      </c>
      <c r="G279" s="33" t="s">
        <v>36</v>
      </c>
      <c r="H279" s="33" t="s">
        <v>36</v>
      </c>
      <c r="I279" s="568">
        <v>139.33000000000001</v>
      </c>
      <c r="J279" s="430">
        <f t="shared" si="70"/>
        <v>2.9570085408741833</v>
      </c>
      <c r="K279" s="575">
        <v>1.03</v>
      </c>
      <c r="L279" s="406">
        <v>4</v>
      </c>
      <c r="M279" s="423">
        <f t="shared" si="71"/>
        <v>4.12</v>
      </c>
      <c r="N279" s="183" t="s">
        <v>162</v>
      </c>
      <c r="O279" s="505">
        <v>1</v>
      </c>
      <c r="P279" s="422">
        <v>45723</v>
      </c>
      <c r="Q279" s="422">
        <v>45749</v>
      </c>
      <c r="R279" s="423">
        <f t="shared" si="72"/>
        <v>3.0000000000000027</v>
      </c>
      <c r="S279" s="474">
        <f>IF(INDEX(Historical!$D$7:$D$1190,MATCH(B279,Historical!$B$7:$B$1192,0))=0,"n/a",(INDEX(Historical!$C$7:$C$1190,MATCH(B279,Historical!$B$7:$B$1192,0))/INDEX(Historical!$D$7:$D$1190,MATCH(B279,Historical!$B$7:$B$1192,0))-1)*100)</f>
        <v>5.4739652870493982</v>
      </c>
      <c r="T279" s="474">
        <f>IF(INDEX(Historical!$F$7:$F$1190,MATCH(B279,Historical!$B$7:$B$1192,0))=0,"n/a",((INDEX(Historical!$C$7:$C$1190,MATCH(B279,Historical!$B$7:$B$1192,0))/INDEX(Historical!$F$7:$F$1190,MATCH(B279,Historical!$B$7:$B$1192,0)))^(1/3)-1)*100)</f>
        <v>6.8827461230489329</v>
      </c>
      <c r="U279" s="474">
        <f>IF(INDEX(Historical!$H$7:$H$1190,MATCH(B279,Historical!$B$7:$B$1192,0))=0,"n/a",((INDEX(Historical!$C$7:$C$1190,MATCH(B279,Historical!$B$7:$B$1192,0))/INDEX(Historical!$H$7:$H$1190,MATCH(B279,Historical!$B$7:$B$1192,0)))^(1/5)-1)*100)</f>
        <v>5.6034950720182053</v>
      </c>
      <c r="V279" s="474">
        <f>IF(INDEX(Historical!$M$7:$M$1190,MATCH(B279,Historical!$B$7:$B$1192,0))=0,"n/a",((INDEX(Historical!$C$7:$C$1190,MATCH(B279,Historical!$B$7:$B$1192,0))/INDEX(Historical!$M$7:$M$1190,MATCH(B279,Historical!$B$7:$B$1192,0)))^(1/10)-1)*100)</f>
        <v>5.5569725774158307</v>
      </c>
      <c r="W279" s="475">
        <f t="shared" si="73"/>
        <v>1.0083719136551883</v>
      </c>
      <c r="X279" s="476">
        <f t="shared" si="74"/>
        <v>0.65846005546629915</v>
      </c>
      <c r="Y279" s="405"/>
      <c r="Z279" s="430">
        <f t="shared" si="75"/>
        <v>70.912220309810678</v>
      </c>
      <c r="AA279" s="581">
        <f t="shared" si="76"/>
        <v>23.981067125645442</v>
      </c>
      <c r="AB279" s="406">
        <v>12</v>
      </c>
      <c r="AC279" s="568">
        <v>5.81</v>
      </c>
      <c r="AD279" s="568">
        <v>5.57</v>
      </c>
      <c r="AE279" s="568">
        <v>0.82</v>
      </c>
      <c r="AF279" s="568">
        <v>4.12</v>
      </c>
      <c r="AG279" s="568">
        <v>17.5</v>
      </c>
      <c r="AH279" s="568">
        <v>-5.7</v>
      </c>
      <c r="AI279" s="568">
        <v>10.029999999999999</v>
      </c>
      <c r="AJ279" s="568">
        <v>8.51</v>
      </c>
      <c r="AK279" s="568">
        <v>4.3099999999999996</v>
      </c>
      <c r="AL279" s="576">
        <v>19380</v>
      </c>
      <c r="AM279" s="571">
        <v>0.41000000000000003</v>
      </c>
      <c r="AN279" s="568">
        <v>1.37</v>
      </c>
      <c r="AO279" s="510">
        <f t="shared" si="77"/>
        <v>-15.420563512753054</v>
      </c>
      <c r="AP279" s="511">
        <f t="shared" si="78"/>
        <v>8.5605036128923881</v>
      </c>
      <c r="AQ279" s="582">
        <f t="shared" si="79"/>
        <v>109.55189922802124</v>
      </c>
      <c r="AR279" s="430">
        <f>INDEX(Historical!$C$7:$C$1190,MATCH(B279,Historical!$B$7:$B$1214,0))*IF(AH279="n/a",1.03,IF(AH279&lt;0,1.01,IF(AH279&gt;10,1.1,(1+AH279/100))))</f>
        <v>3.9895</v>
      </c>
      <c r="AS279" s="581">
        <f t="shared" si="80"/>
        <v>4.3884500000000006</v>
      </c>
      <c r="AT279" s="581">
        <f t="shared" si="83"/>
        <v>4.5775921950000003</v>
      </c>
      <c r="AU279" s="581">
        <f t="shared" si="83"/>
        <v>4.7748864186044999</v>
      </c>
      <c r="AV279" s="581">
        <f t="shared" si="83"/>
        <v>4.9806840232463534</v>
      </c>
      <c r="AW279" s="430">
        <f t="shared" si="81"/>
        <v>22.711112636850853</v>
      </c>
      <c r="AX279" s="516">
        <f t="shared" si="82"/>
        <v>16.300231563088243</v>
      </c>
      <c r="AY279" s="606">
        <v>0.77</v>
      </c>
      <c r="AZ279" s="571">
        <v>33.96</v>
      </c>
      <c r="BA279" s="571">
        <v>-3.54</v>
      </c>
      <c r="BB279" s="571">
        <v>6.98</v>
      </c>
      <c r="BC279" s="571">
        <v>13.200000000000001</v>
      </c>
      <c r="BE279" s="421">
        <v>1957</v>
      </c>
      <c r="BF279" s="421">
        <f t="shared" si="67"/>
        <v>9</v>
      </c>
      <c r="BG279" s="578">
        <v>4.12</v>
      </c>
      <c r="BH279" t="s">
        <v>3876</v>
      </c>
      <c r="BI279" t="s">
        <v>3877</v>
      </c>
    </row>
    <row r="280" spans="1:61" ht="11.25" customHeight="1" x14ac:dyDescent="0.25">
      <c r="A280" s="8" t="s">
        <v>4254</v>
      </c>
      <c r="B280" s="405" t="s">
        <v>245</v>
      </c>
      <c r="C280" s="734" t="s">
        <v>111</v>
      </c>
      <c r="D280" s="734" t="s">
        <v>209</v>
      </c>
      <c r="E280" s="504">
        <v>52</v>
      </c>
      <c r="F280" s="33">
        <v>39</v>
      </c>
      <c r="G280" s="33" t="s">
        <v>36</v>
      </c>
      <c r="H280" s="33" t="s">
        <v>36</v>
      </c>
      <c r="I280" s="568">
        <v>42.77</v>
      </c>
      <c r="J280" s="430">
        <f t="shared" si="70"/>
        <v>1.730184708908113</v>
      </c>
      <c r="K280" s="575">
        <v>0.185</v>
      </c>
      <c r="L280" s="406">
        <v>4</v>
      </c>
      <c r="M280" s="423">
        <f t="shared" si="71"/>
        <v>0.74</v>
      </c>
      <c r="N280" s="183" t="s">
        <v>246</v>
      </c>
      <c r="O280" s="505">
        <v>0.18</v>
      </c>
      <c r="P280" s="422">
        <v>45611</v>
      </c>
      <c r="Q280" s="422">
        <v>45636</v>
      </c>
      <c r="R280" s="423">
        <f t="shared" si="72"/>
        <v>2.7777777777777803</v>
      </c>
      <c r="S280" s="474">
        <f>IF(INDEX(Historical!$D$7:$D$1190,MATCH(B280,Historical!$B$7:$B$1192,0))=0,"n/a",(INDEX(Historical!$C$7:$C$1190,MATCH(B280,Historical!$B$7:$B$1192,0))/INDEX(Historical!$D$7:$D$1190,MATCH(B280,Historical!$B$7:$B$1192,0))-1)*100)</f>
        <v>2.8368794326241176</v>
      </c>
      <c r="T280" s="474">
        <f>IF(INDEX(Historical!$F$7:$F$1190,MATCH(B280,Historical!$B$7:$B$1192,0))=0,"n/a",((INDEX(Historical!$C$7:$C$1190,MATCH(B280,Historical!$B$7:$B$1192,0))/INDEX(Historical!$F$7:$F$1190,MATCH(B280,Historical!$B$7:$B$1192,0)))^(1/3)-1)*100)</f>
        <v>4.5172787516261081</v>
      </c>
      <c r="U280" s="474">
        <f>IF(INDEX(Historical!$H$7:$H$1190,MATCH(B280,Historical!$B$7:$B$1192,0))=0,"n/a",((INDEX(Historical!$C$7:$C$1190,MATCH(B280,Historical!$B$7:$B$1192,0))/INDEX(Historical!$H$7:$H$1190,MATCH(B280,Historical!$B$7:$B$1192,0)))^(1/5)-1)*100)</f>
        <v>5.6805496536407318</v>
      </c>
      <c r="V280" s="474">
        <f>IF(INDEX(Historical!$M$7:$M$1190,MATCH(B280,Historical!$B$7:$B$1192,0))=0,"n/a",((INDEX(Historical!$C$7:$C$1190,MATCH(B280,Historical!$B$7:$B$1192,0))/INDEX(Historical!$M$7:$M$1190,MATCH(B280,Historical!$B$7:$B$1192,0)))^(1/10)-1)*100)</f>
        <v>6.9580873707928426</v>
      </c>
      <c r="W280" s="475">
        <f t="shared" si="73"/>
        <v>0.81639527515640531</v>
      </c>
      <c r="X280" s="476">
        <f t="shared" si="74"/>
        <v>2.5588061502886177</v>
      </c>
      <c r="Y280" s="442"/>
      <c r="Z280" s="430">
        <f t="shared" si="75"/>
        <v>37.56345177664975</v>
      </c>
      <c r="AA280" s="581">
        <f t="shared" si="76"/>
        <v>21.710659898477161</v>
      </c>
      <c r="AB280" s="406">
        <v>12</v>
      </c>
      <c r="AC280" s="568">
        <v>1.97</v>
      </c>
      <c r="AD280" s="568" t="s">
        <v>135</v>
      </c>
      <c r="AE280" s="568">
        <v>1.67</v>
      </c>
      <c r="AF280" s="568">
        <v>2.83</v>
      </c>
      <c r="AG280" s="568">
        <v>13.700000000000001</v>
      </c>
      <c r="AH280" s="568">
        <v>21.9</v>
      </c>
      <c r="AI280" s="568">
        <v>14.530000000000001</v>
      </c>
      <c r="AJ280" s="568">
        <v>2.2200000000000002</v>
      </c>
      <c r="AK280" s="568" t="s">
        <v>135</v>
      </c>
      <c r="AL280" s="578">
        <v>1130</v>
      </c>
      <c r="AM280" s="571">
        <v>21.44</v>
      </c>
      <c r="AN280" s="568">
        <v>0.85</v>
      </c>
      <c r="AO280" s="510">
        <f t="shared" si="77"/>
        <v>-14.299925535928317</v>
      </c>
      <c r="AP280" s="511">
        <f t="shared" si="78"/>
        <v>7.4107343625488449</v>
      </c>
      <c r="AQ280" s="582">
        <f t="shared" si="79"/>
        <v>65.248859485309964</v>
      </c>
      <c r="AR280" s="430">
        <f>INDEX(Historical!$C$7:$C$1190,MATCH(B280,Historical!$B$7:$B$1214,0))*IF(AH280="n/a",1.03,IF(AH280&lt;0,1.01,IF(AH280&gt;10,1.1,(1+AH280/100))))</f>
        <v>0.79749999999999999</v>
      </c>
      <c r="AS280" s="581">
        <f t="shared" si="80"/>
        <v>0.87725000000000009</v>
      </c>
      <c r="AT280" s="581">
        <f t="shared" si="83"/>
        <v>0.90356750000000008</v>
      </c>
      <c r="AU280" s="581">
        <f t="shared" si="83"/>
        <v>0.93067452500000014</v>
      </c>
      <c r="AV280" s="581">
        <f t="shared" si="83"/>
        <v>0.95859476075000016</v>
      </c>
      <c r="AW280" s="430">
        <f t="shared" si="81"/>
        <v>4.46758678575</v>
      </c>
      <c r="AX280" s="516">
        <f t="shared" si="82"/>
        <v>10.445608570844049</v>
      </c>
      <c r="AY280" s="606">
        <v>1.21</v>
      </c>
      <c r="AZ280" s="571">
        <v>38.54</v>
      </c>
      <c r="BA280" s="571">
        <v>-2.33</v>
      </c>
      <c r="BB280" s="571">
        <v>7.7200000000000006</v>
      </c>
      <c r="BC280" s="571">
        <v>11.85</v>
      </c>
      <c r="BE280" s="421">
        <v>1974</v>
      </c>
      <c r="BF280" s="421">
        <f t="shared" si="67"/>
        <v>5</v>
      </c>
      <c r="BG280" s="578">
        <v>5.91</v>
      </c>
      <c r="BH280" t="s">
        <v>3876</v>
      </c>
      <c r="BI280" t="s">
        <v>3877</v>
      </c>
    </row>
    <row r="281" spans="1:61" ht="11.25" customHeight="1" x14ac:dyDescent="0.25">
      <c r="A281" s="577" t="s">
        <v>2173</v>
      </c>
      <c r="B281" s="405" t="s">
        <v>2174</v>
      </c>
      <c r="C281" s="734" t="s">
        <v>243</v>
      </c>
      <c r="D281" s="734" t="s">
        <v>3664</v>
      </c>
      <c r="E281" s="504">
        <v>8</v>
      </c>
      <c r="F281" s="33">
        <v>586</v>
      </c>
      <c r="G281" s="33" t="s">
        <v>105</v>
      </c>
      <c r="H281" s="33" t="s">
        <v>105</v>
      </c>
      <c r="I281" s="573">
        <v>241.82</v>
      </c>
      <c r="J281" s="430">
        <f t="shared" si="70"/>
        <v>1.4887106111984121</v>
      </c>
      <c r="K281" s="575">
        <v>0.9</v>
      </c>
      <c r="L281" s="406">
        <v>4</v>
      </c>
      <c r="M281" s="423">
        <f t="shared" si="71"/>
        <v>3.6</v>
      </c>
      <c r="N281" s="183" t="s">
        <v>311</v>
      </c>
      <c r="O281" s="505">
        <v>0.75</v>
      </c>
      <c r="P281" s="422">
        <v>45824</v>
      </c>
      <c r="Q281" s="422">
        <v>45835</v>
      </c>
      <c r="R281" s="423">
        <f t="shared" si="72"/>
        <v>20.000000000000004</v>
      </c>
      <c r="S281" s="474">
        <f>IF(INDEX(Historical!$D$7:$D$1190,MATCH(B281,Historical!$B$7:$B$1192,0))=0,"n/a",(INDEX(Historical!$C$7:$C$1190,MATCH(B281,Historical!$B$7:$B$1192,0))/INDEX(Historical!$D$7:$D$1190,MATCH(B281,Historical!$B$7:$B$1192,0))-1)*100)</f>
        <v>2.0547945205479534</v>
      </c>
      <c r="T281" s="474">
        <f>IF(INDEX(Historical!$F$7:$F$1190,MATCH(B281,Historical!$B$7:$B$1192,0))=0,"n/a",((INDEX(Historical!$C$7:$C$1190,MATCH(B281,Historical!$B$7:$B$1192,0))/INDEX(Historical!$F$7:$F$1190,MATCH(B281,Historical!$B$7:$B$1192,0)))^(1/3)-1)*100)</f>
        <v>4.3850549696360819</v>
      </c>
      <c r="U281" s="474">
        <f>IF(INDEX(Historical!$H$7:$H$1190,MATCH(B281,Historical!$B$7:$B$1192,0))=0,"n/a",((INDEX(Historical!$C$7:$C$1190,MATCH(B281,Historical!$B$7:$B$1192,0))/INDEX(Historical!$H$7:$H$1190,MATCH(B281,Historical!$B$7:$B$1192,0)))^(1/5)-1)*100)</f>
        <v>5.5009288875074169</v>
      </c>
      <c r="V281" s="474">
        <f>IF(INDEX(Historical!$M$7:$M$1190,MATCH(B281,Historical!$B$7:$B$1192,0))=0,"n/a",((INDEX(Historical!$C$7:$C$1190,MATCH(B281,Historical!$B$7:$B$1192,0))/INDEX(Historical!$M$7:$M$1190,MATCH(B281,Historical!$B$7:$B$1192,0)))^(1/10)-1)*100)</f>
        <v>4.6587265246072151</v>
      </c>
      <c r="W281" s="475">
        <f t="shared" si="73"/>
        <v>1.1807795238573719</v>
      </c>
      <c r="X281" s="476">
        <f t="shared" si="74"/>
        <v>0.69456172822063333</v>
      </c>
      <c r="Y281" s="574" t="s">
        <v>485</v>
      </c>
      <c r="Z281" s="430">
        <f t="shared" si="75"/>
        <v>44.389642416769426</v>
      </c>
      <c r="AA281" s="581">
        <f t="shared" si="76"/>
        <v>29.817509247842171</v>
      </c>
      <c r="AB281" s="406">
        <v>12</v>
      </c>
      <c r="AC281" s="568">
        <v>8.11</v>
      </c>
      <c r="AD281" s="568">
        <v>3.76</v>
      </c>
      <c r="AE281" s="568">
        <v>6.89</v>
      </c>
      <c r="AF281" s="568">
        <v>5.73</v>
      </c>
      <c r="AG281" s="568">
        <v>20.73</v>
      </c>
      <c r="AH281" s="568">
        <v>9.74</v>
      </c>
      <c r="AI281" s="568">
        <v>7.5200000000000005</v>
      </c>
      <c r="AJ281" s="568">
        <v>7.9200000000000008</v>
      </c>
      <c r="AK281" s="568">
        <v>7.93</v>
      </c>
      <c r="AL281" s="576">
        <v>46550</v>
      </c>
      <c r="AM281" s="571">
        <v>15.22</v>
      </c>
      <c r="AN281" s="568">
        <v>0.02</v>
      </c>
      <c r="AO281" s="510">
        <f t="shared" si="77"/>
        <v>-22.82786974913634</v>
      </c>
      <c r="AP281" s="511">
        <f t="shared" si="78"/>
        <v>6.989639498705829</v>
      </c>
      <c r="AQ281" s="582">
        <f t="shared" si="79"/>
        <v>175.56352604164567</v>
      </c>
      <c r="AR281" s="430">
        <f>INDEX(Historical!$C$7:$C$1190,MATCH(B281,Historical!$B$7:$B$1214,0))*IF(AH281="n/a",1.03,IF(AH281&lt;0,1.01,IF(AH281&gt;10,1.1,(1+AH281/100))))</f>
        <v>3.2702519999999997</v>
      </c>
      <c r="AS281" s="581">
        <f t="shared" si="80"/>
        <v>3.5161749503999995</v>
      </c>
      <c r="AT281" s="581">
        <f t="shared" si="83"/>
        <v>3.7950076239667192</v>
      </c>
      <c r="AU281" s="581">
        <f t="shared" si="83"/>
        <v>4.0959517285472797</v>
      </c>
      <c r="AV281" s="581">
        <f t="shared" si="83"/>
        <v>4.420760700621079</v>
      </c>
      <c r="AW281" s="430">
        <f t="shared" si="81"/>
        <v>19.098147003535075</v>
      </c>
      <c r="AX281" s="516">
        <f t="shared" si="82"/>
        <v>7.8976705828860627</v>
      </c>
      <c r="AY281" s="606">
        <v>1.02</v>
      </c>
      <c r="AZ281" s="571">
        <v>50.249999999999993</v>
      </c>
      <c r="BA281" s="571">
        <v>-1.9</v>
      </c>
      <c r="BB281" s="571">
        <v>7.93</v>
      </c>
      <c r="BC281" s="571">
        <v>13.900000000000002</v>
      </c>
      <c r="BE281" s="421">
        <v>2018</v>
      </c>
      <c r="BF281" s="421">
        <f t="shared" ref="BF281:BF344" si="84">IF(BE281&gt;2020,0,IF(BE281&gt;2008,1,IF(BE281&gt;2001,2,IF(BE281&gt;1990,3,IF(BE281&gt;1980,4,IF(BE281&gt;1973,5,IF(BE281&gt;1970,6,IF(BE281&gt;1960,7,IF(BE281&gt;1958,8,IF(BE281&gt;1953,9,10))))))))))</f>
        <v>1</v>
      </c>
      <c r="BG281" s="578">
        <v>16.329999999999998</v>
      </c>
      <c r="BH281" t="s">
        <v>3876</v>
      </c>
      <c r="BI281" t="s">
        <v>3877</v>
      </c>
    </row>
    <row r="282" spans="1:61" ht="11.25" customHeight="1" x14ac:dyDescent="0.25">
      <c r="A282" s="95" t="s">
        <v>4255</v>
      </c>
      <c r="B282" s="405" t="s">
        <v>1172</v>
      </c>
      <c r="C282" s="734" t="s">
        <v>107</v>
      </c>
      <c r="D282" s="734" t="s">
        <v>3649</v>
      </c>
      <c r="E282" s="504">
        <v>15</v>
      </c>
      <c r="F282" s="33">
        <v>324</v>
      </c>
      <c r="G282" s="33" t="s">
        <v>105</v>
      </c>
      <c r="H282" s="33" t="s">
        <v>105</v>
      </c>
      <c r="I282" s="573">
        <v>745.25</v>
      </c>
      <c r="J282" s="430">
        <f t="shared" si="70"/>
        <v>2.1469305602146931</v>
      </c>
      <c r="K282" s="575">
        <v>4</v>
      </c>
      <c r="L282" s="406">
        <v>4</v>
      </c>
      <c r="M282" s="423">
        <f t="shared" si="71"/>
        <v>16</v>
      </c>
      <c r="N282" s="183" t="s">
        <v>281</v>
      </c>
      <c r="O282" s="505">
        <v>3</v>
      </c>
      <c r="P282" s="422">
        <v>45898</v>
      </c>
      <c r="Q282" s="422">
        <v>45929</v>
      </c>
      <c r="R282" s="423">
        <f t="shared" si="72"/>
        <v>33.333333333333329</v>
      </c>
      <c r="S282" s="474">
        <f>IF(INDEX(Historical!$D$7:$D$1190,MATCH(B282,Historical!$B$7:$B$1192,0))=0,"n/a",(INDEX(Historical!$C$7:$C$1190,MATCH(B282,Historical!$B$7:$B$1192,0))/INDEX(Historical!$D$7:$D$1190,MATCH(B282,Historical!$B$7:$B$1192,0))-1)*100)</f>
        <v>9.5238095238095344</v>
      </c>
      <c r="T282" s="474">
        <f>IF(INDEX(Historical!$F$7:$F$1190,MATCH(B282,Historical!$B$7:$B$1192,0))=0,"n/a",((INDEX(Historical!$C$7:$C$1190,MATCH(B282,Historical!$B$7:$B$1192,0))/INDEX(Historical!$F$7:$F$1190,MATCH(B282,Historical!$B$7:$B$1192,0)))^(1/3)-1)*100)</f>
        <v>20.946924089664122</v>
      </c>
      <c r="U282" s="474">
        <f>IF(INDEX(Historical!$H$7:$H$1190,MATCH(B282,Historical!$B$7:$B$1192,0))=0,"n/a",((INDEX(Historical!$C$7:$C$1190,MATCH(B282,Historical!$B$7:$B$1192,0))/INDEX(Historical!$H$7:$H$1190,MATCH(B282,Historical!$B$7:$B$1192,0)))^(1/5)-1)*100)</f>
        <v>22.611145178961166</v>
      </c>
      <c r="V282" s="474">
        <f>IF(INDEX(Historical!$M$7:$M$1190,MATCH(B282,Historical!$B$7:$B$1192,0))=0,"n/a",((INDEX(Historical!$C$7:$C$1190,MATCH(B282,Historical!$B$7:$B$1192,0))/INDEX(Historical!$M$7:$M$1190,MATCH(B282,Historical!$B$7:$B$1192,0)))^(1/10)-1)*100)</f>
        <v>17.720346631536277</v>
      </c>
      <c r="W282" s="475">
        <f t="shared" si="73"/>
        <v>1.2759990337164684</v>
      </c>
      <c r="X282" s="476">
        <f t="shared" si="74"/>
        <v>1.6116283092630908</v>
      </c>
      <c r="Y282" s="451"/>
      <c r="Z282" s="430">
        <f t="shared" si="75"/>
        <v>35.257822829440279</v>
      </c>
      <c r="AA282" s="581">
        <f t="shared" si="76"/>
        <v>16.422432789775229</v>
      </c>
      <c r="AB282" s="406">
        <v>12</v>
      </c>
      <c r="AC282" s="568">
        <v>45.38</v>
      </c>
      <c r="AD282" s="568">
        <v>1.2</v>
      </c>
      <c r="AE282" s="568">
        <v>1.8</v>
      </c>
      <c r="AF282" s="568">
        <v>2.0699999999999998</v>
      </c>
      <c r="AG282" s="568">
        <v>12.78</v>
      </c>
      <c r="AH282" s="568">
        <v>14.75</v>
      </c>
      <c r="AI282" s="568">
        <v>13.969999999999999</v>
      </c>
      <c r="AJ282" s="568">
        <v>14.030000000000001</v>
      </c>
      <c r="AK282" s="568">
        <v>13.68</v>
      </c>
      <c r="AL282" s="576">
        <v>225600</v>
      </c>
      <c r="AM282" s="571">
        <v>0.52</v>
      </c>
      <c r="AN282" s="568">
        <v>5.33</v>
      </c>
      <c r="AO282" s="510">
        <f t="shared" si="77"/>
        <v>8.3356429494006292</v>
      </c>
      <c r="AP282" s="511">
        <f t="shared" si="78"/>
        <v>24.758075739175858</v>
      </c>
      <c r="AQ282" s="582">
        <f t="shared" si="79"/>
        <v>22.917200450519569</v>
      </c>
      <c r="AR282" s="430">
        <f>INDEX(Historical!$C$7:$C$1190,MATCH(B282,Historical!$B$7:$B$1214,0))*IF(AH282="n/a",1.03,IF(AH282&lt;0,1.01,IF(AH282&gt;10,1.1,(1+AH282/100))))</f>
        <v>12.65</v>
      </c>
      <c r="AS282" s="581">
        <f t="shared" si="80"/>
        <v>13.915000000000001</v>
      </c>
      <c r="AT282" s="581">
        <f t="shared" si="83"/>
        <v>15.306500000000002</v>
      </c>
      <c r="AU282" s="581">
        <f t="shared" si="83"/>
        <v>16.837150000000005</v>
      </c>
      <c r="AV282" s="581">
        <f t="shared" si="83"/>
        <v>18.520865000000008</v>
      </c>
      <c r="AW282" s="430">
        <f t="shared" si="81"/>
        <v>77.229515000000021</v>
      </c>
      <c r="AX282" s="516">
        <f t="shared" si="82"/>
        <v>10.362900369003693</v>
      </c>
      <c r="AY282" s="606">
        <v>1.4</v>
      </c>
      <c r="AZ282" s="571">
        <v>69.61</v>
      </c>
      <c r="BA282" s="571">
        <v>-1.0699999999999998</v>
      </c>
      <c r="BB282" s="571">
        <v>4.1900000000000004</v>
      </c>
      <c r="BC282" s="571">
        <v>20.52</v>
      </c>
      <c r="BE282" s="421">
        <v>2011</v>
      </c>
      <c r="BF282" s="421">
        <f t="shared" si="84"/>
        <v>1</v>
      </c>
      <c r="BG282" s="578">
        <v>0.91</v>
      </c>
      <c r="BH282" t="s">
        <v>3876</v>
      </c>
      <c r="BI282" t="s">
        <v>3877</v>
      </c>
    </row>
    <row r="283" spans="1:61" ht="11.25" customHeight="1" x14ac:dyDescent="0.25">
      <c r="A283" s="95" t="s">
        <v>1165</v>
      </c>
      <c r="B283" s="405" t="s">
        <v>1166</v>
      </c>
      <c r="C283" s="734" t="s">
        <v>3636</v>
      </c>
      <c r="D283" s="734" t="s">
        <v>4811</v>
      </c>
      <c r="E283" s="504">
        <v>13</v>
      </c>
      <c r="F283" s="33">
        <v>389</v>
      </c>
      <c r="G283" s="33" t="s">
        <v>36</v>
      </c>
      <c r="H283" s="33" t="s">
        <v>114</v>
      </c>
      <c r="I283" s="573">
        <v>28.59</v>
      </c>
      <c r="J283" s="430">
        <f t="shared" si="70"/>
        <v>6.5757257782441405</v>
      </c>
      <c r="K283" s="575">
        <v>0.47</v>
      </c>
      <c r="L283" s="406">
        <v>4</v>
      </c>
      <c r="M283" s="423">
        <f t="shared" si="71"/>
        <v>1.88</v>
      </c>
      <c r="N283" s="183" t="s">
        <v>262</v>
      </c>
      <c r="O283" s="505">
        <v>0.45</v>
      </c>
      <c r="P283" s="422">
        <v>45652</v>
      </c>
      <c r="Q283" s="422">
        <v>45666</v>
      </c>
      <c r="R283" s="423">
        <f t="shared" si="72"/>
        <v>4.4444444444444366</v>
      </c>
      <c r="S283" s="474">
        <f>IF(INDEX(Historical!$D$7:$D$1190,MATCH(B283,Historical!$B$7:$B$1192,0))=0,"n/a",(INDEX(Historical!$C$7:$C$1190,MATCH(B283,Historical!$B$7:$B$1192,0))/INDEX(Historical!$D$7:$D$1190,MATCH(B283,Historical!$B$7:$B$1192,0))-1)*100)</f>
        <v>4.6511627906976827</v>
      </c>
      <c r="T283" s="474">
        <f>IF(INDEX(Historical!$F$7:$F$1190,MATCH(B283,Historical!$B$7:$B$1192,0))=0,"n/a",((INDEX(Historical!$C$7:$C$1190,MATCH(B283,Historical!$B$7:$B$1192,0))/INDEX(Historical!$F$7:$F$1190,MATCH(B283,Historical!$B$7:$B$1192,0)))^(1/3)-1)*100)</f>
        <v>4.8856246288386806</v>
      </c>
      <c r="U283" s="474">
        <f>IF(INDEX(Historical!$H$7:$H$1190,MATCH(B283,Historical!$B$7:$B$1192,0))=0,"n/a",((INDEX(Historical!$C$7:$C$1190,MATCH(B283,Historical!$B$7:$B$1192,0))/INDEX(Historical!$H$7:$H$1190,MATCH(B283,Historical!$B$7:$B$1192,0)))^(1/5)-1)*100)</f>
        <v>5.1547496797280434</v>
      </c>
      <c r="V283" s="474">
        <f>IF(INDEX(Historical!$M$7:$M$1190,MATCH(B283,Historical!$B$7:$B$1192,0))=0,"n/a",((INDEX(Historical!$C$7:$C$1190,MATCH(B283,Historical!$B$7:$B$1192,0))/INDEX(Historical!$M$7:$M$1190,MATCH(B283,Historical!$B$7:$B$1192,0)))^(1/10)-1)*100)</f>
        <v>8.4471771197698544</v>
      </c>
      <c r="W283" s="475">
        <f t="shared" si="73"/>
        <v>0.61023340775746471</v>
      </c>
      <c r="X283" s="476">
        <f t="shared" si="74"/>
        <v>4.5217102453754761</v>
      </c>
      <c r="Y283" s="439"/>
      <c r="Z283" s="430">
        <f t="shared" si="75"/>
        <v>163.47826086956522</v>
      </c>
      <c r="AA283" s="581">
        <f t="shared" si="76"/>
        <v>24.860869565217392</v>
      </c>
      <c r="AB283" s="406">
        <v>12</v>
      </c>
      <c r="AC283" s="568">
        <v>1.1499999999999999</v>
      </c>
      <c r="AD283" s="568">
        <v>8.73</v>
      </c>
      <c r="AE283" s="568">
        <v>7.7</v>
      </c>
      <c r="AF283" s="568">
        <v>1.65</v>
      </c>
      <c r="AG283" s="568">
        <v>6.87</v>
      </c>
      <c r="AH283" s="568">
        <v>-8</v>
      </c>
      <c r="AI283" s="568">
        <v>13.569999999999999</v>
      </c>
      <c r="AJ283" s="568">
        <v>1.1400000000000001</v>
      </c>
      <c r="AK283" s="568">
        <v>2.85</v>
      </c>
      <c r="AL283" s="576">
        <v>1620</v>
      </c>
      <c r="AM283" s="571">
        <v>6.81</v>
      </c>
      <c r="AN283" s="568">
        <v>0.95</v>
      </c>
      <c r="AO283" s="510">
        <f t="shared" si="77"/>
        <v>-13.130394107245209</v>
      </c>
      <c r="AP283" s="511">
        <f t="shared" si="78"/>
        <v>11.730475457972183</v>
      </c>
      <c r="AQ283" s="582">
        <f t="shared" si="79"/>
        <v>35.023347417496979</v>
      </c>
      <c r="AR283" s="430">
        <f>INDEX(Historical!$C$7:$C$1190,MATCH(B283,Historical!$B$7:$B$1214,0))*IF(AH283="n/a",1.03,IF(AH283&lt;0,1.01,IF(AH283&gt;10,1.1,(1+AH283/100))))</f>
        <v>1.8180000000000001</v>
      </c>
      <c r="AS283" s="581">
        <f t="shared" si="80"/>
        <v>1.9998000000000002</v>
      </c>
      <c r="AT283" s="581">
        <f t="shared" si="83"/>
        <v>2.0567943000000004</v>
      </c>
      <c r="AU283" s="581">
        <f t="shared" si="83"/>
        <v>2.1154129375500004</v>
      </c>
      <c r="AV283" s="581">
        <f t="shared" si="83"/>
        <v>2.1757022062701754</v>
      </c>
      <c r="AW283" s="430">
        <f t="shared" si="81"/>
        <v>10.165709443820177</v>
      </c>
      <c r="AX283" s="516">
        <f t="shared" si="82"/>
        <v>35.556871087163962</v>
      </c>
      <c r="AY283" s="606">
        <v>0.88</v>
      </c>
      <c r="AZ283" s="571">
        <v>8.2100000000000009</v>
      </c>
      <c r="BA283" s="571">
        <v>-15.53</v>
      </c>
      <c r="BB283" s="571">
        <v>2.13</v>
      </c>
      <c r="BC283" s="571">
        <v>-3.5999999999999996</v>
      </c>
      <c r="BE283" s="421">
        <v>2013</v>
      </c>
      <c r="BF283" s="421">
        <f t="shared" si="84"/>
        <v>1</v>
      </c>
      <c r="BG283" s="578">
        <v>3.4000000000000004</v>
      </c>
      <c r="BH283" t="s">
        <v>3876</v>
      </c>
      <c r="BI283" t="s">
        <v>3878</v>
      </c>
    </row>
    <row r="284" spans="1:61" ht="11.25" customHeight="1" x14ac:dyDescent="0.25">
      <c r="A284" s="577" t="s">
        <v>4257</v>
      </c>
      <c r="B284" s="405" t="s">
        <v>3996</v>
      </c>
      <c r="C284" s="734" t="s">
        <v>130</v>
      </c>
      <c r="D284" s="734" t="s">
        <v>3654</v>
      </c>
      <c r="E284" s="504">
        <v>11</v>
      </c>
      <c r="F284" s="33">
        <v>483</v>
      </c>
      <c r="G284" s="33" t="s">
        <v>105</v>
      </c>
      <c r="H284" s="33" t="s">
        <v>105</v>
      </c>
      <c r="I284" s="573">
        <v>9.66</v>
      </c>
      <c r="J284" s="430">
        <f t="shared" si="70"/>
        <v>3.1465838509316773</v>
      </c>
      <c r="K284" s="575">
        <v>2.5329999999999998E-2</v>
      </c>
      <c r="L284" s="406">
        <v>12</v>
      </c>
      <c r="M284" s="423">
        <f t="shared" si="71"/>
        <v>0.30396000000000001</v>
      </c>
      <c r="N284" s="183" t="s">
        <v>991</v>
      </c>
      <c r="O284" s="505">
        <v>2.5080000000000002E-2</v>
      </c>
      <c r="P284" s="422">
        <v>45642</v>
      </c>
      <c r="Q284" s="422">
        <v>45656</v>
      </c>
      <c r="R284" s="423">
        <f t="shared" si="72"/>
        <v>0.99681020733651016</v>
      </c>
      <c r="S284" s="474">
        <f>IF(INDEX(Historical!$D$7:$D$1190,MATCH(B284,Historical!$B$7:$B$1192,0))=0,"n/a",(INDEX(Historical!$C$7:$C$1190,MATCH(B284,Historical!$B$7:$B$1192,0))/INDEX(Historical!$D$7:$D$1190,MATCH(B284,Historical!$B$7:$B$1192,0))-1)*100)</f>
        <v>1.0060024814727786</v>
      </c>
      <c r="T284" s="474">
        <f>IF(INDEX(Historical!$F$7:$F$1190,MATCH(B284,Historical!$B$7:$B$1192,0))=0,"n/a",((INDEX(Historical!$C$7:$C$1190,MATCH(B284,Historical!$B$7:$B$1192,0))/INDEX(Historical!$F$7:$F$1190,MATCH(B284,Historical!$B$7:$B$1192,0)))^(1/3)-1)*100)</f>
        <v>1.0036229591040335</v>
      </c>
      <c r="U284" s="474">
        <f>IF(INDEX(Historical!$H$7:$H$1190,MATCH(B284,Historical!$B$7:$B$1192,0))=0,"n/a",((INDEX(Historical!$C$7:$C$1190,MATCH(B284,Historical!$B$7:$B$1192,0))/INDEX(Historical!$H$7:$H$1190,MATCH(B284,Historical!$B$7:$B$1192,0)))^(1/5)-1)*100)</f>
        <v>1.001408307115792</v>
      </c>
      <c r="V284" s="474">
        <f>IF(INDEX(Historical!$M$7:$M$1190,MATCH(B284,Historical!$B$7:$B$1192,0))=0,"n/a",((INDEX(Historical!$C$7:$C$1190,MATCH(B284,Historical!$B$7:$B$1192,0))/INDEX(Historical!$M$7:$M$1190,MATCH(B284,Historical!$B$7:$B$1192,0)))^(1/10)-1)*100)</f>
        <v>5.2366696919325717</v>
      </c>
      <c r="W284" s="475">
        <f t="shared" si="73"/>
        <v>0.19122999272964003</v>
      </c>
      <c r="X284" s="476">
        <f t="shared" si="74"/>
        <v>5.5052683183935781E-2</v>
      </c>
      <c r="Y284" s="451"/>
      <c r="Z284" s="430">
        <f t="shared" si="75"/>
        <v>138.16363636363639</v>
      </c>
      <c r="AA284" s="581">
        <f t="shared" si="76"/>
        <v>43.909090909090907</v>
      </c>
      <c r="AB284" s="406">
        <v>12</v>
      </c>
      <c r="AC284" s="568">
        <v>0.22</v>
      </c>
      <c r="AD284" s="568" t="s">
        <v>135</v>
      </c>
      <c r="AE284" s="568">
        <v>4.8899999999999997</v>
      </c>
      <c r="AF284" s="568">
        <v>3.46</v>
      </c>
      <c r="AG284" s="568">
        <v>8.9599999999999991</v>
      </c>
      <c r="AH284" s="568">
        <v>-15.379999999999999</v>
      </c>
      <c r="AI284" s="568">
        <v>25</v>
      </c>
      <c r="AJ284" s="568">
        <v>18.190000000000001</v>
      </c>
      <c r="AK284" s="568" t="s">
        <v>135</v>
      </c>
      <c r="AL284" s="576">
        <v>265.39999999999998</v>
      </c>
      <c r="AM284" s="571">
        <v>58.79</v>
      </c>
      <c r="AN284" s="568">
        <v>1.61</v>
      </c>
      <c r="AO284" s="510">
        <f t="shared" si="77"/>
        <v>-39.761098751043434</v>
      </c>
      <c r="AP284" s="511">
        <f t="shared" si="78"/>
        <v>4.1479921580474688</v>
      </c>
      <c r="AQ284" s="582">
        <f t="shared" si="79"/>
        <v>159.8507730264127</v>
      </c>
      <c r="AR284" s="430">
        <f>INDEX(Historical!$C$7:$C$1190,MATCH(B284,Historical!$B$7:$B$1214,0))*IF(AH284="n/a",1.03,IF(AH284&lt;0,1.01,IF(AH284&gt;10,1.1,(1+AH284/100))))</f>
        <v>0.3042221</v>
      </c>
      <c r="AS284" s="581">
        <f t="shared" si="80"/>
        <v>0.33464431</v>
      </c>
      <c r="AT284" s="581">
        <f t="shared" si="83"/>
        <v>0.34468363930000001</v>
      </c>
      <c r="AU284" s="581">
        <f t="shared" si="83"/>
        <v>0.35502414847900005</v>
      </c>
      <c r="AV284" s="581">
        <f t="shared" si="83"/>
        <v>0.36567487293337003</v>
      </c>
      <c r="AW284" s="430">
        <f t="shared" si="81"/>
        <v>1.7042490707123701</v>
      </c>
      <c r="AX284" s="516">
        <f t="shared" si="82"/>
        <v>17.642329924558698</v>
      </c>
      <c r="AY284" s="606">
        <v>1.04</v>
      </c>
      <c r="AZ284" s="571">
        <v>3.09</v>
      </c>
      <c r="BA284" s="571">
        <v>-30.9</v>
      </c>
      <c r="BB284" s="571">
        <v>-4.0199999999999996</v>
      </c>
      <c r="BC284" s="571">
        <v>-11.700000000000001</v>
      </c>
      <c r="BE284" s="421">
        <v>2014</v>
      </c>
      <c r="BF284" s="421">
        <f t="shared" si="84"/>
        <v>1</v>
      </c>
      <c r="BG284" s="578">
        <v>1.34</v>
      </c>
      <c r="BH284" t="s">
        <v>3876</v>
      </c>
      <c r="BI284" t="s">
        <v>3877</v>
      </c>
    </row>
    <row r="285" spans="1:61" ht="11.25" customHeight="1" x14ac:dyDescent="0.25">
      <c r="A285" s="8" t="s">
        <v>4258</v>
      </c>
      <c r="B285" s="405" t="s">
        <v>368</v>
      </c>
      <c r="C285" s="734" t="s">
        <v>111</v>
      </c>
      <c r="D285" s="734" t="s">
        <v>3647</v>
      </c>
      <c r="E285" s="504">
        <v>54</v>
      </c>
      <c r="F285" s="33">
        <v>32</v>
      </c>
      <c r="G285" s="33" t="s">
        <v>105</v>
      </c>
      <c r="H285" s="33" t="s">
        <v>105</v>
      </c>
      <c r="I285" s="568">
        <v>1013.5</v>
      </c>
      <c r="J285" s="430">
        <f t="shared" si="70"/>
        <v>0.89195855944745916</v>
      </c>
      <c r="K285" s="575">
        <v>2.2599999999999998</v>
      </c>
      <c r="L285" s="406">
        <v>4</v>
      </c>
      <c r="M285" s="423">
        <f t="shared" si="71"/>
        <v>9.0399999999999991</v>
      </c>
      <c r="N285" s="183" t="s">
        <v>118</v>
      </c>
      <c r="O285" s="505">
        <v>2.0499999999999998</v>
      </c>
      <c r="P285" s="422">
        <v>45789</v>
      </c>
      <c r="Q285" s="422">
        <v>45809</v>
      </c>
      <c r="R285" s="423">
        <f t="shared" si="72"/>
        <v>10.24390243902439</v>
      </c>
      <c r="S285" s="474">
        <f>IF(INDEX(Historical!$D$7:$D$1190,MATCH(B285,Historical!$B$7:$B$1192,0))=0,"n/a",(INDEX(Historical!$C$7:$C$1190,MATCH(B285,Historical!$B$7:$B$1192,0))/INDEX(Historical!$D$7:$D$1190,MATCH(B285,Historical!$B$7:$B$1192,0))-1)*100)</f>
        <v>9.7260273972602729</v>
      </c>
      <c r="T285" s="474">
        <f>IF(INDEX(Historical!$F$7:$F$1190,MATCH(B285,Historical!$B$7:$B$1192,0))=0,"n/a",((INDEX(Historical!$C$7:$C$1190,MATCH(B285,Historical!$B$7:$B$1192,0))/INDEX(Historical!$F$7:$F$1190,MATCH(B285,Historical!$B$7:$B$1192,0)))^(1/3)-1)*100)</f>
        <v>7.822786844623475</v>
      </c>
      <c r="U285" s="474">
        <f>IF(INDEX(Historical!$H$7:$H$1190,MATCH(B285,Historical!$B$7:$B$1192,0))=0,"n/a",((INDEX(Historical!$C$7:$C$1190,MATCH(B285,Historical!$B$7:$B$1192,0))/INDEX(Historical!$H$7:$H$1190,MATCH(B285,Historical!$B$7:$B$1192,0)))^(1/5)-1)*100)</f>
        <v>7.1166140197320926</v>
      </c>
      <c r="V285" s="474">
        <f>IF(INDEX(Historical!$M$7:$M$1190,MATCH(B285,Historical!$B$7:$B$1192,0))=0,"n/a",((INDEX(Historical!$C$7:$C$1190,MATCH(B285,Historical!$B$7:$B$1192,0))/INDEX(Historical!$M$7:$M$1190,MATCH(B285,Historical!$B$7:$B$1192,0)))^(1/10)-1)*100)</f>
        <v>6.7455172779973926</v>
      </c>
      <c r="W285" s="475">
        <f t="shared" si="73"/>
        <v>1.0550138301394836</v>
      </c>
      <c r="X285" s="476">
        <f t="shared" si="74"/>
        <v>0.35057211919862524</v>
      </c>
      <c r="Y285" s="405"/>
      <c r="Z285" s="430">
        <f t="shared" si="75"/>
        <v>22.811001766338627</v>
      </c>
      <c r="AA285" s="581">
        <f t="shared" si="76"/>
        <v>25.574060055513499</v>
      </c>
      <c r="AB285" s="406">
        <v>12</v>
      </c>
      <c r="AC285" s="568">
        <v>39.630000000000003</v>
      </c>
      <c r="AD285" s="568">
        <v>3.33</v>
      </c>
      <c r="AE285" s="568">
        <v>2.77</v>
      </c>
      <c r="AF285" s="568">
        <v>13.22</v>
      </c>
      <c r="AG285" s="568">
        <v>55.300000000000004</v>
      </c>
      <c r="AH285" s="568">
        <v>1.67</v>
      </c>
      <c r="AI285" s="568">
        <v>11.29</v>
      </c>
      <c r="AJ285" s="568">
        <v>20.3</v>
      </c>
      <c r="AK285" s="568">
        <v>7.6700000000000008</v>
      </c>
      <c r="AL285" s="576">
        <v>48480</v>
      </c>
      <c r="AM285" s="571">
        <v>6.11</v>
      </c>
      <c r="AN285" s="568">
        <v>0.74</v>
      </c>
      <c r="AO285" s="510">
        <f t="shared" si="77"/>
        <v>-17.565487476333949</v>
      </c>
      <c r="AP285" s="511">
        <f t="shared" si="78"/>
        <v>8.0085725791795515</v>
      </c>
      <c r="AQ285" s="582">
        <f t="shared" si="79"/>
        <v>287.63618334371699</v>
      </c>
      <c r="AR285" s="430">
        <f>INDEX(Historical!$C$7:$C$1190,MATCH(B285,Historical!$B$7:$B$1214,0))*IF(AH285="n/a",1.03,IF(AH285&lt;0,1.01,IF(AH285&gt;10,1.1,(1+AH285/100))))</f>
        <v>8.1437669999999986</v>
      </c>
      <c r="AS285" s="581">
        <f t="shared" si="80"/>
        <v>8.958143699999999</v>
      </c>
      <c r="AT285" s="581">
        <f t="shared" si="83"/>
        <v>9.6452333217899984</v>
      </c>
      <c r="AU285" s="581">
        <f t="shared" si="83"/>
        <v>10.385022717571291</v>
      </c>
      <c r="AV285" s="581">
        <f t="shared" si="83"/>
        <v>11.181553960009008</v>
      </c>
      <c r="AW285" s="430">
        <f t="shared" si="81"/>
        <v>48.313720699370293</v>
      </c>
      <c r="AX285" s="516">
        <f t="shared" si="82"/>
        <v>4.7670173359023478</v>
      </c>
      <c r="AY285" s="606">
        <v>1.17</v>
      </c>
      <c r="AZ285" s="571">
        <v>13.370000000000001</v>
      </c>
      <c r="BA285" s="571">
        <v>-17.440000000000001</v>
      </c>
      <c r="BB285" s="571">
        <v>-0.08</v>
      </c>
      <c r="BC285" s="571">
        <v>-3.65</v>
      </c>
      <c r="BE285" s="421">
        <v>1972</v>
      </c>
      <c r="BF285" s="421">
        <f t="shared" si="84"/>
        <v>6</v>
      </c>
      <c r="BG285" s="578">
        <v>22.23</v>
      </c>
      <c r="BH285" t="s">
        <v>3876</v>
      </c>
      <c r="BI285" t="s">
        <v>3877</v>
      </c>
    </row>
    <row r="286" spans="1:61" s="540" customFormat="1" ht="11.25" customHeight="1" x14ac:dyDescent="0.25">
      <c r="A286" s="602" t="s">
        <v>4941</v>
      </c>
      <c r="B286" s="546" t="s">
        <v>1186</v>
      </c>
      <c r="C286" s="734" t="s">
        <v>107</v>
      </c>
      <c r="D286" s="734" t="s">
        <v>4810</v>
      </c>
      <c r="E286" s="524">
        <v>7</v>
      </c>
      <c r="F286" s="33">
        <v>612</v>
      </c>
      <c r="G286" s="720" t="s">
        <v>105</v>
      </c>
      <c r="H286" s="720" t="s">
        <v>105</v>
      </c>
      <c r="I286" s="525">
        <v>28.24</v>
      </c>
      <c r="J286" s="526">
        <f t="shared" si="70"/>
        <v>5.9490084985835701</v>
      </c>
      <c r="K286" s="527">
        <v>0.42</v>
      </c>
      <c r="L286" s="528">
        <v>4</v>
      </c>
      <c r="M286" s="529">
        <f t="shared" si="71"/>
        <v>1.68</v>
      </c>
      <c r="N286" s="530" t="s">
        <v>126</v>
      </c>
      <c r="O286" s="531">
        <v>0.41499999999999998</v>
      </c>
      <c r="P286" s="714">
        <v>45751</v>
      </c>
      <c r="Q286" s="714">
        <v>45765</v>
      </c>
      <c r="R286" s="529">
        <f t="shared" si="72"/>
        <v>1.2048192771084349</v>
      </c>
      <c r="S286" s="474">
        <f>IF(INDEX(Historical!$D$7:$D$1190,MATCH(B286,Historical!$B$7:$B$1192,0))=0,"n/a",(INDEX(Historical!$C$7:$C$1190,MATCH(B286,Historical!$B$7:$B$1192,0))/INDEX(Historical!$D$7:$D$1190,MATCH(B286,Historical!$B$7:$B$1192,0))-1)*100)</f>
        <v>5.1282051282051322</v>
      </c>
      <c r="T286" s="474">
        <f>IF(INDEX(Historical!$F$7:$F$1190,MATCH(B286,Historical!$B$7:$B$1192,0))=0,"n/a",((INDEX(Historical!$C$7:$C$1190,MATCH(B286,Historical!$B$7:$B$1192,0))/INDEX(Historical!$F$7:$F$1190,MATCH(B286,Historical!$B$7:$B$1192,0)))^(1/3)-1)*100)</f>
        <v>5.6678852579815864</v>
      </c>
      <c r="U286" s="474">
        <f>IF(INDEX(Historical!$H$7:$H$1190,MATCH(B286,Historical!$B$7:$B$1192,0))=0,"n/a",((INDEX(Historical!$C$7:$C$1190,MATCH(B286,Historical!$B$7:$B$1192,0))/INDEX(Historical!$H$7:$H$1190,MATCH(B286,Historical!$B$7:$B$1192,0)))^(1/5)-1)*100)</f>
        <v>4.2011510689136111</v>
      </c>
      <c r="V286" s="474">
        <f>IF(INDEX(Historical!$M$7:$M$1190,MATCH(B286,Historical!$B$7:$B$1192,0))=0,"n/a",((INDEX(Historical!$C$7:$C$1190,MATCH(B286,Historical!$B$7:$B$1192,0))/INDEX(Historical!$M$7:$M$1190,MATCH(B286,Historical!$B$7:$B$1192,0)))^(1/10)-1)*100)</f>
        <v>6.503282523301368</v>
      </c>
      <c r="W286" s="475">
        <f t="shared" si="73"/>
        <v>0.64600469899021273</v>
      </c>
      <c r="X286" s="476">
        <f t="shared" si="74"/>
        <v>0.7638456488933838</v>
      </c>
      <c r="Y286" s="697"/>
      <c r="Z286" s="526">
        <f t="shared" si="75"/>
        <v>111.25827814569536</v>
      </c>
      <c r="AA286" s="533">
        <f t="shared" si="76"/>
        <v>18.701986754966885</v>
      </c>
      <c r="AB286" s="528">
        <v>12</v>
      </c>
      <c r="AC286" s="534">
        <v>1.51</v>
      </c>
      <c r="AD286" s="534">
        <v>2.0099999999999998</v>
      </c>
      <c r="AE286" s="534">
        <v>9.56</v>
      </c>
      <c r="AF286" s="534">
        <v>1.39</v>
      </c>
      <c r="AG286" s="534">
        <v>8.52</v>
      </c>
      <c r="AH286" s="534">
        <v>8.35</v>
      </c>
      <c r="AI286" s="534">
        <v>10.02</v>
      </c>
      <c r="AJ286" s="534">
        <v>5.5</v>
      </c>
      <c r="AK286" s="534">
        <v>9.31</v>
      </c>
      <c r="AL286" s="535">
        <v>3500</v>
      </c>
      <c r="AM286" s="536">
        <v>1.29</v>
      </c>
      <c r="AN286" s="534">
        <v>1.86</v>
      </c>
      <c r="AO286" s="537">
        <f t="shared" si="77"/>
        <v>-8.5518271874697049</v>
      </c>
      <c r="AP286" s="538">
        <f t="shared" si="78"/>
        <v>10.15015956749718</v>
      </c>
      <c r="AQ286" s="582">
        <f t="shared" si="79"/>
        <v>7.4880077846495086</v>
      </c>
      <c r="AR286" s="430">
        <f>INDEX(Historical!$C$7:$C$1190,MATCH(B286,Historical!$B$7:$B$1214,0))*IF(AH286="n/a",1.03,IF(AH286&lt;0,1.01,IF(AH286&gt;10,1.1,(1+AH286/100))))</f>
        <v>1.7769399999999997</v>
      </c>
      <c r="AS286" s="533">
        <f t="shared" si="80"/>
        <v>1.954634</v>
      </c>
      <c r="AT286" s="533">
        <f t="shared" si="83"/>
        <v>2.1366104253999998</v>
      </c>
      <c r="AU286" s="533">
        <f t="shared" si="83"/>
        <v>2.3355288560047396</v>
      </c>
      <c r="AV286" s="533">
        <f t="shared" si="83"/>
        <v>2.5529665924987808</v>
      </c>
      <c r="AW286" s="526">
        <f t="shared" si="81"/>
        <v>10.756679873903519</v>
      </c>
      <c r="AX286" s="539">
        <f t="shared" si="82"/>
        <v>38.090226182377904</v>
      </c>
      <c r="AY286" s="607">
        <v>1.59</v>
      </c>
      <c r="AZ286" s="536">
        <v>28.470000000000002</v>
      </c>
      <c r="BA286" s="536">
        <v>-22.759999999999998</v>
      </c>
      <c r="BB286" s="536">
        <v>4.68</v>
      </c>
      <c r="BC286" s="536">
        <v>3.09</v>
      </c>
      <c r="BD286" s="592"/>
      <c r="BE286" s="421">
        <v>2019</v>
      </c>
      <c r="BF286" s="421">
        <f t="shared" si="84"/>
        <v>1</v>
      </c>
      <c r="BG286" s="559">
        <v>2.85</v>
      </c>
      <c r="BH286" t="s">
        <v>3876</v>
      </c>
      <c r="BI286" t="s">
        <v>3877</v>
      </c>
    </row>
    <row r="287" spans="1:61" ht="11.25" customHeight="1" x14ac:dyDescent="0.25">
      <c r="A287" s="577" t="s">
        <v>4704</v>
      </c>
      <c r="B287" s="405" t="s">
        <v>4702</v>
      </c>
      <c r="C287" s="734" t="s">
        <v>243</v>
      </c>
      <c r="D287" s="734" t="s">
        <v>3664</v>
      </c>
      <c r="E287" s="504">
        <v>9</v>
      </c>
      <c r="F287" s="33">
        <v>550</v>
      </c>
      <c r="G287" s="33" t="s">
        <v>105</v>
      </c>
      <c r="H287" s="33" t="s">
        <v>105</v>
      </c>
      <c r="I287" s="573">
        <v>14.74</v>
      </c>
      <c r="J287" s="430">
        <f t="shared" si="70"/>
        <v>3.2564450474898234</v>
      </c>
      <c r="K287" s="575">
        <v>0.12</v>
      </c>
      <c r="L287" s="406">
        <v>4</v>
      </c>
      <c r="M287" s="423">
        <f t="shared" si="71"/>
        <v>0.48</v>
      </c>
      <c r="N287" s="183" t="s">
        <v>147</v>
      </c>
      <c r="O287" s="505">
        <v>0.115</v>
      </c>
      <c r="P287" s="422">
        <v>45807</v>
      </c>
      <c r="Q287" s="422">
        <v>45821</v>
      </c>
      <c r="R287" s="423">
        <f t="shared" si="72"/>
        <v>4.3478260869565135</v>
      </c>
      <c r="S287" s="474">
        <f>IF(INDEX(Historical!$D$7:$D$1190,MATCH(B287,Historical!$B$7:$B$1192,0))=0,"n/a",(INDEX(Historical!$C$7:$C$1190,MATCH(B287,Historical!$B$7:$B$1192,0))/INDEX(Historical!$D$7:$D$1190,MATCH(B287,Historical!$B$7:$B$1192,0))-1)*100)</f>
        <v>4.5977011494252817</v>
      </c>
      <c r="T287" s="474">
        <f>IF(INDEX(Historical!$F$7:$F$1190,MATCH(B287,Historical!$B$7:$B$1192,0))=0,"n/a",((INDEX(Historical!$C$7:$C$1190,MATCH(B287,Historical!$B$7:$B$1192,0))/INDEX(Historical!$F$7:$F$1190,MATCH(B287,Historical!$B$7:$B$1192,0)))^(1/3)-1)*100)</f>
        <v>4.8265840170789165</v>
      </c>
      <c r="U287" s="474">
        <f>IF(INDEX(Historical!$H$7:$H$1190,MATCH(B287,Historical!$B$7:$B$1192,0))=0,"n/a",((INDEX(Historical!$C$7:$C$1190,MATCH(B287,Historical!$B$7:$B$1192,0))/INDEX(Historical!$H$7:$H$1190,MATCH(B287,Historical!$B$7:$B$1192,0)))^(1/5)-1)*100)</f>
        <v>5.088842545712402</v>
      </c>
      <c r="V287" s="474" t="str">
        <f>IF(INDEX(Historical!$M$7:$M$1190,MATCH(B287,Historical!$B$7:$B$1192,0))=0,"n/a",((INDEX(Historical!$C$7:$C$1190,MATCH(B287,Historical!$B$7:$B$1192,0))/INDEX(Historical!$M$7:$M$1190,MATCH(B287,Historical!$B$7:$B$1192,0)))^(1/10)-1)*100)</f>
        <v>n/a</v>
      </c>
      <c r="W287" s="475" t="str">
        <f t="shared" si="73"/>
        <v>n/a</v>
      </c>
      <c r="X287" s="476" t="str">
        <f t="shared" si="74"/>
        <v>n/a</v>
      </c>
      <c r="Y287" s="451"/>
      <c r="Z287" s="430">
        <f t="shared" si="75"/>
        <v>20.425531914893615</v>
      </c>
      <c r="AA287" s="581">
        <f t="shared" si="76"/>
        <v>6.2723404255319144</v>
      </c>
      <c r="AB287" s="406">
        <v>12</v>
      </c>
      <c r="AC287" s="568">
        <v>2.35</v>
      </c>
      <c r="AD287" s="568" t="s">
        <v>135</v>
      </c>
      <c r="AE287" s="568">
        <v>0.31</v>
      </c>
      <c r="AF287" s="568">
        <v>1.21</v>
      </c>
      <c r="AG287" s="568">
        <v>20.79</v>
      </c>
      <c r="AH287" s="568" t="s">
        <v>135</v>
      </c>
      <c r="AI287" s="568" t="s">
        <v>135</v>
      </c>
      <c r="AJ287" s="568" t="s">
        <v>135</v>
      </c>
      <c r="AK287" s="568" t="s">
        <v>135</v>
      </c>
      <c r="AL287" s="576">
        <v>198.65</v>
      </c>
      <c r="AM287" s="571">
        <v>59.34</v>
      </c>
      <c r="AN287" s="568">
        <v>0.57999999999999996</v>
      </c>
      <c r="AO287" s="510">
        <f t="shared" si="77"/>
        <v>2.0729471676703115</v>
      </c>
      <c r="AP287" s="511">
        <f t="shared" si="78"/>
        <v>8.3452875932022259</v>
      </c>
      <c r="AQ287" s="582">
        <f t="shared" si="79"/>
        <v>-41.921386935393556</v>
      </c>
      <c r="AR287" s="430">
        <f>INDEX(Historical!$C$7:$C$1190,MATCH(B287,Historical!$B$7:$B$1214,0))*IF(AH287="n/a",1.03,IF(AH287&lt;0,1.01,IF(AH287&gt;10,1.1,(1+AH287/100))))</f>
        <v>0.46865000000000001</v>
      </c>
      <c r="AS287" s="581">
        <f t="shared" si="80"/>
        <v>0.48270950000000001</v>
      </c>
      <c r="AT287" s="581">
        <f t="shared" ref="AT287:AV306" si="85">IF($AK287="n/a",1.03*AS287,IF($AK287&lt;0,1.01*AS287,IF($AK287&gt;10,1.1*AS287,(1+$AK287/100)*AS287)))</f>
        <v>0.49719078500000002</v>
      </c>
      <c r="AU287" s="581">
        <f t="shared" si="85"/>
        <v>0.51210650855000006</v>
      </c>
      <c r="AV287" s="581">
        <f t="shared" si="85"/>
        <v>0.52746970380650005</v>
      </c>
      <c r="AW287" s="430">
        <f t="shared" si="81"/>
        <v>2.4881264973565003</v>
      </c>
      <c r="AX287" s="516">
        <f t="shared" si="82"/>
        <v>16.880098353843284</v>
      </c>
      <c r="AY287" s="606">
        <v>0.03</v>
      </c>
      <c r="AZ287" s="571">
        <v>15.879999999999999</v>
      </c>
      <c r="BA287" s="571">
        <v>-53.620000000000005</v>
      </c>
      <c r="BB287" s="571">
        <v>-9.85</v>
      </c>
      <c r="BC287" s="571">
        <v>-16.400000000000002</v>
      </c>
      <c r="BE287" s="421">
        <v>2017</v>
      </c>
      <c r="BF287" s="421">
        <f t="shared" si="84"/>
        <v>1</v>
      </c>
      <c r="BG287" s="578">
        <v>8.7800000000000011</v>
      </c>
      <c r="BH287" t="s">
        <v>3876</v>
      </c>
      <c r="BI287" t="s">
        <v>3877</v>
      </c>
    </row>
    <row r="288" spans="1:61" ht="11.25" customHeight="1" x14ac:dyDescent="0.25">
      <c r="A288" s="95" t="s">
        <v>4260</v>
      </c>
      <c r="B288" s="405" t="s">
        <v>3273</v>
      </c>
      <c r="C288" s="734" t="s">
        <v>107</v>
      </c>
      <c r="D288" s="734" t="s">
        <v>3646</v>
      </c>
      <c r="E288" s="504">
        <v>12</v>
      </c>
      <c r="F288" s="33">
        <v>468</v>
      </c>
      <c r="G288" s="33" t="s">
        <v>105</v>
      </c>
      <c r="H288" s="33" t="s">
        <v>105</v>
      </c>
      <c r="I288" s="573">
        <v>56.26</v>
      </c>
      <c r="J288" s="430">
        <f t="shared" si="70"/>
        <v>2.0618556701030926</v>
      </c>
      <c r="K288" s="575">
        <v>0.28999999999999998</v>
      </c>
      <c r="L288" s="406">
        <v>4</v>
      </c>
      <c r="M288" s="423">
        <f t="shared" si="71"/>
        <v>1.1599999999999999</v>
      </c>
      <c r="N288" s="183" t="s">
        <v>234</v>
      </c>
      <c r="O288" s="505">
        <v>0.27</v>
      </c>
      <c r="P288" s="422">
        <v>45873</v>
      </c>
      <c r="Q288" s="422">
        <v>45884</v>
      </c>
      <c r="R288" s="423">
        <f t="shared" si="72"/>
        <v>7.4074074074073932</v>
      </c>
      <c r="S288" s="474">
        <f>IF(INDEX(Historical!$D$7:$D$1190,MATCH(B288,Historical!$B$7:$B$1192,0))=0,"n/a",(INDEX(Historical!$C$7:$C$1190,MATCH(B288,Historical!$B$7:$B$1192,0))/INDEX(Historical!$D$7:$D$1190,MATCH(B288,Historical!$B$7:$B$1192,0))-1)*100)</f>
        <v>1.0000000000000009</v>
      </c>
      <c r="T288" s="474">
        <f>IF(INDEX(Historical!$F$7:$F$1190,MATCH(B288,Historical!$B$7:$B$1192,0))=0,"n/a",((INDEX(Historical!$C$7:$C$1190,MATCH(B288,Historical!$B$7:$B$1192,0))/INDEX(Historical!$F$7:$F$1190,MATCH(B288,Historical!$B$7:$B$1192,0)))^(1/3)-1)*100)</f>
        <v>3.536463612604468</v>
      </c>
      <c r="U288" s="474">
        <f>IF(INDEX(Historical!$H$7:$H$1190,MATCH(B288,Historical!$B$7:$B$1192,0))=0,"n/a",((INDEX(Historical!$C$7:$C$1190,MATCH(B288,Historical!$B$7:$B$1192,0))/INDEX(Historical!$H$7:$H$1190,MATCH(B288,Historical!$B$7:$B$1192,0)))^(1/5)-1)*100)</f>
        <v>3.7548525504527142</v>
      </c>
      <c r="V288" s="474">
        <f>IF(INDEX(Historical!$M$7:$M$1190,MATCH(B288,Historical!$B$7:$B$1192,0))=0,"n/a",((INDEX(Historical!$C$7:$C$1190,MATCH(B288,Historical!$B$7:$B$1192,0))/INDEX(Historical!$M$7:$M$1190,MATCH(B288,Historical!$B$7:$B$1192,0)))^(1/10)-1)*100)</f>
        <v>30.593732124132455</v>
      </c>
      <c r="W288" s="475">
        <f t="shared" si="73"/>
        <v>0.1227327393473146</v>
      </c>
      <c r="X288" s="476">
        <f t="shared" si="74"/>
        <v>0.45239187354851973</v>
      </c>
      <c r="Y288" s="451"/>
      <c r="Z288" s="430">
        <f t="shared" si="75"/>
        <v>22.222222222222221</v>
      </c>
      <c r="AA288" s="581">
        <f t="shared" si="76"/>
        <v>10.777777777777779</v>
      </c>
      <c r="AB288" s="406">
        <v>12</v>
      </c>
      <c r="AC288" s="568">
        <v>5.22</v>
      </c>
      <c r="AD288" s="568" t="s">
        <v>135</v>
      </c>
      <c r="AE288" s="568">
        <v>2.15</v>
      </c>
      <c r="AF288" s="568">
        <v>1.07</v>
      </c>
      <c r="AG288" s="568">
        <v>10.549999999999999</v>
      </c>
      <c r="AH288" s="568">
        <v>18.32</v>
      </c>
      <c r="AI288" s="568">
        <v>0.62</v>
      </c>
      <c r="AJ288" s="568">
        <v>8.3000000000000007</v>
      </c>
      <c r="AK288" s="568" t="s">
        <v>135</v>
      </c>
      <c r="AL288" s="576">
        <v>440.26</v>
      </c>
      <c r="AM288" s="571">
        <v>14.14</v>
      </c>
      <c r="AN288" s="568">
        <v>0.36</v>
      </c>
      <c r="AO288" s="510">
        <f t="shared" si="77"/>
        <v>-4.9610695572219718</v>
      </c>
      <c r="AP288" s="511">
        <f t="shared" si="78"/>
        <v>5.8167082205558067</v>
      </c>
      <c r="AQ288" s="582">
        <f t="shared" si="79"/>
        <v>-28.407876838541569</v>
      </c>
      <c r="AR288" s="430">
        <f>INDEX(Historical!$C$7:$C$1190,MATCH(B288,Historical!$B$7:$B$1214,0))*IF(AH288="n/a",1.03,IF(AH288&lt;0,1.01,IF(AH288&gt;10,1.1,(1+AH288/100))))</f>
        <v>1.1110000000000002</v>
      </c>
      <c r="AS288" s="581">
        <f t="shared" si="80"/>
        <v>1.1178882000000001</v>
      </c>
      <c r="AT288" s="581">
        <f t="shared" si="85"/>
        <v>1.1514248460000001</v>
      </c>
      <c r="AU288" s="581">
        <f t="shared" si="85"/>
        <v>1.1859675913800001</v>
      </c>
      <c r="AV288" s="581">
        <f t="shared" si="85"/>
        <v>1.2215466191214002</v>
      </c>
      <c r="AW288" s="430">
        <f t="shared" si="81"/>
        <v>5.7878272565014006</v>
      </c>
      <c r="AX288" s="516">
        <f t="shared" si="82"/>
        <v>10.28764176413331</v>
      </c>
      <c r="AY288" s="606">
        <v>0.63</v>
      </c>
      <c r="AZ288" s="571">
        <v>42.120000000000005</v>
      </c>
      <c r="BA288" s="571">
        <v>-7.870000000000001</v>
      </c>
      <c r="BB288" s="571">
        <v>4.41</v>
      </c>
      <c r="BC288" s="571">
        <v>13.850000000000001</v>
      </c>
      <c r="BE288" s="421">
        <v>2014</v>
      </c>
      <c r="BF288" s="421">
        <f t="shared" si="84"/>
        <v>1</v>
      </c>
      <c r="BG288" s="578">
        <v>1.2</v>
      </c>
      <c r="BH288" t="s">
        <v>3876</v>
      </c>
      <c r="BI288" t="s">
        <v>3877</v>
      </c>
    </row>
    <row r="289" spans="1:61" ht="11.25" customHeight="1" x14ac:dyDescent="0.25">
      <c r="A289" s="8" t="s">
        <v>4264</v>
      </c>
      <c r="B289" s="405" t="s">
        <v>1209</v>
      </c>
      <c r="C289" s="734" t="s">
        <v>243</v>
      </c>
      <c r="D289" s="734" t="s">
        <v>3634</v>
      </c>
      <c r="E289" s="504">
        <v>16</v>
      </c>
      <c r="F289" s="33">
        <v>256</v>
      </c>
      <c r="G289" s="33" t="s">
        <v>114</v>
      </c>
      <c r="H289" s="33" t="s">
        <v>114</v>
      </c>
      <c r="I289" s="573">
        <v>406.77</v>
      </c>
      <c r="J289" s="430">
        <f t="shared" si="70"/>
        <v>2.2617203825257519</v>
      </c>
      <c r="K289" s="575">
        <v>2.2999999999999998</v>
      </c>
      <c r="L289" s="406">
        <v>4</v>
      </c>
      <c r="M289" s="423">
        <f t="shared" si="71"/>
        <v>9.1999999999999993</v>
      </c>
      <c r="N289" s="183" t="s">
        <v>580</v>
      </c>
      <c r="O289" s="505">
        <v>2.25</v>
      </c>
      <c r="P289" s="422">
        <v>45729</v>
      </c>
      <c r="Q289" s="422">
        <v>45743</v>
      </c>
      <c r="R289" s="423">
        <f t="shared" si="72"/>
        <v>2.2222222222222143</v>
      </c>
      <c r="S289" s="474">
        <f>IF(INDEX(Historical!$D$7:$D$1190,MATCH(B289,Historical!$B$7:$B$1192,0))=0,"n/a",(INDEX(Historical!$C$7:$C$1190,MATCH(B289,Historical!$B$7:$B$1192,0))/INDEX(Historical!$D$7:$D$1190,MATCH(B289,Historical!$B$7:$B$1192,0))-1)*100)</f>
        <v>7.6555023923445153</v>
      </c>
      <c r="T289" s="474">
        <f>IF(INDEX(Historical!$F$7:$F$1190,MATCH(B289,Historical!$B$7:$B$1192,0))=0,"n/a",((INDEX(Historical!$C$7:$C$1190,MATCH(B289,Historical!$B$7:$B$1192,0))/INDEX(Historical!$F$7:$F$1190,MATCH(B289,Historical!$B$7:$B$1192,0)))^(1/3)-1)*100)</f>
        <v>10.891823393038823</v>
      </c>
      <c r="U289" s="474">
        <f>IF(INDEX(Historical!$H$7:$H$1190,MATCH(B289,Historical!$B$7:$B$1192,0))=0,"n/a",((INDEX(Historical!$C$7:$C$1190,MATCH(B289,Historical!$B$7:$B$1192,0))/INDEX(Historical!$H$7:$H$1190,MATCH(B289,Historical!$B$7:$B$1192,0)))^(1/5)-1)*100)</f>
        <v>10.593275745823227</v>
      </c>
      <c r="V289" s="474">
        <f>IF(INDEX(Historical!$M$7:$M$1190,MATCH(B289,Historical!$B$7:$B$1192,0))=0,"n/a",((INDEX(Historical!$C$7:$C$1190,MATCH(B289,Historical!$B$7:$B$1192,0))/INDEX(Historical!$M$7:$M$1190,MATCH(B289,Historical!$B$7:$B$1192,0)))^(1/10)-1)*100)</f>
        <v>16.952218914258022</v>
      </c>
      <c r="W289" s="475">
        <f t="shared" si="73"/>
        <v>0.62489021640190878</v>
      </c>
      <c r="X289" s="476">
        <f t="shared" si="74"/>
        <v>1.3598556798232642</v>
      </c>
      <c r="Y289" s="442"/>
      <c r="Z289" s="430">
        <f t="shared" si="75"/>
        <v>62.499999999999986</v>
      </c>
      <c r="AA289" s="581">
        <f t="shared" si="76"/>
        <v>27.633831521739129</v>
      </c>
      <c r="AB289" s="406">
        <v>1</v>
      </c>
      <c r="AC289" s="568">
        <v>14.72</v>
      </c>
      <c r="AD289" s="568">
        <v>5.29</v>
      </c>
      <c r="AE289" s="568">
        <v>2.4500000000000002</v>
      </c>
      <c r="AF289" s="569">
        <v>37.950000000000003</v>
      </c>
      <c r="AG289" s="569">
        <v>193.95</v>
      </c>
      <c r="AH289" s="568">
        <v>-1.66</v>
      </c>
      <c r="AI289" s="568">
        <v>8.5</v>
      </c>
      <c r="AJ289" s="568">
        <v>7.79</v>
      </c>
      <c r="AK289" s="568">
        <v>5.2200000000000006</v>
      </c>
      <c r="AL289" s="576">
        <v>404890</v>
      </c>
      <c r="AM289" s="571">
        <v>6.9999999999999993E-2</v>
      </c>
      <c r="AN289" s="569">
        <v>5.75</v>
      </c>
      <c r="AO289" s="510">
        <f t="shared" si="77"/>
        <v>-14.77883539339015</v>
      </c>
      <c r="AP289" s="511">
        <f t="shared" si="78"/>
        <v>12.854996128348979</v>
      </c>
      <c r="AQ289" s="582">
        <f t="shared" si="79"/>
        <v>582.70830154612895</v>
      </c>
      <c r="AR289" s="430">
        <f>INDEX(Historical!$C$7:$C$1190,MATCH(B289,Historical!$B$7:$B$1214,0))*IF(AH289="n/a",1.03,IF(AH289&lt;0,1.01,IF(AH289&gt;10,1.1,(1+AH289/100))))</f>
        <v>9.09</v>
      </c>
      <c r="AS289" s="581">
        <f t="shared" si="80"/>
        <v>9.8626500000000004</v>
      </c>
      <c r="AT289" s="581">
        <f t="shared" si="85"/>
        <v>10.377480330000001</v>
      </c>
      <c r="AU289" s="581">
        <f t="shared" si="85"/>
        <v>10.919184803226001</v>
      </c>
      <c r="AV289" s="581">
        <f t="shared" si="85"/>
        <v>11.489166249954398</v>
      </c>
      <c r="AW289" s="430">
        <f t="shared" si="81"/>
        <v>51.7384813831804</v>
      </c>
      <c r="AX289" s="516">
        <f t="shared" si="82"/>
        <v>12.719345424485681</v>
      </c>
      <c r="AY289" s="606">
        <v>1.01</v>
      </c>
      <c r="AZ289" s="571">
        <v>24.66</v>
      </c>
      <c r="BA289" s="571">
        <v>-7.42</v>
      </c>
      <c r="BB289" s="571">
        <v>7.06</v>
      </c>
      <c r="BC289" s="571">
        <v>6.1</v>
      </c>
      <c r="BE289" s="421">
        <v>2010</v>
      </c>
      <c r="BF289" s="421">
        <f t="shared" si="84"/>
        <v>1</v>
      </c>
      <c r="BG289" s="578">
        <v>14.860000000000001</v>
      </c>
      <c r="BH289" t="s">
        <v>3876</v>
      </c>
      <c r="BI289" t="s">
        <v>3877</v>
      </c>
    </row>
    <row r="290" spans="1:61" ht="11.25" customHeight="1" x14ac:dyDescent="0.25">
      <c r="A290" s="95" t="s">
        <v>4265</v>
      </c>
      <c r="B290" s="405" t="s">
        <v>3525</v>
      </c>
      <c r="C290" s="734" t="s">
        <v>111</v>
      </c>
      <c r="D290" s="734" t="s">
        <v>3658</v>
      </c>
      <c r="E290" s="504">
        <v>18</v>
      </c>
      <c r="F290" s="33">
        <v>226</v>
      </c>
      <c r="G290" s="33" t="s">
        <v>105</v>
      </c>
      <c r="H290" s="33" t="s">
        <v>105</v>
      </c>
      <c r="I290" s="573">
        <v>312.02</v>
      </c>
      <c r="J290" s="430">
        <f t="shared" si="70"/>
        <v>7.691814627267482E-2</v>
      </c>
      <c r="K290" s="575">
        <v>0.12</v>
      </c>
      <c r="L290" s="406">
        <v>2</v>
      </c>
      <c r="M290" s="423">
        <f t="shared" si="71"/>
        <v>0.24</v>
      </c>
      <c r="N290" s="183" t="s">
        <v>227</v>
      </c>
      <c r="O290" s="505">
        <v>0.11</v>
      </c>
      <c r="P290" s="422">
        <v>45839</v>
      </c>
      <c r="Q290" s="422">
        <v>45853</v>
      </c>
      <c r="R290" s="423">
        <f t="shared" si="72"/>
        <v>9.0909090909090864</v>
      </c>
      <c r="S290" s="474">
        <f>IF(INDEX(Historical!$D$7:$D$1190,MATCH(B290,Historical!$B$7:$B$1192,0))=0,"n/a",(INDEX(Historical!$C$7:$C$1190,MATCH(B290,Historical!$B$7:$B$1192,0))/INDEX(Historical!$D$7:$D$1190,MATCH(B290,Historical!$B$7:$B$1192,0))-1)*100)</f>
        <v>4.9999999999999822</v>
      </c>
      <c r="T290" s="474">
        <f>IF(INDEX(Historical!$F$7:$F$1190,MATCH(B290,Historical!$B$7:$B$1192,0))=0,"n/a",((INDEX(Historical!$C$7:$C$1190,MATCH(B290,Historical!$B$7:$B$1192,0))/INDEX(Historical!$F$7:$F$1190,MATCH(B290,Historical!$B$7:$B$1192,0)))^(1/3)-1)*100)</f>
        <v>7.2976287935406337</v>
      </c>
      <c r="U290" s="474">
        <f>IF(INDEX(Historical!$H$7:$H$1190,MATCH(B290,Historical!$B$7:$B$1192,0))=0,"n/a",((INDEX(Historical!$C$7:$C$1190,MATCH(B290,Historical!$B$7:$B$1192,0))/INDEX(Historical!$H$7:$H$1190,MATCH(B290,Historical!$B$7:$B$1192,0)))^(1/5)-1)*100)</f>
        <v>8.4471771197698544</v>
      </c>
      <c r="V290" s="474">
        <f>IF(INDEX(Historical!$M$7:$M$1190,MATCH(B290,Historical!$B$7:$B$1192,0))=0,"n/a",((INDEX(Historical!$C$7:$C$1190,MATCH(B290,Historical!$B$7:$B$1192,0))/INDEX(Historical!$M$7:$M$1190,MATCH(B290,Historical!$B$7:$B$1192,0)))^(1/10)-1)*100)</f>
        <v>13.085023432656673</v>
      </c>
      <c r="W290" s="475">
        <f t="shared" si="73"/>
        <v>0.64556071781178392</v>
      </c>
      <c r="X290" s="476">
        <f t="shared" si="74"/>
        <v>0.94276530354574273</v>
      </c>
      <c r="Y290" s="452"/>
      <c r="Z290" s="430">
        <f t="shared" si="75"/>
        <v>5.2631578947368425</v>
      </c>
      <c r="AA290" s="581">
        <f t="shared" si="76"/>
        <v>68.425438596491233</v>
      </c>
      <c r="AB290" s="406">
        <v>10</v>
      </c>
      <c r="AC290" s="568">
        <v>4.5599999999999996</v>
      </c>
      <c r="AD290" s="568">
        <v>4.03</v>
      </c>
      <c r="AE290" s="568">
        <v>8.7799999999999994</v>
      </c>
      <c r="AF290" s="568">
        <v>10.49</v>
      </c>
      <c r="AG290" s="568">
        <v>16.71</v>
      </c>
      <c r="AH290" s="568">
        <v>27.88</v>
      </c>
      <c r="AI290" s="568">
        <v>11.74</v>
      </c>
      <c r="AJ290" s="568">
        <v>8.9599999999999991</v>
      </c>
      <c r="AK290" s="568">
        <v>16.97</v>
      </c>
      <c r="AL290" s="576">
        <v>37660</v>
      </c>
      <c r="AM290" s="571">
        <v>69.47</v>
      </c>
      <c r="AN290" s="568">
        <v>0.59</v>
      </c>
      <c r="AO290" s="510">
        <f t="shared" si="77"/>
        <v>-59.901343330448704</v>
      </c>
      <c r="AP290" s="511">
        <f t="shared" si="78"/>
        <v>8.5240952660425293</v>
      </c>
      <c r="AQ290" s="582">
        <f t="shared" si="79"/>
        <v>464.81377496469014</v>
      </c>
      <c r="AR290" s="430">
        <f>INDEX(Historical!$C$7:$C$1190,MATCH(B290,Historical!$B$7:$B$1214,0))*IF(AH290="n/a",1.03,IF(AH290&lt;0,1.01,IF(AH290&gt;10,1.1,(1+AH290/100))))</f>
        <v>0.23100000000000001</v>
      </c>
      <c r="AS290" s="581">
        <f t="shared" si="80"/>
        <v>0.25410000000000005</v>
      </c>
      <c r="AT290" s="581">
        <f t="shared" si="85"/>
        <v>0.27951000000000009</v>
      </c>
      <c r="AU290" s="581">
        <f t="shared" si="85"/>
        <v>0.30746100000000015</v>
      </c>
      <c r="AV290" s="581">
        <f t="shared" si="85"/>
        <v>0.3382071000000002</v>
      </c>
      <c r="AW290" s="430">
        <f t="shared" si="81"/>
        <v>1.4102781000000006</v>
      </c>
      <c r="AX290" s="516">
        <f t="shared" si="82"/>
        <v>0.45198323825395831</v>
      </c>
      <c r="AY290" s="606">
        <v>1.08</v>
      </c>
      <c r="AZ290" s="571">
        <v>44</v>
      </c>
      <c r="BA290" s="571">
        <v>-7.9399999999999995</v>
      </c>
      <c r="BB290" s="571">
        <v>-1.91</v>
      </c>
      <c r="BC290" s="571">
        <v>14.42</v>
      </c>
      <c r="BE290" s="421">
        <v>2008</v>
      </c>
      <c r="BF290" s="421">
        <f t="shared" si="84"/>
        <v>2</v>
      </c>
      <c r="BG290" s="578">
        <v>8.0500000000000007</v>
      </c>
      <c r="BH290" t="s">
        <v>3876</v>
      </c>
      <c r="BI290" t="s">
        <v>3877</v>
      </c>
    </row>
    <row r="291" spans="1:61" ht="11.25" customHeight="1" x14ac:dyDescent="0.25">
      <c r="A291" s="577" t="s">
        <v>3949</v>
      </c>
      <c r="B291" s="405" t="s">
        <v>3942</v>
      </c>
      <c r="C291" s="734" t="s">
        <v>177</v>
      </c>
      <c r="D291" s="734" t="s">
        <v>3650</v>
      </c>
      <c r="E291" s="504">
        <v>9</v>
      </c>
      <c r="F291" s="33">
        <v>554</v>
      </c>
      <c r="G291" s="33" t="s">
        <v>105</v>
      </c>
      <c r="H291" s="33" t="s">
        <v>105</v>
      </c>
      <c r="I291" s="573">
        <v>41.2</v>
      </c>
      <c r="J291" s="430">
        <f t="shared" si="70"/>
        <v>7.1553398058252418</v>
      </c>
      <c r="K291" s="575">
        <v>0.73699999999999999</v>
      </c>
      <c r="L291" s="406">
        <v>4</v>
      </c>
      <c r="M291" s="423">
        <f t="shared" si="71"/>
        <v>2.948</v>
      </c>
      <c r="N291" s="183" t="s">
        <v>106</v>
      </c>
      <c r="O291" s="505">
        <v>0.70979999999999999</v>
      </c>
      <c r="P291" s="422">
        <v>45877</v>
      </c>
      <c r="Q291" s="422">
        <v>45883</v>
      </c>
      <c r="R291" s="423">
        <f t="shared" si="72"/>
        <v>3.8320653705269097</v>
      </c>
      <c r="S291" s="474">
        <f>IF(INDEX(Historical!$D$7:$D$1190,MATCH(B291,Historical!$B$7:$B$1192,0))=0,"n/a",(INDEX(Historical!$C$7:$C$1190,MATCH(B291,Historical!$B$7:$B$1192,0))/INDEX(Historical!$D$7:$D$1190,MATCH(B291,Historical!$B$7:$B$1192,0))-1)*100)</f>
        <v>11.161673619011502</v>
      </c>
      <c r="T291" s="474">
        <f>IF(INDEX(Historical!$F$7:$F$1190,MATCH(B291,Historical!$B$7:$B$1192,0))=0,"n/a",((INDEX(Historical!$C$7:$C$1190,MATCH(B291,Historical!$B$7:$B$1192,0))/INDEX(Historical!$F$7:$F$1190,MATCH(B291,Historical!$B$7:$B$1192,0)))^(1/3)-1)*100)</f>
        <v>11.283960191495868</v>
      </c>
      <c r="U291" s="474">
        <f>IF(INDEX(Historical!$H$7:$H$1190,MATCH(B291,Historical!$B$7:$B$1192,0))=0,"n/a",((INDEX(Historical!$C$7:$C$1190,MATCH(B291,Historical!$B$7:$B$1192,0))/INDEX(Historical!$H$7:$H$1190,MATCH(B291,Historical!$B$7:$B$1192,0)))^(1/5)-1)*100)</f>
        <v>11.057420786484307</v>
      </c>
      <c r="V291" s="474" t="str">
        <f>IF(INDEX(Historical!$M$7:$M$1190,MATCH(B291,Historical!$B$7:$B$1192,0))=0,"n/a",((INDEX(Historical!$C$7:$C$1190,MATCH(B291,Historical!$B$7:$B$1192,0))/INDEX(Historical!$M$7:$M$1190,MATCH(B291,Historical!$B$7:$B$1192,0)))^(1/10)-1)*100)</f>
        <v>n/a</v>
      </c>
      <c r="W291" s="475" t="str">
        <f t="shared" si="73"/>
        <v>n/a</v>
      </c>
      <c r="X291" s="476" t="str">
        <f t="shared" si="74"/>
        <v>n/a</v>
      </c>
      <c r="Y291" s="451"/>
      <c r="Z291" s="430">
        <f t="shared" si="75"/>
        <v>109.59107806691451</v>
      </c>
      <c r="AA291" s="581">
        <f t="shared" si="76"/>
        <v>15.315985130111526</v>
      </c>
      <c r="AB291" s="406">
        <v>12</v>
      </c>
      <c r="AC291" s="568">
        <v>2.69</v>
      </c>
      <c r="AD291" s="568">
        <v>1.53</v>
      </c>
      <c r="AE291" s="568">
        <v>5.51</v>
      </c>
      <c r="AF291" s="568">
        <v>8.51</v>
      </c>
      <c r="AG291" s="568">
        <v>52.910000000000004</v>
      </c>
      <c r="AH291" s="568">
        <v>8.77</v>
      </c>
      <c r="AI291" s="568">
        <v>11.98</v>
      </c>
      <c r="AJ291" s="568">
        <v>-7.5200000000000005</v>
      </c>
      <c r="AK291" s="568">
        <v>9.99</v>
      </c>
      <c r="AL291" s="576">
        <v>8650</v>
      </c>
      <c r="AM291" s="571">
        <v>0.91999999999999993</v>
      </c>
      <c r="AN291" s="568">
        <v>5.85</v>
      </c>
      <c r="AO291" s="510">
        <f t="shared" si="77"/>
        <v>2.8967754621980237</v>
      </c>
      <c r="AP291" s="511">
        <f t="shared" si="78"/>
        <v>18.21276059230955</v>
      </c>
      <c r="AQ291" s="582">
        <f t="shared" si="79"/>
        <v>140.68331748239825</v>
      </c>
      <c r="AR291" s="430">
        <f>INDEX(Historical!$C$7:$C$1190,MATCH(B291,Historical!$B$7:$B$1214,0))*IF(AH291="n/a",1.03,IF(AH291&lt;0,1.01,IF(AH291&gt;10,1.1,(1+AH291/100))))</f>
        <v>2.8695701399999995</v>
      </c>
      <c r="AS291" s="581">
        <f t="shared" si="80"/>
        <v>3.1565271539999999</v>
      </c>
      <c r="AT291" s="581">
        <f t="shared" si="85"/>
        <v>3.4718642166846001</v>
      </c>
      <c r="AU291" s="581">
        <f t="shared" si="85"/>
        <v>3.818703451931392</v>
      </c>
      <c r="AV291" s="581">
        <f t="shared" si="85"/>
        <v>4.2001919267793388</v>
      </c>
      <c r="AW291" s="430">
        <f t="shared" si="81"/>
        <v>17.516856889395331</v>
      </c>
      <c r="AX291" s="516">
        <f t="shared" si="82"/>
        <v>42.516642935425558</v>
      </c>
      <c r="AY291" s="606">
        <v>0.63</v>
      </c>
      <c r="AZ291" s="571">
        <v>22.66</v>
      </c>
      <c r="BA291" s="571">
        <v>-6.660000000000001</v>
      </c>
      <c r="BB291" s="571">
        <v>2.68</v>
      </c>
      <c r="BC291" s="571">
        <v>5.37</v>
      </c>
      <c r="BE291" s="421">
        <v>2017</v>
      </c>
      <c r="BF291" s="421">
        <f t="shared" si="84"/>
        <v>1</v>
      </c>
      <c r="BG291" s="578">
        <v>6.87</v>
      </c>
      <c r="BH291" t="s">
        <v>3876</v>
      </c>
      <c r="BI291" t="s">
        <v>3877</v>
      </c>
    </row>
    <row r="292" spans="1:61" ht="11.25" customHeight="1" x14ac:dyDescent="0.25">
      <c r="A292" s="8" t="s">
        <v>4266</v>
      </c>
      <c r="B292" s="405" t="s">
        <v>3274</v>
      </c>
      <c r="C292" s="734" t="s">
        <v>107</v>
      </c>
      <c r="D292" s="734" t="s">
        <v>3646</v>
      </c>
      <c r="E292" s="504">
        <v>12</v>
      </c>
      <c r="F292" s="33">
        <v>469</v>
      </c>
      <c r="G292" s="33" t="s">
        <v>105</v>
      </c>
      <c r="H292" s="33" t="s">
        <v>105</v>
      </c>
      <c r="I292" s="395">
        <v>13.51</v>
      </c>
      <c r="J292" s="430">
        <f t="shared" si="70"/>
        <v>3.9970392301998525</v>
      </c>
      <c r="K292" s="579">
        <v>0.13500000000000001</v>
      </c>
      <c r="L292" s="33">
        <v>4</v>
      </c>
      <c r="M292" s="423">
        <f t="shared" si="71"/>
        <v>0.54</v>
      </c>
      <c r="N292" s="33" t="s">
        <v>3537</v>
      </c>
      <c r="O292" s="506">
        <v>0.13</v>
      </c>
      <c r="P292" s="422">
        <v>45873</v>
      </c>
      <c r="Q292" s="422">
        <v>45887</v>
      </c>
      <c r="R292" s="423">
        <f t="shared" si="72"/>
        <v>3.8461538461538494</v>
      </c>
      <c r="S292" s="474">
        <f>IF(INDEX(Historical!$D$7:$D$1190,MATCH(B292,Historical!$B$7:$B$1192,0))=0,"n/a",(INDEX(Historical!$C$7:$C$1190,MATCH(B292,Historical!$B$7:$B$1192,0))/INDEX(Historical!$D$7:$D$1190,MATCH(B292,Historical!$B$7:$B$1192,0))-1)*100)</f>
        <v>4.081632653061229</v>
      </c>
      <c r="T292" s="474">
        <f>IF(INDEX(Historical!$F$7:$F$1190,MATCH(B292,Historical!$B$7:$B$1192,0))=0,"n/a",((INDEX(Historical!$C$7:$C$1190,MATCH(B292,Historical!$B$7:$B$1192,0))/INDEX(Historical!$F$7:$F$1190,MATCH(B292,Historical!$B$7:$B$1192,0)))^(1/3)-1)*100)</f>
        <v>11.795872715976085</v>
      </c>
      <c r="U292" s="474">
        <f>IF(INDEX(Historical!$H$7:$H$1190,MATCH(B292,Historical!$B$7:$B$1192,0))=0,"n/a",((INDEX(Historical!$C$7:$C$1190,MATCH(B292,Historical!$B$7:$B$1192,0))/INDEX(Historical!$H$7:$H$1190,MATCH(B292,Historical!$B$7:$B$1192,0)))^(1/5)-1)*100)</f>
        <v>11.196158593857897</v>
      </c>
      <c r="V292" s="474">
        <f>IF(INDEX(Historical!$M$7:$M$1190,MATCH(B292,Historical!$B$7:$B$1192,0))=0,"n/a",((INDEX(Historical!$C$7:$C$1190,MATCH(B292,Historical!$B$7:$B$1192,0))/INDEX(Historical!$M$7:$M$1190,MATCH(B292,Historical!$B$7:$B$1192,0)))^(1/10)-1)*100)</f>
        <v>14.646996692066061</v>
      </c>
      <c r="W292" s="475">
        <f t="shared" si="73"/>
        <v>0.76439961237395493</v>
      </c>
      <c r="X292" s="476">
        <f t="shared" si="74"/>
        <v>3.3927753314720897</v>
      </c>
      <c r="Y292" s="405"/>
      <c r="Z292" s="430">
        <f t="shared" si="75"/>
        <v>42.857142857142861</v>
      </c>
      <c r="AA292" s="581">
        <f t="shared" si="76"/>
        <v>10.722222222222221</v>
      </c>
      <c r="AB292" s="33">
        <v>12</v>
      </c>
      <c r="AC292" s="395">
        <v>1.26</v>
      </c>
      <c r="AD292" s="395" t="s">
        <v>135</v>
      </c>
      <c r="AE292" s="395">
        <v>1.3</v>
      </c>
      <c r="AF292" s="395">
        <v>0.75</v>
      </c>
      <c r="AG292" s="395">
        <v>7.1999999999999993</v>
      </c>
      <c r="AH292" s="395" t="s">
        <v>135</v>
      </c>
      <c r="AI292" s="395" t="s">
        <v>135</v>
      </c>
      <c r="AJ292" s="395">
        <v>3.3000000000000003</v>
      </c>
      <c r="AK292" s="395" t="s">
        <v>135</v>
      </c>
      <c r="AL292" s="395">
        <v>42.19</v>
      </c>
      <c r="AM292" s="395">
        <v>30.599999999999998</v>
      </c>
      <c r="AN292" s="395">
        <v>7.0000000000000007E-2</v>
      </c>
      <c r="AO292" s="510">
        <f t="shared" si="77"/>
        <v>4.4709756018355282</v>
      </c>
      <c r="AP292" s="511">
        <f t="shared" si="78"/>
        <v>15.19319782405775</v>
      </c>
      <c r="AQ292" s="582">
        <f t="shared" si="79"/>
        <v>-40.216439767490655</v>
      </c>
      <c r="AR292" s="430">
        <f>INDEX(Historical!$C$7:$C$1190,MATCH(B292,Historical!$B$7:$B$1214,0))*IF(AH292="n/a",1.03,IF(AH292&lt;0,1.01,IF(AH292&gt;10,1.1,(1+AH292/100))))</f>
        <v>0.52529999999999999</v>
      </c>
      <c r="AS292" s="581">
        <f t="shared" si="80"/>
        <v>0.54105899999999996</v>
      </c>
      <c r="AT292" s="581">
        <f t="shared" si="85"/>
        <v>0.55729076999999994</v>
      </c>
      <c r="AU292" s="581">
        <f t="shared" si="85"/>
        <v>0.57400949309999993</v>
      </c>
      <c r="AV292" s="581">
        <f t="shared" si="85"/>
        <v>0.59122977789299991</v>
      </c>
      <c r="AW292" s="430">
        <f t="shared" si="81"/>
        <v>2.7888890409929994</v>
      </c>
      <c r="AX292" s="516">
        <f t="shared" si="82"/>
        <v>20.643146121339743</v>
      </c>
      <c r="AY292" s="500">
        <v>0.38</v>
      </c>
      <c r="AZ292" s="578">
        <v>14.979999999999999</v>
      </c>
      <c r="BA292" s="578">
        <v>-5.19</v>
      </c>
      <c r="BB292" s="578">
        <v>0.85000000000000009</v>
      </c>
      <c r="BC292" s="578">
        <v>4.71</v>
      </c>
      <c r="BE292" s="421">
        <v>2014</v>
      </c>
      <c r="BF292" s="421">
        <f t="shared" si="84"/>
        <v>1</v>
      </c>
      <c r="BG292" s="578">
        <v>0.62</v>
      </c>
      <c r="BH292" t="s">
        <v>3876</v>
      </c>
      <c r="BI292" t="s">
        <v>3877</v>
      </c>
    </row>
    <row r="293" spans="1:61" s="540" customFormat="1" ht="11.25" customHeight="1" x14ac:dyDescent="0.25">
      <c r="A293" s="426" t="s">
        <v>4267</v>
      </c>
      <c r="B293" s="546" t="s">
        <v>1198</v>
      </c>
      <c r="C293" s="734" t="s">
        <v>107</v>
      </c>
      <c r="D293" s="734" t="s">
        <v>3652</v>
      </c>
      <c r="E293" s="524">
        <v>15</v>
      </c>
      <c r="F293" s="33">
        <v>291</v>
      </c>
      <c r="G293" s="720" t="s">
        <v>105</v>
      </c>
      <c r="H293" s="720" t="s">
        <v>105</v>
      </c>
      <c r="I293" s="525">
        <v>24.44</v>
      </c>
      <c r="J293" s="526">
        <f t="shared" si="70"/>
        <v>3.9279869067103101</v>
      </c>
      <c r="K293" s="527">
        <v>0.24</v>
      </c>
      <c r="L293" s="528">
        <v>4</v>
      </c>
      <c r="M293" s="529">
        <f t="shared" si="71"/>
        <v>0.96</v>
      </c>
      <c r="N293" s="530" t="s">
        <v>671</v>
      </c>
      <c r="O293" s="531">
        <v>0.23</v>
      </c>
      <c r="P293" s="714">
        <v>45694</v>
      </c>
      <c r="Q293" s="714">
        <v>45708</v>
      </c>
      <c r="R293" s="529">
        <f t="shared" si="72"/>
        <v>4.3478260869565135</v>
      </c>
      <c r="S293" s="474">
        <f>IF(INDEX(Historical!$D$7:$D$1190,MATCH(B293,Historical!$B$7:$B$1192,0))=0,"n/a",(INDEX(Historical!$C$7:$C$1190,MATCH(B293,Historical!$B$7:$B$1192,0))/INDEX(Historical!$D$7:$D$1190,MATCH(B293,Historical!$B$7:$B$1192,0))-1)*100)</f>
        <v>4.5454545454545414</v>
      </c>
      <c r="T293" s="474">
        <f>IF(INDEX(Historical!$F$7:$F$1190,MATCH(B293,Historical!$B$7:$B$1192,0))=0,"n/a",((INDEX(Historical!$C$7:$C$1190,MATCH(B293,Historical!$B$7:$B$1192,0))/INDEX(Historical!$F$7:$F$1190,MATCH(B293,Historical!$B$7:$B$1192,0)))^(1/3)-1)*100)</f>
        <v>4.3360208111505649</v>
      </c>
      <c r="U293" s="474">
        <f>IF(INDEX(Historical!$H$7:$H$1190,MATCH(B293,Historical!$B$7:$B$1192,0))=0,"n/a",((INDEX(Historical!$C$7:$C$1190,MATCH(B293,Historical!$B$7:$B$1192,0))/INDEX(Historical!$H$7:$H$1190,MATCH(B293,Historical!$B$7:$B$1192,0)))^(1/5)-1)*100)</f>
        <v>4.4506679342421807</v>
      </c>
      <c r="V293" s="474">
        <f>IF(INDEX(Historical!$M$7:$M$1190,MATCH(B293,Historical!$B$7:$B$1192,0))=0,"n/a",((INDEX(Historical!$C$7:$C$1190,MATCH(B293,Historical!$B$7:$B$1192,0))/INDEX(Historical!$M$7:$M$1190,MATCH(B293,Historical!$B$7:$B$1192,0)))^(1/10)-1)*100)</f>
        <v>10.466575521433796</v>
      </c>
      <c r="W293" s="475">
        <f t="shared" si="73"/>
        <v>0.42522675397774151</v>
      </c>
      <c r="X293" s="476" t="str">
        <f t="shared" si="74"/>
        <v>n/a</v>
      </c>
      <c r="Y293" s="605"/>
      <c r="Z293" s="526">
        <f t="shared" si="75"/>
        <v>67.132867132867133</v>
      </c>
      <c r="AA293" s="533">
        <f t="shared" si="76"/>
        <v>17.090909090909093</v>
      </c>
      <c r="AB293" s="528">
        <v>12</v>
      </c>
      <c r="AC293" s="534">
        <v>1.43</v>
      </c>
      <c r="AD293" s="534" t="s">
        <v>135</v>
      </c>
      <c r="AE293" s="534">
        <v>2.5499999999999998</v>
      </c>
      <c r="AF293" s="534">
        <v>0.93</v>
      </c>
      <c r="AG293" s="534">
        <v>5.6899999999999995</v>
      </c>
      <c r="AH293" s="534">
        <v>49.46</v>
      </c>
      <c r="AI293" s="534">
        <v>24.73</v>
      </c>
      <c r="AJ293" s="534">
        <v>-7.4499999999999993</v>
      </c>
      <c r="AK293" s="534" t="s">
        <v>135</v>
      </c>
      <c r="AL293" s="535">
        <v>829.81</v>
      </c>
      <c r="AM293" s="536">
        <v>1.67</v>
      </c>
      <c r="AN293" s="534">
        <v>0.32</v>
      </c>
      <c r="AO293" s="537">
        <f t="shared" si="77"/>
        <v>-8.7122542499566027</v>
      </c>
      <c r="AP293" s="538">
        <f t="shared" si="78"/>
        <v>8.3786548409524908</v>
      </c>
      <c r="AQ293" s="582">
        <f t="shared" si="79"/>
        <v>-15.950952270460405</v>
      </c>
      <c r="AR293" s="430">
        <f>INDEX(Historical!$C$7:$C$1190,MATCH(B293,Historical!$B$7:$B$1214,0))*IF(AH293="n/a",1.03,IF(AH293&lt;0,1.01,IF(AH293&gt;10,1.1,(1+AH293/100))))</f>
        <v>1.0120000000000002</v>
      </c>
      <c r="AS293" s="533">
        <f t="shared" si="80"/>
        <v>1.1132000000000004</v>
      </c>
      <c r="AT293" s="533">
        <f t="shared" si="85"/>
        <v>1.1465960000000004</v>
      </c>
      <c r="AU293" s="533">
        <f t="shared" si="85"/>
        <v>1.1809938800000004</v>
      </c>
      <c r="AV293" s="533">
        <f t="shared" si="85"/>
        <v>1.2164236964000004</v>
      </c>
      <c r="AW293" s="526">
        <f t="shared" si="81"/>
        <v>5.6692135764000016</v>
      </c>
      <c r="AX293" s="539">
        <f t="shared" si="82"/>
        <v>23.196454895253687</v>
      </c>
      <c r="AY293" s="607">
        <v>0.56000000000000005</v>
      </c>
      <c r="AZ293" s="536">
        <v>23.189999999999998</v>
      </c>
      <c r="BA293" s="536">
        <v>-11.37</v>
      </c>
      <c r="BB293" s="536">
        <v>1.97</v>
      </c>
      <c r="BC293" s="536">
        <v>1.31</v>
      </c>
      <c r="BD293" s="592"/>
      <c r="BE293" s="421">
        <v>2011</v>
      </c>
      <c r="BF293" s="421">
        <f t="shared" si="84"/>
        <v>1</v>
      </c>
      <c r="BG293" s="559">
        <v>0.70000000000000007</v>
      </c>
      <c r="BH293" t="s">
        <v>3876</v>
      </c>
      <c r="BI293" t="s">
        <v>3877</v>
      </c>
    </row>
    <row r="294" spans="1:61" ht="11.25" customHeight="1" x14ac:dyDescent="0.25">
      <c r="A294" s="95" t="s">
        <v>4268</v>
      </c>
      <c r="B294" s="405" t="s">
        <v>590</v>
      </c>
      <c r="C294" s="734" t="s">
        <v>111</v>
      </c>
      <c r="D294" s="734" t="s">
        <v>209</v>
      </c>
      <c r="E294" s="504">
        <v>18</v>
      </c>
      <c r="F294" s="33">
        <v>220</v>
      </c>
      <c r="G294" s="33" t="s">
        <v>105</v>
      </c>
      <c r="H294" s="33" t="s">
        <v>105</v>
      </c>
      <c r="I294" s="573">
        <v>25.39</v>
      </c>
      <c r="J294" s="430">
        <f t="shared" si="70"/>
        <v>3.5447026388341865</v>
      </c>
      <c r="K294" s="575">
        <v>0.22500000000000001</v>
      </c>
      <c r="L294" s="406">
        <v>4</v>
      </c>
      <c r="M294" s="423">
        <f t="shared" si="71"/>
        <v>0.9</v>
      </c>
      <c r="N294" s="183" t="s">
        <v>150</v>
      </c>
      <c r="O294" s="505">
        <v>0.2225</v>
      </c>
      <c r="P294" s="422">
        <v>45642</v>
      </c>
      <c r="Q294" s="422">
        <v>45657</v>
      </c>
      <c r="R294" s="423">
        <f t="shared" si="72"/>
        <v>1.1235955056179785</v>
      </c>
      <c r="S294" s="474">
        <f>IF(INDEX(Historical!$D$7:$D$1190,MATCH(B294,Historical!$B$7:$B$1192,0))=0,"n/a",(INDEX(Historical!$C$7:$C$1190,MATCH(B294,Historical!$B$7:$B$1192,0))/INDEX(Historical!$D$7:$D$1190,MATCH(B294,Historical!$B$7:$B$1192,0))-1)*100)</f>
        <v>1.1331444759206777</v>
      </c>
      <c r="T294" s="474">
        <f>IF(INDEX(Historical!$F$7:$F$1190,MATCH(B294,Historical!$B$7:$B$1192,0))=0,"n/a",((INDEX(Historical!$C$7:$C$1190,MATCH(B294,Historical!$B$7:$B$1192,0))/INDEX(Historical!$F$7:$F$1190,MATCH(B294,Historical!$B$7:$B$1192,0)))^(1/3)-1)*100)</f>
        <v>1.1462316214581936</v>
      </c>
      <c r="U294" s="474">
        <f>IF(INDEX(Historical!$H$7:$H$1190,MATCH(B294,Historical!$B$7:$B$1192,0))=0,"n/a",((INDEX(Historical!$C$7:$C$1190,MATCH(B294,Historical!$B$7:$B$1192,0))/INDEX(Historical!$H$7:$H$1190,MATCH(B294,Historical!$B$7:$B$1192,0)))^(1/5)-1)*100)</f>
        <v>1.1597303555248795</v>
      </c>
      <c r="V294" s="474">
        <f>IF(INDEX(Historical!$M$7:$M$1190,MATCH(B294,Historical!$B$7:$B$1192,0))=0,"n/a",((INDEX(Historical!$C$7:$C$1190,MATCH(B294,Historical!$B$7:$B$1192,0))/INDEX(Historical!$M$7:$M$1190,MATCH(B294,Historical!$B$7:$B$1192,0)))^(1/10)-1)*100)</f>
        <v>1.1954288916455891</v>
      </c>
      <c r="W294" s="475">
        <f t="shared" si="73"/>
        <v>0.97013746583323068</v>
      </c>
      <c r="X294" s="476" t="str">
        <f t="shared" si="74"/>
        <v>n/a</v>
      </c>
      <c r="Y294" s="451"/>
      <c r="Z294" s="430" t="str">
        <f t="shared" si="75"/>
        <v>n/a</v>
      </c>
      <c r="AA294" s="581" t="str">
        <f t="shared" si="76"/>
        <v>n/a</v>
      </c>
      <c r="AB294" s="406">
        <v>9</v>
      </c>
      <c r="AC294" s="568">
        <v>-0.25</v>
      </c>
      <c r="AD294" s="568" t="s">
        <v>135</v>
      </c>
      <c r="AE294" s="568">
        <v>0.63</v>
      </c>
      <c r="AF294" s="568">
        <v>1.36</v>
      </c>
      <c r="AG294" s="568">
        <v>-1.5</v>
      </c>
      <c r="AH294" s="568">
        <v>-32.08</v>
      </c>
      <c r="AI294" s="568">
        <v>3.44</v>
      </c>
      <c r="AJ294" s="568" t="s">
        <v>135</v>
      </c>
      <c r="AK294" s="568">
        <v>-6.83</v>
      </c>
      <c r="AL294" s="576">
        <v>1790</v>
      </c>
      <c r="AM294" s="571">
        <v>1.0699999999999998</v>
      </c>
      <c r="AN294" s="568">
        <v>1.33</v>
      </c>
      <c r="AO294" s="510" t="str">
        <f t="shared" si="77"/>
        <v>n/a</v>
      </c>
      <c r="AP294" s="511">
        <f t="shared" si="78"/>
        <v>4.7044329943590659</v>
      </c>
      <c r="AQ294" s="582" t="str">
        <f t="shared" si="79"/>
        <v>n/a</v>
      </c>
      <c r="AR294" s="430">
        <f>INDEX(Historical!$C$7:$C$1190,MATCH(B294,Historical!$B$7:$B$1214,0))*IF(AH294="n/a",1.03,IF(AH294&lt;0,1.01,IF(AH294&gt;10,1.1,(1+AH294/100))))</f>
        <v>0.90142499999999992</v>
      </c>
      <c r="AS294" s="581">
        <f t="shared" si="80"/>
        <v>0.93243401999999986</v>
      </c>
      <c r="AT294" s="581">
        <f t="shared" si="85"/>
        <v>0.94175836019999992</v>
      </c>
      <c r="AU294" s="581">
        <f t="shared" si="85"/>
        <v>0.95117594380199988</v>
      </c>
      <c r="AV294" s="581">
        <f t="shared" si="85"/>
        <v>0.96068770324001984</v>
      </c>
      <c r="AW294" s="430">
        <f t="shared" si="81"/>
        <v>4.6874810272420193</v>
      </c>
      <c r="AX294" s="516">
        <f t="shared" si="82"/>
        <v>18.461918185277746</v>
      </c>
      <c r="AY294" s="606">
        <v>1.5</v>
      </c>
      <c r="AZ294" s="571">
        <v>38.29</v>
      </c>
      <c r="BA294" s="571">
        <v>-28.660000000000004</v>
      </c>
      <c r="BB294" s="571">
        <v>13.91</v>
      </c>
      <c r="BC294" s="571">
        <v>-2.68</v>
      </c>
      <c r="BE294" s="421">
        <v>2008</v>
      </c>
      <c r="BF294" s="421">
        <f t="shared" si="84"/>
        <v>2</v>
      </c>
      <c r="BG294" s="578">
        <v>-0.41000000000000003</v>
      </c>
      <c r="BH294" t="s">
        <v>3876</v>
      </c>
      <c r="BI294" t="s">
        <v>3877</v>
      </c>
    </row>
    <row r="295" spans="1:61" ht="11.25" customHeight="1" x14ac:dyDescent="0.25">
      <c r="A295" s="95" t="s">
        <v>4269</v>
      </c>
      <c r="B295" s="405" t="s">
        <v>1190</v>
      </c>
      <c r="C295" s="734" t="s">
        <v>107</v>
      </c>
      <c r="D295" s="734" t="s">
        <v>117</v>
      </c>
      <c r="E295" s="504">
        <v>15</v>
      </c>
      <c r="F295" s="33">
        <v>276</v>
      </c>
      <c r="G295" s="33" t="s">
        <v>36</v>
      </c>
      <c r="H295" s="33" t="s">
        <v>36</v>
      </c>
      <c r="I295" s="573">
        <v>132.31</v>
      </c>
      <c r="J295" s="430">
        <f t="shared" si="70"/>
        <v>1.5720656035069156</v>
      </c>
      <c r="K295" s="575">
        <v>0.52</v>
      </c>
      <c r="L295" s="406">
        <v>4</v>
      </c>
      <c r="M295" s="423">
        <f t="shared" si="71"/>
        <v>2.08</v>
      </c>
      <c r="N295" s="183" t="s">
        <v>162</v>
      </c>
      <c r="O295" s="505">
        <v>0.47</v>
      </c>
      <c r="P295" s="422">
        <v>45628</v>
      </c>
      <c r="Q295" s="422">
        <v>45660</v>
      </c>
      <c r="R295" s="423">
        <f t="shared" si="72"/>
        <v>10.638297872340436</v>
      </c>
      <c r="S295" s="474">
        <f>IF(INDEX(Historical!$D$7:$D$1190,MATCH(B295,Historical!$B$7:$B$1192,0))=0,"n/a",(INDEX(Historical!$C$7:$C$1190,MATCH(B295,Historical!$B$7:$B$1192,0))/INDEX(Historical!$D$7:$D$1190,MATCH(B295,Historical!$B$7:$B$1192,0))-1)*100)</f>
        <v>10.588235294117654</v>
      </c>
      <c r="T295" s="474">
        <f>IF(INDEX(Historical!$F$7:$F$1190,MATCH(B295,Historical!$B$7:$B$1192,0))=0,"n/a",((INDEX(Historical!$C$7:$C$1190,MATCH(B295,Historical!$B$7:$B$1192,0))/INDEX(Historical!$F$7:$F$1190,MATCH(B295,Historical!$B$7:$B$1192,0)))^(1/3)-1)*100)</f>
        <v>10.990306414065154</v>
      </c>
      <c r="U295" s="474">
        <f>IF(INDEX(Historical!$H$7:$H$1190,MATCH(B295,Historical!$B$7:$B$1192,0))=0,"n/a",((INDEX(Historical!$C$7:$C$1190,MATCH(B295,Historical!$B$7:$B$1192,0))/INDEX(Historical!$H$7:$H$1190,MATCH(B295,Historical!$B$7:$B$1192,0)))^(1/5)-1)*100)</f>
        <v>9.3944579374527493</v>
      </c>
      <c r="V295" s="474">
        <f>IF(INDEX(Historical!$M$7:$M$1190,MATCH(B295,Historical!$B$7:$B$1192,0))=0,"n/a",((INDEX(Historical!$C$7:$C$1190,MATCH(B295,Historical!$B$7:$B$1192,0))/INDEX(Historical!$M$7:$M$1190,MATCH(B295,Historical!$B$7:$B$1192,0)))^(1/10)-1)*100)</f>
        <v>11.553122189133713</v>
      </c>
      <c r="W295" s="475">
        <f t="shared" si="73"/>
        <v>0.81315317051599301</v>
      </c>
      <c r="X295" s="476">
        <f t="shared" si="74"/>
        <v>0.73165560260535445</v>
      </c>
      <c r="Y295" s="451"/>
      <c r="Z295" s="430">
        <f t="shared" si="75"/>
        <v>18.857660924750682</v>
      </c>
      <c r="AA295" s="581">
        <f t="shared" si="76"/>
        <v>11.995466908431551</v>
      </c>
      <c r="AB295" s="406">
        <v>12</v>
      </c>
      <c r="AC295" s="568">
        <v>11.03</v>
      </c>
      <c r="AD295" s="568">
        <v>1.02</v>
      </c>
      <c r="AE295" s="568">
        <v>1.36</v>
      </c>
      <c r="AF295" s="568">
        <v>2.17</v>
      </c>
      <c r="AG295" s="568">
        <v>19.55</v>
      </c>
      <c r="AH295" s="568">
        <v>13.36</v>
      </c>
      <c r="AI295" s="568">
        <v>12.889999999999999</v>
      </c>
      <c r="AJ295" s="568">
        <v>12.839999999999998</v>
      </c>
      <c r="AK295" s="568">
        <v>11.76</v>
      </c>
      <c r="AL295" s="576">
        <v>37200</v>
      </c>
      <c r="AM295" s="571">
        <v>0.38</v>
      </c>
      <c r="AN295" s="568">
        <v>0.25</v>
      </c>
      <c r="AO295" s="510">
        <f t="shared" si="77"/>
        <v>-1.0289433674718858</v>
      </c>
      <c r="AP295" s="511">
        <f t="shared" si="78"/>
        <v>10.966523540959665</v>
      </c>
      <c r="AQ295" s="582">
        <f t="shared" si="79"/>
        <v>7.5591066267937324</v>
      </c>
      <c r="AR295" s="430">
        <f>INDEX(Historical!$C$7:$C$1190,MATCH(B295,Historical!$B$7:$B$1214,0))*IF(AH295="n/a",1.03,IF(AH295&lt;0,1.01,IF(AH295&gt;10,1.1,(1+AH295/100))))</f>
        <v>2.0680000000000001</v>
      </c>
      <c r="AS295" s="581">
        <f t="shared" si="80"/>
        <v>2.2748000000000004</v>
      </c>
      <c r="AT295" s="581">
        <f t="shared" si="85"/>
        <v>2.5022800000000007</v>
      </c>
      <c r="AU295" s="581">
        <f t="shared" si="85"/>
        <v>2.7525080000000011</v>
      </c>
      <c r="AV295" s="581">
        <f t="shared" si="85"/>
        <v>3.0277588000000013</v>
      </c>
      <c r="AW295" s="430">
        <f t="shared" si="81"/>
        <v>12.625346800000003</v>
      </c>
      <c r="AX295" s="516">
        <f t="shared" si="82"/>
        <v>9.5422468445317836</v>
      </c>
      <c r="AY295" s="606">
        <v>0.72</v>
      </c>
      <c r="AZ295" s="571">
        <v>26.090000000000003</v>
      </c>
      <c r="BA295" s="571">
        <v>-1.95</v>
      </c>
      <c r="BB295" s="571">
        <v>4.67</v>
      </c>
      <c r="BC295" s="571">
        <v>9.9500000000000011</v>
      </c>
      <c r="BE295" s="421">
        <v>2011</v>
      </c>
      <c r="BF295" s="421">
        <f t="shared" si="84"/>
        <v>1</v>
      </c>
      <c r="BG295" s="578">
        <v>4.37</v>
      </c>
      <c r="BH295" t="s">
        <v>3876</v>
      </c>
      <c r="BI295" t="s">
        <v>3877</v>
      </c>
    </row>
    <row r="296" spans="1:61" ht="11.25" customHeight="1" x14ac:dyDescent="0.25">
      <c r="A296" s="95" t="s">
        <v>4270</v>
      </c>
      <c r="B296" s="405" t="s">
        <v>1225</v>
      </c>
      <c r="C296" s="734" t="s">
        <v>111</v>
      </c>
      <c r="D296" s="734" t="s">
        <v>3658</v>
      </c>
      <c r="E296" s="504">
        <v>13</v>
      </c>
      <c r="F296" s="33">
        <v>384</v>
      </c>
      <c r="G296" s="33" t="s">
        <v>105</v>
      </c>
      <c r="H296" s="33" t="s">
        <v>105</v>
      </c>
      <c r="I296" s="573">
        <v>270.79000000000002</v>
      </c>
      <c r="J296" s="430">
        <f t="shared" si="70"/>
        <v>1.9941652202813989</v>
      </c>
      <c r="K296" s="575">
        <v>1.35</v>
      </c>
      <c r="L296" s="406">
        <v>4</v>
      </c>
      <c r="M296" s="423">
        <f t="shared" si="71"/>
        <v>5.4</v>
      </c>
      <c r="N296" s="183" t="s">
        <v>246</v>
      </c>
      <c r="O296" s="505">
        <v>1.3</v>
      </c>
      <c r="P296" s="422">
        <v>45625</v>
      </c>
      <c r="Q296" s="422">
        <v>45639</v>
      </c>
      <c r="R296" s="423">
        <f t="shared" si="72"/>
        <v>3.8461538461538494</v>
      </c>
      <c r="S296" s="474">
        <f>IF(INDEX(Historical!$D$7:$D$1190,MATCH(B296,Historical!$B$7:$B$1192,0))=0,"n/a",(INDEX(Historical!$C$7:$C$1190,MATCH(B296,Historical!$B$7:$B$1192,0))/INDEX(Historical!$D$7:$D$1190,MATCH(B296,Historical!$B$7:$B$1192,0))-1)*100)</f>
        <v>4.5816733067729265</v>
      </c>
      <c r="T296" s="474">
        <f>IF(INDEX(Historical!$F$7:$F$1190,MATCH(B296,Historical!$B$7:$B$1192,0))=0,"n/a",((INDEX(Historical!$C$7:$C$1190,MATCH(B296,Historical!$B$7:$B$1192,0))/INDEX(Historical!$F$7:$F$1190,MATCH(B296,Historical!$B$7:$B$1192,0)))^(1/3)-1)*100)</f>
        <v>4.5042189890571294</v>
      </c>
      <c r="U296" s="474">
        <f>IF(INDEX(Historical!$H$7:$H$1190,MATCH(B296,Historical!$B$7:$B$1192,0))=0,"n/a",((INDEX(Historical!$C$7:$C$1190,MATCH(B296,Historical!$B$7:$B$1192,0))/INDEX(Historical!$H$7:$H$1190,MATCH(B296,Historical!$B$7:$B$1192,0)))^(1/5)-1)*100)</f>
        <v>7.7780744557718773</v>
      </c>
      <c r="V296" s="474">
        <f>IF(INDEX(Historical!$M$7:$M$1190,MATCH(B296,Historical!$B$7:$B$1192,0))=0,"n/a",((INDEX(Historical!$C$7:$C$1190,MATCH(B296,Historical!$B$7:$B$1192,0))/INDEX(Historical!$M$7:$M$1190,MATCH(B296,Historical!$B$7:$B$1192,0)))^(1/10)-1)*100)</f>
        <v>18.036393174546372</v>
      </c>
      <c r="W296" s="475">
        <f t="shared" si="73"/>
        <v>0.43124334119909213</v>
      </c>
      <c r="X296" s="476">
        <f t="shared" si="74"/>
        <v>7.5515285978367741</v>
      </c>
      <c r="Y296" s="442"/>
      <c r="Z296" s="430">
        <f t="shared" si="75"/>
        <v>40.449438202247194</v>
      </c>
      <c r="AA296" s="581">
        <f t="shared" si="76"/>
        <v>20.283895131086144</v>
      </c>
      <c r="AB296" s="406">
        <v>12</v>
      </c>
      <c r="AC296" s="568">
        <v>13.35</v>
      </c>
      <c r="AD296" s="568">
        <v>1.68</v>
      </c>
      <c r="AE296" s="568">
        <v>0.92</v>
      </c>
      <c r="AF296" s="568">
        <v>2.1800000000000002</v>
      </c>
      <c r="AG296" s="568">
        <v>11.59</v>
      </c>
      <c r="AH296" s="568">
        <v>6.74</v>
      </c>
      <c r="AI296" s="568">
        <v>14.59</v>
      </c>
      <c r="AJ296" s="568">
        <v>1.03</v>
      </c>
      <c r="AK296" s="568">
        <v>12.1</v>
      </c>
      <c r="AL296" s="576">
        <v>10630</v>
      </c>
      <c r="AM296" s="571">
        <v>0.86</v>
      </c>
      <c r="AN296" s="568">
        <v>0.6</v>
      </c>
      <c r="AO296" s="510">
        <f t="shared" si="77"/>
        <v>-10.511655455032868</v>
      </c>
      <c r="AP296" s="511">
        <f t="shared" si="78"/>
        <v>9.7722396760532764</v>
      </c>
      <c r="AQ296" s="582">
        <f t="shared" si="79"/>
        <v>40.188589463967418</v>
      </c>
      <c r="AR296" s="430">
        <f>INDEX(Historical!$C$7:$C$1190,MATCH(B296,Historical!$B$7:$B$1214,0))*IF(AH296="n/a",1.03,IF(AH296&lt;0,1.01,IF(AH296&gt;10,1.1,(1+AH296/100))))</f>
        <v>5.6038499999999996</v>
      </c>
      <c r="AS296" s="581">
        <f t="shared" si="80"/>
        <v>6.1642349999999997</v>
      </c>
      <c r="AT296" s="581">
        <f t="shared" si="85"/>
        <v>6.7806585000000004</v>
      </c>
      <c r="AU296" s="581">
        <f t="shared" si="85"/>
        <v>7.4587243500000007</v>
      </c>
      <c r="AV296" s="581">
        <f t="shared" si="85"/>
        <v>8.2045967850000014</v>
      </c>
      <c r="AW296" s="430">
        <f t="shared" si="81"/>
        <v>34.212064635000004</v>
      </c>
      <c r="AX296" s="516">
        <f t="shared" si="82"/>
        <v>12.634168409099303</v>
      </c>
      <c r="AY296" s="606">
        <v>0.39</v>
      </c>
      <c r="AZ296" s="571">
        <v>70.44</v>
      </c>
      <c r="BA296" s="571">
        <v>-7.62</v>
      </c>
      <c r="BB296" s="571">
        <v>4.51</v>
      </c>
      <c r="BC296" s="571">
        <v>25.009999999999998</v>
      </c>
      <c r="BE296" s="421">
        <v>2013</v>
      </c>
      <c r="BF296" s="421">
        <f t="shared" si="84"/>
        <v>1</v>
      </c>
      <c r="BG296" s="578">
        <v>4.49</v>
      </c>
      <c r="BH296" t="s">
        <v>3876</v>
      </c>
      <c r="BI296" t="s">
        <v>3877</v>
      </c>
    </row>
    <row r="297" spans="1:61" ht="11.25" customHeight="1" x14ac:dyDescent="0.25">
      <c r="A297" s="577" t="s">
        <v>3729</v>
      </c>
      <c r="B297" s="405" t="s">
        <v>3728</v>
      </c>
      <c r="C297" s="734" t="s">
        <v>107</v>
      </c>
      <c r="D297" s="734" t="s">
        <v>3649</v>
      </c>
      <c r="E297" s="504">
        <v>11</v>
      </c>
      <c r="F297" s="33">
        <v>498</v>
      </c>
      <c r="G297" s="33" t="s">
        <v>105</v>
      </c>
      <c r="H297" s="33" t="s">
        <v>105</v>
      </c>
      <c r="I297" s="573">
        <v>199.25</v>
      </c>
      <c r="J297" s="430">
        <f t="shared" si="70"/>
        <v>1.2045169385194479</v>
      </c>
      <c r="K297" s="575">
        <v>0.6</v>
      </c>
      <c r="L297" s="406">
        <v>4</v>
      </c>
      <c r="M297" s="423">
        <f t="shared" si="71"/>
        <v>2.4</v>
      </c>
      <c r="N297" s="183" t="s">
        <v>147</v>
      </c>
      <c r="O297" s="505">
        <v>0.56999999999999995</v>
      </c>
      <c r="P297" s="422">
        <v>45810</v>
      </c>
      <c r="Q297" s="422">
        <v>45823</v>
      </c>
      <c r="R297" s="423">
        <f t="shared" si="72"/>
        <v>5.2631578947368478</v>
      </c>
      <c r="S297" s="474">
        <f>IF(INDEX(Historical!$D$7:$D$1190,MATCH(B297,Historical!$B$7:$B$1192,0))=0,"n/a",(INDEX(Historical!$C$7:$C$1190,MATCH(B297,Historical!$B$7:$B$1192,0))/INDEX(Historical!$D$7:$D$1190,MATCH(B297,Historical!$B$7:$B$1192,0))-1)*100)</f>
        <v>3.6697247706421798</v>
      </c>
      <c r="T297" s="474">
        <f>IF(INDEX(Historical!$F$7:$F$1190,MATCH(B297,Historical!$B$7:$B$1192,0))=0,"n/a",((INDEX(Historical!$C$7:$C$1190,MATCH(B297,Historical!$B$7:$B$1192,0))/INDEX(Historical!$F$7:$F$1190,MATCH(B297,Historical!$B$7:$B$1192,0)))^(1/3)-1)*100)</f>
        <v>11.73720615915248</v>
      </c>
      <c r="U297" s="474">
        <f>IF(INDEX(Historical!$H$7:$H$1190,MATCH(B297,Historical!$B$7:$B$1192,0))=0,"n/a",((INDEX(Historical!$C$7:$C$1190,MATCH(B297,Historical!$B$7:$B$1192,0))/INDEX(Historical!$H$7:$H$1190,MATCH(B297,Historical!$B$7:$B$1192,0)))^(1/5)-1)*100)</f>
        <v>13.497276074078158</v>
      </c>
      <c r="V297" s="474" t="str">
        <f>IF(INDEX(Historical!$M$7:$M$1190,MATCH(B297,Historical!$B$7:$B$1192,0))=0,"n/a",((INDEX(Historical!$C$7:$C$1190,MATCH(B297,Historical!$B$7:$B$1192,0))/INDEX(Historical!$M$7:$M$1190,MATCH(B297,Historical!$B$7:$B$1192,0)))^(1/10)-1)*100)</f>
        <v>n/a</v>
      </c>
      <c r="W297" s="475" t="str">
        <f t="shared" si="73"/>
        <v>n/a</v>
      </c>
      <c r="X297" s="476">
        <f t="shared" si="74"/>
        <v>0.85425797937203529</v>
      </c>
      <c r="Y297" s="574"/>
      <c r="Z297" s="430">
        <f t="shared" si="75"/>
        <v>40.472175379426645</v>
      </c>
      <c r="AA297" s="581">
        <f t="shared" si="76"/>
        <v>33.600337268128165</v>
      </c>
      <c r="AB297" s="406">
        <v>3</v>
      </c>
      <c r="AC297" s="568">
        <v>5.93</v>
      </c>
      <c r="AD297" s="568">
        <v>2.12</v>
      </c>
      <c r="AE297" s="568">
        <v>5.64</v>
      </c>
      <c r="AF297" s="568">
        <v>6.44</v>
      </c>
      <c r="AG297" s="568">
        <v>20.380000000000003</v>
      </c>
      <c r="AH297" s="568">
        <v>21.83</v>
      </c>
      <c r="AI297" s="568">
        <v>14.360000000000001</v>
      </c>
      <c r="AJ297" s="568">
        <v>15.8</v>
      </c>
      <c r="AK297" s="568">
        <v>15.809999999999999</v>
      </c>
      <c r="AL297" s="576">
        <v>14010</v>
      </c>
      <c r="AM297" s="571">
        <v>22.84</v>
      </c>
      <c r="AN297" s="568">
        <v>0.2</v>
      </c>
      <c r="AO297" s="510">
        <f t="shared" si="77"/>
        <v>-18.89854425553056</v>
      </c>
      <c r="AP297" s="511">
        <f t="shared" si="78"/>
        <v>14.701793012597605</v>
      </c>
      <c r="AQ297" s="582">
        <f t="shared" si="79"/>
        <v>210.11551396696996</v>
      </c>
      <c r="AR297" s="430">
        <f>INDEX(Historical!$C$7:$C$1190,MATCH(B297,Historical!$B$7:$B$1214,0))*IF(AH297="n/a",1.03,IF(AH297&lt;0,1.01,IF(AH297&gt;10,1.1,(1+AH297/100))))</f>
        <v>2.4859999999999998</v>
      </c>
      <c r="AS297" s="581">
        <f t="shared" si="80"/>
        <v>2.7345999999999999</v>
      </c>
      <c r="AT297" s="581">
        <f t="shared" si="85"/>
        <v>3.00806</v>
      </c>
      <c r="AU297" s="581">
        <f t="shared" si="85"/>
        <v>3.3088660000000001</v>
      </c>
      <c r="AV297" s="581">
        <f t="shared" si="85"/>
        <v>3.6397526000000004</v>
      </c>
      <c r="AW297" s="430">
        <f t="shared" si="81"/>
        <v>15.177278600000001</v>
      </c>
      <c r="AX297" s="516">
        <f t="shared" si="82"/>
        <v>7.6172038143036387</v>
      </c>
      <c r="AY297" s="606">
        <v>0.87</v>
      </c>
      <c r="AZ297" s="571">
        <v>44.39</v>
      </c>
      <c r="BA297" s="571">
        <v>-1.18</v>
      </c>
      <c r="BB297" s="571">
        <v>4.43</v>
      </c>
      <c r="BC297" s="571">
        <v>12.67</v>
      </c>
      <c r="BE297" s="421">
        <v>2015</v>
      </c>
      <c r="BF297" s="421">
        <f t="shared" si="84"/>
        <v>1</v>
      </c>
      <c r="BG297" s="578">
        <v>12.64</v>
      </c>
      <c r="BH297" t="s">
        <v>3876</v>
      </c>
      <c r="BI297" t="s">
        <v>3877</v>
      </c>
    </row>
    <row r="298" spans="1:61" ht="11.25" customHeight="1" x14ac:dyDescent="0.25">
      <c r="A298" s="577" t="s">
        <v>4021</v>
      </c>
      <c r="B298" s="405" t="s">
        <v>4018</v>
      </c>
      <c r="C298" s="734" t="s">
        <v>107</v>
      </c>
      <c r="D298" s="734" t="s">
        <v>3649</v>
      </c>
      <c r="E298" s="504">
        <v>9</v>
      </c>
      <c r="F298" s="33">
        <v>552</v>
      </c>
      <c r="G298" s="33" t="s">
        <v>105</v>
      </c>
      <c r="H298" s="33" t="s">
        <v>105</v>
      </c>
      <c r="I298" s="573">
        <v>154.34</v>
      </c>
      <c r="J298" s="430">
        <f t="shared" si="70"/>
        <v>1.399507580666062</v>
      </c>
      <c r="K298" s="575">
        <v>0.54</v>
      </c>
      <c r="L298" s="406">
        <v>4</v>
      </c>
      <c r="M298" s="423">
        <f t="shared" si="71"/>
        <v>2.16</v>
      </c>
      <c r="N298" s="183" t="s">
        <v>3853</v>
      </c>
      <c r="O298" s="505">
        <v>0.49</v>
      </c>
      <c r="P298" s="422">
        <v>45828</v>
      </c>
      <c r="Q298" s="422">
        <v>45845</v>
      </c>
      <c r="R298" s="423">
        <f t="shared" si="72"/>
        <v>10.204081632653072</v>
      </c>
      <c r="S298" s="474">
        <f>IF(INDEX(Historical!$D$7:$D$1190,MATCH(B298,Historical!$B$7:$B$1192,0))=0,"n/a",(INDEX(Historical!$C$7:$C$1190,MATCH(B298,Historical!$B$7:$B$1192,0))/INDEX(Historical!$D$7:$D$1190,MATCH(B298,Historical!$B$7:$B$1192,0))-1)*100)</f>
        <v>10.650887573964507</v>
      </c>
      <c r="T298" s="474">
        <f>IF(INDEX(Historical!$F$7:$F$1190,MATCH(B298,Historical!$B$7:$B$1192,0))=0,"n/a",((INDEX(Historical!$C$7:$C$1190,MATCH(B298,Historical!$B$7:$B$1192,0))/INDEX(Historical!$F$7:$F$1190,MATCH(B298,Historical!$B$7:$B$1192,0)))^(1/3)-1)*100)</f>
        <v>12.16961848883702</v>
      </c>
      <c r="U298" s="474">
        <f>IF(INDEX(Historical!$H$7:$H$1190,MATCH(B298,Historical!$B$7:$B$1192,0))=0,"n/a",((INDEX(Historical!$C$7:$C$1190,MATCH(B298,Historical!$B$7:$B$1192,0))/INDEX(Historical!$H$7:$H$1190,MATCH(B298,Historical!$B$7:$B$1192,0)))^(1/5)-1)*100)</f>
        <v>13.91145473640567</v>
      </c>
      <c r="V298" s="474" t="str">
        <f>IF(INDEX(Historical!$M$7:$M$1190,MATCH(B298,Historical!$B$7:$B$1192,0))=0,"n/a",((INDEX(Historical!$C$7:$C$1190,MATCH(B298,Historical!$B$7:$B$1192,0))/INDEX(Historical!$M$7:$M$1190,MATCH(B298,Historical!$B$7:$B$1192,0)))^(1/10)-1)*100)</f>
        <v>n/a</v>
      </c>
      <c r="W298" s="475" t="str">
        <f t="shared" si="73"/>
        <v>n/a</v>
      </c>
      <c r="X298" s="476">
        <f t="shared" si="74"/>
        <v>0.68732483875522088</v>
      </c>
      <c r="Y298" s="451"/>
      <c r="Z298" s="430">
        <f t="shared" si="75"/>
        <v>41.53846153846154</v>
      </c>
      <c r="AA298" s="581">
        <f t="shared" si="76"/>
        <v>29.680769230769229</v>
      </c>
      <c r="AB298" s="406">
        <v>3</v>
      </c>
      <c r="AC298" s="568">
        <v>5.2</v>
      </c>
      <c r="AD298" s="568">
        <v>2.52</v>
      </c>
      <c r="AE298" s="568">
        <v>12.41</v>
      </c>
      <c r="AF298" s="568">
        <v>8.85</v>
      </c>
      <c r="AG298" s="568">
        <v>32.029999999999994</v>
      </c>
      <c r="AH298" s="568">
        <v>1.1499999999999999</v>
      </c>
      <c r="AI298" s="568">
        <v>15.73</v>
      </c>
      <c r="AJ298" s="568">
        <v>20.239999999999998</v>
      </c>
      <c r="AK298" s="568">
        <v>11.78</v>
      </c>
      <c r="AL298" s="576">
        <v>8590</v>
      </c>
      <c r="AM298" s="571">
        <v>34.479999999999997</v>
      </c>
      <c r="AN298" s="568">
        <v>0.48</v>
      </c>
      <c r="AO298" s="510">
        <f t="shared" si="77"/>
        <v>-14.369806913697497</v>
      </c>
      <c r="AP298" s="511">
        <f t="shared" si="78"/>
        <v>15.310962317071732</v>
      </c>
      <c r="AQ298" s="582">
        <f t="shared" si="79"/>
        <v>241.67873649725257</v>
      </c>
      <c r="AR298" s="430">
        <f>INDEX(Historical!$C$7:$C$1190,MATCH(B298,Historical!$B$7:$B$1214,0))*IF(AH298="n/a",1.03,IF(AH298&lt;0,1.01,IF(AH298&gt;10,1.1,(1+AH298/100))))</f>
        <v>1.8915050000000002</v>
      </c>
      <c r="AS298" s="581">
        <f t="shared" si="80"/>
        <v>2.0806555000000002</v>
      </c>
      <c r="AT298" s="581">
        <f t="shared" si="85"/>
        <v>2.2887210500000004</v>
      </c>
      <c r="AU298" s="581">
        <f t="shared" si="85"/>
        <v>2.5175931550000006</v>
      </c>
      <c r="AV298" s="581">
        <f t="shared" si="85"/>
        <v>2.7693524705000008</v>
      </c>
      <c r="AW298" s="430">
        <f t="shared" si="81"/>
        <v>11.547827175500002</v>
      </c>
      <c r="AX298" s="516">
        <f t="shared" si="82"/>
        <v>7.4820702186730603</v>
      </c>
      <c r="AY298" s="606">
        <v>1.27</v>
      </c>
      <c r="AZ298" s="571">
        <v>24.37</v>
      </c>
      <c r="BA298" s="571">
        <v>-24.240000000000002</v>
      </c>
      <c r="BB298" s="571">
        <v>1.91</v>
      </c>
      <c r="BC298" s="571">
        <v>-1.39</v>
      </c>
      <c r="BE298" s="421">
        <v>2017</v>
      </c>
      <c r="BF298" s="421">
        <f t="shared" si="84"/>
        <v>1</v>
      </c>
      <c r="BG298" s="578">
        <v>13.370000000000001</v>
      </c>
      <c r="BH298" t="s">
        <v>3876</v>
      </c>
      <c r="BI298" t="s">
        <v>3877</v>
      </c>
    </row>
    <row r="299" spans="1:61" ht="11.25" customHeight="1" x14ac:dyDescent="0.25">
      <c r="A299" s="8" t="s">
        <v>4272</v>
      </c>
      <c r="B299" s="405" t="s">
        <v>1215</v>
      </c>
      <c r="C299" s="734" t="s">
        <v>107</v>
      </c>
      <c r="D299" s="734" t="s">
        <v>117</v>
      </c>
      <c r="E299" s="504">
        <v>16</v>
      </c>
      <c r="F299" s="33">
        <v>257</v>
      </c>
      <c r="G299" s="33" t="s">
        <v>114</v>
      </c>
      <c r="H299" s="33" t="s">
        <v>114</v>
      </c>
      <c r="I299" s="573">
        <v>45.98</v>
      </c>
      <c r="J299" s="430">
        <f t="shared" si="70"/>
        <v>3.0448020878642885</v>
      </c>
      <c r="K299" s="575">
        <v>0.35</v>
      </c>
      <c r="L299" s="406">
        <v>4</v>
      </c>
      <c r="M299" s="423">
        <f t="shared" si="71"/>
        <v>1.4</v>
      </c>
      <c r="N299" s="183" t="s">
        <v>311</v>
      </c>
      <c r="O299" s="505">
        <v>0.34</v>
      </c>
      <c r="P299" s="422">
        <v>45733</v>
      </c>
      <c r="Q299" s="422">
        <v>45747</v>
      </c>
      <c r="R299" s="423">
        <f t="shared" si="72"/>
        <v>2.9411764705882213</v>
      </c>
      <c r="S299" s="474">
        <f>IF(INDEX(Historical!$D$7:$D$1190,MATCH(B299,Historical!$B$7:$B$1192,0))=0,"n/a",(INDEX(Historical!$C$7:$C$1190,MATCH(B299,Historical!$B$7:$B$1192,0))/INDEX(Historical!$D$7:$D$1190,MATCH(B299,Historical!$B$7:$B$1192,0))-1)*100)</f>
        <v>3.0303030303030276</v>
      </c>
      <c r="T299" s="474">
        <f>IF(INDEX(Historical!$F$7:$F$1190,MATCH(B299,Historical!$B$7:$B$1192,0))=0,"n/a",((INDEX(Historical!$C$7:$C$1190,MATCH(B299,Historical!$B$7:$B$1192,0))/INDEX(Historical!$F$7:$F$1190,MATCH(B299,Historical!$B$7:$B$1192,0)))^(1/3)-1)*100)</f>
        <v>3.1270055989971013</v>
      </c>
      <c r="U299" s="474">
        <f>IF(INDEX(Historical!$H$7:$H$1190,MATCH(B299,Historical!$B$7:$B$1192,0))=0,"n/a",((INDEX(Historical!$C$7:$C$1190,MATCH(B299,Historical!$B$7:$B$1192,0))/INDEX(Historical!$H$7:$H$1190,MATCH(B299,Historical!$B$7:$B$1192,0)))^(1/5)-1)*100)</f>
        <v>3.4113513981932853</v>
      </c>
      <c r="V299" s="474">
        <f>IF(INDEX(Historical!$M$7:$M$1190,MATCH(B299,Historical!$B$7:$B$1192,0))=0,"n/a",((INDEX(Historical!$C$7:$C$1190,MATCH(B299,Historical!$B$7:$B$1192,0))/INDEX(Historical!$M$7:$M$1190,MATCH(B299,Historical!$B$7:$B$1192,0)))^(1/10)-1)*100)</f>
        <v>3.986056377220959</v>
      </c>
      <c r="W299" s="475">
        <f t="shared" si="73"/>
        <v>0.85582116140857178</v>
      </c>
      <c r="X299" s="476" t="str">
        <f t="shared" si="74"/>
        <v>n/a</v>
      </c>
      <c r="Y299" s="442"/>
      <c r="Z299" s="430">
        <f t="shared" si="75"/>
        <v>41.543026706231451</v>
      </c>
      <c r="AA299" s="581">
        <f t="shared" si="76"/>
        <v>13.643916913946587</v>
      </c>
      <c r="AB299" s="406">
        <v>12</v>
      </c>
      <c r="AC299" s="568">
        <v>3.37</v>
      </c>
      <c r="AD299" s="568">
        <v>0.81</v>
      </c>
      <c r="AE299" s="568">
        <v>1.1299999999999999</v>
      </c>
      <c r="AF299" s="568">
        <v>1.38</v>
      </c>
      <c r="AG299" s="568">
        <v>10.91</v>
      </c>
      <c r="AH299" s="568">
        <v>35.75</v>
      </c>
      <c r="AI299" s="568">
        <v>6.13</v>
      </c>
      <c r="AJ299" s="568">
        <v>-10.84</v>
      </c>
      <c r="AK299" s="568">
        <v>16.900000000000002</v>
      </c>
      <c r="AL299" s="576">
        <v>1870</v>
      </c>
      <c r="AM299" s="571">
        <v>0.70000000000000007</v>
      </c>
      <c r="AN299" s="568">
        <v>0.4</v>
      </c>
      <c r="AO299" s="510">
        <f t="shared" si="77"/>
        <v>-7.1877634278890135</v>
      </c>
      <c r="AP299" s="511">
        <f t="shared" si="78"/>
        <v>6.4561534860575733</v>
      </c>
      <c r="AQ299" s="582">
        <f t="shared" si="79"/>
        <v>-8.5217564633321974</v>
      </c>
      <c r="AR299" s="430">
        <f>INDEX(Historical!$C$7:$C$1190,MATCH(B299,Historical!$B$7:$B$1214,0))*IF(AH299="n/a",1.03,IF(AH299&lt;0,1.01,IF(AH299&gt;10,1.1,(1+AH299/100))))</f>
        <v>1.4960000000000002</v>
      </c>
      <c r="AS299" s="581">
        <f t="shared" si="80"/>
        <v>1.5877048</v>
      </c>
      <c r="AT299" s="581">
        <f t="shared" si="85"/>
        <v>1.7464752800000001</v>
      </c>
      <c r="AU299" s="581">
        <f t="shared" si="85"/>
        <v>1.9211228080000002</v>
      </c>
      <c r="AV299" s="581">
        <f t="shared" si="85"/>
        <v>2.1132350888000002</v>
      </c>
      <c r="AW299" s="430">
        <f t="shared" si="81"/>
        <v>8.8645379768000012</v>
      </c>
      <c r="AX299" s="516">
        <f t="shared" si="82"/>
        <v>19.279116956937802</v>
      </c>
      <c r="AY299" s="606">
        <v>0.28999999999999998</v>
      </c>
      <c r="AZ299" s="571">
        <v>39.33</v>
      </c>
      <c r="BA299" s="571">
        <v>-0.70000000000000007</v>
      </c>
      <c r="BB299" s="571">
        <v>7.32</v>
      </c>
      <c r="BC299" s="571">
        <v>10.86</v>
      </c>
      <c r="BE299" s="421">
        <v>2010</v>
      </c>
      <c r="BF299" s="421">
        <f t="shared" si="84"/>
        <v>1</v>
      </c>
      <c r="BG299" s="578">
        <v>1.1599999999999999</v>
      </c>
      <c r="BH299" t="s">
        <v>3876</v>
      </c>
      <c r="BI299" t="s">
        <v>3877</v>
      </c>
    </row>
    <row r="300" spans="1:61" ht="11.25" customHeight="1" x14ac:dyDescent="0.25">
      <c r="A300" s="8" t="s">
        <v>4273</v>
      </c>
      <c r="B300" s="405" t="s">
        <v>1205</v>
      </c>
      <c r="C300" s="734" t="s">
        <v>111</v>
      </c>
      <c r="D300" s="734" t="s">
        <v>3638</v>
      </c>
      <c r="E300" s="504">
        <v>15</v>
      </c>
      <c r="F300" s="33">
        <v>316</v>
      </c>
      <c r="G300" s="33" t="s">
        <v>105</v>
      </c>
      <c r="H300" s="33" t="s">
        <v>105</v>
      </c>
      <c r="I300" s="568">
        <v>44.94</v>
      </c>
      <c r="J300" s="430">
        <f t="shared" si="70"/>
        <v>3.026257231864709</v>
      </c>
      <c r="K300" s="575">
        <v>0.34</v>
      </c>
      <c r="L300" s="406">
        <v>4</v>
      </c>
      <c r="M300" s="423">
        <f t="shared" si="71"/>
        <v>1.36</v>
      </c>
      <c r="N300" s="183" t="s">
        <v>118</v>
      </c>
      <c r="O300" s="505">
        <v>0.33</v>
      </c>
      <c r="P300" s="422">
        <v>45800</v>
      </c>
      <c r="Q300" s="422">
        <v>45819</v>
      </c>
      <c r="R300" s="423">
        <f t="shared" si="72"/>
        <v>3.0303030303030329</v>
      </c>
      <c r="S300" s="474">
        <f>IF(INDEX(Historical!$D$7:$D$1190,MATCH(B300,Historical!$B$7:$B$1192,0))=0,"n/a",(INDEX(Historical!$C$7:$C$1190,MATCH(B300,Historical!$B$7:$B$1192,0))/INDEX(Historical!$D$7:$D$1190,MATCH(B300,Historical!$B$7:$B$1192,0))-1)*100)</f>
        <v>2.34375</v>
      </c>
      <c r="T300" s="474">
        <f>IF(INDEX(Historical!$F$7:$F$1190,MATCH(B300,Historical!$B$7:$B$1192,0))=0,"n/a",((INDEX(Historical!$C$7:$C$1190,MATCH(B300,Historical!$B$7:$B$1192,0))/INDEX(Historical!$F$7:$F$1190,MATCH(B300,Historical!$B$7:$B$1192,0)))^(1/3)-1)*100)</f>
        <v>1.9846428545196249</v>
      </c>
      <c r="U300" s="474">
        <f>IF(INDEX(Historical!$H$7:$H$1190,MATCH(B300,Historical!$B$7:$B$1192,0))=0,"n/a",((INDEX(Historical!$C$7:$C$1190,MATCH(B300,Historical!$B$7:$B$1192,0))/INDEX(Historical!$H$7:$H$1190,MATCH(B300,Historical!$B$7:$B$1192,0)))^(1/5)-1)*100)</f>
        <v>1.6008134498989302</v>
      </c>
      <c r="V300" s="474">
        <f>IF(INDEX(Historical!$M$7:$M$1190,MATCH(B300,Historical!$B$7:$B$1192,0))=0,"n/a",((INDEX(Historical!$C$7:$C$1190,MATCH(B300,Historical!$B$7:$B$1192,0))/INDEX(Historical!$M$7:$M$1190,MATCH(B300,Historical!$B$7:$B$1192,0)))^(1/10)-1)*100)</f>
        <v>2.840365174901871</v>
      </c>
      <c r="W300" s="475">
        <f t="shared" si="73"/>
        <v>0.56359423923518392</v>
      </c>
      <c r="X300" s="476">
        <f t="shared" si="74"/>
        <v>0.63777428282825899</v>
      </c>
      <c r="Y300" s="449"/>
      <c r="Z300" s="430">
        <f t="shared" si="75"/>
        <v>44.155844155844157</v>
      </c>
      <c r="AA300" s="581">
        <f t="shared" si="76"/>
        <v>14.59090909090909</v>
      </c>
      <c r="AB300" s="406">
        <v>12</v>
      </c>
      <c r="AC300" s="568">
        <v>3.08</v>
      </c>
      <c r="AD300" s="568">
        <v>0.93</v>
      </c>
      <c r="AE300" s="568">
        <v>0.8</v>
      </c>
      <c r="AF300" s="568">
        <v>2.54</v>
      </c>
      <c r="AG300" s="568">
        <v>18.5</v>
      </c>
      <c r="AH300" s="568">
        <v>16.41</v>
      </c>
      <c r="AI300" s="568">
        <v>13.76</v>
      </c>
      <c r="AJ300" s="568">
        <v>2.5100000000000002</v>
      </c>
      <c r="AK300" s="568">
        <v>15.659999999999998</v>
      </c>
      <c r="AL300" s="576">
        <v>2060</v>
      </c>
      <c r="AM300" s="571">
        <v>2.62</v>
      </c>
      <c r="AN300" s="568">
        <v>0.72</v>
      </c>
      <c r="AO300" s="510">
        <f t="shared" si="77"/>
        <v>-9.9638384091454508</v>
      </c>
      <c r="AP300" s="511">
        <f t="shared" si="78"/>
        <v>4.6270706817636391</v>
      </c>
      <c r="AQ300" s="582">
        <f t="shared" si="79"/>
        <v>28.341400769647016</v>
      </c>
      <c r="AR300" s="430">
        <f>INDEX(Historical!$C$7:$C$1190,MATCH(B300,Historical!$B$7:$B$1214,0))*IF(AH300="n/a",1.03,IF(AH300&lt;0,1.01,IF(AH300&gt;10,1.1,(1+AH300/100))))</f>
        <v>1.4410000000000003</v>
      </c>
      <c r="AS300" s="581">
        <f t="shared" si="80"/>
        <v>1.5851000000000004</v>
      </c>
      <c r="AT300" s="581">
        <f t="shared" si="85"/>
        <v>1.7436100000000005</v>
      </c>
      <c r="AU300" s="581">
        <f t="shared" si="85"/>
        <v>1.9179710000000008</v>
      </c>
      <c r="AV300" s="581">
        <f t="shared" si="85"/>
        <v>2.109768100000001</v>
      </c>
      <c r="AW300" s="430">
        <f t="shared" si="81"/>
        <v>8.7974491000000015</v>
      </c>
      <c r="AX300" s="516">
        <f t="shared" si="82"/>
        <v>19.575988206497559</v>
      </c>
      <c r="AY300" s="606">
        <v>0.91</v>
      </c>
      <c r="AZ300" s="571">
        <v>13.03</v>
      </c>
      <c r="BA300" s="571">
        <v>-23.07</v>
      </c>
      <c r="BB300" s="571">
        <v>-6.78</v>
      </c>
      <c r="BC300" s="571">
        <v>-6.59</v>
      </c>
      <c r="BE300" s="421">
        <v>2011</v>
      </c>
      <c r="BF300" s="421">
        <f t="shared" si="84"/>
        <v>1</v>
      </c>
      <c r="BG300" s="578">
        <v>7.68</v>
      </c>
      <c r="BH300" t="s">
        <v>3876</v>
      </c>
      <c r="BI300" t="s">
        <v>3877</v>
      </c>
    </row>
    <row r="301" spans="1:61" s="540" customFormat="1" ht="11.25" customHeight="1" x14ac:dyDescent="0.25">
      <c r="A301" s="602" t="s">
        <v>4275</v>
      </c>
      <c r="B301" s="546" t="s">
        <v>3920</v>
      </c>
      <c r="C301" s="734" t="s">
        <v>243</v>
      </c>
      <c r="D301" s="734" t="s">
        <v>3664</v>
      </c>
      <c r="E301" s="524">
        <v>8</v>
      </c>
      <c r="F301" s="33">
        <v>560</v>
      </c>
      <c r="G301" s="720" t="s">
        <v>105</v>
      </c>
      <c r="H301" s="720" t="s">
        <v>105</v>
      </c>
      <c r="I301" s="525">
        <v>9.99</v>
      </c>
      <c r="J301" s="526">
        <f t="shared" si="70"/>
        <v>9.2092092092092095</v>
      </c>
      <c r="K301" s="527">
        <v>0.23</v>
      </c>
      <c r="L301" s="528">
        <v>4</v>
      </c>
      <c r="M301" s="529">
        <f t="shared" si="71"/>
        <v>0.92</v>
      </c>
      <c r="N301" s="530" t="s">
        <v>147</v>
      </c>
      <c r="O301" s="531">
        <v>0.22</v>
      </c>
      <c r="P301" s="711">
        <v>45274</v>
      </c>
      <c r="Q301" s="711">
        <v>45289</v>
      </c>
      <c r="R301" s="529">
        <f t="shared" si="72"/>
        <v>4.5454545454545494</v>
      </c>
      <c r="S301" s="474">
        <f>IF(INDEX(Historical!$D$7:$D$1190,MATCH(B301,Historical!$B$7:$B$1192,0))=0,"n/a",(INDEX(Historical!$C$7:$C$1190,MATCH(B301,Historical!$B$7:$B$1192,0))/INDEX(Historical!$D$7:$D$1190,MATCH(B301,Historical!$B$7:$B$1192,0))-1)*100)</f>
        <v>3.3707865168539408</v>
      </c>
      <c r="T301" s="474">
        <f>IF(INDEX(Historical!$F$7:$F$1190,MATCH(B301,Historical!$B$7:$B$1192,0))=0,"n/a",((INDEX(Historical!$C$7:$C$1190,MATCH(B301,Historical!$B$7:$B$1192,0))/INDEX(Historical!$F$7:$F$1190,MATCH(B301,Historical!$B$7:$B$1192,0)))^(1/3)-1)*100)</f>
        <v>7.5272905147686142</v>
      </c>
      <c r="U301" s="474">
        <f>IF(INDEX(Historical!$H$7:$H$1190,MATCH(B301,Historical!$B$7:$B$1192,0))=0,"n/a",((INDEX(Historical!$C$7:$C$1190,MATCH(B301,Historical!$B$7:$B$1192,0))/INDEX(Historical!$H$7:$H$1190,MATCH(B301,Historical!$B$7:$B$1192,0)))^(1/5)-1)*100)</f>
        <v>8.5654404075723889</v>
      </c>
      <c r="V301" s="474">
        <f>IF(INDEX(Historical!$M$7:$M$1190,MATCH(B301,Historical!$B$7:$B$1192,0))=0,"n/a",((INDEX(Historical!$C$7:$C$1190,MATCH(B301,Historical!$B$7:$B$1192,0))/INDEX(Historical!$M$7:$M$1190,MATCH(B301,Historical!$B$7:$B$1192,0)))^(1/10)-1)*100)</f>
        <v>8.685794289921267</v>
      </c>
      <c r="W301" s="475">
        <f t="shared" si="73"/>
        <v>0.98614359512422101</v>
      </c>
      <c r="X301" s="476" t="str">
        <f t="shared" si="74"/>
        <v>n/a</v>
      </c>
      <c r="Y301" s="605"/>
      <c r="Z301" s="526" t="str">
        <f t="shared" si="75"/>
        <v>n/a</v>
      </c>
      <c r="AA301" s="533" t="str">
        <f t="shared" si="76"/>
        <v>n/a</v>
      </c>
      <c r="AB301" s="528">
        <v>1</v>
      </c>
      <c r="AC301" s="534">
        <v>-1.1000000000000001</v>
      </c>
      <c r="AD301" s="534" t="s">
        <v>135</v>
      </c>
      <c r="AE301" s="534">
        <v>0.27</v>
      </c>
      <c r="AF301" s="534">
        <v>0.54</v>
      </c>
      <c r="AG301" s="534">
        <v>-5.55</v>
      </c>
      <c r="AH301" s="534">
        <v>112.61000000000001</v>
      </c>
      <c r="AI301" s="534">
        <v>690</v>
      </c>
      <c r="AJ301" s="534" t="s">
        <v>135</v>
      </c>
      <c r="AK301" s="534" t="s">
        <v>135</v>
      </c>
      <c r="AL301" s="535">
        <v>106.87</v>
      </c>
      <c r="AM301" s="536">
        <v>2.81</v>
      </c>
      <c r="AN301" s="534">
        <v>0.35</v>
      </c>
      <c r="AO301" s="537" t="str">
        <f t="shared" si="77"/>
        <v>n/a</v>
      </c>
      <c r="AP301" s="538">
        <f t="shared" si="78"/>
        <v>17.774649616781598</v>
      </c>
      <c r="AQ301" s="582" t="str">
        <f t="shared" si="79"/>
        <v>n/a</v>
      </c>
      <c r="AR301" s="430">
        <f>INDEX(Historical!$C$7:$C$1190,MATCH(B301,Historical!$B$7:$B$1214,0))*IF(AH301="n/a",1.03,IF(AH301&lt;0,1.01,IF(AH301&gt;10,1.1,(1+AH301/100))))</f>
        <v>1.0120000000000002</v>
      </c>
      <c r="AS301" s="533">
        <f t="shared" si="80"/>
        <v>1.1132000000000004</v>
      </c>
      <c r="AT301" s="533">
        <f t="shared" si="85"/>
        <v>1.1465960000000004</v>
      </c>
      <c r="AU301" s="533">
        <f t="shared" si="85"/>
        <v>1.1809938800000004</v>
      </c>
      <c r="AV301" s="533">
        <f t="shared" si="85"/>
        <v>1.2164236964000004</v>
      </c>
      <c r="AW301" s="526">
        <f t="shared" si="81"/>
        <v>5.6692135764000016</v>
      </c>
      <c r="AX301" s="539">
        <f t="shared" si="82"/>
        <v>56.748884648648669</v>
      </c>
      <c r="AY301" s="607">
        <v>1.34</v>
      </c>
      <c r="AZ301" s="536">
        <v>36.1</v>
      </c>
      <c r="BA301" s="536">
        <v>-49.53</v>
      </c>
      <c r="BB301" s="536">
        <v>-3.9699999999999998</v>
      </c>
      <c r="BC301" s="536">
        <v>-16.559999999999999</v>
      </c>
      <c r="BD301" s="592"/>
      <c r="BE301" s="421">
        <v>2016</v>
      </c>
      <c r="BF301" s="421">
        <f t="shared" si="84"/>
        <v>1</v>
      </c>
      <c r="BG301" s="559">
        <v>-3.66</v>
      </c>
      <c r="BH301" t="s">
        <v>3876</v>
      </c>
      <c r="BI301" t="s">
        <v>3877</v>
      </c>
    </row>
    <row r="302" spans="1:61" ht="11.25" customHeight="1" x14ac:dyDescent="0.25">
      <c r="A302" s="8" t="s">
        <v>4276</v>
      </c>
      <c r="B302" s="405" t="s">
        <v>1207</v>
      </c>
      <c r="C302" s="734" t="s">
        <v>107</v>
      </c>
      <c r="D302" s="734" t="s">
        <v>3652</v>
      </c>
      <c r="E302" s="504">
        <v>15</v>
      </c>
      <c r="F302" s="33">
        <v>314</v>
      </c>
      <c r="G302" s="33" t="s">
        <v>105</v>
      </c>
      <c r="H302" s="33" t="s">
        <v>105</v>
      </c>
      <c r="I302" s="573">
        <v>29.76</v>
      </c>
      <c r="J302" s="430">
        <f t="shared" si="70"/>
        <v>2.6881720430107525</v>
      </c>
      <c r="K302" s="575">
        <v>0.2</v>
      </c>
      <c r="L302" s="406">
        <v>4</v>
      </c>
      <c r="M302" s="423">
        <f t="shared" si="71"/>
        <v>0.8</v>
      </c>
      <c r="N302" s="183" t="s">
        <v>749</v>
      </c>
      <c r="O302" s="505">
        <v>0.19500000000000001</v>
      </c>
      <c r="P302" s="422">
        <v>45791</v>
      </c>
      <c r="Q302" s="422">
        <v>45812</v>
      </c>
      <c r="R302" s="423">
        <f t="shared" si="72"/>
        <v>2.5641025641025665</v>
      </c>
      <c r="S302" s="474">
        <f>IF(INDEX(Historical!$D$7:$D$1190,MATCH(B302,Historical!$B$7:$B$1192,0))=0,"n/a",(INDEX(Historical!$C$7:$C$1190,MATCH(B302,Historical!$B$7:$B$1192,0))/INDEX(Historical!$D$7:$D$1190,MATCH(B302,Historical!$B$7:$B$1192,0))-1)*100)</f>
        <v>4.1666666666666741</v>
      </c>
      <c r="T302" s="474">
        <f>IF(INDEX(Historical!$F$7:$F$1190,MATCH(B302,Historical!$B$7:$B$1192,0))=0,"n/a",((INDEX(Historical!$C$7:$C$1190,MATCH(B302,Historical!$B$7:$B$1192,0))/INDEX(Historical!$F$7:$F$1190,MATCH(B302,Historical!$B$7:$B$1192,0)))^(1/3)-1)*100)</f>
        <v>10.227784577092303</v>
      </c>
      <c r="U302" s="474">
        <f>IF(INDEX(Historical!$H$7:$H$1190,MATCH(B302,Historical!$B$7:$B$1192,0))=0,"n/a",((INDEX(Historical!$C$7:$C$1190,MATCH(B302,Historical!$B$7:$B$1192,0))/INDEX(Historical!$H$7:$H$1190,MATCH(B302,Historical!$B$7:$B$1192,0)))^(1/5)-1)*100)</f>
        <v>8.0185187303563499</v>
      </c>
      <c r="V302" s="474">
        <f>IF(INDEX(Historical!$M$7:$M$1190,MATCH(B302,Historical!$B$7:$B$1192,0))=0,"n/a",((INDEX(Historical!$C$7:$C$1190,MATCH(B302,Historical!$B$7:$B$1192,0))/INDEX(Historical!$M$7:$M$1190,MATCH(B302,Historical!$B$7:$B$1192,0)))^(1/10)-1)*100)</f>
        <v>15.66509568920158</v>
      </c>
      <c r="W302" s="475">
        <f t="shared" si="73"/>
        <v>0.5118716725033321</v>
      </c>
      <c r="X302" s="476">
        <f t="shared" si="74"/>
        <v>2.5866189452762418</v>
      </c>
      <c r="Y302" s="451"/>
      <c r="Z302" s="430">
        <f t="shared" si="75"/>
        <v>36.529680365296805</v>
      </c>
      <c r="AA302" s="581">
        <f t="shared" si="76"/>
        <v>13.589041095890412</v>
      </c>
      <c r="AB302" s="406">
        <v>12</v>
      </c>
      <c r="AC302" s="568">
        <v>2.19</v>
      </c>
      <c r="AD302" s="568">
        <v>1.94</v>
      </c>
      <c r="AE302" s="568">
        <v>4.01</v>
      </c>
      <c r="AF302" s="568">
        <v>1.44</v>
      </c>
      <c r="AG302" s="568">
        <v>10.94</v>
      </c>
      <c r="AH302" s="568">
        <v>16.98</v>
      </c>
      <c r="AI302" s="568">
        <v>1.82</v>
      </c>
      <c r="AJ302" s="568">
        <v>3.1</v>
      </c>
      <c r="AK302" s="568">
        <v>7.02</v>
      </c>
      <c r="AL302" s="576">
        <v>5870</v>
      </c>
      <c r="AM302" s="571">
        <v>6.1</v>
      </c>
      <c r="AN302" s="568">
        <v>0.28999999999999998</v>
      </c>
      <c r="AO302" s="510">
        <f t="shared" si="77"/>
        <v>-2.88235032252331</v>
      </c>
      <c r="AP302" s="511">
        <f t="shared" si="78"/>
        <v>10.706690773367102</v>
      </c>
      <c r="AQ302" s="582">
        <f t="shared" si="79"/>
        <v>-6.7423659887842602</v>
      </c>
      <c r="AR302" s="430">
        <f>INDEX(Historical!$C$7:$C$1190,MATCH(B302,Historical!$B$7:$B$1214,0))*IF(AH302="n/a",1.03,IF(AH302&lt;0,1.01,IF(AH302&gt;10,1.1,(1+AH302/100))))</f>
        <v>0.82500000000000007</v>
      </c>
      <c r="AS302" s="581">
        <f t="shared" si="80"/>
        <v>0.84001500000000007</v>
      </c>
      <c r="AT302" s="581">
        <f t="shared" si="85"/>
        <v>0.89898405300000006</v>
      </c>
      <c r="AU302" s="581">
        <f t="shared" si="85"/>
        <v>0.9620927335206001</v>
      </c>
      <c r="AV302" s="581">
        <f t="shared" si="85"/>
        <v>1.0296316434137462</v>
      </c>
      <c r="AW302" s="430">
        <f t="shared" si="81"/>
        <v>4.5557234299343463</v>
      </c>
      <c r="AX302" s="516">
        <f t="shared" si="82"/>
        <v>15.308210450048207</v>
      </c>
      <c r="AY302" s="606">
        <v>0.8</v>
      </c>
      <c r="AZ302" s="571">
        <v>22.869999999999997</v>
      </c>
      <c r="BA302" s="571">
        <v>-9.56</v>
      </c>
      <c r="BB302" s="571">
        <v>3.09</v>
      </c>
      <c r="BC302" s="571">
        <v>2.8899999999999997</v>
      </c>
      <c r="BE302" s="421">
        <v>2011</v>
      </c>
      <c r="BF302" s="421">
        <f t="shared" si="84"/>
        <v>1</v>
      </c>
      <c r="BG302" s="578">
        <v>1.8900000000000001</v>
      </c>
      <c r="BH302" t="s">
        <v>3876</v>
      </c>
      <c r="BI302" t="s">
        <v>3877</v>
      </c>
    </row>
    <row r="303" spans="1:61" ht="11.25" customHeight="1" x14ac:dyDescent="0.25">
      <c r="A303" s="95" t="s">
        <v>1210</v>
      </c>
      <c r="B303" s="405" t="s">
        <v>1211</v>
      </c>
      <c r="C303" s="734" t="s">
        <v>111</v>
      </c>
      <c r="D303" s="734" t="s">
        <v>3674</v>
      </c>
      <c r="E303" s="504">
        <v>14</v>
      </c>
      <c r="F303" s="33">
        <v>336</v>
      </c>
      <c r="G303" s="33" t="s">
        <v>36</v>
      </c>
      <c r="H303" s="33" t="s">
        <v>36</v>
      </c>
      <c r="I303" s="573">
        <v>219.42</v>
      </c>
      <c r="J303" s="430">
        <f t="shared" si="70"/>
        <v>2.0599763011575973</v>
      </c>
      <c r="K303" s="575">
        <v>1.1299999999999999</v>
      </c>
      <c r="L303" s="406">
        <v>4</v>
      </c>
      <c r="M303" s="423">
        <f t="shared" si="71"/>
        <v>4.5199999999999996</v>
      </c>
      <c r="N303" s="183" t="s">
        <v>246</v>
      </c>
      <c r="O303" s="505">
        <v>1.08</v>
      </c>
      <c r="P303" s="422">
        <v>45611</v>
      </c>
      <c r="Q303" s="422">
        <v>45632</v>
      </c>
      <c r="R303" s="423">
        <f t="shared" si="72"/>
        <v>4.6296296296296129</v>
      </c>
      <c r="S303" s="474">
        <f>IF(INDEX(Historical!$D$7:$D$1190,MATCH(B303,Historical!$B$7:$B$1192,0))=0,"n/a",(INDEX(Historical!$C$7:$C$1190,MATCH(B303,Historical!$B$7:$B$1192,0))/INDEX(Historical!$D$7:$D$1190,MATCH(B303,Historical!$B$7:$B$1192,0))-1)*100)</f>
        <v>4.7961630695443791</v>
      </c>
      <c r="T303" s="474">
        <f>IF(INDEX(Historical!$F$7:$F$1190,MATCH(B303,Historical!$B$7:$B$1192,0))=0,"n/a",((INDEX(Historical!$C$7:$C$1190,MATCH(B303,Historical!$B$7:$B$1192,0))/INDEX(Historical!$F$7:$F$1190,MATCH(B303,Historical!$B$7:$B$1192,0)))^(1/3)-1)*100)</f>
        <v>5.0461231571265586</v>
      </c>
      <c r="U303" s="474">
        <f>IF(INDEX(Historical!$H$7:$H$1190,MATCH(B303,Historical!$B$7:$B$1192,0))=0,"n/a",((INDEX(Historical!$C$7:$C$1190,MATCH(B303,Historical!$B$7:$B$1192,0))/INDEX(Historical!$H$7:$H$1190,MATCH(B303,Historical!$B$7:$B$1192,0)))^(1/5)-1)*100)</f>
        <v>5.3970442994738077</v>
      </c>
      <c r="V303" s="474">
        <f>IF(INDEX(Historical!$M$7:$M$1190,MATCH(B303,Historical!$B$7:$B$1192,0))=0,"n/a",((INDEX(Historical!$C$7:$C$1190,MATCH(B303,Historical!$B$7:$B$1192,0))/INDEX(Historical!$M$7:$M$1190,MATCH(B303,Historical!$B$7:$B$1192,0)))^(1/10)-1)*100)</f>
        <v>8.8734744458799586</v>
      </c>
      <c r="W303" s="475">
        <f t="shared" si="73"/>
        <v>0.60822221694453726</v>
      </c>
      <c r="X303" s="476">
        <f t="shared" si="74"/>
        <v>7.8218033325707363</v>
      </c>
      <c r="Y303" s="433"/>
      <c r="Z303" s="430">
        <f t="shared" si="75"/>
        <v>51.363636363636353</v>
      </c>
      <c r="AA303" s="581">
        <f t="shared" si="76"/>
        <v>24.934090909090905</v>
      </c>
      <c r="AB303" s="406">
        <v>12</v>
      </c>
      <c r="AC303" s="568">
        <v>8.8000000000000007</v>
      </c>
      <c r="AD303" s="568">
        <v>3.2</v>
      </c>
      <c r="AE303" s="568">
        <v>3.48</v>
      </c>
      <c r="AF303" s="568">
        <v>8.66</v>
      </c>
      <c r="AG303" s="568">
        <v>34.599999999999994</v>
      </c>
      <c r="AH303" s="568">
        <v>6.78</v>
      </c>
      <c r="AI303" s="568">
        <v>8.18</v>
      </c>
      <c r="AJ303" s="568">
        <v>0.69</v>
      </c>
      <c r="AK303" s="568">
        <v>7.79</v>
      </c>
      <c r="AL303" s="576">
        <v>139310</v>
      </c>
      <c r="AM303" s="571">
        <v>0.12</v>
      </c>
      <c r="AN303" s="568">
        <v>2.34</v>
      </c>
      <c r="AO303" s="510">
        <f t="shared" si="77"/>
        <v>-17.477070308459499</v>
      </c>
      <c r="AP303" s="511">
        <f t="shared" si="78"/>
        <v>7.457020600631405</v>
      </c>
      <c r="AQ303" s="582">
        <f t="shared" si="79"/>
        <v>209.78790398358916</v>
      </c>
      <c r="AR303" s="430">
        <f>INDEX(Historical!$C$7:$C$1190,MATCH(B303,Historical!$B$7:$B$1214,0))*IF(AH303="n/a",1.03,IF(AH303&lt;0,1.01,IF(AH303&gt;10,1.1,(1+AH303/100))))</f>
        <v>4.6662860000000004</v>
      </c>
      <c r="AS303" s="581">
        <f t="shared" si="80"/>
        <v>5.0479881948000012</v>
      </c>
      <c r="AT303" s="581">
        <f t="shared" si="85"/>
        <v>5.441226475174922</v>
      </c>
      <c r="AU303" s="581">
        <f t="shared" si="85"/>
        <v>5.8650980175910492</v>
      </c>
      <c r="AV303" s="581">
        <f t="shared" si="85"/>
        <v>6.3219891531613923</v>
      </c>
      <c r="AW303" s="430">
        <f t="shared" si="81"/>
        <v>27.342587840727365</v>
      </c>
      <c r="AX303" s="516">
        <f t="shared" si="82"/>
        <v>12.461301540756251</v>
      </c>
      <c r="AY303" s="606">
        <v>1.04</v>
      </c>
      <c r="AZ303" s="571">
        <v>22.33</v>
      </c>
      <c r="BA303" s="571">
        <v>-9.6199999999999992</v>
      </c>
      <c r="BB303" s="571">
        <v>-3.1</v>
      </c>
      <c r="BC303" s="571">
        <v>-0.15</v>
      </c>
      <c r="BE303" s="421">
        <v>2012</v>
      </c>
      <c r="BF303" s="421">
        <f t="shared" si="84"/>
        <v>1</v>
      </c>
      <c r="BG303" s="578">
        <v>7.7399999999999993</v>
      </c>
      <c r="BH303" t="s">
        <v>3876</v>
      </c>
      <c r="BI303" t="s">
        <v>3877</v>
      </c>
    </row>
    <row r="304" spans="1:61" ht="11.25" customHeight="1" x14ac:dyDescent="0.25">
      <c r="A304" s="8" t="s">
        <v>4277</v>
      </c>
      <c r="B304" s="405" t="s">
        <v>597</v>
      </c>
      <c r="C304" s="734" t="s">
        <v>107</v>
      </c>
      <c r="D304" s="734" t="s">
        <v>3652</v>
      </c>
      <c r="E304" s="504">
        <v>20</v>
      </c>
      <c r="F304" s="33">
        <v>203</v>
      </c>
      <c r="G304" s="33" t="s">
        <v>105</v>
      </c>
      <c r="H304" s="33" t="s">
        <v>105</v>
      </c>
      <c r="I304" s="573">
        <v>125</v>
      </c>
      <c r="J304" s="430">
        <f t="shared" si="70"/>
        <v>2.2719999999999998</v>
      </c>
      <c r="K304" s="575">
        <v>0.71</v>
      </c>
      <c r="L304" s="406">
        <v>4</v>
      </c>
      <c r="M304" s="423">
        <f t="shared" si="71"/>
        <v>2.84</v>
      </c>
      <c r="N304" s="183" t="s">
        <v>495</v>
      </c>
      <c r="O304" s="505">
        <v>0.68</v>
      </c>
      <c r="P304" s="422">
        <v>45611</v>
      </c>
      <c r="Q304" s="422">
        <v>45625</v>
      </c>
      <c r="R304" s="423">
        <f t="shared" si="72"/>
        <v>4.4117647058823399</v>
      </c>
      <c r="S304" s="474">
        <f>IF(INDEX(Historical!$D$7:$D$1190,MATCH(B304,Historical!$B$7:$B$1192,0))=0,"n/a",(INDEX(Historical!$C$7:$C$1190,MATCH(B304,Historical!$B$7:$B$1192,0))/INDEX(Historical!$D$7:$D$1190,MATCH(B304,Historical!$B$7:$B$1192,0))-1)*100)</f>
        <v>4.5627376425855459</v>
      </c>
      <c r="T304" s="474">
        <f>IF(INDEX(Historical!$F$7:$F$1190,MATCH(B304,Historical!$B$7:$B$1192,0))=0,"n/a",((INDEX(Historical!$C$7:$C$1190,MATCH(B304,Historical!$B$7:$B$1192,0))/INDEX(Historical!$F$7:$F$1190,MATCH(B304,Historical!$B$7:$B$1192,0)))^(1/3)-1)*100)</f>
        <v>10.108748000069712</v>
      </c>
      <c r="U304" s="474">
        <f>IF(INDEX(Historical!$H$7:$H$1190,MATCH(B304,Historical!$B$7:$B$1192,0))=0,"n/a",((INDEX(Historical!$C$7:$C$1190,MATCH(B304,Historical!$B$7:$B$1192,0))/INDEX(Historical!$H$7:$H$1190,MATCH(B304,Historical!$B$7:$B$1192,0)))^(1/5)-1)*100)</f>
        <v>9.089396281609563</v>
      </c>
      <c r="V304" s="474">
        <f>IF(INDEX(Historical!$M$7:$M$1190,MATCH(B304,Historical!$B$7:$B$1192,0))=0,"n/a",((INDEX(Historical!$C$7:$C$1190,MATCH(B304,Historical!$B$7:$B$1192,0))/INDEX(Historical!$M$7:$M$1190,MATCH(B304,Historical!$B$7:$B$1192,0)))^(1/10)-1)*100)</f>
        <v>10.212266947920966</v>
      </c>
      <c r="W304" s="475">
        <f t="shared" si="73"/>
        <v>0.89004687479893974</v>
      </c>
      <c r="X304" s="476" t="str">
        <f t="shared" si="74"/>
        <v>n/a</v>
      </c>
      <c r="Y304" s="443"/>
      <c r="Z304" s="430" t="str">
        <f t="shared" si="75"/>
        <v>n/a</v>
      </c>
      <c r="AA304" s="581" t="str">
        <f t="shared" si="76"/>
        <v>n/a</v>
      </c>
      <c r="AB304" s="406">
        <v>12</v>
      </c>
      <c r="AC304" s="568" t="s">
        <v>135</v>
      </c>
      <c r="AD304" s="568" t="s">
        <v>135</v>
      </c>
      <c r="AE304" s="568" t="s">
        <v>135</v>
      </c>
      <c r="AF304" s="568" t="s">
        <v>135</v>
      </c>
      <c r="AG304" s="568" t="s">
        <v>135</v>
      </c>
      <c r="AH304" s="568" t="s">
        <v>135</v>
      </c>
      <c r="AI304" s="568" t="s">
        <v>135</v>
      </c>
      <c r="AJ304" s="568" t="s">
        <v>135</v>
      </c>
      <c r="AK304" s="568" t="s">
        <v>135</v>
      </c>
      <c r="AL304" s="576" t="s">
        <v>135</v>
      </c>
      <c r="AM304" s="571" t="s">
        <v>135</v>
      </c>
      <c r="AN304" s="568" t="s">
        <v>135</v>
      </c>
      <c r="AO304" s="510" t="str">
        <f t="shared" si="77"/>
        <v>n/a</v>
      </c>
      <c r="AP304" s="511">
        <f t="shared" si="78"/>
        <v>11.361396281609563</v>
      </c>
      <c r="AQ304" s="582" t="str">
        <f t="shared" si="79"/>
        <v>n/a</v>
      </c>
      <c r="AR304" s="430">
        <f>INDEX(Historical!$C$7:$C$1190,MATCH(B304,Historical!$B$7:$B$1214,0))*IF(AH304="n/a",1.03,IF(AH304&lt;0,1.01,IF(AH304&gt;10,1.1,(1+AH304/100))))</f>
        <v>2.8325</v>
      </c>
      <c r="AS304" s="581">
        <f t="shared" si="80"/>
        <v>2.917475</v>
      </c>
      <c r="AT304" s="581">
        <f t="shared" si="85"/>
        <v>3.00499925</v>
      </c>
      <c r="AU304" s="581">
        <f t="shared" si="85"/>
        <v>3.0951492274999999</v>
      </c>
      <c r="AV304" s="581">
        <f t="shared" si="85"/>
        <v>3.1880037043249998</v>
      </c>
      <c r="AW304" s="430">
        <f t="shared" si="81"/>
        <v>15.038127181825001</v>
      </c>
      <c r="AX304" s="516">
        <f t="shared" si="82"/>
        <v>12.030501745460001</v>
      </c>
      <c r="AY304" s="606" t="s">
        <v>135</v>
      </c>
      <c r="AZ304" s="571" t="s">
        <v>135</v>
      </c>
      <c r="BA304" s="571" t="s">
        <v>135</v>
      </c>
      <c r="BB304" s="571" t="s">
        <v>135</v>
      </c>
      <c r="BC304" s="571" t="s">
        <v>135</v>
      </c>
      <c r="BD304" s="591" t="s">
        <v>3601</v>
      </c>
      <c r="BE304" s="421">
        <v>2005</v>
      </c>
      <c r="BF304" s="421">
        <f t="shared" si="84"/>
        <v>2</v>
      </c>
      <c r="BG304" s="578" t="s">
        <v>135</v>
      </c>
      <c r="BH304" t="s">
        <v>3876</v>
      </c>
      <c r="BI304" t="s">
        <v>3877</v>
      </c>
    </row>
    <row r="305" spans="1:61" ht="11.25" customHeight="1" x14ac:dyDescent="0.25">
      <c r="A305" s="95" t="s">
        <v>1219</v>
      </c>
      <c r="B305" s="405" t="s">
        <v>1220</v>
      </c>
      <c r="C305" s="734" t="s">
        <v>3535</v>
      </c>
      <c r="D305" s="734" t="s">
        <v>3635</v>
      </c>
      <c r="E305" s="504">
        <v>15</v>
      </c>
      <c r="F305" s="33">
        <v>278</v>
      </c>
      <c r="G305" s="33" t="s">
        <v>105</v>
      </c>
      <c r="H305" s="33" t="s">
        <v>105</v>
      </c>
      <c r="I305" s="573">
        <v>28.54</v>
      </c>
      <c r="J305" s="430">
        <f t="shared" si="70"/>
        <v>4.0560616678346175</v>
      </c>
      <c r="K305" s="575">
        <v>0.28939999999999999</v>
      </c>
      <c r="L305" s="406">
        <v>4</v>
      </c>
      <c r="M305" s="423">
        <f t="shared" si="71"/>
        <v>1.1576</v>
      </c>
      <c r="N305" s="183" t="s">
        <v>187</v>
      </c>
      <c r="O305" s="505">
        <v>0.27560000000000001</v>
      </c>
      <c r="P305" s="422">
        <v>45637</v>
      </c>
      <c r="Q305" s="422">
        <v>45659</v>
      </c>
      <c r="R305" s="423">
        <f t="shared" si="72"/>
        <v>5.0072568940493394</v>
      </c>
      <c r="S305" s="474">
        <f>IF(INDEX(Historical!$D$7:$D$1190,MATCH(B305,Historical!$B$7:$B$1192,0))=0,"n/a",(INDEX(Historical!$C$7:$C$1190,MATCH(B305,Historical!$B$7:$B$1192,0))/INDEX(Historical!$D$7:$D$1190,MATCH(B305,Historical!$B$7:$B$1192,0))-1)*100)</f>
        <v>4.9904761904761896</v>
      </c>
      <c r="T305" s="474">
        <f>IF(INDEX(Historical!$F$7:$F$1190,MATCH(B305,Historical!$B$7:$B$1192,0))=0,"n/a",((INDEX(Historical!$C$7:$C$1190,MATCH(B305,Historical!$B$7:$B$1192,0))/INDEX(Historical!$F$7:$F$1190,MATCH(B305,Historical!$B$7:$B$1192,0)))^(1/3)-1)*100)</f>
        <v>12.45406185848552</v>
      </c>
      <c r="U305" s="474">
        <f>IF(INDEX(Historical!$H$7:$H$1190,MATCH(B305,Historical!$B$7:$B$1192,0))=0,"n/a",((INDEX(Historical!$C$7:$C$1190,MATCH(B305,Historical!$B$7:$B$1192,0))/INDEX(Historical!$H$7:$H$1190,MATCH(B305,Historical!$B$7:$B$1192,0)))^(1/5)-1)*100)</f>
        <v>11.461103988651566</v>
      </c>
      <c r="V305" s="474">
        <f>IF(INDEX(Historical!$M$7:$M$1190,MATCH(B305,Historical!$B$7:$B$1192,0))=0,"n/a",((INDEX(Historical!$C$7:$C$1190,MATCH(B305,Historical!$B$7:$B$1192,0))/INDEX(Historical!$M$7:$M$1190,MATCH(B305,Historical!$B$7:$B$1192,0)))^(1/10)-1)*100)</f>
        <v>14.373206855637344</v>
      </c>
      <c r="W305" s="475">
        <f t="shared" si="73"/>
        <v>0.79739365778044047</v>
      </c>
      <c r="X305" s="476">
        <f t="shared" si="74"/>
        <v>1.8221151015344301</v>
      </c>
      <c r="Y305" s="439"/>
      <c r="Z305" s="430">
        <f t="shared" si="75"/>
        <v>42.094545454545454</v>
      </c>
      <c r="AA305" s="581">
        <f t="shared" si="76"/>
        <v>10.378181818181817</v>
      </c>
      <c r="AB305" s="406">
        <v>10</v>
      </c>
      <c r="AC305" s="568">
        <v>2.75</v>
      </c>
      <c r="AD305" s="568">
        <v>6.29</v>
      </c>
      <c r="AE305" s="568">
        <v>0.49</v>
      </c>
      <c r="AF305" s="569" t="s">
        <v>135</v>
      </c>
      <c r="AG305" s="570" t="s">
        <v>135</v>
      </c>
      <c r="AH305" s="568">
        <v>-8.06</v>
      </c>
      <c r="AI305" s="568">
        <v>8.6300000000000008</v>
      </c>
      <c r="AJ305" s="568">
        <v>6.29</v>
      </c>
      <c r="AK305" s="568">
        <v>1.6500000000000001</v>
      </c>
      <c r="AL305" s="576">
        <v>26810</v>
      </c>
      <c r="AM305" s="571">
        <v>0.21</v>
      </c>
      <c r="AN305" s="568" t="s">
        <v>135</v>
      </c>
      <c r="AO305" s="510">
        <f t="shared" si="77"/>
        <v>5.138983838304366</v>
      </c>
      <c r="AP305" s="511">
        <f t="shared" si="78"/>
        <v>15.517165656486183</v>
      </c>
      <c r="AQ305" s="582" t="str">
        <f t="shared" si="79"/>
        <v>n/a</v>
      </c>
      <c r="AR305" s="430">
        <f>INDEX(Historical!$C$7:$C$1190,MATCH(B305,Historical!$B$7:$B$1214,0))*IF(AH305="n/a",1.03,IF(AH305&lt;0,1.01,IF(AH305&gt;10,1.1,(1+AH305/100))))</f>
        <v>1.113424</v>
      </c>
      <c r="AS305" s="581">
        <f t="shared" si="80"/>
        <v>1.2095124911999999</v>
      </c>
      <c r="AT305" s="581">
        <f t="shared" si="85"/>
        <v>1.2294694473047998</v>
      </c>
      <c r="AU305" s="581">
        <f t="shared" si="85"/>
        <v>1.2497556931853289</v>
      </c>
      <c r="AV305" s="581">
        <f t="shared" si="85"/>
        <v>1.2703766621228867</v>
      </c>
      <c r="AW305" s="430">
        <f t="shared" si="81"/>
        <v>6.0725382938130155</v>
      </c>
      <c r="AX305" s="516">
        <f t="shared" si="82"/>
        <v>21.277289046296481</v>
      </c>
      <c r="AY305" s="606">
        <v>1.31</v>
      </c>
      <c r="AZ305" s="571">
        <v>34.56</v>
      </c>
      <c r="BA305" s="571">
        <v>-28.28</v>
      </c>
      <c r="BB305" s="571">
        <v>10.97</v>
      </c>
      <c r="BC305" s="571">
        <v>-2.1800000000000002</v>
      </c>
      <c r="BE305" s="421">
        <v>2011</v>
      </c>
      <c r="BF305" s="421">
        <f t="shared" si="84"/>
        <v>1</v>
      </c>
      <c r="BG305" s="578">
        <v>6.78</v>
      </c>
      <c r="BH305" t="s">
        <v>3876</v>
      </c>
      <c r="BI305" t="s">
        <v>3877</v>
      </c>
    </row>
    <row r="306" spans="1:61" ht="11.25" customHeight="1" x14ac:dyDescent="0.25">
      <c r="A306" s="577" t="s">
        <v>4020</v>
      </c>
      <c r="B306" s="405" t="s">
        <v>1868</v>
      </c>
      <c r="C306" s="734" t="s">
        <v>243</v>
      </c>
      <c r="D306" s="734" t="s">
        <v>3682</v>
      </c>
      <c r="E306" s="504">
        <v>10</v>
      </c>
      <c r="F306" s="33">
        <v>526</v>
      </c>
      <c r="G306" s="33" t="s">
        <v>105</v>
      </c>
      <c r="H306" s="33" t="s">
        <v>105</v>
      </c>
      <c r="I306" s="573">
        <v>50.35</v>
      </c>
      <c r="J306" s="430">
        <f t="shared" si="70"/>
        <v>3.3366434955312809</v>
      </c>
      <c r="K306" s="575">
        <v>0.42</v>
      </c>
      <c r="L306" s="406">
        <v>4</v>
      </c>
      <c r="M306" s="423">
        <f t="shared" si="71"/>
        <v>1.68</v>
      </c>
      <c r="N306" s="183" t="s">
        <v>3798</v>
      </c>
      <c r="O306" s="505">
        <v>0.375</v>
      </c>
      <c r="P306" s="422">
        <v>45904</v>
      </c>
      <c r="Q306" s="422">
        <v>45936</v>
      </c>
      <c r="R306" s="423">
        <f t="shared" si="72"/>
        <v>11.999999999999995</v>
      </c>
      <c r="S306" s="474">
        <f>IF(INDEX(Historical!$D$7:$D$1190,MATCH(B306,Historical!$B$7:$B$1192,0))=0,"n/a",(INDEX(Historical!$C$7:$C$1190,MATCH(B306,Historical!$B$7:$B$1192,0))/INDEX(Historical!$D$7:$D$1190,MATCH(B306,Historical!$B$7:$B$1192,0))-1)*100)</f>
        <v>12.184873949579833</v>
      </c>
      <c r="T306" s="474">
        <f>IF(INDEX(Historical!$F$7:$F$1190,MATCH(B306,Historical!$B$7:$B$1192,0))=0,"n/a",((INDEX(Historical!$C$7:$C$1190,MATCH(B306,Historical!$B$7:$B$1192,0))/INDEX(Historical!$F$7:$F$1190,MATCH(B306,Historical!$B$7:$B$1192,0)))^(1/3)-1)*100)</f>
        <v>7.9920536638635298</v>
      </c>
      <c r="U306" s="474">
        <f>IF(INDEX(Historical!$H$7:$H$1190,MATCH(B306,Historical!$B$7:$B$1192,0))=0,"n/a",((INDEX(Historical!$C$7:$C$1190,MATCH(B306,Historical!$B$7:$B$1192,0))/INDEX(Historical!$H$7:$H$1190,MATCH(B306,Historical!$B$7:$B$1192,0)))^(1/5)-1)*100)</f>
        <v>5.5300681952280772</v>
      </c>
      <c r="V306" s="474">
        <f>IF(INDEX(Historical!$M$7:$M$1190,MATCH(B306,Historical!$B$7:$B$1192,0))=0,"n/a",((INDEX(Historical!$C$7:$C$1190,MATCH(B306,Historical!$B$7:$B$1192,0))/INDEX(Historical!$M$7:$M$1190,MATCH(B306,Historical!$B$7:$B$1192,0)))^(1/10)-1)*100)</f>
        <v>5.2541256432284911</v>
      </c>
      <c r="W306" s="475">
        <f t="shared" si="73"/>
        <v>1.0525192145633633</v>
      </c>
      <c r="X306" s="476" t="str">
        <f t="shared" si="74"/>
        <v>n/a</v>
      </c>
      <c r="Y306" s="451"/>
      <c r="Z306" s="430">
        <f t="shared" si="75"/>
        <v>37.499999999999993</v>
      </c>
      <c r="AA306" s="581">
        <f t="shared" si="76"/>
        <v>11.238839285714285</v>
      </c>
      <c r="AB306" s="406">
        <v>4</v>
      </c>
      <c r="AC306" s="568">
        <v>4.4800000000000004</v>
      </c>
      <c r="AD306" s="568">
        <v>0.88</v>
      </c>
      <c r="AE306" s="568">
        <v>1.79</v>
      </c>
      <c r="AF306" s="568">
        <v>75.87</v>
      </c>
      <c r="AG306" s="568">
        <v>673.21</v>
      </c>
      <c r="AH306" s="568">
        <v>6.3299999999999992</v>
      </c>
      <c r="AI306" s="568">
        <v>10.7</v>
      </c>
      <c r="AJ306" s="568" t="s">
        <v>135</v>
      </c>
      <c r="AK306" s="568">
        <v>12.809999999999999</v>
      </c>
      <c r="AL306" s="576">
        <v>6740</v>
      </c>
      <c r="AM306" s="571">
        <v>1.3599999999999999</v>
      </c>
      <c r="AN306" s="568">
        <v>22.78</v>
      </c>
      <c r="AO306" s="510">
        <f t="shared" si="77"/>
        <v>-2.372127594954927</v>
      </c>
      <c r="AP306" s="511">
        <f t="shared" si="78"/>
        <v>8.8667116907593577</v>
      </c>
      <c r="AQ306" s="582">
        <f t="shared" si="79"/>
        <v>515.6083663452647</v>
      </c>
      <c r="AR306" s="430">
        <f>INDEX(Historical!$C$7:$C$1190,MATCH(B306,Historical!$B$7:$B$1214,0))*IF(AH306="n/a",1.03,IF(AH306&lt;0,1.01,IF(AH306&gt;10,1.1,(1+AH306/100))))</f>
        <v>1.4195054999999999</v>
      </c>
      <c r="AS306" s="581">
        <f t="shared" si="80"/>
        <v>1.5614560499999999</v>
      </c>
      <c r="AT306" s="581">
        <f t="shared" si="85"/>
        <v>1.7176016549999999</v>
      </c>
      <c r="AU306" s="581">
        <f t="shared" si="85"/>
        <v>1.8893618205</v>
      </c>
      <c r="AV306" s="581">
        <f t="shared" si="85"/>
        <v>2.07829800255</v>
      </c>
      <c r="AW306" s="430">
        <f t="shared" si="81"/>
        <v>8.6662230280500001</v>
      </c>
      <c r="AX306" s="516">
        <f t="shared" si="82"/>
        <v>17.211962319860973</v>
      </c>
      <c r="AY306" s="606">
        <v>0.26</v>
      </c>
      <c r="AZ306" s="571">
        <v>7.13</v>
      </c>
      <c r="BA306" s="571">
        <v>-22.42</v>
      </c>
      <c r="BB306" s="571">
        <v>-6.8500000000000005</v>
      </c>
      <c r="BC306" s="571">
        <v>-9.24</v>
      </c>
      <c r="BE306" s="421">
        <v>2016</v>
      </c>
      <c r="BF306" s="421">
        <f t="shared" si="84"/>
        <v>1</v>
      </c>
      <c r="BG306" s="578">
        <v>18.64</v>
      </c>
      <c r="BH306" t="s">
        <v>3876</v>
      </c>
      <c r="BI306" t="s">
        <v>3877</v>
      </c>
    </row>
    <row r="307" spans="1:61" ht="11.25" customHeight="1" x14ac:dyDescent="0.25">
      <c r="A307" s="8" t="s">
        <v>4279</v>
      </c>
      <c r="B307" s="405" t="s">
        <v>252</v>
      </c>
      <c r="C307" s="734" t="s">
        <v>127</v>
      </c>
      <c r="D307" s="734" t="s">
        <v>3642</v>
      </c>
      <c r="E307" s="504">
        <v>59</v>
      </c>
      <c r="F307" s="33">
        <v>16</v>
      </c>
      <c r="G307" s="33" t="s">
        <v>36</v>
      </c>
      <c r="H307" s="33" t="s">
        <v>36</v>
      </c>
      <c r="I307" s="568">
        <v>25.44</v>
      </c>
      <c r="J307" s="430">
        <f t="shared" si="70"/>
        <v>4.5597484276729556</v>
      </c>
      <c r="K307" s="575">
        <v>0.28999999999999998</v>
      </c>
      <c r="L307" s="406">
        <v>4</v>
      </c>
      <c r="M307" s="423">
        <f t="shared" si="71"/>
        <v>1.1599999999999999</v>
      </c>
      <c r="N307" s="183" t="s">
        <v>106</v>
      </c>
      <c r="O307" s="505">
        <v>0.28249999999999997</v>
      </c>
      <c r="P307" s="422">
        <v>45670</v>
      </c>
      <c r="Q307" s="422">
        <v>45706</v>
      </c>
      <c r="R307" s="423">
        <f t="shared" si="72"/>
        <v>2.6548672566371709</v>
      </c>
      <c r="S307" s="474">
        <f>IF(INDEX(Historical!$D$7:$D$1190,MATCH(B307,Historical!$B$7:$B$1192,0))=0,"n/a",(INDEX(Historical!$C$7:$C$1190,MATCH(B307,Historical!$B$7:$B$1192,0))/INDEX(Historical!$D$7:$D$1190,MATCH(B307,Historical!$B$7:$B$1192,0))-1)*100)</f>
        <v>2.7272727272727115</v>
      </c>
      <c r="T307" s="474">
        <f>IF(INDEX(Historical!$F$7:$F$1190,MATCH(B307,Historical!$B$7:$B$1192,0))=0,"n/a",((INDEX(Historical!$C$7:$C$1190,MATCH(B307,Historical!$B$7:$B$1192,0))/INDEX(Historical!$F$7:$F$1190,MATCH(B307,Historical!$B$7:$B$1192,0)))^(1/3)-1)*100)</f>
        <v>4.8618356453444145</v>
      </c>
      <c r="U307" s="474">
        <f>IF(INDEX(Historical!$H$7:$H$1190,MATCH(B307,Historical!$B$7:$B$1192,0))=0,"n/a",((INDEX(Historical!$C$7:$C$1190,MATCH(B307,Historical!$B$7:$B$1192,0))/INDEX(Historical!$H$7:$H$1190,MATCH(B307,Historical!$B$7:$B$1192,0)))^(1/5)-1)*100)</f>
        <v>6.1108592903658554</v>
      </c>
      <c r="V307" s="474">
        <f>IF(INDEX(Historical!$M$7:$M$1190,MATCH(B307,Historical!$B$7:$B$1192,0))=0,"n/a",((INDEX(Historical!$C$7:$C$1190,MATCH(B307,Historical!$B$7:$B$1192,0))/INDEX(Historical!$M$7:$M$1190,MATCH(B307,Historical!$B$7:$B$1192,0)))^(1/10)-1)*100)</f>
        <v>10.943495532712365</v>
      </c>
      <c r="W307" s="475">
        <f t="shared" si="73"/>
        <v>0.55840104033480309</v>
      </c>
      <c r="X307" s="476" t="str">
        <f t="shared" si="74"/>
        <v>n/a</v>
      </c>
      <c r="Y307" s="439"/>
      <c r="Z307" s="430">
        <f t="shared" si="75"/>
        <v>84.671532846715309</v>
      </c>
      <c r="AA307" s="581">
        <f t="shared" si="76"/>
        <v>18.569343065693431</v>
      </c>
      <c r="AB307" s="406">
        <v>10</v>
      </c>
      <c r="AC307" s="568">
        <v>1.37</v>
      </c>
      <c r="AD307" s="568">
        <v>5.67</v>
      </c>
      <c r="AE307" s="568">
        <v>1.1599999999999999</v>
      </c>
      <c r="AF307" s="568">
        <v>1.73</v>
      </c>
      <c r="AG307" s="568">
        <v>9.4600000000000009</v>
      </c>
      <c r="AH307" s="568">
        <v>-6.94</v>
      </c>
      <c r="AI307" s="568">
        <v>7.3</v>
      </c>
      <c r="AJ307" s="568">
        <v>-3.9600000000000004</v>
      </c>
      <c r="AK307" s="568">
        <v>3.27</v>
      </c>
      <c r="AL307" s="576">
        <v>13990</v>
      </c>
      <c r="AM307" s="571">
        <v>47.260000000000005</v>
      </c>
      <c r="AN307" s="568">
        <v>0.35</v>
      </c>
      <c r="AO307" s="510">
        <f t="shared" si="77"/>
        <v>-7.89873534765462</v>
      </c>
      <c r="AP307" s="511">
        <f t="shared" si="78"/>
        <v>10.670607718038811</v>
      </c>
      <c r="AQ307" s="582">
        <f t="shared" si="79"/>
        <v>19.489587651718065</v>
      </c>
      <c r="AR307" s="430">
        <f>INDEX(Historical!$C$7:$C$1190,MATCH(B307,Historical!$B$7:$B$1214,0))*IF(AH307="n/a",1.03,IF(AH307&lt;0,1.01,IF(AH307&gt;10,1.1,(1+AH307/100))))</f>
        <v>1.1413</v>
      </c>
      <c r="AS307" s="581">
        <f t="shared" si="80"/>
        <v>1.2246149</v>
      </c>
      <c r="AT307" s="581">
        <f t="shared" ref="AT307:AV326" si="86">IF($AK307="n/a",1.03*AS307,IF($AK307&lt;0,1.01*AS307,IF($AK307&gt;10,1.1*AS307,(1+$AK307/100)*AS307)))</f>
        <v>1.2646598072299999</v>
      </c>
      <c r="AU307" s="581">
        <f t="shared" si="86"/>
        <v>1.3060141829264209</v>
      </c>
      <c r="AV307" s="581">
        <f t="shared" si="86"/>
        <v>1.3487208467081149</v>
      </c>
      <c r="AW307" s="430">
        <f t="shared" si="81"/>
        <v>6.2853097368645354</v>
      </c>
      <c r="AX307" s="516">
        <f t="shared" si="82"/>
        <v>24.706406198366885</v>
      </c>
      <c r="AY307" s="606">
        <v>0.3</v>
      </c>
      <c r="AZ307" s="571">
        <v>7.3</v>
      </c>
      <c r="BA307" s="571">
        <v>-24.73</v>
      </c>
      <c r="BB307" s="571">
        <v>-12.93</v>
      </c>
      <c r="BC307" s="571">
        <v>-15.28</v>
      </c>
      <c r="BE307" s="421">
        <v>1967</v>
      </c>
      <c r="BF307" s="421">
        <f t="shared" si="84"/>
        <v>7</v>
      </c>
      <c r="BG307" s="578">
        <v>5.67</v>
      </c>
      <c r="BH307" t="s">
        <v>3876</v>
      </c>
      <c r="BI307" t="s">
        <v>3877</v>
      </c>
    </row>
    <row r="308" spans="1:61" ht="11.25" customHeight="1" x14ac:dyDescent="0.25">
      <c r="A308" s="8" t="s">
        <v>4280</v>
      </c>
      <c r="B308" s="405" t="s">
        <v>1202</v>
      </c>
      <c r="C308" s="734" t="s">
        <v>127</v>
      </c>
      <c r="D308" s="734" t="s">
        <v>3642</v>
      </c>
      <c r="E308" s="504">
        <v>15</v>
      </c>
      <c r="F308" s="33">
        <v>268</v>
      </c>
      <c r="G308" s="33" t="s">
        <v>114</v>
      </c>
      <c r="H308" s="33" t="s">
        <v>114</v>
      </c>
      <c r="I308" s="573">
        <v>183.75</v>
      </c>
      <c r="J308" s="430">
        <f t="shared" si="70"/>
        <v>2.982312925170068</v>
      </c>
      <c r="K308" s="575">
        <v>1.37</v>
      </c>
      <c r="L308" s="406">
        <v>4</v>
      </c>
      <c r="M308" s="423">
        <f t="shared" si="71"/>
        <v>5.48</v>
      </c>
      <c r="N308" s="183" t="s">
        <v>147</v>
      </c>
      <c r="O308" s="505">
        <v>1.1919999999999999</v>
      </c>
      <c r="P308" s="609">
        <v>45338</v>
      </c>
      <c r="Q308" s="609">
        <v>45366</v>
      </c>
      <c r="R308" s="423">
        <f t="shared" si="72"/>
        <v>14.932885906040283</v>
      </c>
      <c r="S308" s="474">
        <f>IF(INDEX(Historical!$D$7:$D$1190,MATCH(B308,Historical!$B$7:$B$1192,0))=0,"n/a",(INDEX(Historical!$C$7:$C$1190,MATCH(B308,Historical!$B$7:$B$1192,0))/INDEX(Historical!$D$7:$D$1190,MATCH(B308,Historical!$B$7:$B$1192,0))-1)*100)</f>
        <v>22.980251346499102</v>
      </c>
      <c r="T308" s="474">
        <f>IF(INDEX(Historical!$F$7:$F$1190,MATCH(B308,Historical!$B$7:$B$1192,0))=0,"n/a",((INDEX(Historical!$C$7:$C$1190,MATCH(B308,Historical!$B$7:$B$1192,0))/INDEX(Historical!$F$7:$F$1190,MATCH(B308,Historical!$B$7:$B$1192,0)))^(1/3)-1)*100)</f>
        <v>17.131955321423952</v>
      </c>
      <c r="U308" s="474">
        <f>IF(INDEX(Historical!$H$7:$H$1190,MATCH(B308,Historical!$B$7:$B$1192,0))=0,"n/a",((INDEX(Historical!$C$7:$C$1190,MATCH(B308,Historical!$B$7:$B$1192,0))/INDEX(Historical!$H$7:$H$1190,MATCH(B308,Historical!$B$7:$B$1192,0)))^(1/5)-1)*100)</f>
        <v>12.881266651082868</v>
      </c>
      <c r="V308" s="474">
        <f>IF(INDEX(Historical!$M$7:$M$1190,MATCH(B308,Historical!$B$7:$B$1192,0))=0,"n/a",((INDEX(Historical!$C$7:$C$1190,MATCH(B308,Historical!$B$7:$B$1192,0))/INDEX(Historical!$M$7:$M$1190,MATCH(B308,Historical!$B$7:$B$1192,0)))^(1/10)-1)*100)</f>
        <v>10.386265047143727</v>
      </c>
      <c r="W308" s="475">
        <f t="shared" si="73"/>
        <v>1.2402212530312116</v>
      </c>
      <c r="X308" s="476">
        <f t="shared" si="74"/>
        <v>0.86567652225019276</v>
      </c>
      <c r="Y308" s="448"/>
      <c r="Z308" s="430">
        <f t="shared" si="75"/>
        <v>72.775564409030551</v>
      </c>
      <c r="AA308" s="581">
        <f t="shared" si="76"/>
        <v>24.402390438247011</v>
      </c>
      <c r="AB308" s="406">
        <v>12</v>
      </c>
      <c r="AC308" s="568">
        <v>7.53</v>
      </c>
      <c r="AD308" s="568" t="s">
        <v>135</v>
      </c>
      <c r="AE308" s="568">
        <v>3.3</v>
      </c>
      <c r="AF308" s="568">
        <v>8.25</v>
      </c>
      <c r="AG308" s="569">
        <v>35.89</v>
      </c>
      <c r="AH308" s="568">
        <v>-36.11</v>
      </c>
      <c r="AI308" s="568">
        <v>11.59</v>
      </c>
      <c r="AJ308" s="568">
        <v>14.879999999999999</v>
      </c>
      <c r="AK308" s="568">
        <v>-6.65</v>
      </c>
      <c r="AL308" s="576">
        <v>37250</v>
      </c>
      <c r="AM308" s="572">
        <v>28.33</v>
      </c>
      <c r="AN308" s="568">
        <v>1.33</v>
      </c>
      <c r="AO308" s="510">
        <f t="shared" si="77"/>
        <v>-8.5388108619940759</v>
      </c>
      <c r="AP308" s="511">
        <f t="shared" si="78"/>
        <v>15.863579576252935</v>
      </c>
      <c r="AQ308" s="582">
        <f t="shared" si="79"/>
        <v>199.12444167420639</v>
      </c>
      <c r="AR308" s="430">
        <f>INDEX(Historical!$C$7:$C$1190,MATCH(B308,Historical!$B$7:$B$1214,0))*IF(AH308="n/a",1.03,IF(AH308&lt;0,1.01,IF(AH308&gt;10,1.1,(1+AH308/100))))</f>
        <v>5.5348000000000006</v>
      </c>
      <c r="AS308" s="581">
        <f t="shared" si="80"/>
        <v>6.088280000000001</v>
      </c>
      <c r="AT308" s="581">
        <f t="shared" si="86"/>
        <v>6.1491628000000009</v>
      </c>
      <c r="AU308" s="581">
        <f t="shared" si="86"/>
        <v>6.2106544280000007</v>
      </c>
      <c r="AV308" s="581">
        <f t="shared" si="86"/>
        <v>6.2727609722800004</v>
      </c>
      <c r="AW308" s="430">
        <f t="shared" si="81"/>
        <v>30.255658200280003</v>
      </c>
      <c r="AX308" s="516">
        <f t="shared" si="82"/>
        <v>16.465664326682994</v>
      </c>
      <c r="AY308" s="606">
        <v>0.26</v>
      </c>
      <c r="AZ308" s="571">
        <v>31.130000000000003</v>
      </c>
      <c r="BA308" s="571">
        <v>-11.67</v>
      </c>
      <c r="BB308" s="571">
        <v>3.54</v>
      </c>
      <c r="BC308" s="571">
        <v>8.4500000000000011</v>
      </c>
      <c r="BE308" s="421">
        <v>2010</v>
      </c>
      <c r="BF308" s="421">
        <f t="shared" si="84"/>
        <v>1</v>
      </c>
      <c r="BG308" s="578">
        <v>11.74</v>
      </c>
      <c r="BH308" t="s">
        <v>3876</v>
      </c>
      <c r="BI308" t="s">
        <v>3877</v>
      </c>
    </row>
    <row r="309" spans="1:61" ht="11.25" customHeight="1" x14ac:dyDescent="0.25">
      <c r="A309" s="577" t="s">
        <v>4729</v>
      </c>
      <c r="B309" s="405" t="s">
        <v>4975</v>
      </c>
      <c r="C309" s="734" t="s">
        <v>107</v>
      </c>
      <c r="D309" s="734" t="s">
        <v>3652</v>
      </c>
      <c r="E309" s="504">
        <v>7</v>
      </c>
      <c r="F309" s="33">
        <v>598</v>
      </c>
      <c r="G309" s="33" t="s">
        <v>105</v>
      </c>
      <c r="H309" s="33" t="s">
        <v>105</v>
      </c>
      <c r="I309" s="573">
        <v>41.36</v>
      </c>
      <c r="J309" s="430">
        <f t="shared" si="70"/>
        <v>1.1605415860735011</v>
      </c>
      <c r="K309" s="575">
        <v>0.12</v>
      </c>
      <c r="L309" s="406">
        <v>4</v>
      </c>
      <c r="M309" s="423">
        <f t="shared" si="71"/>
        <v>0.48</v>
      </c>
      <c r="N309" s="183" t="s">
        <v>3623</v>
      </c>
      <c r="O309" s="505">
        <v>0.11</v>
      </c>
      <c r="P309" s="422">
        <v>45610</v>
      </c>
      <c r="Q309" s="422">
        <v>45623</v>
      </c>
      <c r="R309" s="423">
        <f t="shared" si="72"/>
        <v>9.0909090909090864</v>
      </c>
      <c r="S309" s="474">
        <f>IF(INDEX(Historical!$D$7:$D$1190,MATCH(B309,Historical!$B$7:$B$1192,0))=0,"n/a",(INDEX(Historical!$C$7:$C$1190,MATCH(B309,Historical!$B$7:$B$1192,0))/INDEX(Historical!$D$7:$D$1190,MATCH(B309,Historical!$B$7:$B$1192,0))-1)*100)</f>
        <v>9.7560975609756184</v>
      </c>
      <c r="T309" s="474">
        <f>IF(INDEX(Historical!$F$7:$F$1190,MATCH(B309,Historical!$B$7:$B$1192,0))=0,"n/a",((INDEX(Historical!$C$7:$C$1190,MATCH(B309,Historical!$B$7:$B$1192,0))/INDEX(Historical!$F$7:$F$1190,MATCH(B309,Historical!$B$7:$B$1192,0)))^(1/3)-1)*100)</f>
        <v>10.891823393038823</v>
      </c>
      <c r="U309" s="474">
        <f>IF(INDEX(Historical!$H$7:$H$1190,MATCH(B309,Historical!$B$7:$B$1192,0))=0,"n/a",((INDEX(Historical!$C$7:$C$1190,MATCH(B309,Historical!$B$7:$B$1192,0))/INDEX(Historical!$H$7:$H$1190,MATCH(B309,Historical!$B$7:$B$1192,0)))^(1/5)-1)*100)</f>
        <v>12.474611314209483</v>
      </c>
      <c r="V309" s="474" t="str">
        <f>IF(INDEX(Historical!$M$7:$M$1190,MATCH(B309,Historical!$B$7:$B$1192,0))=0,"n/a",((INDEX(Historical!$C$7:$C$1190,MATCH(B309,Historical!$B$7:$B$1192,0))/INDEX(Historical!$M$7:$M$1190,MATCH(B309,Historical!$B$7:$B$1192,0)))^(1/10)-1)*100)</f>
        <v>n/a</v>
      </c>
      <c r="W309" s="475" t="str">
        <f t="shared" si="73"/>
        <v>n/a</v>
      </c>
      <c r="X309" s="476">
        <f t="shared" si="74"/>
        <v>0.63678465105714566</v>
      </c>
      <c r="Y309" s="451"/>
      <c r="Z309" s="430">
        <f t="shared" si="75"/>
        <v>14.035087719298245</v>
      </c>
      <c r="AA309" s="581">
        <f t="shared" si="76"/>
        <v>12.093567251461989</v>
      </c>
      <c r="AB309" s="406">
        <v>12</v>
      </c>
      <c r="AC309" s="568">
        <v>3.42</v>
      </c>
      <c r="AD309" s="568" t="s">
        <v>135</v>
      </c>
      <c r="AE309" s="568">
        <v>2.4700000000000002</v>
      </c>
      <c r="AF309" s="568">
        <v>1.25</v>
      </c>
      <c r="AG309" s="568">
        <v>10.6</v>
      </c>
      <c r="AH309" s="568">
        <v>9.6199999999999992</v>
      </c>
      <c r="AI309" s="568">
        <v>-2.11</v>
      </c>
      <c r="AJ309" s="568">
        <v>19.59</v>
      </c>
      <c r="AK309" s="568" t="s">
        <v>135</v>
      </c>
      <c r="AL309" s="576">
        <v>723.83</v>
      </c>
      <c r="AM309" s="571">
        <v>16.72</v>
      </c>
      <c r="AN309" s="568">
        <v>0.49</v>
      </c>
      <c r="AO309" s="510">
        <f t="shared" si="77"/>
        <v>1.5415856488209947</v>
      </c>
      <c r="AP309" s="511">
        <f t="shared" si="78"/>
        <v>13.635152900282984</v>
      </c>
      <c r="AQ309" s="582">
        <f t="shared" si="79"/>
        <v>-18.032637757248537</v>
      </c>
      <c r="AR309" s="430">
        <f>INDEX(Historical!$C$7:$C$1190,MATCH(B309,Historical!$B$7:$B$1214,0))*IF(AH309="n/a",1.03,IF(AH309&lt;0,1.01,IF(AH309&gt;10,1.1,(1+AH309/100))))</f>
        <v>0.49329000000000006</v>
      </c>
      <c r="AS309" s="581">
        <f t="shared" si="80"/>
        <v>0.49822290000000008</v>
      </c>
      <c r="AT309" s="581">
        <f t="shared" si="86"/>
        <v>0.51316958700000015</v>
      </c>
      <c r="AU309" s="581">
        <f t="shared" si="86"/>
        <v>0.52856467461000012</v>
      </c>
      <c r="AV309" s="581">
        <f t="shared" si="86"/>
        <v>0.54442161484830009</v>
      </c>
      <c r="AW309" s="430">
        <f t="shared" si="81"/>
        <v>2.5776687764583004</v>
      </c>
      <c r="AX309" s="516">
        <f t="shared" si="82"/>
        <v>6.2322746045897013</v>
      </c>
      <c r="AY309" s="606">
        <v>0.84</v>
      </c>
      <c r="AZ309" s="571">
        <v>33.629999999999995</v>
      </c>
      <c r="BA309" s="571">
        <v>-1.43</v>
      </c>
      <c r="BB309" s="571">
        <v>5.93</v>
      </c>
      <c r="BC309" s="571">
        <v>13.900000000000002</v>
      </c>
      <c r="BE309" s="421">
        <v>2018</v>
      </c>
      <c r="BF309" s="421">
        <f t="shared" si="84"/>
        <v>1</v>
      </c>
      <c r="BG309" s="578">
        <v>1.26</v>
      </c>
      <c r="BH309" t="s">
        <v>3876</v>
      </c>
      <c r="BI309" t="s">
        <v>3877</v>
      </c>
    </row>
    <row r="310" spans="1:61" ht="11.25" customHeight="1" x14ac:dyDescent="0.25">
      <c r="A310" s="577" t="s">
        <v>3845</v>
      </c>
      <c r="B310" s="405" t="s">
        <v>3840</v>
      </c>
      <c r="C310" s="734" t="s">
        <v>107</v>
      </c>
      <c r="D310" s="734" t="s">
        <v>3652</v>
      </c>
      <c r="E310" s="504">
        <v>10</v>
      </c>
      <c r="F310" s="33">
        <v>514</v>
      </c>
      <c r="G310" s="33" t="s">
        <v>105</v>
      </c>
      <c r="H310" s="33" t="s">
        <v>105</v>
      </c>
      <c r="I310" s="573">
        <v>35.08</v>
      </c>
      <c r="J310" s="430">
        <f t="shared" si="70"/>
        <v>2.0524515393386547</v>
      </c>
      <c r="K310" s="575">
        <v>0.18</v>
      </c>
      <c r="L310" s="406">
        <v>4</v>
      </c>
      <c r="M310" s="423">
        <f t="shared" si="71"/>
        <v>0.72</v>
      </c>
      <c r="N310" s="183" t="s">
        <v>495</v>
      </c>
      <c r="O310" s="505">
        <v>0.17</v>
      </c>
      <c r="P310" s="422">
        <v>45701</v>
      </c>
      <c r="Q310" s="422">
        <v>45715</v>
      </c>
      <c r="R310" s="423">
        <f t="shared" si="72"/>
        <v>5.8823529411764595</v>
      </c>
      <c r="S310" s="474">
        <f>IF(INDEX(Historical!$D$7:$D$1190,MATCH(B310,Historical!$B$7:$B$1192,0))=0,"n/a",(INDEX(Historical!$C$7:$C$1190,MATCH(B310,Historical!$B$7:$B$1192,0))/INDEX(Historical!$D$7:$D$1190,MATCH(B310,Historical!$B$7:$B$1192,0))-1)*100)</f>
        <v>6.25</v>
      </c>
      <c r="T310" s="474">
        <f>IF(INDEX(Historical!$F$7:$F$1190,MATCH(B310,Historical!$B$7:$B$1192,0))=0,"n/a",((INDEX(Historical!$C$7:$C$1190,MATCH(B310,Historical!$B$7:$B$1192,0))/INDEX(Historical!$F$7:$F$1190,MATCH(B310,Historical!$B$7:$B$1192,0)))^(1/3)-1)*100)</f>
        <v>12.311068346755549</v>
      </c>
      <c r="U310" s="474">
        <f>IF(INDEX(Historical!$H$7:$H$1190,MATCH(B310,Historical!$B$7:$B$1192,0))=0,"n/a",((INDEX(Historical!$C$7:$C$1190,MATCH(B310,Historical!$B$7:$B$1192,0))/INDEX(Historical!$H$7:$H$1190,MATCH(B310,Historical!$B$7:$B$1192,0)))^(1/5)-1)*100)</f>
        <v>16.271101521949817</v>
      </c>
      <c r="V310" s="474" t="str">
        <f>IF(INDEX(Historical!$M$7:$M$1190,MATCH(B310,Historical!$B$7:$B$1192,0))=0,"n/a",((INDEX(Historical!$C$7:$C$1190,MATCH(B310,Historical!$B$7:$B$1192,0))/INDEX(Historical!$M$7:$M$1190,MATCH(B310,Historical!$B$7:$B$1192,0)))^(1/10)-1)*100)</f>
        <v>n/a</v>
      </c>
      <c r="W310" s="475" t="str">
        <f t="shared" si="73"/>
        <v>n/a</v>
      </c>
      <c r="X310" s="476" t="str">
        <f t="shared" si="74"/>
        <v>n/a</v>
      </c>
      <c r="Y310" s="574"/>
      <c r="Z310" s="430">
        <f t="shared" si="75"/>
        <v>32.432432432432428</v>
      </c>
      <c r="AA310" s="581">
        <f t="shared" si="76"/>
        <v>15.801801801801799</v>
      </c>
      <c r="AB310" s="406">
        <v>12</v>
      </c>
      <c r="AC310" s="568">
        <v>2.2200000000000002</v>
      </c>
      <c r="AD310" s="568" t="s">
        <v>135</v>
      </c>
      <c r="AE310" s="568">
        <v>1.41</v>
      </c>
      <c r="AF310" s="568">
        <v>1.01</v>
      </c>
      <c r="AG310" s="568">
        <v>6.6199999999999992</v>
      </c>
      <c r="AH310" s="568">
        <v>-9.48</v>
      </c>
      <c r="AI310" s="568">
        <v>12.379999999999999</v>
      </c>
      <c r="AJ310" s="568">
        <v>-6.52</v>
      </c>
      <c r="AK310" s="568" t="s">
        <v>135</v>
      </c>
      <c r="AL310" s="576">
        <v>2210</v>
      </c>
      <c r="AM310" s="571">
        <v>30.259999999999998</v>
      </c>
      <c r="AN310" s="568">
        <v>0.45</v>
      </c>
      <c r="AO310" s="510">
        <f t="shared" si="77"/>
        <v>2.5217512594866722</v>
      </c>
      <c r="AP310" s="511">
        <f t="shared" si="78"/>
        <v>18.323553061288472</v>
      </c>
      <c r="AQ310" s="582">
        <f t="shared" si="79"/>
        <v>-15.778546359889667</v>
      </c>
      <c r="AR310" s="430">
        <f>INDEX(Historical!$C$7:$C$1190,MATCH(B310,Historical!$B$7:$B$1214,0))*IF(AH310="n/a",1.03,IF(AH310&lt;0,1.01,IF(AH310&gt;10,1.1,(1+AH310/100))))</f>
        <v>0.68680000000000008</v>
      </c>
      <c r="AS310" s="581">
        <f t="shared" si="80"/>
        <v>0.75548000000000015</v>
      </c>
      <c r="AT310" s="581">
        <f t="shared" si="86"/>
        <v>0.77814440000000018</v>
      </c>
      <c r="AU310" s="581">
        <f t="shared" si="86"/>
        <v>0.80148873200000026</v>
      </c>
      <c r="AV310" s="581">
        <f t="shared" si="86"/>
        <v>0.82553339396000025</v>
      </c>
      <c r="AW310" s="430">
        <f t="shared" si="81"/>
        <v>3.847446525960001</v>
      </c>
      <c r="AX310" s="516">
        <f t="shared" si="82"/>
        <v>10.967635478791337</v>
      </c>
      <c r="AY310" s="606">
        <v>0.88</v>
      </c>
      <c r="AZ310" s="571">
        <v>31.53</v>
      </c>
      <c r="BA310" s="571">
        <v>-1.41</v>
      </c>
      <c r="BB310" s="571">
        <v>11.559999999999999</v>
      </c>
      <c r="BC310" s="571">
        <v>14.74</v>
      </c>
      <c r="BE310" s="421">
        <v>2016</v>
      </c>
      <c r="BF310" s="421">
        <f t="shared" si="84"/>
        <v>1</v>
      </c>
      <c r="BG310" s="578">
        <v>0.92999999999999994</v>
      </c>
      <c r="BH310" t="s">
        <v>3876</v>
      </c>
      <c r="BI310" t="s">
        <v>3877</v>
      </c>
    </row>
    <row r="311" spans="1:61" ht="11.25" customHeight="1" x14ac:dyDescent="0.25">
      <c r="A311" s="8" t="s">
        <v>4998</v>
      </c>
      <c r="B311" s="405" t="s">
        <v>4997</v>
      </c>
      <c r="C311" s="734" t="s">
        <v>130</v>
      </c>
      <c r="D311" s="734" t="s">
        <v>3654</v>
      </c>
      <c r="E311" s="504">
        <v>58</v>
      </c>
      <c r="F311" s="33">
        <v>20</v>
      </c>
      <c r="G311" s="33" t="s">
        <v>36</v>
      </c>
      <c r="H311" s="33" t="s">
        <v>36</v>
      </c>
      <c r="I311" s="568">
        <v>50.37</v>
      </c>
      <c r="J311" s="430">
        <f t="shared" si="70"/>
        <v>3.3353186420488385</v>
      </c>
      <c r="K311" s="575">
        <v>0.42</v>
      </c>
      <c r="L311" s="406">
        <v>4</v>
      </c>
      <c r="M311" s="423">
        <f t="shared" si="71"/>
        <v>1.68</v>
      </c>
      <c r="N311" s="183" t="s">
        <v>118</v>
      </c>
      <c r="O311" s="505">
        <v>0.4</v>
      </c>
      <c r="P311" s="422">
        <v>45698</v>
      </c>
      <c r="Q311" s="422">
        <v>45719</v>
      </c>
      <c r="R311" s="423">
        <f t="shared" si="72"/>
        <v>4.9999999999999902</v>
      </c>
      <c r="S311" s="474">
        <f>IF(INDEX(Historical!$D$7:$D$1190,MATCH(B311,Historical!$B$7:$B$1192,0))=0,"n/a",(INDEX(Historical!$C$7:$C$1190,MATCH(B311,Historical!$B$7:$B$1192,0))/INDEX(Historical!$D$7:$D$1190,MATCH(B311,Historical!$B$7:$B$1192,0))-1)*100)</f>
        <v>5.2631578947368363</v>
      </c>
      <c r="T311" s="474">
        <f>IF(INDEX(Historical!$F$7:$F$1190,MATCH(B311,Historical!$B$7:$B$1192,0))=0,"n/a",((INDEX(Historical!$C$7:$C$1190,MATCH(B311,Historical!$B$7:$B$1192,0))/INDEX(Historical!$F$7:$F$1190,MATCH(B311,Historical!$B$7:$B$1192,0)))^(1/3)-1)*100)</f>
        <v>5.5667191978000741</v>
      </c>
      <c r="U311" s="474">
        <f>IF(INDEX(Historical!$H$7:$H$1190,MATCH(B311,Historical!$B$7:$B$1192,0))=0,"n/a",((INDEX(Historical!$C$7:$C$1190,MATCH(B311,Historical!$B$7:$B$1192,0))/INDEX(Historical!$H$7:$H$1190,MATCH(B311,Historical!$B$7:$B$1192,0)))^(1/5)-1)*100)</f>
        <v>5.9223841048812176</v>
      </c>
      <c r="V311" s="474">
        <f>IF(INDEX(Historical!$M$7:$M$1190,MATCH(B311,Historical!$B$7:$B$1192,0))=0,"n/a",((INDEX(Historical!$C$7:$C$1190,MATCH(B311,Historical!$B$7:$B$1192,0))/INDEX(Historical!$M$7:$M$1190,MATCH(B311,Historical!$B$7:$B$1192,0)))^(1/10)-1)*100)</f>
        <v>7.871289892416522</v>
      </c>
      <c r="W311" s="475">
        <f t="shared" si="73"/>
        <v>0.75240325103348704</v>
      </c>
      <c r="X311" s="476">
        <f t="shared" si="74"/>
        <v>0.20809501422632529</v>
      </c>
      <c r="Y311" s="450"/>
      <c r="Z311" s="430">
        <f t="shared" si="75"/>
        <v>55.081967213114758</v>
      </c>
      <c r="AA311" s="581">
        <f t="shared" si="76"/>
        <v>16.514754098360655</v>
      </c>
      <c r="AB311" s="406">
        <v>12</v>
      </c>
      <c r="AC311" s="568">
        <v>3.05</v>
      </c>
      <c r="AD311" s="568">
        <v>6.5</v>
      </c>
      <c r="AE311" s="568">
        <v>2.25</v>
      </c>
      <c r="AF311" s="568">
        <v>1.21</v>
      </c>
      <c r="AG311" s="568">
        <v>7.5</v>
      </c>
      <c r="AH311" s="568">
        <v>3.74</v>
      </c>
      <c r="AI311" s="568">
        <v>3.6999999999999997</v>
      </c>
      <c r="AJ311" s="568">
        <v>28.46</v>
      </c>
      <c r="AK311" s="568">
        <v>2.54</v>
      </c>
      <c r="AL311" s="576">
        <v>1780</v>
      </c>
      <c r="AM311" s="571">
        <v>8.4599999999999991</v>
      </c>
      <c r="AN311" s="568">
        <v>1.28</v>
      </c>
      <c r="AO311" s="510">
        <f t="shared" si="77"/>
        <v>-7.257051351430599</v>
      </c>
      <c r="AP311" s="511">
        <f t="shared" si="78"/>
        <v>9.2577027469300557</v>
      </c>
      <c r="AQ311" s="582">
        <f t="shared" si="79"/>
        <v>-5.7595216503924966</v>
      </c>
      <c r="AR311" s="430">
        <f>INDEX(Historical!$C$7:$C$1190,MATCH(B311,Historical!$B$7:$B$1214,0))*IF(AH311="n/a",1.03,IF(AH311&lt;0,1.01,IF(AH311&gt;10,1.1,(1+AH311/100))))</f>
        <v>1.6598400000000002</v>
      </c>
      <c r="AS311" s="581">
        <f t="shared" si="80"/>
        <v>1.72125408</v>
      </c>
      <c r="AT311" s="581">
        <f t="shared" si="86"/>
        <v>1.7649739336320003</v>
      </c>
      <c r="AU311" s="581">
        <f t="shared" si="86"/>
        <v>1.8098042715462532</v>
      </c>
      <c r="AV311" s="581">
        <f t="shared" si="86"/>
        <v>1.8557733000435281</v>
      </c>
      <c r="AW311" s="430">
        <f t="shared" si="81"/>
        <v>8.8116455852217825</v>
      </c>
      <c r="AX311" s="516">
        <f t="shared" si="82"/>
        <v>17.493836778284262</v>
      </c>
      <c r="AY311" s="606">
        <v>0.53</v>
      </c>
      <c r="AZ311" s="571">
        <v>12.16</v>
      </c>
      <c r="BA311" s="571">
        <v>-18.72</v>
      </c>
      <c r="BB311" s="571">
        <v>-0.53</v>
      </c>
      <c r="BC311" s="571">
        <v>-3.11</v>
      </c>
      <c r="BE311" s="421">
        <v>1968</v>
      </c>
      <c r="BF311" s="421">
        <f t="shared" si="84"/>
        <v>7</v>
      </c>
      <c r="BG311" s="578">
        <v>2.21</v>
      </c>
      <c r="BH311" t="s">
        <v>3876</v>
      </c>
      <c r="BI311" t="s">
        <v>3877</v>
      </c>
    </row>
    <row r="312" spans="1:61" ht="11.25" customHeight="1" x14ac:dyDescent="0.25">
      <c r="A312" s="95" t="s">
        <v>4282</v>
      </c>
      <c r="B312" s="574" t="s">
        <v>599</v>
      </c>
      <c r="C312" s="734" t="s">
        <v>111</v>
      </c>
      <c r="D312" s="734" t="s">
        <v>3676</v>
      </c>
      <c r="E312" s="504">
        <v>17</v>
      </c>
      <c r="F312" s="33">
        <v>231</v>
      </c>
      <c r="G312" s="33" t="s">
        <v>36</v>
      </c>
      <c r="H312" s="33" t="s">
        <v>36</v>
      </c>
      <c r="I312" s="573">
        <v>430.99</v>
      </c>
      <c r="J312" s="430">
        <f t="shared" si="70"/>
        <v>1.2250864289194645</v>
      </c>
      <c r="K312" s="575">
        <v>1.32</v>
      </c>
      <c r="L312" s="406">
        <v>4</v>
      </c>
      <c r="M312" s="423">
        <f t="shared" si="71"/>
        <v>5.28</v>
      </c>
      <c r="N312" s="183" t="s">
        <v>147</v>
      </c>
      <c r="O312" s="505">
        <v>1.22</v>
      </c>
      <c r="P312" s="422">
        <v>45625</v>
      </c>
      <c r="Q312" s="422">
        <v>45642</v>
      </c>
      <c r="R312" s="423">
        <f t="shared" si="72"/>
        <v>8.196721311475418</v>
      </c>
      <c r="S312" s="474">
        <f>IF(INDEX(Historical!$D$7:$D$1190,MATCH(B312,Historical!$B$7:$B$1192,0))=0,"n/a",(INDEX(Historical!$C$7:$C$1190,MATCH(B312,Historical!$B$7:$B$1192,0))/INDEX(Historical!$D$7:$D$1190,MATCH(B312,Historical!$B$7:$B$1192,0))-1)*100)</f>
        <v>8.7336244541484689</v>
      </c>
      <c r="T312" s="474">
        <f>IF(INDEX(Historical!$F$7:$F$1190,MATCH(B312,Historical!$B$7:$B$1192,0))=0,"n/a",((INDEX(Historical!$C$7:$C$1190,MATCH(B312,Historical!$B$7:$B$1192,0))/INDEX(Historical!$F$7:$F$1190,MATCH(B312,Historical!$B$7:$B$1192,0)))^(1/3)-1)*100)</f>
        <v>7.6677115564748544</v>
      </c>
      <c r="U312" s="474">
        <f>IF(INDEX(Historical!$H$7:$H$1190,MATCH(B312,Historical!$B$7:$B$1192,0))=0,"n/a",((INDEX(Historical!$C$7:$C$1190,MATCH(B312,Historical!$B$7:$B$1192,0))/INDEX(Historical!$H$7:$H$1190,MATCH(B312,Historical!$B$7:$B$1192,0)))^(1/5)-1)*100)</f>
        <v>7.7424990267622507</v>
      </c>
      <c r="V312" s="474">
        <f>IF(INDEX(Historical!$M$7:$M$1190,MATCH(B312,Historical!$B$7:$B$1192,0))=0,"n/a",((INDEX(Historical!$C$7:$C$1190,MATCH(B312,Historical!$B$7:$B$1192,0))/INDEX(Historical!$M$7:$M$1190,MATCH(B312,Historical!$B$7:$B$1192,0)))^(1/10)-1)*100)</f>
        <v>9.228561008668601</v>
      </c>
      <c r="W312" s="475">
        <f t="shared" si="73"/>
        <v>0.83897143005172115</v>
      </c>
      <c r="X312" s="476">
        <f t="shared" si="74"/>
        <v>0.53359745187885943</v>
      </c>
      <c r="Y312" s="574"/>
      <c r="Z312" s="430">
        <f t="shared" si="75"/>
        <v>34.285714285714285</v>
      </c>
      <c r="AA312" s="581">
        <f t="shared" si="76"/>
        <v>27.986363636363635</v>
      </c>
      <c r="AB312" s="406">
        <v>12</v>
      </c>
      <c r="AC312" s="568">
        <v>15.4</v>
      </c>
      <c r="AD312" s="568">
        <v>3.62</v>
      </c>
      <c r="AE312" s="568">
        <v>4.07</v>
      </c>
      <c r="AF312" s="568">
        <v>6.57</v>
      </c>
      <c r="AG312" s="568">
        <v>25.34</v>
      </c>
      <c r="AH312" s="568">
        <v>7.53</v>
      </c>
      <c r="AI312" s="568">
        <v>8.51</v>
      </c>
      <c r="AJ312" s="568">
        <v>14.510000000000002</v>
      </c>
      <c r="AK312" s="568">
        <v>7.7200000000000006</v>
      </c>
      <c r="AL312" s="576">
        <v>22900</v>
      </c>
      <c r="AM312" s="571">
        <v>0.41000000000000003</v>
      </c>
      <c r="AN312" s="568">
        <v>0.56999999999999995</v>
      </c>
      <c r="AO312" s="510">
        <f t="shared" si="77"/>
        <v>-19.01877818068192</v>
      </c>
      <c r="AP312" s="511">
        <f t="shared" si="78"/>
        <v>8.9675854556817143</v>
      </c>
      <c r="AQ312" s="582">
        <f t="shared" si="79"/>
        <v>185.86742000126878</v>
      </c>
      <c r="AR312" s="430">
        <f>INDEX(Historical!$C$7:$C$1190,MATCH(B312,Historical!$B$7:$B$1214,0))*IF(AH312="n/a",1.03,IF(AH312&lt;0,1.01,IF(AH312&gt;10,1.1,(1+AH312/100))))</f>
        <v>5.3549940000000005</v>
      </c>
      <c r="AS312" s="581">
        <f t="shared" si="80"/>
        <v>5.8107039894000003</v>
      </c>
      <c r="AT312" s="581">
        <f t="shared" si="86"/>
        <v>6.2592903373816799</v>
      </c>
      <c r="AU312" s="581">
        <f t="shared" si="86"/>
        <v>6.7425075514275452</v>
      </c>
      <c r="AV312" s="581">
        <f t="shared" si="86"/>
        <v>7.2630291343977511</v>
      </c>
      <c r="AW312" s="430">
        <f t="shared" si="81"/>
        <v>31.430525012606974</v>
      </c>
      <c r="AX312" s="516">
        <f t="shared" si="82"/>
        <v>7.292634402795187</v>
      </c>
      <c r="AY312" s="606">
        <v>0.98</v>
      </c>
      <c r="AZ312" s="571">
        <v>43.94</v>
      </c>
      <c r="BA312" s="571">
        <v>-10.459999999999999</v>
      </c>
      <c r="BB312" s="571">
        <v>1.51</v>
      </c>
      <c r="BC312" s="571">
        <v>7.3599999999999994</v>
      </c>
      <c r="BE312" s="421">
        <v>2009</v>
      </c>
      <c r="BF312" s="421">
        <f t="shared" si="84"/>
        <v>1</v>
      </c>
      <c r="BG312" s="578">
        <v>11.82</v>
      </c>
      <c r="BH312" t="s">
        <v>3876</v>
      </c>
      <c r="BI312" t="s">
        <v>3877</v>
      </c>
    </row>
    <row r="313" spans="1:61" ht="11.25" customHeight="1" x14ac:dyDescent="0.25">
      <c r="A313" s="8" t="s">
        <v>1221</v>
      </c>
      <c r="B313" s="405" t="s">
        <v>1222</v>
      </c>
      <c r="C313" s="734" t="s">
        <v>152</v>
      </c>
      <c r="D313" s="734" t="s">
        <v>3637</v>
      </c>
      <c r="E313" s="504">
        <v>14</v>
      </c>
      <c r="F313" s="33">
        <v>331</v>
      </c>
      <c r="G313" s="33" t="s">
        <v>105</v>
      </c>
      <c r="H313" s="33" t="s">
        <v>105</v>
      </c>
      <c r="I313" s="573">
        <v>303.66000000000003</v>
      </c>
      <c r="J313" s="430">
        <f t="shared" si="70"/>
        <v>1.165777514325232</v>
      </c>
      <c r="K313" s="575">
        <v>0.88500000000000001</v>
      </c>
      <c r="L313" s="406">
        <v>4</v>
      </c>
      <c r="M313" s="423">
        <f t="shared" si="71"/>
        <v>3.54</v>
      </c>
      <c r="N313" s="183" t="s">
        <v>3425</v>
      </c>
      <c r="O313" s="505">
        <v>0.78749999999999998</v>
      </c>
      <c r="P313" s="609">
        <v>45015</v>
      </c>
      <c r="Q313" s="609">
        <v>45044</v>
      </c>
      <c r="R313" s="423">
        <f t="shared" si="72"/>
        <v>12.380952380952385</v>
      </c>
      <c r="S313" s="474">
        <f>IF(INDEX(Historical!$D$7:$D$1190,MATCH(B313,Historical!$B$7:$B$1192,0))=0,"n/a",(INDEX(Historical!$C$7:$C$1190,MATCH(B313,Historical!$B$7:$B$1192,0))/INDEX(Historical!$D$7:$D$1190,MATCH(B313,Historical!$B$7:$B$1192,0))-1)*100)</f>
        <v>2.8322440087146017</v>
      </c>
      <c r="T313" s="474">
        <f>IF(INDEX(Historical!$F$7:$F$1190,MATCH(B313,Historical!$B$7:$B$1192,0))=0,"n/a",((INDEX(Historical!$C$7:$C$1190,MATCH(B313,Historical!$B$7:$B$1192,0))/INDEX(Historical!$F$7:$F$1190,MATCH(B313,Historical!$B$7:$B$1192,0)))^(1/3)-1)*100)</f>
        <v>9.1136084726200384</v>
      </c>
      <c r="U313" s="474">
        <f>IF(INDEX(Historical!$H$7:$H$1190,MATCH(B313,Historical!$B$7:$B$1192,0))=0,"n/a",((INDEX(Historical!$C$7:$C$1190,MATCH(B313,Historical!$B$7:$B$1192,0))/INDEX(Historical!$H$7:$H$1190,MATCH(B313,Historical!$B$7:$B$1192,0)))^(1/5)-1)*100)</f>
        <v>10.487452556926002</v>
      </c>
      <c r="V313" s="474">
        <f>IF(INDEX(Historical!$M$7:$M$1190,MATCH(B313,Historical!$B$7:$B$1192,0))=0,"n/a",((INDEX(Historical!$C$7:$C$1190,MATCH(B313,Historical!$B$7:$B$1192,0))/INDEX(Historical!$M$7:$M$1190,MATCH(B313,Historical!$B$7:$B$1192,0)))^(1/10)-1)*100)</f>
        <v>12.398640334944112</v>
      </c>
      <c r="W313" s="475">
        <f t="shared" si="73"/>
        <v>0.8458550513291645</v>
      </c>
      <c r="X313" s="476" t="str">
        <f t="shared" si="74"/>
        <v>n/a</v>
      </c>
      <c r="Y313" s="451" t="s">
        <v>4945</v>
      </c>
      <c r="Z313" s="430">
        <f t="shared" si="75"/>
        <v>27.168073676132003</v>
      </c>
      <c r="AA313" s="581">
        <f t="shared" si="76"/>
        <v>23.30468150422103</v>
      </c>
      <c r="AB313" s="406">
        <v>12</v>
      </c>
      <c r="AC313" s="568">
        <v>13.03</v>
      </c>
      <c r="AD313" s="568">
        <v>2.34</v>
      </c>
      <c r="AE313" s="568">
        <v>0.3</v>
      </c>
      <c r="AF313" s="568">
        <v>2</v>
      </c>
      <c r="AG313" s="568">
        <v>9.0300000000000011</v>
      </c>
      <c r="AH313" s="568">
        <v>4.84</v>
      </c>
      <c r="AI313" s="568">
        <v>-19.489999999999998</v>
      </c>
      <c r="AJ313" s="568">
        <v>-13.05</v>
      </c>
      <c r="AK313" s="568">
        <v>9.98</v>
      </c>
      <c r="AL313" s="576">
        <v>36520</v>
      </c>
      <c r="AM313" s="571">
        <v>0.22999999999999998</v>
      </c>
      <c r="AN313" s="568">
        <v>0.69</v>
      </c>
      <c r="AO313" s="510">
        <f t="shared" si="77"/>
        <v>-11.651451432969797</v>
      </c>
      <c r="AP313" s="511">
        <f t="shared" si="78"/>
        <v>11.653230071251233</v>
      </c>
      <c r="AQ313" s="582">
        <f t="shared" si="79"/>
        <v>43.928011339684915</v>
      </c>
      <c r="AR313" s="430">
        <f>INDEX(Historical!$C$7:$C$1190,MATCH(B313,Historical!$B$7:$B$1214,0))*IF(AH313="n/a",1.03,IF(AH313&lt;0,1.01,IF(AH313&gt;10,1.1,(1+AH313/100))))</f>
        <v>3.7113360000000002</v>
      </c>
      <c r="AS313" s="581">
        <f t="shared" si="80"/>
        <v>3.7484493600000004</v>
      </c>
      <c r="AT313" s="581">
        <f t="shared" si="86"/>
        <v>4.1225446061280007</v>
      </c>
      <c r="AU313" s="581">
        <f t="shared" si="86"/>
        <v>4.5339745578195751</v>
      </c>
      <c r="AV313" s="581">
        <f t="shared" si="86"/>
        <v>4.9864652186899692</v>
      </c>
      <c r="AW313" s="430">
        <f t="shared" si="81"/>
        <v>21.102769742637545</v>
      </c>
      <c r="AX313" s="516">
        <f t="shared" si="82"/>
        <v>6.9494730101552866</v>
      </c>
      <c r="AY313" s="606">
        <v>0.45</v>
      </c>
      <c r="AZ313" s="571">
        <v>46.79</v>
      </c>
      <c r="BA313" s="571">
        <v>-20.66</v>
      </c>
      <c r="BB313" s="571">
        <v>19.400000000000002</v>
      </c>
      <c r="BC313" s="571">
        <v>16.02</v>
      </c>
      <c r="BE313" s="421">
        <v>2011</v>
      </c>
      <c r="BF313" s="421">
        <f t="shared" si="84"/>
        <v>1</v>
      </c>
      <c r="BG313" s="578">
        <v>3.1399999999999997</v>
      </c>
      <c r="BH313" t="s">
        <v>3876</v>
      </c>
      <c r="BI313" t="s">
        <v>3877</v>
      </c>
    </row>
    <row r="314" spans="1:61" s="540" customFormat="1" ht="11.25" customHeight="1" x14ac:dyDescent="0.25">
      <c r="A314" s="602" t="s">
        <v>4901</v>
      </c>
      <c r="B314" s="546" t="s">
        <v>1192</v>
      </c>
      <c r="C314" s="734" t="s">
        <v>243</v>
      </c>
      <c r="D314" s="734" t="s">
        <v>3634</v>
      </c>
      <c r="E314" s="524">
        <v>13</v>
      </c>
      <c r="F314" s="33">
        <v>379</v>
      </c>
      <c r="G314" s="720" t="s">
        <v>105</v>
      </c>
      <c r="H314" s="720" t="s">
        <v>105</v>
      </c>
      <c r="I314" s="525">
        <v>22.55</v>
      </c>
      <c r="J314" s="526">
        <f t="shared" si="70"/>
        <v>5.676274944567627</v>
      </c>
      <c r="K314" s="527">
        <v>0.32</v>
      </c>
      <c r="L314" s="528">
        <v>4</v>
      </c>
      <c r="M314" s="529">
        <f t="shared" si="71"/>
        <v>1.28</v>
      </c>
      <c r="N314" s="530" t="s">
        <v>147</v>
      </c>
      <c r="O314" s="531">
        <v>0.3</v>
      </c>
      <c r="P314" s="711">
        <v>45435</v>
      </c>
      <c r="Q314" s="711">
        <v>45457</v>
      </c>
      <c r="R314" s="529">
        <f t="shared" si="72"/>
        <v>6.6666666666666732</v>
      </c>
      <c r="S314" s="474">
        <f>IF(INDEX(Historical!$D$7:$D$1190,MATCH(B314,Historical!$B$7:$B$1192,0))=0,"n/a",(INDEX(Historical!$C$7:$C$1190,MATCH(B314,Historical!$B$7:$B$1192,0))/INDEX(Historical!$D$7:$D$1190,MATCH(B314,Historical!$B$7:$B$1192,0))-1)*100)</f>
        <v>6.7796610169491567</v>
      </c>
      <c r="T314" s="474">
        <f>IF(INDEX(Historical!$F$7:$F$1190,MATCH(B314,Historical!$B$7:$B$1192,0))=0,"n/a",((INDEX(Historical!$C$7:$C$1190,MATCH(B314,Historical!$B$7:$B$1192,0))/INDEX(Historical!$F$7:$F$1190,MATCH(B314,Historical!$B$7:$B$1192,0)))^(1/3)-1)*100)</f>
        <v>9.1104307457209543</v>
      </c>
      <c r="U314" s="474">
        <f>IF(INDEX(Historical!$H$7:$H$1190,MATCH(B314,Historical!$B$7:$B$1192,0))=0,"n/a",((INDEX(Historical!$C$7:$C$1190,MATCH(B314,Historical!$B$7:$B$1192,0))/INDEX(Historical!$H$7:$H$1190,MATCH(B314,Historical!$B$7:$B$1192,0)))^(1/5)-1)*100)</f>
        <v>10.639802171942204</v>
      </c>
      <c r="V314" s="474">
        <f>IF(INDEX(Historical!$M$7:$M$1190,MATCH(B314,Historical!$B$7:$B$1192,0))=0,"n/a",((INDEX(Historical!$C$7:$C$1190,MATCH(B314,Historical!$B$7:$B$1192,0))/INDEX(Historical!$M$7:$M$1190,MATCH(B314,Historical!$B$7:$B$1192,0)))^(1/10)-1)*100)</f>
        <v>14.689076752293806</v>
      </c>
      <c r="W314" s="475">
        <f t="shared" si="73"/>
        <v>0.72433430305827229</v>
      </c>
      <c r="X314" s="476">
        <f t="shared" si="74"/>
        <v>5.4009148080924891</v>
      </c>
      <c r="Y314" s="697"/>
      <c r="Z314" s="526">
        <f t="shared" si="75"/>
        <v>108.47457627118644</v>
      </c>
      <c r="AA314" s="533">
        <f t="shared" si="76"/>
        <v>19.110169491525426</v>
      </c>
      <c r="AB314" s="528">
        <v>12</v>
      </c>
      <c r="AC314" s="534">
        <v>1.18</v>
      </c>
      <c r="AD314" s="534" t="s">
        <v>135</v>
      </c>
      <c r="AE314" s="534">
        <v>0.51</v>
      </c>
      <c r="AF314" s="534">
        <v>1.2</v>
      </c>
      <c r="AG314" s="534">
        <v>6.4</v>
      </c>
      <c r="AH314" s="534">
        <v>-3.36</v>
      </c>
      <c r="AI314" s="534">
        <v>132.75</v>
      </c>
      <c r="AJ314" s="534">
        <v>1.97</v>
      </c>
      <c r="AK314" s="534" t="s">
        <v>135</v>
      </c>
      <c r="AL314" s="535">
        <v>366.9</v>
      </c>
      <c r="AM314" s="536">
        <v>18.63</v>
      </c>
      <c r="AN314" s="534">
        <v>0.71</v>
      </c>
      <c r="AO314" s="537">
        <f t="shared" si="77"/>
        <v>-2.7940923750155946</v>
      </c>
      <c r="AP314" s="538">
        <f t="shared" si="78"/>
        <v>16.316077116509831</v>
      </c>
      <c r="AQ314" s="582">
        <f t="shared" si="79"/>
        <v>0.95588341191525927</v>
      </c>
      <c r="AR314" s="430">
        <f>INDEX(Historical!$C$7:$C$1190,MATCH(B314,Historical!$B$7:$B$1214,0))*IF(AH314="n/a",1.03,IF(AH314&lt;0,1.01,IF(AH314&gt;10,1.1,(1+AH314/100))))</f>
        <v>1.2726</v>
      </c>
      <c r="AS314" s="533">
        <f t="shared" si="80"/>
        <v>1.3998600000000001</v>
      </c>
      <c r="AT314" s="533">
        <f t="shared" si="86"/>
        <v>1.4418558000000001</v>
      </c>
      <c r="AU314" s="533">
        <f t="shared" si="86"/>
        <v>1.4851114740000002</v>
      </c>
      <c r="AV314" s="533">
        <f t="shared" si="86"/>
        <v>1.5296648182200003</v>
      </c>
      <c r="AW314" s="526">
        <f t="shared" si="81"/>
        <v>7.1290920922200005</v>
      </c>
      <c r="AX314" s="539">
        <f t="shared" si="82"/>
        <v>31.614599078580934</v>
      </c>
      <c r="AY314" s="607">
        <v>1.22</v>
      </c>
      <c r="AZ314" s="536">
        <v>32.57</v>
      </c>
      <c r="BA314" s="536">
        <v>-20.96</v>
      </c>
      <c r="BB314" s="536">
        <v>4.2799999999999994</v>
      </c>
      <c r="BC314" s="536">
        <v>5.74</v>
      </c>
      <c r="BD314" s="592"/>
      <c r="BE314" s="421">
        <v>2012</v>
      </c>
      <c r="BF314" s="421">
        <f t="shared" si="84"/>
        <v>1</v>
      </c>
      <c r="BG314" s="559">
        <v>3.05</v>
      </c>
      <c r="BH314" t="s">
        <v>3876</v>
      </c>
      <c r="BI314" t="s">
        <v>3877</v>
      </c>
    </row>
    <row r="315" spans="1:61" ht="11.25" customHeight="1" x14ac:dyDescent="0.25">
      <c r="A315" s="95" t="s">
        <v>4284</v>
      </c>
      <c r="B315" s="405" t="s">
        <v>3527</v>
      </c>
      <c r="C315" s="734" t="s">
        <v>107</v>
      </c>
      <c r="D315" s="734" t="s">
        <v>3652</v>
      </c>
      <c r="E315" s="504">
        <v>13</v>
      </c>
      <c r="F315" s="33">
        <v>417</v>
      </c>
      <c r="G315" s="33" t="s">
        <v>36</v>
      </c>
      <c r="H315" s="33" t="s">
        <v>36</v>
      </c>
      <c r="I315" s="573">
        <v>33.43</v>
      </c>
      <c r="J315" s="430">
        <f t="shared" si="70"/>
        <v>2.3930601256356567</v>
      </c>
      <c r="K315" s="575">
        <v>0.2</v>
      </c>
      <c r="L315" s="406">
        <v>4</v>
      </c>
      <c r="M315" s="423">
        <f t="shared" si="71"/>
        <v>0.8</v>
      </c>
      <c r="N315" s="183" t="s">
        <v>144</v>
      </c>
      <c r="O315" s="505">
        <v>0.19</v>
      </c>
      <c r="P315" s="422">
        <v>45820</v>
      </c>
      <c r="Q315" s="422">
        <v>45839</v>
      </c>
      <c r="R315" s="423">
        <f t="shared" si="72"/>
        <v>5.2631578947368469</v>
      </c>
      <c r="S315" s="474">
        <f>IF(INDEX(Historical!$D$7:$D$1190,MATCH(B315,Historical!$B$7:$B$1192,0))=0,"n/a",(INDEX(Historical!$C$7:$C$1190,MATCH(B315,Historical!$B$7:$B$1192,0))/INDEX(Historical!$D$7:$D$1190,MATCH(B315,Historical!$B$7:$B$1192,0))-1)*100)</f>
        <v>9.0083270249810674</v>
      </c>
      <c r="T315" s="474">
        <f>IF(INDEX(Historical!$F$7:$F$1190,MATCH(B315,Historical!$B$7:$B$1192,0))=0,"n/a",((INDEX(Historical!$C$7:$C$1190,MATCH(B315,Historical!$B$7:$B$1192,0))/INDEX(Historical!$F$7:$F$1190,MATCH(B315,Historical!$B$7:$B$1192,0)))^(1/3)-1)*100)</f>
        <v>8.7380373002892142</v>
      </c>
      <c r="U315" s="474">
        <f>IF(INDEX(Historical!$H$7:$H$1190,MATCH(B315,Historical!$B$7:$B$1192,0))=0,"n/a",((INDEX(Historical!$C$7:$C$1190,MATCH(B315,Historical!$B$7:$B$1192,0))/INDEX(Historical!$H$7:$H$1190,MATCH(B315,Historical!$B$7:$B$1192,0)))^(1/5)-1)*100)</f>
        <v>10.350921459993479</v>
      </c>
      <c r="V315" s="474">
        <f>IF(INDEX(Historical!$M$7:$M$1190,MATCH(B315,Historical!$B$7:$B$1192,0))=0,"n/a",((INDEX(Historical!$C$7:$C$1190,MATCH(B315,Historical!$B$7:$B$1192,0))/INDEX(Historical!$M$7:$M$1190,MATCH(B315,Historical!$B$7:$B$1192,0)))^(1/10)-1)*100)</f>
        <v>14.908195807323054</v>
      </c>
      <c r="W315" s="475">
        <f t="shared" si="73"/>
        <v>0.69431080687235169</v>
      </c>
      <c r="X315" s="476">
        <f t="shared" si="74"/>
        <v>2.9489804729326154</v>
      </c>
      <c r="Y315" s="449"/>
      <c r="Z315" s="430">
        <f t="shared" si="75"/>
        <v>27.027027027027028</v>
      </c>
      <c r="AA315" s="581">
        <f t="shared" si="76"/>
        <v>11.293918918918919</v>
      </c>
      <c r="AB315" s="406">
        <v>12</v>
      </c>
      <c r="AC315" s="568">
        <v>2.96</v>
      </c>
      <c r="AD315" s="568" t="s">
        <v>135</v>
      </c>
      <c r="AE315" s="568">
        <v>2.11</v>
      </c>
      <c r="AF315" s="568">
        <v>1.47</v>
      </c>
      <c r="AG315" s="568">
        <v>14.000000000000002</v>
      </c>
      <c r="AH315" s="568" t="s">
        <v>135</v>
      </c>
      <c r="AI315" s="568" t="s">
        <v>135</v>
      </c>
      <c r="AJ315" s="568">
        <v>3.51</v>
      </c>
      <c r="AK315" s="568" t="s">
        <v>135</v>
      </c>
      <c r="AL315" s="576">
        <v>230.86</v>
      </c>
      <c r="AM315" s="571">
        <v>18.7</v>
      </c>
      <c r="AN315" s="568">
        <v>1.23</v>
      </c>
      <c r="AO315" s="510">
        <f t="shared" si="77"/>
        <v>1.4500626667102168</v>
      </c>
      <c r="AP315" s="511">
        <f t="shared" si="78"/>
        <v>12.743981585629136</v>
      </c>
      <c r="AQ315" s="582">
        <f t="shared" si="79"/>
        <v>-14.100676989316764</v>
      </c>
      <c r="AR315" s="430">
        <f>INDEX(Historical!$C$7:$C$1190,MATCH(B315,Historical!$B$7:$B$1214,0))*IF(AH315="n/a",1.03,IF(AH315&lt;0,1.01,IF(AH315&gt;10,1.1,(1+AH315/100))))</f>
        <v>0.74160000000000004</v>
      </c>
      <c r="AS315" s="581">
        <f t="shared" si="80"/>
        <v>0.76384800000000008</v>
      </c>
      <c r="AT315" s="581">
        <f t="shared" si="86"/>
        <v>0.78676344000000009</v>
      </c>
      <c r="AU315" s="581">
        <f t="shared" si="86"/>
        <v>0.81036634320000012</v>
      </c>
      <c r="AV315" s="581">
        <f t="shared" si="86"/>
        <v>0.83467733349600015</v>
      </c>
      <c r="AW315" s="430">
        <f t="shared" si="81"/>
        <v>3.9372551166960004</v>
      </c>
      <c r="AX315" s="516">
        <f t="shared" si="82"/>
        <v>11.777610280275203</v>
      </c>
      <c r="AY315" s="606">
        <v>0.63</v>
      </c>
      <c r="AZ315" s="571">
        <v>56.620000000000005</v>
      </c>
      <c r="BA315" s="571">
        <v>-7.01</v>
      </c>
      <c r="BB315" s="571">
        <v>13.13</v>
      </c>
      <c r="BC315" s="571">
        <v>11.82</v>
      </c>
      <c r="BE315" s="421">
        <v>2012</v>
      </c>
      <c r="BF315" s="421">
        <f t="shared" si="84"/>
        <v>1</v>
      </c>
      <c r="BG315" s="578">
        <v>1.1100000000000001</v>
      </c>
      <c r="BH315" t="s">
        <v>3876</v>
      </c>
      <c r="BI315" t="s">
        <v>3877</v>
      </c>
    </row>
    <row r="316" spans="1:61" ht="11.25" customHeight="1" x14ac:dyDescent="0.25">
      <c r="A316" s="95" t="s">
        <v>4285</v>
      </c>
      <c r="B316" s="405" t="s">
        <v>584</v>
      </c>
      <c r="C316" s="734" t="s">
        <v>122</v>
      </c>
      <c r="D316" s="734" t="s">
        <v>3518</v>
      </c>
      <c r="E316" s="504">
        <v>21</v>
      </c>
      <c r="F316" s="33">
        <v>195</v>
      </c>
      <c r="G316" s="33" t="s">
        <v>36</v>
      </c>
      <c r="H316" s="33" t="s">
        <v>36</v>
      </c>
      <c r="I316" s="573">
        <v>167.33</v>
      </c>
      <c r="J316" s="430">
        <f t="shared" si="70"/>
        <v>0.45419231458793996</v>
      </c>
      <c r="K316" s="575">
        <v>0.19</v>
      </c>
      <c r="L316" s="406">
        <v>4</v>
      </c>
      <c r="M316" s="423">
        <f t="shared" si="71"/>
        <v>0.76</v>
      </c>
      <c r="N316" s="183" t="s">
        <v>206</v>
      </c>
      <c r="O316" s="508">
        <v>0.18</v>
      </c>
      <c r="P316" s="422">
        <v>45884</v>
      </c>
      <c r="Q316" s="422">
        <v>45898</v>
      </c>
      <c r="R316" s="423">
        <f t="shared" si="72"/>
        <v>5.5555555555555607</v>
      </c>
      <c r="S316" s="474">
        <f>IF(INDEX(Historical!$D$7:$D$1190,MATCH(B316,Historical!$B$7:$B$1192,0))=0,"n/a",(INDEX(Historical!$C$7:$C$1190,MATCH(B316,Historical!$B$7:$B$1192,0))/INDEX(Historical!$D$7:$D$1190,MATCH(B316,Historical!$B$7:$B$1192,0))-1)*100)</f>
        <v>9.6774193548387224</v>
      </c>
      <c r="T316" s="474">
        <f>IF(INDEX(Historical!$F$7:$F$1190,MATCH(B316,Historical!$B$7:$B$1192,0))=0,"n/a",((INDEX(Historical!$C$7:$C$1190,MATCH(B316,Historical!$B$7:$B$1192,0))/INDEX(Historical!$F$7:$F$1190,MATCH(B316,Historical!$B$7:$B$1192,0)))^(1/3)-1)*100)</f>
        <v>10.426297663747185</v>
      </c>
      <c r="U316" s="474">
        <f>IF(INDEX(Historical!$H$7:$H$1190,MATCH(B316,Historical!$B$7:$B$1192,0))=0,"n/a",((INDEX(Historical!$C$7:$C$1190,MATCH(B316,Historical!$B$7:$B$1192,0))/INDEX(Historical!$H$7:$H$1190,MATCH(B316,Historical!$B$7:$B$1192,0)))^(1/5)-1)*100)</f>
        <v>8.1309992088657523</v>
      </c>
      <c r="V316" s="474">
        <f>IF(INDEX(Historical!$M$7:$M$1190,MATCH(B316,Historical!$B$7:$B$1192,0))=0,"n/a",((INDEX(Historical!$C$7:$C$1190,MATCH(B316,Historical!$B$7:$B$1192,0))/INDEX(Historical!$M$7:$M$1190,MATCH(B316,Historical!$B$7:$B$1192,0)))^(1/10)-1)*100)</f>
        <v>6.2749033956890576</v>
      </c>
      <c r="W316" s="475">
        <f t="shared" si="73"/>
        <v>1.2957967152851879</v>
      </c>
      <c r="X316" s="476">
        <f t="shared" si="74"/>
        <v>0.32799512742500009</v>
      </c>
      <c r="Y316" s="574"/>
      <c r="Z316" s="430">
        <f t="shared" si="75"/>
        <v>18.7192118226601</v>
      </c>
      <c r="AA316" s="581">
        <f t="shared" si="76"/>
        <v>41.214285714285722</v>
      </c>
      <c r="AB316" s="406">
        <v>3</v>
      </c>
      <c r="AC316" s="568">
        <v>4.0599999999999996</v>
      </c>
      <c r="AD316" s="568">
        <v>4.68</v>
      </c>
      <c r="AE316" s="568">
        <v>3.45</v>
      </c>
      <c r="AF316" s="568">
        <v>7.15</v>
      </c>
      <c r="AG316" s="568">
        <v>18.690000000000001</v>
      </c>
      <c r="AH316" s="568">
        <v>11.92</v>
      </c>
      <c r="AI316" s="568">
        <v>12.920000000000002</v>
      </c>
      <c r="AJ316" s="568">
        <v>24.79</v>
      </c>
      <c r="AK316" s="568">
        <v>8.7999999999999989</v>
      </c>
      <c r="AL316" s="576">
        <v>3490</v>
      </c>
      <c r="AM316" s="571">
        <v>8.35</v>
      </c>
      <c r="AN316" s="568">
        <v>0.64</v>
      </c>
      <c r="AO316" s="510">
        <f t="shared" si="77"/>
        <v>-32.629094190832028</v>
      </c>
      <c r="AP316" s="511">
        <f t="shared" si="78"/>
        <v>8.5851915234536929</v>
      </c>
      <c r="AQ316" s="582">
        <f t="shared" si="79"/>
        <v>261.89755631924527</v>
      </c>
      <c r="AR316" s="430">
        <f>INDEX(Historical!$C$7:$C$1190,MATCH(B316,Historical!$B$7:$B$1214,0))*IF(AH316="n/a",1.03,IF(AH316&lt;0,1.01,IF(AH316&gt;10,1.1,(1+AH316/100))))</f>
        <v>0.74800000000000011</v>
      </c>
      <c r="AS316" s="581">
        <f t="shared" si="80"/>
        <v>0.8228000000000002</v>
      </c>
      <c r="AT316" s="581">
        <f t="shared" si="86"/>
        <v>0.89520640000000029</v>
      </c>
      <c r="AU316" s="581">
        <f t="shared" si="86"/>
        <v>0.97398456320000038</v>
      </c>
      <c r="AV316" s="581">
        <f t="shared" si="86"/>
        <v>1.0596952047616004</v>
      </c>
      <c r="AW316" s="430">
        <f t="shared" si="81"/>
        <v>4.4996861679616007</v>
      </c>
      <c r="AX316" s="516">
        <f t="shared" si="82"/>
        <v>2.6891090467708123</v>
      </c>
      <c r="AY316" s="606">
        <v>0.86</v>
      </c>
      <c r="AZ316" s="571">
        <v>70.22</v>
      </c>
      <c r="BA316" s="571">
        <v>-9.8000000000000007</v>
      </c>
      <c r="BB316" s="571">
        <v>3.9800000000000004</v>
      </c>
      <c r="BC316" s="571">
        <v>28.84</v>
      </c>
      <c r="BE316" s="421">
        <v>2005</v>
      </c>
      <c r="BF316" s="421">
        <f t="shared" si="84"/>
        <v>2</v>
      </c>
      <c r="BG316" s="578">
        <v>10.01</v>
      </c>
      <c r="BH316" t="s">
        <v>3876</v>
      </c>
      <c r="BI316" t="s">
        <v>3877</v>
      </c>
    </row>
    <row r="317" spans="1:61" ht="11.25" customHeight="1" x14ac:dyDescent="0.25">
      <c r="A317" s="577" t="s">
        <v>5014</v>
      </c>
      <c r="B317" s="405" t="s">
        <v>5015</v>
      </c>
      <c r="C317" s="734" t="s">
        <v>111</v>
      </c>
      <c r="D317" s="734" t="s">
        <v>3658</v>
      </c>
      <c r="E317" s="504">
        <v>5</v>
      </c>
      <c r="F317" s="33">
        <v>682</v>
      </c>
      <c r="G317" s="33" t="s">
        <v>105</v>
      </c>
      <c r="H317" s="33" t="s">
        <v>105</v>
      </c>
      <c r="I317" s="573">
        <v>174.1</v>
      </c>
      <c r="J317" s="430">
        <f t="shared" si="70"/>
        <v>0.27570361860999426</v>
      </c>
      <c r="K317" s="575">
        <v>0.12</v>
      </c>
      <c r="L317" s="406">
        <v>4</v>
      </c>
      <c r="M317" s="423">
        <f t="shared" si="71"/>
        <v>0.48</v>
      </c>
      <c r="N317" s="183" t="s">
        <v>934</v>
      </c>
      <c r="O317" s="505">
        <v>0.1</v>
      </c>
      <c r="P317" s="422">
        <v>45877</v>
      </c>
      <c r="Q317" s="422">
        <v>45894</v>
      </c>
      <c r="R317" s="423">
        <f t="shared" si="72"/>
        <v>19.999999999999989</v>
      </c>
      <c r="S317" s="474">
        <f>IF(INDEX(Historical!$D$7:$D$1190,MATCH(B317,Historical!$B$7:$B$1192,0))=0,"n/a",(INDEX(Historical!$C$7:$C$1190,MATCH(B317,Historical!$B$7:$B$1192,0))/INDEX(Historical!$D$7:$D$1190,MATCH(B317,Historical!$B$7:$B$1192,0))-1)*100)</f>
        <v>52.941176470588225</v>
      </c>
      <c r="T317" s="474">
        <f>IF(INDEX(Historical!$F$7:$F$1190,MATCH(B317,Historical!$B$7:$B$1192,0))=0,"n/a",((INDEX(Historical!$C$7:$C$1190,MATCH(B317,Historical!$B$7:$B$1192,0))/INDEX(Historical!$F$7:$F$1190,MATCH(B317,Historical!$B$7:$B$1192,0)))^(1/3)-1)*100)</f>
        <v>86.625557840862413</v>
      </c>
      <c r="U317" s="474">
        <f>IF(INDEX(Historical!$H$7:$H$1190,MATCH(B317,Historical!$B$7:$B$1192,0))=0,"n/a",((INDEX(Historical!$C$7:$C$1190,MATCH(B317,Historical!$B$7:$B$1192,0))/INDEX(Historical!$H$7:$H$1190,MATCH(B317,Historical!$B$7:$B$1192,0)))^(1/5)-1)*100)</f>
        <v>22.21863109520288</v>
      </c>
      <c r="V317" s="474">
        <f>IF(INDEX(Historical!$M$7:$M$1190,MATCH(B317,Historical!$B$7:$B$1192,0))=0,"n/a",((INDEX(Historical!$C$7:$C$1190,MATCH(B317,Historical!$B$7:$B$1192,0))/INDEX(Historical!$M$7:$M$1190,MATCH(B317,Historical!$B$7:$B$1192,0)))^(1/10)-1)*100)</f>
        <v>1.9255939889479823</v>
      </c>
      <c r="W317" s="475">
        <f t="shared" si="73"/>
        <v>11.538585611882636</v>
      </c>
      <c r="X317" s="476">
        <f t="shared" si="74"/>
        <v>0.99903916794976988</v>
      </c>
      <c r="Y317" s="449"/>
      <c r="Z317" s="430">
        <f t="shared" si="75"/>
        <v>14.035087719298245</v>
      </c>
      <c r="AA317" s="581">
        <f t="shared" si="76"/>
        <v>50.906432748538009</v>
      </c>
      <c r="AB317" s="406">
        <v>12</v>
      </c>
      <c r="AC317" s="568">
        <v>3.42</v>
      </c>
      <c r="AD317" s="568">
        <v>2.1800000000000002</v>
      </c>
      <c r="AE317" s="568">
        <v>9.09</v>
      </c>
      <c r="AF317" s="568">
        <v>14.1</v>
      </c>
      <c r="AG317" s="568">
        <v>29.98</v>
      </c>
      <c r="AH317" s="568">
        <v>34.83</v>
      </c>
      <c r="AI317" s="568">
        <v>19.239999999999998</v>
      </c>
      <c r="AJ317" s="568">
        <v>22.24</v>
      </c>
      <c r="AK317" s="568">
        <v>23.36</v>
      </c>
      <c r="AL317" s="576">
        <v>70180</v>
      </c>
      <c r="AM317" s="571">
        <v>1.08</v>
      </c>
      <c r="AN317" s="568">
        <v>0.68</v>
      </c>
      <c r="AO317" s="510">
        <f t="shared" si="77"/>
        <v>-28.412098034725133</v>
      </c>
      <c r="AP317" s="511">
        <f t="shared" si="78"/>
        <v>22.494334713812876</v>
      </c>
      <c r="AQ317" s="582">
        <f t="shared" si="79"/>
        <v>464.81292940598615</v>
      </c>
      <c r="AR317" s="430">
        <f>INDEX(Historical!$C$7:$C$1190,MATCH(B317,Historical!$B$7:$B$1214,0))*IF(AH317="n/a",1.03,IF(AH317&lt;0,1.01,IF(AH317&gt;10,1.1,(1+AH317/100))))</f>
        <v>0.28600000000000003</v>
      </c>
      <c r="AS317" s="581">
        <f t="shared" si="80"/>
        <v>0.31460000000000005</v>
      </c>
      <c r="AT317" s="581">
        <f t="shared" si="86"/>
        <v>0.34606000000000009</v>
      </c>
      <c r="AU317" s="581">
        <f t="shared" si="86"/>
        <v>0.38066600000000012</v>
      </c>
      <c r="AV317" s="581">
        <f t="shared" si="86"/>
        <v>0.41873260000000018</v>
      </c>
      <c r="AW317" s="430">
        <f t="shared" si="81"/>
        <v>1.7460586000000005</v>
      </c>
      <c r="AX317" s="516">
        <f t="shared" si="82"/>
        <v>1.0029055715106265</v>
      </c>
      <c r="AY317" s="606">
        <v>1.45</v>
      </c>
      <c r="AZ317" s="571">
        <v>91.92</v>
      </c>
      <c r="BA317" s="571">
        <v>-9.91</v>
      </c>
      <c r="BB317" s="571">
        <v>-3.34</v>
      </c>
      <c r="BC317" s="571">
        <v>20.399999999999999</v>
      </c>
      <c r="BE317" s="421">
        <v>2021</v>
      </c>
      <c r="BF317" s="421">
        <f t="shared" si="84"/>
        <v>0</v>
      </c>
      <c r="BG317" s="578">
        <v>12.86</v>
      </c>
      <c r="BH317" t="s">
        <v>3876</v>
      </c>
      <c r="BI317" t="s">
        <v>3877</v>
      </c>
    </row>
    <row r="318" spans="1:61" ht="11.25" customHeight="1" x14ac:dyDescent="0.25">
      <c r="A318" s="95" t="s">
        <v>4286</v>
      </c>
      <c r="B318" s="405" t="s">
        <v>1228</v>
      </c>
      <c r="C318" s="734" t="s">
        <v>111</v>
      </c>
      <c r="D318" s="734" t="s">
        <v>209</v>
      </c>
      <c r="E318" s="504">
        <v>14</v>
      </c>
      <c r="F318" s="33">
        <v>364</v>
      </c>
      <c r="G318" s="33" t="s">
        <v>105</v>
      </c>
      <c r="H318" s="33" t="s">
        <v>105</v>
      </c>
      <c r="I318" s="573">
        <v>37.5</v>
      </c>
      <c r="J318" s="430">
        <f t="shared" si="70"/>
        <v>3.84</v>
      </c>
      <c r="K318" s="575">
        <v>0.36</v>
      </c>
      <c r="L318" s="406">
        <v>4</v>
      </c>
      <c r="M318" s="423">
        <f t="shared" si="71"/>
        <v>1.44</v>
      </c>
      <c r="N318" s="183" t="s">
        <v>147</v>
      </c>
      <c r="O318" s="505">
        <v>0.35</v>
      </c>
      <c r="P318" s="422">
        <v>45807</v>
      </c>
      <c r="Q318" s="422">
        <v>45821</v>
      </c>
      <c r="R318" s="423">
        <f t="shared" si="72"/>
        <v>2.8571428571428599</v>
      </c>
      <c r="S318" s="474">
        <f>IF(INDEX(Historical!$D$7:$D$1190,MATCH(B318,Historical!$B$7:$B$1192,0))=0,"n/a",(INDEX(Historical!$C$7:$C$1190,MATCH(B318,Historical!$B$7:$B$1192,0))/INDEX(Historical!$D$7:$D$1190,MATCH(B318,Historical!$B$7:$B$1192,0))-1)*100)</f>
        <v>5.9730250481695446</v>
      </c>
      <c r="T318" s="474">
        <f>IF(INDEX(Historical!$F$7:$F$1190,MATCH(B318,Historical!$B$7:$B$1192,0))=0,"n/a",((INDEX(Historical!$C$7:$C$1190,MATCH(B318,Historical!$B$7:$B$1192,0))/INDEX(Historical!$F$7:$F$1190,MATCH(B318,Historical!$B$7:$B$1192,0)))^(1/3)-1)*100)</f>
        <v>2.2821519756554443</v>
      </c>
      <c r="U318" s="474">
        <f>IF(INDEX(Historical!$H$7:$H$1190,MATCH(B318,Historical!$B$7:$B$1192,0))=0,"n/a",((INDEX(Historical!$C$7:$C$1190,MATCH(B318,Historical!$B$7:$B$1192,0))/INDEX(Historical!$H$7:$H$1190,MATCH(B318,Historical!$B$7:$B$1192,0)))^(1/5)-1)*100)</f>
        <v>1.7218528695015278</v>
      </c>
      <c r="V318" s="474">
        <f>IF(INDEX(Historical!$M$7:$M$1190,MATCH(B318,Historical!$B$7:$B$1192,0))=0,"n/a",((INDEX(Historical!$C$7:$C$1190,MATCH(B318,Historical!$B$7:$B$1192,0))/INDEX(Historical!$M$7:$M$1190,MATCH(B318,Historical!$B$7:$B$1192,0)))^(1/10)-1)*100)</f>
        <v>2.4918714945831422</v>
      </c>
      <c r="W318" s="475">
        <f t="shared" si="73"/>
        <v>0.69098782711889861</v>
      </c>
      <c r="X318" s="476">
        <f t="shared" si="74"/>
        <v>5.6845588296517924E-2</v>
      </c>
      <c r="Y318" s="451"/>
      <c r="Z318" s="430">
        <f t="shared" si="75"/>
        <v>115.19999999999999</v>
      </c>
      <c r="AA318" s="581">
        <f t="shared" si="76"/>
        <v>30</v>
      </c>
      <c r="AB318" s="406">
        <v>12</v>
      </c>
      <c r="AC318" s="568">
        <v>1.25</v>
      </c>
      <c r="AD318" s="568" t="s">
        <v>135</v>
      </c>
      <c r="AE318" s="568">
        <v>0.17</v>
      </c>
      <c r="AF318" s="568">
        <v>1.22</v>
      </c>
      <c r="AG318" s="568">
        <v>4.3900000000000006</v>
      </c>
      <c r="AH318" s="568">
        <v>-101.8</v>
      </c>
      <c r="AI318" s="568">
        <v>1968.9699999999998</v>
      </c>
      <c r="AJ318" s="568">
        <v>30.29</v>
      </c>
      <c r="AK318" s="568">
        <v>-18.77</v>
      </c>
      <c r="AL318" s="576">
        <v>664.56</v>
      </c>
      <c r="AM318" s="571">
        <v>48.620000000000005</v>
      </c>
      <c r="AN318" s="568">
        <v>0.87</v>
      </c>
      <c r="AO318" s="510">
        <f t="shared" si="77"/>
        <v>-24.438147130498471</v>
      </c>
      <c r="AP318" s="511">
        <f t="shared" si="78"/>
        <v>5.5618528695015277</v>
      </c>
      <c r="AQ318" s="582">
        <f t="shared" si="79"/>
        <v>27.540843131393267</v>
      </c>
      <c r="AR318" s="430">
        <f>INDEX(Historical!$C$7:$C$1190,MATCH(B318,Historical!$B$7:$B$1214,0))*IF(AH318="n/a",1.03,IF(AH318&lt;0,1.01,IF(AH318&gt;10,1.1,(1+AH318/100))))</f>
        <v>1.3887499999999999</v>
      </c>
      <c r="AS318" s="581">
        <f t="shared" si="80"/>
        <v>1.527625</v>
      </c>
      <c r="AT318" s="581">
        <f t="shared" si="86"/>
        <v>1.5429012500000001</v>
      </c>
      <c r="AU318" s="581">
        <f t="shared" si="86"/>
        <v>1.5583302625000002</v>
      </c>
      <c r="AV318" s="581">
        <f t="shared" si="86"/>
        <v>1.5739135651250002</v>
      </c>
      <c r="AW318" s="430">
        <f t="shared" si="81"/>
        <v>7.5915200776250007</v>
      </c>
      <c r="AX318" s="516">
        <f t="shared" si="82"/>
        <v>20.244053540333333</v>
      </c>
      <c r="AY318" s="606">
        <v>1.51</v>
      </c>
      <c r="AZ318" s="571">
        <v>9.8699999999999992</v>
      </c>
      <c r="BA318" s="571">
        <v>-45.87</v>
      </c>
      <c r="BB318" s="571">
        <v>-6.3</v>
      </c>
      <c r="BC318" s="571">
        <v>-17.27</v>
      </c>
      <c r="BE318" s="421">
        <v>2012</v>
      </c>
      <c r="BF318" s="421">
        <f t="shared" si="84"/>
        <v>1</v>
      </c>
      <c r="BG318" s="578">
        <v>1.06</v>
      </c>
      <c r="BH318" t="s">
        <v>3876</v>
      </c>
      <c r="BI318" t="s">
        <v>3877</v>
      </c>
    </row>
    <row r="319" spans="1:61" ht="11.25" customHeight="1" x14ac:dyDescent="0.25">
      <c r="A319" s="95" t="s">
        <v>4287</v>
      </c>
      <c r="B319" s="405" t="s">
        <v>3278</v>
      </c>
      <c r="C319" s="734" t="s">
        <v>107</v>
      </c>
      <c r="D319" s="734" t="s">
        <v>3652</v>
      </c>
      <c r="E319" s="504">
        <v>12</v>
      </c>
      <c r="F319" s="33">
        <v>441</v>
      </c>
      <c r="G319" s="33" t="s">
        <v>114</v>
      </c>
      <c r="H319" s="33" t="s">
        <v>114</v>
      </c>
      <c r="I319" s="573">
        <v>32.89</v>
      </c>
      <c r="J319" s="430">
        <f t="shared" si="70"/>
        <v>3.1620553359683794</v>
      </c>
      <c r="K319" s="575">
        <v>0.26</v>
      </c>
      <c r="L319" s="406">
        <v>4</v>
      </c>
      <c r="M319" s="423">
        <f t="shared" si="71"/>
        <v>1.04</v>
      </c>
      <c r="N319" s="183" t="s">
        <v>106</v>
      </c>
      <c r="O319" s="505">
        <v>0.24</v>
      </c>
      <c r="P319" s="422">
        <v>45692</v>
      </c>
      <c r="Q319" s="422">
        <v>45702</v>
      </c>
      <c r="R319" s="423">
        <f t="shared" si="72"/>
        <v>8.333333333333341</v>
      </c>
      <c r="S319" s="474">
        <f>IF(INDEX(Historical!$D$7:$D$1190,MATCH(B319,Historical!$B$7:$B$1192,0))=0,"n/a",(INDEX(Historical!$C$7:$C$1190,MATCH(B319,Historical!$B$7:$B$1192,0))/INDEX(Historical!$D$7:$D$1190,MATCH(B319,Historical!$B$7:$B$1192,0))-1)*100)</f>
        <v>4.3478260869565188</v>
      </c>
      <c r="T319" s="474">
        <f>IF(INDEX(Historical!$F$7:$F$1190,MATCH(B319,Historical!$B$7:$B$1192,0))=0,"n/a",((INDEX(Historical!$C$7:$C$1190,MATCH(B319,Historical!$B$7:$B$1192,0))/INDEX(Historical!$F$7:$F$1190,MATCH(B319,Historical!$B$7:$B$1192,0)))^(1/3)-1)*100)</f>
        <v>4.5515917149420382</v>
      </c>
      <c r="U319" s="474">
        <f>IF(INDEX(Historical!$H$7:$H$1190,MATCH(B319,Historical!$B$7:$B$1192,0))=0,"n/a",((INDEX(Historical!$C$7:$C$1190,MATCH(B319,Historical!$B$7:$B$1192,0))/INDEX(Historical!$H$7:$H$1190,MATCH(B319,Historical!$B$7:$B$1192,0)))^(1/5)-1)*100)</f>
        <v>5.9223841048812176</v>
      </c>
      <c r="V319" s="474">
        <f>IF(INDEX(Historical!$M$7:$M$1190,MATCH(B319,Historical!$B$7:$B$1192,0))=0,"n/a",((INDEX(Historical!$C$7:$C$1190,MATCH(B319,Historical!$B$7:$B$1192,0))/INDEX(Historical!$M$7:$M$1190,MATCH(B319,Historical!$B$7:$B$1192,0)))^(1/10)-1)*100)</f>
        <v>18.222427548378416</v>
      </c>
      <c r="W319" s="475">
        <f t="shared" si="73"/>
        <v>0.32500522167850465</v>
      </c>
      <c r="X319" s="476">
        <f t="shared" si="74"/>
        <v>0.61820293370367618</v>
      </c>
      <c r="Y319" s="574"/>
      <c r="Z319" s="430">
        <f t="shared" si="75"/>
        <v>33.876221498371336</v>
      </c>
      <c r="AA319" s="581">
        <f t="shared" si="76"/>
        <v>10.713355048859935</v>
      </c>
      <c r="AB319" s="406">
        <v>12</v>
      </c>
      <c r="AC319" s="568">
        <v>3.07</v>
      </c>
      <c r="AD319" s="568" t="s">
        <v>135</v>
      </c>
      <c r="AE319" s="568">
        <v>2.14</v>
      </c>
      <c r="AF319" s="568">
        <v>1.45</v>
      </c>
      <c r="AG319" s="568">
        <v>14.39</v>
      </c>
      <c r="AH319" s="568">
        <v>8.43</v>
      </c>
      <c r="AI319" s="568">
        <v>3.6999999999999997</v>
      </c>
      <c r="AJ319" s="568">
        <v>9.58</v>
      </c>
      <c r="AK319" s="568" t="s">
        <v>135</v>
      </c>
      <c r="AL319" s="576">
        <v>681.13</v>
      </c>
      <c r="AM319" s="571">
        <v>4.5699999999999994</v>
      </c>
      <c r="AN319" s="568">
        <v>0.4</v>
      </c>
      <c r="AO319" s="510">
        <f t="shared" si="77"/>
        <v>-1.6289156080103382</v>
      </c>
      <c r="AP319" s="511">
        <f t="shared" si="78"/>
        <v>9.0844394408495965</v>
      </c>
      <c r="AQ319" s="582">
        <f t="shared" si="79"/>
        <v>-16.908711993382695</v>
      </c>
      <c r="AR319" s="430">
        <f>INDEX(Historical!$C$7:$C$1190,MATCH(B319,Historical!$B$7:$B$1214,0))*IF(AH319="n/a",1.03,IF(AH319&lt;0,1.01,IF(AH319&gt;10,1.1,(1+AH319/100))))</f>
        <v>1.0409280000000001</v>
      </c>
      <c r="AS319" s="581">
        <f t="shared" si="80"/>
        <v>1.0794423360000001</v>
      </c>
      <c r="AT319" s="581">
        <f t="shared" si="86"/>
        <v>1.11182560608</v>
      </c>
      <c r="AU319" s="581">
        <f t="shared" si="86"/>
        <v>1.1451803742624</v>
      </c>
      <c r="AV319" s="581">
        <f t="shared" si="86"/>
        <v>1.1795357854902722</v>
      </c>
      <c r="AW319" s="430">
        <f t="shared" si="81"/>
        <v>5.5569121018326726</v>
      </c>
      <c r="AX319" s="516">
        <f t="shared" si="82"/>
        <v>16.895445733756986</v>
      </c>
      <c r="AY319" s="606">
        <v>0.85</v>
      </c>
      <c r="AZ319" s="571">
        <v>22.95</v>
      </c>
      <c r="BA319" s="571">
        <v>-18.43</v>
      </c>
      <c r="BB319" s="571">
        <v>1.53</v>
      </c>
      <c r="BC319" s="571">
        <v>-0.92999999999999994</v>
      </c>
      <c r="BE319" s="421">
        <v>2014</v>
      </c>
      <c r="BF319" s="421">
        <f t="shared" si="84"/>
        <v>1</v>
      </c>
      <c r="BG319" s="578">
        <v>1.21</v>
      </c>
      <c r="BH319" t="s">
        <v>3876</v>
      </c>
      <c r="BI319" t="s">
        <v>3877</v>
      </c>
    </row>
    <row r="320" spans="1:61" ht="11.25" customHeight="1" x14ac:dyDescent="0.25">
      <c r="A320" s="8" t="s">
        <v>4288</v>
      </c>
      <c r="B320" s="405" t="s">
        <v>603</v>
      </c>
      <c r="C320" s="734" t="s">
        <v>3535</v>
      </c>
      <c r="D320" s="734" t="s">
        <v>3640</v>
      </c>
      <c r="E320" s="504">
        <v>30</v>
      </c>
      <c r="F320" s="33">
        <v>124</v>
      </c>
      <c r="G320" s="33" t="s">
        <v>114</v>
      </c>
      <c r="H320" s="33" t="s">
        <v>114</v>
      </c>
      <c r="I320" s="568">
        <v>243.49</v>
      </c>
      <c r="J320" s="430">
        <f t="shared" si="70"/>
        <v>2.759866934987063</v>
      </c>
      <c r="K320" s="579">
        <v>1.68</v>
      </c>
      <c r="L320" s="406">
        <v>4</v>
      </c>
      <c r="M320" s="423">
        <f t="shared" si="71"/>
        <v>6.72</v>
      </c>
      <c r="N320" s="183" t="s">
        <v>224</v>
      </c>
      <c r="O320" s="506">
        <v>1.67</v>
      </c>
      <c r="P320" s="422">
        <v>45786</v>
      </c>
      <c r="Q320" s="422">
        <v>45818</v>
      </c>
      <c r="R320" s="423">
        <f t="shared" si="72"/>
        <v>0.59880239520958134</v>
      </c>
      <c r="S320" s="474">
        <f>IF(INDEX(Historical!$D$7:$D$1190,MATCH(B320,Historical!$B$7:$B$1192,0))=0,"n/a",(INDEX(Historical!$C$7:$C$1190,MATCH(B320,Historical!$B$7:$B$1192,0))/INDEX(Historical!$D$7:$D$1190,MATCH(B320,Historical!$B$7:$B$1192,0))-1)*100)</f>
        <v>0.60331825037707176</v>
      </c>
      <c r="T320" s="474">
        <f>IF(INDEX(Historical!$F$7:$F$1190,MATCH(B320,Historical!$B$7:$B$1192,0))=0,"n/a",((INDEX(Historical!$C$7:$C$1190,MATCH(B320,Historical!$B$7:$B$1192,0))/INDEX(Historical!$F$7:$F$1190,MATCH(B320,Historical!$B$7:$B$1192,0)))^(1/3)-1)*100)</f>
        <v>0.60699513716309106</v>
      </c>
      <c r="U320" s="474">
        <f>IF(INDEX(Historical!$H$7:$H$1190,MATCH(B320,Historical!$B$7:$B$1192,0))=0,"n/a",((INDEX(Historical!$C$7:$C$1190,MATCH(B320,Historical!$B$7:$B$1192,0))/INDEX(Historical!$H$7:$H$1190,MATCH(B320,Historical!$B$7:$B$1192,0)))^(1/5)-1)*100)</f>
        <v>0.73559876616899889</v>
      </c>
      <c r="V320" s="474">
        <f>IF(INDEX(Historical!$M$7:$M$1190,MATCH(B320,Historical!$B$7:$B$1192,0))=0,"n/a",((INDEX(Historical!$C$7:$C$1190,MATCH(B320,Historical!$B$7:$B$1192,0))/INDEX(Historical!$M$7:$M$1190,MATCH(B320,Historical!$B$7:$B$1192,0)))^(1/10)-1)*100)</f>
        <v>4.6101176163887869</v>
      </c>
      <c r="W320" s="475">
        <f t="shared" si="73"/>
        <v>0.15956182192705326</v>
      </c>
      <c r="X320" s="476" t="str">
        <f t="shared" si="74"/>
        <v>n/a</v>
      </c>
      <c r="Y320" s="405"/>
      <c r="Z320" s="430">
        <f t="shared" si="75"/>
        <v>108.91410048622365</v>
      </c>
      <c r="AA320" s="581">
        <f t="shared" si="76"/>
        <v>39.463533225283633</v>
      </c>
      <c r="AB320" s="406">
        <v>12</v>
      </c>
      <c r="AC320" s="568">
        <v>6.17</v>
      </c>
      <c r="AD320" s="568">
        <v>5.67</v>
      </c>
      <c r="AE320" s="568">
        <v>3.54</v>
      </c>
      <c r="AF320" s="568">
        <v>8.25</v>
      </c>
      <c r="AG320" s="569">
        <v>22.73</v>
      </c>
      <c r="AH320" s="568">
        <v>7.99</v>
      </c>
      <c r="AI320" s="568">
        <v>6.94</v>
      </c>
      <c r="AJ320" s="568">
        <v>-9.4600000000000009</v>
      </c>
      <c r="AK320" s="568">
        <v>6.97</v>
      </c>
      <c r="AL320" s="576">
        <v>226820</v>
      </c>
      <c r="AM320" s="571">
        <v>0.1</v>
      </c>
      <c r="AN320" s="568">
        <v>2.46</v>
      </c>
      <c r="AO320" s="510">
        <f t="shared" si="77"/>
        <v>-35.968067524127569</v>
      </c>
      <c r="AP320" s="511">
        <f t="shared" si="78"/>
        <v>3.4954657011560619</v>
      </c>
      <c r="AQ320" s="582">
        <f t="shared" si="79"/>
        <v>280.39403495065483</v>
      </c>
      <c r="AR320" s="430">
        <f>INDEX(Historical!$C$7:$C$1190,MATCH(B320,Historical!$B$7:$B$1214,0))*IF(AH320="n/a",1.03,IF(AH320&lt;0,1.01,IF(AH320&gt;10,1.1,(1+AH320/100))))</f>
        <v>7.2029330000000007</v>
      </c>
      <c r="AS320" s="581">
        <f t="shared" si="80"/>
        <v>7.7028165501999997</v>
      </c>
      <c r="AT320" s="581">
        <f t="shared" si="86"/>
        <v>8.2397028637489402</v>
      </c>
      <c r="AU320" s="581">
        <f t="shared" si="86"/>
        <v>8.8140101533522426</v>
      </c>
      <c r="AV320" s="581">
        <f t="shared" si="86"/>
        <v>9.4283466610408944</v>
      </c>
      <c r="AW320" s="430">
        <f t="shared" si="81"/>
        <v>41.387809228342078</v>
      </c>
      <c r="AX320" s="516">
        <f t="shared" si="82"/>
        <v>16.99774497036514</v>
      </c>
      <c r="AY320" s="606">
        <v>0.69</v>
      </c>
      <c r="AZ320" s="571">
        <v>22.81</v>
      </c>
      <c r="BA320" s="571">
        <v>-17.78</v>
      </c>
      <c r="BB320" s="571">
        <v>-8.3000000000000007</v>
      </c>
      <c r="BC320" s="571">
        <v>-2.0299999999999998</v>
      </c>
      <c r="BE320" s="421">
        <v>1996</v>
      </c>
      <c r="BF320" s="421">
        <f t="shared" si="84"/>
        <v>3</v>
      </c>
      <c r="BG320" s="578">
        <v>4.1500000000000004</v>
      </c>
      <c r="BH320" t="s">
        <v>3876</v>
      </c>
      <c r="BI320" t="s">
        <v>3877</v>
      </c>
    </row>
    <row r="321" spans="1:61" ht="11.25" customHeight="1" x14ac:dyDescent="0.25">
      <c r="A321" s="8" t="s">
        <v>4289</v>
      </c>
      <c r="B321" s="405" t="s">
        <v>1247</v>
      </c>
      <c r="C321" s="734" t="s">
        <v>107</v>
      </c>
      <c r="D321" s="734" t="s">
        <v>3652</v>
      </c>
      <c r="E321" s="504">
        <v>16</v>
      </c>
      <c r="F321" s="33">
        <v>245</v>
      </c>
      <c r="G321" s="33" t="s">
        <v>105</v>
      </c>
      <c r="H321" s="33" t="s">
        <v>105</v>
      </c>
      <c r="I321" s="573">
        <v>71.540000000000006</v>
      </c>
      <c r="J321" s="430">
        <f t="shared" si="70"/>
        <v>1.9569471624266139</v>
      </c>
      <c r="K321" s="575">
        <v>0.7</v>
      </c>
      <c r="L321" s="406">
        <v>2</v>
      </c>
      <c r="M321" s="423">
        <f t="shared" si="71"/>
        <v>1.4</v>
      </c>
      <c r="N321" s="183" t="s">
        <v>585</v>
      </c>
      <c r="O321" s="505">
        <v>0.66</v>
      </c>
      <c r="P321" s="422">
        <v>45702</v>
      </c>
      <c r="Q321" s="422">
        <v>45716</v>
      </c>
      <c r="R321" s="423">
        <f t="shared" si="72"/>
        <v>6.060606060606049</v>
      </c>
      <c r="S321" s="474">
        <f>IF(INDEX(Historical!$D$7:$D$1190,MATCH(B321,Historical!$B$7:$B$1192,0))=0,"n/a",(INDEX(Historical!$C$7:$C$1190,MATCH(B321,Historical!$B$7:$B$1192,0))/INDEX(Historical!$D$7:$D$1190,MATCH(B321,Historical!$B$7:$B$1192,0))-1)*100)</f>
        <v>4.7619047619047672</v>
      </c>
      <c r="T321" s="474">
        <f>IF(INDEX(Historical!$F$7:$F$1190,MATCH(B321,Historical!$B$7:$B$1192,0))=0,"n/a",((INDEX(Historical!$C$7:$C$1190,MATCH(B321,Historical!$B$7:$B$1192,0))/INDEX(Historical!$F$7:$F$1190,MATCH(B321,Historical!$B$7:$B$1192,0)))^(1/3)-1)*100)</f>
        <v>4.7028966897414426</v>
      </c>
      <c r="U321" s="474">
        <f>IF(INDEX(Historical!$H$7:$H$1190,MATCH(B321,Historical!$B$7:$B$1192,0))=0,"n/a",((INDEX(Historical!$C$7:$C$1190,MATCH(B321,Historical!$B$7:$B$1192,0))/INDEX(Historical!$H$7:$H$1190,MATCH(B321,Historical!$B$7:$B$1192,0)))^(1/5)-1)*100)</f>
        <v>4.683184708394994</v>
      </c>
      <c r="V321" s="474">
        <f>IF(INDEX(Historical!$M$7:$M$1190,MATCH(B321,Historical!$B$7:$B$1192,0))=0,"n/a",((INDEX(Historical!$C$7:$C$1190,MATCH(B321,Historical!$B$7:$B$1192,0))/INDEX(Historical!$M$7:$M$1190,MATCH(B321,Historical!$B$7:$B$1192,0)))^(1/10)-1)*100)</f>
        <v>9.7632755519074585</v>
      </c>
      <c r="W321" s="475">
        <f t="shared" si="73"/>
        <v>0.47967351566555311</v>
      </c>
      <c r="X321" s="476">
        <f t="shared" si="74"/>
        <v>0.29215126066094782</v>
      </c>
      <c r="Y321" s="451"/>
      <c r="Z321" s="430">
        <f t="shared" si="75"/>
        <v>21.180030257186079</v>
      </c>
      <c r="AA321" s="581">
        <f t="shared" si="76"/>
        <v>10.822995461422089</v>
      </c>
      <c r="AB321" s="406">
        <v>12</v>
      </c>
      <c r="AC321" s="568">
        <v>6.61</v>
      </c>
      <c r="AD321" s="568" t="s">
        <v>135</v>
      </c>
      <c r="AE321" s="568">
        <v>4.2699999999999996</v>
      </c>
      <c r="AF321" s="568">
        <v>1.47</v>
      </c>
      <c r="AG321" s="568">
        <v>14.71</v>
      </c>
      <c r="AH321" s="568" t="s">
        <v>135</v>
      </c>
      <c r="AI321" s="568" t="s">
        <v>135</v>
      </c>
      <c r="AJ321" s="568">
        <v>16.03</v>
      </c>
      <c r="AK321" s="568" t="s">
        <v>135</v>
      </c>
      <c r="AL321" s="576">
        <v>4450</v>
      </c>
      <c r="AM321" s="571">
        <v>9.66</v>
      </c>
      <c r="AN321" s="568">
        <v>0.26</v>
      </c>
      <c r="AO321" s="510">
        <f t="shared" si="77"/>
        <v>-4.1828635906004807</v>
      </c>
      <c r="AP321" s="511">
        <f t="shared" si="78"/>
        <v>6.6401318708216079</v>
      </c>
      <c r="AQ321" s="582">
        <f t="shared" si="79"/>
        <v>-15.91062075706331</v>
      </c>
      <c r="AR321" s="430">
        <f>INDEX(Historical!$C$7:$C$1190,MATCH(B321,Historical!$B$7:$B$1214,0))*IF(AH321="n/a",1.03,IF(AH321&lt;0,1.01,IF(AH321&gt;10,1.1,(1+AH321/100))))</f>
        <v>1.3596000000000001</v>
      </c>
      <c r="AS321" s="581">
        <f t="shared" si="80"/>
        <v>1.4003880000000002</v>
      </c>
      <c r="AT321" s="581">
        <f t="shared" si="86"/>
        <v>1.4423996400000003</v>
      </c>
      <c r="AU321" s="581">
        <f t="shared" si="86"/>
        <v>1.4856716292000003</v>
      </c>
      <c r="AV321" s="581">
        <f t="shared" si="86"/>
        <v>1.5302417780760003</v>
      </c>
      <c r="AW321" s="430">
        <f t="shared" si="81"/>
        <v>7.2183010472760012</v>
      </c>
      <c r="AX321" s="516">
        <f t="shared" si="82"/>
        <v>10.089881251434162</v>
      </c>
      <c r="AY321" s="606">
        <v>0.89</v>
      </c>
      <c r="AZ321" s="571">
        <v>32.21</v>
      </c>
      <c r="BA321" s="571">
        <v>-6.98</v>
      </c>
      <c r="BB321" s="571">
        <v>3.42</v>
      </c>
      <c r="BC321" s="571">
        <v>8.5400000000000009</v>
      </c>
      <c r="BE321" s="421">
        <v>2010</v>
      </c>
      <c r="BF321" s="421">
        <f t="shared" si="84"/>
        <v>1</v>
      </c>
      <c r="BG321" s="578">
        <v>2.58</v>
      </c>
      <c r="BH321" t="s">
        <v>3876</v>
      </c>
      <c r="BI321" t="s">
        <v>3877</v>
      </c>
    </row>
    <row r="322" spans="1:61" ht="11.25" customHeight="1" x14ac:dyDescent="0.25">
      <c r="A322" s="95" t="s">
        <v>4291</v>
      </c>
      <c r="B322" s="405" t="s">
        <v>1243</v>
      </c>
      <c r="C322" s="734" t="s">
        <v>107</v>
      </c>
      <c r="D322" s="734" t="s">
        <v>3649</v>
      </c>
      <c r="E322" s="504">
        <v>13</v>
      </c>
      <c r="F322" s="33">
        <v>406</v>
      </c>
      <c r="G322" s="33" t="s">
        <v>105</v>
      </c>
      <c r="H322" s="33" t="s">
        <v>105</v>
      </c>
      <c r="I322" s="573">
        <v>176.6</v>
      </c>
      <c r="J322" s="430">
        <f t="shared" si="70"/>
        <v>1.0872027180067949</v>
      </c>
      <c r="K322" s="575">
        <v>0.48</v>
      </c>
      <c r="L322" s="406">
        <v>4</v>
      </c>
      <c r="M322" s="423">
        <f t="shared" si="71"/>
        <v>1.92</v>
      </c>
      <c r="N322" s="183" t="s">
        <v>150</v>
      </c>
      <c r="O322" s="505">
        <v>0.45</v>
      </c>
      <c r="P322" s="422">
        <v>45733</v>
      </c>
      <c r="Q322" s="422">
        <v>45747</v>
      </c>
      <c r="R322" s="423">
        <f t="shared" si="72"/>
        <v>6.6666666666666599</v>
      </c>
      <c r="S322" s="474">
        <f>IF(INDEX(Historical!$D$7:$D$1190,MATCH(B322,Historical!$B$7:$B$1192,0))=0,"n/a",(INDEX(Historical!$C$7:$C$1190,MATCH(B322,Historical!$B$7:$B$1192,0))/INDEX(Historical!$D$7:$D$1190,MATCH(B322,Historical!$B$7:$B$1192,0))-1)*100)</f>
        <v>7.1428571428571397</v>
      </c>
      <c r="T322" s="474">
        <f>IF(INDEX(Historical!$F$7:$F$1190,MATCH(B322,Historical!$B$7:$B$1192,0))=0,"n/a",((INDEX(Historical!$C$7:$C$1190,MATCH(B322,Historical!$B$7:$B$1192,0))/INDEX(Historical!$F$7:$F$1190,MATCH(B322,Historical!$B$7:$B$1192,0)))^(1/3)-1)*100)</f>
        <v>10.891823393038823</v>
      </c>
      <c r="U322" s="474">
        <f>IF(INDEX(Historical!$H$7:$H$1190,MATCH(B322,Historical!$B$7:$B$1192,0))=0,"n/a",((INDEX(Historical!$C$7:$C$1190,MATCH(B322,Historical!$B$7:$B$1192,0))/INDEX(Historical!$H$7:$H$1190,MATCH(B322,Historical!$B$7:$B$1192,0)))^(1/5)-1)*100)</f>
        <v>10.350921459993479</v>
      </c>
      <c r="V322" s="474">
        <f>IF(INDEX(Historical!$M$7:$M$1190,MATCH(B322,Historical!$B$7:$B$1192,0))=0,"n/a",((INDEX(Historical!$C$7:$C$1190,MATCH(B322,Historical!$B$7:$B$1192,0))/INDEX(Historical!$M$7:$M$1190,MATCH(B322,Historical!$B$7:$B$1192,0)))^(1/10)-1)*100)</f>
        <v>13.220981690771726</v>
      </c>
      <c r="W322" s="475">
        <f t="shared" si="73"/>
        <v>0.78291625403417997</v>
      </c>
      <c r="X322" s="476">
        <f t="shared" si="74"/>
        <v>1.4957978988429883</v>
      </c>
      <c r="Y322" s="439"/>
      <c r="Z322" s="430">
        <f t="shared" si="75"/>
        <v>36.852207293666027</v>
      </c>
      <c r="AA322" s="581">
        <f t="shared" si="76"/>
        <v>33.896353166986565</v>
      </c>
      <c r="AB322" s="406">
        <v>12</v>
      </c>
      <c r="AC322" s="568">
        <v>5.21</v>
      </c>
      <c r="AD322" s="568">
        <v>2.77</v>
      </c>
      <c r="AE322" s="568">
        <v>8.66</v>
      </c>
      <c r="AF322" s="568">
        <v>3.55</v>
      </c>
      <c r="AG322" s="568">
        <v>10.89</v>
      </c>
      <c r="AH322" s="568">
        <v>14.860000000000001</v>
      </c>
      <c r="AI322" s="568">
        <v>10.620000000000001</v>
      </c>
      <c r="AJ322" s="568">
        <v>6.92</v>
      </c>
      <c r="AK322" s="568">
        <v>12.24</v>
      </c>
      <c r="AL322" s="576">
        <v>101090</v>
      </c>
      <c r="AM322" s="571">
        <v>0.67</v>
      </c>
      <c r="AN322" s="568">
        <v>0.69</v>
      </c>
      <c r="AO322" s="510">
        <f t="shared" si="77"/>
        <v>-22.458228988986292</v>
      </c>
      <c r="AP322" s="511">
        <f t="shared" si="78"/>
        <v>11.438124178000274</v>
      </c>
      <c r="AQ322" s="582">
        <f t="shared" si="79"/>
        <v>131.25940580780448</v>
      </c>
      <c r="AR322" s="430">
        <f>INDEX(Historical!$C$7:$C$1190,MATCH(B322,Historical!$B$7:$B$1214,0))*IF(AH322="n/a",1.03,IF(AH322&lt;0,1.01,IF(AH322&gt;10,1.1,(1+AH322/100))))</f>
        <v>1.9800000000000002</v>
      </c>
      <c r="AS322" s="581">
        <f t="shared" si="80"/>
        <v>2.1780000000000004</v>
      </c>
      <c r="AT322" s="581">
        <f t="shared" si="86"/>
        <v>2.3958000000000008</v>
      </c>
      <c r="AU322" s="581">
        <f t="shared" si="86"/>
        <v>2.6353800000000009</v>
      </c>
      <c r="AV322" s="581">
        <f t="shared" si="86"/>
        <v>2.8989180000000014</v>
      </c>
      <c r="AW322" s="430">
        <f t="shared" si="81"/>
        <v>12.088098000000004</v>
      </c>
      <c r="AX322" s="516">
        <f t="shared" si="82"/>
        <v>6.8449026047565145</v>
      </c>
      <c r="AY322" s="606">
        <v>1.1000000000000001</v>
      </c>
      <c r="AZ322" s="571">
        <v>24.11</v>
      </c>
      <c r="BA322" s="571">
        <v>-6.7299999999999995</v>
      </c>
      <c r="BB322" s="571">
        <v>-2.94</v>
      </c>
      <c r="BC322" s="571">
        <v>4.6500000000000004</v>
      </c>
      <c r="BE322" s="421">
        <v>2013</v>
      </c>
      <c r="BF322" s="421">
        <f t="shared" si="84"/>
        <v>1</v>
      </c>
      <c r="BG322" s="578">
        <v>2.13</v>
      </c>
      <c r="BH322" t="s">
        <v>3876</v>
      </c>
      <c r="BI322" t="s">
        <v>3877</v>
      </c>
    </row>
    <row r="323" spans="1:61" ht="11.25" customHeight="1" x14ac:dyDescent="0.25">
      <c r="A323" s="95" t="s">
        <v>4292</v>
      </c>
      <c r="B323" s="405" t="s">
        <v>1230</v>
      </c>
      <c r="C323" s="734" t="s">
        <v>130</v>
      </c>
      <c r="D323" s="734" t="s">
        <v>3644</v>
      </c>
      <c r="E323" s="504">
        <v>13</v>
      </c>
      <c r="F323" s="33">
        <v>383</v>
      </c>
      <c r="G323" s="33" t="s">
        <v>36</v>
      </c>
      <c r="H323" s="33" t="s">
        <v>36</v>
      </c>
      <c r="I323" s="573">
        <v>125.1</v>
      </c>
      <c r="J323" s="430">
        <f t="shared" si="70"/>
        <v>2.7498001598721027</v>
      </c>
      <c r="K323" s="575">
        <v>0.86</v>
      </c>
      <c r="L323" s="406">
        <v>4</v>
      </c>
      <c r="M323" s="423">
        <f t="shared" si="71"/>
        <v>3.44</v>
      </c>
      <c r="N323" s="183" t="s">
        <v>495</v>
      </c>
      <c r="O323" s="505">
        <v>0.83</v>
      </c>
      <c r="P323" s="422">
        <v>45601</v>
      </c>
      <c r="Q323" s="422">
        <v>45628</v>
      </c>
      <c r="R323" s="423">
        <f t="shared" si="72"/>
        <v>3.6144578313253044</v>
      </c>
      <c r="S323" s="474">
        <f>IF(INDEX(Historical!$D$7:$D$1190,MATCH(B323,Historical!$B$7:$B$1192,0))=0,"n/a",(INDEX(Historical!$C$7:$C$1190,MATCH(B323,Historical!$B$7:$B$1192,0))/INDEX(Historical!$D$7:$D$1190,MATCH(B323,Historical!$B$7:$B$1192,0))-1)*100)</f>
        <v>4.6875</v>
      </c>
      <c r="T323" s="474">
        <f>IF(INDEX(Historical!$F$7:$F$1190,MATCH(B323,Historical!$B$7:$B$1192,0))=0,"n/a",((INDEX(Historical!$C$7:$C$1190,MATCH(B323,Historical!$B$7:$B$1192,0))/INDEX(Historical!$F$7:$F$1190,MATCH(B323,Historical!$B$7:$B$1192,0)))^(1/3)-1)*100)</f>
        <v>5.1681190183330505</v>
      </c>
      <c r="U323" s="474">
        <f>IF(INDEX(Historical!$H$7:$H$1190,MATCH(B323,Historical!$B$7:$B$1192,0))=0,"n/a",((INDEX(Historical!$C$7:$C$1190,MATCH(B323,Historical!$B$7:$B$1192,0))/INDEX(Historical!$H$7:$H$1190,MATCH(B323,Historical!$B$7:$B$1192,0)))^(1/5)-1)*100)</f>
        <v>5.5263625252914617</v>
      </c>
      <c r="V323" s="474">
        <f>IF(INDEX(Historical!$M$7:$M$1190,MATCH(B323,Historical!$B$7:$B$1192,0))=0,"n/a",((INDEX(Historical!$C$7:$C$1190,MATCH(B323,Historical!$B$7:$B$1192,0))/INDEX(Historical!$M$7:$M$1190,MATCH(B323,Historical!$B$7:$B$1192,0)))^(1/10)-1)*100)</f>
        <v>6.6481224165537034</v>
      </c>
      <c r="W323" s="475">
        <f t="shared" si="73"/>
        <v>0.83126666132544735</v>
      </c>
      <c r="X323" s="476">
        <f t="shared" si="74"/>
        <v>1.5393767479920504</v>
      </c>
      <c r="Y323" s="442"/>
      <c r="Z323" s="430">
        <f t="shared" si="75"/>
        <v>60.456942003514932</v>
      </c>
      <c r="AA323" s="581">
        <f t="shared" si="76"/>
        <v>21.985940246045693</v>
      </c>
      <c r="AB323" s="406">
        <v>12</v>
      </c>
      <c r="AC323" s="568">
        <v>5.69</v>
      </c>
      <c r="AD323" s="568">
        <v>2.77</v>
      </c>
      <c r="AE323" s="568">
        <v>3.71</v>
      </c>
      <c r="AF323" s="568">
        <v>1.99</v>
      </c>
      <c r="AG323" s="568">
        <v>9.31</v>
      </c>
      <c r="AH323" s="568">
        <v>6.2600000000000007</v>
      </c>
      <c r="AI323" s="568">
        <v>9.1</v>
      </c>
      <c r="AJ323" s="568">
        <v>3.5900000000000003</v>
      </c>
      <c r="AK323" s="568">
        <v>7.95</v>
      </c>
      <c r="AL323" s="576">
        <v>6760</v>
      </c>
      <c r="AM323" s="571">
        <v>0.44999999999999996</v>
      </c>
      <c r="AN323" s="568">
        <v>1.08</v>
      </c>
      <c r="AO323" s="510">
        <f t="shared" si="77"/>
        <v>-13.709777560882129</v>
      </c>
      <c r="AP323" s="511">
        <f t="shared" si="78"/>
        <v>8.2761626851635643</v>
      </c>
      <c r="AQ323" s="582">
        <f t="shared" si="79"/>
        <v>39.446558604013717</v>
      </c>
      <c r="AR323" s="430">
        <f>INDEX(Historical!$C$7:$C$1190,MATCH(B323,Historical!$B$7:$B$1214,0))*IF(AH323="n/a",1.03,IF(AH323&lt;0,1.01,IF(AH323&gt;10,1.1,(1+AH323/100))))</f>
        <v>3.5597099999999999</v>
      </c>
      <c r="AS323" s="581">
        <f t="shared" si="80"/>
        <v>3.88364361</v>
      </c>
      <c r="AT323" s="581">
        <f t="shared" si="86"/>
        <v>4.1923932769949994</v>
      </c>
      <c r="AU323" s="581">
        <f t="shared" si="86"/>
        <v>4.5256885425161011</v>
      </c>
      <c r="AV323" s="581">
        <f t="shared" si="86"/>
        <v>4.8854807816461303</v>
      </c>
      <c r="AW323" s="430">
        <f t="shared" si="81"/>
        <v>21.046916211157232</v>
      </c>
      <c r="AX323" s="516">
        <f t="shared" si="82"/>
        <v>16.824073709957823</v>
      </c>
      <c r="AY323" s="606">
        <v>0.57999999999999996</v>
      </c>
      <c r="AZ323" s="571">
        <v>25.34</v>
      </c>
      <c r="BA323" s="571">
        <v>-2.65</v>
      </c>
      <c r="BB323" s="571">
        <v>2.98</v>
      </c>
      <c r="BC323" s="571">
        <v>7.89</v>
      </c>
      <c r="BE323" s="421">
        <v>2013</v>
      </c>
      <c r="BF323" s="421">
        <f t="shared" si="84"/>
        <v>1</v>
      </c>
      <c r="BG323" s="578">
        <v>3.3000000000000003</v>
      </c>
      <c r="BH323" t="s">
        <v>3876</v>
      </c>
      <c r="BI323" t="s">
        <v>3877</v>
      </c>
    </row>
    <row r="324" spans="1:61" ht="11.25" customHeight="1" x14ac:dyDescent="0.25">
      <c r="A324" s="8" t="s">
        <v>4293</v>
      </c>
      <c r="B324" s="405" t="s">
        <v>1232</v>
      </c>
      <c r="C324" s="734" t="s">
        <v>111</v>
      </c>
      <c r="D324" s="734" t="s">
        <v>209</v>
      </c>
      <c r="E324" s="504">
        <v>16</v>
      </c>
      <c r="F324" s="33">
        <v>259</v>
      </c>
      <c r="G324" s="33" t="s">
        <v>105</v>
      </c>
      <c r="H324" s="33" t="s">
        <v>105</v>
      </c>
      <c r="I324" s="573">
        <v>164.5</v>
      </c>
      <c r="J324" s="430">
        <f t="shared" si="70"/>
        <v>1.7264437689969603</v>
      </c>
      <c r="K324" s="575">
        <v>0.71</v>
      </c>
      <c r="L324" s="406">
        <v>4</v>
      </c>
      <c r="M324" s="423">
        <f t="shared" si="71"/>
        <v>2.84</v>
      </c>
      <c r="N324" s="183" t="s">
        <v>206</v>
      </c>
      <c r="O324" s="505">
        <v>0.69</v>
      </c>
      <c r="P324" s="422">
        <v>45796</v>
      </c>
      <c r="Q324" s="422">
        <v>45807</v>
      </c>
      <c r="R324" s="423">
        <f t="shared" si="72"/>
        <v>2.8985507246376838</v>
      </c>
      <c r="S324" s="474">
        <f>IF(INDEX(Historical!$D$7:$D$1190,MATCH(B324,Historical!$B$7:$B$1192,0))=0,"n/a",(INDEX(Historical!$C$7:$C$1190,MATCH(B324,Historical!$B$7:$B$1192,0))/INDEX(Historical!$D$7:$D$1190,MATCH(B324,Historical!$B$7:$B$1192,0))-1)*100)</f>
        <v>7.5396825396825351</v>
      </c>
      <c r="T324" s="474">
        <f>IF(INDEX(Historical!$F$7:$F$1190,MATCH(B324,Historical!$B$7:$B$1192,0))=0,"n/a",((INDEX(Historical!$C$7:$C$1190,MATCH(B324,Historical!$B$7:$B$1192,0))/INDEX(Historical!$F$7:$F$1190,MATCH(B324,Historical!$B$7:$B$1192,0)))^(1/3)-1)*100)</f>
        <v>8.5286689527648498</v>
      </c>
      <c r="U324" s="474">
        <f>IF(INDEX(Historical!$H$7:$H$1190,MATCH(B324,Historical!$B$7:$B$1192,0))=0,"n/a",((INDEX(Historical!$C$7:$C$1190,MATCH(B324,Historical!$B$7:$B$1192,0))/INDEX(Historical!$H$7:$H$1190,MATCH(B324,Historical!$B$7:$B$1192,0)))^(1/5)-1)*100)</f>
        <v>7.0243000964661517</v>
      </c>
      <c r="V324" s="474">
        <f>IF(INDEX(Historical!$M$7:$M$1190,MATCH(B324,Historical!$B$7:$B$1192,0))=0,"n/a",((INDEX(Historical!$C$7:$C$1190,MATCH(B324,Historical!$B$7:$B$1192,0))/INDEX(Historical!$M$7:$M$1190,MATCH(B324,Historical!$B$7:$B$1192,0)))^(1/10)-1)*100)</f>
        <v>9.7383816760475472</v>
      </c>
      <c r="W324" s="475">
        <f t="shared" si="73"/>
        <v>0.72130055384284941</v>
      </c>
      <c r="X324" s="476">
        <f t="shared" si="74"/>
        <v>1.9350688970981136</v>
      </c>
      <c r="Y324" s="451"/>
      <c r="Z324" s="430">
        <f t="shared" si="75"/>
        <v>45.806451612903217</v>
      </c>
      <c r="AA324" s="581">
        <f t="shared" si="76"/>
        <v>26.532258064516128</v>
      </c>
      <c r="AB324" s="406">
        <v>12</v>
      </c>
      <c r="AC324" s="568">
        <v>6.2</v>
      </c>
      <c r="AD324" s="568">
        <v>4.46</v>
      </c>
      <c r="AE324" s="568">
        <v>3.71</v>
      </c>
      <c r="AF324" s="568">
        <v>3.09</v>
      </c>
      <c r="AG324" s="568">
        <v>12.25</v>
      </c>
      <c r="AH324" s="568">
        <v>-0.01</v>
      </c>
      <c r="AI324" s="568">
        <v>9.84</v>
      </c>
      <c r="AJ324" s="568">
        <v>3.63</v>
      </c>
      <c r="AK324" s="568">
        <v>5.9499999999999993</v>
      </c>
      <c r="AL324" s="576">
        <v>12380</v>
      </c>
      <c r="AM324" s="571">
        <v>0.22</v>
      </c>
      <c r="AN324" s="568">
        <v>0.47</v>
      </c>
      <c r="AO324" s="510">
        <f t="shared" si="77"/>
        <v>-17.781514199053014</v>
      </c>
      <c r="AP324" s="511">
        <f t="shared" si="78"/>
        <v>8.7507438654631127</v>
      </c>
      <c r="AQ324" s="582">
        <f t="shared" si="79"/>
        <v>90.88644375282955</v>
      </c>
      <c r="AR324" s="430">
        <f>INDEX(Historical!$C$7:$C$1190,MATCH(B324,Historical!$B$7:$B$1214,0))*IF(AH324="n/a",1.03,IF(AH324&lt;0,1.01,IF(AH324&gt;10,1.1,(1+AH324/100))))</f>
        <v>2.7370999999999999</v>
      </c>
      <c r="AS324" s="581">
        <f t="shared" si="80"/>
        <v>3.00643064</v>
      </c>
      <c r="AT324" s="581">
        <f t="shared" si="86"/>
        <v>3.1853132630799998</v>
      </c>
      <c r="AU324" s="581">
        <f t="shared" si="86"/>
        <v>3.3748394022332593</v>
      </c>
      <c r="AV324" s="581">
        <f t="shared" si="86"/>
        <v>3.5756423466661378</v>
      </c>
      <c r="AW324" s="430">
        <f t="shared" si="81"/>
        <v>15.879325651979396</v>
      </c>
      <c r="AX324" s="516">
        <f t="shared" si="82"/>
        <v>9.6530855027230373</v>
      </c>
      <c r="AY324" s="606">
        <v>1.02</v>
      </c>
      <c r="AZ324" s="571">
        <v>7.26</v>
      </c>
      <c r="BA324" s="571">
        <v>-30.95</v>
      </c>
      <c r="BB324" s="571">
        <v>-4.75</v>
      </c>
      <c r="BC324" s="571">
        <v>-13.84</v>
      </c>
      <c r="BE324" s="421">
        <v>2010</v>
      </c>
      <c r="BF324" s="421">
        <f t="shared" si="84"/>
        <v>1</v>
      </c>
      <c r="BG324" s="578">
        <v>7.35</v>
      </c>
      <c r="BH324" t="s">
        <v>3876</v>
      </c>
      <c r="BI324" t="s">
        <v>3877</v>
      </c>
    </row>
    <row r="325" spans="1:61" ht="11.25" customHeight="1" x14ac:dyDescent="0.25">
      <c r="A325" s="577" t="s">
        <v>3952</v>
      </c>
      <c r="B325" s="405" t="s">
        <v>3945</v>
      </c>
      <c r="C325" s="734" t="s">
        <v>3636</v>
      </c>
      <c r="D325" s="734" t="s">
        <v>4815</v>
      </c>
      <c r="E325" s="504">
        <v>7</v>
      </c>
      <c r="F325" s="33">
        <v>594</v>
      </c>
      <c r="G325" s="33" t="s">
        <v>105</v>
      </c>
      <c r="H325" s="33" t="s">
        <v>105</v>
      </c>
      <c r="I325" s="573">
        <v>56.66</v>
      </c>
      <c r="J325" s="430">
        <f t="shared" si="70"/>
        <v>13.413342746205437</v>
      </c>
      <c r="K325" s="575">
        <v>1.9</v>
      </c>
      <c r="L325" s="406">
        <v>4</v>
      </c>
      <c r="M325" s="423">
        <f t="shared" si="71"/>
        <v>7.6</v>
      </c>
      <c r="N325" s="183" t="s">
        <v>147</v>
      </c>
      <c r="O325" s="505">
        <v>1.82</v>
      </c>
      <c r="P325" s="775">
        <v>45471</v>
      </c>
      <c r="Q325" s="775">
        <v>45488</v>
      </c>
      <c r="R325" s="423">
        <f t="shared" si="72"/>
        <v>4.3956043956043871</v>
      </c>
      <c r="S325" s="474">
        <f>IF(INDEX(Historical!$D$7:$D$1190,MATCH(B325,Historical!$B$7:$B$1192,0))=0,"n/a",(INDEX(Historical!$C$7:$C$1190,MATCH(B325,Historical!$B$7:$B$1192,0))/INDEX(Historical!$D$7:$D$1190,MATCH(B325,Historical!$B$7:$B$1192,0))-1)*100)</f>
        <v>3.3333333333333437</v>
      </c>
      <c r="T325" s="474">
        <f>IF(INDEX(Historical!$F$7:$F$1190,MATCH(B325,Historical!$B$7:$B$1192,0))=0,"n/a",((INDEX(Historical!$C$7:$C$1190,MATCH(B325,Historical!$B$7:$B$1192,0))/INDEX(Historical!$F$7:$F$1190,MATCH(B325,Historical!$B$7:$B$1192,0)))^(1/3)-1)*100)</f>
        <v>10.864736967097354</v>
      </c>
      <c r="U325" s="474">
        <f>IF(INDEX(Historical!$H$7:$H$1190,MATCH(B325,Historical!$B$7:$B$1192,0))=0,"n/a",((INDEX(Historical!$C$7:$C$1190,MATCH(B325,Historical!$B$7:$B$1192,0))/INDEX(Historical!$H$7:$H$1190,MATCH(B325,Historical!$B$7:$B$1192,0)))^(1/5)-1)*100)</f>
        <v>27.827203649240495</v>
      </c>
      <c r="V325" s="474" t="str">
        <f>IF(INDEX(Historical!$M$7:$M$1190,MATCH(B325,Historical!$B$7:$B$1192,0))=0,"n/a",((INDEX(Historical!$C$7:$C$1190,MATCH(B325,Historical!$B$7:$B$1192,0))/INDEX(Historical!$M$7:$M$1190,MATCH(B325,Historical!$B$7:$B$1192,0)))^(1/10)-1)*100)</f>
        <v>n/a</v>
      </c>
      <c r="W325" s="475" t="str">
        <f t="shared" si="73"/>
        <v>n/a</v>
      </c>
      <c r="X325" s="476">
        <f t="shared" si="74"/>
        <v>1.2574425508016491</v>
      </c>
      <c r="Y325" s="451"/>
      <c r="Z325" s="430">
        <f t="shared" si="75"/>
        <v>164.50216450216448</v>
      </c>
      <c r="AA325" s="581">
        <f t="shared" si="76"/>
        <v>12.264069264069263</v>
      </c>
      <c r="AB325" s="406">
        <v>12</v>
      </c>
      <c r="AC325" s="568">
        <v>4.62</v>
      </c>
      <c r="AD325" s="568" t="s">
        <v>135</v>
      </c>
      <c r="AE325" s="568">
        <v>5.52</v>
      </c>
      <c r="AF325" s="568">
        <v>0.86</v>
      </c>
      <c r="AG325" s="568">
        <v>7.04</v>
      </c>
      <c r="AH325" s="568">
        <v>-32.129999999999995</v>
      </c>
      <c r="AI325" s="568">
        <v>7.5600000000000005</v>
      </c>
      <c r="AJ325" s="568">
        <v>22.13</v>
      </c>
      <c r="AK325" s="568" t="s">
        <v>135</v>
      </c>
      <c r="AL325" s="576">
        <v>1590</v>
      </c>
      <c r="AM325" s="571">
        <v>1.6</v>
      </c>
      <c r="AN325" s="568">
        <v>0.15</v>
      </c>
      <c r="AO325" s="510">
        <f t="shared" si="77"/>
        <v>28.976477131376669</v>
      </c>
      <c r="AP325" s="511">
        <f t="shared" si="78"/>
        <v>41.240546395445932</v>
      </c>
      <c r="AQ325" s="582">
        <f t="shared" si="79"/>
        <v>-31.533951424083138</v>
      </c>
      <c r="AR325" s="430">
        <f>INDEX(Historical!$C$7:$C$1190,MATCH(B325,Historical!$B$7:$B$1214,0))*IF(AH325="n/a",1.03,IF(AH325&lt;0,1.01,IF(AH325&gt;10,1.1,(1+AH325/100))))</f>
        <v>7.5144000000000002</v>
      </c>
      <c r="AS325" s="581">
        <f t="shared" si="80"/>
        <v>8.0824886400000011</v>
      </c>
      <c r="AT325" s="581">
        <f t="shared" si="86"/>
        <v>8.324963299200002</v>
      </c>
      <c r="AU325" s="581">
        <f t="shared" si="86"/>
        <v>8.5747121981760017</v>
      </c>
      <c r="AV325" s="581">
        <f t="shared" si="86"/>
        <v>8.8319535641212816</v>
      </c>
      <c r="AW325" s="430">
        <f t="shared" si="81"/>
        <v>41.32851770149729</v>
      </c>
      <c r="AX325" s="516">
        <f t="shared" si="82"/>
        <v>72.941259621421267</v>
      </c>
      <c r="AY325" s="606">
        <v>1.64</v>
      </c>
      <c r="AZ325" s="571">
        <v>24.69</v>
      </c>
      <c r="BA325" s="571">
        <v>-59.050000000000004</v>
      </c>
      <c r="BB325" s="571">
        <v>4.7699999999999996</v>
      </c>
      <c r="BC325" s="571">
        <v>-14.74</v>
      </c>
      <c r="BE325" s="421">
        <v>2017</v>
      </c>
      <c r="BF325" s="421">
        <f t="shared" si="84"/>
        <v>1</v>
      </c>
      <c r="BG325" s="578">
        <v>5.74</v>
      </c>
      <c r="BH325" t="s">
        <v>3876</v>
      </c>
      <c r="BI325" t="s">
        <v>3878</v>
      </c>
    </row>
    <row r="326" spans="1:61" ht="11.25" customHeight="1" x14ac:dyDescent="0.25">
      <c r="A326" s="95" t="s">
        <v>4295</v>
      </c>
      <c r="B326" s="405" t="s">
        <v>1234</v>
      </c>
      <c r="C326" s="734" t="s">
        <v>107</v>
      </c>
      <c r="D326" s="734" t="s">
        <v>3652</v>
      </c>
      <c r="E326" s="504">
        <v>15</v>
      </c>
      <c r="F326" s="33">
        <v>307</v>
      </c>
      <c r="G326" s="33" t="s">
        <v>36</v>
      </c>
      <c r="H326" s="33" t="s">
        <v>36</v>
      </c>
      <c r="I326" s="573">
        <v>71.510000000000005</v>
      </c>
      <c r="J326" s="430">
        <f t="shared" si="70"/>
        <v>3.300237728988952</v>
      </c>
      <c r="K326" s="575">
        <v>0.59</v>
      </c>
      <c r="L326" s="406">
        <v>4</v>
      </c>
      <c r="M326" s="423">
        <f t="shared" si="71"/>
        <v>2.36</v>
      </c>
      <c r="N326" s="183" t="s">
        <v>561</v>
      </c>
      <c r="O326" s="505">
        <v>0.56999999999999995</v>
      </c>
      <c r="P326" s="422">
        <v>45747</v>
      </c>
      <c r="Q326" s="422">
        <v>45754</v>
      </c>
      <c r="R326" s="423">
        <f t="shared" si="72"/>
        <v>3.5087719298245648</v>
      </c>
      <c r="S326" s="474">
        <f>IF(INDEX(Historical!$D$7:$D$1190,MATCH(B326,Historical!$B$7:$B$1192,0))=0,"n/a",(INDEX(Historical!$C$7:$C$1190,MATCH(B326,Historical!$B$7:$B$1192,0))/INDEX(Historical!$D$7:$D$1190,MATCH(B326,Historical!$B$7:$B$1192,0))-1)*100)</f>
        <v>2.7272727272727115</v>
      </c>
      <c r="T326" s="474">
        <f>IF(INDEX(Historical!$F$7:$F$1190,MATCH(B326,Historical!$B$7:$B$1192,0))=0,"n/a",((INDEX(Historical!$C$7:$C$1190,MATCH(B326,Historical!$B$7:$B$1192,0))/INDEX(Historical!$F$7:$F$1190,MATCH(B326,Historical!$B$7:$B$1192,0)))^(1/3)-1)*100)</f>
        <v>5.9542250500296268</v>
      </c>
      <c r="U326" s="474">
        <f>IF(INDEX(Historical!$H$7:$H$1190,MATCH(B326,Historical!$B$7:$B$1192,0))=0,"n/a",((INDEX(Historical!$C$7:$C$1190,MATCH(B326,Historical!$B$7:$B$1192,0))/INDEX(Historical!$H$7:$H$1190,MATCH(B326,Historical!$B$7:$B$1192,0)))^(1/5)-1)*100)</f>
        <v>5.8600033878010827</v>
      </c>
      <c r="V326" s="474">
        <f>IF(INDEX(Historical!$M$7:$M$1190,MATCH(B326,Historical!$B$7:$B$1192,0))=0,"n/a",((INDEX(Historical!$C$7:$C$1190,MATCH(B326,Historical!$B$7:$B$1192,0))/INDEX(Historical!$M$7:$M$1190,MATCH(B326,Historical!$B$7:$B$1192,0)))^(1/10)-1)*100)</f>
        <v>9.1686798584187592</v>
      </c>
      <c r="W326" s="475">
        <f t="shared" si="73"/>
        <v>0.63913272993389314</v>
      </c>
      <c r="X326" s="476" t="str">
        <f t="shared" si="74"/>
        <v>n/a</v>
      </c>
      <c r="Y326" s="433"/>
      <c r="Z326" s="430">
        <f t="shared" si="75"/>
        <v>53.273137697516923</v>
      </c>
      <c r="AA326" s="581">
        <f t="shared" si="76"/>
        <v>16.142212189616256</v>
      </c>
      <c r="AB326" s="406">
        <v>12</v>
      </c>
      <c r="AC326" s="568">
        <v>4.43</v>
      </c>
      <c r="AD326" s="568" t="s">
        <v>135</v>
      </c>
      <c r="AE326" s="568">
        <v>3.6</v>
      </c>
      <c r="AF326" s="568">
        <v>0.99</v>
      </c>
      <c r="AG326" s="568">
        <v>6.29</v>
      </c>
      <c r="AH326" s="568">
        <v>20.440000000000001</v>
      </c>
      <c r="AI326" s="568">
        <v>34.22</v>
      </c>
      <c r="AJ326" s="568">
        <v>-2.11</v>
      </c>
      <c r="AK326" s="568" t="s">
        <v>135</v>
      </c>
      <c r="AL326" s="576">
        <v>3560</v>
      </c>
      <c r="AM326" s="571">
        <v>2.4299999999999997</v>
      </c>
      <c r="AN326" s="568">
        <v>0.25</v>
      </c>
      <c r="AO326" s="510">
        <f t="shared" si="77"/>
        <v>-6.9819710728262212</v>
      </c>
      <c r="AP326" s="511">
        <f t="shared" si="78"/>
        <v>9.1602411167900346</v>
      </c>
      <c r="AQ326" s="582">
        <f t="shared" si="79"/>
        <v>-15.723233549031123</v>
      </c>
      <c r="AR326" s="430">
        <f>INDEX(Historical!$C$7:$C$1190,MATCH(B326,Historical!$B$7:$B$1214,0))*IF(AH326="n/a",1.03,IF(AH326&lt;0,1.01,IF(AH326&gt;10,1.1,(1+AH326/100))))</f>
        <v>2.4859999999999998</v>
      </c>
      <c r="AS326" s="581">
        <f t="shared" si="80"/>
        <v>2.7345999999999999</v>
      </c>
      <c r="AT326" s="581">
        <f t="shared" si="86"/>
        <v>2.8166380000000002</v>
      </c>
      <c r="AU326" s="581">
        <f t="shared" si="86"/>
        <v>2.9011371400000003</v>
      </c>
      <c r="AV326" s="581">
        <f t="shared" si="86"/>
        <v>2.9881712542000005</v>
      </c>
      <c r="AW326" s="430">
        <f t="shared" si="81"/>
        <v>13.926546394199999</v>
      </c>
      <c r="AX326" s="516">
        <f t="shared" si="82"/>
        <v>19.474963493497409</v>
      </c>
      <c r="AY326" s="606">
        <v>0.93</v>
      </c>
      <c r="AZ326" s="571">
        <v>37.119999999999997</v>
      </c>
      <c r="BA326" s="571">
        <v>-7.41</v>
      </c>
      <c r="BB326" s="571">
        <v>8.16</v>
      </c>
      <c r="BC326" s="571">
        <v>9.66</v>
      </c>
      <c r="BE326" s="421">
        <v>2011</v>
      </c>
      <c r="BF326" s="421">
        <f t="shared" si="84"/>
        <v>1</v>
      </c>
      <c r="BG326" s="578">
        <v>0.96</v>
      </c>
      <c r="BH326" t="s">
        <v>3876</v>
      </c>
      <c r="BI326" t="s">
        <v>3877</v>
      </c>
    </row>
    <row r="327" spans="1:61" ht="11.25" customHeight="1" x14ac:dyDescent="0.25">
      <c r="A327" s="95" t="s">
        <v>4296</v>
      </c>
      <c r="B327" s="405" t="s">
        <v>1237</v>
      </c>
      <c r="C327" s="734" t="s">
        <v>127</v>
      </c>
      <c r="D327" s="734" t="s">
        <v>3642</v>
      </c>
      <c r="E327" s="504">
        <v>15</v>
      </c>
      <c r="F327" s="33">
        <v>328</v>
      </c>
      <c r="G327" s="33" t="s">
        <v>114</v>
      </c>
      <c r="H327" s="33" t="s">
        <v>114</v>
      </c>
      <c r="I327" s="568">
        <v>129.54</v>
      </c>
      <c r="J327" s="430">
        <f t="shared" ref="J327:J390" si="87">(M327/I327)*100</f>
        <v>2.532036436621893</v>
      </c>
      <c r="K327" s="575">
        <v>0.82</v>
      </c>
      <c r="L327" s="406">
        <v>4</v>
      </c>
      <c r="M327" s="423">
        <f t="shared" ref="M327:M390" si="88">K327*L327</f>
        <v>3.28</v>
      </c>
      <c r="N327" s="183" t="s">
        <v>395</v>
      </c>
      <c r="O327" s="505">
        <v>0.8</v>
      </c>
      <c r="P327" s="422">
        <v>45931</v>
      </c>
      <c r="Q327" s="422">
        <v>45951</v>
      </c>
      <c r="R327" s="423">
        <f t="shared" ref="R327:R390" si="89">(K327-O327)/O327*100</f>
        <v>2.4999999999999885</v>
      </c>
      <c r="S327" s="474">
        <f>IF(INDEX(Historical!$D$7:$D$1190,MATCH(B327,Historical!$B$7:$B$1192,0))=0,"n/a",(INDEX(Historical!$C$7:$C$1190,MATCH(B327,Historical!$B$7:$B$1192,0))/INDEX(Historical!$D$7:$D$1190,MATCH(B327,Historical!$B$7:$B$1192,0))-1)*100)</f>
        <v>7.9037800687285165</v>
      </c>
      <c r="T327" s="474">
        <f>IF(INDEX(Historical!$F$7:$F$1190,MATCH(B327,Historical!$B$7:$B$1192,0))=0,"n/a",((INDEX(Historical!$C$7:$C$1190,MATCH(B327,Historical!$B$7:$B$1192,0))/INDEX(Historical!$F$7:$F$1190,MATCH(B327,Historical!$B$7:$B$1192,0)))^(1/3)-1)*100)</f>
        <v>6.9052027673147665</v>
      </c>
      <c r="U327" s="474">
        <f>IF(INDEX(Historical!$H$7:$H$1190,MATCH(B327,Historical!$B$7:$B$1192,0))=0,"n/a",((INDEX(Historical!$C$7:$C$1190,MATCH(B327,Historical!$B$7:$B$1192,0))/INDEX(Historical!$H$7:$H$1190,MATCH(B327,Historical!$B$7:$B$1192,0)))^(1/5)-1)*100)</f>
        <v>4.6223289845371163</v>
      </c>
      <c r="V327" s="474">
        <f>IF(INDEX(Historical!$M$7:$M$1190,MATCH(B327,Historical!$B$7:$B$1192,0))=0,"n/a",((INDEX(Historical!$C$7:$C$1190,MATCH(B327,Historical!$B$7:$B$1192,0))/INDEX(Historical!$M$7:$M$1190,MATCH(B327,Historical!$B$7:$B$1192,0)))^(1/10)-1)*100)</f>
        <v>6.4540127402196834</v>
      </c>
      <c r="W327" s="475">
        <f t="shared" ref="W327:W390" si="90">IF(OR(U327&lt;=0,U327="n/a",V327&lt;=0,V327="n/a"),"n/a",U327/V327)</f>
        <v>0.71619458631248067</v>
      </c>
      <c r="X327" s="476">
        <f t="shared" ref="X327:X390" si="91">IF(OR(AJ327&lt;=0,AJ327="n/a",U327&lt;=0,U327="n/a"),"n/a",U327/AJ327)</f>
        <v>0.47899782223182552</v>
      </c>
      <c r="Y327" s="433"/>
      <c r="Z327" s="430">
        <f t="shared" ref="Z327:Z390" si="92">IF(OR(AC327&lt;0.01,AC327="n/a"),"n/a",M327/AC327*100)</f>
        <v>32</v>
      </c>
      <c r="AA327" s="581">
        <f t="shared" ref="AA327:AA390" si="93">IF(OR(AC327&lt;0.01,AC327="n/a"),"n/a",I327/AC327)</f>
        <v>12.638048780487804</v>
      </c>
      <c r="AB327" s="406">
        <v>12</v>
      </c>
      <c r="AC327" s="568">
        <v>10.25</v>
      </c>
      <c r="AD327" s="568">
        <v>2.61</v>
      </c>
      <c r="AE327" s="568">
        <v>1.1399999999999999</v>
      </c>
      <c r="AF327" s="568">
        <v>1.98</v>
      </c>
      <c r="AG327" s="568">
        <v>17.11</v>
      </c>
      <c r="AH327" s="568">
        <v>7.16</v>
      </c>
      <c r="AI327" s="568">
        <v>3.46</v>
      </c>
      <c r="AJ327" s="568">
        <v>9.65</v>
      </c>
      <c r="AK327" s="568">
        <v>4.8500000000000005</v>
      </c>
      <c r="AL327" s="576">
        <v>8310</v>
      </c>
      <c r="AM327" s="571">
        <v>0.85000000000000009</v>
      </c>
      <c r="AN327" s="568">
        <v>0.43</v>
      </c>
      <c r="AO327" s="510">
        <f t="shared" ref="AO327:AO390" si="94">IF(U327="n/a","n/a",IF(AA327&lt;0,"n/a",IF(AA327="n/a","n/a",J327+U327-AA327)))</f>
        <v>-5.4836833593287944</v>
      </c>
      <c r="AP327" s="511">
        <f t="shared" ref="AP327:AP390" si="95">IF(U327="n/a","n/a",J327+U327)</f>
        <v>7.1543654211590093</v>
      </c>
      <c r="AQ327" s="582">
        <f t="shared" ref="AQ327:AQ390" si="96">IF(OR(AC327&lt;0.01,AC327="n/a",AF327="n/a"),"n/a",(I327/SQRT(22.5*AC327*(I327/AF327))-1)*100)</f>
        <v>5.4584417049164724</v>
      </c>
      <c r="AR327" s="430">
        <f>INDEX(Historical!$C$7:$C$1190,MATCH(B327,Historical!$B$7:$B$1214,0))*IF(AH327="n/a",1.03,IF(AH327&lt;0,1.01,IF(AH327&gt;10,1.1,(1+AH327/100))))</f>
        <v>3.3648240000000005</v>
      </c>
      <c r="AS327" s="581">
        <f t="shared" ref="AS327:AS390" si="97">IF($AI327="n/a",1.03*AR327,IF($AI327&lt;0,1.01*AR327,IF($AI327&gt;10,1.1*AR327,(1+$AI327/100)*AR327)))</f>
        <v>3.4812469104000003</v>
      </c>
      <c r="AT327" s="581">
        <f t="shared" ref="AT327:AV346" si="98">IF($AK327="n/a",1.03*AS327,IF($AK327&lt;0,1.01*AS327,IF($AK327&gt;10,1.1*AS327,(1+$AK327/100)*AS327)))</f>
        <v>3.6500873855544005</v>
      </c>
      <c r="AU327" s="581">
        <f t="shared" si="98"/>
        <v>3.8271166237537888</v>
      </c>
      <c r="AV327" s="581">
        <f t="shared" si="98"/>
        <v>4.0127317800058471</v>
      </c>
      <c r="AW327" s="430">
        <f t="shared" ref="AW327:AW390" si="99">SUM(AR327:AV327)</f>
        <v>18.336006699714037</v>
      </c>
      <c r="AX327" s="516">
        <f t="shared" ref="AX327:AX390" si="100">AW327/I327*100</f>
        <v>14.15470642250582</v>
      </c>
      <c r="AY327" s="606">
        <v>0.76</v>
      </c>
      <c r="AZ327" s="571">
        <v>7.4899999999999993</v>
      </c>
      <c r="BA327" s="571">
        <v>-16.66</v>
      </c>
      <c r="BB327" s="571">
        <v>-1.6500000000000001</v>
      </c>
      <c r="BC327" s="571">
        <v>-3.92</v>
      </c>
      <c r="BE327" s="421">
        <v>2011</v>
      </c>
      <c r="BF327" s="421">
        <f t="shared" si="84"/>
        <v>1</v>
      </c>
      <c r="BG327" s="578">
        <v>9.01</v>
      </c>
      <c r="BH327" t="s">
        <v>3876</v>
      </c>
      <c r="BI327" t="s">
        <v>3877</v>
      </c>
    </row>
    <row r="328" spans="1:61" ht="11.25" customHeight="1" x14ac:dyDescent="0.25">
      <c r="A328" s="8" t="s">
        <v>1251</v>
      </c>
      <c r="B328" s="405" t="s">
        <v>1252</v>
      </c>
      <c r="C328" s="734" t="s">
        <v>3535</v>
      </c>
      <c r="D328" s="734" t="s">
        <v>3680</v>
      </c>
      <c r="E328" s="504">
        <v>15</v>
      </c>
      <c r="F328" s="33">
        <v>330</v>
      </c>
      <c r="G328" s="33" t="s">
        <v>105</v>
      </c>
      <c r="H328" s="33" t="s">
        <v>105</v>
      </c>
      <c r="I328" s="573">
        <v>667</v>
      </c>
      <c r="J328" s="430">
        <f t="shared" si="87"/>
        <v>0.71964017991004492</v>
      </c>
      <c r="K328" s="575">
        <v>1.2</v>
      </c>
      <c r="L328" s="406">
        <v>4</v>
      </c>
      <c r="M328" s="423">
        <f t="shared" si="88"/>
        <v>4.8</v>
      </c>
      <c r="N328" s="183" t="s">
        <v>366</v>
      </c>
      <c r="O328" s="505">
        <v>1.04</v>
      </c>
      <c r="P328" s="422">
        <v>45939</v>
      </c>
      <c r="Q328" s="422">
        <v>45947</v>
      </c>
      <c r="R328" s="423">
        <f t="shared" si="89"/>
        <v>15.384615384615378</v>
      </c>
      <c r="S328" s="474">
        <f>IF(INDEX(Historical!$D$7:$D$1190,MATCH(B328,Historical!$B$7:$B$1192,0))=0,"n/a",(INDEX(Historical!$C$7:$C$1190,MATCH(B328,Historical!$B$7:$B$1192,0))/INDEX(Historical!$D$7:$D$1190,MATCH(B328,Historical!$B$7:$B$1192,0))-1)*100)</f>
        <v>15.432098765432102</v>
      </c>
      <c r="T328" s="474">
        <f>IF(INDEX(Historical!$F$7:$F$1190,MATCH(B328,Historical!$B$7:$B$1192,0))=0,"n/a",((INDEX(Historical!$C$7:$C$1190,MATCH(B328,Historical!$B$7:$B$1192,0))/INDEX(Historical!$F$7:$F$1190,MATCH(B328,Historical!$B$7:$B$1192,0)))^(1/3)-1)*100)</f>
        <v>15.142372180592156</v>
      </c>
      <c r="U328" s="474">
        <f>IF(INDEX(Historical!$H$7:$H$1190,MATCH(B328,Historical!$B$7:$B$1192,0))=0,"n/a",((INDEX(Historical!$C$7:$C$1190,MATCH(B328,Historical!$B$7:$B$1192,0))/INDEX(Historical!$H$7:$H$1190,MATCH(B328,Historical!$B$7:$B$1192,0)))^(1/5)-1)*100)</f>
        <v>14.028647839030084</v>
      </c>
      <c r="V328" s="474">
        <f>IF(INDEX(Historical!$M$7:$M$1190,MATCH(B328,Historical!$B$7:$B$1192,0))=0,"n/a",((INDEX(Historical!$C$7:$C$1190,MATCH(B328,Historical!$B$7:$B$1192,0))/INDEX(Historical!$M$7:$M$1190,MATCH(B328,Historical!$B$7:$B$1192,0)))^(1/10)-1)*100)</f>
        <v>16.387348671729065</v>
      </c>
      <c r="W328" s="475">
        <f t="shared" si="90"/>
        <v>0.85606574437705496</v>
      </c>
      <c r="X328" s="476">
        <f t="shared" si="91"/>
        <v>0.96086629034452631</v>
      </c>
      <c r="Y328" s="446"/>
      <c r="Z328" s="430">
        <f t="shared" si="92"/>
        <v>35.010940919037196</v>
      </c>
      <c r="AA328" s="581">
        <f t="shared" si="93"/>
        <v>48.650619985412106</v>
      </c>
      <c r="AB328" s="406">
        <v>7</v>
      </c>
      <c r="AC328" s="568">
        <v>13.71</v>
      </c>
      <c r="AD328" s="568">
        <v>3.29</v>
      </c>
      <c r="AE328" s="568">
        <v>9.8800000000000008</v>
      </c>
      <c r="AF328" s="568">
        <v>9.25</v>
      </c>
      <c r="AG328" s="568">
        <v>20.29</v>
      </c>
      <c r="AH328" s="568">
        <v>15.049999999999999</v>
      </c>
      <c r="AI328" s="568">
        <v>14.2</v>
      </c>
      <c r="AJ328" s="568">
        <v>14.6</v>
      </c>
      <c r="AK328" s="568">
        <v>14.790000000000001</v>
      </c>
      <c r="AL328" s="576">
        <v>186060</v>
      </c>
      <c r="AM328" s="571">
        <v>2.4299999999999997</v>
      </c>
      <c r="AN328" s="568">
        <v>0.33</v>
      </c>
      <c r="AO328" s="510">
        <f t="shared" si="94"/>
        <v>-33.902331966471976</v>
      </c>
      <c r="AP328" s="511">
        <f t="shared" si="95"/>
        <v>14.748288018940128</v>
      </c>
      <c r="AQ328" s="582">
        <f t="shared" si="96"/>
        <v>347.22265638546526</v>
      </c>
      <c r="AR328" s="430">
        <f>INDEX(Historical!$C$7:$C$1190,MATCH(B328,Historical!$B$7:$B$1214,0))*IF(AH328="n/a",1.03,IF(AH328&lt;0,1.01,IF(AH328&gt;10,1.1,(1+AH328/100))))</f>
        <v>4.1140000000000008</v>
      </c>
      <c r="AS328" s="581">
        <f t="shared" si="97"/>
        <v>4.5254000000000012</v>
      </c>
      <c r="AT328" s="581">
        <f t="shared" si="98"/>
        <v>4.977940000000002</v>
      </c>
      <c r="AU328" s="581">
        <f t="shared" si="98"/>
        <v>5.4757340000000028</v>
      </c>
      <c r="AV328" s="581">
        <f t="shared" si="98"/>
        <v>6.0233074000000038</v>
      </c>
      <c r="AW328" s="430">
        <f t="shared" si="99"/>
        <v>25.116381400000012</v>
      </c>
      <c r="AX328" s="516">
        <f t="shared" si="100"/>
        <v>3.7655744227886077</v>
      </c>
      <c r="AY328" s="606">
        <v>1.25</v>
      </c>
      <c r="AZ328" s="571">
        <v>25.22</v>
      </c>
      <c r="BA328" s="571">
        <v>-18.029999999999998</v>
      </c>
      <c r="BB328" s="571">
        <v>-10.69</v>
      </c>
      <c r="BC328" s="571">
        <v>0.37</v>
      </c>
      <c r="BE328" s="421">
        <v>2011</v>
      </c>
      <c r="BF328" s="421">
        <f t="shared" si="84"/>
        <v>1</v>
      </c>
      <c r="BG328" s="578">
        <v>11.200000000000001</v>
      </c>
      <c r="BH328" t="s">
        <v>3876</v>
      </c>
      <c r="BI328" t="s">
        <v>3877</v>
      </c>
    </row>
    <row r="329" spans="1:61" ht="11.25" customHeight="1" x14ac:dyDescent="0.25">
      <c r="A329" s="577" t="s">
        <v>4799</v>
      </c>
      <c r="B329" s="405" t="s">
        <v>4800</v>
      </c>
      <c r="C329" s="734" t="s">
        <v>3636</v>
      </c>
      <c r="D329" s="734" t="s">
        <v>4809</v>
      </c>
      <c r="E329" s="504">
        <v>9</v>
      </c>
      <c r="F329" s="33">
        <v>532</v>
      </c>
      <c r="G329" s="33" t="s">
        <v>105</v>
      </c>
      <c r="H329" s="33" t="s">
        <v>105</v>
      </c>
      <c r="I329" s="573">
        <v>31.29</v>
      </c>
      <c r="J329" s="430">
        <f t="shared" si="87"/>
        <v>3.7072547139661229</v>
      </c>
      <c r="K329" s="575">
        <v>0.28999999999999998</v>
      </c>
      <c r="L329" s="406">
        <v>4</v>
      </c>
      <c r="M329" s="423">
        <f t="shared" si="88"/>
        <v>1.1599999999999999</v>
      </c>
      <c r="N329" s="183" t="s">
        <v>934</v>
      </c>
      <c r="O329" s="505">
        <v>0.28000000000000003</v>
      </c>
      <c r="P329" s="422">
        <v>45652</v>
      </c>
      <c r="Q329" s="422">
        <v>45674</v>
      </c>
      <c r="R329" s="423">
        <f t="shared" si="89"/>
        <v>3.5714285714285547</v>
      </c>
      <c r="S329" s="474">
        <f>IF(INDEX(Historical!$D$7:$D$1190,MATCH(B329,Historical!$B$7:$B$1192,0))=0,"n/a",(INDEX(Historical!$C$7:$C$1190,MATCH(B329,Historical!$B$7:$B$1192,0))/INDEX(Historical!$D$7:$D$1190,MATCH(B329,Historical!$B$7:$B$1192,0))-1)*100)</f>
        <v>7.6923076923077094</v>
      </c>
      <c r="T329" s="474">
        <f>IF(INDEX(Historical!$F$7:$F$1190,MATCH(B329,Historical!$B$7:$B$1192,0))=0,"n/a",((INDEX(Historical!$C$7:$C$1190,MATCH(B329,Historical!$B$7:$B$1192,0))/INDEX(Historical!$F$7:$F$1190,MATCH(B329,Historical!$B$7:$B$1192,0)))^(1/3)-1)*100)</f>
        <v>18.096321418390858</v>
      </c>
      <c r="U329" s="474">
        <f>IF(INDEX(Historical!$H$7:$H$1190,MATCH(B329,Historical!$B$7:$B$1192,0))=0,"n/a",((INDEX(Historical!$C$7:$C$1190,MATCH(B329,Historical!$B$7:$B$1192,0))/INDEX(Historical!$H$7:$H$1190,MATCH(B329,Historical!$B$7:$B$1192,0)))^(1/5)-1)*100)</f>
        <v>16.585069464845926</v>
      </c>
      <c r="V329" s="474" t="str">
        <f>IF(INDEX(Historical!$M$7:$M$1190,MATCH(B329,Historical!$B$7:$B$1192,0))=0,"n/a",((INDEX(Historical!$C$7:$C$1190,MATCH(B329,Historical!$B$7:$B$1192,0))/INDEX(Historical!$M$7:$M$1190,MATCH(B329,Historical!$B$7:$B$1192,0)))^(1/10)-1)*100)</f>
        <v>n/a</v>
      </c>
      <c r="W329" s="475" t="str">
        <f t="shared" si="90"/>
        <v>n/a</v>
      </c>
      <c r="X329" s="476">
        <f t="shared" si="91"/>
        <v>0.55246733727001751</v>
      </c>
      <c r="Y329" s="451"/>
      <c r="Z329" s="430">
        <f t="shared" si="92"/>
        <v>257.77777777777777</v>
      </c>
      <c r="AA329" s="581">
        <f t="shared" si="93"/>
        <v>69.533333333333331</v>
      </c>
      <c r="AB329" s="406">
        <v>12</v>
      </c>
      <c r="AC329" s="568">
        <v>0.45</v>
      </c>
      <c r="AD329" s="568">
        <v>14.01</v>
      </c>
      <c r="AE329" s="568">
        <v>7.03</v>
      </c>
      <c r="AF329" s="568">
        <v>1.98</v>
      </c>
      <c r="AG329" s="568">
        <v>5.65</v>
      </c>
      <c r="AH329" s="568">
        <v>14.13</v>
      </c>
      <c r="AI329" s="568">
        <v>-1.8900000000000001</v>
      </c>
      <c r="AJ329" s="568">
        <v>30.020000000000003</v>
      </c>
      <c r="AK329" s="568">
        <v>4.9799999999999995</v>
      </c>
      <c r="AL329" s="576">
        <v>19180</v>
      </c>
      <c r="AM329" s="571">
        <v>0.38</v>
      </c>
      <c r="AN329" s="568">
        <v>0.85</v>
      </c>
      <c r="AO329" s="510">
        <f t="shared" si="94"/>
        <v>-49.241009154521279</v>
      </c>
      <c r="AP329" s="511">
        <f t="shared" si="95"/>
        <v>20.292324178812049</v>
      </c>
      <c r="AQ329" s="582">
        <f t="shared" si="96"/>
        <v>147.36477787537444</v>
      </c>
      <c r="AR329" s="430">
        <f>INDEX(Historical!$C$7:$C$1190,MATCH(B329,Historical!$B$7:$B$1214,0))*IF(AH329="n/a",1.03,IF(AH329&lt;0,1.01,IF(AH329&gt;10,1.1,(1+AH329/100))))</f>
        <v>1.2320000000000002</v>
      </c>
      <c r="AS329" s="581">
        <f t="shared" si="97"/>
        <v>1.2443200000000003</v>
      </c>
      <c r="AT329" s="581">
        <f t="shared" si="98"/>
        <v>1.3062871360000003</v>
      </c>
      <c r="AU329" s="581">
        <f t="shared" si="98"/>
        <v>1.3713402353728004</v>
      </c>
      <c r="AV329" s="581">
        <f t="shared" si="98"/>
        <v>1.4396329790943658</v>
      </c>
      <c r="AW329" s="430">
        <f t="shared" si="99"/>
        <v>6.5935803504671675</v>
      </c>
      <c r="AX329" s="516">
        <f t="shared" si="100"/>
        <v>21.072484341537766</v>
      </c>
      <c r="AY329" s="606">
        <v>0.82</v>
      </c>
      <c r="AZ329" s="571">
        <v>6.54</v>
      </c>
      <c r="BA329" s="571">
        <v>-17.22</v>
      </c>
      <c r="BB329" s="571">
        <v>-0.9900000000000001</v>
      </c>
      <c r="BC329" s="571">
        <v>-4.18</v>
      </c>
      <c r="BE329" s="421">
        <v>2017</v>
      </c>
      <c r="BF329" s="421">
        <f t="shared" si="84"/>
        <v>1</v>
      </c>
      <c r="BG329" s="578">
        <v>2.93</v>
      </c>
      <c r="BH329" t="s">
        <v>3876</v>
      </c>
      <c r="BI329" t="s">
        <v>3878</v>
      </c>
    </row>
    <row r="330" spans="1:61" s="540" customFormat="1" ht="11.25" customHeight="1" x14ac:dyDescent="0.25">
      <c r="A330" s="722" t="s">
        <v>3279</v>
      </c>
      <c r="B330" s="546" t="s">
        <v>3280</v>
      </c>
      <c r="C330" s="734" t="s">
        <v>122</v>
      </c>
      <c r="D330" s="734" t="s">
        <v>3518</v>
      </c>
      <c r="E330" s="524">
        <v>12</v>
      </c>
      <c r="F330" s="33">
        <v>460</v>
      </c>
      <c r="G330" s="720" t="s">
        <v>105</v>
      </c>
      <c r="H330" s="720" t="s">
        <v>105</v>
      </c>
      <c r="I330" s="723">
        <v>87.59</v>
      </c>
      <c r="J330" s="526">
        <f t="shared" si="87"/>
        <v>1.9180271720516038</v>
      </c>
      <c r="K330" s="426">
        <v>0.84</v>
      </c>
      <c r="L330" s="720">
        <v>2</v>
      </c>
      <c r="M330" s="529">
        <f t="shared" si="88"/>
        <v>1.68</v>
      </c>
      <c r="N330" s="720" t="s">
        <v>385</v>
      </c>
      <c r="O330" s="724">
        <v>0.79</v>
      </c>
      <c r="P330" s="714">
        <v>45797</v>
      </c>
      <c r="Q330" s="714">
        <v>45807</v>
      </c>
      <c r="R330" s="529">
        <f t="shared" si="89"/>
        <v>6.329113924050624</v>
      </c>
      <c r="S330" s="474">
        <f>IF(INDEX(Historical!$D$7:$D$1190,MATCH(B330,Historical!$B$7:$B$1192,0))=0,"n/a",(INDEX(Historical!$C$7:$C$1190,MATCH(B330,Historical!$B$7:$B$1192,0))/INDEX(Historical!$D$7:$D$1190,MATCH(B330,Historical!$B$7:$B$1192,0))-1)*100)</f>
        <v>9.9290780141844124</v>
      </c>
      <c r="T330" s="474">
        <f>IF(INDEX(Historical!$F$7:$F$1190,MATCH(B330,Historical!$B$7:$B$1192,0))=0,"n/a",((INDEX(Historical!$C$7:$C$1190,MATCH(B330,Historical!$B$7:$B$1192,0))/INDEX(Historical!$F$7:$F$1190,MATCH(B330,Historical!$B$7:$B$1192,0)))^(1/3)-1)*100)</f>
        <v>10.143254034293459</v>
      </c>
      <c r="U330" s="474">
        <f>IF(INDEX(Historical!$H$7:$H$1190,MATCH(B330,Historical!$B$7:$B$1192,0))=0,"n/a",((INDEX(Historical!$C$7:$C$1190,MATCH(B330,Historical!$B$7:$B$1192,0))/INDEX(Historical!$H$7:$H$1190,MATCH(B330,Historical!$B$7:$B$1192,0)))^(1/5)-1)*100)</f>
        <v>8.7292282051704362</v>
      </c>
      <c r="V330" s="474">
        <f>IF(INDEX(Historical!$M$7:$M$1190,MATCH(B330,Historical!$B$7:$B$1192,0))=0,"n/a",((INDEX(Historical!$C$7:$C$1190,MATCH(B330,Historical!$B$7:$B$1192,0))/INDEX(Historical!$M$7:$M$1190,MATCH(B330,Historical!$B$7:$B$1192,0)))^(1/10)-1)*100)</f>
        <v>10.916690020135311</v>
      </c>
      <c r="W330" s="475">
        <f t="shared" si="90"/>
        <v>0.79962224713441465</v>
      </c>
      <c r="X330" s="476" t="str">
        <f t="shared" si="91"/>
        <v>n/a</v>
      </c>
      <c r="Y330" s="697"/>
      <c r="Z330" s="526">
        <f t="shared" si="92"/>
        <v>223.99999999999997</v>
      </c>
      <c r="AA330" s="533">
        <f t="shared" si="93"/>
        <v>116.78666666666668</v>
      </c>
      <c r="AB330" s="528">
        <v>12</v>
      </c>
      <c r="AC330" s="559">
        <v>0.75</v>
      </c>
      <c r="AD330" s="559" t="s">
        <v>135</v>
      </c>
      <c r="AE330" s="534">
        <v>1.21</v>
      </c>
      <c r="AF330" s="534">
        <v>1.68</v>
      </c>
      <c r="AG330" s="534">
        <v>1.55</v>
      </c>
      <c r="AH330" s="534">
        <v>-9.629999999999999</v>
      </c>
      <c r="AI330" s="534">
        <v>15.98</v>
      </c>
      <c r="AJ330" s="725">
        <v>-20.76</v>
      </c>
      <c r="AK330" s="725" t="s">
        <v>135</v>
      </c>
      <c r="AL330" s="559">
        <v>2180</v>
      </c>
      <c r="AM330" s="559">
        <v>1.4200000000000002</v>
      </c>
      <c r="AN330" s="559">
        <v>0.04</v>
      </c>
      <c r="AO330" s="537">
        <f t="shared" si="94"/>
        <v>-106.13941128944464</v>
      </c>
      <c r="AP330" s="538">
        <f t="shared" si="95"/>
        <v>10.64725537722204</v>
      </c>
      <c r="AQ330" s="582">
        <f t="shared" si="96"/>
        <v>195.29766526525586</v>
      </c>
      <c r="AR330" s="430">
        <f>INDEX(Historical!$C$7:$C$1190,MATCH(B330,Historical!$B$7:$B$1214,0))*IF(AH330="n/a",1.03,IF(AH330&lt;0,1.01,IF(AH330&gt;10,1.1,(1+AH330/100))))</f>
        <v>1.5655000000000001</v>
      </c>
      <c r="AS330" s="533">
        <f t="shared" si="97"/>
        <v>1.7220500000000003</v>
      </c>
      <c r="AT330" s="533">
        <f t="shared" si="98"/>
        <v>1.7737115000000003</v>
      </c>
      <c r="AU330" s="533">
        <f t="shared" si="98"/>
        <v>1.8269228450000004</v>
      </c>
      <c r="AV330" s="533">
        <f t="shared" si="98"/>
        <v>1.8817305303500005</v>
      </c>
      <c r="AW330" s="526">
        <f t="shared" si="99"/>
        <v>8.7699148753500005</v>
      </c>
      <c r="AX330" s="539">
        <f t="shared" si="100"/>
        <v>10.012461325893367</v>
      </c>
      <c r="AY330" s="718">
        <v>1.0900000000000001</v>
      </c>
      <c r="AZ330" s="534">
        <v>18.21</v>
      </c>
      <c r="BA330" s="534">
        <v>-31.759999999999998</v>
      </c>
      <c r="BB330" s="534">
        <v>3.85</v>
      </c>
      <c r="BC330" s="534">
        <v>-10.040000000000001</v>
      </c>
      <c r="BD330" s="592"/>
      <c r="BE330" s="421">
        <v>2014</v>
      </c>
      <c r="BF330" s="421">
        <f t="shared" si="84"/>
        <v>1</v>
      </c>
      <c r="BG330" s="559">
        <v>1.0999999999999999</v>
      </c>
      <c r="BH330" t="s">
        <v>3876</v>
      </c>
      <c r="BI330" t="s">
        <v>3877</v>
      </c>
    </row>
    <row r="331" spans="1:61" ht="11.25" customHeight="1" x14ac:dyDescent="0.25">
      <c r="A331" s="95" t="s">
        <v>4299</v>
      </c>
      <c r="B331" s="405" t="s">
        <v>1250</v>
      </c>
      <c r="C331" s="734" t="s">
        <v>3656</v>
      </c>
      <c r="D331" s="734" t="s">
        <v>498</v>
      </c>
      <c r="E331" s="504">
        <v>12</v>
      </c>
      <c r="F331" s="33">
        <v>429</v>
      </c>
      <c r="G331" s="33" t="s">
        <v>114</v>
      </c>
      <c r="H331" s="33" t="s">
        <v>114</v>
      </c>
      <c r="I331" s="573">
        <v>26.84</v>
      </c>
      <c r="J331" s="430">
        <f t="shared" si="87"/>
        <v>4.9180327868852469</v>
      </c>
      <c r="K331" s="575">
        <v>0.33</v>
      </c>
      <c r="L331" s="406">
        <v>4</v>
      </c>
      <c r="M331" s="423">
        <f t="shared" si="88"/>
        <v>1.32</v>
      </c>
      <c r="N331" s="183" t="s">
        <v>147</v>
      </c>
      <c r="O331" s="505">
        <v>0.31</v>
      </c>
      <c r="P331" s="609">
        <v>45351</v>
      </c>
      <c r="Q331" s="609">
        <v>45366</v>
      </c>
      <c r="R331" s="423">
        <f t="shared" si="89"/>
        <v>6.4516129032258114</v>
      </c>
      <c r="S331" s="474">
        <f>IF(INDEX(Historical!$D$7:$D$1190,MATCH(B331,Historical!$B$7:$B$1192,0))=0,"n/a",(INDEX(Historical!$C$7:$C$1190,MATCH(B331,Historical!$B$7:$B$1192,0))/INDEX(Historical!$D$7:$D$1190,MATCH(B331,Historical!$B$7:$B$1192,0))-1)*100)</f>
        <v>6.4516129032258229</v>
      </c>
      <c r="T331" s="474">
        <f>IF(INDEX(Historical!$F$7:$F$1190,MATCH(B331,Historical!$B$7:$B$1192,0))=0,"n/a",((INDEX(Historical!$C$7:$C$1190,MATCH(B331,Historical!$B$7:$B$1192,0))/INDEX(Historical!$F$7:$F$1190,MATCH(B331,Historical!$B$7:$B$1192,0)))^(1/3)-1)*100)</f>
        <v>6.917810999860885</v>
      </c>
      <c r="U331" s="474">
        <f>IF(INDEX(Historical!$H$7:$H$1190,MATCH(B331,Historical!$B$7:$B$1192,0))=0,"n/a",((INDEX(Historical!$C$7:$C$1190,MATCH(B331,Historical!$B$7:$B$1192,0))/INDEX(Historical!$H$7:$H$1190,MATCH(B331,Historical!$B$7:$B$1192,0)))^(1/5)-1)*100)</f>
        <v>7.0259805697204802</v>
      </c>
      <c r="V331" s="474">
        <f>IF(INDEX(Historical!$M$7:$M$1190,MATCH(B331,Historical!$B$7:$B$1192,0))=0,"n/a",((INDEX(Historical!$C$7:$C$1190,MATCH(B331,Historical!$B$7:$B$1192,0))/INDEX(Historical!$M$7:$M$1190,MATCH(B331,Historical!$B$7:$B$1192,0)))^(1/10)-1)*100)</f>
        <v>13.260645763746638</v>
      </c>
      <c r="W331" s="475">
        <f t="shared" si="90"/>
        <v>0.52983698493242704</v>
      </c>
      <c r="X331" s="476">
        <f t="shared" si="91"/>
        <v>4.1087605670879999</v>
      </c>
      <c r="Y331" s="405"/>
      <c r="Z331" s="430">
        <f t="shared" si="92"/>
        <v>111.86440677966102</v>
      </c>
      <c r="AA331" s="581">
        <f t="shared" si="93"/>
        <v>22.745762711864408</v>
      </c>
      <c r="AB331" s="406">
        <v>12</v>
      </c>
      <c r="AC331" s="568">
        <v>1.18</v>
      </c>
      <c r="AD331" s="568">
        <v>3.31</v>
      </c>
      <c r="AE331" s="568">
        <v>0.95</v>
      </c>
      <c r="AF331" s="568">
        <v>2.65</v>
      </c>
      <c r="AG331" s="568">
        <v>11.700000000000001</v>
      </c>
      <c r="AH331" s="568">
        <v>6.94</v>
      </c>
      <c r="AI331" s="568">
        <v>6.45</v>
      </c>
      <c r="AJ331" s="568">
        <v>1.71</v>
      </c>
      <c r="AK331" s="568">
        <v>6.8599999999999994</v>
      </c>
      <c r="AL331" s="576">
        <v>9830</v>
      </c>
      <c r="AM331" s="571">
        <v>0.44</v>
      </c>
      <c r="AN331" s="568">
        <v>1.1299999999999999</v>
      </c>
      <c r="AO331" s="510">
        <f t="shared" si="94"/>
        <v>-10.801749355258682</v>
      </c>
      <c r="AP331" s="511">
        <f t="shared" si="95"/>
        <v>11.944013356605726</v>
      </c>
      <c r="AQ331" s="582">
        <f t="shared" si="96"/>
        <v>63.674841868383389</v>
      </c>
      <c r="AR331" s="430">
        <f>INDEX(Historical!$C$7:$C$1190,MATCH(B331,Historical!$B$7:$B$1214,0))*IF(AH331="n/a",1.03,IF(AH331&lt;0,1.01,IF(AH331&gt;10,1.1,(1+AH331/100))))</f>
        <v>1.411608</v>
      </c>
      <c r="AS331" s="581">
        <f t="shared" si="97"/>
        <v>1.5026567159999999</v>
      </c>
      <c r="AT331" s="581">
        <f t="shared" si="98"/>
        <v>1.6057389667175999</v>
      </c>
      <c r="AU331" s="581">
        <f t="shared" si="98"/>
        <v>1.7158926598344273</v>
      </c>
      <c r="AV331" s="581">
        <f t="shared" si="98"/>
        <v>1.8336028962990689</v>
      </c>
      <c r="AW331" s="430">
        <f t="shared" si="99"/>
        <v>8.0694992388510958</v>
      </c>
      <c r="AX331" s="516">
        <f t="shared" si="100"/>
        <v>30.065198356375173</v>
      </c>
      <c r="AY331" s="606">
        <v>1.0900000000000001</v>
      </c>
      <c r="AZ331" s="571">
        <v>19.239999999999998</v>
      </c>
      <c r="BA331" s="571">
        <v>-18.790000000000003</v>
      </c>
      <c r="BB331" s="571">
        <v>6</v>
      </c>
      <c r="BC331" s="571">
        <v>1.81</v>
      </c>
      <c r="BE331" s="421">
        <v>2013</v>
      </c>
      <c r="BF331" s="421">
        <f t="shared" si="84"/>
        <v>1</v>
      </c>
      <c r="BG331" s="578">
        <v>2.6</v>
      </c>
      <c r="BH331" t="s">
        <v>3876</v>
      </c>
      <c r="BI331" t="s">
        <v>3877</v>
      </c>
    </row>
    <row r="332" spans="1:61" ht="11.25" customHeight="1" x14ac:dyDescent="0.25">
      <c r="A332" s="88" t="s">
        <v>4304</v>
      </c>
      <c r="B332" s="405" t="s">
        <v>3354</v>
      </c>
      <c r="C332" s="734" t="s">
        <v>107</v>
      </c>
      <c r="D332" s="734" t="s">
        <v>3652</v>
      </c>
      <c r="E332" s="504">
        <v>12</v>
      </c>
      <c r="F332" s="33">
        <v>464</v>
      </c>
      <c r="G332" s="33" t="s">
        <v>105</v>
      </c>
      <c r="H332" s="33" t="s">
        <v>105</v>
      </c>
      <c r="I332" s="573">
        <v>23.44</v>
      </c>
      <c r="J332" s="430">
        <f t="shared" si="87"/>
        <v>1.8771331058020475</v>
      </c>
      <c r="K332" s="575">
        <v>0.11</v>
      </c>
      <c r="L332" s="406">
        <v>4</v>
      </c>
      <c r="M332" s="423">
        <f t="shared" si="88"/>
        <v>0.44</v>
      </c>
      <c r="N332" s="183" t="s">
        <v>684</v>
      </c>
      <c r="O332" s="505">
        <v>0.105</v>
      </c>
      <c r="P332" s="422">
        <v>45838</v>
      </c>
      <c r="Q332" s="422">
        <v>45869</v>
      </c>
      <c r="R332" s="423">
        <f t="shared" si="89"/>
        <v>4.7619047619047663</v>
      </c>
      <c r="S332" s="474">
        <f>IF(INDEX(Historical!$D$7:$D$1190,MATCH(B332,Historical!$B$7:$B$1192,0))=0,"n/a",(INDEX(Historical!$C$7:$C$1190,MATCH(B332,Historical!$B$7:$B$1192,0))/INDEX(Historical!$D$7:$D$1190,MATCH(B332,Historical!$B$7:$B$1192,0))-1)*100)</f>
        <v>3.8461538461538547</v>
      </c>
      <c r="T332" s="474">
        <f>IF(INDEX(Historical!$F$7:$F$1190,MATCH(B332,Historical!$B$7:$B$1192,0))=0,"n/a",((INDEX(Historical!$C$7:$C$1190,MATCH(B332,Historical!$B$7:$B$1192,0))/INDEX(Historical!$F$7:$F$1190,MATCH(B332,Historical!$B$7:$B$1192,0)))^(1/3)-1)*100)</f>
        <v>11.141862172808281</v>
      </c>
      <c r="U332" s="474">
        <f>IF(INDEX(Historical!$H$7:$H$1190,MATCH(B332,Historical!$B$7:$B$1192,0))=0,"n/a",((INDEX(Historical!$C$7:$C$1190,MATCH(B332,Historical!$B$7:$B$1192,0))/INDEX(Historical!$H$7:$H$1190,MATCH(B332,Historical!$B$7:$B$1192,0)))^(1/5)-1)*100)</f>
        <v>12.216457117474523</v>
      </c>
      <c r="V332" s="474">
        <f>IF(INDEX(Historical!$M$7:$M$1190,MATCH(B332,Historical!$B$7:$B$1192,0))=0,"n/a",((INDEX(Historical!$C$7:$C$1190,MATCH(B332,Historical!$B$7:$B$1192,0))/INDEX(Historical!$M$7:$M$1190,MATCH(B332,Historical!$B$7:$B$1192,0)))^(1/10)-1)*100)</f>
        <v>50.485484567424763</v>
      </c>
      <c r="W332" s="475">
        <f t="shared" si="90"/>
        <v>0.24197959516777751</v>
      </c>
      <c r="X332" s="476">
        <f t="shared" si="91"/>
        <v>2.93664834554676</v>
      </c>
      <c r="Y332" s="574"/>
      <c r="Z332" s="430">
        <f t="shared" si="92"/>
        <v>19.642857142857142</v>
      </c>
      <c r="AA332" s="581">
        <f t="shared" si="93"/>
        <v>10.464285714285714</v>
      </c>
      <c r="AB332" s="406">
        <v>12</v>
      </c>
      <c r="AC332" s="568">
        <v>2.2400000000000002</v>
      </c>
      <c r="AD332" s="568">
        <v>0.53</v>
      </c>
      <c r="AE332" s="568">
        <v>1.48</v>
      </c>
      <c r="AF332" s="568">
        <v>0.9</v>
      </c>
      <c r="AG332" s="568">
        <v>9.16</v>
      </c>
      <c r="AH332" s="568">
        <v>4.2299999999999995</v>
      </c>
      <c r="AI332" s="568">
        <v>35.19</v>
      </c>
      <c r="AJ332" s="568">
        <v>4.16</v>
      </c>
      <c r="AK332" s="568">
        <v>19.8</v>
      </c>
      <c r="AL332" s="576">
        <v>230.36</v>
      </c>
      <c r="AM332" s="571">
        <v>13.04</v>
      </c>
      <c r="AN332" s="568">
        <v>0.42</v>
      </c>
      <c r="AO332" s="510">
        <f t="shared" si="94"/>
        <v>3.629304508990856</v>
      </c>
      <c r="AP332" s="511">
        <f t="shared" si="95"/>
        <v>14.09359022327657</v>
      </c>
      <c r="AQ332" s="582">
        <f t="shared" si="96"/>
        <v>-35.302903575861407</v>
      </c>
      <c r="AR332" s="430">
        <f>INDEX(Historical!$C$7:$C$1190,MATCH(B332,Historical!$B$7:$B$1214,0))*IF(AH332="n/a",1.03,IF(AH332&lt;0,1.01,IF(AH332&gt;10,1.1,(1+AH332/100))))</f>
        <v>0.42213150000000005</v>
      </c>
      <c r="AS332" s="581">
        <f t="shared" si="97"/>
        <v>0.46434465000000008</v>
      </c>
      <c r="AT332" s="581">
        <f t="shared" si="98"/>
        <v>0.51077911500000017</v>
      </c>
      <c r="AU332" s="581">
        <f t="shared" si="98"/>
        <v>0.56185702650000025</v>
      </c>
      <c r="AV332" s="581">
        <f t="shared" si="98"/>
        <v>0.61804272915000036</v>
      </c>
      <c r="AW332" s="430">
        <f t="shared" si="99"/>
        <v>2.5771550206500011</v>
      </c>
      <c r="AX332" s="516">
        <f t="shared" si="100"/>
        <v>10.994688654650176</v>
      </c>
      <c r="AY332" s="606">
        <v>0.63</v>
      </c>
      <c r="AZ332" s="571">
        <v>52.31</v>
      </c>
      <c r="BA332" s="571">
        <v>-5.5</v>
      </c>
      <c r="BB332" s="571">
        <v>7.9799999999999995</v>
      </c>
      <c r="BC332" s="571">
        <v>16.27</v>
      </c>
      <c r="BE332" s="421">
        <v>2014</v>
      </c>
      <c r="BF332" s="421">
        <f t="shared" si="84"/>
        <v>1</v>
      </c>
      <c r="BG332" s="578">
        <v>0.8</v>
      </c>
      <c r="BH332" t="s">
        <v>3876</v>
      </c>
      <c r="BI332" t="s">
        <v>3877</v>
      </c>
    </row>
    <row r="333" spans="1:61" ht="11.25" customHeight="1" x14ac:dyDescent="0.25">
      <c r="A333" s="95" t="s">
        <v>4305</v>
      </c>
      <c r="B333" s="405" t="s">
        <v>1258</v>
      </c>
      <c r="C333" s="734" t="s">
        <v>111</v>
      </c>
      <c r="D333" s="734" t="s">
        <v>209</v>
      </c>
      <c r="E333" s="504">
        <v>13</v>
      </c>
      <c r="F333" s="33">
        <v>401</v>
      </c>
      <c r="G333" s="33" t="s">
        <v>36</v>
      </c>
      <c r="H333" s="33" t="s">
        <v>36</v>
      </c>
      <c r="I333" s="573">
        <v>170.25</v>
      </c>
      <c r="J333" s="430">
        <f t="shared" si="87"/>
        <v>0.82466960352422891</v>
      </c>
      <c r="K333" s="575">
        <v>0.35099999999999998</v>
      </c>
      <c r="L333" s="406">
        <v>4</v>
      </c>
      <c r="M333" s="423">
        <f t="shared" si="88"/>
        <v>1.4039999999999999</v>
      </c>
      <c r="N333" s="183" t="s">
        <v>162</v>
      </c>
      <c r="O333" s="505">
        <v>0.31900000000000001</v>
      </c>
      <c r="P333" s="422">
        <v>45722</v>
      </c>
      <c r="Q333" s="422">
        <v>45747</v>
      </c>
      <c r="R333" s="423">
        <f t="shared" si="89"/>
        <v>10.031347962382437</v>
      </c>
      <c r="S333" s="474">
        <f>IF(INDEX(Historical!$D$7:$D$1190,MATCH(B333,Historical!$B$7:$B$1192,0))=0,"n/a",(INDEX(Historical!$C$7:$C$1190,MATCH(B333,Historical!$B$7:$B$1192,0))/INDEX(Historical!$D$7:$D$1190,MATCH(B333,Historical!$B$7:$B$1192,0))-1)*100)</f>
        <v>10.000000000000009</v>
      </c>
      <c r="T333" s="474">
        <f>IF(INDEX(Historical!$F$7:$F$1190,MATCH(B333,Historical!$B$7:$B$1192,0))=0,"n/a",((INDEX(Historical!$C$7:$C$1190,MATCH(B333,Historical!$B$7:$B$1192,0))/INDEX(Historical!$F$7:$F$1190,MATCH(B333,Historical!$B$7:$B$1192,0)))^(1/3)-1)*100)</f>
        <v>13.18511959629507</v>
      </c>
      <c r="U333" s="474">
        <f>IF(INDEX(Historical!$H$7:$H$1190,MATCH(B333,Historical!$B$7:$B$1192,0))=0,"n/a",((INDEX(Historical!$C$7:$C$1190,MATCH(B333,Historical!$B$7:$B$1192,0))/INDEX(Historical!$H$7:$H$1190,MATCH(B333,Historical!$B$7:$B$1192,0)))^(1/5)-1)*100)</f>
        <v>16.7601568325342</v>
      </c>
      <c r="V333" s="474">
        <f>IF(INDEX(Historical!$M$7:$M$1190,MATCH(B333,Historical!$B$7:$B$1192,0))=0,"n/a",((INDEX(Historical!$C$7:$C$1190,MATCH(B333,Historical!$B$7:$B$1192,0))/INDEX(Historical!$M$7:$M$1190,MATCH(B333,Historical!$B$7:$B$1192,0)))^(1/10)-1)*100)</f>
        <v>11.234574993260459</v>
      </c>
      <c r="W333" s="475">
        <f t="shared" si="90"/>
        <v>1.4918371938937163</v>
      </c>
      <c r="X333" s="476">
        <f t="shared" si="91"/>
        <v>1.4689006864622436</v>
      </c>
      <c r="Y333" s="449"/>
      <c r="Z333" s="430">
        <f t="shared" si="92"/>
        <v>22.075471698113205</v>
      </c>
      <c r="AA333" s="581">
        <f t="shared" si="93"/>
        <v>26.768867924528301</v>
      </c>
      <c r="AB333" s="406">
        <v>12</v>
      </c>
      <c r="AC333" s="568">
        <v>6.36</v>
      </c>
      <c r="AD333" s="568">
        <v>2.4</v>
      </c>
      <c r="AE333" s="568">
        <v>3.59</v>
      </c>
      <c r="AF333" s="568">
        <v>5.19</v>
      </c>
      <c r="AG333" s="568">
        <v>20.169999999999998</v>
      </c>
      <c r="AH333" s="568">
        <v>11.06</v>
      </c>
      <c r="AI333" s="568">
        <v>13.020000000000001</v>
      </c>
      <c r="AJ333" s="568">
        <v>11.41</v>
      </c>
      <c r="AK333" s="568">
        <v>11.17</v>
      </c>
      <c r="AL333" s="576">
        <v>13280</v>
      </c>
      <c r="AM333" s="571">
        <v>0.63</v>
      </c>
      <c r="AN333" s="568">
        <v>0.45</v>
      </c>
      <c r="AO333" s="510">
        <f t="shared" si="94"/>
        <v>-9.1840414884698731</v>
      </c>
      <c r="AP333" s="511">
        <f t="shared" si="95"/>
        <v>17.584826436058428</v>
      </c>
      <c r="AQ333" s="582">
        <f t="shared" si="96"/>
        <v>148.48914532814499</v>
      </c>
      <c r="AR333" s="430">
        <f>INDEX(Historical!$C$7:$C$1190,MATCH(B333,Historical!$B$7:$B$1214,0))*IF(AH333="n/a",1.03,IF(AH333&lt;0,1.01,IF(AH333&gt;10,1.1,(1+AH333/100))))</f>
        <v>1.4036000000000002</v>
      </c>
      <c r="AS333" s="581">
        <f t="shared" si="97"/>
        <v>1.5439600000000002</v>
      </c>
      <c r="AT333" s="581">
        <f t="shared" si="98"/>
        <v>1.6983560000000004</v>
      </c>
      <c r="AU333" s="581">
        <f t="shared" si="98"/>
        <v>1.8681916000000005</v>
      </c>
      <c r="AV333" s="581">
        <f t="shared" si="98"/>
        <v>2.0550107600000009</v>
      </c>
      <c r="AW333" s="430">
        <f t="shared" si="99"/>
        <v>8.5691183600000009</v>
      </c>
      <c r="AX333" s="516">
        <f t="shared" si="100"/>
        <v>5.0332560117474303</v>
      </c>
      <c r="AY333" s="606">
        <v>1.39</v>
      </c>
      <c r="AZ333" s="571">
        <v>61.160000000000004</v>
      </c>
      <c r="BA333" s="571">
        <v>-2.56</v>
      </c>
      <c r="BB333" s="571">
        <v>4.82</v>
      </c>
      <c r="BC333" s="571">
        <v>14.59</v>
      </c>
      <c r="BD333" s="425"/>
      <c r="BE333" s="421">
        <v>2013</v>
      </c>
      <c r="BF333" s="421">
        <f t="shared" si="84"/>
        <v>1</v>
      </c>
      <c r="BG333" s="578">
        <v>10.979999999999999</v>
      </c>
      <c r="BH333" t="s">
        <v>3876</v>
      </c>
      <c r="BI333" t="s">
        <v>3877</v>
      </c>
    </row>
    <row r="334" spans="1:61" ht="11.25" customHeight="1" x14ac:dyDescent="0.25">
      <c r="A334" s="8" t="s">
        <v>4306</v>
      </c>
      <c r="B334" s="405" t="s">
        <v>254</v>
      </c>
      <c r="C334" s="734" t="s">
        <v>111</v>
      </c>
      <c r="D334" s="734" t="s">
        <v>209</v>
      </c>
      <c r="E334" s="504">
        <v>51</v>
      </c>
      <c r="F334" s="33">
        <v>46</v>
      </c>
      <c r="G334" s="33" t="s">
        <v>36</v>
      </c>
      <c r="H334" s="33" t="s">
        <v>36</v>
      </c>
      <c r="I334" s="568">
        <v>264.64999999999998</v>
      </c>
      <c r="J334" s="430">
        <f t="shared" si="87"/>
        <v>2.4334026072170793</v>
      </c>
      <c r="K334" s="575">
        <v>1.61</v>
      </c>
      <c r="L334" s="406">
        <v>4</v>
      </c>
      <c r="M334" s="423">
        <f t="shared" si="88"/>
        <v>6.44</v>
      </c>
      <c r="N334" s="183" t="s">
        <v>126</v>
      </c>
      <c r="O334" s="505">
        <v>1.5</v>
      </c>
      <c r="P334" s="422">
        <v>45930</v>
      </c>
      <c r="Q334" s="422">
        <v>45940</v>
      </c>
      <c r="R334" s="423">
        <f t="shared" si="89"/>
        <v>7.3333333333333401</v>
      </c>
      <c r="S334" s="474">
        <f>IF(INDEX(Historical!$D$7:$D$1190,MATCH(B334,Historical!$B$7:$B$1192,0))=0,"n/a",(INDEX(Historical!$C$7:$C$1190,MATCH(B334,Historical!$B$7:$B$1192,0))/INDEX(Historical!$D$7:$D$1190,MATCH(B334,Historical!$B$7:$B$1192,0))-1)*100)</f>
        <v>6.9418386491557182</v>
      </c>
      <c r="T334" s="474">
        <f>IF(INDEX(Historical!$F$7:$F$1190,MATCH(B334,Historical!$B$7:$B$1192,0))=0,"n/a",((INDEX(Historical!$C$7:$C$1190,MATCH(B334,Historical!$B$7:$B$1192,0))/INDEX(Historical!$F$7:$F$1190,MATCH(B334,Historical!$B$7:$B$1192,0)))^(1/3)-1)*100)</f>
        <v>7.0990516053357045</v>
      </c>
      <c r="U334" s="474">
        <f>IF(INDEX(Historical!$H$7:$H$1190,MATCH(B334,Historical!$B$7:$B$1192,0))=0,"n/a",((INDEX(Historical!$C$7:$C$1190,MATCH(B334,Historical!$B$7:$B$1192,0))/INDEX(Historical!$H$7:$H$1190,MATCH(B334,Historical!$B$7:$B$1192,0)))^(1/5)-1)*100)</f>
        <v>6.9685451908564566</v>
      </c>
      <c r="V334" s="474">
        <f>IF(INDEX(Historical!$M$7:$M$1190,MATCH(B334,Historical!$B$7:$B$1192,0))=0,"n/a",((INDEX(Historical!$C$7:$C$1190,MATCH(B334,Historical!$B$7:$B$1192,0))/INDEX(Historical!$M$7:$M$1190,MATCH(B334,Historical!$B$7:$B$1192,0)))^(1/10)-1)*100)</f>
        <v>12.566183664768626</v>
      </c>
      <c r="W334" s="475">
        <f t="shared" si="90"/>
        <v>0.55454745663107929</v>
      </c>
      <c r="X334" s="476">
        <f t="shared" si="91"/>
        <v>0.80747916464153602</v>
      </c>
      <c r="Y334" s="437"/>
      <c r="Z334" s="430">
        <f t="shared" si="92"/>
        <v>56.491228070175438</v>
      </c>
      <c r="AA334" s="581">
        <f t="shared" si="93"/>
        <v>23.214912280701753</v>
      </c>
      <c r="AB334" s="406">
        <v>12</v>
      </c>
      <c r="AC334" s="568">
        <v>11.4</v>
      </c>
      <c r="AD334" s="568">
        <v>34.15</v>
      </c>
      <c r="AE334" s="568">
        <v>4.8899999999999997</v>
      </c>
      <c r="AF334" s="568">
        <v>24.03</v>
      </c>
      <c r="AG334" s="568">
        <v>109.06</v>
      </c>
      <c r="AH334" s="568">
        <v>-11.03</v>
      </c>
      <c r="AI334" s="568">
        <v>7.57</v>
      </c>
      <c r="AJ334" s="568">
        <v>8.6300000000000008</v>
      </c>
      <c r="AK334" s="568">
        <v>0.67999999999999994</v>
      </c>
      <c r="AL334" s="576">
        <v>77150</v>
      </c>
      <c r="AM334" s="571">
        <v>0.36</v>
      </c>
      <c r="AN334" s="568">
        <v>2.78</v>
      </c>
      <c r="AO334" s="510">
        <f t="shared" si="94"/>
        <v>-13.812964482628217</v>
      </c>
      <c r="AP334" s="511">
        <f t="shared" si="95"/>
        <v>9.401947798073536</v>
      </c>
      <c r="AQ334" s="582">
        <f t="shared" si="96"/>
        <v>397.93098232375013</v>
      </c>
      <c r="AR334" s="430">
        <f>INDEX(Historical!$C$7:$C$1190,MATCH(B334,Historical!$B$7:$B$1214,0))*IF(AH334="n/a",1.03,IF(AH334&lt;0,1.01,IF(AH334&gt;10,1.1,(1+AH334/100))))</f>
        <v>5.7570000000000006</v>
      </c>
      <c r="AS334" s="581">
        <f t="shared" si="97"/>
        <v>6.1928049000000014</v>
      </c>
      <c r="AT334" s="581">
        <f t="shared" si="98"/>
        <v>6.2349159733200006</v>
      </c>
      <c r="AU334" s="581">
        <f t="shared" si="98"/>
        <v>6.2773134019385761</v>
      </c>
      <c r="AV334" s="581">
        <f t="shared" si="98"/>
        <v>6.3199991330717582</v>
      </c>
      <c r="AW334" s="430">
        <f t="shared" si="99"/>
        <v>30.782033408330339</v>
      </c>
      <c r="AX334" s="516">
        <f t="shared" si="100"/>
        <v>11.631223657030167</v>
      </c>
      <c r="AY334" s="606">
        <v>1.1100000000000001</v>
      </c>
      <c r="AZ334" s="571">
        <v>23.29</v>
      </c>
      <c r="BA334" s="571">
        <v>-5.19</v>
      </c>
      <c r="BB334" s="571">
        <v>2.7199999999999998</v>
      </c>
      <c r="BC334" s="571">
        <v>3.84</v>
      </c>
      <c r="BE334" s="421">
        <v>1975</v>
      </c>
      <c r="BF334" s="421">
        <f t="shared" si="84"/>
        <v>5</v>
      </c>
      <c r="BG334" s="578">
        <v>21.279999999999998</v>
      </c>
      <c r="BH334" t="s">
        <v>3876</v>
      </c>
      <c r="BI334" t="s">
        <v>3877</v>
      </c>
    </row>
    <row r="335" spans="1:61" ht="11.25" customHeight="1" x14ac:dyDescent="0.25">
      <c r="A335" s="577" t="s">
        <v>4857</v>
      </c>
      <c r="B335" s="405" t="s">
        <v>4849</v>
      </c>
      <c r="C335" s="734" t="s">
        <v>111</v>
      </c>
      <c r="D335" s="734" t="s">
        <v>3675</v>
      </c>
      <c r="E335" s="504">
        <v>7</v>
      </c>
      <c r="F335" s="33">
        <v>604</v>
      </c>
      <c r="G335" s="33" t="s">
        <v>105</v>
      </c>
      <c r="H335" s="33" t="s">
        <v>105</v>
      </c>
      <c r="I335" s="573">
        <v>146.22999999999999</v>
      </c>
      <c r="J335" s="430">
        <f t="shared" si="87"/>
        <v>0.87533337892361351</v>
      </c>
      <c r="K335" s="575">
        <v>0.32</v>
      </c>
      <c r="L335" s="406">
        <v>4</v>
      </c>
      <c r="M335" s="423">
        <f t="shared" si="88"/>
        <v>1.28</v>
      </c>
      <c r="N335" s="183" t="s">
        <v>199</v>
      </c>
      <c r="O335" s="505">
        <v>0.28999999999999998</v>
      </c>
      <c r="P335" s="422">
        <v>45709</v>
      </c>
      <c r="Q335" s="422">
        <v>45737</v>
      </c>
      <c r="R335" s="423">
        <f t="shared" si="89"/>
        <v>10.344827586206906</v>
      </c>
      <c r="S335" s="474">
        <f>IF(INDEX(Historical!$D$7:$D$1190,MATCH(B335,Historical!$B$7:$B$1192,0))=0,"n/a",(INDEX(Historical!$C$7:$C$1190,MATCH(B335,Historical!$B$7:$B$1192,0))/INDEX(Historical!$D$7:$D$1190,MATCH(B335,Historical!$B$7:$B$1192,0))-1)*100)</f>
        <v>11.538461538461519</v>
      </c>
      <c r="T335" s="474">
        <f>IF(INDEX(Historical!$F$7:$F$1190,MATCH(B335,Historical!$B$7:$B$1192,0))=0,"n/a",((INDEX(Historical!$C$7:$C$1190,MATCH(B335,Historical!$B$7:$B$1192,0))/INDEX(Historical!$F$7:$F$1190,MATCH(B335,Historical!$B$7:$B$1192,0)))^(1/3)-1)*100)</f>
        <v>11.359233863244601</v>
      </c>
      <c r="U335" s="474">
        <f>IF(INDEX(Historical!$H$7:$H$1190,MATCH(B335,Historical!$B$7:$B$1192,0))=0,"n/a",((INDEX(Historical!$C$7:$C$1190,MATCH(B335,Historical!$B$7:$B$1192,0))/INDEX(Historical!$H$7:$H$1190,MATCH(B335,Historical!$B$7:$B$1192,0)))^(1/5)-1)*100)</f>
        <v>11.273004664881793</v>
      </c>
      <c r="V335" s="474" t="str">
        <f>IF(INDEX(Historical!$M$7:$M$1190,MATCH(B335,Historical!$B$7:$B$1192,0))=0,"n/a",((INDEX(Historical!$C$7:$C$1190,MATCH(B335,Historical!$B$7:$B$1192,0))/INDEX(Historical!$M$7:$M$1190,MATCH(B335,Historical!$B$7:$B$1192,0)))^(1/10)-1)*100)</f>
        <v>n/a</v>
      </c>
      <c r="W335" s="475" t="str">
        <f t="shared" si="90"/>
        <v>n/a</v>
      </c>
      <c r="X335" s="476" t="str">
        <f t="shared" si="91"/>
        <v>n/a</v>
      </c>
      <c r="Y335" s="449"/>
      <c r="Z335" s="430">
        <f t="shared" si="92"/>
        <v>32</v>
      </c>
      <c r="AA335" s="581">
        <f t="shared" si="93"/>
        <v>36.557499999999997</v>
      </c>
      <c r="AB335" s="406">
        <v>9</v>
      </c>
      <c r="AC335" s="568">
        <v>4</v>
      </c>
      <c r="AD335" s="568">
        <v>2.52</v>
      </c>
      <c r="AE335" s="568">
        <v>1.48</v>
      </c>
      <c r="AF335" s="568">
        <v>4.58</v>
      </c>
      <c r="AG335" s="568">
        <v>9.2899999999999991</v>
      </c>
      <c r="AH335" s="568">
        <v>16.27</v>
      </c>
      <c r="AI335" s="568">
        <v>15.959999999999999</v>
      </c>
      <c r="AJ335" s="568" t="s">
        <v>135</v>
      </c>
      <c r="AK335" s="568">
        <v>14.499999999999998</v>
      </c>
      <c r="AL335" s="576">
        <v>17480</v>
      </c>
      <c r="AM335" s="571">
        <v>1.1400000000000001</v>
      </c>
      <c r="AN335" s="568">
        <v>0.79</v>
      </c>
      <c r="AO335" s="510">
        <f t="shared" si="94"/>
        <v>-24.409161956194591</v>
      </c>
      <c r="AP335" s="511">
        <f t="shared" si="95"/>
        <v>12.148338043805406</v>
      </c>
      <c r="AQ335" s="582">
        <f t="shared" si="96"/>
        <v>172.79080303819305</v>
      </c>
      <c r="AR335" s="430">
        <f>INDEX(Historical!$C$7:$C$1190,MATCH(B335,Historical!$B$7:$B$1214,0))*IF(AH335="n/a",1.03,IF(AH335&lt;0,1.01,IF(AH335&gt;10,1.1,(1+AH335/100))))</f>
        <v>1.276</v>
      </c>
      <c r="AS335" s="581">
        <f t="shared" si="97"/>
        <v>1.4036000000000002</v>
      </c>
      <c r="AT335" s="581">
        <f t="shared" si="98"/>
        <v>1.5439600000000002</v>
      </c>
      <c r="AU335" s="581">
        <f t="shared" si="98"/>
        <v>1.6983560000000004</v>
      </c>
      <c r="AV335" s="581">
        <f t="shared" si="98"/>
        <v>1.8681916000000005</v>
      </c>
      <c r="AW335" s="430">
        <f t="shared" si="99"/>
        <v>7.7901076000000016</v>
      </c>
      <c r="AX335" s="516">
        <f t="shared" si="100"/>
        <v>5.3272978185050963</v>
      </c>
      <c r="AY335" s="606">
        <v>0.79</v>
      </c>
      <c r="AZ335" s="571">
        <v>37.65</v>
      </c>
      <c r="BA335" s="571">
        <v>-4.05</v>
      </c>
      <c r="BB335" s="571">
        <v>4.1900000000000004</v>
      </c>
      <c r="BC335" s="571">
        <v>10.7</v>
      </c>
      <c r="BE335" s="421">
        <v>2019</v>
      </c>
      <c r="BF335" s="421">
        <f t="shared" si="84"/>
        <v>1</v>
      </c>
      <c r="BG335" s="578">
        <v>3.6700000000000004</v>
      </c>
      <c r="BH335" t="s">
        <v>3876</v>
      </c>
      <c r="BI335" t="s">
        <v>3877</v>
      </c>
    </row>
    <row r="336" spans="1:61" ht="11.25" customHeight="1" x14ac:dyDescent="0.25">
      <c r="A336" s="95" t="s">
        <v>4307</v>
      </c>
      <c r="B336" s="405" t="s">
        <v>613</v>
      </c>
      <c r="C336" s="734" t="s">
        <v>111</v>
      </c>
      <c r="D336" s="734" t="s">
        <v>3670</v>
      </c>
      <c r="E336" s="504">
        <v>22</v>
      </c>
      <c r="F336" s="33">
        <v>169</v>
      </c>
      <c r="G336" s="33" t="s">
        <v>105</v>
      </c>
      <c r="H336" s="33" t="s">
        <v>105</v>
      </c>
      <c r="I336" s="573">
        <v>144.99</v>
      </c>
      <c r="J336" s="430">
        <f t="shared" si="87"/>
        <v>1.2138768190909719</v>
      </c>
      <c r="K336" s="575">
        <v>0.44</v>
      </c>
      <c r="L336" s="406">
        <v>4</v>
      </c>
      <c r="M336" s="423">
        <f t="shared" si="88"/>
        <v>1.76</v>
      </c>
      <c r="N336" s="183" t="s">
        <v>415</v>
      </c>
      <c r="O336" s="505">
        <v>0.43</v>
      </c>
      <c r="P336" s="422">
        <v>45695</v>
      </c>
      <c r="Q336" s="422">
        <v>45709</v>
      </c>
      <c r="R336" s="423">
        <f t="shared" si="89"/>
        <v>2.3255813953488391</v>
      </c>
      <c r="S336" s="474">
        <f>IF(INDEX(Historical!$D$7:$D$1190,MATCH(B336,Historical!$B$7:$B$1192,0))=0,"n/a",(INDEX(Historical!$C$7:$C$1190,MATCH(B336,Historical!$B$7:$B$1192,0))/INDEX(Historical!$D$7:$D$1190,MATCH(B336,Historical!$B$7:$B$1192,0))-1)*100)</f>
        <v>2.3809523809523725</v>
      </c>
      <c r="T336" s="474">
        <f>IF(INDEX(Historical!$F$7:$F$1190,MATCH(B336,Historical!$B$7:$B$1192,0))=0,"n/a",((INDEX(Historical!$C$7:$C$1190,MATCH(B336,Historical!$B$7:$B$1192,0))/INDEX(Historical!$F$7:$F$1190,MATCH(B336,Historical!$B$7:$B$1192,0)))^(1/3)-1)*100)</f>
        <v>13.38322697766916</v>
      </c>
      <c r="U336" s="474">
        <f>IF(INDEX(Historical!$H$7:$H$1190,MATCH(B336,Historical!$B$7:$B$1192,0))=0,"n/a",((INDEX(Historical!$C$7:$C$1190,MATCH(B336,Historical!$B$7:$B$1192,0))/INDEX(Historical!$H$7:$H$1190,MATCH(B336,Historical!$B$7:$B$1192,0)))^(1/5)-1)*100)</f>
        <v>10.585712778116175</v>
      </c>
      <c r="V336" s="474">
        <f>IF(INDEX(Historical!$M$7:$M$1190,MATCH(B336,Historical!$B$7:$B$1192,0))=0,"n/a",((INDEX(Historical!$C$7:$C$1190,MATCH(B336,Historical!$B$7:$B$1192,0))/INDEX(Historical!$M$7:$M$1190,MATCH(B336,Historical!$B$7:$B$1192,0)))^(1/10)-1)*100)</f>
        <v>7.9552695180010957</v>
      </c>
      <c r="W336" s="475">
        <f t="shared" si="90"/>
        <v>1.3306541977192528</v>
      </c>
      <c r="X336" s="476">
        <f t="shared" si="91"/>
        <v>3.4037661665968408</v>
      </c>
      <c r="Y336" s="439"/>
      <c r="Z336" s="430">
        <f t="shared" si="92"/>
        <v>32</v>
      </c>
      <c r="AA336" s="581">
        <f t="shared" si="93"/>
        <v>26.361818181818183</v>
      </c>
      <c r="AB336" s="406">
        <v>12</v>
      </c>
      <c r="AC336" s="568">
        <v>5.5</v>
      </c>
      <c r="AD336" s="568">
        <v>1.94</v>
      </c>
      <c r="AE336" s="568">
        <v>1.1599999999999999</v>
      </c>
      <c r="AF336" s="568">
        <v>3.84</v>
      </c>
      <c r="AG336" s="568">
        <v>14.330000000000002</v>
      </c>
      <c r="AH336" s="568">
        <v>0.43</v>
      </c>
      <c r="AI336" s="568">
        <v>23.369999999999997</v>
      </c>
      <c r="AJ336" s="568">
        <v>3.11</v>
      </c>
      <c r="AK336" s="568">
        <v>13.56</v>
      </c>
      <c r="AL336" s="576">
        <v>14030</v>
      </c>
      <c r="AM336" s="571">
        <v>19.55</v>
      </c>
      <c r="AN336" s="568">
        <v>0.47</v>
      </c>
      <c r="AO336" s="510">
        <f t="shared" si="94"/>
        <v>-14.562228584611036</v>
      </c>
      <c r="AP336" s="511">
        <f t="shared" si="95"/>
        <v>11.799589597207147</v>
      </c>
      <c r="AQ336" s="582">
        <f t="shared" si="96"/>
        <v>112.11043435822852</v>
      </c>
      <c r="AR336" s="430">
        <f>INDEX(Historical!$C$7:$C$1190,MATCH(B336,Historical!$B$7:$B$1214,0))*IF(AH336="n/a",1.03,IF(AH336&lt;0,1.01,IF(AH336&gt;10,1.1,(1+AH336/100))))</f>
        <v>1.7273959999999999</v>
      </c>
      <c r="AS336" s="581">
        <f t="shared" si="97"/>
        <v>1.9001356</v>
      </c>
      <c r="AT336" s="581">
        <f t="shared" si="98"/>
        <v>2.0901491600000002</v>
      </c>
      <c r="AU336" s="581">
        <f t="shared" si="98"/>
        <v>2.2991640760000003</v>
      </c>
      <c r="AV336" s="581">
        <f t="shared" si="98"/>
        <v>2.5290804836000005</v>
      </c>
      <c r="AW336" s="430">
        <f t="shared" si="99"/>
        <v>10.545925319600002</v>
      </c>
      <c r="AX336" s="516">
        <f t="shared" si="100"/>
        <v>7.2735535689357897</v>
      </c>
      <c r="AY336" s="606">
        <v>1.28</v>
      </c>
      <c r="AZ336" s="571">
        <v>18.079999999999998</v>
      </c>
      <c r="BA336" s="571">
        <v>-27.650000000000002</v>
      </c>
      <c r="BB336" s="571">
        <v>-0.91999999999999993</v>
      </c>
      <c r="BC336" s="571">
        <v>-6.77</v>
      </c>
      <c r="BE336" s="421">
        <v>2004</v>
      </c>
      <c r="BF336" s="421">
        <f t="shared" si="84"/>
        <v>2</v>
      </c>
      <c r="BG336" s="578">
        <v>6.65</v>
      </c>
      <c r="BH336" t="s">
        <v>3876</v>
      </c>
      <c r="BI336" t="s">
        <v>3877</v>
      </c>
    </row>
    <row r="337" spans="1:61" s="540" customFormat="1" ht="11.25" customHeight="1" x14ac:dyDescent="0.25">
      <c r="A337" s="602" t="s">
        <v>4637</v>
      </c>
      <c r="B337" s="546" t="s">
        <v>4632</v>
      </c>
      <c r="C337" s="734" t="s">
        <v>127</v>
      </c>
      <c r="D337" s="734" t="s">
        <v>3642</v>
      </c>
      <c r="E337" s="524">
        <v>9</v>
      </c>
      <c r="F337" s="33">
        <v>556</v>
      </c>
      <c r="G337" s="720" t="s">
        <v>105</v>
      </c>
      <c r="H337" s="720" t="s">
        <v>105</v>
      </c>
      <c r="I337" s="525">
        <v>64.900000000000006</v>
      </c>
      <c r="J337" s="526">
        <f t="shared" si="87"/>
        <v>1.3867488443759628</v>
      </c>
      <c r="K337" s="527">
        <v>0.9</v>
      </c>
      <c r="L337" s="528">
        <v>1</v>
      </c>
      <c r="M337" s="529">
        <f t="shared" si="88"/>
        <v>0.9</v>
      </c>
      <c r="N337" s="530" t="s">
        <v>1684</v>
      </c>
      <c r="O337" s="531">
        <v>0.85</v>
      </c>
      <c r="P337" s="714">
        <v>45888</v>
      </c>
      <c r="Q337" s="714">
        <v>45911</v>
      </c>
      <c r="R337" s="529">
        <f t="shared" si="89"/>
        <v>5.8823529411764763</v>
      </c>
      <c r="S337" s="474">
        <f>IF(INDEX(Historical!$D$7:$D$1190,MATCH(B337,Historical!$B$7:$B$1192,0))=0,"n/a",(INDEX(Historical!$C$7:$C$1190,MATCH(B337,Historical!$B$7:$B$1192,0))/INDEX(Historical!$D$7:$D$1190,MATCH(B337,Historical!$B$7:$B$1192,0))-1)*100)</f>
        <v>6.25</v>
      </c>
      <c r="T337" s="474">
        <f>IF(INDEX(Historical!$F$7:$F$1190,MATCH(B337,Historical!$B$7:$B$1192,0))=0,"n/a",((INDEX(Historical!$C$7:$C$1190,MATCH(B337,Historical!$B$7:$B$1192,0))/INDEX(Historical!$F$7:$F$1190,MATCH(B337,Historical!$B$7:$B$1192,0)))^(1/3)-1)*100)</f>
        <v>6.6858844342181811</v>
      </c>
      <c r="U337" s="474">
        <f>IF(INDEX(Historical!$H$7:$H$1190,MATCH(B337,Historical!$B$7:$B$1192,0))=0,"n/a",((INDEX(Historical!$C$7:$C$1190,MATCH(B337,Historical!$B$7:$B$1192,0))/INDEX(Historical!$H$7:$H$1190,MATCH(B337,Historical!$B$7:$B$1192,0)))^(1/5)-1)*100)</f>
        <v>7.2145025900850923</v>
      </c>
      <c r="V337" s="474" t="str">
        <f>IF(INDEX(Historical!$M$7:$M$1190,MATCH(B337,Historical!$B$7:$B$1192,0))=0,"n/a",((INDEX(Historical!$C$7:$C$1190,MATCH(B337,Historical!$B$7:$B$1192,0))/INDEX(Historical!$M$7:$M$1190,MATCH(B337,Historical!$B$7:$B$1192,0)))^(1/10)-1)*100)</f>
        <v>n/a</v>
      </c>
      <c r="W337" s="475" t="str">
        <f t="shared" si="90"/>
        <v>n/a</v>
      </c>
      <c r="X337" s="476">
        <f t="shared" si="91"/>
        <v>5.1532161357750654</v>
      </c>
      <c r="Y337" s="605"/>
      <c r="Z337" s="526">
        <f t="shared" si="92"/>
        <v>17.892644135188867</v>
      </c>
      <c r="AA337" s="533">
        <f t="shared" si="93"/>
        <v>12.902584493041751</v>
      </c>
      <c r="AB337" s="528">
        <v>5</v>
      </c>
      <c r="AC337" s="534">
        <v>5.03</v>
      </c>
      <c r="AD337" s="534" t="s">
        <v>135</v>
      </c>
      <c r="AE337" s="534">
        <v>0.68</v>
      </c>
      <c r="AF337" s="534">
        <v>2.09</v>
      </c>
      <c r="AG337" s="534">
        <v>17.25</v>
      </c>
      <c r="AH337" s="534" t="s">
        <v>135</v>
      </c>
      <c r="AI337" s="534" t="s">
        <v>135</v>
      </c>
      <c r="AJ337" s="534">
        <v>1.4000000000000001</v>
      </c>
      <c r="AK337" s="534" t="s">
        <v>135</v>
      </c>
      <c r="AL337" s="535">
        <v>755.64</v>
      </c>
      <c r="AM337" s="536">
        <v>38.76</v>
      </c>
      <c r="AN337" s="534">
        <v>0.28000000000000003</v>
      </c>
      <c r="AO337" s="537">
        <f t="shared" si="94"/>
        <v>-4.3013330585806955</v>
      </c>
      <c r="AP337" s="538">
        <f t="shared" si="95"/>
        <v>8.6012514344610551</v>
      </c>
      <c r="AQ337" s="582">
        <f t="shared" si="96"/>
        <v>9.4763324812105587</v>
      </c>
      <c r="AR337" s="430">
        <f>INDEX(Historical!$C$7:$C$1190,MATCH(B337,Historical!$B$7:$B$1214,0))*IF(AH337="n/a",1.03,IF(AH337&lt;0,1.01,IF(AH337&gt;10,1.1,(1+AH337/100))))</f>
        <v>0.87549999999999994</v>
      </c>
      <c r="AS337" s="533">
        <f t="shared" si="97"/>
        <v>0.90176499999999993</v>
      </c>
      <c r="AT337" s="533">
        <f t="shared" si="98"/>
        <v>0.92881795</v>
      </c>
      <c r="AU337" s="533">
        <f t="shared" si="98"/>
        <v>0.95668248850000004</v>
      </c>
      <c r="AV337" s="533">
        <f t="shared" si="98"/>
        <v>0.98538296315500007</v>
      </c>
      <c r="AW337" s="526">
        <f t="shared" si="99"/>
        <v>4.6481484016549999</v>
      </c>
      <c r="AX337" s="539">
        <f t="shared" si="100"/>
        <v>7.1620160272033884</v>
      </c>
      <c r="AY337" s="607">
        <v>0.4</v>
      </c>
      <c r="AZ337" s="536">
        <v>12.06</v>
      </c>
      <c r="BA337" s="536">
        <v>-32.78</v>
      </c>
      <c r="BB337" s="536">
        <v>0.54999999999999993</v>
      </c>
      <c r="BC337" s="536">
        <v>-8.9599999999999991</v>
      </c>
      <c r="BD337" s="592"/>
      <c r="BE337" s="421">
        <v>2017</v>
      </c>
      <c r="BF337" s="421">
        <f t="shared" si="84"/>
        <v>1</v>
      </c>
      <c r="BG337" s="559">
        <v>10.59</v>
      </c>
      <c r="BH337" t="s">
        <v>3876</v>
      </c>
      <c r="BI337" t="s">
        <v>3877</v>
      </c>
    </row>
    <row r="338" spans="1:61" ht="11.25" customHeight="1" x14ac:dyDescent="0.25">
      <c r="A338" s="577" t="s">
        <v>3968</v>
      </c>
      <c r="B338" s="405" t="s">
        <v>3958</v>
      </c>
      <c r="C338" s="734" t="s">
        <v>107</v>
      </c>
      <c r="D338" s="734" t="s">
        <v>3929</v>
      </c>
      <c r="E338" s="504">
        <v>9</v>
      </c>
      <c r="F338" s="33">
        <v>538</v>
      </c>
      <c r="G338" s="33" t="s">
        <v>105</v>
      </c>
      <c r="H338" s="33" t="s">
        <v>105</v>
      </c>
      <c r="I338" s="573">
        <v>64.849999999999994</v>
      </c>
      <c r="J338" s="430">
        <f t="shared" si="87"/>
        <v>2.4672320740169624</v>
      </c>
      <c r="K338" s="575">
        <v>0.4</v>
      </c>
      <c r="L338" s="406">
        <v>4</v>
      </c>
      <c r="M338" s="423">
        <f t="shared" si="88"/>
        <v>1.6</v>
      </c>
      <c r="N338" s="183" t="s">
        <v>492</v>
      </c>
      <c r="O338" s="508">
        <v>0.35</v>
      </c>
      <c r="P338" s="422">
        <v>45702</v>
      </c>
      <c r="Q338" s="422">
        <v>45715</v>
      </c>
      <c r="R338" s="423">
        <f t="shared" si="89"/>
        <v>14.285714285714299</v>
      </c>
      <c r="S338" s="474">
        <f>IF(INDEX(Historical!$D$7:$D$1190,MATCH(B338,Historical!$B$7:$B$1192,0))=0,"n/a",(INDEX(Historical!$C$7:$C$1190,MATCH(B338,Historical!$B$7:$B$1192,0))/INDEX(Historical!$D$7:$D$1190,MATCH(B338,Historical!$B$7:$B$1192,0))-1)*100)</f>
        <v>8.3333333333333481</v>
      </c>
      <c r="T338" s="474">
        <f>IF(INDEX(Historical!$F$7:$F$1190,MATCH(B338,Historical!$B$7:$B$1192,0))=0,"n/a",((INDEX(Historical!$C$7:$C$1190,MATCH(B338,Historical!$B$7:$B$1192,0))/INDEX(Historical!$F$7:$F$1190,MATCH(B338,Historical!$B$7:$B$1192,0)))^(1/3)-1)*100)</f>
        <v>15.030083846845788</v>
      </c>
      <c r="U338" s="474">
        <f>IF(INDEX(Historical!$H$7:$H$1190,MATCH(B338,Historical!$B$7:$B$1192,0))=0,"n/a",((INDEX(Historical!$C$7:$C$1190,MATCH(B338,Historical!$B$7:$B$1192,0))/INDEX(Historical!$H$7:$H$1190,MATCH(B338,Historical!$B$7:$B$1192,0)))^(1/5)-1)*100)</f>
        <v>22.332362460890053</v>
      </c>
      <c r="V338" s="474">
        <f>IF(INDEX(Historical!$M$7:$M$1190,MATCH(B338,Historical!$B$7:$B$1192,0))=0,"n/a",((INDEX(Historical!$C$7:$C$1190,MATCH(B338,Historical!$B$7:$B$1192,0))/INDEX(Historical!$M$7:$M$1190,MATCH(B338,Historical!$B$7:$B$1192,0)))^(1/10)-1)*100)</f>
        <v>18.542390528336085</v>
      </c>
      <c r="W338" s="475">
        <f t="shared" si="90"/>
        <v>1.2043950011063684</v>
      </c>
      <c r="X338" s="476" t="str">
        <f t="shared" si="91"/>
        <v>n/a</v>
      </c>
      <c r="Y338" s="452" t="s">
        <v>4835</v>
      </c>
      <c r="Z338" s="430">
        <f t="shared" si="92"/>
        <v>60.606060606060609</v>
      </c>
      <c r="AA338" s="581">
        <f t="shared" si="93"/>
        <v>24.564393939393938</v>
      </c>
      <c r="AB338" s="406">
        <v>11</v>
      </c>
      <c r="AC338" s="568">
        <v>2.64</v>
      </c>
      <c r="AD338" s="568">
        <v>1.04</v>
      </c>
      <c r="AE338" s="568">
        <v>1.48</v>
      </c>
      <c r="AF338" s="568">
        <v>1.3</v>
      </c>
      <c r="AG338" s="568">
        <v>5.75</v>
      </c>
      <c r="AH338" s="568">
        <v>-24.19</v>
      </c>
      <c r="AI338" s="568">
        <v>81.910000000000011</v>
      </c>
      <c r="AJ338" s="568">
        <v>-0.32</v>
      </c>
      <c r="AK338" s="568">
        <v>23.56</v>
      </c>
      <c r="AL338" s="576">
        <v>13380</v>
      </c>
      <c r="AM338" s="571">
        <v>20.440000000000001</v>
      </c>
      <c r="AN338" s="568">
        <v>3.32</v>
      </c>
      <c r="AO338" s="510">
        <f t="shared" si="94"/>
        <v>0.23520059551307781</v>
      </c>
      <c r="AP338" s="511">
        <f t="shared" si="95"/>
        <v>24.799594534907015</v>
      </c>
      <c r="AQ338" s="582">
        <f t="shared" si="96"/>
        <v>19.133374596545959</v>
      </c>
      <c r="AR338" s="430">
        <f>INDEX(Historical!$C$7:$C$1190,MATCH(B338,Historical!$B$7:$B$1214,0))*IF(AH338="n/a",1.03,IF(AH338&lt;0,1.01,IF(AH338&gt;10,1.1,(1+AH338/100))))</f>
        <v>1.3130000000000002</v>
      </c>
      <c r="AS338" s="581">
        <f t="shared" si="97"/>
        <v>1.4443000000000004</v>
      </c>
      <c r="AT338" s="581">
        <f t="shared" si="98"/>
        <v>1.5887300000000004</v>
      </c>
      <c r="AU338" s="581">
        <f t="shared" si="98"/>
        <v>1.7476030000000007</v>
      </c>
      <c r="AV338" s="581">
        <f t="shared" si="98"/>
        <v>1.9223633000000009</v>
      </c>
      <c r="AW338" s="430">
        <f t="shared" si="99"/>
        <v>8.015996300000003</v>
      </c>
      <c r="AX338" s="516">
        <f t="shared" si="100"/>
        <v>12.360826985350815</v>
      </c>
      <c r="AY338" s="606">
        <v>1.49</v>
      </c>
      <c r="AZ338" s="571">
        <v>65.100000000000009</v>
      </c>
      <c r="BA338" s="571">
        <v>-21.560000000000002</v>
      </c>
      <c r="BB338" s="571">
        <v>12.030000000000001</v>
      </c>
      <c r="BC338" s="571">
        <v>4.87</v>
      </c>
      <c r="BE338" s="421">
        <v>2017</v>
      </c>
      <c r="BF338" s="421">
        <f t="shared" si="84"/>
        <v>1</v>
      </c>
      <c r="BG338" s="578">
        <v>0.89</v>
      </c>
      <c r="BH338" t="s">
        <v>3876</v>
      </c>
      <c r="BI338" t="s">
        <v>3877</v>
      </c>
    </row>
    <row r="339" spans="1:61" ht="11.25" customHeight="1" x14ac:dyDescent="0.25">
      <c r="A339" s="95" t="s">
        <v>4308</v>
      </c>
      <c r="B339" s="405" t="s">
        <v>611</v>
      </c>
      <c r="C339" s="734" t="s">
        <v>127</v>
      </c>
      <c r="D339" s="734" t="s">
        <v>3642</v>
      </c>
      <c r="E339" s="504">
        <v>21</v>
      </c>
      <c r="F339" s="33">
        <v>198</v>
      </c>
      <c r="G339" s="33" t="s">
        <v>105</v>
      </c>
      <c r="H339" s="33" t="s">
        <v>105</v>
      </c>
      <c r="I339" s="573">
        <v>111.57</v>
      </c>
      <c r="J339" s="430">
        <f t="shared" si="87"/>
        <v>2.8681545218248639</v>
      </c>
      <c r="K339" s="575">
        <v>0.8</v>
      </c>
      <c r="L339" s="406">
        <v>4</v>
      </c>
      <c r="M339" s="423">
        <f t="shared" si="88"/>
        <v>3.2</v>
      </c>
      <c r="N339" s="183" t="s">
        <v>262</v>
      </c>
      <c r="O339" s="505">
        <v>0.78</v>
      </c>
      <c r="P339" s="422">
        <v>45916</v>
      </c>
      <c r="Q339" s="422">
        <v>45937</v>
      </c>
      <c r="R339" s="423">
        <f t="shared" si="89"/>
        <v>2.5641025641025665</v>
      </c>
      <c r="S339" s="474">
        <f>IF(INDEX(Historical!$D$7:$D$1190,MATCH(B339,Historical!$B$7:$B$1192,0))=0,"n/a",(INDEX(Historical!$C$7:$C$1190,MATCH(B339,Historical!$B$7:$B$1192,0))/INDEX(Historical!$D$7:$D$1190,MATCH(B339,Historical!$B$7:$B$1192,0))-1)*100)</f>
        <v>5.2910052910052796</v>
      </c>
      <c r="T339" s="474">
        <f>IF(INDEX(Historical!$F$7:$F$1190,MATCH(B339,Historical!$B$7:$B$1192,0))=0,"n/a",((INDEX(Historical!$C$7:$C$1190,MATCH(B339,Historical!$B$7:$B$1192,0))/INDEX(Historical!$F$7:$F$1190,MATCH(B339,Historical!$B$7:$B$1192,0)))^(1/3)-1)*100)</f>
        <v>7.3039728856025832</v>
      </c>
      <c r="U339" s="474">
        <f>IF(INDEX(Historical!$H$7:$H$1190,MATCH(B339,Historical!$B$7:$B$1192,0))=0,"n/a",((INDEX(Historical!$C$7:$C$1190,MATCH(B339,Historical!$B$7:$B$1192,0))/INDEX(Historical!$H$7:$H$1190,MATCH(B339,Historical!$B$7:$B$1192,0)))^(1/5)-1)*100)</f>
        <v>8.3385123953267026</v>
      </c>
      <c r="V339" s="474">
        <f>IF(INDEX(Historical!$M$7:$M$1190,MATCH(B339,Historical!$B$7:$B$1192,0))=0,"n/a",((INDEX(Historical!$C$7:$C$1190,MATCH(B339,Historical!$B$7:$B$1192,0))/INDEX(Historical!$M$7:$M$1190,MATCH(B339,Historical!$B$7:$B$1192,0)))^(1/10)-1)*100)</f>
        <v>8.8362166746363648</v>
      </c>
      <c r="W339" s="475">
        <f t="shared" si="90"/>
        <v>0.94367450486606086</v>
      </c>
      <c r="X339" s="476" t="str">
        <f t="shared" si="91"/>
        <v>n/a</v>
      </c>
      <c r="Y339" s="444"/>
      <c r="Z339" s="430">
        <f t="shared" si="92"/>
        <v>74.592074592074596</v>
      </c>
      <c r="AA339" s="581">
        <f t="shared" si="93"/>
        <v>26.006993006993007</v>
      </c>
      <c r="AB339" s="406">
        <v>9</v>
      </c>
      <c r="AC339" s="568">
        <v>4.29</v>
      </c>
      <c r="AD339" s="568">
        <v>8.44</v>
      </c>
      <c r="AE339" s="568">
        <v>1.36</v>
      </c>
      <c r="AF339" s="568">
        <v>2.2400000000000002</v>
      </c>
      <c r="AG339" s="568">
        <v>8.7900000000000009</v>
      </c>
      <c r="AH339" s="568">
        <v>-18.099999999999998</v>
      </c>
      <c r="AI339" s="568">
        <v>15.89</v>
      </c>
      <c r="AJ339" s="568">
        <v>-2.31</v>
      </c>
      <c r="AK339" s="568">
        <v>3.08</v>
      </c>
      <c r="AL339" s="576">
        <v>2170</v>
      </c>
      <c r="AM339" s="571">
        <v>21.42</v>
      </c>
      <c r="AN339" s="568">
        <v>0.17</v>
      </c>
      <c r="AO339" s="510">
        <f t="shared" si="94"/>
        <v>-14.800326089841441</v>
      </c>
      <c r="AP339" s="511">
        <f t="shared" si="95"/>
        <v>11.206666917151566</v>
      </c>
      <c r="AQ339" s="582">
        <f t="shared" si="96"/>
        <v>60.90806807430873</v>
      </c>
      <c r="AR339" s="430">
        <f>INDEX(Historical!$C$7:$C$1190,MATCH(B339,Historical!$B$7:$B$1214,0))*IF(AH339="n/a",1.03,IF(AH339&lt;0,1.01,IF(AH339&gt;10,1.1,(1+AH339/100))))</f>
        <v>3.01485</v>
      </c>
      <c r="AS339" s="581">
        <f t="shared" si="97"/>
        <v>3.3163350000000005</v>
      </c>
      <c r="AT339" s="581">
        <f t="shared" si="98"/>
        <v>3.4184781180000003</v>
      </c>
      <c r="AU339" s="581">
        <f t="shared" si="98"/>
        <v>3.5237672440344001</v>
      </c>
      <c r="AV339" s="581">
        <f t="shared" si="98"/>
        <v>3.6322992751506593</v>
      </c>
      <c r="AW339" s="430">
        <f t="shared" si="99"/>
        <v>16.905729637185061</v>
      </c>
      <c r="AX339" s="516">
        <f t="shared" si="100"/>
        <v>15.152576532387792</v>
      </c>
      <c r="AY339" s="606">
        <v>0.42</v>
      </c>
      <c r="AZ339" s="571">
        <v>4.8599999999999994</v>
      </c>
      <c r="BA339" s="571">
        <v>-38.29</v>
      </c>
      <c r="BB339" s="571">
        <v>-2.7</v>
      </c>
      <c r="BC339" s="571">
        <v>-15.379999999999999</v>
      </c>
      <c r="BE339" s="421">
        <v>2005</v>
      </c>
      <c r="BF339" s="421">
        <f t="shared" si="84"/>
        <v>2</v>
      </c>
      <c r="BG339" s="578">
        <v>6</v>
      </c>
      <c r="BH339" t="s">
        <v>3876</v>
      </c>
      <c r="BI339" t="s">
        <v>3877</v>
      </c>
    </row>
    <row r="340" spans="1:61" ht="11.25" customHeight="1" x14ac:dyDescent="0.25">
      <c r="A340" s="95" t="s">
        <v>4309</v>
      </c>
      <c r="B340" s="405" t="s">
        <v>256</v>
      </c>
      <c r="C340" s="734" t="s">
        <v>107</v>
      </c>
      <c r="D340" s="734" t="s">
        <v>4810</v>
      </c>
      <c r="E340" s="504">
        <v>35</v>
      </c>
      <c r="F340" s="33">
        <v>83</v>
      </c>
      <c r="G340" s="33" t="s">
        <v>36</v>
      </c>
      <c r="H340" s="33" t="s">
        <v>105</v>
      </c>
      <c r="I340" s="568">
        <v>163.26</v>
      </c>
      <c r="J340" s="430">
        <f t="shared" si="87"/>
        <v>1.42104618400098</v>
      </c>
      <c r="K340" s="579">
        <v>0.57999999999999996</v>
      </c>
      <c r="L340" s="406">
        <v>4</v>
      </c>
      <c r="M340" s="423">
        <f t="shared" si="88"/>
        <v>2.3199999999999998</v>
      </c>
      <c r="N340" s="183" t="s">
        <v>567</v>
      </c>
      <c r="O340" s="506">
        <v>0.55000000000000004</v>
      </c>
      <c r="P340" s="422">
        <v>45722</v>
      </c>
      <c r="Q340" s="422">
        <v>45741</v>
      </c>
      <c r="R340" s="423">
        <f t="shared" si="89"/>
        <v>5.454545454545439</v>
      </c>
      <c r="S340" s="474">
        <f>IF(INDEX(Historical!$D$7:$D$1190,MATCH(B340,Historical!$B$7:$B$1192,0))=0,"n/a",(INDEX(Historical!$C$7:$C$1190,MATCH(B340,Historical!$B$7:$B$1192,0))/INDEX(Historical!$D$7:$D$1190,MATCH(B340,Historical!$B$7:$B$1192,0))-1)*100)</f>
        <v>5.7692307692307709</v>
      </c>
      <c r="T340" s="474">
        <f>IF(INDEX(Historical!$F$7:$F$1190,MATCH(B340,Historical!$B$7:$B$1192,0))=0,"n/a",((INDEX(Historical!$C$7:$C$1190,MATCH(B340,Historical!$B$7:$B$1192,0))/INDEX(Historical!$F$7:$F$1190,MATCH(B340,Historical!$B$7:$B$1192,0)))^(1/3)-1)*100)</f>
        <v>6.1373611981101694</v>
      </c>
      <c r="U340" s="474">
        <f>IF(INDEX(Historical!$H$7:$H$1190,MATCH(B340,Historical!$B$7:$B$1192,0))=0,"n/a",((INDEX(Historical!$C$7:$C$1190,MATCH(B340,Historical!$B$7:$B$1192,0))/INDEX(Historical!$H$7:$H$1190,MATCH(B340,Historical!$B$7:$B$1192,0)))^(1/5)-1)*100)</f>
        <v>6.5762756635474151</v>
      </c>
      <c r="V340" s="474">
        <f>IF(INDEX(Historical!$M$7:$M$1190,MATCH(B340,Historical!$B$7:$B$1192,0))=0,"n/a",((INDEX(Historical!$C$7:$C$1190,MATCH(B340,Historical!$B$7:$B$1192,0))/INDEX(Historical!$M$7:$M$1190,MATCH(B340,Historical!$B$7:$B$1192,0)))^(1/10)-1)*100)</f>
        <v>9.5958226385217227</v>
      </c>
      <c r="W340" s="475">
        <f t="shared" si="90"/>
        <v>0.68532692936064088</v>
      </c>
      <c r="X340" s="476">
        <f t="shared" si="91"/>
        <v>0.6511164023314272</v>
      </c>
      <c r="Y340" s="574" t="s">
        <v>151</v>
      </c>
      <c r="Z340" s="430">
        <f t="shared" si="92"/>
        <v>37.179487179487175</v>
      </c>
      <c r="AA340" s="581">
        <f t="shared" si="93"/>
        <v>26.163461538461537</v>
      </c>
      <c r="AB340" s="406">
        <v>6</v>
      </c>
      <c r="AC340" s="568">
        <v>6.24</v>
      </c>
      <c r="AD340" s="568">
        <v>3.85</v>
      </c>
      <c r="AE340" s="568">
        <v>5.05</v>
      </c>
      <c r="AF340" s="568">
        <v>5.58</v>
      </c>
      <c r="AG340" s="568">
        <v>22.939999999999998</v>
      </c>
      <c r="AH340" s="568">
        <v>2.87</v>
      </c>
      <c r="AI340" s="568">
        <v>7.7200000000000006</v>
      </c>
      <c r="AJ340" s="568">
        <v>10.100000000000001</v>
      </c>
      <c r="AK340" s="568">
        <v>6.8000000000000007</v>
      </c>
      <c r="AL340" s="576">
        <v>11900</v>
      </c>
      <c r="AM340" s="571">
        <v>0.57999999999999996</v>
      </c>
      <c r="AN340" s="568">
        <v>0.02</v>
      </c>
      <c r="AO340" s="510">
        <f t="shared" si="94"/>
        <v>-18.166139690913141</v>
      </c>
      <c r="AP340" s="511">
        <f t="shared" si="95"/>
        <v>7.9973218475483954</v>
      </c>
      <c r="AQ340" s="582">
        <f t="shared" si="96"/>
        <v>154.7260972405156</v>
      </c>
      <c r="AR340" s="430">
        <f>INDEX(Historical!$C$7:$C$1190,MATCH(B340,Historical!$B$7:$B$1214,0))*IF(AH340="n/a",1.03,IF(AH340&lt;0,1.01,IF(AH340&gt;10,1.1,(1+AH340/100))))</f>
        <v>2.2631399999999999</v>
      </c>
      <c r="AS340" s="581">
        <f t="shared" si="97"/>
        <v>2.4378544079999998</v>
      </c>
      <c r="AT340" s="581">
        <f t="shared" si="98"/>
        <v>2.6036285077439998</v>
      </c>
      <c r="AU340" s="581">
        <f t="shared" si="98"/>
        <v>2.7806752462705919</v>
      </c>
      <c r="AV340" s="581">
        <f t="shared" si="98"/>
        <v>2.9697611630169924</v>
      </c>
      <c r="AW340" s="430">
        <f t="shared" si="99"/>
        <v>13.055059325031584</v>
      </c>
      <c r="AX340" s="516">
        <f t="shared" si="100"/>
        <v>7.9964837223028207</v>
      </c>
      <c r="AY340" s="606">
        <v>0.79</v>
      </c>
      <c r="AZ340" s="571">
        <v>3.46</v>
      </c>
      <c r="BA340" s="571">
        <v>-16.7</v>
      </c>
      <c r="BB340" s="571">
        <v>-5</v>
      </c>
      <c r="BC340" s="571">
        <v>-6.58</v>
      </c>
      <c r="BE340" s="421">
        <v>1991</v>
      </c>
      <c r="BF340" s="421">
        <f t="shared" si="84"/>
        <v>3</v>
      </c>
      <c r="BG340" s="578">
        <v>14.95</v>
      </c>
      <c r="BH340" t="s">
        <v>3876</v>
      </c>
      <c r="BI340" t="s">
        <v>3877</v>
      </c>
    </row>
    <row r="341" spans="1:61" ht="11.25" customHeight="1" x14ac:dyDescent="0.25">
      <c r="A341" s="8" t="s">
        <v>257</v>
      </c>
      <c r="B341" s="405" t="s">
        <v>258</v>
      </c>
      <c r="C341" s="734" t="s">
        <v>152</v>
      </c>
      <c r="D341" s="734" t="s">
        <v>3662</v>
      </c>
      <c r="E341" s="504">
        <v>63</v>
      </c>
      <c r="F341" s="33">
        <v>10</v>
      </c>
      <c r="G341" s="33" t="s">
        <v>36</v>
      </c>
      <c r="H341" s="33" t="s">
        <v>36</v>
      </c>
      <c r="I341" s="568">
        <v>177.17</v>
      </c>
      <c r="J341" s="430">
        <f t="shared" si="87"/>
        <v>2.935034147993453</v>
      </c>
      <c r="K341" s="575">
        <v>1.3</v>
      </c>
      <c r="L341" s="406">
        <v>4</v>
      </c>
      <c r="M341" s="423">
        <f t="shared" si="88"/>
        <v>5.2</v>
      </c>
      <c r="N341" s="183" t="s">
        <v>110</v>
      </c>
      <c r="O341" s="505">
        <v>1.24</v>
      </c>
      <c r="P341" s="422">
        <v>45804</v>
      </c>
      <c r="Q341" s="422">
        <v>45818</v>
      </c>
      <c r="R341" s="423">
        <f t="shared" si="89"/>
        <v>4.8387096774193585</v>
      </c>
      <c r="S341" s="474">
        <f>IF(INDEX(Historical!$D$7:$D$1190,MATCH(B341,Historical!$B$7:$B$1192,0))=0,"n/a",(INDEX(Historical!$C$7:$C$1190,MATCH(B341,Historical!$B$7:$B$1192,0))/INDEX(Historical!$D$7:$D$1190,MATCH(B341,Historical!$B$7:$B$1192,0))-1)*100)</f>
        <v>4.4680851063829685</v>
      </c>
      <c r="T341" s="474">
        <f>IF(INDEX(Historical!$F$7:$F$1190,MATCH(B341,Historical!$B$7:$B$1192,0))=0,"n/a",((INDEX(Historical!$C$7:$C$1190,MATCH(B341,Historical!$B$7:$B$1192,0))/INDEX(Historical!$F$7:$F$1190,MATCH(B341,Historical!$B$7:$B$1192,0)))^(1/3)-1)*100)</f>
        <v>5.427964836529342</v>
      </c>
      <c r="U341" s="474">
        <f>IF(INDEX(Historical!$H$7:$H$1190,MATCH(B341,Historical!$B$7:$B$1192,0))=0,"n/a",((INDEX(Historical!$C$7:$C$1190,MATCH(B341,Historical!$B$7:$B$1192,0))/INDEX(Historical!$H$7:$H$1190,MATCH(B341,Historical!$B$7:$B$1192,0)))^(1/5)-1)*100)</f>
        <v>5.5382879836247012</v>
      </c>
      <c r="V341" s="474">
        <f>IF(INDEX(Historical!$M$7:$M$1190,MATCH(B341,Historical!$B$7:$B$1192,0))=0,"n/a",((INDEX(Historical!$C$7:$C$1190,MATCH(B341,Historical!$B$7:$B$1192,0))/INDEX(Historical!$M$7:$M$1190,MATCH(B341,Historical!$B$7:$B$1192,0)))^(1/10)-1)*100)</f>
        <v>5.9295777201574751</v>
      </c>
      <c r="W341" s="475">
        <f t="shared" si="90"/>
        <v>0.93401052233406223</v>
      </c>
      <c r="X341" s="476">
        <f t="shared" si="91"/>
        <v>10.069614515681277</v>
      </c>
      <c r="Y341" s="405"/>
      <c r="Z341" s="430">
        <f t="shared" si="92"/>
        <v>55.614973262032088</v>
      </c>
      <c r="AA341" s="581">
        <f t="shared" si="93"/>
        <v>18.948663101604279</v>
      </c>
      <c r="AB341" s="406">
        <v>12</v>
      </c>
      <c r="AC341" s="568">
        <v>9.35</v>
      </c>
      <c r="AD341" s="568">
        <v>2.87</v>
      </c>
      <c r="AE341" s="568">
        <v>4.71</v>
      </c>
      <c r="AF341" s="568">
        <v>5.43</v>
      </c>
      <c r="AG341" s="568">
        <v>30.209999999999997</v>
      </c>
      <c r="AH341" s="568">
        <v>8.6</v>
      </c>
      <c r="AI341" s="568">
        <v>4.51</v>
      </c>
      <c r="AJ341" s="568">
        <v>0.54999999999999993</v>
      </c>
      <c r="AK341" s="568">
        <v>6.6000000000000005</v>
      </c>
      <c r="AL341" s="576">
        <v>426690</v>
      </c>
      <c r="AM341" s="571">
        <v>0.13</v>
      </c>
      <c r="AN341" s="568">
        <v>0.65</v>
      </c>
      <c r="AO341" s="510">
        <f t="shared" si="94"/>
        <v>-10.475340969986124</v>
      </c>
      <c r="AP341" s="511">
        <f t="shared" si="95"/>
        <v>8.4733221316181542</v>
      </c>
      <c r="AQ341" s="582">
        <f t="shared" si="96"/>
        <v>113.84443010096143</v>
      </c>
      <c r="AR341" s="430">
        <f>INDEX(Historical!$C$7:$C$1190,MATCH(B341,Historical!$B$7:$B$1214,0))*IF(AH341="n/a",1.03,IF(AH341&lt;0,1.01,IF(AH341&gt;10,1.1,(1+AH341/100))))</f>
        <v>5.3322600000000007</v>
      </c>
      <c r="AS341" s="581">
        <f t="shared" si="97"/>
        <v>5.5727449260000004</v>
      </c>
      <c r="AT341" s="581">
        <f t="shared" si="98"/>
        <v>5.9405460911160004</v>
      </c>
      <c r="AU341" s="581">
        <f t="shared" si="98"/>
        <v>6.3326221331296564</v>
      </c>
      <c r="AV341" s="581">
        <f t="shared" si="98"/>
        <v>6.7505751939162142</v>
      </c>
      <c r="AW341" s="430">
        <f t="shared" si="99"/>
        <v>29.928748344161875</v>
      </c>
      <c r="AX341" s="516">
        <f t="shared" si="100"/>
        <v>16.892672768618773</v>
      </c>
      <c r="AY341" s="606">
        <v>0.39</v>
      </c>
      <c r="AZ341" s="571">
        <v>25.94</v>
      </c>
      <c r="BA341" s="571">
        <v>-2.1999999999999997</v>
      </c>
      <c r="BB341" s="571">
        <v>6.81</v>
      </c>
      <c r="BC341" s="571">
        <v>12.86</v>
      </c>
      <c r="BE341" s="421">
        <v>1963</v>
      </c>
      <c r="BF341" s="421">
        <f t="shared" si="84"/>
        <v>7</v>
      </c>
      <c r="BG341" s="578">
        <v>12.1</v>
      </c>
      <c r="BH341" t="s">
        <v>3876</v>
      </c>
      <c r="BI341" t="s">
        <v>3877</v>
      </c>
    </row>
    <row r="342" spans="1:61" ht="11.25" customHeight="1" x14ac:dyDescent="0.25">
      <c r="A342" s="95" t="s">
        <v>1263</v>
      </c>
      <c r="B342" s="405" t="s">
        <v>1264</v>
      </c>
      <c r="C342" s="734" t="s">
        <v>243</v>
      </c>
      <c r="D342" s="734" t="s">
        <v>3659</v>
      </c>
      <c r="E342" s="504">
        <v>12</v>
      </c>
      <c r="F342" s="33">
        <v>428</v>
      </c>
      <c r="G342" s="33" t="s">
        <v>105</v>
      </c>
      <c r="H342" s="33" t="s">
        <v>105</v>
      </c>
      <c r="I342" s="573">
        <v>40.32</v>
      </c>
      <c r="J342" s="430">
        <f t="shared" si="87"/>
        <v>3.2738095238095242</v>
      </c>
      <c r="K342" s="575">
        <v>0.33</v>
      </c>
      <c r="L342" s="406">
        <v>4</v>
      </c>
      <c r="M342" s="423">
        <f t="shared" si="88"/>
        <v>1.32</v>
      </c>
      <c r="N342" s="183" t="s">
        <v>3351</v>
      </c>
      <c r="O342" s="505">
        <v>0.31</v>
      </c>
      <c r="P342" s="609">
        <v>45211</v>
      </c>
      <c r="Q342" s="609">
        <v>45226</v>
      </c>
      <c r="R342" s="423">
        <f t="shared" si="89"/>
        <v>6.4516129032258114</v>
      </c>
      <c r="S342" s="474">
        <f>IF(INDEX(Historical!$D$7:$D$1190,MATCH(B342,Historical!$B$7:$B$1192,0))=0,"n/a",(INDEX(Historical!$C$7:$C$1190,MATCH(B342,Historical!$B$7:$B$1192,0))/INDEX(Historical!$D$7:$D$1190,MATCH(B342,Historical!$B$7:$B$1192,0))-1)*100)</f>
        <v>4.7619047619047672</v>
      </c>
      <c r="T342" s="474">
        <f>IF(INDEX(Historical!$F$7:$F$1190,MATCH(B342,Historical!$B$7:$B$1192,0))=0,"n/a",((INDEX(Historical!$C$7:$C$1190,MATCH(B342,Historical!$B$7:$B$1192,0))/INDEX(Historical!$F$7:$F$1190,MATCH(B342,Historical!$B$7:$B$1192,0)))^(1/3)-1)*100)</f>
        <v>12.382061455639448</v>
      </c>
      <c r="U342" s="474">
        <f>IF(INDEX(Historical!$H$7:$H$1190,MATCH(B342,Historical!$B$7:$B$1192,0))=0,"n/a",((INDEX(Historical!$C$7:$C$1190,MATCH(B342,Historical!$B$7:$B$1192,0))/INDEX(Historical!$H$7:$H$1190,MATCH(B342,Historical!$B$7:$B$1192,0)))^(1/5)-1)*100)</f>
        <v>17.474710628340738</v>
      </c>
      <c r="V342" s="474">
        <f>IF(INDEX(Historical!$M$7:$M$1190,MATCH(B342,Historical!$B$7:$B$1192,0))=0,"n/a",((INDEX(Historical!$C$7:$C$1190,MATCH(B342,Historical!$B$7:$B$1192,0))/INDEX(Historical!$M$7:$M$1190,MATCH(B342,Historical!$B$7:$B$1192,0)))^(1/10)-1)*100)</f>
        <v>15.969895987933814</v>
      </c>
      <c r="W342" s="475">
        <f t="shared" si="90"/>
        <v>1.0942282054650763</v>
      </c>
      <c r="X342" s="476" t="str">
        <f t="shared" si="91"/>
        <v>n/a</v>
      </c>
      <c r="Y342" s="451" t="s">
        <v>4947</v>
      </c>
      <c r="Z342" s="430" t="str">
        <f t="shared" si="92"/>
        <v>n/a</v>
      </c>
      <c r="AA342" s="581" t="str">
        <f t="shared" si="93"/>
        <v>n/a</v>
      </c>
      <c r="AB342" s="406">
        <v>9</v>
      </c>
      <c r="AC342" s="568">
        <v>-3.88</v>
      </c>
      <c r="AD342" s="568" t="s">
        <v>135</v>
      </c>
      <c r="AE342" s="568">
        <v>0.74</v>
      </c>
      <c r="AF342" s="568">
        <v>0.92</v>
      </c>
      <c r="AG342" s="568">
        <v>-8.33</v>
      </c>
      <c r="AH342" s="568">
        <v>54.230000000000004</v>
      </c>
      <c r="AI342" s="568">
        <v>188.24</v>
      </c>
      <c r="AJ342" s="568" t="s">
        <v>135</v>
      </c>
      <c r="AK342" s="568" t="s">
        <v>135</v>
      </c>
      <c r="AL342" s="576">
        <v>413.78</v>
      </c>
      <c r="AM342" s="571">
        <v>18.5</v>
      </c>
      <c r="AN342" s="568">
        <v>0.1</v>
      </c>
      <c r="AO342" s="510" t="str">
        <f t="shared" si="94"/>
        <v>n/a</v>
      </c>
      <c r="AP342" s="511">
        <f t="shared" si="95"/>
        <v>20.748520152150263</v>
      </c>
      <c r="AQ342" s="582" t="str">
        <f t="shared" si="96"/>
        <v>n/a</v>
      </c>
      <c r="AR342" s="430">
        <f>INDEX(Historical!$C$7:$C$1190,MATCH(B342,Historical!$B$7:$B$1214,0))*IF(AH342="n/a",1.03,IF(AH342&lt;0,1.01,IF(AH342&gt;10,1.1,(1+AH342/100))))</f>
        <v>1.4520000000000002</v>
      </c>
      <c r="AS342" s="581">
        <f t="shared" si="97"/>
        <v>1.5972000000000004</v>
      </c>
      <c r="AT342" s="581">
        <f t="shared" si="98"/>
        <v>1.6451160000000005</v>
      </c>
      <c r="AU342" s="581">
        <f t="shared" si="98"/>
        <v>1.6944694800000004</v>
      </c>
      <c r="AV342" s="581">
        <f t="shared" si="98"/>
        <v>1.7453035644000006</v>
      </c>
      <c r="AW342" s="430">
        <f t="shared" si="99"/>
        <v>8.1340890444000031</v>
      </c>
      <c r="AX342" s="516">
        <f t="shared" si="100"/>
        <v>20.173831955357148</v>
      </c>
      <c r="AY342" s="606">
        <v>0.87</v>
      </c>
      <c r="AZ342" s="571">
        <v>89.03</v>
      </c>
      <c r="BA342" s="571">
        <v>-5.9700000000000006</v>
      </c>
      <c r="BB342" s="571">
        <v>15.85</v>
      </c>
      <c r="BC342" s="571">
        <v>32.06</v>
      </c>
      <c r="BE342" s="421">
        <v>2013</v>
      </c>
      <c r="BF342" s="421">
        <f t="shared" si="84"/>
        <v>1</v>
      </c>
      <c r="BG342" s="578">
        <v>-6.01</v>
      </c>
      <c r="BH342" t="s">
        <v>3876</v>
      </c>
      <c r="BI342" t="s">
        <v>3877</v>
      </c>
    </row>
    <row r="343" spans="1:61" ht="11.25" customHeight="1" x14ac:dyDescent="0.25">
      <c r="A343" s="95" t="s">
        <v>1267</v>
      </c>
      <c r="B343" s="405" t="s">
        <v>1268</v>
      </c>
      <c r="C343" s="734" t="s">
        <v>107</v>
      </c>
      <c r="D343" s="734" t="s">
        <v>3652</v>
      </c>
      <c r="E343" s="504">
        <v>15</v>
      </c>
      <c r="F343" s="33">
        <v>310</v>
      </c>
      <c r="G343" s="33" t="s">
        <v>36</v>
      </c>
      <c r="H343" s="33" t="s">
        <v>36</v>
      </c>
      <c r="I343" s="573">
        <v>301.42</v>
      </c>
      <c r="J343" s="430">
        <f t="shared" si="87"/>
        <v>1.8578727357176033</v>
      </c>
      <c r="K343" s="575">
        <v>1.4</v>
      </c>
      <c r="L343" s="406">
        <v>4</v>
      </c>
      <c r="M343" s="423">
        <f t="shared" si="88"/>
        <v>5.6</v>
      </c>
      <c r="N343" s="183" t="s">
        <v>159</v>
      </c>
      <c r="O343" s="505">
        <v>1.25</v>
      </c>
      <c r="P343" s="422">
        <v>45751</v>
      </c>
      <c r="Q343" s="422">
        <v>45777</v>
      </c>
      <c r="R343" s="423">
        <f t="shared" si="89"/>
        <v>11.999999999999993</v>
      </c>
      <c r="S343" s="474">
        <f>IF(INDEX(Historical!$D$7:$D$1190,MATCH(B343,Historical!$B$7:$B$1192,0))=0,"n/a",(INDEX(Historical!$C$7:$C$1190,MATCH(B343,Historical!$B$7:$B$1192,0))/INDEX(Historical!$D$7:$D$1190,MATCH(B343,Historical!$B$7:$B$1192,0))-1)*100)</f>
        <v>13.58024691358024</v>
      </c>
      <c r="T343" s="474">
        <f>IF(INDEX(Historical!$F$7:$F$1190,MATCH(B343,Historical!$B$7:$B$1192,0))=0,"n/a",((INDEX(Historical!$C$7:$C$1190,MATCH(B343,Historical!$B$7:$B$1192,0))/INDEX(Historical!$F$7:$F$1190,MATCH(B343,Historical!$B$7:$B$1192,0)))^(1/3)-1)*100)</f>
        <v>7.5272905147686142</v>
      </c>
      <c r="U343" s="474">
        <f>IF(INDEX(Historical!$H$7:$H$1190,MATCH(B343,Historical!$B$7:$B$1192,0))=0,"n/a",((INDEX(Historical!$C$7:$C$1190,MATCH(B343,Historical!$B$7:$B$1192,0))/INDEX(Historical!$H$7:$H$1190,MATCH(B343,Historical!$B$7:$B$1192,0)))^(1/5)-1)*100)</f>
        <v>6.8682698374176177</v>
      </c>
      <c r="V343" s="474">
        <f>IF(INDEX(Historical!$M$7:$M$1190,MATCH(B343,Historical!$B$7:$B$1192,0))=0,"n/a",((INDEX(Historical!$C$7:$C$1190,MATCH(B343,Historical!$B$7:$B$1192,0))/INDEX(Historical!$M$7:$M$1190,MATCH(B343,Historical!$B$7:$B$1192,0)))^(1/10)-1)*100)</f>
        <v>11.420043411333181</v>
      </c>
      <c r="W343" s="475">
        <f t="shared" si="90"/>
        <v>0.6014223930709045</v>
      </c>
      <c r="X343" s="476">
        <f t="shared" si="91"/>
        <v>0.5287351683924264</v>
      </c>
      <c r="Y343" s="451"/>
      <c r="Z343" s="430">
        <f t="shared" si="92"/>
        <v>28.732683427398666</v>
      </c>
      <c r="AA343" s="581">
        <f t="shared" si="93"/>
        <v>15.465366854797335</v>
      </c>
      <c r="AB343" s="406">
        <v>12</v>
      </c>
      <c r="AC343" s="568">
        <v>19.489999999999998</v>
      </c>
      <c r="AD343" s="568">
        <v>2.41</v>
      </c>
      <c r="AE343" s="568">
        <v>2.97</v>
      </c>
      <c r="AF343" s="568">
        <v>2.46</v>
      </c>
      <c r="AG343" s="568">
        <v>16.13</v>
      </c>
      <c r="AH343" s="568">
        <v>8.2000000000000011</v>
      </c>
      <c r="AI343" s="568">
        <v>4.4400000000000004</v>
      </c>
      <c r="AJ343" s="568">
        <v>12.989999999999998</v>
      </c>
      <c r="AK343" s="568">
        <v>6.43</v>
      </c>
      <c r="AL343" s="576">
        <v>828830</v>
      </c>
      <c r="AM343" s="571">
        <v>0.37</v>
      </c>
      <c r="AN343" s="568">
        <v>3.13</v>
      </c>
      <c r="AO343" s="510">
        <f t="shared" si="94"/>
        <v>-6.7392242816621142</v>
      </c>
      <c r="AP343" s="511">
        <f t="shared" si="95"/>
        <v>8.7261425731352205</v>
      </c>
      <c r="AQ343" s="582">
        <f t="shared" si="96"/>
        <v>30.033845957805983</v>
      </c>
      <c r="AR343" s="430">
        <f>INDEX(Historical!$C$7:$C$1190,MATCH(B343,Historical!$B$7:$B$1214,0))*IF(AH343="n/a",1.03,IF(AH343&lt;0,1.01,IF(AH343&gt;10,1.1,(1+AH343/100))))</f>
        <v>4.9771999999999998</v>
      </c>
      <c r="AS343" s="581">
        <f t="shared" si="97"/>
        <v>5.1981876800000002</v>
      </c>
      <c r="AT343" s="581">
        <f t="shared" si="98"/>
        <v>5.532431147824</v>
      </c>
      <c r="AU343" s="581">
        <f t="shared" si="98"/>
        <v>5.8881664706290833</v>
      </c>
      <c r="AV343" s="581">
        <f t="shared" si="98"/>
        <v>6.2667755746905334</v>
      </c>
      <c r="AW343" s="430">
        <f t="shared" si="99"/>
        <v>27.862760873143618</v>
      </c>
      <c r="AX343" s="516">
        <f t="shared" si="100"/>
        <v>9.2438328157201308</v>
      </c>
      <c r="AY343" s="606">
        <v>1.1299999999999999</v>
      </c>
      <c r="AZ343" s="571">
        <v>50.249999999999993</v>
      </c>
      <c r="BA343" s="571">
        <v>0.04</v>
      </c>
      <c r="BB343" s="571">
        <v>3.51</v>
      </c>
      <c r="BC343" s="571">
        <v>15.52</v>
      </c>
      <c r="BE343" s="421">
        <v>2011</v>
      </c>
      <c r="BF343" s="421">
        <f t="shared" si="84"/>
        <v>1</v>
      </c>
      <c r="BG343" s="578">
        <v>1.29</v>
      </c>
      <c r="BH343" t="s">
        <v>3876</v>
      </c>
      <c r="BI343" t="s">
        <v>3877</v>
      </c>
    </row>
    <row r="344" spans="1:61" ht="11.25" customHeight="1" x14ac:dyDescent="0.25">
      <c r="A344" s="95" t="s">
        <v>4841</v>
      </c>
      <c r="B344" s="405" t="s">
        <v>618</v>
      </c>
      <c r="C344" s="734" t="s">
        <v>127</v>
      </c>
      <c r="D344" s="734" t="s">
        <v>3642</v>
      </c>
      <c r="E344" s="504">
        <v>22</v>
      </c>
      <c r="F344" s="33">
        <v>182</v>
      </c>
      <c r="G344" s="33" t="s">
        <v>36</v>
      </c>
      <c r="H344" s="33" t="s">
        <v>36</v>
      </c>
      <c r="I344" s="573">
        <v>79.5</v>
      </c>
      <c r="J344" s="430">
        <f t="shared" si="87"/>
        <v>2.9182389937106916</v>
      </c>
      <c r="K344" s="575">
        <v>0.57999999999999996</v>
      </c>
      <c r="L344" s="406">
        <v>4</v>
      </c>
      <c r="M344" s="423">
        <f t="shared" si="88"/>
        <v>2.3199999999999998</v>
      </c>
      <c r="N344" s="183" t="s">
        <v>147</v>
      </c>
      <c r="O344" s="505">
        <v>0.56999999999999995</v>
      </c>
      <c r="P344" s="422">
        <v>45902</v>
      </c>
      <c r="Q344" s="422">
        <v>45915</v>
      </c>
      <c r="R344" s="423">
        <f t="shared" si="89"/>
        <v>1.7543859649122824</v>
      </c>
      <c r="S344" s="474">
        <f>IF(INDEX(Historical!$D$7:$D$1190,MATCH(B344,Historical!$B$7:$B$1192,0))=0,"n/a",(INDEX(Historical!$C$7:$C$1190,MATCH(B344,Historical!$B$7:$B$1192,0))/INDEX(Historical!$D$7:$D$1190,MATCH(B344,Historical!$B$7:$B$1192,0))-1)*100)</f>
        <v>-3.4188034188034178</v>
      </c>
      <c r="T344" s="474">
        <f>IF(INDEX(Historical!$F$7:$F$1190,MATCH(B344,Historical!$B$7:$B$1192,0))=0,"n/a",((INDEX(Historical!$C$7:$C$1190,MATCH(B344,Historical!$B$7:$B$1192,0))/INDEX(Historical!$F$7:$F$1190,MATCH(B344,Historical!$B$7:$B$1192,0)))^(1/3)-1)*100)</f>
        <v>-0.72676987008105653</v>
      </c>
      <c r="U344" s="474">
        <f>IF(INDEX(Historical!$H$7:$H$1190,MATCH(B344,Historical!$B$7:$B$1192,0))=0,"n/a",((INDEX(Historical!$C$7:$C$1190,MATCH(B344,Historical!$B$7:$B$1192,0))/INDEX(Historical!$H$7:$H$1190,MATCH(B344,Historical!$B$7:$B$1192,0)))^(1/5)-1)*100)</f>
        <v>0</v>
      </c>
      <c r="V344" s="474">
        <f>IF(INDEX(Historical!$M$7:$M$1190,MATCH(B344,Historical!$B$7:$B$1192,0))=0,"n/a",((INDEX(Historical!$C$7:$C$1190,MATCH(B344,Historical!$B$7:$B$1192,0))/INDEX(Historical!$M$7:$M$1190,MATCH(B344,Historical!$B$7:$B$1192,0)))^(1/10)-1)*100)</f>
        <v>1.7502497331221667</v>
      </c>
      <c r="W344" s="475" t="str">
        <f t="shared" si="90"/>
        <v>n/a</v>
      </c>
      <c r="X344" s="476" t="str">
        <f t="shared" si="91"/>
        <v>n/a</v>
      </c>
      <c r="Y344" s="696" t="s">
        <v>4842</v>
      </c>
      <c r="Z344" s="430">
        <f t="shared" si="92"/>
        <v>60.574412532637069</v>
      </c>
      <c r="AA344" s="581">
        <f t="shared" si="93"/>
        <v>20.757180156657963</v>
      </c>
      <c r="AB344" s="406">
        <v>12</v>
      </c>
      <c r="AC344" s="568">
        <v>3.83</v>
      </c>
      <c r="AD344" s="568">
        <v>59.37</v>
      </c>
      <c r="AE344" s="568">
        <v>2.19</v>
      </c>
      <c r="AF344" s="568">
        <v>6.71</v>
      </c>
      <c r="AG344" s="568">
        <v>36</v>
      </c>
      <c r="AH344" s="568">
        <v>-7.04</v>
      </c>
      <c r="AI344" s="568">
        <v>3.84</v>
      </c>
      <c r="AJ344" s="568">
        <v>6.76</v>
      </c>
      <c r="AK344" s="568">
        <v>0.35000000000000003</v>
      </c>
      <c r="AL344" s="576">
        <v>27640</v>
      </c>
      <c r="AM344" s="571">
        <v>14.04</v>
      </c>
      <c r="AN344" s="568">
        <v>1.58</v>
      </c>
      <c r="AO344" s="510">
        <f t="shared" si="94"/>
        <v>-17.838941162947272</v>
      </c>
      <c r="AP344" s="511">
        <f t="shared" si="95"/>
        <v>2.9182389937106916</v>
      </c>
      <c r="AQ344" s="582">
        <f t="shared" si="96"/>
        <v>148.80217831412875</v>
      </c>
      <c r="AR344" s="430">
        <f>INDEX(Historical!$C$7:$C$1190,MATCH(B344,Historical!$B$7:$B$1214,0))*IF(AH344="n/a",1.03,IF(AH344&lt;0,1.01,IF(AH344&gt;10,1.1,(1+AH344/100))))</f>
        <v>2.2826</v>
      </c>
      <c r="AS344" s="581">
        <f t="shared" si="97"/>
        <v>2.3702518399999999</v>
      </c>
      <c r="AT344" s="581">
        <f t="shared" si="98"/>
        <v>2.3785477214399999</v>
      </c>
      <c r="AU344" s="581">
        <f t="shared" si="98"/>
        <v>2.3868726384650403</v>
      </c>
      <c r="AV344" s="581">
        <f t="shared" si="98"/>
        <v>2.3952266926996679</v>
      </c>
      <c r="AW344" s="430">
        <f t="shared" si="99"/>
        <v>11.813498892604708</v>
      </c>
      <c r="AX344" s="516">
        <f t="shared" si="100"/>
        <v>14.859747034722904</v>
      </c>
      <c r="AY344" s="606">
        <v>0.26</v>
      </c>
      <c r="AZ344" s="571">
        <v>2.3199999999999998</v>
      </c>
      <c r="BA344" s="571">
        <v>-4.47</v>
      </c>
      <c r="BB344" s="571">
        <v>-0.26</v>
      </c>
      <c r="BC344" s="571">
        <v>-2.1800000000000002</v>
      </c>
      <c r="BE344" s="421">
        <v>2004</v>
      </c>
      <c r="BF344" s="421">
        <f t="shared" si="84"/>
        <v>2</v>
      </c>
      <c r="BG344" s="578">
        <v>8.57</v>
      </c>
      <c r="BH344" t="s">
        <v>3876</v>
      </c>
      <c r="BI344" t="s">
        <v>3877</v>
      </c>
    </row>
    <row r="345" spans="1:61" ht="11.25" customHeight="1" x14ac:dyDescent="0.25">
      <c r="A345" s="95" t="s">
        <v>1269</v>
      </c>
      <c r="B345" s="405" t="s">
        <v>1270</v>
      </c>
      <c r="C345" s="734" t="s">
        <v>111</v>
      </c>
      <c r="D345" s="734" t="s">
        <v>209</v>
      </c>
      <c r="E345" s="504">
        <v>13</v>
      </c>
      <c r="F345" s="33">
        <v>409</v>
      </c>
      <c r="G345" s="33" t="s">
        <v>105</v>
      </c>
      <c r="H345" s="33" t="s">
        <v>105</v>
      </c>
      <c r="I345" s="573">
        <v>323.27999999999997</v>
      </c>
      <c r="J345" s="430">
        <f t="shared" si="87"/>
        <v>0.42068794852759223</v>
      </c>
      <c r="K345" s="575">
        <v>0.34</v>
      </c>
      <c r="L345" s="406">
        <v>4</v>
      </c>
      <c r="M345" s="423">
        <f t="shared" si="88"/>
        <v>1.36</v>
      </c>
      <c r="N345" s="183" t="s">
        <v>658</v>
      </c>
      <c r="O345" s="505">
        <v>0.32</v>
      </c>
      <c r="P345" s="422">
        <v>45756</v>
      </c>
      <c r="Q345" s="422">
        <v>45784</v>
      </c>
      <c r="R345" s="423">
        <f t="shared" si="89"/>
        <v>6.2500000000000053</v>
      </c>
      <c r="S345" s="474">
        <f>IF(INDEX(Historical!$D$7:$D$1190,MATCH(B345,Historical!$B$7:$B$1192,0))=0,"n/a",(INDEX(Historical!$C$7:$C$1190,MATCH(B345,Historical!$B$7:$B$1192,0))/INDEX(Historical!$D$7:$D$1190,MATCH(B345,Historical!$B$7:$B$1192,0))-1)*100)</f>
        <v>10.619469026548689</v>
      </c>
      <c r="T345" s="474">
        <f>IF(INDEX(Historical!$F$7:$F$1190,MATCH(B345,Historical!$B$7:$B$1192,0))=0,"n/a",((INDEX(Historical!$C$7:$C$1190,MATCH(B345,Historical!$B$7:$B$1192,0))/INDEX(Historical!$F$7:$F$1190,MATCH(B345,Historical!$B$7:$B$1192,0)))^(1/3)-1)*100)</f>
        <v>8.0832195413379715</v>
      </c>
      <c r="U345" s="474">
        <f>IF(INDEX(Historical!$H$7:$H$1190,MATCH(B345,Historical!$B$7:$B$1192,0))=0,"n/a",((INDEX(Historical!$C$7:$C$1190,MATCH(B345,Historical!$B$7:$B$1192,0))/INDEX(Historical!$H$7:$H$1190,MATCH(B345,Historical!$B$7:$B$1192,0)))^(1/5)-1)*100)</f>
        <v>6.5549731881965778</v>
      </c>
      <c r="V345" s="474">
        <f>IF(INDEX(Historical!$M$7:$M$1190,MATCH(B345,Historical!$B$7:$B$1192,0))=0,"n/a",((INDEX(Historical!$C$7:$C$1190,MATCH(B345,Historical!$B$7:$B$1192,0))/INDEX(Historical!$M$7:$M$1190,MATCH(B345,Historical!$B$7:$B$1192,0)))^(1/10)-1)*100)</f>
        <v>8.0747443363851303</v>
      </c>
      <c r="W345" s="475">
        <f t="shared" si="90"/>
        <v>0.8117870876307004</v>
      </c>
      <c r="X345" s="476">
        <f t="shared" si="91"/>
        <v>0.41382406491140006</v>
      </c>
      <c r="Y345" s="450"/>
      <c r="Z345" s="430">
        <f t="shared" si="92"/>
        <v>15.144766146993319</v>
      </c>
      <c r="AA345" s="581">
        <f t="shared" si="93"/>
        <v>35.999999999999993</v>
      </c>
      <c r="AB345" s="406">
        <v>12</v>
      </c>
      <c r="AC345" s="568">
        <v>8.98</v>
      </c>
      <c r="AD345" s="568" t="s">
        <v>135</v>
      </c>
      <c r="AE345" s="568">
        <v>3.72</v>
      </c>
      <c r="AF345" s="568">
        <v>4.1100000000000003</v>
      </c>
      <c r="AG345" s="568">
        <v>12.21</v>
      </c>
      <c r="AH345" s="569">
        <v>-11.110000000000001</v>
      </c>
      <c r="AI345" s="569">
        <v>13.600000000000001</v>
      </c>
      <c r="AJ345" s="568">
        <v>15.840000000000002</v>
      </c>
      <c r="AK345" s="568" t="s">
        <v>135</v>
      </c>
      <c r="AL345" s="576">
        <v>3810</v>
      </c>
      <c r="AM345" s="571">
        <v>1.08</v>
      </c>
      <c r="AN345" s="568">
        <v>0.27</v>
      </c>
      <c r="AO345" s="510">
        <f t="shared" si="94"/>
        <v>-29.024338863275823</v>
      </c>
      <c r="AP345" s="511">
        <f t="shared" si="95"/>
        <v>6.9756611367241703</v>
      </c>
      <c r="AQ345" s="582">
        <f t="shared" si="96"/>
        <v>156.43712679719371</v>
      </c>
      <c r="AR345" s="430">
        <f>INDEX(Historical!$C$7:$C$1190,MATCH(B345,Historical!$B$7:$B$1214,0))*IF(AH345="n/a",1.03,IF(AH345&lt;0,1.01,IF(AH345&gt;10,1.1,(1+AH345/100))))</f>
        <v>1.2625</v>
      </c>
      <c r="AS345" s="581">
        <f t="shared" si="97"/>
        <v>1.3887500000000002</v>
      </c>
      <c r="AT345" s="581">
        <f t="shared" si="98"/>
        <v>1.4304125000000001</v>
      </c>
      <c r="AU345" s="581">
        <f t="shared" si="98"/>
        <v>1.4733248750000001</v>
      </c>
      <c r="AV345" s="581">
        <f t="shared" si="98"/>
        <v>1.5175246212500002</v>
      </c>
      <c r="AW345" s="430">
        <f t="shared" si="99"/>
        <v>7.0725119962500003</v>
      </c>
      <c r="AX345" s="516">
        <f t="shared" si="100"/>
        <v>2.1877357078229402</v>
      </c>
      <c r="AY345" s="606">
        <v>1.25</v>
      </c>
      <c r="AZ345" s="571">
        <v>14.92</v>
      </c>
      <c r="BA345" s="571">
        <v>-24.81</v>
      </c>
      <c r="BB345" s="571">
        <v>-2.0500000000000003</v>
      </c>
      <c r="BC345" s="571">
        <v>-6.35</v>
      </c>
      <c r="BE345" s="421">
        <v>2013</v>
      </c>
      <c r="BF345" s="421">
        <f t="shared" ref="BF345:BF408" si="101">IF(BE345&gt;2020,0,IF(BE345&gt;2008,1,IF(BE345&gt;2001,2,IF(BE345&gt;1990,3,IF(BE345&gt;1980,4,IF(BE345&gt;1973,5,IF(BE345&gt;1970,6,IF(BE345&gt;1960,7,IF(BE345&gt;1958,8,IF(BE345&gt;1953,9,10))))))))))</f>
        <v>1</v>
      </c>
      <c r="BG345" s="578">
        <v>7.1999999999999993</v>
      </c>
      <c r="BH345" t="s">
        <v>3876</v>
      </c>
      <c r="BI345" t="s">
        <v>3877</v>
      </c>
    </row>
    <row r="346" spans="1:61" ht="11.25" customHeight="1" x14ac:dyDescent="0.25">
      <c r="A346" s="577" t="s">
        <v>4884</v>
      </c>
      <c r="B346" s="405" t="s">
        <v>4883</v>
      </c>
      <c r="C346" s="734" t="s">
        <v>111</v>
      </c>
      <c r="D346" s="734" t="s">
        <v>3675</v>
      </c>
      <c r="E346" s="504">
        <v>6</v>
      </c>
      <c r="F346" s="33">
        <v>643</v>
      </c>
      <c r="G346" s="33" t="s">
        <v>105</v>
      </c>
      <c r="H346" s="33" t="s">
        <v>105</v>
      </c>
      <c r="I346" s="573">
        <v>50.46</v>
      </c>
      <c r="J346" s="430">
        <f t="shared" si="87"/>
        <v>1.3079667063020213</v>
      </c>
      <c r="K346" s="575">
        <v>0.16500000000000001</v>
      </c>
      <c r="L346" s="406">
        <v>4</v>
      </c>
      <c r="M346" s="423">
        <f t="shared" si="88"/>
        <v>0.66</v>
      </c>
      <c r="N346" s="183" t="s">
        <v>147</v>
      </c>
      <c r="O346" s="505">
        <v>0.15</v>
      </c>
      <c r="P346" s="422">
        <v>45730</v>
      </c>
      <c r="Q346" s="422">
        <v>45762</v>
      </c>
      <c r="R346" s="423">
        <f t="shared" si="89"/>
        <v>10.000000000000009</v>
      </c>
      <c r="S346" s="474">
        <f>IF(INDEX(Historical!$D$7:$D$1190,MATCH(B346,Historical!$B$7:$B$1192,0))=0,"n/a",(INDEX(Historical!$C$7:$C$1190,MATCH(B346,Historical!$B$7:$B$1192,0))/INDEX(Historical!$D$7:$D$1190,MATCH(B346,Historical!$B$7:$B$1192,0))-1)*100)</f>
        <v>11.428571428571409</v>
      </c>
      <c r="T346" s="474">
        <f>IF(INDEX(Historical!$F$7:$F$1190,MATCH(B346,Historical!$B$7:$B$1192,0))=0,"n/a",((INDEX(Historical!$C$7:$C$1190,MATCH(B346,Historical!$B$7:$B$1192,0))/INDEX(Historical!$F$7:$F$1190,MATCH(B346,Historical!$B$7:$B$1192,0)))^(1/3)-1)*100)</f>
        <v>10.805794015300684</v>
      </c>
      <c r="U346" s="474">
        <f>IF(INDEX(Historical!$H$7:$H$1190,MATCH(B346,Historical!$B$7:$B$1192,0))=0,"n/a",((INDEX(Historical!$C$7:$C$1190,MATCH(B346,Historical!$B$7:$B$1192,0))/INDEX(Historical!$H$7:$H$1190,MATCH(B346,Historical!$B$7:$B$1192,0)))^(1/5)-1)*100)</f>
        <v>12.823918076917762</v>
      </c>
      <c r="V346" s="474">
        <f>IF(INDEX(Historical!$M$7:$M$1190,MATCH(B346,Historical!$B$7:$B$1192,0))=0,"n/a",((INDEX(Historical!$C$7:$C$1190,MATCH(B346,Historical!$B$7:$B$1192,0))/INDEX(Historical!$M$7:$M$1190,MATCH(B346,Historical!$B$7:$B$1192,0)))^(1/10)-1)*100)</f>
        <v>6.2186038681161238</v>
      </c>
      <c r="W346" s="475">
        <f t="shared" si="90"/>
        <v>2.0621860386811655</v>
      </c>
      <c r="X346" s="476">
        <f t="shared" si="91"/>
        <v>0.88869841142881223</v>
      </c>
      <c r="Y346" s="449"/>
      <c r="Z346" s="430">
        <f t="shared" si="92"/>
        <v>22.525597269624573</v>
      </c>
      <c r="AA346" s="581">
        <f t="shared" si="93"/>
        <v>17.221843003412967</v>
      </c>
      <c r="AB346" s="406">
        <v>12</v>
      </c>
      <c r="AC346" s="568">
        <v>2.93</v>
      </c>
      <c r="AD346" s="568">
        <v>1.62</v>
      </c>
      <c r="AE346" s="568">
        <v>0.81</v>
      </c>
      <c r="AF346" s="568">
        <v>4.37</v>
      </c>
      <c r="AG346" s="568">
        <v>27.41</v>
      </c>
      <c r="AH346" s="568">
        <v>15.32</v>
      </c>
      <c r="AI346" s="568">
        <v>9.1999999999999993</v>
      </c>
      <c r="AJ346" s="568">
        <v>14.430000000000001</v>
      </c>
      <c r="AK346" s="568">
        <v>10.65</v>
      </c>
      <c r="AL346" s="576">
        <v>6500</v>
      </c>
      <c r="AM346" s="571">
        <v>1.4200000000000002</v>
      </c>
      <c r="AN346" s="568">
        <v>1.9</v>
      </c>
      <c r="AO346" s="510">
        <f t="shared" si="94"/>
        <v>-3.0899582201931839</v>
      </c>
      <c r="AP346" s="511">
        <f t="shared" si="95"/>
        <v>14.131884783219784</v>
      </c>
      <c r="AQ346" s="582">
        <f t="shared" si="96"/>
        <v>82.889710451000951</v>
      </c>
      <c r="AR346" s="430">
        <f>INDEX(Historical!$C$7:$C$1190,MATCH(B346,Historical!$B$7:$B$1214,0))*IF(AH346="n/a",1.03,IF(AH346&lt;0,1.01,IF(AH346&gt;10,1.1,(1+AH346/100))))</f>
        <v>0.64349999999999996</v>
      </c>
      <c r="AS346" s="581">
        <f t="shared" si="97"/>
        <v>0.70270200000000005</v>
      </c>
      <c r="AT346" s="581">
        <f t="shared" si="98"/>
        <v>0.77297220000000011</v>
      </c>
      <c r="AU346" s="581">
        <f t="shared" si="98"/>
        <v>0.85026942000000016</v>
      </c>
      <c r="AV346" s="581">
        <f t="shared" si="98"/>
        <v>0.93529636200000021</v>
      </c>
      <c r="AW346" s="430">
        <f t="shared" si="99"/>
        <v>3.9047399820000002</v>
      </c>
      <c r="AX346" s="516">
        <f t="shared" si="100"/>
        <v>7.7382877170035673</v>
      </c>
      <c r="AY346" s="606">
        <v>0.74</v>
      </c>
      <c r="AZ346" s="571">
        <v>14.97</v>
      </c>
      <c r="BA346" s="571">
        <v>-30.5</v>
      </c>
      <c r="BB346" s="571">
        <v>4.3600000000000003</v>
      </c>
      <c r="BC346" s="571">
        <v>-4.7699999999999996</v>
      </c>
      <c r="BE346" s="421">
        <v>2020</v>
      </c>
      <c r="BF346" s="421">
        <f t="shared" si="101"/>
        <v>1</v>
      </c>
      <c r="BG346" s="578">
        <v>6.3100000000000005</v>
      </c>
      <c r="BH346" t="s">
        <v>3876</v>
      </c>
      <c r="BI346" t="s">
        <v>3877</v>
      </c>
    </row>
    <row r="347" spans="1:61" ht="11.25" customHeight="1" x14ac:dyDescent="0.25">
      <c r="A347" s="577" t="s">
        <v>4666</v>
      </c>
      <c r="B347" s="405" t="s">
        <v>4653</v>
      </c>
      <c r="C347" s="734" t="s">
        <v>111</v>
      </c>
      <c r="D347" s="734" t="s">
        <v>3675</v>
      </c>
      <c r="E347" s="504">
        <v>8</v>
      </c>
      <c r="F347" s="33">
        <v>573</v>
      </c>
      <c r="G347" s="33" t="s">
        <v>105</v>
      </c>
      <c r="H347" s="33" t="s">
        <v>105</v>
      </c>
      <c r="I347" s="573">
        <v>32.6</v>
      </c>
      <c r="J347" s="430">
        <f t="shared" si="87"/>
        <v>4.7852760736196318</v>
      </c>
      <c r="K347" s="575">
        <v>0.39</v>
      </c>
      <c r="L347" s="406">
        <v>4</v>
      </c>
      <c r="M347" s="423">
        <f t="shared" si="88"/>
        <v>1.56</v>
      </c>
      <c r="N347" s="183" t="s">
        <v>199</v>
      </c>
      <c r="O347" s="505">
        <v>0.38</v>
      </c>
      <c r="P347" s="422">
        <v>45723</v>
      </c>
      <c r="Q347" s="422">
        <v>45737</v>
      </c>
      <c r="R347" s="423">
        <f t="shared" si="89"/>
        <v>2.6315789473684235</v>
      </c>
      <c r="S347" s="474">
        <f>IF(INDEX(Historical!$D$7:$D$1190,MATCH(B347,Historical!$B$7:$B$1192,0))=0,"n/a",(INDEX(Historical!$C$7:$C$1190,MATCH(B347,Historical!$B$7:$B$1192,0))/INDEX(Historical!$D$7:$D$1190,MATCH(B347,Historical!$B$7:$B$1192,0))-1)*100)</f>
        <v>5.555555555555558</v>
      </c>
      <c r="T347" s="474">
        <f>IF(INDEX(Historical!$F$7:$F$1190,MATCH(B347,Historical!$B$7:$B$1192,0))=0,"n/a",((INDEX(Historical!$C$7:$C$1190,MATCH(B347,Historical!$B$7:$B$1192,0))/INDEX(Historical!$F$7:$F$1190,MATCH(B347,Historical!$B$7:$B$1192,0)))^(1/3)-1)*100)</f>
        <v>15.754843129198481</v>
      </c>
      <c r="U347" s="474">
        <f>IF(INDEX(Historical!$H$7:$H$1190,MATCH(B347,Historical!$B$7:$B$1192,0))=0,"n/a",((INDEX(Historical!$C$7:$C$1190,MATCH(B347,Historical!$B$7:$B$1192,0))/INDEX(Historical!$H$7:$H$1190,MATCH(B347,Historical!$B$7:$B$1192,0)))^(1/5)-1)*100)</f>
        <v>16.118714233316211</v>
      </c>
      <c r="V347" s="474">
        <f>IF(INDEX(Historical!$M$7:$M$1190,MATCH(B347,Historical!$B$7:$B$1192,0))=0,"n/a",((INDEX(Historical!$C$7:$C$1190,MATCH(B347,Historical!$B$7:$B$1192,0))/INDEX(Historical!$M$7:$M$1190,MATCH(B347,Historical!$B$7:$B$1192,0)))^(1/10)-1)*100)</f>
        <v>14.00029446326867</v>
      </c>
      <c r="W347" s="475">
        <f t="shared" si="90"/>
        <v>1.1513125152906927</v>
      </c>
      <c r="X347" s="476">
        <f t="shared" si="91"/>
        <v>3.7225667975326124</v>
      </c>
      <c r="Y347" s="451"/>
      <c r="Z347" s="430">
        <f t="shared" si="92"/>
        <v>65.822784810126578</v>
      </c>
      <c r="AA347" s="581">
        <f t="shared" si="93"/>
        <v>13.755274261603375</v>
      </c>
      <c r="AB347" s="406">
        <v>12</v>
      </c>
      <c r="AC347" s="568">
        <v>2.37</v>
      </c>
      <c r="AD347" s="568">
        <v>6.89</v>
      </c>
      <c r="AE347" s="568">
        <v>0.45</v>
      </c>
      <c r="AF347" s="568">
        <v>4.51</v>
      </c>
      <c r="AG347" s="568">
        <v>29.14</v>
      </c>
      <c r="AH347" s="568">
        <v>-21.990000000000002</v>
      </c>
      <c r="AI347" s="568">
        <v>10.27</v>
      </c>
      <c r="AJ347" s="568">
        <v>4.33</v>
      </c>
      <c r="AK347" s="568">
        <v>2</v>
      </c>
      <c r="AL347" s="576">
        <v>606.33000000000004</v>
      </c>
      <c r="AM347" s="571">
        <v>5.9700000000000006</v>
      </c>
      <c r="AN347" s="568">
        <v>0.64</v>
      </c>
      <c r="AO347" s="510">
        <f t="shared" si="94"/>
        <v>7.148716045332467</v>
      </c>
      <c r="AP347" s="511">
        <f t="shared" si="95"/>
        <v>20.903990306935842</v>
      </c>
      <c r="AQ347" s="582">
        <f t="shared" si="96"/>
        <v>66.047231459848604</v>
      </c>
      <c r="AR347" s="430">
        <f>INDEX(Historical!$C$7:$C$1190,MATCH(B347,Historical!$B$7:$B$1214,0))*IF(AH347="n/a",1.03,IF(AH347&lt;0,1.01,IF(AH347&gt;10,1.1,(1+AH347/100))))</f>
        <v>1.5352000000000001</v>
      </c>
      <c r="AS347" s="581">
        <f t="shared" si="97"/>
        <v>1.6887200000000002</v>
      </c>
      <c r="AT347" s="581">
        <f t="shared" ref="AT347:AV366" si="102">IF($AK347="n/a",1.03*AS347,IF($AK347&lt;0,1.01*AS347,IF($AK347&gt;10,1.1*AS347,(1+$AK347/100)*AS347)))</f>
        <v>1.7224944000000002</v>
      </c>
      <c r="AU347" s="581">
        <f t="shared" si="102"/>
        <v>1.7569442880000001</v>
      </c>
      <c r="AV347" s="581">
        <f t="shared" si="102"/>
        <v>1.7920831737600003</v>
      </c>
      <c r="AW347" s="430">
        <f t="shared" si="99"/>
        <v>8.4954418617600016</v>
      </c>
      <c r="AX347" s="516">
        <f t="shared" si="100"/>
        <v>26.059637612760739</v>
      </c>
      <c r="AY347" s="606">
        <v>0.69</v>
      </c>
      <c r="AZ347" s="571">
        <v>7.1</v>
      </c>
      <c r="BA347" s="571">
        <v>-50.83</v>
      </c>
      <c r="BB347" s="571">
        <v>-14.7</v>
      </c>
      <c r="BC347" s="571">
        <v>-30.75</v>
      </c>
      <c r="BE347" s="421">
        <v>2018</v>
      </c>
      <c r="BF347" s="421">
        <f t="shared" si="101"/>
        <v>1</v>
      </c>
      <c r="BG347" s="578">
        <v>11.91</v>
      </c>
      <c r="BH347" t="s">
        <v>3876</v>
      </c>
      <c r="BI347" t="s">
        <v>3877</v>
      </c>
    </row>
    <row r="348" spans="1:61" ht="11.25" customHeight="1" x14ac:dyDescent="0.25">
      <c r="A348" s="577" t="s">
        <v>4899</v>
      </c>
      <c r="B348" s="405" t="s">
        <v>2309</v>
      </c>
      <c r="C348" s="734" t="s">
        <v>107</v>
      </c>
      <c r="D348" s="734" t="s">
        <v>3649</v>
      </c>
      <c r="E348" s="504">
        <v>6</v>
      </c>
      <c r="F348" s="33">
        <v>648</v>
      </c>
      <c r="G348" s="33" t="s">
        <v>105</v>
      </c>
      <c r="H348" s="33" t="s">
        <v>105</v>
      </c>
      <c r="I348" s="573">
        <v>139.49</v>
      </c>
      <c r="J348" s="430">
        <f t="shared" si="87"/>
        <v>0.53050397877984079</v>
      </c>
      <c r="K348" s="575">
        <v>0.185</v>
      </c>
      <c r="L348" s="406">
        <v>4</v>
      </c>
      <c r="M348" s="423">
        <f t="shared" si="88"/>
        <v>0.74</v>
      </c>
      <c r="N348" s="183" t="s">
        <v>3537</v>
      </c>
      <c r="O348" s="505">
        <v>0.17499999999999999</v>
      </c>
      <c r="P348" s="422">
        <v>45789</v>
      </c>
      <c r="Q348" s="422">
        <v>45804</v>
      </c>
      <c r="R348" s="423">
        <f t="shared" si="89"/>
        <v>5.7142857142857197</v>
      </c>
      <c r="S348" s="474">
        <f>IF(INDEX(Historical!$D$7:$D$1190,MATCH(B348,Historical!$B$7:$B$1192,0))=0,"n/a",(INDEX(Historical!$C$7:$C$1190,MATCH(B348,Historical!$B$7:$B$1192,0))/INDEX(Historical!$D$7:$D$1190,MATCH(B348,Historical!$B$7:$B$1192,0))-1)*100)</f>
        <v>6.153846153846132</v>
      </c>
      <c r="T348" s="474">
        <f>IF(INDEX(Historical!$F$7:$F$1190,MATCH(B348,Historical!$B$7:$B$1192,0))=0,"n/a",((INDEX(Historical!$C$7:$C$1190,MATCH(B348,Historical!$B$7:$B$1192,0))/INDEX(Historical!$F$7:$F$1190,MATCH(B348,Historical!$B$7:$B$1192,0)))^(1/3)-1)*100)</f>
        <v>6.5756716652330516</v>
      </c>
      <c r="U348" s="474">
        <f>IF(INDEX(Historical!$H$7:$H$1190,MATCH(B348,Historical!$B$7:$B$1192,0))=0,"n/a",((INDEX(Historical!$C$7:$C$1190,MATCH(B348,Historical!$B$7:$B$1192,0))/INDEX(Historical!$H$7:$H$1190,MATCH(B348,Historical!$B$7:$B$1192,0)))^(1/5)-1)*100)</f>
        <v>6.6536731857242959</v>
      </c>
      <c r="V348" s="474">
        <f>IF(INDEX(Historical!$M$7:$M$1190,MATCH(B348,Historical!$B$7:$B$1192,0))=0,"n/a",((INDEX(Historical!$C$7:$C$1190,MATCH(B348,Historical!$B$7:$B$1192,0))/INDEX(Historical!$M$7:$M$1190,MATCH(B348,Historical!$B$7:$B$1192,0)))^(1/10)-1)*100)</f>
        <v>-10.22915662708288</v>
      </c>
      <c r="W348" s="475" t="str">
        <f t="shared" si="90"/>
        <v>n/a</v>
      </c>
      <c r="X348" s="476" t="str">
        <f t="shared" si="91"/>
        <v>n/a</v>
      </c>
      <c r="Y348" s="449"/>
      <c r="Z348" s="430">
        <f t="shared" si="92"/>
        <v>35.406698564593306</v>
      </c>
      <c r="AA348" s="581">
        <f t="shared" si="93"/>
        <v>66.74162679425838</v>
      </c>
      <c r="AB348" s="406">
        <v>12</v>
      </c>
      <c r="AC348" s="568">
        <v>2.09</v>
      </c>
      <c r="AD348" s="568">
        <v>3.36</v>
      </c>
      <c r="AE348" s="568">
        <v>6.96</v>
      </c>
      <c r="AF348" s="568">
        <v>4.84</v>
      </c>
      <c r="AG348" s="568">
        <v>8.2199999999999989</v>
      </c>
      <c r="AH348" s="568">
        <v>9.2100000000000009</v>
      </c>
      <c r="AI348" s="568">
        <v>31.22</v>
      </c>
      <c r="AJ348" s="568">
        <v>-1.51</v>
      </c>
      <c r="AK348" s="568">
        <v>19.91</v>
      </c>
      <c r="AL348" s="576">
        <v>124280</v>
      </c>
      <c r="AM348" s="571">
        <v>23.21</v>
      </c>
      <c r="AN348" s="568">
        <v>1.87</v>
      </c>
      <c r="AO348" s="510">
        <f t="shared" si="94"/>
        <v>-59.557449629754245</v>
      </c>
      <c r="AP348" s="511">
        <f t="shared" si="95"/>
        <v>7.1841771645041366</v>
      </c>
      <c r="AQ348" s="582">
        <f t="shared" si="96"/>
        <v>278.90454598851181</v>
      </c>
      <c r="AR348" s="430">
        <f>INDEX(Historical!$C$7:$C$1190,MATCH(B348,Historical!$B$7:$B$1214,0))*IF(AH348="n/a",1.03,IF(AH348&lt;0,1.01,IF(AH348&gt;10,1.1,(1+AH348/100))))</f>
        <v>0.75354900000000002</v>
      </c>
      <c r="AS348" s="581">
        <f t="shared" si="97"/>
        <v>0.82890390000000014</v>
      </c>
      <c r="AT348" s="581">
        <f t="shared" si="102"/>
        <v>0.91179429000000023</v>
      </c>
      <c r="AU348" s="581">
        <f t="shared" si="102"/>
        <v>1.0029737190000003</v>
      </c>
      <c r="AV348" s="581">
        <f t="shared" si="102"/>
        <v>1.1032710909000005</v>
      </c>
      <c r="AW348" s="430">
        <f t="shared" si="99"/>
        <v>4.6004919999000009</v>
      </c>
      <c r="AX348" s="516">
        <f t="shared" si="100"/>
        <v>3.2980801490429421</v>
      </c>
      <c r="AY348" s="606">
        <v>1.92</v>
      </c>
      <c r="AZ348" s="571">
        <v>61.919999999999995</v>
      </c>
      <c r="BA348" s="571">
        <v>-18.14</v>
      </c>
      <c r="BB348" s="571">
        <v>-0.89</v>
      </c>
      <c r="BC348" s="571">
        <v>3.2099999999999995</v>
      </c>
      <c r="BE348" s="421">
        <v>2020</v>
      </c>
      <c r="BF348" s="421">
        <f t="shared" si="101"/>
        <v>1</v>
      </c>
      <c r="BG348" s="578">
        <v>0.55999999999999994</v>
      </c>
      <c r="BH348" t="s">
        <v>3876</v>
      </c>
      <c r="BI348" t="s">
        <v>3877</v>
      </c>
    </row>
    <row r="349" spans="1:61" ht="11.25" customHeight="1" x14ac:dyDescent="0.25">
      <c r="A349" s="8" t="s">
        <v>4313</v>
      </c>
      <c r="B349" s="405" t="s">
        <v>1288</v>
      </c>
      <c r="C349" s="734" t="s">
        <v>3535</v>
      </c>
      <c r="D349" s="734" t="s">
        <v>3641</v>
      </c>
      <c r="E349" s="504">
        <v>16</v>
      </c>
      <c r="F349" s="33">
        <v>260</v>
      </c>
      <c r="G349" s="33" t="s">
        <v>105</v>
      </c>
      <c r="H349" s="33" t="s">
        <v>105</v>
      </c>
      <c r="I349" s="573">
        <v>872.46</v>
      </c>
      <c r="J349" s="430">
        <f t="shared" si="87"/>
        <v>0.87110010774132907</v>
      </c>
      <c r="K349" s="575">
        <v>1.9</v>
      </c>
      <c r="L349" s="406">
        <v>4</v>
      </c>
      <c r="M349" s="423">
        <f t="shared" si="88"/>
        <v>7.6</v>
      </c>
      <c r="N349" s="183" t="s">
        <v>118</v>
      </c>
      <c r="O349" s="505">
        <v>1.7</v>
      </c>
      <c r="P349" s="422">
        <v>45796</v>
      </c>
      <c r="Q349" s="422">
        <v>45811</v>
      </c>
      <c r="R349" s="423">
        <f t="shared" si="89"/>
        <v>11.764705882352938</v>
      </c>
      <c r="S349" s="474">
        <f>IF(INDEX(Historical!$D$7:$D$1190,MATCH(B349,Historical!$B$7:$B$1192,0))=0,"n/a",(INDEX(Historical!$C$7:$C$1190,MATCH(B349,Historical!$B$7:$B$1192,0))/INDEX(Historical!$D$7:$D$1190,MATCH(B349,Historical!$B$7:$B$1192,0))-1)*100)</f>
        <v>13.084112149532711</v>
      </c>
      <c r="T349" s="474">
        <f>IF(INDEX(Historical!$F$7:$F$1190,MATCH(B349,Historical!$B$7:$B$1192,0))=0,"n/a",((INDEX(Historical!$C$7:$C$1190,MATCH(B349,Historical!$B$7:$B$1192,0))/INDEX(Historical!$F$7:$F$1190,MATCH(B349,Historical!$B$7:$B$1192,0)))^(1/3)-1)*100)</f>
        <v>15.761351695033344</v>
      </c>
      <c r="U349" s="474">
        <f>IF(INDEX(Historical!$H$7:$H$1190,MATCH(B349,Historical!$B$7:$B$1192,0))=0,"n/a",((INDEX(Historical!$C$7:$C$1190,MATCH(B349,Historical!$B$7:$B$1192,0))/INDEX(Historical!$H$7:$H$1190,MATCH(B349,Historical!$B$7:$B$1192,0)))^(1/5)-1)*100)</f>
        <v>14.308555366291142</v>
      </c>
      <c r="V349" s="474">
        <f>IF(INDEX(Historical!$M$7:$M$1190,MATCH(B349,Historical!$B$7:$B$1192,0))=0,"n/a",((INDEX(Historical!$C$7:$C$1190,MATCH(B349,Historical!$B$7:$B$1192,0))/INDEX(Historical!$M$7:$M$1190,MATCH(B349,Historical!$B$7:$B$1192,0)))^(1/10)-1)*100)</f>
        <v>12.279424351060308</v>
      </c>
      <c r="W349" s="475">
        <f t="shared" si="90"/>
        <v>1.1652464282705257</v>
      </c>
      <c r="X349" s="476">
        <f t="shared" si="91"/>
        <v>0.45323266918882305</v>
      </c>
      <c r="Y349" s="442"/>
      <c r="Z349" s="430">
        <f t="shared" si="92"/>
        <v>25</v>
      </c>
      <c r="AA349" s="581">
        <f t="shared" si="93"/>
        <v>28.69934210526316</v>
      </c>
      <c r="AB349" s="406">
        <v>6</v>
      </c>
      <c r="AC349" s="568">
        <v>30.4</v>
      </c>
      <c r="AD349" s="568">
        <v>3.31</v>
      </c>
      <c r="AE349" s="568">
        <v>9.48</v>
      </c>
      <c r="AF349" s="568">
        <v>24.55</v>
      </c>
      <c r="AG349" s="569">
        <v>100.78</v>
      </c>
      <c r="AH349" s="568">
        <v>4.95</v>
      </c>
      <c r="AI349" s="568">
        <v>10.97</v>
      </c>
      <c r="AJ349" s="568">
        <v>31.569999999999997</v>
      </c>
      <c r="AK349" s="568">
        <v>8.67</v>
      </c>
      <c r="AL349" s="576">
        <v>115130</v>
      </c>
      <c r="AM349" s="571">
        <v>0.13999999999999999</v>
      </c>
      <c r="AN349" s="569">
        <v>1.3</v>
      </c>
      <c r="AO349" s="510">
        <f t="shared" si="94"/>
        <v>-13.519686631230689</v>
      </c>
      <c r="AP349" s="511">
        <f t="shared" si="95"/>
        <v>15.179655474032471</v>
      </c>
      <c r="AQ349" s="582">
        <f t="shared" si="96"/>
        <v>459.5906633659248</v>
      </c>
      <c r="AR349" s="430">
        <f>INDEX(Historical!$C$7:$C$1190,MATCH(B349,Historical!$B$7:$B$1214,0))*IF(AH349="n/a",1.03,IF(AH349&lt;0,1.01,IF(AH349&gt;10,1.1,(1+AH349/100))))</f>
        <v>6.349475</v>
      </c>
      <c r="AS349" s="581">
        <f t="shared" si="97"/>
        <v>6.9844225000000009</v>
      </c>
      <c r="AT349" s="581">
        <f t="shared" si="102"/>
        <v>7.5899719307500009</v>
      </c>
      <c r="AU349" s="581">
        <f t="shared" si="102"/>
        <v>8.2480224971460263</v>
      </c>
      <c r="AV349" s="581">
        <f t="shared" si="102"/>
        <v>8.9631260476485863</v>
      </c>
      <c r="AW349" s="430">
        <f t="shared" si="99"/>
        <v>38.135017975544613</v>
      </c>
      <c r="AX349" s="516">
        <f t="shared" si="100"/>
        <v>4.370976087791373</v>
      </c>
      <c r="AY349" s="606">
        <v>1.47</v>
      </c>
      <c r="AZ349" s="571">
        <v>58.25</v>
      </c>
      <c r="BA349" s="571">
        <v>-9.0499999999999989</v>
      </c>
      <c r="BB349" s="571">
        <v>-3.4799999999999995</v>
      </c>
      <c r="BC349" s="571">
        <v>15.27</v>
      </c>
      <c r="BE349" s="421">
        <v>2010</v>
      </c>
      <c r="BF349" s="421">
        <f t="shared" si="101"/>
        <v>1</v>
      </c>
      <c r="BG349" s="578">
        <v>25.790000000000003</v>
      </c>
      <c r="BH349" t="s">
        <v>3876</v>
      </c>
      <c r="BI349" t="s">
        <v>3877</v>
      </c>
    </row>
    <row r="350" spans="1:61" ht="11.25" customHeight="1" x14ac:dyDescent="0.25">
      <c r="A350" s="577" t="s">
        <v>4942</v>
      </c>
      <c r="B350" s="405" t="s">
        <v>4936</v>
      </c>
      <c r="C350" s="734" t="s">
        <v>3535</v>
      </c>
      <c r="D350" s="734" t="s">
        <v>3641</v>
      </c>
      <c r="E350" s="504">
        <v>5</v>
      </c>
      <c r="F350" s="33">
        <v>658</v>
      </c>
      <c r="G350" s="33" t="s">
        <v>105</v>
      </c>
      <c r="H350" s="33" t="s">
        <v>105</v>
      </c>
      <c r="I350" s="573">
        <v>37.5</v>
      </c>
      <c r="J350" s="430">
        <f t="shared" si="87"/>
        <v>2.1866666666666665</v>
      </c>
      <c r="K350" s="575">
        <v>0.20499999999999999</v>
      </c>
      <c r="L350" s="406">
        <v>4</v>
      </c>
      <c r="M350" s="423">
        <f t="shared" si="88"/>
        <v>0.82</v>
      </c>
      <c r="N350" s="183" t="s">
        <v>126</v>
      </c>
      <c r="O350" s="505">
        <v>0.2</v>
      </c>
      <c r="P350" s="422">
        <v>45645</v>
      </c>
      <c r="Q350" s="422">
        <v>45664</v>
      </c>
      <c r="R350" s="423">
        <f t="shared" si="89"/>
        <v>2.4999999999999885</v>
      </c>
      <c r="S350" s="474">
        <f>IF(INDEX(Historical!$D$7:$D$1190,MATCH(B350,Historical!$B$7:$B$1192,0))=0,"n/a",(INDEX(Historical!$C$7:$C$1190,MATCH(B350,Historical!$B$7:$B$1192,0))/INDEX(Historical!$D$7:$D$1190,MATCH(B350,Historical!$B$7:$B$1192,0))-1)*100)</f>
        <v>5.2631578947368363</v>
      </c>
      <c r="T350" s="474">
        <f>IF(INDEX(Historical!$F$7:$F$1190,MATCH(B350,Historical!$B$7:$B$1192,0))=0,"n/a",((INDEX(Historical!$C$7:$C$1190,MATCH(B350,Historical!$B$7:$B$1192,0))/INDEX(Historical!$F$7:$F$1190,MATCH(B350,Historical!$B$7:$B$1192,0)))^(1/3)-1)*100)</f>
        <v>12.624788044360603</v>
      </c>
      <c r="U350" s="474">
        <f>IF(INDEX(Historical!$H$7:$H$1190,MATCH(B350,Historical!$B$7:$B$1192,0))=0,"n/a",((INDEX(Historical!$C$7:$C$1190,MATCH(B350,Historical!$B$7:$B$1192,0))/INDEX(Historical!$H$7:$H$1190,MATCH(B350,Historical!$B$7:$B$1192,0)))^(1/5)-1)*100)</f>
        <v>10.756634324829006</v>
      </c>
      <c r="V350" s="474" t="str">
        <f>IF(INDEX(Historical!$M$7:$M$1190,MATCH(B350,Historical!$B$7:$B$1192,0))=0,"n/a",((INDEX(Historical!$C$7:$C$1190,MATCH(B350,Historical!$B$7:$B$1192,0))/INDEX(Historical!$M$7:$M$1190,MATCH(B350,Historical!$B$7:$B$1192,0)))^(1/10)-1)*100)</f>
        <v>n/a</v>
      </c>
      <c r="W350" s="475" t="str">
        <f t="shared" si="90"/>
        <v>n/a</v>
      </c>
      <c r="X350" s="476" t="str">
        <f t="shared" si="91"/>
        <v>n/a</v>
      </c>
      <c r="Y350" s="449"/>
      <c r="Z350" s="430">
        <f t="shared" si="92"/>
        <v>1025</v>
      </c>
      <c r="AA350" s="581">
        <f t="shared" si="93"/>
        <v>468.75</v>
      </c>
      <c r="AB350" s="406">
        <v>9</v>
      </c>
      <c r="AC350" s="568">
        <v>0.08</v>
      </c>
      <c r="AD350" s="568" t="s">
        <v>135</v>
      </c>
      <c r="AE350" s="568">
        <v>2.97</v>
      </c>
      <c r="AF350" s="568">
        <v>2.35</v>
      </c>
      <c r="AG350" s="568">
        <v>0.66</v>
      </c>
      <c r="AH350" s="568">
        <v>373.33</v>
      </c>
      <c r="AI350" s="568">
        <v>851.73</v>
      </c>
      <c r="AJ350" s="568" t="s">
        <v>135</v>
      </c>
      <c r="AK350" s="568" t="s">
        <v>135</v>
      </c>
      <c r="AL350" s="576">
        <v>1960</v>
      </c>
      <c r="AM350" s="571">
        <v>3.36</v>
      </c>
      <c r="AN350" s="568">
        <v>0.04</v>
      </c>
      <c r="AO350" s="510">
        <f t="shared" si="94"/>
        <v>-455.80669900850432</v>
      </c>
      <c r="AP350" s="511">
        <f t="shared" si="95"/>
        <v>12.943300991495672</v>
      </c>
      <c r="AQ350" s="582">
        <f t="shared" si="96"/>
        <v>599.70231765611106</v>
      </c>
      <c r="AR350" s="430">
        <f>INDEX(Historical!$C$7:$C$1190,MATCH(B350,Historical!$B$7:$B$1214,0))*IF(AH350="n/a",1.03,IF(AH350&lt;0,1.01,IF(AH350&gt;10,1.1,(1+AH350/100))))</f>
        <v>0.88000000000000012</v>
      </c>
      <c r="AS350" s="581">
        <f t="shared" si="97"/>
        <v>0.96800000000000019</v>
      </c>
      <c r="AT350" s="581">
        <f t="shared" si="102"/>
        <v>0.99704000000000026</v>
      </c>
      <c r="AU350" s="581">
        <f t="shared" si="102"/>
        <v>1.0269512000000003</v>
      </c>
      <c r="AV350" s="581">
        <f t="shared" si="102"/>
        <v>1.0577597360000004</v>
      </c>
      <c r="AW350" s="430">
        <f t="shared" si="99"/>
        <v>4.9297509360000014</v>
      </c>
      <c r="AX350" s="516">
        <f t="shared" si="100"/>
        <v>13.146002496000003</v>
      </c>
      <c r="AY350" s="606">
        <v>1.58</v>
      </c>
      <c r="AZ350" s="571">
        <v>40.849999999999994</v>
      </c>
      <c r="BA350" s="571">
        <v>-28.000000000000004</v>
      </c>
      <c r="BB350" s="571">
        <v>5.57</v>
      </c>
      <c r="BC350" s="571">
        <v>-2.6</v>
      </c>
      <c r="BE350" s="421">
        <v>2021</v>
      </c>
      <c r="BF350" s="421">
        <f t="shared" si="101"/>
        <v>0</v>
      </c>
      <c r="BG350" s="578">
        <v>0.5</v>
      </c>
      <c r="BH350" t="s">
        <v>3876</v>
      </c>
      <c r="BI350" t="s">
        <v>3877</v>
      </c>
    </row>
    <row r="351" spans="1:61" ht="11.25" customHeight="1" x14ac:dyDescent="0.25">
      <c r="A351" s="8" t="s">
        <v>4314</v>
      </c>
      <c r="B351" s="405" t="s">
        <v>261</v>
      </c>
      <c r="C351" s="734" t="s">
        <v>127</v>
      </c>
      <c r="D351" s="734" t="s">
        <v>3667</v>
      </c>
      <c r="E351" s="504">
        <v>53</v>
      </c>
      <c r="F351" s="33">
        <v>37</v>
      </c>
      <c r="G351" s="33" t="s">
        <v>114</v>
      </c>
      <c r="H351" s="33" t="s">
        <v>36</v>
      </c>
      <c r="I351" s="568">
        <v>129.13999999999999</v>
      </c>
      <c r="J351" s="430">
        <f t="shared" si="87"/>
        <v>3.9027412110887414</v>
      </c>
      <c r="K351" s="575">
        <v>1.26</v>
      </c>
      <c r="L351" s="406">
        <v>4</v>
      </c>
      <c r="M351" s="423">
        <f t="shared" si="88"/>
        <v>5.04</v>
      </c>
      <c r="N351" s="183" t="s">
        <v>187</v>
      </c>
      <c r="O351" s="505">
        <v>1.22</v>
      </c>
      <c r="P351" s="422">
        <v>45723</v>
      </c>
      <c r="Q351" s="422">
        <v>45749</v>
      </c>
      <c r="R351" s="423">
        <f t="shared" si="89"/>
        <v>3.2786885245901667</v>
      </c>
      <c r="S351" s="474">
        <f>IF(INDEX(Historical!$D$7:$D$1190,MATCH(B351,Historical!$B$7:$B$1192,0))=0,"n/a",(INDEX(Historical!$C$7:$C$1190,MATCH(B351,Historical!$B$7:$B$1192,0))/INDEX(Historical!$D$7:$D$1190,MATCH(B351,Historical!$B$7:$B$1192,0))-1)*100)</f>
        <v>2.9787234042553123</v>
      </c>
      <c r="T351" s="474">
        <f>IF(INDEX(Historical!$F$7:$F$1190,MATCH(B351,Historical!$B$7:$B$1192,0))=0,"n/a",((INDEX(Historical!$C$7:$C$1190,MATCH(B351,Historical!$B$7:$B$1192,0))/INDEX(Historical!$F$7:$F$1190,MATCH(B351,Historical!$B$7:$B$1192,0)))^(1/3)-1)*100)</f>
        <v>2.5336317074255543</v>
      </c>
      <c r="U351" s="474">
        <f>IF(INDEX(Historical!$H$7:$H$1190,MATCH(B351,Historical!$B$7:$B$1192,0))=0,"n/a",((INDEX(Historical!$C$7:$C$1190,MATCH(B351,Historical!$B$7:$B$1192,0))/INDEX(Historical!$H$7:$H$1190,MATCH(B351,Historical!$B$7:$B$1192,0)))^(1/5)-1)*100)</f>
        <v>3.4247335543121205</v>
      </c>
      <c r="V351" s="474">
        <f>IF(INDEX(Historical!$M$7:$M$1190,MATCH(B351,Historical!$B$7:$B$1192,0))=0,"n/a",((INDEX(Historical!$C$7:$C$1190,MATCH(B351,Historical!$B$7:$B$1192,0))/INDEX(Historical!$M$7:$M$1190,MATCH(B351,Historical!$B$7:$B$1192,0)))^(1/10)-1)*100)</f>
        <v>4.0434223839579175</v>
      </c>
      <c r="W351" s="475">
        <f t="shared" si="90"/>
        <v>0.84698882013899535</v>
      </c>
      <c r="X351" s="476">
        <f t="shared" si="91"/>
        <v>0.88039422990028815</v>
      </c>
      <c r="Y351" s="574"/>
      <c r="Z351" s="430">
        <f t="shared" si="92"/>
        <v>69.517241379310349</v>
      </c>
      <c r="AA351" s="581">
        <f t="shared" si="93"/>
        <v>17.812413793103445</v>
      </c>
      <c r="AB351" s="406">
        <v>12</v>
      </c>
      <c r="AC351" s="568">
        <v>7.25</v>
      </c>
      <c r="AD351" s="568">
        <v>6.14</v>
      </c>
      <c r="AE351" s="568">
        <v>2.27</v>
      </c>
      <c r="AF351" s="569">
        <v>33.72</v>
      </c>
      <c r="AG351" s="569">
        <v>196.26</v>
      </c>
      <c r="AH351" s="568">
        <v>3.02</v>
      </c>
      <c r="AI351" s="568">
        <v>2.7199999999999998</v>
      </c>
      <c r="AJ351" s="568">
        <v>3.8899999999999997</v>
      </c>
      <c r="AK351" s="568">
        <v>2.9000000000000004</v>
      </c>
      <c r="AL351" s="576">
        <v>42850</v>
      </c>
      <c r="AM351" s="571">
        <v>0.19</v>
      </c>
      <c r="AN351" s="570">
        <v>5.7</v>
      </c>
      <c r="AO351" s="510">
        <f t="shared" si="94"/>
        <v>-10.484939027702584</v>
      </c>
      <c r="AP351" s="511">
        <f t="shared" si="95"/>
        <v>7.3274747654008614</v>
      </c>
      <c r="AQ351" s="582">
        <f t="shared" si="96"/>
        <v>416.67079271619076</v>
      </c>
      <c r="AR351" s="430">
        <f>INDEX(Historical!$C$7:$C$1190,MATCH(B351,Historical!$B$7:$B$1214,0))*IF(AH351="n/a",1.03,IF(AH351&lt;0,1.01,IF(AH351&gt;10,1.1,(1+AH351/100))))</f>
        <v>4.9861680000000002</v>
      </c>
      <c r="AS351" s="581">
        <f t="shared" si="97"/>
        <v>5.1217917695999997</v>
      </c>
      <c r="AT351" s="581">
        <f t="shared" si="102"/>
        <v>5.270323730918399</v>
      </c>
      <c r="AU351" s="581">
        <f t="shared" si="102"/>
        <v>5.4231631191150322</v>
      </c>
      <c r="AV351" s="581">
        <f t="shared" si="102"/>
        <v>5.5804348495693681</v>
      </c>
      <c r="AW351" s="430">
        <f t="shared" si="99"/>
        <v>26.381881469202799</v>
      </c>
      <c r="AX351" s="516">
        <f t="shared" si="100"/>
        <v>20.42890000712622</v>
      </c>
      <c r="AY351" s="606">
        <v>0.33</v>
      </c>
      <c r="AZ351" s="571">
        <v>4.0599999999999996</v>
      </c>
      <c r="BA351" s="571">
        <v>-14.16</v>
      </c>
      <c r="BB351" s="571">
        <v>-0.9900000000000001</v>
      </c>
      <c r="BC351" s="571">
        <v>-3.66</v>
      </c>
      <c r="BE351" s="421">
        <v>1973</v>
      </c>
      <c r="BF351" s="421">
        <f t="shared" si="101"/>
        <v>6</v>
      </c>
      <c r="BG351" s="578">
        <v>13.87</v>
      </c>
      <c r="BH351" t="s">
        <v>3876</v>
      </c>
      <c r="BI351" t="s">
        <v>3877</v>
      </c>
    </row>
    <row r="352" spans="1:61" ht="11.25" customHeight="1" x14ac:dyDescent="0.25">
      <c r="A352" s="577" t="s">
        <v>4692</v>
      </c>
      <c r="B352" s="405" t="s">
        <v>2302</v>
      </c>
      <c r="C352" s="734" t="s">
        <v>177</v>
      </c>
      <c r="D352" s="734" t="s">
        <v>3650</v>
      </c>
      <c r="E352" s="504">
        <v>8</v>
      </c>
      <c r="F352" s="33">
        <v>582</v>
      </c>
      <c r="G352" s="33" t="s">
        <v>105</v>
      </c>
      <c r="H352" s="33" t="s">
        <v>105</v>
      </c>
      <c r="I352" s="573">
        <v>26.98</v>
      </c>
      <c r="J352" s="430">
        <f t="shared" si="87"/>
        <v>4.3365455893254259</v>
      </c>
      <c r="K352" s="575">
        <v>0.29249999999999998</v>
      </c>
      <c r="L352" s="406">
        <v>4</v>
      </c>
      <c r="M352" s="423">
        <f t="shared" si="88"/>
        <v>1.17</v>
      </c>
      <c r="N352" s="183" t="s">
        <v>106</v>
      </c>
      <c r="O352" s="505">
        <v>0.28749999999999998</v>
      </c>
      <c r="P352" s="422">
        <v>45777</v>
      </c>
      <c r="Q352" s="422">
        <v>45792</v>
      </c>
      <c r="R352" s="423">
        <f t="shared" si="89"/>
        <v>1.7391304347826104</v>
      </c>
      <c r="S352" s="474">
        <f>IF(INDEX(Historical!$D$7:$D$1190,MATCH(B352,Historical!$B$7:$B$1192,0))=0,"n/a",(INDEX(Historical!$C$7:$C$1190,MATCH(B352,Historical!$B$7:$B$1192,0))/INDEX(Historical!$D$7:$D$1190,MATCH(B352,Historical!$B$7:$B$1192,0))-1)*100)</f>
        <v>1.7777777777777892</v>
      </c>
      <c r="T352" s="474">
        <f>IF(INDEX(Historical!$F$7:$F$1190,MATCH(B352,Historical!$B$7:$B$1192,0))=0,"n/a",((INDEX(Historical!$C$7:$C$1190,MATCH(B352,Historical!$B$7:$B$1192,0))/INDEX(Historical!$F$7:$F$1190,MATCH(B352,Historical!$B$7:$B$1192,0)))^(1/3)-1)*100)</f>
        <v>2.2043534666590148</v>
      </c>
      <c r="U352" s="474">
        <f>IF(INDEX(Historical!$H$7:$H$1190,MATCH(B352,Historical!$B$7:$B$1192,0))=0,"n/a",((INDEX(Historical!$C$7:$C$1190,MATCH(B352,Historical!$B$7:$B$1192,0))/INDEX(Historical!$H$7:$H$1190,MATCH(B352,Historical!$B$7:$B$1192,0)))^(1/5)-1)*100)</f>
        <v>3.8045466989140575</v>
      </c>
      <c r="V352" s="474">
        <f>IF(INDEX(Historical!$M$7:$M$1190,MATCH(B352,Historical!$B$7:$B$1192,0))=0,"n/a",((INDEX(Historical!$C$7:$C$1190,MATCH(B352,Historical!$B$7:$B$1192,0))/INDEX(Historical!$M$7:$M$1190,MATCH(B352,Historical!$B$7:$B$1192,0)))^(1/10)-1)*100)</f>
        <v>-3.8751541116399668</v>
      </c>
      <c r="W352" s="475" t="str">
        <f t="shared" si="90"/>
        <v>n/a</v>
      </c>
      <c r="X352" s="476">
        <f t="shared" si="91"/>
        <v>0.95113667472851438</v>
      </c>
      <c r="Y352" s="451"/>
      <c r="Z352" s="430">
        <f t="shared" si="92"/>
        <v>95.901639344262293</v>
      </c>
      <c r="AA352" s="581">
        <f t="shared" si="93"/>
        <v>22.114754098360656</v>
      </c>
      <c r="AB352" s="406">
        <v>12</v>
      </c>
      <c r="AC352" s="568">
        <v>1.22</v>
      </c>
      <c r="AD352" s="568">
        <v>2.64</v>
      </c>
      <c r="AE352" s="568">
        <v>3.77</v>
      </c>
      <c r="AF352" s="568">
        <v>1.95</v>
      </c>
      <c r="AG352" s="568">
        <v>8.86</v>
      </c>
      <c r="AH352" s="568">
        <v>11.52</v>
      </c>
      <c r="AI352" s="568">
        <v>5.0299999999999994</v>
      </c>
      <c r="AJ352" s="568">
        <v>4</v>
      </c>
      <c r="AK352" s="568">
        <v>8.3800000000000008</v>
      </c>
      <c r="AL352" s="576">
        <v>59950</v>
      </c>
      <c r="AM352" s="571">
        <v>12.78</v>
      </c>
      <c r="AN352" s="568">
        <v>1.06</v>
      </c>
      <c r="AO352" s="510">
        <f t="shared" si="94"/>
        <v>-13.973661810121172</v>
      </c>
      <c r="AP352" s="511">
        <f t="shared" si="95"/>
        <v>8.1410922882394843</v>
      </c>
      <c r="AQ352" s="582">
        <f t="shared" si="96"/>
        <v>38.441757495992633</v>
      </c>
      <c r="AR352" s="430">
        <f>INDEX(Historical!$C$7:$C$1190,MATCH(B352,Historical!$B$7:$B$1214,0))*IF(AH352="n/a",1.03,IF(AH352&lt;0,1.01,IF(AH352&gt;10,1.1,(1+AH352/100))))</f>
        <v>1.2595000000000001</v>
      </c>
      <c r="AS352" s="581">
        <f t="shared" si="97"/>
        <v>1.3228528500000001</v>
      </c>
      <c r="AT352" s="581">
        <f t="shared" si="102"/>
        <v>1.4337079188300001</v>
      </c>
      <c r="AU352" s="581">
        <f t="shared" si="102"/>
        <v>1.5538526424279544</v>
      </c>
      <c r="AV352" s="581">
        <f t="shared" si="102"/>
        <v>1.6840654938634172</v>
      </c>
      <c r="AW352" s="430">
        <f t="shared" si="99"/>
        <v>7.2539789051213717</v>
      </c>
      <c r="AX352" s="516">
        <f t="shared" si="100"/>
        <v>26.886504466721167</v>
      </c>
      <c r="AY352" s="606">
        <v>0.81</v>
      </c>
      <c r="AZ352" s="571">
        <v>31.230000000000004</v>
      </c>
      <c r="BA352" s="571">
        <v>-14.29</v>
      </c>
      <c r="BB352" s="571">
        <v>-2.04</v>
      </c>
      <c r="BC352" s="571">
        <v>-1.83</v>
      </c>
      <c r="BE352" s="421">
        <v>2018</v>
      </c>
      <c r="BF352" s="421">
        <f t="shared" si="101"/>
        <v>1</v>
      </c>
      <c r="BG352" s="578">
        <v>3.7900000000000005</v>
      </c>
      <c r="BH352" t="s">
        <v>3876</v>
      </c>
      <c r="BI352" t="s">
        <v>3877</v>
      </c>
    </row>
    <row r="353" spans="1:61" ht="11.25" customHeight="1" x14ac:dyDescent="0.25">
      <c r="A353" s="577" t="s">
        <v>3842</v>
      </c>
      <c r="B353" s="405" t="s">
        <v>3837</v>
      </c>
      <c r="C353" s="734" t="s">
        <v>107</v>
      </c>
      <c r="D353" s="734" t="s">
        <v>117</v>
      </c>
      <c r="E353" s="504">
        <v>10</v>
      </c>
      <c r="F353" s="33">
        <v>515</v>
      </c>
      <c r="G353" s="33" t="s">
        <v>105</v>
      </c>
      <c r="H353" s="33" t="s">
        <v>105</v>
      </c>
      <c r="I353" s="573">
        <v>457.45</v>
      </c>
      <c r="J353" s="430">
        <f t="shared" si="87"/>
        <v>0.14865012569679747</v>
      </c>
      <c r="K353" s="575">
        <v>0.17</v>
      </c>
      <c r="L353" s="406">
        <v>4</v>
      </c>
      <c r="M353" s="423">
        <f t="shared" si="88"/>
        <v>0.68</v>
      </c>
      <c r="N353" s="183" t="s">
        <v>147</v>
      </c>
      <c r="O353" s="505">
        <v>0.15</v>
      </c>
      <c r="P353" s="422">
        <v>45715</v>
      </c>
      <c r="Q353" s="422">
        <v>45729</v>
      </c>
      <c r="R353" s="423">
        <f t="shared" si="89"/>
        <v>13.333333333333346</v>
      </c>
      <c r="S353" s="474">
        <f>IF(INDEX(Historical!$D$7:$D$1190,MATCH(B353,Historical!$B$7:$B$1192,0))=0,"n/a",(INDEX(Historical!$C$7:$C$1190,MATCH(B353,Historical!$B$7:$B$1192,0))/INDEX(Historical!$D$7:$D$1190,MATCH(B353,Historical!$B$7:$B$1192,0))-1)*100)</f>
        <v>7.1428571428571397</v>
      </c>
      <c r="T353" s="474">
        <f>IF(INDEX(Historical!$F$7:$F$1190,MATCH(B353,Historical!$B$7:$B$1192,0))=0,"n/a",((INDEX(Historical!$C$7:$C$1190,MATCH(B353,Historical!$B$7:$B$1192,0))/INDEX(Historical!$F$7:$F$1190,MATCH(B353,Historical!$B$7:$B$1192,0)))^(1/3)-1)*100)</f>
        <v>10.891823393038823</v>
      </c>
      <c r="U353" s="474">
        <f>IF(INDEX(Historical!$H$7:$H$1190,MATCH(B353,Historical!$B$7:$B$1192,0))=0,"n/a",((INDEX(Historical!$C$7:$C$1190,MATCH(B353,Historical!$B$7:$B$1192,0))/INDEX(Historical!$H$7:$H$1190,MATCH(B353,Historical!$B$7:$B$1192,0)))^(1/5)-1)*100)</f>
        <v>13.396657763302722</v>
      </c>
      <c r="V353" s="474" t="str">
        <f>IF(INDEX(Historical!$M$7:$M$1190,MATCH(B353,Historical!$B$7:$B$1192,0))=0,"n/a",((INDEX(Historical!$C$7:$C$1190,MATCH(B353,Historical!$B$7:$B$1192,0))/INDEX(Historical!$M$7:$M$1190,MATCH(B353,Historical!$B$7:$B$1192,0)))^(1/10)-1)*100)</f>
        <v>n/a</v>
      </c>
      <c r="W353" s="475" t="str">
        <f t="shared" si="90"/>
        <v>n/a</v>
      </c>
      <c r="X353" s="476">
        <f t="shared" si="91"/>
        <v>0.3037102190728343</v>
      </c>
      <c r="Y353" s="574"/>
      <c r="Z353" s="430">
        <f t="shared" si="92"/>
        <v>3.5490605427974948</v>
      </c>
      <c r="AA353" s="581">
        <f t="shared" si="93"/>
        <v>23.875260960334028</v>
      </c>
      <c r="AB353" s="406">
        <v>12</v>
      </c>
      <c r="AC353" s="568">
        <v>19.16</v>
      </c>
      <c r="AD353" s="568">
        <v>2</v>
      </c>
      <c r="AE353" s="568">
        <v>6.18</v>
      </c>
      <c r="AF353" s="568">
        <v>6.21</v>
      </c>
      <c r="AG353" s="568">
        <v>29.98</v>
      </c>
      <c r="AH353" s="568">
        <v>14.31</v>
      </c>
      <c r="AI353" s="568">
        <v>12.379999999999999</v>
      </c>
      <c r="AJ353" s="568">
        <v>44.11</v>
      </c>
      <c r="AK353" s="568">
        <v>11.940000000000001</v>
      </c>
      <c r="AL353" s="576">
        <v>10660</v>
      </c>
      <c r="AM353" s="571">
        <v>5.34</v>
      </c>
      <c r="AN353" s="568">
        <v>0.11</v>
      </c>
      <c r="AO353" s="510">
        <f t="shared" si="94"/>
        <v>-10.32995307133451</v>
      </c>
      <c r="AP353" s="511">
        <f t="shared" si="95"/>
        <v>13.545307888999519</v>
      </c>
      <c r="AQ353" s="582">
        <f t="shared" si="96"/>
        <v>156.7016171560318</v>
      </c>
      <c r="AR353" s="430">
        <f>INDEX(Historical!$C$7:$C$1190,MATCH(B353,Historical!$B$7:$B$1214,0))*IF(AH353="n/a",1.03,IF(AH353&lt;0,1.01,IF(AH353&gt;10,1.1,(1+AH353/100))))</f>
        <v>0.66</v>
      </c>
      <c r="AS353" s="581">
        <f t="shared" si="97"/>
        <v>0.72600000000000009</v>
      </c>
      <c r="AT353" s="581">
        <f t="shared" si="102"/>
        <v>0.7986000000000002</v>
      </c>
      <c r="AU353" s="581">
        <f t="shared" si="102"/>
        <v>0.87846000000000024</v>
      </c>
      <c r="AV353" s="581">
        <f t="shared" si="102"/>
        <v>0.96630600000000033</v>
      </c>
      <c r="AW353" s="430">
        <f t="shared" si="99"/>
        <v>4.0293660000000013</v>
      </c>
      <c r="AX353" s="516">
        <f t="shared" si="100"/>
        <v>0.88083200349765045</v>
      </c>
      <c r="AY353" s="606">
        <v>1.1299999999999999</v>
      </c>
      <c r="AZ353" s="571">
        <v>12.950000000000001</v>
      </c>
      <c r="BA353" s="571">
        <v>-13.98</v>
      </c>
      <c r="BB353" s="571">
        <v>-1.5599999999999998</v>
      </c>
      <c r="BC353" s="571">
        <v>-1.44</v>
      </c>
      <c r="BE353" s="421">
        <v>2016</v>
      </c>
      <c r="BF353" s="421">
        <f t="shared" si="101"/>
        <v>1</v>
      </c>
      <c r="BG353" s="578">
        <v>9.76</v>
      </c>
      <c r="BH353" t="s">
        <v>3876</v>
      </c>
      <c r="BI353" t="s">
        <v>3877</v>
      </c>
    </row>
    <row r="354" spans="1:61" ht="11.25" customHeight="1" x14ac:dyDescent="0.25">
      <c r="A354" s="8" t="s">
        <v>4874</v>
      </c>
      <c r="B354" s="405" t="s">
        <v>2306</v>
      </c>
      <c r="C354" s="734" t="s">
        <v>111</v>
      </c>
      <c r="D354" s="734" t="s">
        <v>4875</v>
      </c>
      <c r="E354" s="504">
        <v>6</v>
      </c>
      <c r="F354" s="33">
        <v>639</v>
      </c>
      <c r="G354" s="33" t="s">
        <v>105</v>
      </c>
      <c r="H354" s="33" t="s">
        <v>105</v>
      </c>
      <c r="I354" s="573">
        <v>43.9</v>
      </c>
      <c r="J354" s="430">
        <f t="shared" si="87"/>
        <v>1.6400911161731209</v>
      </c>
      <c r="K354" s="575">
        <v>0.18</v>
      </c>
      <c r="L354" s="406">
        <v>4</v>
      </c>
      <c r="M354" s="423">
        <f t="shared" si="88"/>
        <v>0.72</v>
      </c>
      <c r="N354" s="183" t="s">
        <v>199</v>
      </c>
      <c r="O354" s="505">
        <v>0.16</v>
      </c>
      <c r="P354" s="422">
        <v>45723</v>
      </c>
      <c r="Q354" s="422">
        <v>45741</v>
      </c>
      <c r="R354" s="423">
        <f t="shared" si="89"/>
        <v>12.499999999999993</v>
      </c>
      <c r="S354" s="474">
        <f>IF(INDEX(Historical!$D$7:$D$1190,MATCH(B354,Historical!$B$7:$B$1192,0))=0,"n/a",(INDEX(Historical!$C$7:$C$1190,MATCH(B354,Historical!$B$7:$B$1192,0))/INDEX(Historical!$D$7:$D$1190,MATCH(B354,Historical!$B$7:$B$1192,0))-1)*100)</f>
        <v>14.285714285714279</v>
      </c>
      <c r="T354" s="474">
        <f>IF(INDEX(Historical!$F$7:$F$1190,MATCH(B354,Historical!$B$7:$B$1192,0))=0,"n/a",((INDEX(Historical!$C$7:$C$1190,MATCH(B354,Historical!$B$7:$B$1192,0))/INDEX(Historical!$F$7:$F$1190,MATCH(B354,Historical!$B$7:$B$1192,0)))^(1/3)-1)*100)</f>
        <v>18.97766985180056</v>
      </c>
      <c r="U354" s="474">
        <f>IF(INDEX(Historical!$H$7:$H$1190,MATCH(B354,Historical!$B$7:$B$1192,0))=0,"n/a",((INDEX(Historical!$C$7:$C$1190,MATCH(B354,Historical!$B$7:$B$1192,0))/INDEX(Historical!$H$7:$H$1190,MATCH(B354,Historical!$B$7:$B$1192,0)))^(1/5)-1)*100)</f>
        <v>21.672868378641152</v>
      </c>
      <c r="V354" s="474">
        <f>IF(INDEX(Historical!$M$7:$M$1190,MATCH(B354,Historical!$B$7:$B$1192,0))=0,"n/a",((INDEX(Historical!$C$7:$C$1190,MATCH(B354,Historical!$B$7:$B$1192,0))/INDEX(Historical!$M$7:$M$1190,MATCH(B354,Historical!$B$7:$B$1192,0)))^(1/10)-1)*100)</f>
        <v>7.871289892416522</v>
      </c>
      <c r="W354" s="475">
        <f t="shared" si="90"/>
        <v>2.7534074687709769</v>
      </c>
      <c r="X354" s="476" t="str">
        <f t="shared" si="91"/>
        <v>n/a</v>
      </c>
      <c r="Y354" s="405"/>
      <c r="Z354" s="430">
        <f t="shared" si="92"/>
        <v>71.287128712871279</v>
      </c>
      <c r="AA354" s="581">
        <f t="shared" si="93"/>
        <v>43.465346534653463</v>
      </c>
      <c r="AB354" s="406">
        <v>12</v>
      </c>
      <c r="AC354" s="568">
        <v>1.01</v>
      </c>
      <c r="AD354" s="568">
        <v>0.87</v>
      </c>
      <c r="AE354" s="568">
        <v>0.96</v>
      </c>
      <c r="AF354" s="568">
        <v>1</v>
      </c>
      <c r="AG354" s="568">
        <v>2.33</v>
      </c>
      <c r="AH354" s="568">
        <v>38.35</v>
      </c>
      <c r="AI354" s="568">
        <v>64.790000000000006</v>
      </c>
      <c r="AJ354" s="568">
        <v>-16.59</v>
      </c>
      <c r="AK354" s="568">
        <v>49.91</v>
      </c>
      <c r="AL354" s="576">
        <v>7130</v>
      </c>
      <c r="AM354" s="571">
        <v>3.3099999999999996</v>
      </c>
      <c r="AN354" s="568">
        <v>0.38</v>
      </c>
      <c r="AO354" s="510">
        <f t="shared" si="94"/>
        <v>-20.152387039839191</v>
      </c>
      <c r="AP354" s="511">
        <f t="shared" si="95"/>
        <v>23.312959494814272</v>
      </c>
      <c r="AQ354" s="582">
        <f t="shared" si="96"/>
        <v>38.988962846620723</v>
      </c>
      <c r="AR354" s="430">
        <f>INDEX(Historical!$C$7:$C$1190,MATCH(B354,Historical!$B$7:$B$1214,0))*IF(AH354="n/a",1.03,IF(AH354&lt;0,1.01,IF(AH354&gt;10,1.1,(1+AH354/100))))</f>
        <v>0.70400000000000007</v>
      </c>
      <c r="AS354" s="581">
        <f t="shared" si="97"/>
        <v>0.77440000000000009</v>
      </c>
      <c r="AT354" s="581">
        <f t="shared" si="102"/>
        <v>0.85184000000000015</v>
      </c>
      <c r="AU354" s="581">
        <f t="shared" si="102"/>
        <v>0.93702400000000019</v>
      </c>
      <c r="AV354" s="581">
        <f t="shared" si="102"/>
        <v>1.0307264000000003</v>
      </c>
      <c r="AW354" s="430">
        <f t="shared" si="99"/>
        <v>4.2979904000000007</v>
      </c>
      <c r="AX354" s="516">
        <f t="shared" si="100"/>
        <v>9.7904109339407768</v>
      </c>
      <c r="AY354" s="606">
        <v>1.19</v>
      </c>
      <c r="AZ354" s="571">
        <v>19.650000000000002</v>
      </c>
      <c r="BA354" s="571">
        <v>-28.63</v>
      </c>
      <c r="BB354" s="571">
        <v>-0.72</v>
      </c>
      <c r="BC354" s="571">
        <v>-8.39</v>
      </c>
      <c r="BE354" s="421">
        <v>2020</v>
      </c>
      <c r="BF354" s="421">
        <f t="shared" si="101"/>
        <v>1</v>
      </c>
      <c r="BG354" s="578">
        <v>1.31</v>
      </c>
      <c r="BH354" t="s">
        <v>3876</v>
      </c>
      <c r="BI354" t="s">
        <v>3877</v>
      </c>
    </row>
    <row r="355" spans="1:61" ht="11.25" customHeight="1" x14ac:dyDescent="0.25">
      <c r="A355" s="8" t="s">
        <v>4315</v>
      </c>
      <c r="B355" s="405" t="s">
        <v>186</v>
      </c>
      <c r="C355" s="734" t="s">
        <v>127</v>
      </c>
      <c r="D355" s="734" t="s">
        <v>3660</v>
      </c>
      <c r="E355" s="504">
        <v>63</v>
      </c>
      <c r="F355" s="33">
        <v>9</v>
      </c>
      <c r="G355" s="33" t="s">
        <v>114</v>
      </c>
      <c r="H355" s="33" t="s">
        <v>114</v>
      </c>
      <c r="I355" s="568">
        <v>68.989999999999995</v>
      </c>
      <c r="J355" s="430">
        <f t="shared" si="87"/>
        <v>2.9569502826496596</v>
      </c>
      <c r="K355" s="575">
        <v>0.51</v>
      </c>
      <c r="L355" s="406">
        <v>4</v>
      </c>
      <c r="M355" s="423">
        <f t="shared" si="88"/>
        <v>2.04</v>
      </c>
      <c r="N355" s="183" t="s">
        <v>162</v>
      </c>
      <c r="O355" s="505">
        <v>0.48499999999999999</v>
      </c>
      <c r="P355" s="422">
        <v>45730</v>
      </c>
      <c r="Q355" s="422">
        <v>45748</v>
      </c>
      <c r="R355" s="423">
        <f t="shared" si="89"/>
        <v>5.1546391752577367</v>
      </c>
      <c r="S355" s="474">
        <f>IF(INDEX(Historical!$D$7:$D$1190,MATCH(B355,Historical!$B$7:$B$1192,0))=0,"n/a",(INDEX(Historical!$C$7:$C$1190,MATCH(B355,Historical!$B$7:$B$1192,0))/INDEX(Historical!$D$7:$D$1190,MATCH(B355,Historical!$B$7:$B$1192,0))-1)*100)</f>
        <v>5.4347826086956541</v>
      </c>
      <c r="T355" s="474">
        <f>IF(INDEX(Historical!$F$7:$F$1190,MATCH(B355,Historical!$B$7:$B$1192,0))=0,"n/a",((INDEX(Historical!$C$7:$C$1190,MATCH(B355,Historical!$B$7:$B$1192,0))/INDEX(Historical!$F$7:$F$1190,MATCH(B355,Historical!$B$7:$B$1192,0)))^(1/3)-1)*100)</f>
        <v>4.9133648112029693</v>
      </c>
      <c r="U355" s="474">
        <f>IF(INDEX(Historical!$H$7:$H$1190,MATCH(B355,Historical!$B$7:$B$1192,0))=0,"n/a",((INDEX(Historical!$C$7:$C$1190,MATCH(B355,Historical!$B$7:$B$1192,0))/INDEX(Historical!$H$7:$H$1190,MATCH(B355,Historical!$B$7:$B$1192,0)))^(1/5)-1)*100)</f>
        <v>3.9289044956138053</v>
      </c>
      <c r="V355" s="474">
        <f>IF(INDEX(Historical!$M$7:$M$1190,MATCH(B355,Historical!$B$7:$B$1192,0))=0,"n/a",((INDEX(Historical!$C$7:$C$1190,MATCH(B355,Historical!$B$7:$B$1192,0))/INDEX(Historical!$M$7:$M$1190,MATCH(B355,Historical!$B$7:$B$1192,0)))^(1/10)-1)*100)</f>
        <v>4.7476262472210484</v>
      </c>
      <c r="W355" s="475">
        <f t="shared" si="90"/>
        <v>0.82755134693122279</v>
      </c>
      <c r="X355" s="476">
        <f t="shared" si="91"/>
        <v>1.1098600270095496</v>
      </c>
      <c r="Y355" s="442"/>
      <c r="Z355" s="430">
        <f t="shared" si="92"/>
        <v>72.340425531914903</v>
      </c>
      <c r="AA355" s="581">
        <f t="shared" si="93"/>
        <v>24.464539007092199</v>
      </c>
      <c r="AB355" s="406">
        <v>12</v>
      </c>
      <c r="AC355" s="568">
        <v>2.82</v>
      </c>
      <c r="AD355" s="568">
        <v>4.25</v>
      </c>
      <c r="AE355" s="568">
        <v>6.31</v>
      </c>
      <c r="AF355" s="568">
        <v>10.39</v>
      </c>
      <c r="AG355" s="568">
        <v>44.76</v>
      </c>
      <c r="AH355" s="568">
        <v>3.5900000000000003</v>
      </c>
      <c r="AI355" s="568">
        <v>7.01</v>
      </c>
      <c r="AJ355" s="568">
        <v>3.54</v>
      </c>
      <c r="AK355" s="568">
        <v>5.75</v>
      </c>
      <c r="AL355" s="576">
        <v>296910</v>
      </c>
      <c r="AM355" s="571">
        <v>0.77</v>
      </c>
      <c r="AN355" s="568">
        <v>1.73</v>
      </c>
      <c r="AO355" s="510">
        <f t="shared" si="94"/>
        <v>-17.578684228828735</v>
      </c>
      <c r="AP355" s="511">
        <f t="shared" si="95"/>
        <v>6.8858547782634645</v>
      </c>
      <c r="AQ355" s="582">
        <f t="shared" si="96"/>
        <v>236.1127854910134</v>
      </c>
      <c r="AR355" s="430">
        <f>INDEX(Historical!$C$7:$C$1190,MATCH(B355,Historical!$B$7:$B$1214,0))*IF(AH355="n/a",1.03,IF(AH355&lt;0,1.01,IF(AH355&gt;10,1.1,(1+AH355/100))))</f>
        <v>2.009646</v>
      </c>
      <c r="AS355" s="581">
        <f t="shared" si="97"/>
        <v>2.1505221846000002</v>
      </c>
      <c r="AT355" s="581">
        <f t="shared" si="102"/>
        <v>2.2741772102145004</v>
      </c>
      <c r="AU355" s="581">
        <f t="shared" si="102"/>
        <v>2.4049423998018344</v>
      </c>
      <c r="AV355" s="581">
        <f t="shared" si="102"/>
        <v>2.5432265877904401</v>
      </c>
      <c r="AW355" s="430">
        <f t="shared" si="99"/>
        <v>11.382514382406775</v>
      </c>
      <c r="AX355" s="516">
        <f t="shared" si="100"/>
        <v>16.498788784471337</v>
      </c>
      <c r="AY355" s="606">
        <v>0.43</v>
      </c>
      <c r="AZ355" s="571">
        <v>13.819999999999999</v>
      </c>
      <c r="BA355" s="571">
        <v>-7.2499999999999991</v>
      </c>
      <c r="BB355" s="571">
        <v>-1.05</v>
      </c>
      <c r="BC355" s="571">
        <v>1.27</v>
      </c>
      <c r="BE355" s="421">
        <v>1963</v>
      </c>
      <c r="BF355" s="421">
        <f t="shared" si="101"/>
        <v>7</v>
      </c>
      <c r="BG355" s="578">
        <v>11.85</v>
      </c>
      <c r="BH355" t="s">
        <v>3876</v>
      </c>
      <c r="BI355" t="s">
        <v>3877</v>
      </c>
    </row>
    <row r="356" spans="1:61" s="540" customFormat="1" ht="11.25" customHeight="1" x14ac:dyDescent="0.25">
      <c r="A356" s="523" t="s">
        <v>4316</v>
      </c>
      <c r="B356" s="546" t="s">
        <v>620</v>
      </c>
      <c r="C356" s="734" t="s">
        <v>127</v>
      </c>
      <c r="D356" s="734" t="s">
        <v>4774</v>
      </c>
      <c r="E356" s="524">
        <v>20</v>
      </c>
      <c r="F356" s="33">
        <v>210</v>
      </c>
      <c r="G356" s="720" t="s">
        <v>105</v>
      </c>
      <c r="H356" s="720" t="s">
        <v>105</v>
      </c>
      <c r="I356" s="525">
        <v>67.84</v>
      </c>
      <c r="J356" s="526">
        <f t="shared" si="87"/>
        <v>2.0636792452830188</v>
      </c>
      <c r="K356" s="527">
        <v>0.35</v>
      </c>
      <c r="L356" s="528">
        <v>4</v>
      </c>
      <c r="M356" s="529">
        <f t="shared" si="88"/>
        <v>1.4</v>
      </c>
      <c r="N356" s="530" t="s">
        <v>118</v>
      </c>
      <c r="O356" s="531">
        <v>0.32</v>
      </c>
      <c r="P356" s="714">
        <v>45884</v>
      </c>
      <c r="Q356" s="714">
        <v>45901</v>
      </c>
      <c r="R356" s="529">
        <f t="shared" si="89"/>
        <v>9.3749999999999911</v>
      </c>
      <c r="S356" s="474">
        <f>IF(INDEX(Historical!$D$7:$D$1190,MATCH(B356,Historical!$B$7:$B$1192,0))=0,"n/a",(INDEX(Historical!$C$7:$C$1190,MATCH(B356,Historical!$B$7:$B$1192,0))/INDEX(Historical!$D$7:$D$1190,MATCH(B356,Historical!$B$7:$B$1192,0))-1)*100)</f>
        <v>10.909090909090891</v>
      </c>
      <c r="T356" s="474">
        <f>IF(INDEX(Historical!$F$7:$F$1190,MATCH(B356,Historical!$B$7:$B$1192,0))=0,"n/a",((INDEX(Historical!$C$7:$C$1190,MATCH(B356,Historical!$B$7:$B$1192,0))/INDEX(Historical!$F$7:$F$1190,MATCH(B356,Historical!$B$7:$B$1192,0)))^(1/3)-1)*100)</f>
        <v>16.079378984500803</v>
      </c>
      <c r="U356" s="474">
        <f>IF(INDEX(Historical!$H$7:$H$1190,MATCH(B356,Historical!$B$7:$B$1192,0))=0,"n/a",((INDEX(Historical!$C$7:$C$1190,MATCH(B356,Historical!$B$7:$B$1192,0))/INDEX(Historical!$H$7:$H$1190,MATCH(B356,Historical!$B$7:$B$1192,0)))^(1/5)-1)*100)</f>
        <v>15.250207520900162</v>
      </c>
      <c r="V356" s="474">
        <f>IF(INDEX(Historical!$M$7:$M$1190,MATCH(B356,Historical!$B$7:$B$1192,0))=0,"n/a",((INDEX(Historical!$C$7:$C$1190,MATCH(B356,Historical!$B$7:$B$1192,0))/INDEX(Historical!$M$7:$M$1190,MATCH(B356,Historical!$B$7:$B$1192,0)))^(1/10)-1)*100)</f>
        <v>13.628713950878545</v>
      </c>
      <c r="W356" s="475">
        <f t="shared" si="90"/>
        <v>1.1189762714123948</v>
      </c>
      <c r="X356" s="476">
        <f t="shared" si="91"/>
        <v>1.2190413685771515</v>
      </c>
      <c r="Y356" s="543"/>
      <c r="Z356" s="526">
        <f t="shared" si="92"/>
        <v>38.043478260869563</v>
      </c>
      <c r="AA356" s="533">
        <f t="shared" si="93"/>
        <v>18.434782608695652</v>
      </c>
      <c r="AB356" s="528">
        <v>1</v>
      </c>
      <c r="AC356" s="534">
        <v>3.68</v>
      </c>
      <c r="AD356" s="534">
        <v>2.2200000000000002</v>
      </c>
      <c r="AE356" s="534">
        <v>0.31</v>
      </c>
      <c r="AF356" s="534">
        <v>5.03</v>
      </c>
      <c r="AG356" s="534">
        <v>24.060000000000002</v>
      </c>
      <c r="AH356" s="534">
        <v>6.8900000000000006</v>
      </c>
      <c r="AI356" s="534">
        <v>10.31</v>
      </c>
      <c r="AJ356" s="534">
        <v>12.509999999999998</v>
      </c>
      <c r="AK356" s="534">
        <v>8.3099999999999987</v>
      </c>
      <c r="AL356" s="535">
        <v>44850</v>
      </c>
      <c r="AM356" s="536">
        <v>0.77999999999999992</v>
      </c>
      <c r="AN356" s="534">
        <v>2.83</v>
      </c>
      <c r="AO356" s="537">
        <f t="shared" si="94"/>
        <v>-1.1208958425124713</v>
      </c>
      <c r="AP356" s="538">
        <f t="shared" si="95"/>
        <v>17.313886766183181</v>
      </c>
      <c r="AQ356" s="582">
        <f t="shared" si="96"/>
        <v>103.00734143456118</v>
      </c>
      <c r="AR356" s="430">
        <f>INDEX(Historical!$C$7:$C$1190,MATCH(B356,Historical!$B$7:$B$1214,0))*IF(AH356="n/a",1.03,IF(AH356&lt;0,1.01,IF(AH356&gt;10,1.1,(1+AH356/100))))</f>
        <v>1.3040579999999999</v>
      </c>
      <c r="AS356" s="533">
        <f t="shared" si="97"/>
        <v>1.4344638000000001</v>
      </c>
      <c r="AT356" s="533">
        <f t="shared" si="102"/>
        <v>1.55366774178</v>
      </c>
      <c r="AU356" s="533">
        <f t="shared" si="102"/>
        <v>1.682777531121918</v>
      </c>
      <c r="AV356" s="533">
        <f t="shared" si="102"/>
        <v>1.8226163439581493</v>
      </c>
      <c r="AW356" s="526">
        <f t="shared" si="99"/>
        <v>7.7975834168600668</v>
      </c>
      <c r="AX356" s="539">
        <f t="shared" si="100"/>
        <v>11.494079329097975</v>
      </c>
      <c r="AY356" s="607">
        <v>0.57999999999999996</v>
      </c>
      <c r="AZ356" s="536">
        <v>33.83</v>
      </c>
      <c r="BA356" s="536">
        <v>-9.43</v>
      </c>
      <c r="BB356" s="536">
        <v>-4.68</v>
      </c>
      <c r="BC356" s="536">
        <v>2.41</v>
      </c>
      <c r="BD356" s="592"/>
      <c r="BE356" s="421">
        <v>2006</v>
      </c>
      <c r="BF356" s="421">
        <f t="shared" si="101"/>
        <v>2</v>
      </c>
      <c r="BG356" s="559">
        <v>4.9000000000000004</v>
      </c>
      <c r="BH356" t="s">
        <v>3876</v>
      </c>
      <c r="BI356" t="s">
        <v>3877</v>
      </c>
    </row>
    <row r="357" spans="1:61" ht="11.25" customHeight="1" x14ac:dyDescent="0.25">
      <c r="A357" s="577" t="s">
        <v>1285</v>
      </c>
      <c r="B357" s="405" t="s">
        <v>1286</v>
      </c>
      <c r="C357" s="734" t="s">
        <v>3636</v>
      </c>
      <c r="D357" s="734" t="s">
        <v>4811</v>
      </c>
      <c r="E357" s="504">
        <v>5</v>
      </c>
      <c r="F357" s="33">
        <v>662</v>
      </c>
      <c r="G357" s="33" t="s">
        <v>105</v>
      </c>
      <c r="H357" s="33" t="s">
        <v>105</v>
      </c>
      <c r="I357" s="573">
        <v>22.82</v>
      </c>
      <c r="J357" s="430">
        <f t="shared" si="87"/>
        <v>4.732690622261174</v>
      </c>
      <c r="K357" s="575">
        <v>0.27</v>
      </c>
      <c r="L357" s="406">
        <v>4</v>
      </c>
      <c r="M357" s="423">
        <f t="shared" si="88"/>
        <v>1.08</v>
      </c>
      <c r="N357" s="183" t="s">
        <v>469</v>
      </c>
      <c r="O357" s="505">
        <v>0.26</v>
      </c>
      <c r="P357" s="422">
        <v>45667</v>
      </c>
      <c r="Q357" s="422">
        <v>45673</v>
      </c>
      <c r="R357" s="423">
        <f t="shared" si="89"/>
        <v>3.8461538461538494</v>
      </c>
      <c r="S357" s="474">
        <f>IF(INDEX(Historical!$D$7:$D$1190,MATCH(B357,Historical!$B$7:$B$1192,0))=0,"n/a",(INDEX(Historical!$C$7:$C$1190,MATCH(B357,Historical!$B$7:$B$1192,0))/INDEX(Historical!$D$7:$D$1190,MATCH(B357,Historical!$B$7:$B$1192,0))-1)*100)</f>
        <v>5.2083333333333481</v>
      </c>
      <c r="T357" s="474">
        <f>IF(INDEX(Historical!$F$7:$F$1190,MATCH(B357,Historical!$B$7:$B$1192,0))=0,"n/a",((INDEX(Historical!$C$7:$C$1190,MATCH(B357,Historical!$B$7:$B$1192,0))/INDEX(Historical!$F$7:$F$1190,MATCH(B357,Historical!$B$7:$B$1192,0)))^(1/3)-1)*100)</f>
        <v>14.096105416065562</v>
      </c>
      <c r="U357" s="474">
        <f>IF(INDEX(Historical!$H$7:$H$1190,MATCH(B357,Historical!$B$7:$B$1192,0))=0,"n/a",((INDEX(Historical!$C$7:$C$1190,MATCH(B357,Historical!$B$7:$B$1192,0))/INDEX(Historical!$H$7:$H$1190,MATCH(B357,Historical!$B$7:$B$1192,0)))^(1/5)-1)*100)</f>
        <v>-5.8418082856148796</v>
      </c>
      <c r="V357" s="474">
        <f>IF(INDEX(Historical!$M$7:$M$1190,MATCH(B357,Historical!$B$7:$B$1192,0))=0,"n/a",((INDEX(Historical!$C$7:$C$1190,MATCH(B357,Historical!$B$7:$B$1192,0))/INDEX(Historical!$M$7:$M$1190,MATCH(B357,Historical!$B$7:$B$1192,0)))^(1/10)-1)*100)</f>
        <v>-9.8474446492591294E-2</v>
      </c>
      <c r="W357" s="475" t="str">
        <f t="shared" si="90"/>
        <v>n/a</v>
      </c>
      <c r="X357" s="476" t="str">
        <f t="shared" si="91"/>
        <v>n/a</v>
      </c>
      <c r="Y357" s="449"/>
      <c r="Z357" s="430">
        <f t="shared" si="92"/>
        <v>138.46153846153845</v>
      </c>
      <c r="AA357" s="581">
        <f t="shared" si="93"/>
        <v>29.256410256410255</v>
      </c>
      <c r="AB357" s="406">
        <v>12</v>
      </c>
      <c r="AC357" s="568">
        <v>0.78</v>
      </c>
      <c r="AD357" s="568">
        <v>0.17</v>
      </c>
      <c r="AE357" s="568">
        <v>5.8</v>
      </c>
      <c r="AF357" s="568">
        <v>1.51</v>
      </c>
      <c r="AG357" s="568">
        <v>5.53</v>
      </c>
      <c r="AH357" s="568">
        <v>3494.03</v>
      </c>
      <c r="AI357" s="568">
        <v>-54.98</v>
      </c>
      <c r="AJ357" s="568" t="s">
        <v>135</v>
      </c>
      <c r="AK357" s="568">
        <v>171.11</v>
      </c>
      <c r="AL357" s="576">
        <v>5020</v>
      </c>
      <c r="AM357" s="571">
        <v>1.05</v>
      </c>
      <c r="AN357" s="568">
        <v>0.97</v>
      </c>
      <c r="AO357" s="510">
        <f t="shared" si="94"/>
        <v>-30.365527919763963</v>
      </c>
      <c r="AP357" s="511">
        <f t="shared" si="95"/>
        <v>-1.1091176633537057</v>
      </c>
      <c r="AQ357" s="582">
        <f t="shared" si="96"/>
        <v>40.122453569376226</v>
      </c>
      <c r="AR357" s="430">
        <f>INDEX(Historical!$C$7:$C$1190,MATCH(B357,Historical!$B$7:$B$1214,0))*IF(AH357="n/a",1.03,IF(AH357&lt;0,1.01,IF(AH357&gt;10,1.1,(1+AH357/100))))</f>
        <v>1.1110000000000002</v>
      </c>
      <c r="AS357" s="581">
        <f t="shared" si="97"/>
        <v>1.1221100000000002</v>
      </c>
      <c r="AT357" s="581">
        <f t="shared" si="102"/>
        <v>1.2343210000000002</v>
      </c>
      <c r="AU357" s="581">
        <f t="shared" si="102"/>
        <v>1.3577531000000003</v>
      </c>
      <c r="AV357" s="581">
        <f t="shared" si="102"/>
        <v>1.4935284100000004</v>
      </c>
      <c r="AW357" s="430">
        <f t="shared" si="99"/>
        <v>6.318712510000001</v>
      </c>
      <c r="AX357" s="516">
        <f t="shared" si="100"/>
        <v>27.689362445223491</v>
      </c>
      <c r="AY357" s="606">
        <v>1.1399999999999999</v>
      </c>
      <c r="AZ357" s="571">
        <v>23.25</v>
      </c>
      <c r="BA357" s="571">
        <v>-19.189999999999998</v>
      </c>
      <c r="BB357" s="571">
        <v>2.2200000000000002</v>
      </c>
      <c r="BC357" s="571">
        <v>-1.24</v>
      </c>
      <c r="BE357" s="421">
        <v>2021</v>
      </c>
      <c r="BF357" s="421">
        <f t="shared" si="101"/>
        <v>0</v>
      </c>
      <c r="BG357" s="578">
        <v>2.7</v>
      </c>
      <c r="BH357" t="s">
        <v>3876</v>
      </c>
      <c r="BI357" t="s">
        <v>3878</v>
      </c>
    </row>
    <row r="358" spans="1:61" ht="11.25" customHeight="1" x14ac:dyDescent="0.25">
      <c r="A358" s="95" t="s">
        <v>4318</v>
      </c>
      <c r="B358" s="405" t="s">
        <v>707</v>
      </c>
      <c r="C358" s="734" t="s">
        <v>122</v>
      </c>
      <c r="D358" s="734" t="s">
        <v>3518</v>
      </c>
      <c r="E358" s="504">
        <v>18</v>
      </c>
      <c r="F358" s="33">
        <v>228</v>
      </c>
      <c r="G358" s="33" t="s">
        <v>36</v>
      </c>
      <c r="H358" s="33" t="s">
        <v>36</v>
      </c>
      <c r="I358" s="573">
        <v>145.07</v>
      </c>
      <c r="J358" s="430">
        <f t="shared" si="87"/>
        <v>1.4007031088440063</v>
      </c>
      <c r="K358" s="575">
        <v>0.50800000000000001</v>
      </c>
      <c r="L358" s="406">
        <v>4</v>
      </c>
      <c r="M358" s="423">
        <f t="shared" si="88"/>
        <v>2.032</v>
      </c>
      <c r="N358" s="183" t="s">
        <v>159</v>
      </c>
      <c r="O358" s="505">
        <v>0.48499999999999999</v>
      </c>
      <c r="P358" s="422">
        <v>45947</v>
      </c>
      <c r="Q358" s="422">
        <v>45961</v>
      </c>
      <c r="R358" s="423">
        <f t="shared" si="89"/>
        <v>4.7422680412371179</v>
      </c>
      <c r="S358" s="474">
        <f>IF(INDEX(Historical!$D$7:$D$1190,MATCH(B358,Historical!$B$7:$B$1192,0))=0,"n/a",(INDEX(Historical!$C$7:$C$1190,MATCH(B358,Historical!$B$7:$B$1192,0))/INDEX(Historical!$D$7:$D$1190,MATCH(B358,Historical!$B$7:$B$1192,0))-1)*100)</f>
        <v>5.1136363636363757</v>
      </c>
      <c r="T358" s="474">
        <f>IF(INDEX(Historical!$F$7:$F$1190,MATCH(B358,Historical!$B$7:$B$1192,0))=0,"n/a",((INDEX(Historical!$C$7:$C$1190,MATCH(B358,Historical!$B$7:$B$1192,0))/INDEX(Historical!$F$7:$F$1190,MATCH(B358,Historical!$B$7:$B$1192,0)))^(1/3)-1)*100)</f>
        <v>4.9584113452102008</v>
      </c>
      <c r="U358" s="474">
        <f>IF(INDEX(Historical!$H$7:$H$1190,MATCH(B358,Historical!$B$7:$B$1192,0))=0,"n/a",((INDEX(Historical!$C$7:$C$1190,MATCH(B358,Historical!$B$7:$B$1192,0))/INDEX(Historical!$H$7:$H$1190,MATCH(B358,Historical!$B$7:$B$1192,0)))^(1/5)-1)*100)</f>
        <v>4.1451275534815979</v>
      </c>
      <c r="V358" s="474">
        <f>IF(INDEX(Historical!$M$7:$M$1190,MATCH(B358,Historical!$B$7:$B$1192,0))=0,"n/a",((INDEX(Historical!$C$7:$C$1190,MATCH(B358,Historical!$B$7:$B$1192,0))/INDEX(Historical!$M$7:$M$1190,MATCH(B358,Historical!$B$7:$B$1192,0)))^(1/10)-1)*100)</f>
        <v>5.3362623778337781</v>
      </c>
      <c r="W358" s="475">
        <f t="shared" si="90"/>
        <v>0.77678480928898519</v>
      </c>
      <c r="X358" s="476">
        <f t="shared" si="91"/>
        <v>0.16172951827864215</v>
      </c>
      <c r="Y358" s="405"/>
      <c r="Z358" s="430" t="str">
        <f t="shared" si="92"/>
        <v>n/a</v>
      </c>
      <c r="AA358" s="581" t="str">
        <f t="shared" si="93"/>
        <v>n/a</v>
      </c>
      <c r="AB358" s="406">
        <v>12</v>
      </c>
      <c r="AC358" s="568">
        <v>-0.45</v>
      </c>
      <c r="AD358" s="568" t="s">
        <v>135</v>
      </c>
      <c r="AE358" s="568">
        <v>1.38</v>
      </c>
      <c r="AF358" s="568">
        <v>1.88</v>
      </c>
      <c r="AG358" s="568">
        <v>-0.52</v>
      </c>
      <c r="AH358" s="568">
        <v>-1.29</v>
      </c>
      <c r="AI358" s="568">
        <v>17.05</v>
      </c>
      <c r="AJ358" s="568">
        <v>25.629999999999995</v>
      </c>
      <c r="AK358" s="568">
        <v>10.100000000000001</v>
      </c>
      <c r="AL358" s="576">
        <v>2520</v>
      </c>
      <c r="AM358" s="571">
        <v>21.959999999999997</v>
      </c>
      <c r="AN358" s="568">
        <v>0.72</v>
      </c>
      <c r="AO358" s="510" t="str">
        <f t="shared" si="94"/>
        <v>n/a</v>
      </c>
      <c r="AP358" s="511">
        <f t="shared" si="95"/>
        <v>5.5458306623256046</v>
      </c>
      <c r="AQ358" s="582" t="str">
        <f t="shared" si="96"/>
        <v>n/a</v>
      </c>
      <c r="AR358" s="430">
        <f>INDEX(Historical!$C$7:$C$1190,MATCH(B358,Historical!$B$7:$B$1214,0))*IF(AH358="n/a",1.03,IF(AH358&lt;0,1.01,IF(AH358&gt;10,1.1,(1+AH358/100))))</f>
        <v>1.8685</v>
      </c>
      <c r="AS358" s="581">
        <f t="shared" si="97"/>
        <v>2.0553500000000002</v>
      </c>
      <c r="AT358" s="581">
        <f t="shared" si="102"/>
        <v>2.2608850000000005</v>
      </c>
      <c r="AU358" s="581">
        <f t="shared" si="102"/>
        <v>2.4869735000000008</v>
      </c>
      <c r="AV358" s="581">
        <f t="shared" si="102"/>
        <v>2.7356708500000013</v>
      </c>
      <c r="AW358" s="430">
        <f t="shared" si="99"/>
        <v>11.407379350000003</v>
      </c>
      <c r="AX358" s="516">
        <f t="shared" si="100"/>
        <v>7.8633620665885458</v>
      </c>
      <c r="AY358" s="606">
        <v>1.45</v>
      </c>
      <c r="AZ358" s="571">
        <v>51.259999999999991</v>
      </c>
      <c r="BA358" s="571">
        <v>-19.84</v>
      </c>
      <c r="BB358" s="571">
        <v>14.87</v>
      </c>
      <c r="BC358" s="571">
        <v>12.379999999999999</v>
      </c>
      <c r="BE358" s="421">
        <v>2008</v>
      </c>
      <c r="BF358" s="421">
        <f t="shared" si="101"/>
        <v>2</v>
      </c>
      <c r="BG358" s="578">
        <v>-0.26</v>
      </c>
      <c r="BH358" t="s">
        <v>3876</v>
      </c>
      <c r="BI358" t="s">
        <v>3877</v>
      </c>
    </row>
    <row r="359" spans="1:61" ht="11.25" customHeight="1" x14ac:dyDescent="0.25">
      <c r="A359" s="8" t="s">
        <v>4319</v>
      </c>
      <c r="B359" s="405" t="s">
        <v>1320</v>
      </c>
      <c r="C359" s="734" t="s">
        <v>243</v>
      </c>
      <c r="D359" s="734" t="s">
        <v>3634</v>
      </c>
      <c r="E359" s="504">
        <v>16</v>
      </c>
      <c r="F359" s="33">
        <v>258</v>
      </c>
      <c r="G359" s="33" t="s">
        <v>105</v>
      </c>
      <c r="H359" s="33" t="s">
        <v>105</v>
      </c>
      <c r="I359" s="573">
        <v>336.68</v>
      </c>
      <c r="J359" s="430">
        <f t="shared" si="87"/>
        <v>0.65343946774385175</v>
      </c>
      <c r="K359" s="575">
        <v>0.55000000000000004</v>
      </c>
      <c r="L359" s="406">
        <v>4</v>
      </c>
      <c r="M359" s="423">
        <f t="shared" si="88"/>
        <v>2.2000000000000002</v>
      </c>
      <c r="N359" s="183" t="s">
        <v>934</v>
      </c>
      <c r="O359" s="505">
        <v>0.53</v>
      </c>
      <c r="P359" s="422">
        <v>45786</v>
      </c>
      <c r="Q359" s="422">
        <v>45800</v>
      </c>
      <c r="R359" s="423">
        <f t="shared" si="89"/>
        <v>3.7735849056603805</v>
      </c>
      <c r="S359" s="474">
        <f>IF(INDEX(Historical!$D$7:$D$1190,MATCH(B359,Historical!$B$7:$B$1192,0))=0,"n/a",(INDEX(Historical!$C$7:$C$1190,MATCH(B359,Historical!$B$7:$B$1192,0))/INDEX(Historical!$D$7:$D$1190,MATCH(B359,Historical!$B$7:$B$1192,0))-1)*100)</f>
        <v>8.854166666666675</v>
      </c>
      <c r="T359" s="474">
        <f>IF(INDEX(Historical!$F$7:$F$1190,MATCH(B359,Historical!$B$7:$B$1192,0))=0,"n/a",((INDEX(Historical!$C$7:$C$1190,MATCH(B359,Historical!$B$7:$B$1192,0))/INDEX(Historical!$F$7:$F$1190,MATCH(B359,Historical!$B$7:$B$1192,0)))^(1/3)-1)*100)</f>
        <v>15.3991099605848</v>
      </c>
      <c r="U359" s="474">
        <f>IF(INDEX(Historical!$H$7:$H$1190,MATCH(B359,Historical!$B$7:$B$1192,0))=0,"n/a",((INDEX(Historical!$C$7:$C$1190,MATCH(B359,Historical!$B$7:$B$1192,0))/INDEX(Historical!$H$7:$H$1190,MATCH(B359,Historical!$B$7:$B$1192,0)))^(1/5)-1)*100)</f>
        <v>11.923134632274589</v>
      </c>
      <c r="V359" s="474">
        <f>IF(INDEX(Historical!$M$7:$M$1190,MATCH(B359,Historical!$B$7:$B$1192,0))=0,"n/a",((INDEX(Historical!$C$7:$C$1190,MATCH(B359,Historical!$B$7:$B$1192,0))/INDEX(Historical!$M$7:$M$1190,MATCH(B359,Historical!$B$7:$B$1192,0)))^(1/10)-1)*100)</f>
        <v>13.104958598764105</v>
      </c>
      <c r="W359" s="475">
        <f t="shared" si="90"/>
        <v>0.90981856542446682</v>
      </c>
      <c r="X359" s="476">
        <f t="shared" si="91"/>
        <v>0.57879294331430053</v>
      </c>
      <c r="Y359" s="439"/>
      <c r="Z359" s="430">
        <f t="shared" si="92"/>
        <v>6.518518518518519</v>
      </c>
      <c r="AA359" s="581">
        <f t="shared" si="93"/>
        <v>9.9757037037037044</v>
      </c>
      <c r="AB359" s="406">
        <v>12</v>
      </c>
      <c r="AC359" s="568">
        <v>33.75</v>
      </c>
      <c r="AD359" s="568">
        <v>0.73</v>
      </c>
      <c r="AE359" s="568">
        <v>0.23</v>
      </c>
      <c r="AF359" s="568">
        <v>1.24</v>
      </c>
      <c r="AG359" s="568">
        <v>13.34</v>
      </c>
      <c r="AH359" s="568">
        <v>17.16</v>
      </c>
      <c r="AI359" s="568">
        <v>8.25</v>
      </c>
      <c r="AJ359" s="568">
        <v>20.599999999999998</v>
      </c>
      <c r="AK359" s="568">
        <v>13.669999999999998</v>
      </c>
      <c r="AL359" s="576">
        <v>8630</v>
      </c>
      <c r="AM359" s="571">
        <v>2.02</v>
      </c>
      <c r="AN359" s="568">
        <v>2.0499999999999998</v>
      </c>
      <c r="AO359" s="510">
        <f t="shared" si="94"/>
        <v>2.6008703963147362</v>
      </c>
      <c r="AP359" s="511">
        <f t="shared" si="95"/>
        <v>12.576574100018441</v>
      </c>
      <c r="AQ359" s="582">
        <f t="shared" si="96"/>
        <v>-25.853380709142414</v>
      </c>
      <c r="AR359" s="430">
        <f>INDEX(Historical!$C$7:$C$1190,MATCH(B359,Historical!$B$7:$B$1214,0))*IF(AH359="n/a",1.03,IF(AH359&lt;0,1.01,IF(AH359&gt;10,1.1,(1+AH359/100))))</f>
        <v>2.2989999999999999</v>
      </c>
      <c r="AS359" s="581">
        <f t="shared" si="97"/>
        <v>2.4886675</v>
      </c>
      <c r="AT359" s="581">
        <f t="shared" si="102"/>
        <v>2.7375342500000004</v>
      </c>
      <c r="AU359" s="581">
        <f t="shared" si="102"/>
        <v>3.0112876750000006</v>
      </c>
      <c r="AV359" s="581">
        <f t="shared" si="102"/>
        <v>3.3124164425000009</v>
      </c>
      <c r="AW359" s="430">
        <f t="shared" si="99"/>
        <v>13.848905867500001</v>
      </c>
      <c r="AX359" s="516">
        <f t="shared" si="100"/>
        <v>4.1133734904063202</v>
      </c>
      <c r="AY359" s="606">
        <v>1.31</v>
      </c>
      <c r="AZ359" s="571">
        <v>31.869999999999997</v>
      </c>
      <c r="BA359" s="571">
        <v>-17.010000000000002</v>
      </c>
      <c r="BB359" s="571">
        <v>5.2</v>
      </c>
      <c r="BC359" s="571">
        <v>1.43</v>
      </c>
      <c r="BE359" s="421">
        <v>2010</v>
      </c>
      <c r="BF359" s="421">
        <f t="shared" si="101"/>
        <v>1</v>
      </c>
      <c r="BG359" s="578">
        <v>3.7600000000000002</v>
      </c>
      <c r="BH359" t="s">
        <v>3876</v>
      </c>
      <c r="BI359" t="s">
        <v>3877</v>
      </c>
    </row>
    <row r="360" spans="1:61" ht="11.25" customHeight="1" x14ac:dyDescent="0.25">
      <c r="A360" s="95" t="s">
        <v>4321</v>
      </c>
      <c r="B360" s="405" t="s">
        <v>3373</v>
      </c>
      <c r="C360" s="734" t="s">
        <v>3636</v>
      </c>
      <c r="D360" s="734" t="s">
        <v>4812</v>
      </c>
      <c r="E360" s="504">
        <v>10</v>
      </c>
      <c r="F360" s="33">
        <v>505</v>
      </c>
      <c r="G360" s="33" t="s">
        <v>105</v>
      </c>
      <c r="H360" s="33" t="s">
        <v>105</v>
      </c>
      <c r="I360" s="573">
        <v>9.1999999999999993</v>
      </c>
      <c r="J360" s="430">
        <f t="shared" si="87"/>
        <v>6.0913043478260871</v>
      </c>
      <c r="K360" s="575">
        <v>4.6699999999999998E-2</v>
      </c>
      <c r="L360" s="406">
        <v>12</v>
      </c>
      <c r="M360" s="423">
        <f t="shared" si="88"/>
        <v>0.56040000000000001</v>
      </c>
      <c r="N360" s="183" t="s">
        <v>684</v>
      </c>
      <c r="O360" s="505">
        <v>4.6600000000000003E-2</v>
      </c>
      <c r="P360" s="609">
        <v>45495</v>
      </c>
      <c r="Q360" s="609">
        <v>45504</v>
      </c>
      <c r="R360" s="423">
        <f t="shared" si="89"/>
        <v>0.21459227467810282</v>
      </c>
      <c r="S360" s="474">
        <f>IF(INDEX(Historical!$D$7:$D$1190,MATCH(B360,Historical!$B$7:$B$1192,0))=0,"n/a",(INDEX(Historical!$C$7:$C$1190,MATCH(B360,Historical!$B$7:$B$1192,0))/INDEX(Historical!$D$7:$D$1190,MATCH(B360,Historical!$B$7:$B$1192,0))-1)*100)</f>
        <v>1.084010840108407</v>
      </c>
      <c r="T360" s="474">
        <f>IF(INDEX(Historical!$F$7:$F$1190,MATCH(B360,Historical!$B$7:$B$1192,0))=0,"n/a",((INDEX(Historical!$C$7:$C$1190,MATCH(B360,Historical!$B$7:$B$1192,0))/INDEX(Historical!$F$7:$F$1190,MATCH(B360,Historical!$B$7:$B$1192,0)))^(1/3)-1)*100)</f>
        <v>1.152048680230533</v>
      </c>
      <c r="U360" s="474">
        <f>IF(INDEX(Historical!$H$7:$H$1190,MATCH(B360,Historical!$B$7:$B$1192,0))=0,"n/a",((INDEX(Historical!$C$7:$C$1190,MATCH(B360,Historical!$B$7:$B$1192,0))/INDEX(Historical!$H$7:$H$1190,MATCH(B360,Historical!$B$7:$B$1192,0)))^(1/5)-1)*100)</f>
        <v>0.92598190478148101</v>
      </c>
      <c r="V360" s="474">
        <f>IF(INDEX(Historical!$M$7:$M$1190,MATCH(B360,Historical!$B$7:$B$1192,0))=0,"n/a",((INDEX(Historical!$C$7:$C$1190,MATCH(B360,Historical!$B$7:$B$1192,0))/INDEX(Historical!$M$7:$M$1190,MATCH(B360,Historical!$B$7:$B$1192,0)))^(1/10)-1)*100)</f>
        <v>4.5080535206162731</v>
      </c>
      <c r="W360" s="475">
        <f t="shared" si="90"/>
        <v>0.20540614714239122</v>
      </c>
      <c r="X360" s="476" t="str">
        <f t="shared" si="91"/>
        <v>n/a</v>
      </c>
      <c r="Y360" s="574"/>
      <c r="Z360" s="430" t="str">
        <f t="shared" si="92"/>
        <v>n/a</v>
      </c>
      <c r="AA360" s="581" t="str">
        <f t="shared" si="93"/>
        <v>n/a</v>
      </c>
      <c r="AB360" s="406">
        <v>12</v>
      </c>
      <c r="AC360" s="568">
        <v>-0.44</v>
      </c>
      <c r="AD360" s="568" t="s">
        <v>135</v>
      </c>
      <c r="AE360" s="568">
        <v>4.57</v>
      </c>
      <c r="AF360" s="568">
        <v>0.5</v>
      </c>
      <c r="AG360" s="568">
        <v>1.1299999999999999</v>
      </c>
      <c r="AH360" s="568">
        <v>-25.430000000000003</v>
      </c>
      <c r="AI360" s="568">
        <v>-47.949999999999996</v>
      </c>
      <c r="AJ360" s="568">
        <v>-17.95</v>
      </c>
      <c r="AK360" s="568">
        <v>-21.349999999999998</v>
      </c>
      <c r="AL360" s="576">
        <v>332.9</v>
      </c>
      <c r="AM360" s="571">
        <v>7.0000000000000009</v>
      </c>
      <c r="AN360" s="568">
        <v>0.75</v>
      </c>
      <c r="AO360" s="510" t="str">
        <f t="shared" si="94"/>
        <v>n/a</v>
      </c>
      <c r="AP360" s="511">
        <f t="shared" si="95"/>
        <v>7.0172862526075681</v>
      </c>
      <c r="AQ360" s="582" t="str">
        <f t="shared" si="96"/>
        <v>n/a</v>
      </c>
      <c r="AR360" s="430">
        <f>INDEX(Historical!$C$7:$C$1190,MATCH(B360,Historical!$B$7:$B$1214,0))*IF(AH360="n/a",1.03,IF(AH360&lt;0,1.01,IF(AH360&gt;10,1.1,(1+AH360/100))))</f>
        <v>0.56509500000000001</v>
      </c>
      <c r="AS360" s="581">
        <f t="shared" si="97"/>
        <v>0.57074595000000006</v>
      </c>
      <c r="AT360" s="581">
        <f t="shared" si="102"/>
        <v>0.57645340950000001</v>
      </c>
      <c r="AU360" s="581">
        <f t="shared" si="102"/>
        <v>0.58221794359500001</v>
      </c>
      <c r="AV360" s="581">
        <f t="shared" si="102"/>
        <v>0.58804012303094999</v>
      </c>
      <c r="AW360" s="430">
        <f t="shared" si="99"/>
        <v>2.8825524261259501</v>
      </c>
      <c r="AX360" s="516">
        <f t="shared" si="100"/>
        <v>31.332091588325543</v>
      </c>
      <c r="AY360" s="606">
        <v>1.1499999999999999</v>
      </c>
      <c r="AZ360" s="571">
        <v>8.6199999999999992</v>
      </c>
      <c r="BA360" s="571">
        <v>-38.17</v>
      </c>
      <c r="BB360" s="571">
        <v>-5.47</v>
      </c>
      <c r="BC360" s="571">
        <v>-11.709999999999999</v>
      </c>
      <c r="BE360" s="421">
        <v>2015</v>
      </c>
      <c r="BF360" s="421">
        <f t="shared" si="101"/>
        <v>1</v>
      </c>
      <c r="BG360" s="578">
        <v>0.6</v>
      </c>
      <c r="BH360" t="s">
        <v>3876</v>
      </c>
      <c r="BI360" t="s">
        <v>3878</v>
      </c>
    </row>
    <row r="361" spans="1:61" ht="11.25" customHeight="1" x14ac:dyDescent="0.25">
      <c r="A361" s="8" t="s">
        <v>4322</v>
      </c>
      <c r="B361" s="405" t="s">
        <v>624</v>
      </c>
      <c r="C361" s="734" t="s">
        <v>107</v>
      </c>
      <c r="D361" s="734" t="s">
        <v>3652</v>
      </c>
      <c r="E361" s="504">
        <v>21</v>
      </c>
      <c r="F361" s="33">
        <v>187</v>
      </c>
      <c r="G361" s="33" t="s">
        <v>105</v>
      </c>
      <c r="H361" s="33" t="s">
        <v>105</v>
      </c>
      <c r="I361" s="573">
        <v>26.57</v>
      </c>
      <c r="J361" s="430">
        <f t="shared" si="87"/>
        <v>3.1614602935641702</v>
      </c>
      <c r="K361" s="575">
        <v>0.21</v>
      </c>
      <c r="L361" s="406">
        <v>4</v>
      </c>
      <c r="M361" s="423">
        <f t="shared" si="88"/>
        <v>0.84</v>
      </c>
      <c r="N361" s="183" t="s">
        <v>410</v>
      </c>
      <c r="O361" s="507">
        <v>0.2</v>
      </c>
      <c r="P361" s="422">
        <v>45707</v>
      </c>
      <c r="Q361" s="422">
        <v>45721</v>
      </c>
      <c r="R361" s="423">
        <f t="shared" si="89"/>
        <v>4.9999999999999902</v>
      </c>
      <c r="S361" s="474">
        <f>IF(INDEX(Historical!$D$7:$D$1190,MATCH(B361,Historical!$B$7:$B$1192,0))=0,"n/a",(INDEX(Historical!$C$7:$C$1190,MATCH(B361,Historical!$B$7:$B$1192,0))/INDEX(Historical!$D$7:$D$1190,MATCH(B361,Historical!$B$7:$B$1192,0))-1)*100)</f>
        <v>5.0000000000000044</v>
      </c>
      <c r="T361" s="474">
        <f>IF(INDEX(Historical!$F$7:$F$1190,MATCH(B361,Historical!$B$7:$B$1192,0))=0,"n/a",((INDEX(Historical!$C$7:$C$1190,MATCH(B361,Historical!$B$7:$B$1192,0))/INDEX(Historical!$F$7:$F$1190,MATCH(B361,Historical!$B$7:$B$1192,0)))^(1/3)-1)*100)</f>
        <v>6.7171711020237002</v>
      </c>
      <c r="U361" s="474">
        <f>IF(INDEX(Historical!$H$7:$H$1190,MATCH(B361,Historical!$B$7:$B$1192,0))=0,"n/a",((INDEX(Historical!$C$7:$C$1190,MATCH(B361,Historical!$B$7:$B$1192,0))/INDEX(Historical!$H$7:$H$1190,MATCH(B361,Historical!$B$7:$B$1192,0)))^(1/5)-1)*100)</f>
        <v>6.029608755715965</v>
      </c>
      <c r="V361" s="474">
        <f>IF(INDEX(Historical!$M$7:$M$1190,MATCH(B361,Historical!$B$7:$B$1192,0))=0,"n/a",((INDEX(Historical!$C$7:$C$1190,MATCH(B361,Historical!$B$7:$B$1192,0))/INDEX(Historical!$M$7:$M$1190,MATCH(B361,Historical!$B$7:$B$1192,0)))^(1/10)-1)*100)</f>
        <v>6.0561526694901779</v>
      </c>
      <c r="W361" s="475">
        <f t="shared" si="90"/>
        <v>0.99561703358174303</v>
      </c>
      <c r="X361" s="476">
        <f t="shared" si="91"/>
        <v>1.3519302142860907</v>
      </c>
      <c r="Y361" s="447" t="s">
        <v>420</v>
      </c>
      <c r="Z361" s="430">
        <f t="shared" si="92"/>
        <v>29.893238434163699</v>
      </c>
      <c r="AA361" s="581">
        <f t="shared" si="93"/>
        <v>9.4555160142348758</v>
      </c>
      <c r="AB361" s="406">
        <v>12</v>
      </c>
      <c r="AC361" s="568">
        <v>2.81</v>
      </c>
      <c r="AD361" s="568" t="s">
        <v>135</v>
      </c>
      <c r="AE361" s="568">
        <v>1.63</v>
      </c>
      <c r="AF361" s="568">
        <v>1.04</v>
      </c>
      <c r="AG361" s="568">
        <v>11.799999999999999</v>
      </c>
      <c r="AH361" s="568" t="s">
        <v>135</v>
      </c>
      <c r="AI361" s="568" t="s">
        <v>135</v>
      </c>
      <c r="AJ361" s="568">
        <v>4.46</v>
      </c>
      <c r="AK361" s="568" t="s">
        <v>135</v>
      </c>
      <c r="AL361" s="576">
        <v>153.66</v>
      </c>
      <c r="AM361" s="571">
        <v>23.82</v>
      </c>
      <c r="AN361" s="568">
        <v>1.23</v>
      </c>
      <c r="AO361" s="510">
        <f t="shared" si="94"/>
        <v>-0.2644469649547414</v>
      </c>
      <c r="AP361" s="511">
        <f t="shared" si="95"/>
        <v>9.1910690492801344</v>
      </c>
      <c r="AQ361" s="582">
        <f t="shared" si="96"/>
        <v>-33.889867460748093</v>
      </c>
      <c r="AR361" s="430">
        <f>INDEX(Historical!$C$7:$C$1190,MATCH(B361,Historical!$B$7:$B$1214,0))*IF(AH361="n/a",1.03,IF(AH361&lt;0,1.01,IF(AH361&gt;10,1.1,(1+AH361/100))))</f>
        <v>0.82400000000000007</v>
      </c>
      <c r="AS361" s="581">
        <f t="shared" si="97"/>
        <v>0.84872000000000014</v>
      </c>
      <c r="AT361" s="581">
        <f t="shared" si="102"/>
        <v>0.87418160000000011</v>
      </c>
      <c r="AU361" s="581">
        <f t="shared" si="102"/>
        <v>0.90040704800000015</v>
      </c>
      <c r="AV361" s="581">
        <f t="shared" si="102"/>
        <v>0.92741925944000014</v>
      </c>
      <c r="AW361" s="430">
        <f t="shared" si="99"/>
        <v>4.3747279074400005</v>
      </c>
      <c r="AX361" s="516">
        <f t="shared" si="100"/>
        <v>16.464914969665038</v>
      </c>
      <c r="AY361" s="606">
        <v>0.26</v>
      </c>
      <c r="AZ361" s="571">
        <v>41.260000000000005</v>
      </c>
      <c r="BA361" s="571">
        <v>-14.399999999999999</v>
      </c>
      <c r="BB361" s="571">
        <v>2.4299999999999997</v>
      </c>
      <c r="BC361" s="571">
        <v>3.11</v>
      </c>
      <c r="BE361" s="421">
        <v>2002</v>
      </c>
      <c r="BF361" s="421">
        <f t="shared" si="101"/>
        <v>2</v>
      </c>
      <c r="BG361" s="578">
        <v>1.02</v>
      </c>
      <c r="BH361" t="s">
        <v>3876</v>
      </c>
      <c r="BI361" t="s">
        <v>3877</v>
      </c>
    </row>
    <row r="362" spans="1:61" ht="11.25" customHeight="1" x14ac:dyDescent="0.25">
      <c r="A362" s="577" t="s">
        <v>3896</v>
      </c>
      <c r="B362" s="405" t="s">
        <v>3897</v>
      </c>
      <c r="C362" s="734" t="s">
        <v>243</v>
      </c>
      <c r="D362" s="734" t="s">
        <v>3648</v>
      </c>
      <c r="E362" s="504">
        <v>9</v>
      </c>
      <c r="F362" s="33">
        <v>531</v>
      </c>
      <c r="G362" s="33" t="s">
        <v>105</v>
      </c>
      <c r="H362" s="33" t="s">
        <v>105</v>
      </c>
      <c r="I362" s="573">
        <v>105.42</v>
      </c>
      <c r="J362" s="430">
        <f t="shared" si="87"/>
        <v>4.3634983874027693</v>
      </c>
      <c r="K362" s="575">
        <v>1.1499999999999999</v>
      </c>
      <c r="L362" s="406">
        <v>4</v>
      </c>
      <c r="M362" s="423">
        <f t="shared" si="88"/>
        <v>4.5999999999999996</v>
      </c>
      <c r="N362" s="183" t="s">
        <v>318</v>
      </c>
      <c r="O362" s="505">
        <v>1.05</v>
      </c>
      <c r="P362" s="422">
        <v>45625</v>
      </c>
      <c r="Q362" s="422">
        <v>45639</v>
      </c>
      <c r="R362" s="423">
        <f t="shared" si="89"/>
        <v>9.5238095238095113</v>
      </c>
      <c r="S362" s="474">
        <f>IF(INDEX(Historical!$D$7:$D$1190,MATCH(B362,Historical!$B$7:$B$1192,0))=0,"n/a",(INDEX(Historical!$C$7:$C$1190,MATCH(B362,Historical!$B$7:$B$1192,0))/INDEX(Historical!$D$7:$D$1190,MATCH(B362,Historical!$B$7:$B$1192,0))-1)*100)</f>
        <v>2.3809523809523725</v>
      </c>
      <c r="T362" s="474">
        <f>IF(INDEX(Historical!$F$7:$F$1190,MATCH(B362,Historical!$B$7:$B$1192,0))=0,"n/a",((INDEX(Historical!$C$7:$C$1190,MATCH(B362,Historical!$B$7:$B$1192,0))/INDEX(Historical!$F$7:$F$1190,MATCH(B362,Historical!$B$7:$B$1192,0)))^(1/3)-1)*100)</f>
        <v>7.6175548094244538</v>
      </c>
      <c r="U362" s="474">
        <f>IF(INDEX(Historical!$H$7:$H$1190,MATCH(B362,Historical!$B$7:$B$1192,0))=0,"n/a",((INDEX(Historical!$C$7:$C$1190,MATCH(B362,Historical!$B$7:$B$1192,0))/INDEX(Historical!$H$7:$H$1190,MATCH(B362,Historical!$B$7:$B$1192,0)))^(1/5)-1)*100)</f>
        <v>11.016020385339109</v>
      </c>
      <c r="V362" s="474" t="str">
        <f>IF(INDEX(Historical!$M$7:$M$1190,MATCH(B362,Historical!$B$7:$B$1192,0))=0,"n/a",((INDEX(Historical!$C$7:$C$1190,MATCH(B362,Historical!$B$7:$B$1192,0))/INDEX(Historical!$M$7:$M$1190,MATCH(B362,Historical!$B$7:$B$1192,0)))^(1/10)-1)*100)</f>
        <v>n/a</v>
      </c>
      <c r="W362" s="475" t="str">
        <f t="shared" si="90"/>
        <v>n/a</v>
      </c>
      <c r="X362" s="476" t="str">
        <f t="shared" si="91"/>
        <v>n/a</v>
      </c>
      <c r="Y362" s="449"/>
      <c r="Z362" s="430">
        <f t="shared" si="92"/>
        <v>76.666666666666657</v>
      </c>
      <c r="AA362" s="581">
        <f t="shared" si="93"/>
        <v>17.57</v>
      </c>
      <c r="AB362" s="406">
        <v>12</v>
      </c>
      <c r="AC362" s="568">
        <v>6</v>
      </c>
      <c r="AD362" s="568" t="s">
        <v>135</v>
      </c>
      <c r="AE362" s="568">
        <v>0.66</v>
      </c>
      <c r="AF362" s="568">
        <v>1.89</v>
      </c>
      <c r="AG362" s="568">
        <v>10.95</v>
      </c>
      <c r="AH362" s="568">
        <v>13.669999999999998</v>
      </c>
      <c r="AI362" s="568">
        <v>11.899999999999999</v>
      </c>
      <c r="AJ362" s="568">
        <v>-0.83</v>
      </c>
      <c r="AK362" s="568" t="s">
        <v>135</v>
      </c>
      <c r="AL362" s="576">
        <v>2560</v>
      </c>
      <c r="AM362" s="571">
        <v>5.19</v>
      </c>
      <c r="AN362" s="568">
        <v>0.87</v>
      </c>
      <c r="AO362" s="510">
        <f t="shared" si="94"/>
        <v>-2.1904812272581218</v>
      </c>
      <c r="AP362" s="511">
        <f t="shared" si="95"/>
        <v>15.379518772741879</v>
      </c>
      <c r="AQ362" s="582">
        <f t="shared" si="96"/>
        <v>21.485801639533175</v>
      </c>
      <c r="AR362" s="430">
        <f>INDEX(Historical!$C$7:$C$1190,MATCH(B362,Historical!$B$7:$B$1214,0))*IF(AH362="n/a",1.03,IF(AH362&lt;0,1.01,IF(AH362&gt;10,1.1,(1+AH362/100))))</f>
        <v>4.7300000000000004</v>
      </c>
      <c r="AS362" s="581">
        <f t="shared" si="97"/>
        <v>5.2030000000000012</v>
      </c>
      <c r="AT362" s="581">
        <f t="shared" si="102"/>
        <v>5.359090000000001</v>
      </c>
      <c r="AU362" s="581">
        <f t="shared" si="102"/>
        <v>5.5198627000000009</v>
      </c>
      <c r="AV362" s="581">
        <f t="shared" si="102"/>
        <v>5.6854585810000007</v>
      </c>
      <c r="AW362" s="430">
        <f t="shared" si="99"/>
        <v>26.497411281000005</v>
      </c>
      <c r="AX362" s="516">
        <f t="shared" si="100"/>
        <v>25.135089433693803</v>
      </c>
      <c r="AY362" s="606">
        <v>1.34</v>
      </c>
      <c r="AZ362" s="571">
        <v>45.79</v>
      </c>
      <c r="BA362" s="571">
        <v>-18.52</v>
      </c>
      <c r="BB362" s="571">
        <v>6.94</v>
      </c>
      <c r="BC362" s="571">
        <v>7.57</v>
      </c>
      <c r="BD362" s="425"/>
      <c r="BE362" s="33">
        <v>2016</v>
      </c>
      <c r="BF362" s="421">
        <f t="shared" si="101"/>
        <v>1</v>
      </c>
      <c r="BG362" s="578">
        <v>4.92</v>
      </c>
      <c r="BH362" t="s">
        <v>3876</v>
      </c>
      <c r="BI362" t="s">
        <v>3877</v>
      </c>
    </row>
    <row r="363" spans="1:61" ht="11.25" customHeight="1" x14ac:dyDescent="0.25">
      <c r="A363" s="577" t="s">
        <v>2326</v>
      </c>
      <c r="B363" s="405" t="s">
        <v>2327</v>
      </c>
      <c r="C363" s="734" t="s">
        <v>107</v>
      </c>
      <c r="D363" s="734" t="s">
        <v>3652</v>
      </c>
      <c r="E363" s="504">
        <v>7</v>
      </c>
      <c r="F363" s="33">
        <v>593</v>
      </c>
      <c r="G363" s="33" t="s">
        <v>105</v>
      </c>
      <c r="H363" s="33" t="s">
        <v>105</v>
      </c>
      <c r="I363" s="573">
        <v>16.18</v>
      </c>
      <c r="J363" s="430">
        <f t="shared" si="87"/>
        <v>5.4388133498145859</v>
      </c>
      <c r="K363" s="575">
        <v>0.22</v>
      </c>
      <c r="L363" s="406">
        <v>4</v>
      </c>
      <c r="M363" s="423">
        <f t="shared" si="88"/>
        <v>0.88</v>
      </c>
      <c r="N363" s="183" t="s">
        <v>147</v>
      </c>
      <c r="O363" s="505">
        <v>0.21</v>
      </c>
      <c r="P363" s="609">
        <v>45260</v>
      </c>
      <c r="Q363" s="609">
        <v>45275</v>
      </c>
      <c r="R363" s="423">
        <f t="shared" si="89"/>
        <v>4.7619047619047663</v>
      </c>
      <c r="S363" s="474">
        <f>IF(INDEX(Historical!$D$7:$D$1190,MATCH(B363,Historical!$B$7:$B$1192,0))=0,"n/a",(INDEX(Historical!$C$7:$C$1190,MATCH(B363,Historical!$B$7:$B$1192,0))/INDEX(Historical!$D$7:$D$1190,MATCH(B363,Historical!$B$7:$B$1192,0))-1)*100)</f>
        <v>3.529411764705892</v>
      </c>
      <c r="T363" s="474">
        <f>IF(INDEX(Historical!$F$7:$F$1190,MATCH(B363,Historical!$B$7:$B$1192,0))=0,"n/a",((INDEX(Historical!$C$7:$C$1190,MATCH(B363,Historical!$B$7:$B$1192,0))/INDEX(Historical!$F$7:$F$1190,MATCH(B363,Historical!$B$7:$B$1192,0)))^(1/3)-1)*100)</f>
        <v>4.5515917149420382</v>
      </c>
      <c r="U363" s="474">
        <f>IF(INDEX(Historical!$H$7:$H$1190,MATCH(B363,Historical!$B$7:$B$1192,0))=0,"n/a",((INDEX(Historical!$C$7:$C$1190,MATCH(B363,Historical!$B$7:$B$1192,0))/INDEX(Historical!$H$7:$H$1190,MATCH(B363,Historical!$B$7:$B$1192,0)))^(1/5)-1)*100)</f>
        <v>4.9848703598428745</v>
      </c>
      <c r="V363" s="474">
        <f>IF(INDEX(Historical!$M$7:$M$1190,MATCH(B363,Historical!$B$7:$B$1192,0))=0,"n/a",((INDEX(Historical!$C$7:$C$1190,MATCH(B363,Historical!$B$7:$B$1192,0))/INDEX(Historical!$M$7:$M$1190,MATCH(B363,Historical!$B$7:$B$1192,0)))^(1/10)-1)*100)</f>
        <v>3.2357862679155636</v>
      </c>
      <c r="W363" s="475">
        <f t="shared" si="90"/>
        <v>1.5405437649792735</v>
      </c>
      <c r="X363" s="476" t="str">
        <f t="shared" si="91"/>
        <v>n/a</v>
      </c>
      <c r="Y363" s="451" t="s">
        <v>4944</v>
      </c>
      <c r="Z363" s="430">
        <f t="shared" si="92"/>
        <v>59.060402684563762</v>
      </c>
      <c r="AA363" s="581">
        <f t="shared" si="93"/>
        <v>10.859060402684564</v>
      </c>
      <c r="AB363" s="406">
        <v>12</v>
      </c>
      <c r="AC363" s="568">
        <v>1.49</v>
      </c>
      <c r="AD363" s="568" t="s">
        <v>135</v>
      </c>
      <c r="AE363" s="568">
        <v>1.8</v>
      </c>
      <c r="AF363" s="568">
        <v>0.87</v>
      </c>
      <c r="AG363" s="568">
        <v>8.2799999999999994</v>
      </c>
      <c r="AH363" s="568">
        <v>26.38</v>
      </c>
      <c r="AI363" s="568">
        <v>3.74</v>
      </c>
      <c r="AJ363" s="568">
        <v>-7.5600000000000005</v>
      </c>
      <c r="AK363" s="568" t="s">
        <v>135</v>
      </c>
      <c r="AL363" s="576">
        <v>229.36</v>
      </c>
      <c r="AM363" s="571">
        <v>6.93</v>
      </c>
      <c r="AN363" s="568">
        <v>0.42</v>
      </c>
      <c r="AO363" s="510">
        <f t="shared" si="94"/>
        <v>-0.43537669302710391</v>
      </c>
      <c r="AP363" s="511">
        <f t="shared" si="95"/>
        <v>10.42368370965746</v>
      </c>
      <c r="AQ363" s="582">
        <f t="shared" si="96"/>
        <v>-35.201568776412252</v>
      </c>
      <c r="AR363" s="430">
        <f>INDEX(Historical!$C$7:$C$1190,MATCH(B363,Historical!$B$7:$B$1214,0))*IF(AH363="n/a",1.03,IF(AH363&lt;0,1.01,IF(AH363&gt;10,1.1,(1+AH363/100))))</f>
        <v>0.96800000000000008</v>
      </c>
      <c r="AS363" s="581">
        <f t="shared" si="97"/>
        <v>1.0042032000000001</v>
      </c>
      <c r="AT363" s="581">
        <f t="shared" si="102"/>
        <v>1.0343292960000001</v>
      </c>
      <c r="AU363" s="581">
        <f t="shared" si="102"/>
        <v>1.0653591748800002</v>
      </c>
      <c r="AV363" s="581">
        <f t="shared" si="102"/>
        <v>1.0973199501264002</v>
      </c>
      <c r="AW363" s="430">
        <f t="shared" si="99"/>
        <v>5.1692116210064007</v>
      </c>
      <c r="AX363" s="516">
        <f t="shared" si="100"/>
        <v>31.948155877666263</v>
      </c>
      <c r="AY363" s="606">
        <v>0.61</v>
      </c>
      <c r="AZ363" s="571">
        <v>21.33</v>
      </c>
      <c r="BA363" s="571">
        <v>-9.7100000000000009</v>
      </c>
      <c r="BB363" s="571">
        <v>6.7100000000000009</v>
      </c>
      <c r="BC363" s="571">
        <v>6.5</v>
      </c>
      <c r="BE363" s="421">
        <v>2018</v>
      </c>
      <c r="BF363" s="421">
        <f t="shared" si="101"/>
        <v>1</v>
      </c>
      <c r="BG363" s="578">
        <v>0.89999999999999991</v>
      </c>
      <c r="BH363" t="s">
        <v>3876</v>
      </c>
      <c r="BI363" t="s">
        <v>3877</v>
      </c>
    </row>
    <row r="364" spans="1:61" ht="11.25" customHeight="1" x14ac:dyDescent="0.25">
      <c r="A364" s="577" t="s">
        <v>4787</v>
      </c>
      <c r="B364" s="405" t="s">
        <v>4788</v>
      </c>
      <c r="C364" s="734" t="s">
        <v>111</v>
      </c>
      <c r="D364" s="734" t="s">
        <v>3675</v>
      </c>
      <c r="E364" s="504">
        <v>6</v>
      </c>
      <c r="F364" s="33">
        <v>630</v>
      </c>
      <c r="G364" s="33" t="s">
        <v>105</v>
      </c>
      <c r="H364" s="33" t="s">
        <v>105</v>
      </c>
      <c r="I364" s="573">
        <v>180.92</v>
      </c>
      <c r="J364" s="430">
        <f t="shared" si="87"/>
        <v>0.88436878178200318</v>
      </c>
      <c r="K364" s="575">
        <v>0.4</v>
      </c>
      <c r="L364" s="406">
        <v>4</v>
      </c>
      <c r="M364" s="423">
        <f t="shared" si="88"/>
        <v>1.6</v>
      </c>
      <c r="N364" s="183" t="s">
        <v>311</v>
      </c>
      <c r="O364" s="505">
        <v>0.38</v>
      </c>
      <c r="P364" s="422">
        <v>45642</v>
      </c>
      <c r="Q364" s="422">
        <v>45657</v>
      </c>
      <c r="R364" s="423">
        <f t="shared" si="89"/>
        <v>5.2631578947368469</v>
      </c>
      <c r="S364" s="474">
        <f>IF(INDEX(Historical!$D$7:$D$1190,MATCH(B364,Historical!$B$7:$B$1192,0))=0,"n/a",(INDEX(Historical!$C$7:$C$1190,MATCH(B364,Historical!$B$7:$B$1192,0))/INDEX(Historical!$D$7:$D$1190,MATCH(B364,Historical!$B$7:$B$1192,0))-1)*100)</f>
        <v>5.4794520547945202</v>
      </c>
      <c r="T364" s="474">
        <f>IF(INDEX(Historical!$F$7:$F$1190,MATCH(B364,Historical!$B$7:$B$1192,0))=0,"n/a",((INDEX(Historical!$C$7:$C$1190,MATCH(B364,Historical!$B$7:$B$1192,0))/INDEX(Historical!$F$7:$F$1190,MATCH(B364,Historical!$B$7:$B$1192,0)))^(1/3)-1)*100)</f>
        <v>3.228011545636722</v>
      </c>
      <c r="U364" s="474">
        <f>IF(INDEX(Historical!$H$7:$H$1190,MATCH(B364,Historical!$B$7:$B$1192,0))=0,"n/a",((INDEX(Historical!$C$7:$C$1190,MATCH(B364,Historical!$B$7:$B$1192,0))/INDEX(Historical!$H$7:$H$1190,MATCH(B364,Historical!$B$7:$B$1192,0)))^(1/5)-1)*100)</f>
        <v>3.1310306477545069</v>
      </c>
      <c r="V364" s="474">
        <f>IF(INDEX(Historical!$M$7:$M$1190,MATCH(B364,Historical!$B$7:$B$1192,0))=0,"n/a",((INDEX(Historical!$C$7:$C$1190,MATCH(B364,Historical!$B$7:$B$1192,0))/INDEX(Historical!$M$7:$M$1190,MATCH(B364,Historical!$B$7:$B$1192,0)))^(1/10)-1)*100)</f>
        <v>1.8664274038693751</v>
      </c>
      <c r="W364" s="475">
        <f t="shared" si="90"/>
        <v>1.6775528698643332</v>
      </c>
      <c r="X364" s="476">
        <f t="shared" si="91"/>
        <v>0.20985460105593209</v>
      </c>
      <c r="Y364" s="451"/>
      <c r="Z364" s="430">
        <f t="shared" si="92"/>
        <v>15.137180700094607</v>
      </c>
      <c r="AA364" s="581">
        <f t="shared" si="93"/>
        <v>17.116367076631974</v>
      </c>
      <c r="AB364" s="406">
        <v>12</v>
      </c>
      <c r="AC364" s="568">
        <v>10.57</v>
      </c>
      <c r="AD364" s="568">
        <v>2.3199999999999998</v>
      </c>
      <c r="AE364" s="568">
        <v>1.36</v>
      </c>
      <c r="AF364" s="568">
        <v>4.9800000000000004</v>
      </c>
      <c r="AG364" s="568">
        <v>30.759999999999998</v>
      </c>
      <c r="AH364" s="568">
        <v>11.99</v>
      </c>
      <c r="AI364" s="568">
        <v>3.38</v>
      </c>
      <c r="AJ364" s="568">
        <v>14.92</v>
      </c>
      <c r="AK364" s="568">
        <v>7.3800000000000008</v>
      </c>
      <c r="AL364" s="576">
        <v>23210</v>
      </c>
      <c r="AM364" s="571">
        <v>0.89</v>
      </c>
      <c r="AN364" s="568">
        <v>1.22</v>
      </c>
      <c r="AO364" s="510">
        <f t="shared" si="94"/>
        <v>-13.100967647095464</v>
      </c>
      <c r="AP364" s="511">
        <f t="shared" si="95"/>
        <v>4.0153994295365099</v>
      </c>
      <c r="AQ364" s="582">
        <f t="shared" si="96"/>
        <v>94.638705802003244</v>
      </c>
      <c r="AR364" s="430">
        <f>INDEX(Historical!$C$7:$C$1190,MATCH(B364,Historical!$B$7:$B$1214,0))*IF(AH364="n/a",1.03,IF(AH364&lt;0,1.01,IF(AH364&gt;10,1.1,(1+AH364/100))))</f>
        <v>1.6940000000000002</v>
      </c>
      <c r="AS364" s="581">
        <f t="shared" si="97"/>
        <v>1.7512572000000002</v>
      </c>
      <c r="AT364" s="581">
        <f t="shared" si="102"/>
        <v>1.8804999813600003</v>
      </c>
      <c r="AU364" s="581">
        <f t="shared" si="102"/>
        <v>2.0192808799843687</v>
      </c>
      <c r="AV364" s="581">
        <f t="shared" si="102"/>
        <v>2.1683038089272153</v>
      </c>
      <c r="AW364" s="430">
        <f t="shared" si="99"/>
        <v>9.5133418702715833</v>
      </c>
      <c r="AX364" s="516">
        <f t="shared" si="100"/>
        <v>5.2583141003048768</v>
      </c>
      <c r="AY364" s="606">
        <v>0.72</v>
      </c>
      <c r="AZ364" s="571">
        <v>46.35</v>
      </c>
      <c r="BA364" s="571">
        <v>-10.83</v>
      </c>
      <c r="BB364" s="571">
        <v>8.17</v>
      </c>
      <c r="BC364" s="571">
        <v>18.91</v>
      </c>
      <c r="BE364" s="421">
        <v>2019</v>
      </c>
      <c r="BF364" s="421">
        <f t="shared" si="101"/>
        <v>1</v>
      </c>
      <c r="BG364" s="578">
        <v>10.6</v>
      </c>
      <c r="BH364" t="s">
        <v>3876</v>
      </c>
      <c r="BI364" t="s">
        <v>3877</v>
      </c>
    </row>
    <row r="365" spans="1:61" ht="11.25" customHeight="1" x14ac:dyDescent="0.25">
      <c r="A365" s="8" t="s">
        <v>4325</v>
      </c>
      <c r="B365" s="405" t="s">
        <v>629</v>
      </c>
      <c r="C365" s="734" t="s">
        <v>111</v>
      </c>
      <c r="D365" s="734" t="s">
        <v>209</v>
      </c>
      <c r="E365" s="504">
        <v>30</v>
      </c>
      <c r="F365" s="33">
        <v>120</v>
      </c>
      <c r="G365" s="33" t="s">
        <v>36</v>
      </c>
      <c r="H365" s="33" t="s">
        <v>36</v>
      </c>
      <c r="I365" s="568">
        <v>242.63</v>
      </c>
      <c r="J365" s="430">
        <f t="shared" si="87"/>
        <v>1.236450562585006</v>
      </c>
      <c r="K365" s="579">
        <v>0.75</v>
      </c>
      <c r="L365" s="406">
        <v>4</v>
      </c>
      <c r="M365" s="423">
        <f t="shared" si="88"/>
        <v>3</v>
      </c>
      <c r="N365" s="183" t="s">
        <v>443</v>
      </c>
      <c r="O365" s="506">
        <v>0.71</v>
      </c>
      <c r="P365" s="422">
        <v>45657</v>
      </c>
      <c r="Q365" s="422">
        <v>45672</v>
      </c>
      <c r="R365" s="423">
        <f t="shared" si="89"/>
        <v>5.6338028169014134</v>
      </c>
      <c r="S365" s="474">
        <f>IF(INDEX(Historical!$D$7:$D$1190,MATCH(B365,Historical!$B$7:$B$1192,0))=0,"n/a",(INDEX(Historical!$C$7:$C$1190,MATCH(B365,Historical!$B$7:$B$1192,0))/INDEX(Historical!$D$7:$D$1190,MATCH(B365,Historical!$B$7:$B$1192,0))-1)*100)</f>
        <v>10.9375</v>
      </c>
      <c r="T365" s="474">
        <f>IF(INDEX(Historical!$F$7:$F$1190,MATCH(B365,Historical!$B$7:$B$1192,0))=0,"n/a",((INDEX(Historical!$C$7:$C$1190,MATCH(B365,Historical!$B$7:$B$1192,0))/INDEX(Historical!$F$7:$F$1190,MATCH(B365,Historical!$B$7:$B$1192,0)))^(1/3)-1)*100)</f>
        <v>11.659597378386465</v>
      </c>
      <c r="U365" s="474">
        <f>IF(INDEX(Historical!$H$7:$H$1190,MATCH(B365,Historical!$B$7:$B$1192,0))=0,"n/a",((INDEX(Historical!$C$7:$C$1190,MATCH(B365,Historical!$B$7:$B$1192,0))/INDEX(Historical!$H$7:$H$1190,MATCH(B365,Historical!$B$7:$B$1192,0)))^(1/5)-1)*100)</f>
        <v>8.6005683655068221</v>
      </c>
      <c r="V365" s="474">
        <f>IF(INDEX(Historical!$M$7:$M$1190,MATCH(B365,Historical!$B$7:$B$1192,0))=0,"n/a",((INDEX(Historical!$C$7:$C$1190,MATCH(B365,Historical!$B$7:$B$1192,0))/INDEX(Historical!$M$7:$M$1190,MATCH(B365,Historical!$B$7:$B$1192,0)))^(1/10)-1)*100)</f>
        <v>11.931687491577335</v>
      </c>
      <c r="W365" s="475">
        <f t="shared" si="90"/>
        <v>0.7208174343803444</v>
      </c>
      <c r="X365" s="476">
        <f t="shared" si="91"/>
        <v>0.73258674322886053</v>
      </c>
      <c r="Y365" s="439"/>
      <c r="Z365" s="430">
        <f t="shared" si="92"/>
        <v>33.745781777277841</v>
      </c>
      <c r="AA365" s="581">
        <f t="shared" si="93"/>
        <v>27.292463442069739</v>
      </c>
      <c r="AB365" s="406">
        <v>12</v>
      </c>
      <c r="AC365" s="568">
        <v>8.89</v>
      </c>
      <c r="AD365" s="568">
        <v>3.71</v>
      </c>
      <c r="AE365" s="568">
        <v>3.26</v>
      </c>
      <c r="AF365" s="568">
        <v>9.7100000000000009</v>
      </c>
      <c r="AG365" s="568">
        <v>37.35</v>
      </c>
      <c r="AH365" s="568">
        <v>4.1000000000000005</v>
      </c>
      <c r="AI365" s="568">
        <v>10.11</v>
      </c>
      <c r="AJ365" s="568">
        <v>11.74</v>
      </c>
      <c r="AK365" s="568">
        <v>7.3599999999999994</v>
      </c>
      <c r="AL365" s="576">
        <v>13390</v>
      </c>
      <c r="AM365" s="571">
        <v>2.0299999999999998</v>
      </c>
      <c r="AN365" s="568">
        <v>0.95</v>
      </c>
      <c r="AO365" s="510">
        <f t="shared" si="94"/>
        <v>-17.455444513977909</v>
      </c>
      <c r="AP365" s="511">
        <f t="shared" si="95"/>
        <v>9.8370189280918279</v>
      </c>
      <c r="AQ365" s="582">
        <f t="shared" si="96"/>
        <v>243.1940300066727</v>
      </c>
      <c r="AR365" s="430">
        <f>INDEX(Historical!$C$7:$C$1190,MATCH(B365,Historical!$B$7:$B$1214,0))*IF(AH365="n/a",1.03,IF(AH365&lt;0,1.01,IF(AH365&gt;10,1.1,(1+AH365/100))))</f>
        <v>2.9564399999999997</v>
      </c>
      <c r="AS365" s="581">
        <f t="shared" si="97"/>
        <v>3.252084</v>
      </c>
      <c r="AT365" s="581">
        <f t="shared" si="102"/>
        <v>3.4914373823999996</v>
      </c>
      <c r="AU365" s="581">
        <f t="shared" si="102"/>
        <v>3.7484071737446389</v>
      </c>
      <c r="AV365" s="581">
        <f t="shared" si="102"/>
        <v>4.0242899417322437</v>
      </c>
      <c r="AW365" s="430">
        <f t="shared" si="99"/>
        <v>17.472658497876882</v>
      </c>
      <c r="AX365" s="516">
        <f t="shared" si="100"/>
        <v>7.2013594765185189</v>
      </c>
      <c r="AY365" s="606">
        <v>1.23</v>
      </c>
      <c r="AZ365" s="571">
        <v>50.6</v>
      </c>
      <c r="BA365" s="571">
        <v>-2.63</v>
      </c>
      <c r="BB365" s="571">
        <v>6.1899999999999995</v>
      </c>
      <c r="BC365" s="571">
        <v>18.96</v>
      </c>
      <c r="BE365" s="421">
        <v>1996</v>
      </c>
      <c r="BF365" s="421">
        <f t="shared" si="101"/>
        <v>3</v>
      </c>
      <c r="BG365" s="578">
        <v>14.08</v>
      </c>
      <c r="BH365" t="s">
        <v>3876</v>
      </c>
      <c r="BI365" t="s">
        <v>3877</v>
      </c>
    </row>
    <row r="366" spans="1:61" ht="11.25" customHeight="1" x14ac:dyDescent="0.25">
      <c r="A366" s="8" t="s">
        <v>4327</v>
      </c>
      <c r="B366" s="405" t="s">
        <v>1322</v>
      </c>
      <c r="C366" s="734" t="s">
        <v>3535</v>
      </c>
      <c r="D366" s="734" t="s">
        <v>3651</v>
      </c>
      <c r="E366" s="504">
        <v>16</v>
      </c>
      <c r="F366" s="33">
        <v>265</v>
      </c>
      <c r="G366" s="33" t="s">
        <v>105</v>
      </c>
      <c r="H366" s="33" t="s">
        <v>105</v>
      </c>
      <c r="I366" s="573">
        <v>259.83</v>
      </c>
      <c r="J366" s="430">
        <f t="shared" si="87"/>
        <v>1.1546010853250201</v>
      </c>
      <c r="K366" s="575">
        <v>0.75</v>
      </c>
      <c r="L366" s="406">
        <v>4</v>
      </c>
      <c r="M366" s="423">
        <f t="shared" si="88"/>
        <v>3</v>
      </c>
      <c r="N366" s="183" t="s">
        <v>410</v>
      </c>
      <c r="O366" s="505">
        <v>0.7</v>
      </c>
      <c r="P366" s="422">
        <v>45890</v>
      </c>
      <c r="Q366" s="422">
        <v>45904</v>
      </c>
      <c r="R366" s="423">
        <f t="shared" si="89"/>
        <v>7.1428571428571495</v>
      </c>
      <c r="S366" s="474">
        <f>IF(INDEX(Historical!$D$7:$D$1190,MATCH(B366,Historical!$B$7:$B$1192,0))=0,"n/a",(INDEX(Historical!$C$7:$C$1190,MATCH(B366,Historical!$B$7:$B$1192,0))/INDEX(Historical!$D$7:$D$1190,MATCH(B366,Historical!$B$7:$B$1192,0))-1)*100)</f>
        <v>8.0000000000000071</v>
      </c>
      <c r="T366" s="474">
        <f>IF(INDEX(Historical!$F$7:$F$1190,MATCH(B366,Historical!$B$7:$B$1192,0))=0,"n/a",((INDEX(Historical!$C$7:$C$1190,MATCH(B366,Historical!$B$7:$B$1192,0))/INDEX(Historical!$F$7:$F$1190,MATCH(B366,Historical!$B$7:$B$1192,0)))^(1/3)-1)*100)</f>
        <v>10.154978885780185</v>
      </c>
      <c r="U366" s="474">
        <f>IF(INDEX(Historical!$H$7:$H$1190,MATCH(B366,Historical!$B$7:$B$1192,0))=0,"n/a",((INDEX(Historical!$C$7:$C$1190,MATCH(B366,Historical!$B$7:$B$1192,0))/INDEX(Historical!$H$7:$H$1190,MATCH(B366,Historical!$B$7:$B$1192,0)))^(1/5)-1)*100)</f>
        <v>8.207777041954877</v>
      </c>
      <c r="V366" s="474">
        <f>IF(INDEX(Historical!$M$7:$M$1190,MATCH(B366,Historical!$B$7:$B$1192,0))=0,"n/a",((INDEX(Historical!$C$7:$C$1190,MATCH(B366,Historical!$B$7:$B$1192,0))/INDEX(Historical!$M$7:$M$1190,MATCH(B366,Historical!$B$7:$B$1192,0)))^(1/10)-1)*100)</f>
        <v>11.128023733147231</v>
      </c>
      <c r="W366" s="475">
        <f t="shared" si="90"/>
        <v>0.73757724091711219</v>
      </c>
      <c r="X366" s="476" t="str">
        <f t="shared" si="91"/>
        <v>n/a</v>
      </c>
      <c r="Y366" s="449"/>
      <c r="Z366" s="430">
        <f t="shared" si="92"/>
        <v>62.5</v>
      </c>
      <c r="AA366" s="581">
        <f t="shared" si="93"/>
        <v>54.131250000000001</v>
      </c>
      <c r="AB366" s="406">
        <v>12</v>
      </c>
      <c r="AC366" s="568">
        <v>4.8</v>
      </c>
      <c r="AD366" s="568">
        <v>2.61</v>
      </c>
      <c r="AE366" s="568">
        <v>2.84</v>
      </c>
      <c r="AF366" s="568">
        <v>2.48</v>
      </c>
      <c r="AG366" s="568">
        <v>4.74</v>
      </c>
      <c r="AH366" s="568">
        <v>22.17</v>
      </c>
      <c r="AI366" s="568">
        <v>18.73</v>
      </c>
      <c r="AJ366" s="568">
        <v>-6.52</v>
      </c>
      <c r="AK366" s="568">
        <v>20.75</v>
      </c>
      <c r="AL366" s="576">
        <v>6440</v>
      </c>
      <c r="AM366" s="571">
        <v>1.34</v>
      </c>
      <c r="AN366" s="568">
        <v>0.35</v>
      </c>
      <c r="AO366" s="510">
        <f t="shared" si="94"/>
        <v>-44.768871872720105</v>
      </c>
      <c r="AP366" s="511">
        <f t="shared" si="95"/>
        <v>9.3623781272798965</v>
      </c>
      <c r="AQ366" s="582">
        <f t="shared" si="96"/>
        <v>144.26351890257098</v>
      </c>
      <c r="AR366" s="430">
        <f>INDEX(Historical!$C$7:$C$1190,MATCH(B366,Historical!$B$7:$B$1214,0))*IF(AH366="n/a",1.03,IF(AH366&lt;0,1.01,IF(AH366&gt;10,1.1,(1+AH366/100))))</f>
        <v>2.9700000000000006</v>
      </c>
      <c r="AS366" s="581">
        <f t="shared" si="97"/>
        <v>3.2670000000000008</v>
      </c>
      <c r="AT366" s="581">
        <f t="shared" si="102"/>
        <v>3.593700000000001</v>
      </c>
      <c r="AU366" s="581">
        <f t="shared" si="102"/>
        <v>3.9530700000000016</v>
      </c>
      <c r="AV366" s="581">
        <f t="shared" si="102"/>
        <v>4.3483770000000019</v>
      </c>
      <c r="AW366" s="430">
        <f t="shared" si="99"/>
        <v>18.132147000000007</v>
      </c>
      <c r="AX366" s="516">
        <f t="shared" si="100"/>
        <v>6.9784655351576061</v>
      </c>
      <c r="AY366" s="606">
        <v>1.44</v>
      </c>
      <c r="AZ366" s="571">
        <v>82.85</v>
      </c>
      <c r="BA366" s="571">
        <v>-5.34</v>
      </c>
      <c r="BB366" s="571">
        <v>7.31</v>
      </c>
      <c r="BC366" s="571">
        <v>15.379999999999999</v>
      </c>
      <c r="BE366" s="421">
        <v>2010</v>
      </c>
      <c r="BF366" s="421">
        <f t="shared" si="101"/>
        <v>1</v>
      </c>
      <c r="BG366" s="578">
        <v>3</v>
      </c>
      <c r="BH366" t="s">
        <v>3876</v>
      </c>
      <c r="BI366" t="s">
        <v>3877</v>
      </c>
    </row>
    <row r="367" spans="1:61" ht="11.25" customHeight="1" x14ac:dyDescent="0.25">
      <c r="A367" s="95" t="s">
        <v>4328</v>
      </c>
      <c r="B367" s="405" t="s">
        <v>3734</v>
      </c>
      <c r="C367" s="734" t="s">
        <v>111</v>
      </c>
      <c r="D367" s="734" t="s">
        <v>3658</v>
      </c>
      <c r="E367" s="504">
        <v>24</v>
      </c>
      <c r="F367" s="33">
        <v>148</v>
      </c>
      <c r="G367" s="33" t="s">
        <v>36</v>
      </c>
      <c r="H367" s="33" t="s">
        <v>36</v>
      </c>
      <c r="I367" s="573">
        <v>277.62</v>
      </c>
      <c r="J367" s="430">
        <f t="shared" si="87"/>
        <v>1.7289820618111087</v>
      </c>
      <c r="K367" s="575">
        <v>1.2</v>
      </c>
      <c r="L367" s="406">
        <v>4</v>
      </c>
      <c r="M367" s="423">
        <f t="shared" si="88"/>
        <v>4.8</v>
      </c>
      <c r="N367" s="183" t="s">
        <v>580</v>
      </c>
      <c r="O367" s="505">
        <v>1.1599999999999999</v>
      </c>
      <c r="P367" s="422">
        <v>45726</v>
      </c>
      <c r="Q367" s="422">
        <v>45737</v>
      </c>
      <c r="R367" s="423">
        <f t="shared" si="89"/>
        <v>3.4482758620689689</v>
      </c>
      <c r="S367" s="474">
        <f>IF(INDEX(Historical!$D$7:$D$1190,MATCH(B367,Historical!$B$7:$B$1192,0))=0,"n/a",(INDEX(Historical!$C$7:$C$1190,MATCH(B367,Historical!$B$7:$B$1192,0))/INDEX(Historical!$D$7:$D$1190,MATCH(B367,Historical!$B$7:$B$1192,0))-1)*100)</f>
        <v>1.7543859649122862</v>
      </c>
      <c r="T367" s="474">
        <f>IF(INDEX(Historical!$F$7:$F$1190,MATCH(B367,Historical!$B$7:$B$1192,0))=0,"n/a",((INDEX(Historical!$C$7:$C$1190,MATCH(B367,Historical!$B$7:$B$1192,0))/INDEX(Historical!$F$7:$F$1190,MATCH(B367,Historical!$B$7:$B$1192,0)))^(1/3)-1)*100)</f>
        <v>4.3804758743955396</v>
      </c>
      <c r="U367" s="474">
        <f>IF(INDEX(Historical!$H$7:$H$1190,MATCH(B367,Historical!$B$7:$B$1192,0))=0,"n/a",((INDEX(Historical!$C$7:$C$1190,MATCH(B367,Historical!$B$7:$B$1192,0))/INDEX(Historical!$H$7:$H$1190,MATCH(B367,Historical!$B$7:$B$1192,0)))^(1/5)-1)*100)</f>
        <v>10.084764266025847</v>
      </c>
      <c r="V367" s="474">
        <f>IF(INDEX(Historical!$M$7:$M$1190,MATCH(B367,Historical!$B$7:$B$1192,0))=0,"n/a",((INDEX(Historical!$C$7:$C$1190,MATCH(B367,Historical!$B$7:$B$1192,0))/INDEX(Historical!$M$7:$M$1190,MATCH(B367,Historical!$B$7:$B$1192,0)))^(1/10)-1)*100)</f>
        <v>10.055004990712746</v>
      </c>
      <c r="W367" s="475">
        <f t="shared" si="90"/>
        <v>1.0029596479902882</v>
      </c>
      <c r="X367" s="476">
        <f t="shared" si="91"/>
        <v>0.61231112726325709</v>
      </c>
      <c r="Y367" s="574"/>
      <c r="Z367" s="430">
        <f t="shared" si="92"/>
        <v>53.571428571428569</v>
      </c>
      <c r="AA367" s="581">
        <f t="shared" si="93"/>
        <v>30.984374999999996</v>
      </c>
      <c r="AB367" s="406">
        <v>6</v>
      </c>
      <c r="AC367" s="568">
        <v>8.9600000000000009</v>
      </c>
      <c r="AD367" s="568">
        <v>12.4</v>
      </c>
      <c r="AE367" s="568">
        <v>2.4300000000000002</v>
      </c>
      <c r="AF367" s="568">
        <v>2.69</v>
      </c>
      <c r="AG367" s="568">
        <v>8.9</v>
      </c>
      <c r="AH367" s="568">
        <v>-19.64</v>
      </c>
      <c r="AI367" s="568">
        <v>17.04</v>
      </c>
      <c r="AJ367" s="568">
        <v>16.470000000000002</v>
      </c>
      <c r="AK367" s="568">
        <v>2.5</v>
      </c>
      <c r="AL367" s="576">
        <v>51940</v>
      </c>
      <c r="AM367" s="571">
        <v>0.33</v>
      </c>
      <c r="AN367" s="568">
        <v>0.63</v>
      </c>
      <c r="AO367" s="510">
        <f t="shared" si="94"/>
        <v>-19.170628672163041</v>
      </c>
      <c r="AP367" s="511">
        <f t="shared" si="95"/>
        <v>11.813746327836956</v>
      </c>
      <c r="AQ367" s="582">
        <f t="shared" si="96"/>
        <v>92.466988511450097</v>
      </c>
      <c r="AR367" s="430">
        <f>INDEX(Historical!$C$7:$C$1190,MATCH(B367,Historical!$B$7:$B$1214,0))*IF(AH367="n/a",1.03,IF(AH367&lt;0,1.01,IF(AH367&gt;10,1.1,(1+AH367/100))))</f>
        <v>4.6863999999999999</v>
      </c>
      <c r="AS367" s="581">
        <f t="shared" si="97"/>
        <v>5.1550400000000005</v>
      </c>
      <c r="AT367" s="581">
        <f t="shared" ref="AT367:AV386" si="103">IF($AK367="n/a",1.03*AS367,IF($AK367&lt;0,1.01*AS367,IF($AK367&gt;10,1.1*AS367,(1+$AK367/100)*AS367)))</f>
        <v>5.2839160000000005</v>
      </c>
      <c r="AU367" s="581">
        <f t="shared" si="103"/>
        <v>5.4160139000000003</v>
      </c>
      <c r="AV367" s="581">
        <f t="shared" si="103"/>
        <v>5.5514142474999995</v>
      </c>
      <c r="AW367" s="430">
        <f t="shared" si="99"/>
        <v>26.092784147499998</v>
      </c>
      <c r="AX367" s="516">
        <f t="shared" si="100"/>
        <v>9.3987407778618248</v>
      </c>
      <c r="AY367" s="606">
        <v>0.76</v>
      </c>
      <c r="AZ367" s="571">
        <v>43.78</v>
      </c>
      <c r="BA367" s="571">
        <v>-1.03</v>
      </c>
      <c r="BB367" s="571">
        <v>4.32</v>
      </c>
      <c r="BC367" s="571">
        <v>19.259999999999998</v>
      </c>
      <c r="BE367" s="421">
        <v>2002</v>
      </c>
      <c r="BF367" s="421">
        <f t="shared" si="101"/>
        <v>2</v>
      </c>
      <c r="BG367" s="578">
        <v>4.09</v>
      </c>
      <c r="BH367" t="s">
        <v>3876</v>
      </c>
      <c r="BI367" t="s">
        <v>3877</v>
      </c>
    </row>
    <row r="368" spans="1:61" s="540" customFormat="1" ht="11.25" customHeight="1" x14ac:dyDescent="0.25">
      <c r="A368" s="426" t="s">
        <v>1310</v>
      </c>
      <c r="B368" s="546" t="s">
        <v>1311</v>
      </c>
      <c r="C368" s="734" t="s">
        <v>111</v>
      </c>
      <c r="D368" s="734" t="s">
        <v>1146</v>
      </c>
      <c r="E368" s="524">
        <v>16</v>
      </c>
      <c r="F368" s="33">
        <v>263</v>
      </c>
      <c r="G368" s="720" t="s">
        <v>105</v>
      </c>
      <c r="H368" s="720" t="s">
        <v>105</v>
      </c>
      <c r="I368" s="525">
        <v>557.86</v>
      </c>
      <c r="J368" s="526">
        <f t="shared" si="87"/>
        <v>0.9321335101996916</v>
      </c>
      <c r="K368" s="527">
        <v>1.3</v>
      </c>
      <c r="L368" s="528">
        <v>4</v>
      </c>
      <c r="M368" s="529">
        <f t="shared" si="88"/>
        <v>5.2</v>
      </c>
      <c r="N368" s="530" t="s">
        <v>545</v>
      </c>
      <c r="O368" s="531">
        <v>1.1499999999999999</v>
      </c>
      <c r="P368" s="714">
        <v>45838</v>
      </c>
      <c r="Q368" s="714">
        <v>45853</v>
      </c>
      <c r="R368" s="529">
        <f t="shared" si="89"/>
        <v>13.043478260869579</v>
      </c>
      <c r="S368" s="474">
        <f>IF(INDEX(Historical!$D$7:$D$1190,MATCH(B368,Historical!$B$7:$B$1192,0))=0,"n/a",(INDEX(Historical!$C$7:$C$1190,MATCH(B368,Historical!$B$7:$B$1192,0))/INDEX(Historical!$D$7:$D$1190,MATCH(B368,Historical!$B$7:$B$1192,0))-1)*100)</f>
        <v>4.1666666666666519</v>
      </c>
      <c r="T368" s="474">
        <f>IF(INDEX(Historical!$F$7:$F$1190,MATCH(B368,Historical!$B$7:$B$1192,0))=0,"n/a",((INDEX(Historical!$C$7:$C$1190,MATCH(B368,Historical!$B$7:$B$1192,0))/INDEX(Historical!$F$7:$F$1190,MATCH(B368,Historical!$B$7:$B$1192,0)))^(1/3)-1)*100)</f>
        <v>10.00994253781653</v>
      </c>
      <c r="U368" s="474">
        <f>IF(INDEX(Historical!$H$7:$H$1190,MATCH(B368,Historical!$B$7:$B$1192,0))=0,"n/a",((INDEX(Historical!$C$7:$C$1190,MATCH(B368,Historical!$B$7:$B$1192,0))/INDEX(Historical!$H$7:$H$1190,MATCH(B368,Historical!$B$7:$B$1192,0)))^(1/5)-1)*100)</f>
        <v>9.7975579958707435</v>
      </c>
      <c r="V368" s="474">
        <f>IF(INDEX(Historical!$M$7:$M$1190,MATCH(B368,Historical!$B$7:$B$1192,0))=0,"n/a",((INDEX(Historical!$C$7:$C$1190,MATCH(B368,Historical!$B$7:$B$1192,0))/INDEX(Historical!$M$7:$M$1190,MATCH(B368,Historical!$B$7:$B$1192,0)))^(1/10)-1)*100)</f>
        <v>15.339715498651451</v>
      </c>
      <c r="W368" s="475">
        <f t="shared" si="90"/>
        <v>0.63870532649266343</v>
      </c>
      <c r="X368" s="476">
        <f t="shared" si="91"/>
        <v>0.58353531839611339</v>
      </c>
      <c r="Y368" s="697"/>
      <c r="Z368" s="526">
        <f t="shared" si="92"/>
        <v>22.231722958529289</v>
      </c>
      <c r="AA368" s="533">
        <f t="shared" si="93"/>
        <v>23.850363403163744</v>
      </c>
      <c r="AB368" s="528">
        <v>12</v>
      </c>
      <c r="AC368" s="534">
        <v>23.39</v>
      </c>
      <c r="AD368" s="534">
        <v>2.83</v>
      </c>
      <c r="AE368" s="534">
        <v>3.62</v>
      </c>
      <c r="AF368" s="542">
        <v>21.76</v>
      </c>
      <c r="AG368" s="534">
        <v>112.94</v>
      </c>
      <c r="AH368" s="534">
        <v>6.43</v>
      </c>
      <c r="AI368" s="534">
        <v>9.5399999999999991</v>
      </c>
      <c r="AJ368" s="534">
        <v>16.79</v>
      </c>
      <c r="AK368" s="534">
        <v>8.43</v>
      </c>
      <c r="AL368" s="535">
        <v>19590</v>
      </c>
      <c r="AM368" s="536">
        <v>9.31</v>
      </c>
      <c r="AN368" s="719">
        <v>1.72</v>
      </c>
      <c r="AO368" s="537">
        <f t="shared" si="94"/>
        <v>-13.12067189709331</v>
      </c>
      <c r="AP368" s="538">
        <f t="shared" si="95"/>
        <v>10.729691506070434</v>
      </c>
      <c r="AQ368" s="582">
        <f t="shared" si="96"/>
        <v>380.27025153800099</v>
      </c>
      <c r="AR368" s="430">
        <f>INDEX(Historical!$C$7:$C$1190,MATCH(B368,Historical!$B$7:$B$1214,0))*IF(AH368="n/a",1.03,IF(AH368&lt;0,1.01,IF(AH368&gt;10,1.1,(1+AH368/100))))</f>
        <v>4.7893499999999998</v>
      </c>
      <c r="AS368" s="533">
        <f t="shared" si="97"/>
        <v>5.2462539899999996</v>
      </c>
      <c r="AT368" s="533">
        <f t="shared" si="103"/>
        <v>5.6885132013569999</v>
      </c>
      <c r="AU368" s="533">
        <f t="shared" si="103"/>
        <v>6.1680548642313955</v>
      </c>
      <c r="AV368" s="533">
        <f t="shared" si="103"/>
        <v>6.6880218892861025</v>
      </c>
      <c r="AW368" s="526">
        <f t="shared" si="99"/>
        <v>28.580193944874498</v>
      </c>
      <c r="AX368" s="539">
        <f t="shared" si="100"/>
        <v>5.1231839430815072</v>
      </c>
      <c r="AY368" s="607">
        <v>1.1100000000000001</v>
      </c>
      <c r="AZ368" s="536">
        <v>11.55</v>
      </c>
      <c r="BA368" s="536">
        <v>-19.09</v>
      </c>
      <c r="BB368" s="536">
        <v>-6.68</v>
      </c>
      <c r="BC368" s="536">
        <v>-6.5500000000000007</v>
      </c>
      <c r="BD368" s="592"/>
      <c r="BE368" s="421">
        <v>2010</v>
      </c>
      <c r="BF368" s="421">
        <f t="shared" si="101"/>
        <v>1</v>
      </c>
      <c r="BG368" s="559">
        <v>24.279999999999998</v>
      </c>
      <c r="BH368" t="s">
        <v>3876</v>
      </c>
      <c r="BI368" t="s">
        <v>3877</v>
      </c>
    </row>
    <row r="369" spans="1:61" ht="11.25" customHeight="1" x14ac:dyDescent="0.25">
      <c r="A369" s="8" t="s">
        <v>4329</v>
      </c>
      <c r="B369" s="405" t="s">
        <v>3689</v>
      </c>
      <c r="C369" s="734" t="s">
        <v>122</v>
      </c>
      <c r="D369" s="734" t="s">
        <v>3518</v>
      </c>
      <c r="E369" s="504">
        <v>32</v>
      </c>
      <c r="F369" s="33">
        <v>101</v>
      </c>
      <c r="G369" s="33" t="s">
        <v>36</v>
      </c>
      <c r="H369" s="33" t="s">
        <v>36</v>
      </c>
      <c r="I369" s="568">
        <v>478.29</v>
      </c>
      <c r="J369" s="430">
        <f t="shared" si="87"/>
        <v>1.2544690459762906</v>
      </c>
      <c r="K369" s="579">
        <v>1.5</v>
      </c>
      <c r="L369" s="406">
        <v>4</v>
      </c>
      <c r="M369" s="423">
        <f t="shared" si="88"/>
        <v>6</v>
      </c>
      <c r="N369" s="183" t="s">
        <v>147</v>
      </c>
      <c r="O369" s="506">
        <v>1.39</v>
      </c>
      <c r="P369" s="422">
        <v>45729</v>
      </c>
      <c r="Q369" s="422">
        <v>45743</v>
      </c>
      <c r="R369" s="423">
        <f t="shared" si="89"/>
        <v>7.9136690647482091</v>
      </c>
      <c r="S369" s="474">
        <f>IF(INDEX(Historical!$D$7:$D$1190,MATCH(B369,Historical!$B$7:$B$1192,0))=0,"n/a",(INDEX(Historical!$C$7:$C$1190,MATCH(B369,Historical!$B$7:$B$1192,0))/INDEX(Historical!$D$7:$D$1190,MATCH(B369,Historical!$B$7:$B$1192,0))-1)*100)</f>
        <v>9.0196078431372442</v>
      </c>
      <c r="T369" s="474">
        <f>IF(INDEX(Historical!$F$7:$F$1190,MATCH(B369,Historical!$B$7:$B$1192,0))=0,"n/a",((INDEX(Historical!$C$7:$C$1190,MATCH(B369,Historical!$B$7:$B$1192,0))/INDEX(Historical!$F$7:$F$1190,MATCH(B369,Historical!$B$7:$B$1192,0)))^(1/3)-1)*100)</f>
        <v>9.4551780223472761</v>
      </c>
      <c r="U369" s="474">
        <f>IF(INDEX(Historical!$H$7:$H$1190,MATCH(B369,Historical!$B$7:$B$1192,0))=0,"n/a",((INDEX(Historical!$C$7:$C$1190,MATCH(B369,Historical!$B$7:$B$1192,0))/INDEX(Historical!$H$7:$H$1190,MATCH(B369,Historical!$B$7:$B$1192,0)))^(1/5)-1)*100)</f>
        <v>9.6986667867398744</v>
      </c>
      <c r="V369" s="474">
        <f>IF(INDEX(Historical!$M$7:$M$1190,MATCH(B369,Historical!$B$7:$B$1192,0))=0,"n/a",((INDEX(Historical!$C$7:$C$1190,MATCH(B369,Historical!$B$7:$B$1192,0))/INDEX(Historical!$M$7:$M$1190,MATCH(B369,Historical!$B$7:$B$1192,0)))^(1/10)-1)*100)</f>
        <v>7.8971924836519714</v>
      </c>
      <c r="W369" s="475">
        <f t="shared" si="90"/>
        <v>1.228115790113657</v>
      </c>
      <c r="X369" s="476">
        <f t="shared" si="91"/>
        <v>0.36488588362452501</v>
      </c>
      <c r="Y369" s="448"/>
      <c r="Z369" s="430">
        <f t="shared" si="92"/>
        <v>42.643923240938165</v>
      </c>
      <c r="AA369" s="581">
        <f t="shared" si="93"/>
        <v>33.99360341151386</v>
      </c>
      <c r="AB369" s="406">
        <v>12</v>
      </c>
      <c r="AC369" s="568">
        <v>14.07</v>
      </c>
      <c r="AD369" s="568">
        <v>4.16</v>
      </c>
      <c r="AE369" s="568">
        <v>6.75</v>
      </c>
      <c r="AF369" s="568">
        <v>5.82</v>
      </c>
      <c r="AG369" s="568">
        <v>17.510000000000002</v>
      </c>
      <c r="AH369" s="568">
        <v>6.03</v>
      </c>
      <c r="AI369" s="568">
        <v>9.2200000000000006</v>
      </c>
      <c r="AJ369" s="568">
        <v>26.58</v>
      </c>
      <c r="AK369" s="568">
        <v>8.17</v>
      </c>
      <c r="AL369" s="576">
        <v>224270</v>
      </c>
      <c r="AM369" s="571">
        <v>0.65</v>
      </c>
      <c r="AN369" s="568">
        <v>0.67</v>
      </c>
      <c r="AO369" s="510">
        <f t="shared" si="94"/>
        <v>-23.040467578797696</v>
      </c>
      <c r="AP369" s="511">
        <f t="shared" si="95"/>
        <v>10.953135832716164</v>
      </c>
      <c r="AQ369" s="582">
        <f t="shared" si="96"/>
        <v>196.53013476618054</v>
      </c>
      <c r="AR369" s="430">
        <f>INDEX(Historical!$C$7:$C$1190,MATCH(B369,Historical!$B$7:$B$1214,0))*IF(AH369="n/a",1.03,IF(AH369&lt;0,1.01,IF(AH369&gt;10,1.1,(1+AH369/100))))</f>
        <v>5.8952679999999997</v>
      </c>
      <c r="AS369" s="581">
        <f t="shared" si="97"/>
        <v>6.4388117096000004</v>
      </c>
      <c r="AT369" s="581">
        <f t="shared" si="103"/>
        <v>6.9648626262743214</v>
      </c>
      <c r="AU369" s="581">
        <f t="shared" si="103"/>
        <v>7.5338919028409341</v>
      </c>
      <c r="AV369" s="581">
        <f t="shared" si="103"/>
        <v>8.14941087130304</v>
      </c>
      <c r="AW369" s="430">
        <f t="shared" si="99"/>
        <v>34.982245110018297</v>
      </c>
      <c r="AX369" s="516">
        <f t="shared" si="100"/>
        <v>7.3140239415455683</v>
      </c>
      <c r="AY369" s="606">
        <v>0.95</v>
      </c>
      <c r="AZ369" s="571">
        <v>17.04</v>
      </c>
      <c r="BA369" s="571">
        <v>-1.8900000000000001</v>
      </c>
      <c r="BB369" s="571">
        <v>1.5599999999999998</v>
      </c>
      <c r="BC369" s="571">
        <v>4.99</v>
      </c>
      <c r="BE369" s="421">
        <v>1994</v>
      </c>
      <c r="BF369" s="421">
        <f t="shared" si="101"/>
        <v>3</v>
      </c>
      <c r="BG369" s="578">
        <v>8.07</v>
      </c>
      <c r="BH369" t="s">
        <v>3876</v>
      </c>
      <c r="BI369" t="s">
        <v>3877</v>
      </c>
    </row>
    <row r="370" spans="1:61" ht="11.25" customHeight="1" x14ac:dyDescent="0.25">
      <c r="A370" s="95" t="s">
        <v>4330</v>
      </c>
      <c r="B370" s="405" t="s">
        <v>1297</v>
      </c>
      <c r="C370" s="734" t="s">
        <v>107</v>
      </c>
      <c r="D370" s="734" t="s">
        <v>3652</v>
      </c>
      <c r="E370" s="504">
        <v>14</v>
      </c>
      <c r="F370" s="33">
        <v>343</v>
      </c>
      <c r="G370" s="33" t="s">
        <v>36</v>
      </c>
      <c r="H370" s="33" t="s">
        <v>36</v>
      </c>
      <c r="I370" s="573">
        <v>68.45</v>
      </c>
      <c r="J370" s="430">
        <f t="shared" si="87"/>
        <v>2.9218407596785974</v>
      </c>
      <c r="K370" s="575">
        <v>0.5</v>
      </c>
      <c r="L370" s="406">
        <v>4</v>
      </c>
      <c r="M370" s="423">
        <f t="shared" si="88"/>
        <v>2</v>
      </c>
      <c r="N370" s="183" t="s">
        <v>540</v>
      </c>
      <c r="O370" s="505">
        <v>0.48</v>
      </c>
      <c r="P370" s="422">
        <v>45682</v>
      </c>
      <c r="Q370" s="422">
        <v>45693</v>
      </c>
      <c r="R370" s="423">
        <f t="shared" si="89"/>
        <v>4.1666666666666705</v>
      </c>
      <c r="S370" s="474">
        <f>IF(INDEX(Historical!$D$7:$D$1190,MATCH(B370,Historical!$B$7:$B$1192,0))=0,"n/a",(INDEX(Historical!$C$7:$C$1190,MATCH(B370,Historical!$B$7:$B$1192,0))/INDEX(Historical!$D$7:$D$1190,MATCH(B370,Historical!$B$7:$B$1192,0))-1)*100)</f>
        <v>4.3478260869565188</v>
      </c>
      <c r="T370" s="474">
        <f>IF(INDEX(Historical!$F$7:$F$1190,MATCH(B370,Historical!$B$7:$B$1192,0))=0,"n/a",((INDEX(Historical!$C$7:$C$1190,MATCH(B370,Historical!$B$7:$B$1192,0))/INDEX(Historical!$F$7:$F$1190,MATCH(B370,Historical!$B$7:$B$1192,0)))^(1/3)-1)*100)</f>
        <v>12.181378776036711</v>
      </c>
      <c r="U370" s="474">
        <f>IF(INDEX(Historical!$H$7:$H$1190,MATCH(B370,Historical!$B$7:$B$1192,0))=0,"n/a",((INDEX(Historical!$C$7:$C$1190,MATCH(B370,Historical!$B$7:$B$1192,0))/INDEX(Historical!$H$7:$H$1190,MATCH(B370,Historical!$B$7:$B$1192,0)))^(1/5)-1)*100)</f>
        <v>10.603443372707044</v>
      </c>
      <c r="V370" s="474">
        <f>IF(INDEX(Historical!$M$7:$M$1190,MATCH(B370,Historical!$B$7:$B$1192,0))=0,"n/a",((INDEX(Historical!$C$7:$C$1190,MATCH(B370,Historical!$B$7:$B$1192,0))/INDEX(Historical!$M$7:$M$1190,MATCH(B370,Historical!$B$7:$B$1192,0)))^(1/10)-1)*100)</f>
        <v>13.38558981477156</v>
      </c>
      <c r="W370" s="475">
        <f t="shared" si="90"/>
        <v>0.79215361589862099</v>
      </c>
      <c r="X370" s="476">
        <f t="shared" si="91"/>
        <v>7.4149953655294016</v>
      </c>
      <c r="Y370" s="451"/>
      <c r="Z370" s="430">
        <f t="shared" si="92"/>
        <v>54.495912806539515</v>
      </c>
      <c r="AA370" s="581">
        <f t="shared" si="93"/>
        <v>18.651226158038149</v>
      </c>
      <c r="AB370" s="406">
        <v>12</v>
      </c>
      <c r="AC370" s="568">
        <v>3.67</v>
      </c>
      <c r="AD370" s="568" t="s">
        <v>135</v>
      </c>
      <c r="AE370" s="568">
        <v>4.17</v>
      </c>
      <c r="AF370" s="568">
        <v>2.46</v>
      </c>
      <c r="AG370" s="568">
        <v>13.86</v>
      </c>
      <c r="AH370" s="568">
        <v>7.99</v>
      </c>
      <c r="AI370" s="568">
        <v>6.43</v>
      </c>
      <c r="AJ370" s="568">
        <v>1.43</v>
      </c>
      <c r="AK370" s="568" t="s">
        <v>135</v>
      </c>
      <c r="AL370" s="576">
        <v>1750</v>
      </c>
      <c r="AM370" s="571">
        <v>3.2099999999999995</v>
      </c>
      <c r="AN370" s="568">
        <v>0.02</v>
      </c>
      <c r="AO370" s="510">
        <f t="shared" si="94"/>
        <v>-5.1259420256525079</v>
      </c>
      <c r="AP370" s="511">
        <f t="shared" si="95"/>
        <v>13.525284132385641</v>
      </c>
      <c r="AQ370" s="582">
        <f t="shared" si="96"/>
        <v>42.800585664491251</v>
      </c>
      <c r="AR370" s="430">
        <f>INDEX(Historical!$C$7:$C$1190,MATCH(B370,Historical!$B$7:$B$1214,0))*IF(AH370="n/a",1.03,IF(AH370&lt;0,1.01,IF(AH370&gt;10,1.1,(1+AH370/100))))</f>
        <v>2.0734080000000001</v>
      </c>
      <c r="AS370" s="581">
        <f t="shared" si="97"/>
        <v>2.2067281344</v>
      </c>
      <c r="AT370" s="581">
        <f t="shared" si="103"/>
        <v>2.2729299784320003</v>
      </c>
      <c r="AU370" s="581">
        <f t="shared" si="103"/>
        <v>2.3411178777849604</v>
      </c>
      <c r="AV370" s="581">
        <f t="shared" si="103"/>
        <v>2.4113514141185091</v>
      </c>
      <c r="AW370" s="430">
        <f t="shared" si="99"/>
        <v>11.305535404735469</v>
      </c>
      <c r="AX370" s="516">
        <f t="shared" si="100"/>
        <v>16.516487077772783</v>
      </c>
      <c r="AY370" s="606">
        <v>0.64</v>
      </c>
      <c r="AZ370" s="571">
        <v>36.9</v>
      </c>
      <c r="BA370" s="571">
        <v>-12.920000000000002</v>
      </c>
      <c r="BB370" s="571">
        <v>7.03</v>
      </c>
      <c r="BC370" s="571">
        <v>6.5600000000000005</v>
      </c>
      <c r="BE370" s="421">
        <v>2012</v>
      </c>
      <c r="BF370" s="421">
        <f t="shared" si="101"/>
        <v>1</v>
      </c>
      <c r="BG370" s="578">
        <v>1.4000000000000001</v>
      </c>
      <c r="BH370" t="s">
        <v>3876</v>
      </c>
      <c r="BI370" t="s">
        <v>3877</v>
      </c>
    </row>
    <row r="371" spans="1:61" ht="11.25" customHeight="1" x14ac:dyDescent="0.25">
      <c r="A371" s="8" t="s">
        <v>4331</v>
      </c>
      <c r="B371" s="405" t="s">
        <v>2090</v>
      </c>
      <c r="C371" s="734" t="s">
        <v>152</v>
      </c>
      <c r="D371" s="734" t="s">
        <v>3662</v>
      </c>
      <c r="E371" s="504">
        <v>11</v>
      </c>
      <c r="F371" s="33">
        <v>489</v>
      </c>
      <c r="G371" s="33" t="s">
        <v>105</v>
      </c>
      <c r="H371" s="33" t="s">
        <v>105</v>
      </c>
      <c r="I371" s="573">
        <v>732.58</v>
      </c>
      <c r="J371" s="430">
        <f t="shared" si="87"/>
        <v>0.8190231783559474</v>
      </c>
      <c r="K371" s="575">
        <v>1.5</v>
      </c>
      <c r="L371" s="406">
        <v>4</v>
      </c>
      <c r="M371" s="423">
        <f t="shared" si="88"/>
        <v>6</v>
      </c>
      <c r="N371" s="183" t="s">
        <v>3709</v>
      </c>
      <c r="O371" s="505">
        <v>1.3</v>
      </c>
      <c r="P371" s="422">
        <v>45702</v>
      </c>
      <c r="Q371" s="422">
        <v>45726</v>
      </c>
      <c r="R371" s="423">
        <f t="shared" si="89"/>
        <v>15.38461538461538</v>
      </c>
      <c r="S371" s="474">
        <f>IF(INDEX(Historical!$D$7:$D$1190,MATCH(B371,Historical!$B$7:$B$1192,0))=0,"n/a",(INDEX(Historical!$C$7:$C$1190,MATCH(B371,Historical!$B$7:$B$1192,0))/INDEX(Historical!$D$7:$D$1190,MATCH(B371,Historical!$B$7:$B$1192,0))-1)*100)</f>
        <v>15.044247787610644</v>
      </c>
      <c r="T371" s="474">
        <f>IF(INDEX(Historical!$F$7:$F$1190,MATCH(B371,Historical!$B$7:$B$1192,0))=0,"n/a",((INDEX(Historical!$C$7:$C$1190,MATCH(B371,Historical!$B$7:$B$1192,0))/INDEX(Historical!$F$7:$F$1190,MATCH(B371,Historical!$B$7:$B$1192,0)))^(1/3)-1)*100)</f>
        <v>15.21476602058922</v>
      </c>
      <c r="U371" s="474">
        <f>IF(INDEX(Historical!$H$7:$H$1190,MATCH(B371,Historical!$B$7:$B$1192,0))=0,"n/a",((INDEX(Historical!$C$7:$C$1190,MATCH(B371,Historical!$B$7:$B$1192,0))/INDEX(Historical!$H$7:$H$1190,MATCH(B371,Historical!$B$7:$B$1192,0)))^(1/5)-1)*100)</f>
        <v>15.047378596917603</v>
      </c>
      <c r="V371" s="474">
        <f>IF(INDEX(Historical!$M$7:$M$1190,MATCH(B371,Historical!$B$7:$B$1192,0))=0,"n/a",((INDEX(Historical!$C$7:$C$1190,MATCH(B371,Historical!$B$7:$B$1192,0))/INDEX(Historical!$M$7:$M$1190,MATCH(B371,Historical!$B$7:$B$1192,0)))^(1/10)-1)*100)</f>
        <v>10.249017334622689</v>
      </c>
      <c r="W371" s="475">
        <f t="shared" si="90"/>
        <v>1.4681776901757542</v>
      </c>
      <c r="X371" s="476">
        <f t="shared" si="91"/>
        <v>0.80167174197749624</v>
      </c>
      <c r="Y371" s="574"/>
      <c r="Z371" s="430">
        <f t="shared" si="92"/>
        <v>39.787798408488065</v>
      </c>
      <c r="AA371" s="581">
        <f t="shared" si="93"/>
        <v>48.57957559681698</v>
      </c>
      <c r="AB371" s="406">
        <v>12</v>
      </c>
      <c r="AC371" s="568">
        <v>15.08</v>
      </c>
      <c r="AD371" s="568">
        <v>1.17</v>
      </c>
      <c r="AE371" s="568">
        <v>13.02</v>
      </c>
      <c r="AF371" s="568">
        <v>37.96</v>
      </c>
      <c r="AG371" s="568">
        <v>86.7</v>
      </c>
      <c r="AH371" s="568">
        <v>75.709999999999994</v>
      </c>
      <c r="AI371" s="568">
        <v>32.14</v>
      </c>
      <c r="AJ371" s="568">
        <v>18.77</v>
      </c>
      <c r="AK371" s="568">
        <v>41.46</v>
      </c>
      <c r="AL371" s="576">
        <v>693360</v>
      </c>
      <c r="AM371" s="571">
        <v>10.34</v>
      </c>
      <c r="AN371" s="568">
        <v>2.1800000000000002</v>
      </c>
      <c r="AO371" s="510">
        <f t="shared" si="94"/>
        <v>-32.713173821543428</v>
      </c>
      <c r="AP371" s="511">
        <f t="shared" si="95"/>
        <v>15.866401775273552</v>
      </c>
      <c r="AQ371" s="582">
        <f t="shared" si="96"/>
        <v>805.3128838277521</v>
      </c>
      <c r="AR371" s="430">
        <f>INDEX(Historical!$C$7:$C$1190,MATCH(B371,Historical!$B$7:$B$1214,0))*IF(AH371="n/a",1.03,IF(AH371&lt;0,1.01,IF(AH371&gt;10,1.1,(1+AH371/100))))</f>
        <v>5.7200000000000006</v>
      </c>
      <c r="AS371" s="581">
        <f t="shared" si="97"/>
        <v>6.2920000000000016</v>
      </c>
      <c r="AT371" s="581">
        <f t="shared" si="103"/>
        <v>6.9212000000000025</v>
      </c>
      <c r="AU371" s="581">
        <f t="shared" si="103"/>
        <v>7.6133200000000034</v>
      </c>
      <c r="AV371" s="581">
        <f t="shared" si="103"/>
        <v>8.3746520000000046</v>
      </c>
      <c r="AW371" s="430">
        <f t="shared" si="99"/>
        <v>34.921172000000013</v>
      </c>
      <c r="AX371" s="516">
        <f t="shared" si="100"/>
        <v>4.7668748805591212</v>
      </c>
      <c r="AY371" s="606">
        <v>0.46</v>
      </c>
      <c r="AZ371" s="571">
        <v>17.440000000000001</v>
      </c>
      <c r="BA371" s="571">
        <v>-24.45</v>
      </c>
      <c r="BB371" s="571">
        <v>-2.12</v>
      </c>
      <c r="BC371" s="571">
        <v>-6.99</v>
      </c>
      <c r="BE371" s="421">
        <v>2015</v>
      </c>
      <c r="BF371" s="421">
        <f t="shared" si="101"/>
        <v>1</v>
      </c>
      <c r="BG371" s="578">
        <v>15.97</v>
      </c>
      <c r="BH371" t="s">
        <v>3876</v>
      </c>
      <c r="BI371" t="s">
        <v>3877</v>
      </c>
    </row>
    <row r="372" spans="1:61" ht="11.25" customHeight="1" x14ac:dyDescent="0.25">
      <c r="A372" s="95" t="s">
        <v>4332</v>
      </c>
      <c r="B372" s="405" t="s">
        <v>1309</v>
      </c>
      <c r="C372" s="734" t="s">
        <v>152</v>
      </c>
      <c r="D372" s="734" t="s">
        <v>3639</v>
      </c>
      <c r="E372" s="504">
        <v>15</v>
      </c>
      <c r="F372" s="33">
        <v>302</v>
      </c>
      <c r="G372" s="33" t="s">
        <v>105</v>
      </c>
      <c r="H372" s="33" t="s">
        <v>105</v>
      </c>
      <c r="I372" s="573">
        <v>95.36</v>
      </c>
      <c r="J372" s="430">
        <f t="shared" si="87"/>
        <v>0.83892617449664431</v>
      </c>
      <c r="K372" s="575">
        <v>0.2</v>
      </c>
      <c r="L372" s="406">
        <v>4</v>
      </c>
      <c r="M372" s="423">
        <f t="shared" si="88"/>
        <v>0.8</v>
      </c>
      <c r="N372" s="183" t="s">
        <v>481</v>
      </c>
      <c r="O372" s="505">
        <v>0.16</v>
      </c>
      <c r="P372" s="422">
        <v>45729</v>
      </c>
      <c r="Q372" s="422">
        <v>45743</v>
      </c>
      <c r="R372" s="423">
        <f t="shared" si="89"/>
        <v>25.000000000000007</v>
      </c>
      <c r="S372" s="474">
        <f>IF(INDEX(Historical!$D$7:$D$1190,MATCH(B372,Historical!$B$7:$B$1192,0))=0,"n/a",(INDEX(Historical!$C$7:$C$1190,MATCH(B372,Historical!$B$7:$B$1192,0))/INDEX(Historical!$D$7:$D$1190,MATCH(B372,Historical!$B$7:$B$1192,0))-1)*100)</f>
        <v>14.285714285714279</v>
      </c>
      <c r="T372" s="474">
        <f>IF(INDEX(Historical!$F$7:$F$1190,MATCH(B372,Historical!$B$7:$B$1192,0))=0,"n/a",((INDEX(Historical!$C$7:$C$1190,MATCH(B372,Historical!$B$7:$B$1192,0))/INDEX(Historical!$F$7:$F$1190,MATCH(B372,Historical!$B$7:$B$1192,0)))^(1/3)-1)*100)</f>
        <v>13.30326698854094</v>
      </c>
      <c r="U372" s="474">
        <f>IF(INDEX(Historical!$H$7:$H$1190,MATCH(B372,Historical!$B$7:$B$1192,0))=0,"n/a",((INDEX(Historical!$C$7:$C$1190,MATCH(B372,Historical!$B$7:$B$1192,0))/INDEX(Historical!$H$7:$H$1190,MATCH(B372,Historical!$B$7:$B$1192,0)))^(1/5)-1)*100)</f>
        <v>13.485457134316015</v>
      </c>
      <c r="V372" s="474">
        <f>IF(INDEX(Historical!$M$7:$M$1190,MATCH(B372,Historical!$B$7:$B$1192,0))=0,"n/a",((INDEX(Historical!$C$7:$C$1190,MATCH(B372,Historical!$B$7:$B$1192,0))/INDEX(Historical!$M$7:$M$1190,MATCH(B372,Historical!$B$7:$B$1192,0)))^(1/10)-1)*100)</f>
        <v>16.838136213573108</v>
      </c>
      <c r="W372" s="475">
        <f t="shared" si="90"/>
        <v>0.8008877564160265</v>
      </c>
      <c r="X372" s="476">
        <f t="shared" si="91"/>
        <v>0.79372908383260832</v>
      </c>
      <c r="Y372" s="405"/>
      <c r="Z372" s="430">
        <f t="shared" si="92"/>
        <v>38.834951456310677</v>
      </c>
      <c r="AA372" s="581">
        <f t="shared" si="93"/>
        <v>46.291262135922331</v>
      </c>
      <c r="AB372" s="406">
        <v>12</v>
      </c>
      <c r="AC372" s="568">
        <v>2.06</v>
      </c>
      <c r="AD372" s="568">
        <v>3.42</v>
      </c>
      <c r="AE372" s="568">
        <v>9.1999999999999993</v>
      </c>
      <c r="AF372" s="568">
        <v>5.95</v>
      </c>
      <c r="AG372" s="568">
        <v>13.81</v>
      </c>
      <c r="AH372" s="568">
        <v>18.27</v>
      </c>
      <c r="AI372" s="568">
        <v>8.870000000000001</v>
      </c>
      <c r="AJ372" s="568">
        <v>16.989999999999998</v>
      </c>
      <c r="AK372" s="568">
        <v>13.55</v>
      </c>
      <c r="AL372" s="576">
        <v>2160</v>
      </c>
      <c r="AM372" s="571">
        <v>8.18</v>
      </c>
      <c r="AN372" s="568">
        <v>0.51</v>
      </c>
      <c r="AO372" s="510">
        <f t="shared" si="94"/>
        <v>-31.966878827109674</v>
      </c>
      <c r="AP372" s="511">
        <f t="shared" si="95"/>
        <v>14.324383308812658</v>
      </c>
      <c r="AQ372" s="582">
        <f t="shared" si="96"/>
        <v>249.878080167451</v>
      </c>
      <c r="AR372" s="430">
        <f>INDEX(Historical!$C$7:$C$1190,MATCH(B372,Historical!$B$7:$B$1214,0))*IF(AH372="n/a",1.03,IF(AH372&lt;0,1.01,IF(AH372&gt;10,1.1,(1+AH372/100))))</f>
        <v>0.70400000000000007</v>
      </c>
      <c r="AS372" s="581">
        <f t="shared" si="97"/>
        <v>0.76644480000000004</v>
      </c>
      <c r="AT372" s="581">
        <f t="shared" si="103"/>
        <v>0.84308928000000016</v>
      </c>
      <c r="AU372" s="581">
        <f t="shared" si="103"/>
        <v>0.92739820800000028</v>
      </c>
      <c r="AV372" s="581">
        <f t="shared" si="103"/>
        <v>1.0201380288000004</v>
      </c>
      <c r="AW372" s="430">
        <f t="shared" si="99"/>
        <v>4.2610703168000015</v>
      </c>
      <c r="AX372" s="516">
        <f t="shared" si="100"/>
        <v>4.4684042751677868</v>
      </c>
      <c r="AY372" s="606">
        <v>0.79</v>
      </c>
      <c r="AZ372" s="571">
        <v>33.53</v>
      </c>
      <c r="BA372" s="571">
        <v>-12.97</v>
      </c>
      <c r="BB372" s="571">
        <v>9.1800000000000015</v>
      </c>
      <c r="BC372" s="571">
        <v>5.7</v>
      </c>
      <c r="BE372" s="421">
        <v>2011</v>
      </c>
      <c r="BF372" s="421">
        <f t="shared" si="101"/>
        <v>1</v>
      </c>
      <c r="BG372" s="578">
        <v>10.02</v>
      </c>
      <c r="BH372" t="s">
        <v>3876</v>
      </c>
      <c r="BI372" t="s">
        <v>3877</v>
      </c>
    </row>
    <row r="373" spans="1:61" s="540" customFormat="1" ht="11.25" customHeight="1" x14ac:dyDescent="0.25">
      <c r="A373" s="523" t="s">
        <v>4333</v>
      </c>
      <c r="B373" s="546" t="s">
        <v>633</v>
      </c>
      <c r="C373" s="734" t="s">
        <v>111</v>
      </c>
      <c r="D373" s="734" t="s">
        <v>3658</v>
      </c>
      <c r="E373" s="524">
        <v>21</v>
      </c>
      <c r="F373" s="33">
        <v>184</v>
      </c>
      <c r="G373" s="720" t="s">
        <v>114</v>
      </c>
      <c r="H373" s="720" t="s">
        <v>114</v>
      </c>
      <c r="I373" s="525">
        <v>455.63</v>
      </c>
      <c r="J373" s="526">
        <f t="shared" si="87"/>
        <v>2.8970875491078285</v>
      </c>
      <c r="K373" s="527">
        <v>3.3</v>
      </c>
      <c r="L373" s="528">
        <v>4</v>
      </c>
      <c r="M373" s="529">
        <f t="shared" si="88"/>
        <v>13.2</v>
      </c>
      <c r="N373" s="530" t="s">
        <v>150</v>
      </c>
      <c r="O373" s="531">
        <v>3.15</v>
      </c>
      <c r="P373" s="714">
        <v>45628</v>
      </c>
      <c r="Q373" s="714">
        <v>45653</v>
      </c>
      <c r="R373" s="529">
        <f t="shared" si="89"/>
        <v>4.7619047619047592</v>
      </c>
      <c r="S373" s="474">
        <f>IF(INDEX(Historical!$D$7:$D$1190,MATCH(B373,Historical!$B$7:$B$1192,0))=0,"n/a",(INDEX(Historical!$C$7:$C$1190,MATCH(B373,Historical!$B$7:$B$1192,0))/INDEX(Historical!$D$7:$D$1190,MATCH(B373,Historical!$B$7:$B$1192,0))-1)*100)</f>
        <v>4.9382716049382713</v>
      </c>
      <c r="T373" s="474">
        <f>IF(INDEX(Historical!$F$7:$F$1190,MATCH(B373,Historical!$B$7:$B$1192,0))=0,"n/a",((INDEX(Historical!$C$7:$C$1190,MATCH(B373,Historical!$B$7:$B$1192,0))/INDEX(Historical!$F$7:$F$1190,MATCH(B373,Historical!$B$7:$B$1192,0)))^(1/3)-1)*100)</f>
        <v>6.3493336665860545</v>
      </c>
      <c r="U373" s="474">
        <f>IF(INDEX(Historical!$H$7:$H$1190,MATCH(B373,Historical!$B$7:$B$1192,0))=0,"n/a",((INDEX(Historical!$C$7:$C$1190,MATCH(B373,Historical!$B$7:$B$1192,0))/INDEX(Historical!$H$7:$H$1190,MATCH(B373,Historical!$B$7:$B$1192,0)))^(1/5)-1)*100)</f>
        <v>7.2145025900850923</v>
      </c>
      <c r="V373" s="474">
        <f>IF(INDEX(Historical!$M$7:$M$1190,MATCH(B373,Historical!$B$7:$B$1192,0))=0,"n/a",((INDEX(Historical!$C$7:$C$1190,MATCH(B373,Historical!$B$7:$B$1192,0))/INDEX(Historical!$M$7:$M$1190,MATCH(B373,Historical!$B$7:$B$1192,0)))^(1/10)-1)*100)</f>
        <v>8.7912042209510979</v>
      </c>
      <c r="W373" s="475">
        <f t="shared" si="90"/>
        <v>0.82065009625092911</v>
      </c>
      <c r="X373" s="476">
        <f t="shared" si="91"/>
        <v>22.545320594015912</v>
      </c>
      <c r="Y373" s="546"/>
      <c r="Z373" s="526">
        <f t="shared" si="92"/>
        <v>74.324324324324309</v>
      </c>
      <c r="AA373" s="533">
        <f t="shared" si="93"/>
        <v>25.654842342342342</v>
      </c>
      <c r="AB373" s="528">
        <v>12</v>
      </c>
      <c r="AC373" s="534">
        <v>17.760000000000002</v>
      </c>
      <c r="AD373" s="534">
        <v>2.1</v>
      </c>
      <c r="AE373" s="534">
        <v>1.48</v>
      </c>
      <c r="AF373" s="542">
        <v>19.82</v>
      </c>
      <c r="AG373" s="542">
        <v>73.06</v>
      </c>
      <c r="AH373" s="534">
        <v>-1.8399999999999999</v>
      </c>
      <c r="AI373" s="534">
        <v>33.800000000000004</v>
      </c>
      <c r="AJ373" s="534">
        <v>0.32</v>
      </c>
      <c r="AK373" s="534">
        <v>12.2</v>
      </c>
      <c r="AL373" s="535">
        <v>106370</v>
      </c>
      <c r="AM373" s="536">
        <v>6.9999999999999993E-2</v>
      </c>
      <c r="AN373" s="534">
        <v>4.0599999999999996</v>
      </c>
      <c r="AO373" s="537">
        <f t="shared" si="94"/>
        <v>-15.543252203149422</v>
      </c>
      <c r="AP373" s="538">
        <f t="shared" si="95"/>
        <v>10.11159013919292</v>
      </c>
      <c r="AQ373" s="582">
        <f t="shared" si="96"/>
        <v>375.38474487056862</v>
      </c>
      <c r="AR373" s="430">
        <f>INDEX(Historical!$C$7:$C$1190,MATCH(B373,Historical!$B$7:$B$1214,0))*IF(AH373="n/a",1.03,IF(AH373&lt;0,1.01,IF(AH373&gt;10,1.1,(1+AH373/100))))</f>
        <v>12.8775</v>
      </c>
      <c r="AS373" s="533">
        <f t="shared" si="97"/>
        <v>14.16525</v>
      </c>
      <c r="AT373" s="533">
        <f t="shared" si="103"/>
        <v>15.581775000000002</v>
      </c>
      <c r="AU373" s="533">
        <f t="shared" si="103"/>
        <v>17.139952500000003</v>
      </c>
      <c r="AV373" s="533">
        <f t="shared" si="103"/>
        <v>18.853947750000007</v>
      </c>
      <c r="AW373" s="526">
        <f t="shared" si="99"/>
        <v>78.618425250000001</v>
      </c>
      <c r="AX373" s="539">
        <f t="shared" si="100"/>
        <v>17.254883403199965</v>
      </c>
      <c r="AY373" s="607">
        <v>0.27</v>
      </c>
      <c r="AZ373" s="536">
        <v>11.1</v>
      </c>
      <c r="BA373" s="536">
        <v>-26.39</v>
      </c>
      <c r="BB373" s="536">
        <v>1.9300000000000002</v>
      </c>
      <c r="BC373" s="536">
        <v>-2.81</v>
      </c>
      <c r="BD373" s="592"/>
      <c r="BE373" s="421">
        <v>2003</v>
      </c>
      <c r="BF373" s="421">
        <f t="shared" si="101"/>
        <v>2</v>
      </c>
      <c r="BG373" s="559">
        <v>7.3800000000000008</v>
      </c>
      <c r="BH373" t="s">
        <v>3876</v>
      </c>
      <c r="BI373" t="s">
        <v>3877</v>
      </c>
    </row>
    <row r="374" spans="1:61" ht="11.25" customHeight="1" x14ac:dyDescent="0.25">
      <c r="A374" s="95" t="s">
        <v>4335</v>
      </c>
      <c r="B374" s="405" t="s">
        <v>631</v>
      </c>
      <c r="C374" s="734" t="s">
        <v>111</v>
      </c>
      <c r="D374" s="734" t="s">
        <v>209</v>
      </c>
      <c r="E374" s="504">
        <v>23</v>
      </c>
      <c r="F374" s="33">
        <v>161</v>
      </c>
      <c r="G374" s="33" t="s">
        <v>105</v>
      </c>
      <c r="H374" s="33" t="s">
        <v>105</v>
      </c>
      <c r="I374" s="573">
        <v>137.22999999999999</v>
      </c>
      <c r="J374" s="430">
        <f t="shared" si="87"/>
        <v>1.0784813816220944</v>
      </c>
      <c r="K374" s="575">
        <v>0.37</v>
      </c>
      <c r="L374" s="406">
        <v>4</v>
      </c>
      <c r="M374" s="423">
        <f t="shared" si="88"/>
        <v>1.48</v>
      </c>
      <c r="N374" s="183" t="s">
        <v>206</v>
      </c>
      <c r="O374" s="505">
        <v>0.36</v>
      </c>
      <c r="P374" s="422">
        <v>45884</v>
      </c>
      <c r="Q374" s="422">
        <v>45898</v>
      </c>
      <c r="R374" s="423">
        <f t="shared" si="89"/>
        <v>2.7777777777777803</v>
      </c>
      <c r="S374" s="474">
        <f>IF(INDEX(Historical!$D$7:$D$1190,MATCH(B374,Historical!$B$7:$B$1192,0))=0,"n/a",(INDEX(Historical!$C$7:$C$1190,MATCH(B374,Historical!$B$7:$B$1192,0))/INDEX(Historical!$D$7:$D$1190,MATCH(B374,Historical!$B$7:$B$1192,0))-1)*100)</f>
        <v>2.898550724637694</v>
      </c>
      <c r="T374" s="474">
        <f>IF(INDEX(Historical!$F$7:$F$1190,MATCH(B374,Historical!$B$7:$B$1192,0))=0,"n/a",((INDEX(Historical!$C$7:$C$1190,MATCH(B374,Historical!$B$7:$B$1192,0))/INDEX(Historical!$F$7:$F$1190,MATCH(B374,Historical!$B$7:$B$1192,0)))^(1/3)-1)*100)</f>
        <v>2.7241010936159382</v>
      </c>
      <c r="U374" s="474">
        <f>IF(INDEX(Historical!$H$7:$H$1190,MATCH(B374,Historical!$B$7:$B$1192,0))=0,"n/a",((INDEX(Historical!$C$7:$C$1190,MATCH(B374,Historical!$B$7:$B$1192,0))/INDEX(Historical!$H$7:$H$1190,MATCH(B374,Historical!$B$7:$B$1192,0)))^(1/5)-1)*100)</f>
        <v>2.7479893060531335</v>
      </c>
      <c r="V374" s="474">
        <f>IF(INDEX(Historical!$M$7:$M$1190,MATCH(B374,Historical!$B$7:$B$1192,0))=0,"n/a",((INDEX(Historical!$C$7:$C$1190,MATCH(B374,Historical!$B$7:$B$1192,0))/INDEX(Historical!$M$7:$M$1190,MATCH(B374,Historical!$B$7:$B$1192,0)))^(1/10)-1)*100)</f>
        <v>2.9670446662913408</v>
      </c>
      <c r="W374" s="475">
        <f t="shared" si="90"/>
        <v>0.92617052155402313</v>
      </c>
      <c r="X374" s="476">
        <f t="shared" si="91"/>
        <v>2.8227933292790275E-2</v>
      </c>
      <c r="Y374" s="451"/>
      <c r="Z374" s="430">
        <f t="shared" si="92"/>
        <v>21.264367816091951</v>
      </c>
      <c r="AA374" s="581">
        <f t="shared" si="93"/>
        <v>19.716954022988503</v>
      </c>
      <c r="AB374" s="406">
        <v>8</v>
      </c>
      <c r="AC374" s="568">
        <v>6.96</v>
      </c>
      <c r="AD374" s="568">
        <v>4.18</v>
      </c>
      <c r="AE374" s="568">
        <v>2.2000000000000002</v>
      </c>
      <c r="AF374" s="568">
        <v>2.82</v>
      </c>
      <c r="AG374" s="568">
        <v>15.06</v>
      </c>
      <c r="AH374" s="568">
        <v>15.540000000000001</v>
      </c>
      <c r="AI374" s="568">
        <v>-5.53</v>
      </c>
      <c r="AJ374" s="568">
        <v>97.350000000000009</v>
      </c>
      <c r="AK374" s="568">
        <v>4.71</v>
      </c>
      <c r="AL374" s="576">
        <v>1490</v>
      </c>
      <c r="AM374" s="571">
        <v>1.04</v>
      </c>
      <c r="AN374" s="568">
        <v>0.26</v>
      </c>
      <c r="AO374" s="510">
        <f t="shared" si="94"/>
        <v>-15.890483335313276</v>
      </c>
      <c r="AP374" s="511">
        <f t="shared" si="95"/>
        <v>3.8264706876752279</v>
      </c>
      <c r="AQ374" s="582">
        <f t="shared" si="96"/>
        <v>57.20024080392578</v>
      </c>
      <c r="AR374" s="430">
        <f>INDEX(Historical!$C$7:$C$1190,MATCH(B374,Historical!$B$7:$B$1214,0))*IF(AH374="n/a",1.03,IF(AH374&lt;0,1.01,IF(AH374&gt;10,1.1,(1+AH374/100))))</f>
        <v>1.5620000000000001</v>
      </c>
      <c r="AS374" s="581">
        <f t="shared" si="97"/>
        <v>1.57762</v>
      </c>
      <c r="AT374" s="581">
        <f t="shared" si="103"/>
        <v>1.6519259019999999</v>
      </c>
      <c r="AU374" s="581">
        <f t="shared" si="103"/>
        <v>1.7297316119841997</v>
      </c>
      <c r="AV374" s="581">
        <f t="shared" si="103"/>
        <v>1.8112019709086553</v>
      </c>
      <c r="AW374" s="430">
        <f t="shared" si="99"/>
        <v>8.3324794848928541</v>
      </c>
      <c r="AX374" s="516">
        <f t="shared" si="100"/>
        <v>6.0719080994628394</v>
      </c>
      <c r="AY374" s="606">
        <v>0.82</v>
      </c>
      <c r="AZ374" s="571">
        <v>22.37</v>
      </c>
      <c r="BA374" s="571">
        <v>-9.1</v>
      </c>
      <c r="BB374" s="571">
        <v>-1.39</v>
      </c>
      <c r="BC374" s="571">
        <v>3.4299999999999997</v>
      </c>
      <c r="BE374" s="421">
        <v>2003</v>
      </c>
      <c r="BF374" s="421">
        <f t="shared" si="101"/>
        <v>2</v>
      </c>
      <c r="BG374" s="578">
        <v>9.5</v>
      </c>
      <c r="BH374" t="s">
        <v>3876</v>
      </c>
      <c r="BI374" t="s">
        <v>3877</v>
      </c>
    </row>
    <row r="375" spans="1:61" ht="11.25" customHeight="1" x14ac:dyDescent="0.25">
      <c r="A375" s="95" t="s">
        <v>4336</v>
      </c>
      <c r="B375" s="405" t="s">
        <v>391</v>
      </c>
      <c r="C375" s="734" t="s">
        <v>130</v>
      </c>
      <c r="D375" s="734" t="s">
        <v>3644</v>
      </c>
      <c r="E375" s="504">
        <v>22</v>
      </c>
      <c r="F375" s="33">
        <v>168</v>
      </c>
      <c r="G375" s="33" t="s">
        <v>36</v>
      </c>
      <c r="H375" s="33" t="s">
        <v>36</v>
      </c>
      <c r="I375" s="573">
        <v>65.069999999999993</v>
      </c>
      <c r="J375" s="430">
        <f t="shared" si="87"/>
        <v>3.1197172276010448</v>
      </c>
      <c r="K375" s="575">
        <v>0.50749999999999995</v>
      </c>
      <c r="L375" s="406">
        <v>4</v>
      </c>
      <c r="M375" s="423">
        <f t="shared" si="88"/>
        <v>2.0299999999999998</v>
      </c>
      <c r="N375" s="183" t="s">
        <v>106</v>
      </c>
      <c r="O375" s="505">
        <v>0.48</v>
      </c>
      <c r="P375" s="422">
        <v>45688</v>
      </c>
      <c r="Q375" s="422">
        <v>45706</v>
      </c>
      <c r="R375" s="423">
        <f t="shared" si="89"/>
        <v>5.7291666666666599</v>
      </c>
      <c r="S375" s="474">
        <f>IF(INDEX(Historical!$D$7:$D$1190,MATCH(B375,Historical!$B$7:$B$1192,0))=0,"n/a",(INDEX(Historical!$C$7:$C$1190,MATCH(B375,Historical!$B$7:$B$1192,0))/INDEX(Historical!$D$7:$D$1190,MATCH(B375,Historical!$B$7:$B$1192,0))-1)*100)</f>
        <v>6.0773480662983381</v>
      </c>
      <c r="T375" s="474">
        <f>IF(INDEX(Historical!$F$7:$F$1190,MATCH(B375,Historical!$B$7:$B$1192,0))=0,"n/a",((INDEX(Historical!$C$7:$C$1190,MATCH(B375,Historical!$B$7:$B$1192,0))/INDEX(Historical!$F$7:$F$1190,MATCH(B375,Historical!$B$7:$B$1192,0)))^(1/3)-1)*100)</f>
        <v>6.0453877021358737</v>
      </c>
      <c r="U375" s="474">
        <f>IF(INDEX(Historical!$H$7:$H$1190,MATCH(B375,Historical!$B$7:$B$1192,0))=0,"n/a",((INDEX(Historical!$C$7:$C$1190,MATCH(B375,Historical!$B$7:$B$1192,0))/INDEX(Historical!$H$7:$H$1190,MATCH(B375,Historical!$B$7:$B$1192,0)))^(1/5)-1)*100)</f>
        <v>6.2190901105396268</v>
      </c>
      <c r="V375" s="474">
        <f>IF(INDEX(Historical!$M$7:$M$1190,MATCH(B375,Historical!$B$7:$B$1192,0))=0,"n/a",((INDEX(Historical!$C$7:$C$1190,MATCH(B375,Historical!$B$7:$B$1192,0))/INDEX(Historical!$M$7:$M$1190,MATCH(B375,Historical!$B$7:$B$1192,0)))^(1/10)-1)*100)</f>
        <v>6.5295532396132838</v>
      </c>
      <c r="W375" s="475">
        <f t="shared" si="90"/>
        <v>0.9524526230691942</v>
      </c>
      <c r="X375" s="476">
        <f t="shared" si="91"/>
        <v>2.1898204614576149</v>
      </c>
      <c r="Y375" s="439"/>
      <c r="Z375" s="430">
        <f t="shared" si="92"/>
        <v>62.654320987654309</v>
      </c>
      <c r="AA375" s="581">
        <f t="shared" si="93"/>
        <v>20.083333333333329</v>
      </c>
      <c r="AB375" s="406">
        <v>12</v>
      </c>
      <c r="AC375" s="568">
        <v>3.24</v>
      </c>
      <c r="AD375" s="568">
        <v>2.98</v>
      </c>
      <c r="AE375" s="568">
        <v>4.03</v>
      </c>
      <c r="AF375" s="568">
        <v>2.34</v>
      </c>
      <c r="AG375" s="568">
        <v>11.940000000000001</v>
      </c>
      <c r="AH375" s="568">
        <v>5.75</v>
      </c>
      <c r="AI375" s="568">
        <v>6.8900000000000006</v>
      </c>
      <c r="AJ375" s="568">
        <v>2.8400000000000003</v>
      </c>
      <c r="AK375" s="568">
        <v>6.74</v>
      </c>
      <c r="AL375" s="576">
        <v>16720</v>
      </c>
      <c r="AM375" s="571">
        <v>0.25</v>
      </c>
      <c r="AN375" s="568">
        <v>1.58</v>
      </c>
      <c r="AO375" s="510">
        <f t="shared" si="94"/>
        <v>-10.744525995192657</v>
      </c>
      <c r="AP375" s="511">
        <f t="shared" si="95"/>
        <v>9.338807338140672</v>
      </c>
      <c r="AQ375" s="582">
        <f t="shared" si="96"/>
        <v>44.522201293319164</v>
      </c>
      <c r="AR375" s="430">
        <f>INDEX(Historical!$C$7:$C$1190,MATCH(B375,Historical!$B$7:$B$1214,0))*IF(AH375="n/a",1.03,IF(AH375&lt;0,1.01,IF(AH375&gt;10,1.1,(1+AH375/100))))</f>
        <v>2.0304000000000002</v>
      </c>
      <c r="AS375" s="581">
        <f t="shared" si="97"/>
        <v>2.1702945600000003</v>
      </c>
      <c r="AT375" s="581">
        <f t="shared" si="103"/>
        <v>2.3165724133440002</v>
      </c>
      <c r="AU375" s="581">
        <f t="shared" si="103"/>
        <v>2.4727093940033855</v>
      </c>
      <c r="AV375" s="581">
        <f t="shared" si="103"/>
        <v>2.6393700071592137</v>
      </c>
      <c r="AW375" s="430">
        <f t="shared" si="99"/>
        <v>11.629346374506598</v>
      </c>
      <c r="AX375" s="516">
        <f t="shared" si="100"/>
        <v>17.872055285856153</v>
      </c>
      <c r="AY375" s="606">
        <v>0.55000000000000004</v>
      </c>
      <c r="AZ375" s="571">
        <v>16.03</v>
      </c>
      <c r="BA375" s="571">
        <v>-3.04</v>
      </c>
      <c r="BB375" s="571">
        <v>1.87</v>
      </c>
      <c r="BC375" s="571">
        <v>5.27</v>
      </c>
      <c r="BE375" s="421">
        <v>2004</v>
      </c>
      <c r="BF375" s="421">
        <f t="shared" si="101"/>
        <v>2</v>
      </c>
      <c r="BG375" s="578">
        <v>3.65</v>
      </c>
      <c r="BH375" t="s">
        <v>3876</v>
      </c>
      <c r="BI375" t="s">
        <v>3877</v>
      </c>
    </row>
    <row r="376" spans="1:61" ht="11.25" customHeight="1" x14ac:dyDescent="0.25">
      <c r="A376" s="88" t="s">
        <v>4337</v>
      </c>
      <c r="B376" s="405" t="s">
        <v>3285</v>
      </c>
      <c r="C376" s="734" t="s">
        <v>3535</v>
      </c>
      <c r="D376" s="734" t="s">
        <v>3635</v>
      </c>
      <c r="E376" s="504">
        <v>12</v>
      </c>
      <c r="F376" s="33">
        <v>476</v>
      </c>
      <c r="G376" s="33" t="s">
        <v>105</v>
      </c>
      <c r="H376" s="33" t="s">
        <v>105</v>
      </c>
      <c r="I376" s="573">
        <v>103.54</v>
      </c>
      <c r="J376" s="430">
        <f t="shared" si="87"/>
        <v>1.4858025883716437</v>
      </c>
      <c r="K376" s="575">
        <v>1.5384</v>
      </c>
      <c r="L376" s="406">
        <v>1</v>
      </c>
      <c r="M376" s="423">
        <f t="shared" si="88"/>
        <v>1.5384</v>
      </c>
      <c r="N376" s="183" t="s">
        <v>3593</v>
      </c>
      <c r="O376" s="505">
        <v>1.3712</v>
      </c>
      <c r="P376" s="422">
        <v>45923</v>
      </c>
      <c r="Q376" s="422">
        <v>45924</v>
      </c>
      <c r="R376" s="423">
        <f t="shared" si="89"/>
        <v>12.193698949824972</v>
      </c>
      <c r="S376" s="474">
        <f>IF(INDEX(Historical!$D$7:$D$1190,MATCH(B376,Historical!$B$7:$B$1192,0))=0,"n/a",(INDEX(Historical!$C$7:$C$1190,MATCH(B376,Historical!$B$7:$B$1192,0))/INDEX(Historical!$D$7:$D$1190,MATCH(B376,Historical!$B$7:$B$1192,0))-1)*100)</f>
        <v>17.98313543279988</v>
      </c>
      <c r="T376" s="474">
        <f>IF(INDEX(Historical!$F$7:$F$1190,MATCH(B376,Historical!$B$7:$B$1192,0))=0,"n/a",((INDEX(Historical!$C$7:$C$1190,MATCH(B376,Historical!$B$7:$B$1192,0))/INDEX(Historical!$F$7:$F$1190,MATCH(B376,Historical!$B$7:$B$1192,0)))^(1/3)-1)*100)</f>
        <v>13.307273610666304</v>
      </c>
      <c r="U376" s="474">
        <f>IF(INDEX(Historical!$H$7:$H$1190,MATCH(B376,Historical!$B$7:$B$1192,0))=0,"n/a",((INDEX(Historical!$C$7:$C$1190,MATCH(B376,Historical!$B$7:$B$1192,0))/INDEX(Historical!$H$7:$H$1190,MATCH(B376,Historical!$B$7:$B$1192,0)))^(1/5)-1)*100)</f>
        <v>13.368973936994344</v>
      </c>
      <c r="V376" s="474">
        <f>IF(INDEX(Historical!$M$7:$M$1190,MATCH(B376,Historical!$B$7:$B$1192,0))=0,"n/a",((INDEX(Historical!$C$7:$C$1190,MATCH(B376,Historical!$B$7:$B$1192,0))/INDEX(Historical!$M$7:$M$1190,MATCH(B376,Historical!$B$7:$B$1192,0)))^(1/10)-1)*100)</f>
        <v>17.772173925587897</v>
      </c>
      <c r="W376" s="475">
        <f t="shared" si="90"/>
        <v>0.75224190315547479</v>
      </c>
      <c r="X376" s="476">
        <f t="shared" si="91"/>
        <v>1.4970855472558056</v>
      </c>
      <c r="Y376" s="574" t="s">
        <v>3596</v>
      </c>
      <c r="Z376" s="430">
        <f t="shared" si="92"/>
        <v>36.628571428571426</v>
      </c>
      <c r="AA376" s="581">
        <f t="shared" si="93"/>
        <v>24.652380952380952</v>
      </c>
      <c r="AB376" s="406">
        <v>12</v>
      </c>
      <c r="AC376" s="568">
        <v>4.2</v>
      </c>
      <c r="AD376" s="568">
        <v>4.3499999999999996</v>
      </c>
      <c r="AE376" s="568">
        <v>3.31</v>
      </c>
      <c r="AF376" s="568">
        <v>6.98</v>
      </c>
      <c r="AG376" s="568">
        <v>28.660000000000004</v>
      </c>
      <c r="AH376" s="568">
        <v>-0.15</v>
      </c>
      <c r="AI376" s="568">
        <v>7.61</v>
      </c>
      <c r="AJ376" s="568">
        <v>8.93</v>
      </c>
      <c r="AK376" s="568">
        <v>5.67</v>
      </c>
      <c r="AL376" s="576">
        <v>15280</v>
      </c>
      <c r="AM376" s="571">
        <v>12.19</v>
      </c>
      <c r="AN376" s="568">
        <v>0.04</v>
      </c>
      <c r="AO376" s="510">
        <f t="shared" si="94"/>
        <v>-9.7976044270149636</v>
      </c>
      <c r="AP376" s="511">
        <f t="shared" si="95"/>
        <v>14.854776525365988</v>
      </c>
      <c r="AQ376" s="582">
        <f t="shared" si="96"/>
        <v>176.54504880970842</v>
      </c>
      <c r="AR376" s="430">
        <f>INDEX(Historical!$C$7:$C$1190,MATCH(B376,Historical!$B$7:$B$1214,0))*IF(AH376="n/a",1.03,IF(AH376&lt;0,1.01,IF(AH376&gt;10,1.1,(1+AH376/100))))</f>
        <v>1.3849119999999999</v>
      </c>
      <c r="AS376" s="581">
        <f t="shared" si="97"/>
        <v>1.4903038032</v>
      </c>
      <c r="AT376" s="581">
        <f t="shared" si="103"/>
        <v>1.57480402884144</v>
      </c>
      <c r="AU376" s="581">
        <f t="shared" si="103"/>
        <v>1.6640954172767497</v>
      </c>
      <c r="AV376" s="581">
        <f t="shared" si="103"/>
        <v>1.7584496274363413</v>
      </c>
      <c r="AW376" s="430">
        <f t="shared" si="99"/>
        <v>7.8725648767545309</v>
      </c>
      <c r="AX376" s="516">
        <f t="shared" si="100"/>
        <v>7.6034043623281145</v>
      </c>
      <c r="AY376" s="606">
        <v>0.97</v>
      </c>
      <c r="AZ376" s="571">
        <v>59.96</v>
      </c>
      <c r="BA376" s="571">
        <v>-2</v>
      </c>
      <c r="BB376" s="571">
        <v>8.7800000000000011</v>
      </c>
      <c r="BC376" s="571">
        <v>17.16</v>
      </c>
      <c r="BE376" s="421">
        <v>2014</v>
      </c>
      <c r="BF376" s="421">
        <f t="shared" si="101"/>
        <v>1</v>
      </c>
      <c r="BG376" s="578">
        <v>17.119999999999997</v>
      </c>
      <c r="BH376" t="s">
        <v>3881</v>
      </c>
      <c r="BI376" t="s">
        <v>3877</v>
      </c>
    </row>
    <row r="377" spans="1:61" ht="11.25" customHeight="1" x14ac:dyDescent="0.25">
      <c r="A377" s="8" t="s">
        <v>4338</v>
      </c>
      <c r="B377" s="405" t="s">
        <v>266</v>
      </c>
      <c r="C377" s="734" t="s">
        <v>243</v>
      </c>
      <c r="D377" s="734" t="s">
        <v>3634</v>
      </c>
      <c r="E377" s="504">
        <v>63</v>
      </c>
      <c r="F377" s="33">
        <v>11</v>
      </c>
      <c r="G377" s="33" t="s">
        <v>36</v>
      </c>
      <c r="H377" s="33" t="s">
        <v>114</v>
      </c>
      <c r="I377" s="568">
        <v>258.06</v>
      </c>
      <c r="J377" s="430">
        <f t="shared" si="87"/>
        <v>1.8600325505696351</v>
      </c>
      <c r="K377" s="575">
        <v>1.2</v>
      </c>
      <c r="L377" s="406">
        <v>4</v>
      </c>
      <c r="M377" s="423">
        <f t="shared" si="88"/>
        <v>4.8</v>
      </c>
      <c r="N377" s="183" t="s">
        <v>267</v>
      </c>
      <c r="O377" s="505">
        <v>1.1499999999999999</v>
      </c>
      <c r="P377" s="422">
        <v>45861</v>
      </c>
      <c r="Q377" s="422">
        <v>45875</v>
      </c>
      <c r="R377" s="423">
        <f t="shared" si="89"/>
        <v>4.3478260869565259</v>
      </c>
      <c r="S377" s="474">
        <f>IF(INDEX(Historical!$D$7:$D$1190,MATCH(B377,Historical!$B$7:$B$1192,0))=0,"n/a",(INDEX(Historical!$C$7:$C$1190,MATCH(B377,Historical!$B$7:$B$1192,0))/INDEX(Historical!$D$7:$D$1190,MATCH(B377,Historical!$B$7:$B$1192,0))-1)*100)</f>
        <v>4.6511627906976827</v>
      </c>
      <c r="T377" s="474">
        <f>IF(INDEX(Historical!$F$7:$F$1190,MATCH(B377,Historical!$B$7:$B$1192,0))=0,"n/a",((INDEX(Historical!$C$7:$C$1190,MATCH(B377,Historical!$B$7:$B$1192,0))/INDEX(Historical!$F$7:$F$1190,MATCH(B377,Historical!$B$7:$B$1192,0)))^(1/3)-1)*100)</f>
        <v>17.134499842861995</v>
      </c>
      <c r="U377" s="474">
        <f>IF(INDEX(Historical!$H$7:$H$1190,MATCH(B377,Historical!$B$7:$B$1192,0))=0,"n/a",((INDEX(Historical!$C$7:$C$1190,MATCH(B377,Historical!$B$7:$B$1192,0))/INDEX(Historical!$H$7:$H$1190,MATCH(B377,Historical!$B$7:$B$1192,0)))^(1/5)-1)*100)</f>
        <v>16.914683597770352</v>
      </c>
      <c r="V377" s="474">
        <f>IF(INDEX(Historical!$M$7:$M$1190,MATCH(B377,Historical!$B$7:$B$1192,0))=0,"n/a",((INDEX(Historical!$C$7:$C$1190,MATCH(B377,Historical!$B$7:$B$1192,0))/INDEX(Historical!$M$7:$M$1190,MATCH(B377,Historical!$B$7:$B$1192,0)))^(1/10)-1)*100)</f>
        <v>18.56045740421537</v>
      </c>
      <c r="W377" s="475">
        <f t="shared" si="90"/>
        <v>0.91132902758790646</v>
      </c>
      <c r="X377" s="476">
        <f t="shared" si="91"/>
        <v>0.97378719618712439</v>
      </c>
      <c r="Y377" s="405"/>
      <c r="Z377" s="430">
        <f t="shared" si="92"/>
        <v>39.441248972884139</v>
      </c>
      <c r="AA377" s="581">
        <f t="shared" si="93"/>
        <v>21.204601479046836</v>
      </c>
      <c r="AB377" s="406">
        <v>1</v>
      </c>
      <c r="AC377" s="568">
        <v>12.17</v>
      </c>
      <c r="AD377" s="568">
        <v>3.23</v>
      </c>
      <c r="AE377" s="568">
        <v>1.73</v>
      </c>
      <c r="AF377" s="568" t="s">
        <v>135</v>
      </c>
      <c r="AG377" s="568" t="s">
        <v>135</v>
      </c>
      <c r="AH377" s="568">
        <v>2.65</v>
      </c>
      <c r="AI377" s="568">
        <v>7.7799999999999994</v>
      </c>
      <c r="AJ377" s="568">
        <v>17.37</v>
      </c>
      <c r="AK377" s="568">
        <v>6.5699999999999994</v>
      </c>
      <c r="AL377" s="576">
        <v>144630</v>
      </c>
      <c r="AM377" s="571">
        <v>0.11</v>
      </c>
      <c r="AN377" s="568" t="s">
        <v>135</v>
      </c>
      <c r="AO377" s="510">
        <f t="shared" si="94"/>
        <v>-2.4298853307068491</v>
      </c>
      <c r="AP377" s="511">
        <f t="shared" si="95"/>
        <v>18.774716148339987</v>
      </c>
      <c r="AQ377" s="582" t="str">
        <f t="shared" si="96"/>
        <v>n/a</v>
      </c>
      <c r="AR377" s="430">
        <f>INDEX(Historical!$C$7:$C$1190,MATCH(B377,Historical!$B$7:$B$1214,0))*IF(AH377="n/a",1.03,IF(AH377&lt;0,1.01,IF(AH377&gt;10,1.1,(1+AH377/100))))</f>
        <v>4.6192500000000001</v>
      </c>
      <c r="AS377" s="581">
        <f t="shared" si="97"/>
        <v>4.9786276500000008</v>
      </c>
      <c r="AT377" s="581">
        <f t="shared" si="103"/>
        <v>5.3057234866050011</v>
      </c>
      <c r="AU377" s="581">
        <f t="shared" si="103"/>
        <v>5.6543095196749498</v>
      </c>
      <c r="AV377" s="581">
        <f t="shared" si="103"/>
        <v>6.0257976551175947</v>
      </c>
      <c r="AW377" s="430">
        <f t="shared" si="99"/>
        <v>26.583708311397544</v>
      </c>
      <c r="AX377" s="516">
        <f t="shared" si="100"/>
        <v>10.30136724459333</v>
      </c>
      <c r="AY377" s="606">
        <v>0.88</v>
      </c>
      <c r="AZ377" s="571">
        <v>25.040000000000003</v>
      </c>
      <c r="BA377" s="571">
        <v>-10.09</v>
      </c>
      <c r="BB377" s="571">
        <v>10.119999999999999</v>
      </c>
      <c r="BC377" s="571">
        <v>7.5200000000000005</v>
      </c>
      <c r="BE377" s="421">
        <v>1963</v>
      </c>
      <c r="BF377" s="421">
        <f t="shared" si="101"/>
        <v>7</v>
      </c>
      <c r="BG377" s="578">
        <v>14.940000000000001</v>
      </c>
      <c r="BH377" t="s">
        <v>3876</v>
      </c>
      <c r="BI377" t="s">
        <v>3877</v>
      </c>
    </row>
    <row r="378" spans="1:61" ht="11.25" customHeight="1" x14ac:dyDescent="0.25">
      <c r="A378" s="577" t="s">
        <v>4657</v>
      </c>
      <c r="B378" s="405" t="s">
        <v>4649</v>
      </c>
      <c r="C378" s="734" t="s">
        <v>122</v>
      </c>
      <c r="D378" s="734" t="s">
        <v>3678</v>
      </c>
      <c r="E378" s="504">
        <v>8</v>
      </c>
      <c r="F378" s="33">
        <v>570</v>
      </c>
      <c r="G378" s="33" t="s">
        <v>105</v>
      </c>
      <c r="H378" s="33" t="s">
        <v>105</v>
      </c>
      <c r="I378" s="573">
        <v>95.11</v>
      </c>
      <c r="J378" s="430">
        <f t="shared" si="87"/>
        <v>1.1775838502786249</v>
      </c>
      <c r="K378" s="575">
        <v>0.28000000000000003</v>
      </c>
      <c r="L378" s="406">
        <v>4</v>
      </c>
      <c r="M378" s="423">
        <f t="shared" si="88"/>
        <v>1.1200000000000001</v>
      </c>
      <c r="N378" s="183" t="s">
        <v>3623</v>
      </c>
      <c r="O378" s="505">
        <v>0.26</v>
      </c>
      <c r="P378" s="422">
        <v>45715</v>
      </c>
      <c r="Q378" s="422">
        <v>45729</v>
      </c>
      <c r="R378" s="423">
        <f t="shared" si="89"/>
        <v>7.6923076923076987</v>
      </c>
      <c r="S378" s="474">
        <f>IF(INDEX(Historical!$D$7:$D$1190,MATCH(B378,Historical!$B$7:$B$1192,0))=0,"n/a",(INDEX(Historical!$C$7:$C$1190,MATCH(B378,Historical!$B$7:$B$1192,0))/INDEX(Historical!$D$7:$D$1190,MATCH(B378,Historical!$B$7:$B$1192,0))-1)*100)</f>
        <v>8.3333333333333481</v>
      </c>
      <c r="T378" s="474">
        <f>IF(INDEX(Historical!$F$7:$F$1190,MATCH(B378,Historical!$B$7:$B$1192,0))=0,"n/a",((INDEX(Historical!$C$7:$C$1190,MATCH(B378,Historical!$B$7:$B$1192,0))/INDEX(Historical!$F$7:$F$1190,MATCH(B378,Historical!$B$7:$B$1192,0)))^(1/3)-1)*100)</f>
        <v>15.21476602058922</v>
      </c>
      <c r="U378" s="474">
        <f>IF(INDEX(Historical!$H$7:$H$1190,MATCH(B378,Historical!$B$7:$B$1192,0))=0,"n/a",((INDEX(Historical!$C$7:$C$1190,MATCH(B378,Historical!$B$7:$B$1192,0))/INDEX(Historical!$H$7:$H$1190,MATCH(B378,Historical!$B$7:$B$1192,0)))^(1/5)-1)*100)</f>
        <v>14.006054485197472</v>
      </c>
      <c r="V378" s="474" t="str">
        <f>IF(INDEX(Historical!$M$7:$M$1190,MATCH(B378,Historical!$B$7:$B$1192,0))=0,"n/a",((INDEX(Historical!$C$7:$C$1190,MATCH(B378,Historical!$B$7:$B$1192,0))/INDEX(Historical!$M$7:$M$1190,MATCH(B378,Historical!$B$7:$B$1192,0)))^(1/10)-1)*100)</f>
        <v>n/a</v>
      </c>
      <c r="W378" s="475" t="str">
        <f t="shared" si="90"/>
        <v>n/a</v>
      </c>
      <c r="X378" s="476" t="str">
        <f t="shared" si="91"/>
        <v>n/a</v>
      </c>
      <c r="Y378" s="451"/>
      <c r="Z378" s="430">
        <f t="shared" si="92"/>
        <v>26.415094339622641</v>
      </c>
      <c r="AA378" s="581">
        <f t="shared" si="93"/>
        <v>22.431603773584904</v>
      </c>
      <c r="AB378" s="406">
        <v>12</v>
      </c>
      <c r="AC378" s="568">
        <v>4.24</v>
      </c>
      <c r="AD378" s="568" t="s">
        <v>135</v>
      </c>
      <c r="AE378" s="568">
        <v>2.2999999999999998</v>
      </c>
      <c r="AF378" s="568">
        <v>3.82</v>
      </c>
      <c r="AG378" s="568">
        <v>17.53</v>
      </c>
      <c r="AH378" s="568">
        <v>-49.220000000000006</v>
      </c>
      <c r="AI378" s="568">
        <v>56.13</v>
      </c>
      <c r="AJ378" s="568" t="s">
        <v>135</v>
      </c>
      <c r="AK378" s="568">
        <v>-1.9900000000000002</v>
      </c>
      <c r="AL378" s="576">
        <v>6620</v>
      </c>
      <c r="AM378" s="571">
        <v>1.76</v>
      </c>
      <c r="AN378" s="568">
        <v>0.22</v>
      </c>
      <c r="AO378" s="510">
        <f t="shared" si="94"/>
        <v>-7.2479654381088068</v>
      </c>
      <c r="AP378" s="511">
        <f t="shared" si="95"/>
        <v>15.183638335476097</v>
      </c>
      <c r="AQ378" s="582">
        <f t="shared" si="96"/>
        <v>95.150911877727566</v>
      </c>
      <c r="AR378" s="430">
        <f>INDEX(Historical!$C$7:$C$1190,MATCH(B378,Historical!$B$7:$B$1214,0))*IF(AH378="n/a",1.03,IF(AH378&lt;0,1.01,IF(AH378&gt;10,1.1,(1+AH378/100))))</f>
        <v>1.0504</v>
      </c>
      <c r="AS378" s="581">
        <f t="shared" si="97"/>
        <v>1.15544</v>
      </c>
      <c r="AT378" s="581">
        <f t="shared" si="103"/>
        <v>1.1669944000000001</v>
      </c>
      <c r="AU378" s="581">
        <f t="shared" si="103"/>
        <v>1.1786643440000002</v>
      </c>
      <c r="AV378" s="581">
        <f t="shared" si="103"/>
        <v>1.1904509874400002</v>
      </c>
      <c r="AW378" s="430">
        <f t="shared" si="99"/>
        <v>5.741949731440001</v>
      </c>
      <c r="AX378" s="516">
        <f t="shared" si="100"/>
        <v>6.0371672079066352</v>
      </c>
      <c r="AY378" s="606">
        <v>1.84</v>
      </c>
      <c r="AZ378" s="571">
        <v>20.669999999999998</v>
      </c>
      <c r="BA378" s="571">
        <v>-22.59</v>
      </c>
      <c r="BB378" s="571">
        <v>3.45</v>
      </c>
      <c r="BC378" s="571">
        <v>-3.4099999999999997</v>
      </c>
      <c r="BE378" s="421">
        <v>2018</v>
      </c>
      <c r="BF378" s="421">
        <f t="shared" si="101"/>
        <v>1</v>
      </c>
      <c r="BG378" s="578">
        <v>11.49</v>
      </c>
      <c r="BH378" t="s">
        <v>3876</v>
      </c>
      <c r="BI378" t="s">
        <v>3877</v>
      </c>
    </row>
    <row r="379" spans="1:61" s="540" customFormat="1" ht="11.25" customHeight="1" x14ac:dyDescent="0.25">
      <c r="A379" s="523" t="s">
        <v>4339</v>
      </c>
      <c r="B379" s="546" t="s">
        <v>1299</v>
      </c>
      <c r="C379" s="734" t="s">
        <v>3535</v>
      </c>
      <c r="D379" s="734" t="s">
        <v>3641</v>
      </c>
      <c r="E379" s="524">
        <v>12</v>
      </c>
      <c r="F379" s="33">
        <v>477</v>
      </c>
      <c r="G379" s="720" t="s">
        <v>105</v>
      </c>
      <c r="H379" s="720" t="s">
        <v>105</v>
      </c>
      <c r="I379" s="525">
        <v>100.15</v>
      </c>
      <c r="J379" s="526">
        <f t="shared" si="87"/>
        <v>1.0384423364952571</v>
      </c>
      <c r="K379" s="527">
        <v>0.26</v>
      </c>
      <c r="L379" s="528">
        <v>4</v>
      </c>
      <c r="M379" s="529">
        <f t="shared" si="88"/>
        <v>1.04</v>
      </c>
      <c r="N379" s="530" t="s">
        <v>126</v>
      </c>
      <c r="O379" s="531">
        <v>0.23</v>
      </c>
      <c r="P379" s="714">
        <v>45924</v>
      </c>
      <c r="Q379" s="714">
        <v>45945</v>
      </c>
      <c r="R379" s="529">
        <f t="shared" si="89"/>
        <v>13.043478260869565</v>
      </c>
      <c r="S379" s="474">
        <f>IF(INDEX(Historical!$D$7:$D$1190,MATCH(B379,Historical!$B$7:$B$1192,0))=0,"n/a",(INDEX(Historical!$C$7:$C$1190,MATCH(B379,Historical!$B$7:$B$1192,0))/INDEX(Historical!$D$7:$D$1190,MATCH(B379,Historical!$B$7:$B$1192,0))-1)*100)</f>
        <v>15.679442508710784</v>
      </c>
      <c r="T379" s="474">
        <f>IF(INDEX(Historical!$F$7:$F$1190,MATCH(B379,Historical!$B$7:$B$1192,0))=0,"n/a",((INDEX(Historical!$C$7:$C$1190,MATCH(B379,Historical!$B$7:$B$1192,0))/INDEX(Historical!$F$7:$F$1190,MATCH(B379,Historical!$B$7:$B$1192,0)))^(1/3)-1)*100)</f>
        <v>15.405926210450648</v>
      </c>
      <c r="U379" s="474">
        <f>IF(INDEX(Historical!$H$7:$H$1190,MATCH(B379,Historical!$B$7:$B$1192,0))=0,"n/a",((INDEX(Historical!$C$7:$C$1190,MATCH(B379,Historical!$B$7:$B$1192,0))/INDEX(Historical!$H$7:$H$1190,MATCH(B379,Historical!$B$7:$B$1192,0)))^(1/5)-1)*100)</f>
        <v>13.02463565463019</v>
      </c>
      <c r="V379" s="474">
        <f>IF(INDEX(Historical!$M$7:$M$1190,MATCH(B379,Historical!$B$7:$B$1192,0))=0,"n/a",((INDEX(Historical!$C$7:$C$1190,MATCH(B379,Historical!$B$7:$B$1192,0))/INDEX(Historical!$M$7:$M$1190,MATCH(B379,Historical!$B$7:$B$1192,0)))^(1/10)-1)*100)</f>
        <v>36.860322537957899</v>
      </c>
      <c r="W379" s="475">
        <f t="shared" si="90"/>
        <v>0.35335110378423101</v>
      </c>
      <c r="X379" s="476">
        <f t="shared" si="91"/>
        <v>0.58093825399777832</v>
      </c>
      <c r="Y379" s="532"/>
      <c r="Z379" s="526">
        <f t="shared" si="92"/>
        <v>25</v>
      </c>
      <c r="AA379" s="533">
        <f t="shared" si="93"/>
        <v>24.07451923076923</v>
      </c>
      <c r="AB379" s="528">
        <v>6</v>
      </c>
      <c r="AC379" s="534">
        <v>4.16</v>
      </c>
      <c r="AD379" s="534">
        <v>2.0699999999999998</v>
      </c>
      <c r="AE379" s="534">
        <v>6.88</v>
      </c>
      <c r="AF379" s="534">
        <v>12.88</v>
      </c>
      <c r="AG379" s="534">
        <v>58.24</v>
      </c>
      <c r="AH379" s="534">
        <v>7.21</v>
      </c>
      <c r="AI379" s="534">
        <v>13.389999999999999</v>
      </c>
      <c r="AJ379" s="534">
        <v>22.42</v>
      </c>
      <c r="AK379" s="534">
        <v>11.65</v>
      </c>
      <c r="AL379" s="535">
        <v>126750</v>
      </c>
      <c r="AM379" s="536">
        <v>0.44999999999999996</v>
      </c>
      <c r="AN379" s="534">
        <v>0.48</v>
      </c>
      <c r="AO379" s="537">
        <f t="shared" si="94"/>
        <v>-10.011441239643784</v>
      </c>
      <c r="AP379" s="538">
        <f t="shared" si="95"/>
        <v>14.063077991125446</v>
      </c>
      <c r="AQ379" s="582">
        <f t="shared" si="96"/>
        <v>271.23206739618803</v>
      </c>
      <c r="AR379" s="430">
        <f>INDEX(Historical!$C$7:$C$1190,MATCH(B379,Historical!$B$7:$B$1214,0))*IF(AH379="n/a",1.03,IF(AH379&lt;0,1.01,IF(AH379&gt;10,1.1,(1+AH379/100))))</f>
        <v>0.88984300000000005</v>
      </c>
      <c r="AS379" s="533">
        <f t="shared" si="97"/>
        <v>0.97882730000000018</v>
      </c>
      <c r="AT379" s="533">
        <f t="shared" si="103"/>
        <v>1.0767100300000003</v>
      </c>
      <c r="AU379" s="533">
        <f t="shared" si="103"/>
        <v>1.1843810330000004</v>
      </c>
      <c r="AV379" s="533">
        <f t="shared" si="103"/>
        <v>1.3028191363000006</v>
      </c>
      <c r="AW379" s="526">
        <f t="shared" si="99"/>
        <v>5.432580499300002</v>
      </c>
      <c r="AX379" s="539">
        <f t="shared" si="100"/>
        <v>5.4244438335496765</v>
      </c>
      <c r="AY379" s="607">
        <v>1.77</v>
      </c>
      <c r="AZ379" s="536">
        <v>77.819999999999993</v>
      </c>
      <c r="BA379" s="536">
        <v>-7.2900000000000009</v>
      </c>
      <c r="BB379" s="536">
        <v>0.86999999999999988</v>
      </c>
      <c r="BC379" s="536">
        <v>21.08</v>
      </c>
      <c r="BD379" s="592"/>
      <c r="BE379" s="421">
        <v>2014</v>
      </c>
      <c r="BF379" s="421">
        <f t="shared" si="101"/>
        <v>1</v>
      </c>
      <c r="BG379" s="559">
        <v>26.729999999999997</v>
      </c>
      <c r="BH379" t="s">
        <v>3876</v>
      </c>
      <c r="BI379" t="s">
        <v>3877</v>
      </c>
    </row>
    <row r="380" spans="1:61" ht="11.25" customHeight="1" x14ac:dyDescent="0.25">
      <c r="A380" s="95" t="s">
        <v>4340</v>
      </c>
      <c r="B380" s="405" t="s">
        <v>626</v>
      </c>
      <c r="C380" s="734" t="s">
        <v>111</v>
      </c>
      <c r="D380" s="734" t="s">
        <v>3670</v>
      </c>
      <c r="E380" s="504">
        <v>21</v>
      </c>
      <c r="F380" s="33">
        <v>192</v>
      </c>
      <c r="G380" s="33" t="s">
        <v>105</v>
      </c>
      <c r="H380" s="33" t="s">
        <v>105</v>
      </c>
      <c r="I380" s="573">
        <v>132.33000000000001</v>
      </c>
      <c r="J380" s="430">
        <f t="shared" si="87"/>
        <v>1.2090984659563213</v>
      </c>
      <c r="K380" s="575">
        <v>0.4</v>
      </c>
      <c r="L380" s="406">
        <v>4</v>
      </c>
      <c r="M380" s="423">
        <f t="shared" si="88"/>
        <v>1.6</v>
      </c>
      <c r="N380" s="183" t="s">
        <v>567</v>
      </c>
      <c r="O380" s="505">
        <v>0.36</v>
      </c>
      <c r="P380" s="422">
        <v>45813</v>
      </c>
      <c r="Q380" s="422">
        <v>45832</v>
      </c>
      <c r="R380" s="423">
        <f t="shared" si="89"/>
        <v>11.111111111111121</v>
      </c>
      <c r="S380" s="474">
        <f>IF(INDEX(Historical!$D$7:$D$1190,MATCH(B380,Historical!$B$7:$B$1192,0))=0,"n/a",(INDEX(Historical!$C$7:$C$1190,MATCH(B380,Historical!$B$7:$B$1192,0))/INDEX(Historical!$D$7:$D$1190,MATCH(B380,Historical!$B$7:$B$1192,0))-1)*100)</f>
        <v>9.5238095238095113</v>
      </c>
      <c r="T380" s="474">
        <f>IF(INDEX(Historical!$F$7:$F$1190,MATCH(B380,Historical!$B$7:$B$1192,0))=0,"n/a",((INDEX(Historical!$C$7:$C$1190,MATCH(B380,Historical!$B$7:$B$1192,0))/INDEX(Historical!$F$7:$F$1190,MATCH(B380,Historical!$B$7:$B$1192,0)))^(1/3)-1)*100)</f>
        <v>14.471424255333186</v>
      </c>
      <c r="U380" s="474">
        <f>IF(INDEX(Historical!$H$7:$H$1190,MATCH(B380,Historical!$B$7:$B$1192,0))=0,"n/a",((INDEX(Historical!$C$7:$C$1190,MATCH(B380,Historical!$B$7:$B$1192,0))/INDEX(Historical!$H$7:$H$1190,MATCH(B380,Historical!$B$7:$B$1192,0)))^(1/5)-1)*100)</f>
        <v>14.539744306223357</v>
      </c>
      <c r="V380" s="474">
        <f>IF(INDEX(Historical!$M$7:$M$1190,MATCH(B380,Historical!$B$7:$B$1192,0))=0,"n/a",((INDEX(Historical!$C$7:$C$1190,MATCH(B380,Historical!$B$7:$B$1192,0))/INDEX(Historical!$M$7:$M$1190,MATCH(B380,Historical!$B$7:$B$1192,0)))^(1/10)-1)*100)</f>
        <v>18.165466500910156</v>
      </c>
      <c r="W380" s="475">
        <f t="shared" si="90"/>
        <v>0.80040577573358007</v>
      </c>
      <c r="X380" s="476" t="str">
        <f t="shared" si="91"/>
        <v>n/a</v>
      </c>
      <c r="Y380" s="443"/>
      <c r="Z380" s="430">
        <f t="shared" si="92"/>
        <v>33.542976939203363</v>
      </c>
      <c r="AA380" s="581">
        <f t="shared" si="93"/>
        <v>27.74213836477988</v>
      </c>
      <c r="AB380" s="406">
        <v>12</v>
      </c>
      <c r="AC380" s="568">
        <v>4.7699999999999996</v>
      </c>
      <c r="AD380" s="568">
        <v>2.68</v>
      </c>
      <c r="AE380" s="568">
        <v>0.96</v>
      </c>
      <c r="AF380" s="568">
        <v>4.97</v>
      </c>
      <c r="AG380" s="568">
        <v>17.47</v>
      </c>
      <c r="AH380" s="568">
        <v>-14.67</v>
      </c>
      <c r="AI380" s="568">
        <v>29.13</v>
      </c>
      <c r="AJ380" s="568">
        <v>-0.74</v>
      </c>
      <c r="AK380" s="568">
        <v>10.36</v>
      </c>
      <c r="AL380" s="576">
        <v>4590</v>
      </c>
      <c r="AM380" s="571">
        <v>1.06</v>
      </c>
      <c r="AN380" s="568">
        <v>0.16</v>
      </c>
      <c r="AO380" s="510">
        <f t="shared" si="94"/>
        <v>-11.993295592600202</v>
      </c>
      <c r="AP380" s="511">
        <f t="shared" si="95"/>
        <v>15.748842772179678</v>
      </c>
      <c r="AQ380" s="582">
        <f t="shared" si="96"/>
        <v>147.5465636763727</v>
      </c>
      <c r="AR380" s="430">
        <f>INDEX(Historical!$C$7:$C$1190,MATCH(B380,Historical!$B$7:$B$1214,0))*IF(AH380="n/a",1.03,IF(AH380&lt;0,1.01,IF(AH380&gt;10,1.1,(1+AH380/100))))</f>
        <v>1.3937999999999999</v>
      </c>
      <c r="AS380" s="581">
        <f t="shared" si="97"/>
        <v>1.53318</v>
      </c>
      <c r="AT380" s="581">
        <f t="shared" si="103"/>
        <v>1.6864980000000001</v>
      </c>
      <c r="AU380" s="581">
        <f t="shared" si="103"/>
        <v>1.8551478000000001</v>
      </c>
      <c r="AV380" s="581">
        <f t="shared" si="103"/>
        <v>2.0406625800000002</v>
      </c>
      <c r="AW380" s="430">
        <f t="shared" si="99"/>
        <v>8.509288380000001</v>
      </c>
      <c r="AX380" s="516">
        <f t="shared" si="100"/>
        <v>6.4303547041487192</v>
      </c>
      <c r="AY380" s="606">
        <v>0.84</v>
      </c>
      <c r="AZ380" s="571">
        <v>7.21</v>
      </c>
      <c r="BA380" s="571">
        <v>-31.979999999999997</v>
      </c>
      <c r="BB380" s="571">
        <v>-2.6100000000000003</v>
      </c>
      <c r="BC380" s="571">
        <v>-12.91</v>
      </c>
      <c r="BE380" s="421">
        <v>2005</v>
      </c>
      <c r="BF380" s="421">
        <f t="shared" si="101"/>
        <v>2</v>
      </c>
      <c r="BG380" s="578">
        <v>9.7199999999999989</v>
      </c>
      <c r="BH380" t="s">
        <v>3876</v>
      </c>
      <c r="BI380" t="s">
        <v>3877</v>
      </c>
    </row>
    <row r="381" spans="1:61" ht="11.25" customHeight="1" x14ac:dyDescent="0.25">
      <c r="A381" s="577" t="s">
        <v>3948</v>
      </c>
      <c r="B381" s="405" t="s">
        <v>3941</v>
      </c>
      <c r="C381" s="734" t="s">
        <v>127</v>
      </c>
      <c r="D381" s="734" t="s">
        <v>3642</v>
      </c>
      <c r="E381" s="504">
        <v>9</v>
      </c>
      <c r="F381" s="33">
        <v>534</v>
      </c>
      <c r="G381" s="33" t="s">
        <v>105</v>
      </c>
      <c r="H381" s="33" t="s">
        <v>105</v>
      </c>
      <c r="I381" s="573">
        <v>57.53</v>
      </c>
      <c r="J381" s="430">
        <f t="shared" si="87"/>
        <v>2.5725708326090735</v>
      </c>
      <c r="K381" s="575">
        <v>0.37</v>
      </c>
      <c r="L381" s="406">
        <v>4</v>
      </c>
      <c r="M381" s="423">
        <f t="shared" si="88"/>
        <v>1.48</v>
      </c>
      <c r="N381" s="183" t="s">
        <v>3797</v>
      </c>
      <c r="O381" s="505">
        <v>0.36</v>
      </c>
      <c r="P381" s="422">
        <v>45688</v>
      </c>
      <c r="Q381" s="422">
        <v>45716</v>
      </c>
      <c r="R381" s="423">
        <f t="shared" si="89"/>
        <v>2.7777777777777803</v>
      </c>
      <c r="S381" s="474">
        <f>IF(INDEX(Historical!$D$7:$D$1190,MATCH(B381,Historical!$B$7:$B$1192,0))=0,"n/a",(INDEX(Historical!$C$7:$C$1190,MATCH(B381,Historical!$B$7:$B$1192,0))/INDEX(Historical!$D$7:$D$1190,MATCH(B381,Historical!$B$7:$B$1192,0))-1)*100)</f>
        <v>28.571428571428559</v>
      </c>
      <c r="T381" s="474">
        <f>IF(INDEX(Historical!$F$7:$F$1190,MATCH(B381,Historical!$B$7:$B$1192,0))=0,"n/a",((INDEX(Historical!$C$7:$C$1190,MATCH(B381,Historical!$B$7:$B$1192,0))/INDEX(Historical!$F$7:$F$1190,MATCH(B381,Historical!$B$7:$B$1192,0)))^(1/3)-1)*100)</f>
        <v>15.277587606658072</v>
      </c>
      <c r="U381" s="474">
        <f>IF(INDEX(Historical!$H$7:$H$1190,MATCH(B381,Historical!$B$7:$B$1192,0))=0,"n/a",((INDEX(Historical!$C$7:$C$1190,MATCH(B381,Historical!$B$7:$B$1192,0))/INDEX(Historical!$H$7:$H$1190,MATCH(B381,Historical!$B$7:$B$1192,0)))^(1/5)-1)*100)</f>
        <v>12.474611314209483</v>
      </c>
      <c r="V381" s="474" t="str">
        <f>IF(INDEX(Historical!$M$7:$M$1190,MATCH(B381,Historical!$B$7:$B$1192,0))=0,"n/a",((INDEX(Historical!$C$7:$C$1190,MATCH(B381,Historical!$B$7:$B$1192,0))/INDEX(Historical!$M$7:$M$1190,MATCH(B381,Historical!$B$7:$B$1192,0)))^(1/10)-1)*100)</f>
        <v>n/a</v>
      </c>
      <c r="W381" s="475" t="str">
        <f t="shared" si="90"/>
        <v>n/a</v>
      </c>
      <c r="X381" s="476">
        <f t="shared" si="91"/>
        <v>95.958548570842169</v>
      </c>
      <c r="Y381" s="451"/>
      <c r="Z381" s="430">
        <f t="shared" si="92"/>
        <v>58.964143426294825</v>
      </c>
      <c r="AA381" s="581">
        <f t="shared" si="93"/>
        <v>22.920318725099605</v>
      </c>
      <c r="AB381" s="406">
        <v>5</v>
      </c>
      <c r="AC381" s="568">
        <v>2.5099999999999998</v>
      </c>
      <c r="AD381" s="568">
        <v>5.8</v>
      </c>
      <c r="AE381" s="568">
        <v>1.24</v>
      </c>
      <c r="AF381" s="568">
        <v>4.6100000000000003</v>
      </c>
      <c r="AG381" s="568">
        <v>20.260000000000002</v>
      </c>
      <c r="AH381" s="568">
        <v>-13.61</v>
      </c>
      <c r="AI381" s="568">
        <v>14.82</v>
      </c>
      <c r="AJ381" s="568">
        <v>0.13</v>
      </c>
      <c r="AK381" s="568">
        <v>3.9600000000000004</v>
      </c>
      <c r="AL381" s="576">
        <v>8020</v>
      </c>
      <c r="AM381" s="571">
        <v>0.92999999999999994</v>
      </c>
      <c r="AN381" s="568">
        <v>2.4500000000000002</v>
      </c>
      <c r="AO381" s="510">
        <f t="shared" si="94"/>
        <v>-7.8731365782810485</v>
      </c>
      <c r="AP381" s="511">
        <f t="shared" si="95"/>
        <v>15.047182146818557</v>
      </c>
      <c r="AQ381" s="582">
        <f t="shared" si="96"/>
        <v>116.70529842541582</v>
      </c>
      <c r="AR381" s="430">
        <f>INDEX(Historical!$C$7:$C$1190,MATCH(B381,Historical!$B$7:$B$1214,0))*IF(AH381="n/a",1.03,IF(AH381&lt;0,1.01,IF(AH381&gt;10,1.1,(1+AH381/100))))</f>
        <v>1.4543999999999999</v>
      </c>
      <c r="AS381" s="581">
        <f t="shared" si="97"/>
        <v>1.5998399999999999</v>
      </c>
      <c r="AT381" s="581">
        <f t="shared" si="103"/>
        <v>1.663193664</v>
      </c>
      <c r="AU381" s="581">
        <f t="shared" si="103"/>
        <v>1.7290561330944001</v>
      </c>
      <c r="AV381" s="581">
        <f t="shared" si="103"/>
        <v>1.7975267559649384</v>
      </c>
      <c r="AW381" s="430">
        <f t="shared" si="99"/>
        <v>8.244016553059339</v>
      </c>
      <c r="AX381" s="516">
        <f t="shared" si="100"/>
        <v>14.329943599964087</v>
      </c>
      <c r="AY381" s="606">
        <v>0.47</v>
      </c>
      <c r="AZ381" s="571">
        <v>20.18</v>
      </c>
      <c r="BA381" s="571">
        <v>-31.5</v>
      </c>
      <c r="BB381" s="571">
        <v>6.83</v>
      </c>
      <c r="BC381" s="571">
        <v>-1.29</v>
      </c>
      <c r="BE381" s="421">
        <v>2017</v>
      </c>
      <c r="BF381" s="421">
        <f t="shared" si="101"/>
        <v>1</v>
      </c>
      <c r="BG381" s="578">
        <v>4.84</v>
      </c>
      <c r="BH381" t="s">
        <v>3876</v>
      </c>
      <c r="BI381" t="s">
        <v>3877</v>
      </c>
    </row>
    <row r="382" spans="1:61" ht="11.25" customHeight="1" x14ac:dyDescent="0.25">
      <c r="A382" s="577" t="s">
        <v>4962</v>
      </c>
      <c r="B382" s="405" t="s">
        <v>1313</v>
      </c>
      <c r="C382" s="734" t="s">
        <v>3636</v>
      </c>
      <c r="D382" s="734" t="s">
        <v>4815</v>
      </c>
      <c r="E382" s="504">
        <v>5</v>
      </c>
      <c r="F382" s="33">
        <v>660</v>
      </c>
      <c r="G382" s="33" t="s">
        <v>105</v>
      </c>
      <c r="H382" s="33" t="s">
        <v>105</v>
      </c>
      <c r="I382" s="573">
        <v>9.08</v>
      </c>
      <c r="J382" s="430">
        <f t="shared" si="87"/>
        <v>5.9471365638766525</v>
      </c>
      <c r="K382" s="575">
        <v>0.13500000000000001</v>
      </c>
      <c r="L382" s="406">
        <v>4</v>
      </c>
      <c r="M382" s="423">
        <f t="shared" si="88"/>
        <v>0.54</v>
      </c>
      <c r="N382" s="183" t="s">
        <v>469</v>
      </c>
      <c r="O382" s="505">
        <v>0.13</v>
      </c>
      <c r="P382" s="422">
        <v>45657</v>
      </c>
      <c r="Q382" s="422">
        <v>45672</v>
      </c>
      <c r="R382" s="423">
        <f t="shared" si="89"/>
        <v>3.8461538461538494</v>
      </c>
      <c r="S382" s="474">
        <f>IF(INDEX(Historical!$D$7:$D$1190,MATCH(B382,Historical!$B$7:$B$1192,0))=0,"n/a",(INDEX(Historical!$C$7:$C$1190,MATCH(B382,Historical!$B$7:$B$1192,0))/INDEX(Historical!$D$7:$D$1190,MATCH(B382,Historical!$B$7:$B$1192,0))-1)*100)</f>
        <v>4.0000000000000036</v>
      </c>
      <c r="T382" s="474">
        <f>IF(INDEX(Historical!$F$7:$F$1190,MATCH(B382,Historical!$B$7:$B$1192,0))=0,"n/a",((INDEX(Historical!$C$7:$C$1190,MATCH(B382,Historical!$B$7:$B$1192,0))/INDEX(Historical!$F$7:$F$1190,MATCH(B382,Historical!$B$7:$B$1192,0)))^(1/3)-1)*100)</f>
        <v>6.5397392040924318</v>
      </c>
      <c r="U382" s="474">
        <f>IF(INDEX(Historical!$H$7:$H$1190,MATCH(B382,Historical!$B$7:$B$1192,0))=0,"n/a",((INDEX(Historical!$C$7:$C$1190,MATCH(B382,Historical!$B$7:$B$1192,0))/INDEX(Historical!$H$7:$H$1190,MATCH(B382,Historical!$B$7:$B$1192,0)))^(1/5)-1)*100)</f>
        <v>1.4033542618801409</v>
      </c>
      <c r="V382" s="474">
        <f>IF(INDEX(Historical!$M$7:$M$1190,MATCH(B382,Historical!$B$7:$B$1192,0))=0,"n/a",((INDEX(Historical!$C$7:$C$1190,MATCH(B382,Historical!$B$7:$B$1192,0))/INDEX(Historical!$M$7:$M$1190,MATCH(B382,Historical!$B$7:$B$1192,0)))^(1/10)-1)*100)</f>
        <v>-2.5026404686698589</v>
      </c>
      <c r="W382" s="475" t="str">
        <f t="shared" si="90"/>
        <v>n/a</v>
      </c>
      <c r="X382" s="476" t="str">
        <f t="shared" si="91"/>
        <v>n/a</v>
      </c>
      <c r="Y382" s="449"/>
      <c r="Z382" s="430">
        <f t="shared" si="92"/>
        <v>192.85714285714286</v>
      </c>
      <c r="AA382" s="581">
        <f t="shared" si="93"/>
        <v>32.428571428571423</v>
      </c>
      <c r="AB382" s="406">
        <v>12</v>
      </c>
      <c r="AC382" s="568">
        <v>0.28000000000000003</v>
      </c>
      <c r="AD382" s="568" t="s">
        <v>135</v>
      </c>
      <c r="AE382" s="568">
        <v>7.4</v>
      </c>
      <c r="AF382" s="568">
        <v>1.3</v>
      </c>
      <c r="AG382" s="568">
        <v>4.1500000000000004</v>
      </c>
      <c r="AH382" s="568">
        <v>-18.579999999999998</v>
      </c>
      <c r="AI382" s="568">
        <v>-55.14</v>
      </c>
      <c r="AJ382" s="568">
        <v>-35.31</v>
      </c>
      <c r="AK382" s="568">
        <v>-8.5500000000000007</v>
      </c>
      <c r="AL382" s="576">
        <v>2690</v>
      </c>
      <c r="AM382" s="571">
        <v>2.96</v>
      </c>
      <c r="AN382" s="568">
        <v>0.73</v>
      </c>
      <c r="AO382" s="510">
        <f t="shared" si="94"/>
        <v>-25.07808060281463</v>
      </c>
      <c r="AP382" s="511">
        <f t="shared" si="95"/>
        <v>7.3504908257567934</v>
      </c>
      <c r="AQ382" s="582">
        <f t="shared" si="96"/>
        <v>36.881364460279741</v>
      </c>
      <c r="AR382" s="430">
        <f>INDEX(Historical!$C$7:$C$1190,MATCH(B382,Historical!$B$7:$B$1214,0))*IF(AH382="n/a",1.03,IF(AH382&lt;0,1.01,IF(AH382&gt;10,1.1,(1+AH382/100))))</f>
        <v>0.5252</v>
      </c>
      <c r="AS382" s="581">
        <f t="shared" si="97"/>
        <v>0.53045200000000003</v>
      </c>
      <c r="AT382" s="581">
        <f t="shared" si="103"/>
        <v>0.53575652000000007</v>
      </c>
      <c r="AU382" s="581">
        <f t="shared" si="103"/>
        <v>0.54111408520000004</v>
      </c>
      <c r="AV382" s="581">
        <f t="shared" si="103"/>
        <v>0.54652522605200005</v>
      </c>
      <c r="AW382" s="430">
        <f t="shared" si="99"/>
        <v>2.6790478312520003</v>
      </c>
      <c r="AX382" s="516">
        <f t="shared" si="100"/>
        <v>29.504932062246699</v>
      </c>
      <c r="AY382" s="606">
        <v>1.08</v>
      </c>
      <c r="AZ382" s="571">
        <v>32.550000000000004</v>
      </c>
      <c r="BA382" s="571">
        <v>-13.03</v>
      </c>
      <c r="BB382" s="571">
        <v>8.6199999999999992</v>
      </c>
      <c r="BC382" s="571">
        <v>6.98</v>
      </c>
      <c r="BE382" s="421">
        <v>2021</v>
      </c>
      <c r="BF382" s="421">
        <f t="shared" si="101"/>
        <v>0</v>
      </c>
      <c r="BG382" s="578">
        <v>2.29</v>
      </c>
      <c r="BH382" t="s">
        <v>3876</v>
      </c>
      <c r="BI382" t="s">
        <v>3878</v>
      </c>
    </row>
    <row r="383" spans="1:61" ht="11.25" customHeight="1" x14ac:dyDescent="0.25">
      <c r="A383" s="95" t="s">
        <v>4341</v>
      </c>
      <c r="B383" s="405" t="s">
        <v>1328</v>
      </c>
      <c r="C383" s="734" t="s">
        <v>122</v>
      </c>
      <c r="D383" s="734" t="s">
        <v>3518</v>
      </c>
      <c r="E383" s="504">
        <v>15</v>
      </c>
      <c r="F383" s="33">
        <v>317</v>
      </c>
      <c r="G383" s="33" t="s">
        <v>105</v>
      </c>
      <c r="H383" s="33" t="s">
        <v>105</v>
      </c>
      <c r="I383" s="573">
        <v>56.35</v>
      </c>
      <c r="J383" s="430">
        <f t="shared" si="87"/>
        <v>9.724933451641526</v>
      </c>
      <c r="K383" s="575">
        <v>1.37</v>
      </c>
      <c r="L383" s="406">
        <v>4</v>
      </c>
      <c r="M383" s="423">
        <f t="shared" si="88"/>
        <v>5.48</v>
      </c>
      <c r="N383" s="183" t="s">
        <v>110</v>
      </c>
      <c r="O383" s="505">
        <v>1.34</v>
      </c>
      <c r="P383" s="422">
        <v>45810</v>
      </c>
      <c r="Q383" s="422">
        <v>45817</v>
      </c>
      <c r="R383" s="423">
        <f t="shared" si="89"/>
        <v>2.2388059701492558</v>
      </c>
      <c r="S383" s="474">
        <f>IF(INDEX(Historical!$D$7:$D$1190,MATCH(B383,Historical!$B$7:$B$1192,0))=0,"n/a",(INDEX(Historical!$C$7:$C$1190,MATCH(B383,Historical!$B$7:$B$1192,0))/INDEX(Historical!$D$7:$D$1190,MATCH(B383,Historical!$B$7:$B$1192,0))-1)*100)</f>
        <v>6.6801619433198178</v>
      </c>
      <c r="T383" s="474">
        <f>IF(INDEX(Historical!$F$7:$F$1190,MATCH(B383,Historical!$B$7:$B$1192,0))=0,"n/a",((INDEX(Historical!$C$7:$C$1190,MATCH(B383,Historical!$B$7:$B$1192,0))/INDEX(Historical!$F$7:$F$1190,MATCH(B383,Historical!$B$7:$B$1192,0)))^(1/3)-1)*100)</f>
        <v>5.8788498669839928</v>
      </c>
      <c r="U383" s="474">
        <f>IF(INDEX(Historical!$H$7:$H$1190,MATCH(B383,Historical!$B$7:$B$1192,0))=0,"n/a",((INDEX(Historical!$C$7:$C$1190,MATCH(B383,Historical!$B$7:$B$1192,0))/INDEX(Historical!$H$7:$H$1190,MATCH(B383,Historical!$B$7:$B$1192,0)))^(1/5)-1)*100)</f>
        <v>4.8944484453181891</v>
      </c>
      <c r="V383" s="474">
        <f>IF(INDEX(Historical!$M$7:$M$1190,MATCH(B383,Historical!$B$7:$B$1192,0))=0,"n/a",((INDEX(Historical!$C$7:$C$1190,MATCH(B383,Historical!$B$7:$B$1192,0))/INDEX(Historical!$M$7:$M$1190,MATCH(B383,Historical!$B$7:$B$1192,0)))^(1/10)-1)*100)</f>
        <v>6.9164881282515189</v>
      </c>
      <c r="W383" s="475">
        <f t="shared" si="90"/>
        <v>0.70764936692741798</v>
      </c>
      <c r="X383" s="476" t="str">
        <f t="shared" si="91"/>
        <v>n/a</v>
      </c>
      <c r="Y383" s="451"/>
      <c r="Z383" s="430">
        <f t="shared" si="92"/>
        <v>721.0526315789474</v>
      </c>
      <c r="AA383" s="581">
        <f t="shared" si="93"/>
        <v>74.14473684210526</v>
      </c>
      <c r="AB383" s="406">
        <v>12</v>
      </c>
      <c r="AC383" s="568">
        <v>0.76</v>
      </c>
      <c r="AD383" s="568" t="s">
        <v>135</v>
      </c>
      <c r="AE383" s="568">
        <v>0.52</v>
      </c>
      <c r="AF383" s="568">
        <v>1.52</v>
      </c>
      <c r="AG383" s="568">
        <v>1.08</v>
      </c>
      <c r="AH383" s="568">
        <v>-56.210000000000008</v>
      </c>
      <c r="AI383" s="568">
        <v>62.18</v>
      </c>
      <c r="AJ383" s="568">
        <v>-15.4</v>
      </c>
      <c r="AK383" s="568">
        <v>-3.5999999999999996</v>
      </c>
      <c r="AL383" s="576">
        <v>18120</v>
      </c>
      <c r="AM383" s="571">
        <v>20.380000000000003</v>
      </c>
      <c r="AN383" s="568">
        <v>1.1100000000000001</v>
      </c>
      <c r="AO383" s="510">
        <f t="shared" si="94"/>
        <v>-59.525354945145544</v>
      </c>
      <c r="AP383" s="511">
        <f t="shared" si="95"/>
        <v>14.619381896959716</v>
      </c>
      <c r="AQ383" s="582">
        <f t="shared" si="96"/>
        <v>123.80547108792692</v>
      </c>
      <c r="AR383" s="430">
        <f>INDEX(Historical!$C$7:$C$1190,MATCH(B383,Historical!$B$7:$B$1214,0))*IF(AH383="n/a",1.03,IF(AH383&lt;0,1.01,IF(AH383&gt;10,1.1,(1+AH383/100))))</f>
        <v>5.3226999999999993</v>
      </c>
      <c r="AS383" s="581">
        <f t="shared" si="97"/>
        <v>5.8549699999999998</v>
      </c>
      <c r="AT383" s="581">
        <f t="shared" si="103"/>
        <v>5.9135197000000002</v>
      </c>
      <c r="AU383" s="581">
        <f t="shared" si="103"/>
        <v>5.972654897</v>
      </c>
      <c r="AV383" s="581">
        <f t="shared" si="103"/>
        <v>6.0323814459699996</v>
      </c>
      <c r="AW383" s="430">
        <f t="shared" si="99"/>
        <v>29.096226042969999</v>
      </c>
      <c r="AX383" s="516">
        <f t="shared" si="100"/>
        <v>51.634828825146407</v>
      </c>
      <c r="AY383" s="606">
        <v>0.84</v>
      </c>
      <c r="AZ383" s="571">
        <v>18.509999999999998</v>
      </c>
      <c r="BA383" s="571">
        <v>-43.09</v>
      </c>
      <c r="BB383" s="571">
        <v>-3.17</v>
      </c>
      <c r="BC383" s="571">
        <v>-15.83</v>
      </c>
      <c r="BE383" s="421">
        <v>2011</v>
      </c>
      <c r="BF383" s="421">
        <f t="shared" si="101"/>
        <v>1</v>
      </c>
      <c r="BG383" s="578">
        <v>0.38</v>
      </c>
      <c r="BH383" t="s">
        <v>3876</v>
      </c>
      <c r="BI383" t="s">
        <v>3877</v>
      </c>
    </row>
    <row r="384" spans="1:61" ht="11.25" customHeight="1" x14ac:dyDescent="0.25">
      <c r="A384" s="8" t="s">
        <v>4342</v>
      </c>
      <c r="B384" s="405" t="s">
        <v>1355</v>
      </c>
      <c r="C384" s="734" t="s">
        <v>107</v>
      </c>
      <c r="D384" s="734" t="s">
        <v>4810</v>
      </c>
      <c r="E384" s="504">
        <v>14</v>
      </c>
      <c r="F384" s="33">
        <v>342</v>
      </c>
      <c r="G384" s="33" t="s">
        <v>105</v>
      </c>
      <c r="H384" s="33" t="s">
        <v>105</v>
      </c>
      <c r="I384" s="573">
        <v>595.29</v>
      </c>
      <c r="J384" s="430">
        <f t="shared" si="87"/>
        <v>0.51067546909909456</v>
      </c>
      <c r="K384" s="575">
        <v>0.76</v>
      </c>
      <c r="L384" s="406">
        <v>4</v>
      </c>
      <c r="M384" s="423">
        <f t="shared" si="88"/>
        <v>3.04</v>
      </c>
      <c r="N384" s="183" t="s">
        <v>267</v>
      </c>
      <c r="O384" s="505">
        <v>0.66</v>
      </c>
      <c r="P384" s="422">
        <v>45666</v>
      </c>
      <c r="Q384" s="422">
        <v>45695</v>
      </c>
      <c r="R384" s="423">
        <f t="shared" si="89"/>
        <v>15.151515151515147</v>
      </c>
      <c r="S384" s="474">
        <f>IF(INDEX(Historical!$D$7:$D$1190,MATCH(B384,Historical!$B$7:$B$1192,0))=0,"n/a",(INDEX(Historical!$C$7:$C$1190,MATCH(B384,Historical!$B$7:$B$1192,0))/INDEX(Historical!$D$7:$D$1190,MATCH(B384,Historical!$B$7:$B$1192,0))-1)*100)</f>
        <v>15.789473684210531</v>
      </c>
      <c r="T384" s="474">
        <f>IF(INDEX(Historical!$F$7:$F$1190,MATCH(B384,Historical!$B$7:$B$1192,0))=0,"n/a",((INDEX(Historical!$C$7:$C$1190,MATCH(B384,Historical!$B$7:$B$1192,0))/INDEX(Historical!$F$7:$F$1190,MATCH(B384,Historical!$B$7:$B$1192,0)))^(1/3)-1)*100)</f>
        <v>14.471424255333186</v>
      </c>
      <c r="U384" s="474">
        <f>IF(INDEX(Historical!$H$7:$H$1190,MATCH(B384,Historical!$B$7:$B$1192,0))=0,"n/a",((INDEX(Historical!$C$7:$C$1190,MATCH(B384,Historical!$B$7:$B$1192,0))/INDEX(Historical!$H$7:$H$1190,MATCH(B384,Historical!$B$7:$B$1192,0)))^(1/5)-1)*100)</f>
        <v>14.869835499703509</v>
      </c>
      <c r="V384" s="474">
        <f>IF(INDEX(Historical!$M$7:$M$1190,MATCH(B384,Historical!$B$7:$B$1192,0))=0,"n/a",((INDEX(Historical!$C$7:$C$1190,MATCH(B384,Historical!$B$7:$B$1192,0))/INDEX(Historical!$M$7:$M$1190,MATCH(B384,Historical!$B$7:$B$1192,0)))^(1/10)-1)*100)</f>
        <v>19.623119885131544</v>
      </c>
      <c r="W384" s="475">
        <f t="shared" si="90"/>
        <v>0.7577712202110326</v>
      </c>
      <c r="X384" s="476">
        <f t="shared" si="91"/>
        <v>1.2580233079275387</v>
      </c>
      <c r="Y384" s="439"/>
      <c r="Z384" s="430">
        <f t="shared" si="92"/>
        <v>20.512820512820511</v>
      </c>
      <c r="AA384" s="581">
        <f t="shared" si="93"/>
        <v>40.168016194331983</v>
      </c>
      <c r="AB384" s="406">
        <v>12</v>
      </c>
      <c r="AC384" s="568">
        <v>14.82</v>
      </c>
      <c r="AD384" s="568">
        <v>2.71</v>
      </c>
      <c r="AE384" s="568">
        <v>17.79</v>
      </c>
      <c r="AF384" s="568">
        <v>68.680000000000007</v>
      </c>
      <c r="AG384" s="568">
        <v>177.89999999999998</v>
      </c>
      <c r="AH384" s="568">
        <v>12.1</v>
      </c>
      <c r="AI384" s="568">
        <v>16.05</v>
      </c>
      <c r="AJ384" s="568">
        <v>11.82</v>
      </c>
      <c r="AK384" s="568">
        <v>14.82</v>
      </c>
      <c r="AL384" s="576">
        <v>538150</v>
      </c>
      <c r="AM384" s="571">
        <v>9.25</v>
      </c>
      <c r="AN384" s="568">
        <v>2.42</v>
      </c>
      <c r="AO384" s="510">
        <f t="shared" si="94"/>
        <v>-24.78750522552938</v>
      </c>
      <c r="AP384" s="511">
        <f t="shared" si="95"/>
        <v>15.380510968802604</v>
      </c>
      <c r="AQ384" s="582">
        <f t="shared" si="96"/>
        <v>1007.2968792367435</v>
      </c>
      <c r="AR384" s="430">
        <f>INDEX(Historical!$C$7:$C$1190,MATCH(B384,Historical!$B$7:$B$1214,0))*IF(AH384="n/a",1.03,IF(AH384&lt;0,1.01,IF(AH384&gt;10,1.1,(1+AH384/100))))</f>
        <v>2.9040000000000004</v>
      </c>
      <c r="AS384" s="581">
        <f t="shared" si="97"/>
        <v>3.1944000000000008</v>
      </c>
      <c r="AT384" s="581">
        <f t="shared" si="103"/>
        <v>3.513840000000001</v>
      </c>
      <c r="AU384" s="581">
        <f t="shared" si="103"/>
        <v>3.8652240000000013</v>
      </c>
      <c r="AV384" s="581">
        <f t="shared" si="103"/>
        <v>4.2517464000000018</v>
      </c>
      <c r="AW384" s="430">
        <f t="shared" si="99"/>
        <v>17.729210400000007</v>
      </c>
      <c r="AX384" s="516">
        <f t="shared" si="100"/>
        <v>2.9782476440054442</v>
      </c>
      <c r="AY384" s="606">
        <v>0.99</v>
      </c>
      <c r="AZ384" s="571">
        <v>27.860000000000003</v>
      </c>
      <c r="BA384" s="571">
        <v>-1.08</v>
      </c>
      <c r="BB384" s="571">
        <v>4.88</v>
      </c>
      <c r="BC384" s="571">
        <v>8.3099999999999987</v>
      </c>
      <c r="BE384" s="421">
        <v>2012</v>
      </c>
      <c r="BF384" s="421">
        <f t="shared" si="101"/>
        <v>1</v>
      </c>
      <c r="BG384" s="578">
        <v>28.98</v>
      </c>
      <c r="BH384" t="s">
        <v>3876</v>
      </c>
      <c r="BI384" t="s">
        <v>3877</v>
      </c>
    </row>
    <row r="385" spans="1:61" ht="11.25" customHeight="1" x14ac:dyDescent="0.25">
      <c r="A385" s="8" t="s">
        <v>4343</v>
      </c>
      <c r="B385" s="405" t="s">
        <v>1370</v>
      </c>
      <c r="C385" s="734" t="s">
        <v>3636</v>
      </c>
      <c r="D385" s="734" t="s">
        <v>4809</v>
      </c>
      <c r="E385" s="504">
        <v>15</v>
      </c>
      <c r="F385" s="33">
        <v>286</v>
      </c>
      <c r="G385" s="33" t="s">
        <v>36</v>
      </c>
      <c r="H385" s="33" t="s">
        <v>36</v>
      </c>
      <c r="I385" s="573">
        <v>145.82</v>
      </c>
      <c r="J385" s="430">
        <f t="shared" si="87"/>
        <v>4.1558085310656976</v>
      </c>
      <c r="K385" s="575">
        <v>1.5149999999999999</v>
      </c>
      <c r="L385" s="406">
        <v>4</v>
      </c>
      <c r="M385" s="423">
        <f t="shared" si="88"/>
        <v>6.06</v>
      </c>
      <c r="N385" s="183" t="s">
        <v>159</v>
      </c>
      <c r="O385" s="505">
        <v>1.47</v>
      </c>
      <c r="P385" s="422">
        <v>45672</v>
      </c>
      <c r="Q385" s="422">
        <v>45688</v>
      </c>
      <c r="R385" s="423">
        <f t="shared" si="89"/>
        <v>3.0612244897959133</v>
      </c>
      <c r="S385" s="474">
        <f>IF(INDEX(Historical!$D$7:$D$1190,MATCH(B385,Historical!$B$7:$B$1192,0))=0,"n/a",(INDEX(Historical!$C$7:$C$1190,MATCH(B385,Historical!$B$7:$B$1192,0))/INDEX(Historical!$D$7:$D$1190,MATCH(B385,Historical!$B$7:$B$1192,0))-1)*100)</f>
        <v>5.0000000000000044</v>
      </c>
      <c r="T385" s="474">
        <f>IF(INDEX(Historical!$F$7:$F$1190,MATCH(B385,Historical!$B$7:$B$1192,0))=0,"n/a",((INDEX(Historical!$C$7:$C$1190,MATCH(B385,Historical!$B$7:$B$1192,0))/INDEX(Historical!$F$7:$F$1190,MATCH(B385,Historical!$B$7:$B$1192,0)))^(1/3)-1)*100)</f>
        <v>12.771101671748507</v>
      </c>
      <c r="U385" s="474">
        <f>IF(INDEX(Historical!$H$7:$H$1190,MATCH(B385,Historical!$B$7:$B$1192,0))=0,"n/a",((INDEX(Historical!$C$7:$C$1190,MATCH(B385,Historical!$B$7:$B$1192,0))/INDEX(Historical!$H$7:$H$1190,MATCH(B385,Historical!$B$7:$B$1192,0)))^(1/5)-1)*100)</f>
        <v>8.8953212241389856</v>
      </c>
      <c r="V385" s="474">
        <f>IF(INDEX(Historical!$M$7:$M$1190,MATCH(B385,Historical!$B$7:$B$1192,0))=0,"n/a",((INDEX(Historical!$C$7:$C$1190,MATCH(B385,Historical!$B$7:$B$1192,0))/INDEX(Historical!$M$7:$M$1190,MATCH(B385,Historical!$B$7:$B$1192,0)))^(1/10)-1)*100)</f>
        <v>7.250530110496789</v>
      </c>
      <c r="W385" s="475">
        <f t="shared" si="90"/>
        <v>1.2268511527537811</v>
      </c>
      <c r="X385" s="476">
        <f t="shared" si="91"/>
        <v>1.1274171386741427</v>
      </c>
      <c r="Y385" s="439"/>
      <c r="Z385" s="430">
        <f t="shared" si="92"/>
        <v>124.94845360824742</v>
      </c>
      <c r="AA385" s="581">
        <f t="shared" si="93"/>
        <v>30.065979381443299</v>
      </c>
      <c r="AB385" s="406">
        <v>12</v>
      </c>
      <c r="AC385" s="568">
        <v>4.8499999999999996</v>
      </c>
      <c r="AD385" s="568" t="s">
        <v>135</v>
      </c>
      <c r="AE385" s="568">
        <v>7.95</v>
      </c>
      <c r="AF385" s="568">
        <v>2.89</v>
      </c>
      <c r="AG385" s="568">
        <v>9.58</v>
      </c>
      <c r="AH385" s="568">
        <v>-9.5399999999999991</v>
      </c>
      <c r="AI385" s="568">
        <v>-9.86</v>
      </c>
      <c r="AJ385" s="568">
        <v>7.89</v>
      </c>
      <c r="AK385" s="568">
        <v>-1.9900000000000002</v>
      </c>
      <c r="AL385" s="576">
        <v>17500</v>
      </c>
      <c r="AM385" s="571">
        <v>0.89</v>
      </c>
      <c r="AN385" s="568">
        <v>0.86</v>
      </c>
      <c r="AO385" s="510">
        <f t="shared" si="94"/>
        <v>-17.014849626238615</v>
      </c>
      <c r="AP385" s="511">
        <f t="shared" si="95"/>
        <v>13.051129755204684</v>
      </c>
      <c r="AQ385" s="582">
        <f t="shared" si="96"/>
        <v>96.514834511993186</v>
      </c>
      <c r="AR385" s="430">
        <f>INDEX(Historical!$C$7:$C$1190,MATCH(B385,Historical!$B$7:$B$1214,0))*IF(AH385="n/a",1.03,IF(AH385&lt;0,1.01,IF(AH385&gt;10,1.1,(1+AH385/100))))</f>
        <v>5.9387999999999996</v>
      </c>
      <c r="AS385" s="581">
        <f t="shared" si="97"/>
        <v>5.9981879999999999</v>
      </c>
      <c r="AT385" s="581">
        <f t="shared" si="103"/>
        <v>6.0581698800000003</v>
      </c>
      <c r="AU385" s="581">
        <f t="shared" si="103"/>
        <v>6.1187515788000004</v>
      </c>
      <c r="AV385" s="581">
        <f t="shared" si="103"/>
        <v>6.1799390945880006</v>
      </c>
      <c r="AW385" s="430">
        <f t="shared" si="99"/>
        <v>30.293848553388003</v>
      </c>
      <c r="AX385" s="516">
        <f t="shared" si="100"/>
        <v>20.774824134815528</v>
      </c>
      <c r="AY385" s="606">
        <v>0.78</v>
      </c>
      <c r="AZ385" s="571">
        <v>6.1899999999999995</v>
      </c>
      <c r="BA385" s="571">
        <v>-15.89</v>
      </c>
      <c r="BB385" s="571">
        <v>-0.27999999999999997</v>
      </c>
      <c r="BC385" s="571">
        <v>-5.8500000000000005</v>
      </c>
      <c r="BE385" s="421">
        <v>2011</v>
      </c>
      <c r="BF385" s="421">
        <f t="shared" si="101"/>
        <v>1</v>
      </c>
      <c r="BG385" s="578">
        <v>4.8899999999999997</v>
      </c>
      <c r="BH385" t="s">
        <v>3876</v>
      </c>
      <c r="BI385" t="s">
        <v>3878</v>
      </c>
    </row>
    <row r="386" spans="1:61" ht="11.25" customHeight="1" x14ac:dyDescent="0.25">
      <c r="A386" s="8" t="s">
        <v>4344</v>
      </c>
      <c r="B386" s="405" t="s">
        <v>1339</v>
      </c>
      <c r="C386" s="734" t="s">
        <v>107</v>
      </c>
      <c r="D386" s="734" t="s">
        <v>3649</v>
      </c>
      <c r="E386" s="504">
        <v>15</v>
      </c>
      <c r="F386" s="33">
        <v>320</v>
      </c>
      <c r="G386" s="33" t="s">
        <v>105</v>
      </c>
      <c r="H386" s="33" t="s">
        <v>105</v>
      </c>
      <c r="I386" s="573">
        <v>66.290000000000006</v>
      </c>
      <c r="J386" s="430">
        <f t="shared" si="87"/>
        <v>4.616080856841152</v>
      </c>
      <c r="K386" s="575">
        <v>0.255</v>
      </c>
      <c r="L386" s="406">
        <v>12</v>
      </c>
      <c r="M386" s="423">
        <f t="shared" si="88"/>
        <v>3.06</v>
      </c>
      <c r="N386" s="183" t="s">
        <v>991</v>
      </c>
      <c r="O386" s="505">
        <v>0.25</v>
      </c>
      <c r="P386" s="422">
        <v>45846</v>
      </c>
      <c r="Q386" s="422">
        <v>45853</v>
      </c>
      <c r="R386" s="423">
        <f t="shared" si="89"/>
        <v>2.0000000000000018</v>
      </c>
      <c r="S386" s="474">
        <f>IF(INDEX(Historical!$D$7:$D$1190,MATCH(B386,Historical!$B$7:$B$1192,0))=0,"n/a",(INDEX(Historical!$C$7:$C$1190,MATCH(B386,Historical!$B$7:$B$1192,0))/INDEX(Historical!$D$7:$D$1190,MATCH(B386,Historical!$B$7:$B$1192,0))-1)*100)</f>
        <v>6.0109289617486406</v>
      </c>
      <c r="T386" s="474">
        <f>IF(INDEX(Historical!$F$7:$F$1190,MATCH(B386,Historical!$B$7:$B$1192,0))=0,"n/a",((INDEX(Historical!$C$7:$C$1190,MATCH(B386,Historical!$B$7:$B$1192,0))/INDEX(Historical!$F$7:$F$1190,MATCH(B386,Historical!$B$7:$B$1192,0)))^(1/3)-1)*100)</f>
        <v>5.5453882780038599</v>
      </c>
      <c r="U386" s="474">
        <f>IF(INDEX(Historical!$H$7:$H$1190,MATCH(B386,Historical!$B$7:$B$1192,0))=0,"n/a",((INDEX(Historical!$C$7:$C$1190,MATCH(B386,Historical!$B$7:$B$1192,0))/INDEX(Historical!$H$7:$H$1190,MATCH(B386,Historical!$B$7:$B$1192,0)))^(1/5)-1)*100)</f>
        <v>3.7994783099924989</v>
      </c>
      <c r="V386" s="474">
        <f>IF(INDEX(Historical!$M$7:$M$1190,MATCH(B386,Historical!$B$7:$B$1192,0))=0,"n/a",((INDEX(Historical!$C$7:$C$1190,MATCH(B386,Historical!$B$7:$B$1192,0))/INDEX(Historical!$M$7:$M$1190,MATCH(B386,Historical!$B$7:$B$1192,0)))^(1/10)-1)*100)</f>
        <v>3.8472520355581796</v>
      </c>
      <c r="W386" s="475">
        <f t="shared" si="90"/>
        <v>0.98758237694745943</v>
      </c>
      <c r="X386" s="476">
        <f t="shared" si="91"/>
        <v>0.16341842193516123</v>
      </c>
      <c r="Y386" s="451"/>
      <c r="Z386" s="430">
        <f t="shared" si="92"/>
        <v>50.411861614497532</v>
      </c>
      <c r="AA386" s="581">
        <f t="shared" si="93"/>
        <v>10.920922570016476</v>
      </c>
      <c r="AB386" s="406">
        <v>12</v>
      </c>
      <c r="AC386" s="568">
        <v>6.07</v>
      </c>
      <c r="AD386" s="568" t="s">
        <v>135</v>
      </c>
      <c r="AE386" s="568">
        <v>9</v>
      </c>
      <c r="AF386" s="568">
        <v>2.0499999999999998</v>
      </c>
      <c r="AG386" s="568">
        <v>19.650000000000002</v>
      </c>
      <c r="AH386" s="568">
        <v>-0.73</v>
      </c>
      <c r="AI386" s="568">
        <v>-1.17</v>
      </c>
      <c r="AJ386" s="568">
        <v>23.25</v>
      </c>
      <c r="AK386" s="568">
        <v>-1.5599999999999998</v>
      </c>
      <c r="AL386" s="576">
        <v>5930</v>
      </c>
      <c r="AM386" s="571">
        <v>3.9899999999999998</v>
      </c>
      <c r="AN386" s="568">
        <v>0.77</v>
      </c>
      <c r="AO386" s="510">
        <f t="shared" si="94"/>
        <v>-2.5053634031828249</v>
      </c>
      <c r="AP386" s="511">
        <f t="shared" si="95"/>
        <v>8.4155591668336509</v>
      </c>
      <c r="AQ386" s="582">
        <f t="shared" si="96"/>
        <v>-0.24944161997828562</v>
      </c>
      <c r="AR386" s="430">
        <f>INDEX(Historical!$C$7:$C$1190,MATCH(B386,Historical!$B$7:$B$1214,0))*IF(AH386="n/a",1.03,IF(AH386&lt;0,1.01,IF(AH386&gt;10,1.1,(1+AH386/100))))</f>
        <v>2.9391000000000003</v>
      </c>
      <c r="AS386" s="581">
        <f t="shared" si="97"/>
        <v>2.9684910000000002</v>
      </c>
      <c r="AT386" s="581">
        <f t="shared" si="103"/>
        <v>2.9981759100000001</v>
      </c>
      <c r="AU386" s="581">
        <f t="shared" si="103"/>
        <v>3.0281576691000001</v>
      </c>
      <c r="AV386" s="581">
        <f t="shared" si="103"/>
        <v>3.0584392457909999</v>
      </c>
      <c r="AW386" s="430">
        <f t="shared" si="99"/>
        <v>14.992363824891001</v>
      </c>
      <c r="AX386" s="516">
        <f t="shared" si="100"/>
        <v>22.616327990482727</v>
      </c>
      <c r="AY386" s="606">
        <v>0.88</v>
      </c>
      <c r="AZ386" s="571">
        <v>41.04</v>
      </c>
      <c r="BA386" s="571">
        <v>-2.1800000000000002</v>
      </c>
      <c r="BB386" s="571">
        <v>4.3900000000000006</v>
      </c>
      <c r="BC386" s="571">
        <v>13.81</v>
      </c>
      <c r="BE386" s="421">
        <v>2011</v>
      </c>
      <c r="BF386" s="421">
        <f t="shared" si="101"/>
        <v>1</v>
      </c>
      <c r="BG386" s="578">
        <v>10.48</v>
      </c>
      <c r="BH386" t="s">
        <v>3876</v>
      </c>
      <c r="BI386" t="s">
        <v>3877</v>
      </c>
    </row>
    <row r="387" spans="1:61" ht="11.25" customHeight="1" x14ac:dyDescent="0.25">
      <c r="A387" s="577" t="s">
        <v>4346</v>
      </c>
      <c r="B387" s="405" t="s">
        <v>2363</v>
      </c>
      <c r="C387" s="734" t="s">
        <v>111</v>
      </c>
      <c r="D387" s="734" t="s">
        <v>1146</v>
      </c>
      <c r="E387" s="504">
        <v>12</v>
      </c>
      <c r="F387" s="33">
        <v>445</v>
      </c>
      <c r="G387" s="33" t="s">
        <v>105</v>
      </c>
      <c r="H387" s="33" t="s">
        <v>105</v>
      </c>
      <c r="I387" s="573">
        <v>73.39</v>
      </c>
      <c r="J387" s="430">
        <f t="shared" si="87"/>
        <v>1.689603488213653</v>
      </c>
      <c r="K387" s="575">
        <v>0.31</v>
      </c>
      <c r="L387" s="406">
        <v>4</v>
      </c>
      <c r="M387" s="423">
        <f t="shared" si="88"/>
        <v>1.24</v>
      </c>
      <c r="N387" s="8" t="s">
        <v>870</v>
      </c>
      <c r="O387" s="505">
        <v>0.28999999999999998</v>
      </c>
      <c r="P387" s="422">
        <v>45709</v>
      </c>
      <c r="Q387" s="422">
        <v>45726</v>
      </c>
      <c r="R387" s="423">
        <f t="shared" si="89"/>
        <v>6.8965517241379377</v>
      </c>
      <c r="S387" s="474">
        <f>IF(INDEX(Historical!$D$7:$D$1190,MATCH(B387,Historical!$B$7:$B$1192,0))=0,"n/a",(INDEX(Historical!$C$7:$C$1190,MATCH(B387,Historical!$B$7:$B$1192,0))/INDEX(Historical!$D$7:$D$1190,MATCH(B387,Historical!$B$7:$B$1192,0))-1)*100)</f>
        <v>1.7543859649122862</v>
      </c>
      <c r="T387" s="474">
        <f>IF(INDEX(Historical!$F$7:$F$1190,MATCH(B387,Historical!$B$7:$B$1192,0))=0,"n/a",((INDEX(Historical!$C$7:$C$1190,MATCH(B387,Historical!$B$7:$B$1192,0))/INDEX(Historical!$F$7:$F$1190,MATCH(B387,Historical!$B$7:$B$1192,0)))^(1/3)-1)*100)</f>
        <v>11.139155752357844</v>
      </c>
      <c r="U387" s="474">
        <f>IF(INDEX(Historical!$H$7:$H$1190,MATCH(B387,Historical!$B$7:$B$1192,0))=0,"n/a",((INDEX(Historical!$C$7:$C$1190,MATCH(B387,Historical!$B$7:$B$1192,0))/INDEX(Historical!$H$7:$H$1190,MATCH(B387,Historical!$B$7:$B$1192,0)))^(1/5)-1)*100)</f>
        <v>18.568836457484817</v>
      </c>
      <c r="V387" s="474">
        <f>IF(INDEX(Historical!$M$7:$M$1190,MATCH(B387,Historical!$B$7:$B$1192,0))=0,"n/a",((INDEX(Historical!$C$7:$C$1190,MATCH(B387,Historical!$B$7:$B$1192,0))/INDEX(Historical!$M$7:$M$1190,MATCH(B387,Historical!$B$7:$B$1192,0)))^(1/10)-1)*100)</f>
        <v>13.395130443021586</v>
      </c>
      <c r="W387" s="475">
        <f t="shared" si="90"/>
        <v>1.3862378225035172</v>
      </c>
      <c r="X387" s="476">
        <f t="shared" si="91"/>
        <v>1.6331430481516991</v>
      </c>
      <c r="Y387" s="574"/>
      <c r="Z387" s="430">
        <f t="shared" si="92"/>
        <v>32.891246684350136</v>
      </c>
      <c r="AA387" s="581">
        <f t="shared" si="93"/>
        <v>19.46684350132626</v>
      </c>
      <c r="AB387" s="406">
        <v>12</v>
      </c>
      <c r="AC387" s="568">
        <v>3.77</v>
      </c>
      <c r="AD387" s="568">
        <v>3.51</v>
      </c>
      <c r="AE387" s="568">
        <v>2.0099999999999998</v>
      </c>
      <c r="AF387" s="568" t="s">
        <v>135</v>
      </c>
      <c r="AG387" s="568" t="s">
        <v>135</v>
      </c>
      <c r="AH387" s="568">
        <v>-1.68</v>
      </c>
      <c r="AI387" s="568">
        <v>7.99</v>
      </c>
      <c r="AJ387" s="568">
        <v>11.37</v>
      </c>
      <c r="AK387" s="568">
        <v>5.56</v>
      </c>
      <c r="AL387" s="576">
        <v>15370</v>
      </c>
      <c r="AM387" s="571">
        <v>0.37</v>
      </c>
      <c r="AN387" s="568" t="s">
        <v>135</v>
      </c>
      <c r="AO387" s="510">
        <f t="shared" si="94"/>
        <v>0.79159644437221033</v>
      </c>
      <c r="AP387" s="511">
        <f t="shared" si="95"/>
        <v>20.25843994569847</v>
      </c>
      <c r="AQ387" s="582" t="str">
        <f t="shared" si="96"/>
        <v>n/a</v>
      </c>
      <c r="AR387" s="430">
        <f>INDEX(Historical!$C$7:$C$1190,MATCH(B387,Historical!$B$7:$B$1214,0))*IF(AH387="n/a",1.03,IF(AH387&lt;0,1.01,IF(AH387&gt;10,1.1,(1+AH387/100))))</f>
        <v>1.1716</v>
      </c>
      <c r="AS387" s="581">
        <f t="shared" si="97"/>
        <v>1.2652108400000002</v>
      </c>
      <c r="AT387" s="581">
        <f t="shared" ref="AT387:AV406" si="104">IF($AK387="n/a",1.03*AS387,IF($AK387&lt;0,1.01*AS387,IF($AK387&gt;10,1.1*AS387,(1+$AK387/100)*AS387)))</f>
        <v>1.3355565627040002</v>
      </c>
      <c r="AU387" s="581">
        <f t="shared" si="104"/>
        <v>1.4098135075903429</v>
      </c>
      <c r="AV387" s="581">
        <f t="shared" si="104"/>
        <v>1.4881991386123661</v>
      </c>
      <c r="AW387" s="430">
        <f t="shared" si="99"/>
        <v>6.6703800489067095</v>
      </c>
      <c r="AX387" s="516">
        <f t="shared" si="100"/>
        <v>9.0889495147931729</v>
      </c>
      <c r="AY387" s="606">
        <v>1.19</v>
      </c>
      <c r="AZ387" s="571">
        <v>29.78</v>
      </c>
      <c r="BA387" s="571">
        <v>-15.35</v>
      </c>
      <c r="BB387" s="571">
        <v>7.24</v>
      </c>
      <c r="BC387" s="571">
        <v>4.1099999999999994</v>
      </c>
      <c r="BE387" s="421">
        <v>2014</v>
      </c>
      <c r="BF387" s="421">
        <f t="shared" si="101"/>
        <v>1</v>
      </c>
      <c r="BG387" s="578">
        <v>15.110000000000001</v>
      </c>
      <c r="BH387" t="s">
        <v>3876</v>
      </c>
      <c r="BI387" t="s">
        <v>3877</v>
      </c>
    </row>
    <row r="388" spans="1:61" ht="11.25" customHeight="1" x14ac:dyDescent="0.25">
      <c r="A388" s="8" t="s">
        <v>4347</v>
      </c>
      <c r="B388" s="405" t="s">
        <v>638</v>
      </c>
      <c r="C388" s="734" t="s">
        <v>111</v>
      </c>
      <c r="D388" s="734" t="s">
        <v>3638</v>
      </c>
      <c r="E388" s="504">
        <v>30</v>
      </c>
      <c r="F388" s="33">
        <v>119</v>
      </c>
      <c r="G388" s="33" t="s">
        <v>105</v>
      </c>
      <c r="H388" s="33" t="s">
        <v>105</v>
      </c>
      <c r="I388" s="568">
        <v>24.57</v>
      </c>
      <c r="J388" s="430">
        <f t="shared" si="87"/>
        <v>4.0700040700040701</v>
      </c>
      <c r="K388" s="579">
        <v>0.25</v>
      </c>
      <c r="L388" s="406">
        <v>4</v>
      </c>
      <c r="M388" s="423">
        <f t="shared" si="88"/>
        <v>1</v>
      </c>
      <c r="N388" s="183" t="s">
        <v>141</v>
      </c>
      <c r="O388" s="506">
        <v>0.24</v>
      </c>
      <c r="P388" s="422">
        <v>45628</v>
      </c>
      <c r="Q388" s="422">
        <v>45642</v>
      </c>
      <c r="R388" s="423">
        <f t="shared" si="89"/>
        <v>4.1666666666666705</v>
      </c>
      <c r="S388" s="474">
        <f>IF(INDEX(Historical!$D$7:$D$1190,MATCH(B388,Historical!$B$7:$B$1192,0))=0,"n/a",(INDEX(Historical!$C$7:$C$1190,MATCH(B388,Historical!$B$7:$B$1192,0))/INDEX(Historical!$D$7:$D$1190,MATCH(B388,Historical!$B$7:$B$1192,0))-1)*100)</f>
        <v>4.3010752688172005</v>
      </c>
      <c r="T388" s="474">
        <f>IF(INDEX(Historical!$F$7:$F$1190,MATCH(B388,Historical!$B$7:$B$1192,0))=0,"n/a",((INDEX(Historical!$C$7:$C$1190,MATCH(B388,Historical!$B$7:$B$1192,0))/INDEX(Historical!$F$7:$F$1190,MATCH(B388,Historical!$B$7:$B$1192,0)))^(1/3)-1)*100)</f>
        <v>3.8927420839998561</v>
      </c>
      <c r="U388" s="474">
        <f>IF(INDEX(Historical!$H$7:$H$1190,MATCH(B388,Historical!$B$7:$B$1192,0))=0,"n/a",((INDEX(Historical!$C$7:$C$1190,MATCH(B388,Historical!$B$7:$B$1192,0))/INDEX(Historical!$H$7:$H$1190,MATCH(B388,Historical!$B$7:$B$1192,0)))^(1/5)-1)*100)</f>
        <v>3.6710132153259023</v>
      </c>
      <c r="V388" s="474">
        <f>IF(INDEX(Historical!$M$7:$M$1190,MATCH(B388,Historical!$B$7:$B$1192,0))=0,"n/a",((INDEX(Historical!$C$7:$C$1190,MATCH(B388,Historical!$B$7:$B$1192,0))/INDEX(Historical!$M$7:$M$1190,MATCH(B388,Historical!$B$7:$B$1192,0)))^(1/10)-1)*100)</f>
        <v>7.7460580605181573</v>
      </c>
      <c r="W388" s="475">
        <f t="shared" si="90"/>
        <v>0.4739201780628452</v>
      </c>
      <c r="X388" s="476" t="str">
        <f t="shared" si="91"/>
        <v>n/a</v>
      </c>
      <c r="Y388" s="405"/>
      <c r="Z388" s="430" t="str">
        <f t="shared" si="92"/>
        <v>n/a</v>
      </c>
      <c r="AA388" s="581" t="str">
        <f t="shared" si="93"/>
        <v>n/a</v>
      </c>
      <c r="AB388" s="406">
        <v>9</v>
      </c>
      <c r="AC388" s="568">
        <v>-2.11</v>
      </c>
      <c r="AD388" s="568" t="s">
        <v>135</v>
      </c>
      <c r="AE388" s="568">
        <v>0.47</v>
      </c>
      <c r="AF388" s="568">
        <v>1.47</v>
      </c>
      <c r="AG388" s="568">
        <v>-12.809999999999999</v>
      </c>
      <c r="AH388" s="568">
        <v>-55.989999999999995</v>
      </c>
      <c r="AI388" s="568">
        <v>9.42</v>
      </c>
      <c r="AJ388" s="568">
        <v>-9.8000000000000007</v>
      </c>
      <c r="AK388" s="568">
        <v>-19.079999999999998</v>
      </c>
      <c r="AL388" s="576">
        <v>756.53</v>
      </c>
      <c r="AM388" s="571">
        <v>4.88</v>
      </c>
      <c r="AN388" s="568">
        <v>1.47</v>
      </c>
      <c r="AO388" s="510" t="str">
        <f t="shared" si="94"/>
        <v>n/a</v>
      </c>
      <c r="AP388" s="511">
        <f t="shared" si="95"/>
        <v>7.7410172853299724</v>
      </c>
      <c r="AQ388" s="582" t="str">
        <f t="shared" si="96"/>
        <v>n/a</v>
      </c>
      <c r="AR388" s="430">
        <f>INDEX(Historical!$C$7:$C$1190,MATCH(B388,Historical!$B$7:$B$1214,0))*IF(AH388="n/a",1.03,IF(AH388&lt;0,1.01,IF(AH388&gt;10,1.1,(1+AH388/100))))</f>
        <v>0.97970000000000002</v>
      </c>
      <c r="AS388" s="581">
        <f t="shared" si="97"/>
        <v>1.07198774</v>
      </c>
      <c r="AT388" s="581">
        <f t="shared" si="104"/>
        <v>1.0827076173999999</v>
      </c>
      <c r="AU388" s="581">
        <f t="shared" si="104"/>
        <v>1.0935346935739998</v>
      </c>
      <c r="AV388" s="581">
        <f t="shared" si="104"/>
        <v>1.1044700405097398</v>
      </c>
      <c r="AW388" s="430">
        <f t="shared" si="99"/>
        <v>5.3324000914837395</v>
      </c>
      <c r="AX388" s="516">
        <f t="shared" si="100"/>
        <v>21.702890075228893</v>
      </c>
      <c r="AY388" s="606">
        <v>1.26</v>
      </c>
      <c r="AZ388" s="571">
        <v>32.81</v>
      </c>
      <c r="BA388" s="571">
        <v>-23.79</v>
      </c>
      <c r="BB388" s="571">
        <v>1.7000000000000002</v>
      </c>
      <c r="BC388" s="571">
        <v>0.3</v>
      </c>
      <c r="BE388" s="421">
        <v>1996</v>
      </c>
      <c r="BF388" s="421">
        <f t="shared" si="101"/>
        <v>3</v>
      </c>
      <c r="BG388" s="578">
        <v>-3.65</v>
      </c>
      <c r="BH388" t="s">
        <v>3876</v>
      </c>
      <c r="BI388" t="s">
        <v>3877</v>
      </c>
    </row>
    <row r="389" spans="1:61" ht="11.25" customHeight="1" x14ac:dyDescent="0.25">
      <c r="A389" s="477" t="s">
        <v>4348</v>
      </c>
      <c r="B389" s="405" t="s">
        <v>3290</v>
      </c>
      <c r="C389" s="734" t="s">
        <v>111</v>
      </c>
      <c r="D389" s="734" t="s">
        <v>3681</v>
      </c>
      <c r="E389" s="504">
        <v>14</v>
      </c>
      <c r="F389" s="33">
        <v>369</v>
      </c>
      <c r="G389" s="33" t="s">
        <v>105</v>
      </c>
      <c r="H389" s="33" t="s">
        <v>105</v>
      </c>
      <c r="I389" s="395">
        <v>104.05</v>
      </c>
      <c r="J389" s="430">
        <f t="shared" si="87"/>
        <v>1.38395002402691</v>
      </c>
      <c r="K389" s="8">
        <v>0.36</v>
      </c>
      <c r="L389" s="33">
        <v>4</v>
      </c>
      <c r="M389" s="423">
        <f t="shared" si="88"/>
        <v>1.44</v>
      </c>
      <c r="N389" s="33" t="s">
        <v>3517</v>
      </c>
      <c r="O389" s="409">
        <v>0.34</v>
      </c>
      <c r="P389" s="422">
        <v>45876</v>
      </c>
      <c r="Q389" s="422">
        <v>45904</v>
      </c>
      <c r="R389" s="423">
        <f t="shared" si="89"/>
        <v>5.8823529411764595</v>
      </c>
      <c r="S389" s="474">
        <f>IF(INDEX(Historical!$D$7:$D$1190,MATCH(B389,Historical!$B$7:$B$1192,0))=0,"n/a",(INDEX(Historical!$C$7:$C$1190,MATCH(B389,Historical!$B$7:$B$1192,0))/INDEX(Historical!$D$7:$D$1190,MATCH(B389,Historical!$B$7:$B$1192,0))-1)*100)</f>
        <v>4.7619047619047672</v>
      </c>
      <c r="T389" s="474">
        <f>IF(INDEX(Historical!$F$7:$F$1190,MATCH(B389,Historical!$B$7:$B$1192,0))=0,"n/a",((INDEX(Historical!$C$7:$C$1190,MATCH(B389,Historical!$B$7:$B$1192,0))/INDEX(Historical!$F$7:$F$1190,MATCH(B389,Historical!$B$7:$B$1192,0)))^(1/3)-1)*100)</f>
        <v>7.5860646672289311</v>
      </c>
      <c r="U389" s="474">
        <f>IF(INDEX(Historical!$H$7:$H$1190,MATCH(B389,Historical!$B$7:$B$1192,0))=0,"n/a",((INDEX(Historical!$C$7:$C$1190,MATCH(B389,Historical!$B$7:$B$1192,0))/INDEX(Historical!$H$7:$H$1190,MATCH(B389,Historical!$B$7:$B$1192,0)))^(1/5)-1)*100)</f>
        <v>8.9469548752426409</v>
      </c>
      <c r="V389" s="474">
        <f>IF(INDEX(Historical!$M$7:$M$1190,MATCH(B389,Historical!$B$7:$B$1192,0))=0,"n/a",((INDEX(Historical!$C$7:$C$1190,MATCH(B389,Historical!$B$7:$B$1192,0))/INDEX(Historical!$M$7:$M$1190,MATCH(B389,Historical!$B$7:$B$1192,0)))^(1/10)-1)*100)</f>
        <v>7.1773462536293131</v>
      </c>
      <c r="W389" s="475">
        <f t="shared" si="90"/>
        <v>1.2465547235816445</v>
      </c>
      <c r="X389" s="476">
        <f t="shared" si="91"/>
        <v>0.18337681646326381</v>
      </c>
      <c r="Y389" s="431"/>
      <c r="Z389" s="430">
        <f t="shared" si="92"/>
        <v>9.7363083164300193</v>
      </c>
      <c r="AA389" s="581">
        <f t="shared" si="93"/>
        <v>7.0351588911426646</v>
      </c>
      <c r="AB389" s="406">
        <v>12</v>
      </c>
      <c r="AC389" s="578">
        <v>14.79</v>
      </c>
      <c r="AD389" s="578" t="s">
        <v>135</v>
      </c>
      <c r="AE389" s="568">
        <v>0.95</v>
      </c>
      <c r="AF389" s="568">
        <v>1.26</v>
      </c>
      <c r="AG389" s="568">
        <v>19.7</v>
      </c>
      <c r="AH389" s="568">
        <v>-21.82</v>
      </c>
      <c r="AI389" s="568">
        <v>-9.2299999999999986</v>
      </c>
      <c r="AJ389" s="457">
        <v>48.79</v>
      </c>
      <c r="AK389" s="457">
        <v>-6.7100000000000009</v>
      </c>
      <c r="AL389" s="578">
        <v>3310</v>
      </c>
      <c r="AM389" s="578">
        <v>2.25</v>
      </c>
      <c r="AN389" s="578">
        <v>0.25</v>
      </c>
      <c r="AO389" s="510">
        <f t="shared" si="94"/>
        <v>3.295746008126887</v>
      </c>
      <c r="AP389" s="511">
        <f t="shared" si="95"/>
        <v>10.330904899269552</v>
      </c>
      <c r="AQ389" s="582">
        <f t="shared" si="96"/>
        <v>-37.233058230945396</v>
      </c>
      <c r="AR389" s="430">
        <f>INDEX(Historical!$C$7:$C$1190,MATCH(B389,Historical!$B$7:$B$1214,0))*IF(AH389="n/a",1.03,IF(AH389&lt;0,1.01,IF(AH389&gt;10,1.1,(1+AH389/100))))</f>
        <v>1.3332000000000002</v>
      </c>
      <c r="AS389" s="581">
        <f t="shared" si="97"/>
        <v>1.3465320000000003</v>
      </c>
      <c r="AT389" s="581">
        <f t="shared" si="104"/>
        <v>1.3599973200000004</v>
      </c>
      <c r="AU389" s="581">
        <f t="shared" si="104"/>
        <v>1.3735972932000005</v>
      </c>
      <c r="AV389" s="581">
        <f t="shared" si="104"/>
        <v>1.3873332661320004</v>
      </c>
      <c r="AW389" s="430">
        <f t="shared" si="99"/>
        <v>6.8006598793320023</v>
      </c>
      <c r="AX389" s="516">
        <f t="shared" si="100"/>
        <v>6.5359537523613671</v>
      </c>
      <c r="AY389" s="500">
        <v>1.21</v>
      </c>
      <c r="AZ389" s="568">
        <v>13.41</v>
      </c>
      <c r="BA389" s="568">
        <v>-38.479999999999997</v>
      </c>
      <c r="BB389" s="568">
        <v>-4.26</v>
      </c>
      <c r="BC389" s="568">
        <v>-16.400000000000002</v>
      </c>
      <c r="BE389" s="421">
        <v>2012</v>
      </c>
      <c r="BF389" s="421">
        <f t="shared" si="101"/>
        <v>1</v>
      </c>
      <c r="BG389" s="578">
        <v>11.29</v>
      </c>
      <c r="BH389" t="s">
        <v>3876</v>
      </c>
      <c r="BI389" t="s">
        <v>3877</v>
      </c>
    </row>
    <row r="390" spans="1:61" ht="11.25" customHeight="1" x14ac:dyDescent="0.25">
      <c r="A390" s="577" t="s">
        <v>4679</v>
      </c>
      <c r="B390" s="405" t="s">
        <v>4672</v>
      </c>
      <c r="C390" s="734" t="s">
        <v>107</v>
      </c>
      <c r="D390" s="734" t="s">
        <v>3646</v>
      </c>
      <c r="E390" s="504">
        <v>8</v>
      </c>
      <c r="F390" s="33">
        <v>575</v>
      </c>
      <c r="G390" s="33" t="s">
        <v>105</v>
      </c>
      <c r="H390" s="33" t="s">
        <v>105</v>
      </c>
      <c r="I390" s="573">
        <v>32.42</v>
      </c>
      <c r="J390" s="430">
        <f t="shared" si="87"/>
        <v>1.2338062924120914</v>
      </c>
      <c r="K390" s="575">
        <v>0.1</v>
      </c>
      <c r="L390" s="406">
        <v>4</v>
      </c>
      <c r="M390" s="423">
        <f t="shared" si="88"/>
        <v>0.4</v>
      </c>
      <c r="N390" s="183" t="s">
        <v>3798</v>
      </c>
      <c r="O390" s="505">
        <v>0.09</v>
      </c>
      <c r="P390" s="422">
        <v>45730</v>
      </c>
      <c r="Q390" s="422">
        <v>45748</v>
      </c>
      <c r="R390" s="423">
        <f t="shared" si="89"/>
        <v>11.111111111111121</v>
      </c>
      <c r="S390" s="474">
        <f>IF(INDEX(Historical!$D$7:$D$1190,MATCH(B390,Historical!$B$7:$B$1192,0))=0,"n/a",(INDEX(Historical!$C$7:$C$1190,MATCH(B390,Historical!$B$7:$B$1192,0))/INDEX(Historical!$D$7:$D$1190,MATCH(B390,Historical!$B$7:$B$1192,0))-1)*100)</f>
        <v>12.903225806451601</v>
      </c>
      <c r="T390" s="474">
        <f>IF(INDEX(Historical!$F$7:$F$1190,MATCH(B390,Historical!$B$7:$B$1192,0))=0,"n/a",((INDEX(Historical!$C$7:$C$1190,MATCH(B390,Historical!$B$7:$B$1192,0))/INDEX(Historical!$F$7:$F$1190,MATCH(B390,Historical!$B$7:$B$1192,0)))^(1/3)-1)*100)</f>
        <v>14.471424255333186</v>
      </c>
      <c r="U390" s="474">
        <f>IF(INDEX(Historical!$H$7:$H$1190,MATCH(B390,Historical!$B$7:$B$1192,0))=0,"n/a",((INDEX(Historical!$C$7:$C$1190,MATCH(B390,Historical!$B$7:$B$1192,0))/INDEX(Historical!$H$7:$H$1190,MATCH(B390,Historical!$B$7:$B$1192,0)))^(1/5)-1)*100)</f>
        <v>14.224458489960767</v>
      </c>
      <c r="V390" s="474" t="str">
        <f>IF(INDEX(Historical!$M$7:$M$1190,MATCH(B390,Historical!$B$7:$B$1192,0))=0,"n/a",((INDEX(Historical!$C$7:$C$1190,MATCH(B390,Historical!$B$7:$B$1192,0))/INDEX(Historical!$M$7:$M$1190,MATCH(B390,Historical!$B$7:$B$1192,0)))^(1/10)-1)*100)</f>
        <v>n/a</v>
      </c>
      <c r="W390" s="475" t="str">
        <f t="shared" si="90"/>
        <v>n/a</v>
      </c>
      <c r="X390" s="476">
        <f t="shared" si="91"/>
        <v>0.44618753105272174</v>
      </c>
      <c r="Y390" s="451"/>
      <c r="Z390" s="430">
        <f t="shared" si="92"/>
        <v>8.791208791208792</v>
      </c>
      <c r="AA390" s="581">
        <f t="shared" si="93"/>
        <v>7.1252747252747257</v>
      </c>
      <c r="AB390" s="406">
        <v>12</v>
      </c>
      <c r="AC390" s="568">
        <v>4.55</v>
      </c>
      <c r="AD390" s="568" t="s">
        <v>135</v>
      </c>
      <c r="AE390" s="568">
        <v>1.05</v>
      </c>
      <c r="AF390" s="568">
        <v>0.91</v>
      </c>
      <c r="AG390" s="568">
        <v>12.43</v>
      </c>
      <c r="AH390" s="568">
        <v>-44.230000000000004</v>
      </c>
      <c r="AI390" s="568">
        <v>42.69</v>
      </c>
      <c r="AJ390" s="568">
        <v>31.879999999999995</v>
      </c>
      <c r="AK390" s="568">
        <v>-3.11</v>
      </c>
      <c r="AL390" s="576">
        <v>1490</v>
      </c>
      <c r="AM390" s="571">
        <v>55.400000000000006</v>
      </c>
      <c r="AN390" s="568">
        <v>1.84</v>
      </c>
      <c r="AO390" s="510">
        <f t="shared" si="94"/>
        <v>8.332990057098133</v>
      </c>
      <c r="AP390" s="511">
        <f t="shared" si="95"/>
        <v>15.458264782372858</v>
      </c>
      <c r="AQ390" s="582">
        <f t="shared" si="96"/>
        <v>-46.317807628806939</v>
      </c>
      <c r="AR390" s="430">
        <f>INDEX(Historical!$C$7:$C$1190,MATCH(B390,Historical!$B$7:$B$1214,0))*IF(AH390="n/a",1.03,IF(AH390&lt;0,1.01,IF(AH390&gt;10,1.1,(1+AH390/100))))</f>
        <v>0.35349999999999998</v>
      </c>
      <c r="AS390" s="581">
        <f t="shared" si="97"/>
        <v>0.38885000000000003</v>
      </c>
      <c r="AT390" s="581">
        <f t="shared" si="104"/>
        <v>0.39273850000000005</v>
      </c>
      <c r="AU390" s="581">
        <f t="shared" si="104"/>
        <v>0.39666588500000005</v>
      </c>
      <c r="AV390" s="581">
        <f t="shared" si="104"/>
        <v>0.40063254385000008</v>
      </c>
      <c r="AW390" s="430">
        <f t="shared" si="99"/>
        <v>1.9323869288500002</v>
      </c>
      <c r="AX390" s="516">
        <f t="shared" si="100"/>
        <v>5.9604778804750156</v>
      </c>
      <c r="AY390" s="606">
        <v>1.31</v>
      </c>
      <c r="AZ390" s="571">
        <v>18.970000000000002</v>
      </c>
      <c r="BA390" s="571">
        <v>-31.630000000000003</v>
      </c>
      <c r="BB390" s="571">
        <v>-1.9900000000000002</v>
      </c>
      <c r="BC390" s="571">
        <v>-9.44</v>
      </c>
      <c r="BE390" s="421">
        <v>2018</v>
      </c>
      <c r="BF390" s="421">
        <f t="shared" si="101"/>
        <v>1</v>
      </c>
      <c r="BG390" s="578">
        <v>1.3599999999999999</v>
      </c>
      <c r="BH390" t="s">
        <v>3876</v>
      </c>
      <c r="BI390" t="s">
        <v>3877</v>
      </c>
    </row>
    <row r="391" spans="1:61" ht="11.25" customHeight="1" x14ac:dyDescent="0.25">
      <c r="A391" s="95" t="s">
        <v>4349</v>
      </c>
      <c r="B391" s="405" t="s">
        <v>1361</v>
      </c>
      <c r="C391" s="734" t="s">
        <v>107</v>
      </c>
      <c r="D391" s="734" t="s">
        <v>3652</v>
      </c>
      <c r="E391" s="504">
        <v>14</v>
      </c>
      <c r="F391" s="33">
        <v>374</v>
      </c>
      <c r="G391" s="33" t="s">
        <v>36</v>
      </c>
      <c r="H391" s="33" t="s">
        <v>36</v>
      </c>
      <c r="I391" s="573">
        <v>49.25</v>
      </c>
      <c r="J391" s="430">
        <f t="shared" ref="J391:J454" si="105">(M391/I391)*100</f>
        <v>3.0862944162436552</v>
      </c>
      <c r="K391" s="575">
        <v>0.38</v>
      </c>
      <c r="L391" s="406">
        <v>4</v>
      </c>
      <c r="M391" s="423">
        <f t="shared" ref="M391:M454" si="106">K391*L391</f>
        <v>1.52</v>
      </c>
      <c r="N391" s="183" t="s">
        <v>674</v>
      </c>
      <c r="O391" s="505">
        <v>0.37</v>
      </c>
      <c r="P391" s="422">
        <v>45905</v>
      </c>
      <c r="Q391" s="422">
        <v>45917</v>
      </c>
      <c r="R391" s="423">
        <f t="shared" ref="R391:R454" si="107">(K391-O391)/O391*100</f>
        <v>2.7027027027027053</v>
      </c>
      <c r="S391" s="474">
        <f>IF(INDEX(Historical!$D$7:$D$1190,MATCH(B391,Historical!$B$7:$B$1192,0))=0,"n/a",(INDEX(Historical!$C$7:$C$1190,MATCH(B391,Historical!$B$7:$B$1192,0))/INDEX(Historical!$D$7:$D$1190,MATCH(B391,Historical!$B$7:$B$1192,0))-1)*100)</f>
        <v>5.9701492537313383</v>
      </c>
      <c r="T391" s="474">
        <f>IF(INDEX(Historical!$F$7:$F$1190,MATCH(B391,Historical!$B$7:$B$1192,0))=0,"n/a",((INDEX(Historical!$C$7:$C$1190,MATCH(B391,Historical!$B$7:$B$1192,0))/INDEX(Historical!$F$7:$F$1190,MATCH(B391,Historical!$B$7:$B$1192,0)))^(1/3)-1)*100)</f>
        <v>6.3658248576630827</v>
      </c>
      <c r="U391" s="474">
        <f>IF(INDEX(Historical!$H$7:$H$1190,MATCH(B391,Historical!$B$7:$B$1192,0))=0,"n/a",((INDEX(Historical!$C$7:$C$1190,MATCH(B391,Historical!$B$7:$B$1192,0))/INDEX(Historical!$H$7:$H$1190,MATCH(B391,Historical!$B$7:$B$1192,0)))^(1/5)-1)*100)</f>
        <v>6.0221228731003551</v>
      </c>
      <c r="V391" s="474">
        <f>IF(INDEX(Historical!$M$7:$M$1190,MATCH(B391,Historical!$B$7:$B$1192,0))=0,"n/a",((INDEX(Historical!$C$7:$C$1190,MATCH(B391,Historical!$B$7:$B$1192,0))/INDEX(Historical!$M$7:$M$1190,MATCH(B391,Historical!$B$7:$B$1192,0)))^(1/10)-1)*100)</f>
        <v>11.45632282985558</v>
      </c>
      <c r="W391" s="475">
        <f t="shared" ref="W391:W454" si="108">IF(OR(U391&lt;=0,U391="n/a",V391&lt;=0,V391="n/a"),"n/a",U391/V391)</f>
        <v>0.52565932040658725</v>
      </c>
      <c r="X391" s="476">
        <f t="shared" ref="X391:X454" si="109">IF(OR(AJ391&lt;=0,AJ391="n/a",U391&lt;=0,U391="n/a"),"n/a",U391/AJ391)</f>
        <v>0.58128599161200345</v>
      </c>
      <c r="Y391" s="574"/>
      <c r="Z391" s="430">
        <f t="shared" ref="Z391:Z454" si="110">IF(OR(AC391&lt;0.01,AC391="n/a"),"n/a",M391/AC391*100)</f>
        <v>30.218687872763418</v>
      </c>
      <c r="AA391" s="581">
        <f t="shared" ref="AA391:AA454" si="111">IF(OR(AC391&lt;0.01,AC391="n/a"),"n/a",I391/AC391)</f>
        <v>9.791252485089462</v>
      </c>
      <c r="AB391" s="406">
        <v>12</v>
      </c>
      <c r="AC391" s="568">
        <v>5.03</v>
      </c>
      <c r="AD391" s="568">
        <v>2.4300000000000002</v>
      </c>
      <c r="AE391" s="568">
        <v>2.17</v>
      </c>
      <c r="AF391" s="568">
        <v>1.27</v>
      </c>
      <c r="AG391" s="568">
        <v>13.77</v>
      </c>
      <c r="AH391" s="568">
        <v>4.55</v>
      </c>
      <c r="AI391" s="568">
        <v>4.8899999999999997</v>
      </c>
      <c r="AJ391" s="568">
        <v>10.36</v>
      </c>
      <c r="AK391" s="568">
        <v>4.03</v>
      </c>
      <c r="AL391" s="576">
        <v>800.25</v>
      </c>
      <c r="AM391" s="571">
        <v>4.4799999999999995</v>
      </c>
      <c r="AN391" s="568">
        <v>1.18</v>
      </c>
      <c r="AO391" s="510">
        <f t="shared" ref="AO391:AO454" si="112">IF(U391="n/a","n/a",IF(AA391&lt;0,"n/a",IF(AA391="n/a","n/a",J391+U391-AA391)))</f>
        <v>-0.68283519574545082</v>
      </c>
      <c r="AP391" s="511">
        <f t="shared" ref="AP391:AP454" si="113">IF(U391="n/a","n/a",J391+U391)</f>
        <v>9.1084172893440112</v>
      </c>
      <c r="AQ391" s="582">
        <f t="shared" ref="AQ391:AQ454" si="114">IF(OR(AC391&lt;0.01,AC391="n/a",AF391="n/a"),"n/a",(I391/SQRT(22.5*AC391*(I391/AF391))-1)*100)</f>
        <v>-25.658772747811</v>
      </c>
      <c r="AR391" s="430">
        <f>INDEX(Historical!$C$7:$C$1190,MATCH(B391,Historical!$B$7:$B$1214,0))*IF(AH391="n/a",1.03,IF(AH391&lt;0,1.01,IF(AH391&gt;10,1.1,(1+AH391/100))))</f>
        <v>1.48461</v>
      </c>
      <c r="AS391" s="581">
        <f t="shared" ref="AS391:AS454" si="115">IF($AI391="n/a",1.03*AR391,IF($AI391&lt;0,1.01*AR391,IF($AI391&gt;10,1.1*AR391,(1+$AI391/100)*AR391)))</f>
        <v>1.557207429</v>
      </c>
      <c r="AT391" s="581">
        <f t="shared" si="104"/>
        <v>1.6199628883887001</v>
      </c>
      <c r="AU391" s="581">
        <f t="shared" si="104"/>
        <v>1.6852473927907647</v>
      </c>
      <c r="AV391" s="581">
        <f t="shared" si="104"/>
        <v>1.7531628627202325</v>
      </c>
      <c r="AW391" s="430">
        <f t="shared" ref="AW391:AW454" si="116">SUM(AR391:AV391)</f>
        <v>8.100190572899697</v>
      </c>
      <c r="AX391" s="516">
        <f t="shared" ref="AX391:AX454" si="117">AW391/I391*100</f>
        <v>16.44708745766436</v>
      </c>
      <c r="AY391" s="606">
        <v>0.96</v>
      </c>
      <c r="AZ391" s="571">
        <v>30.43</v>
      </c>
      <c r="BA391" s="571">
        <v>-7.04</v>
      </c>
      <c r="BB391" s="571">
        <v>4.09</v>
      </c>
      <c r="BC391" s="571">
        <v>6.88</v>
      </c>
      <c r="BE391" s="421">
        <v>2012</v>
      </c>
      <c r="BF391" s="421">
        <f t="shared" si="101"/>
        <v>1</v>
      </c>
      <c r="BG391" s="578">
        <v>1.38</v>
      </c>
      <c r="BH391" t="s">
        <v>3876</v>
      </c>
      <c r="BI391" t="s">
        <v>3877</v>
      </c>
    </row>
    <row r="392" spans="1:61" ht="11.25" customHeight="1" x14ac:dyDescent="0.25">
      <c r="A392" s="8" t="s">
        <v>4351</v>
      </c>
      <c r="B392" s="405" t="s">
        <v>271</v>
      </c>
      <c r="C392" s="734" t="s">
        <v>243</v>
      </c>
      <c r="D392" s="734" t="s">
        <v>3666</v>
      </c>
      <c r="E392" s="504">
        <v>49</v>
      </c>
      <c r="F392" s="33">
        <v>51</v>
      </c>
      <c r="G392" s="33" t="s">
        <v>36</v>
      </c>
      <c r="H392" s="33" t="s">
        <v>114</v>
      </c>
      <c r="I392" s="568">
        <v>313.54000000000002</v>
      </c>
      <c r="J392" s="430">
        <f t="shared" si="105"/>
        <v>2.2580850928111245</v>
      </c>
      <c r="K392" s="575">
        <v>1.77</v>
      </c>
      <c r="L392" s="406">
        <v>4</v>
      </c>
      <c r="M392" s="423">
        <f t="shared" si="106"/>
        <v>7.08</v>
      </c>
      <c r="N392" s="183" t="s">
        <v>147</v>
      </c>
      <c r="O392" s="505">
        <v>1.67</v>
      </c>
      <c r="P392" s="422">
        <v>45628</v>
      </c>
      <c r="Q392" s="422">
        <v>45642</v>
      </c>
      <c r="R392" s="423">
        <f t="shared" si="107"/>
        <v>5.9880239520958138</v>
      </c>
      <c r="S392" s="474">
        <f>IF(INDEX(Historical!$D$7:$D$1190,MATCH(B392,Historical!$B$7:$B$1192,0))=0,"n/a",(INDEX(Historical!$C$7:$C$1190,MATCH(B392,Historical!$B$7:$B$1192,0))/INDEX(Historical!$D$7:$D$1190,MATCH(B392,Historical!$B$7:$B$1192,0))-1)*100)</f>
        <v>8.8282504012840981</v>
      </c>
      <c r="T392" s="474">
        <f>IF(INDEX(Historical!$F$7:$F$1190,MATCH(B392,Historical!$B$7:$B$1192,0))=0,"n/a",((INDEX(Historical!$C$7:$C$1190,MATCH(B392,Historical!$B$7:$B$1192,0))/INDEX(Historical!$F$7:$F$1190,MATCH(B392,Historical!$B$7:$B$1192,0)))^(1/3)-1)*100)</f>
        <v>8.8988926195461282</v>
      </c>
      <c r="U392" s="474">
        <f>IF(INDEX(Historical!$H$7:$H$1190,MATCH(B392,Historical!$B$7:$B$1192,0))=0,"n/a",((INDEX(Historical!$C$7:$C$1190,MATCH(B392,Historical!$B$7:$B$1192,0))/INDEX(Historical!$H$7:$H$1190,MATCH(B392,Historical!$B$7:$B$1192,0)))^(1/5)-1)*100)</f>
        <v>7.4666498925635594</v>
      </c>
      <c r="V392" s="474">
        <f>IF(INDEX(Historical!$M$7:$M$1190,MATCH(B392,Historical!$B$7:$B$1192,0))=0,"n/a",((INDEX(Historical!$C$7:$C$1190,MATCH(B392,Historical!$B$7:$B$1192,0))/INDEX(Historical!$M$7:$M$1190,MATCH(B392,Historical!$B$7:$B$1192,0)))^(1/10)-1)*100)</f>
        <v>7.531470541009222</v>
      </c>
      <c r="W392" s="475">
        <f t="shared" si="108"/>
        <v>0.99139336095219244</v>
      </c>
      <c r="X392" s="476">
        <f t="shared" si="109"/>
        <v>0.97475847161404172</v>
      </c>
      <c r="Y392" s="733"/>
      <c r="Z392" s="430">
        <f t="shared" si="110"/>
        <v>60.61643835616438</v>
      </c>
      <c r="AA392" s="581">
        <f t="shared" si="111"/>
        <v>26.844178082191782</v>
      </c>
      <c r="AB392" s="406">
        <v>12</v>
      </c>
      <c r="AC392" s="568">
        <v>11.68</v>
      </c>
      <c r="AD392" s="568">
        <v>3.66</v>
      </c>
      <c r="AE392" s="568">
        <v>8.59</v>
      </c>
      <c r="AF392" s="568" t="s">
        <v>135</v>
      </c>
      <c r="AG392" s="570" t="s">
        <v>135</v>
      </c>
      <c r="AH392" s="568">
        <v>5.4</v>
      </c>
      <c r="AI392" s="568">
        <v>8.3000000000000007</v>
      </c>
      <c r="AJ392" s="568">
        <v>7.66</v>
      </c>
      <c r="AK392" s="568">
        <v>7.3400000000000007</v>
      </c>
      <c r="AL392" s="576">
        <v>223740</v>
      </c>
      <c r="AM392" s="571">
        <v>0.08</v>
      </c>
      <c r="AN392" s="568" t="s">
        <v>135</v>
      </c>
      <c r="AO392" s="510">
        <f t="shared" si="112"/>
        <v>-17.119443096817097</v>
      </c>
      <c r="AP392" s="511">
        <f t="shared" si="113"/>
        <v>9.7247349853746847</v>
      </c>
      <c r="AQ392" s="582" t="str">
        <f t="shared" si="114"/>
        <v>n/a</v>
      </c>
      <c r="AR392" s="430">
        <f>INDEX(Historical!$C$7:$C$1190,MATCH(B392,Historical!$B$7:$B$1214,0))*IF(AH392="n/a",1.03,IF(AH392&lt;0,1.01,IF(AH392&gt;10,1.1,(1+AH392/100))))</f>
        <v>7.1461200000000007</v>
      </c>
      <c r="AS392" s="581">
        <f t="shared" si="115"/>
        <v>7.7392479600000001</v>
      </c>
      <c r="AT392" s="581">
        <f t="shared" si="104"/>
        <v>8.3073087602640001</v>
      </c>
      <c r="AU392" s="581">
        <f t="shared" si="104"/>
        <v>8.917065223267377</v>
      </c>
      <c r="AV392" s="581">
        <f t="shared" si="104"/>
        <v>9.5715778106552012</v>
      </c>
      <c r="AW392" s="430">
        <f t="shared" si="116"/>
        <v>41.681319754186575</v>
      </c>
      <c r="AX392" s="516">
        <f t="shared" si="117"/>
        <v>13.293780619438211</v>
      </c>
      <c r="AY392" s="606">
        <v>0.5</v>
      </c>
      <c r="AZ392" s="571">
        <v>13.38</v>
      </c>
      <c r="BA392" s="571">
        <v>-3.92</v>
      </c>
      <c r="BB392" s="571">
        <v>4.1300000000000008</v>
      </c>
      <c r="BC392" s="571">
        <v>3.81</v>
      </c>
      <c r="BE392" s="421">
        <v>1976</v>
      </c>
      <c r="BF392" s="421">
        <f t="shared" si="101"/>
        <v>5</v>
      </c>
      <c r="BG392" s="578">
        <v>14.81</v>
      </c>
      <c r="BH392" t="s">
        <v>3876</v>
      </c>
      <c r="BI392" t="s">
        <v>3877</v>
      </c>
    </row>
    <row r="393" spans="1:61" ht="11.25" customHeight="1" x14ac:dyDescent="0.25">
      <c r="A393" s="95" t="s">
        <v>4352</v>
      </c>
      <c r="B393" s="405" t="s">
        <v>646</v>
      </c>
      <c r="C393" s="734" t="s">
        <v>3535</v>
      </c>
      <c r="D393" s="734" t="s">
        <v>3641</v>
      </c>
      <c r="E393" s="504">
        <v>23</v>
      </c>
      <c r="F393" s="33">
        <v>152</v>
      </c>
      <c r="G393" s="33" t="s">
        <v>105</v>
      </c>
      <c r="H393" s="33" t="s">
        <v>105</v>
      </c>
      <c r="I393" s="573">
        <v>65</v>
      </c>
      <c r="J393" s="430">
        <f t="shared" si="105"/>
        <v>2.8000000000000003</v>
      </c>
      <c r="K393" s="575">
        <v>0.45500000000000002</v>
      </c>
      <c r="L393" s="406">
        <v>4</v>
      </c>
      <c r="M393" s="423">
        <f t="shared" si="106"/>
        <v>1.82</v>
      </c>
      <c r="N393" s="183" t="s">
        <v>749</v>
      </c>
      <c r="O393" s="505">
        <v>0.45400000000000001</v>
      </c>
      <c r="P393" s="422">
        <v>45618</v>
      </c>
      <c r="Q393" s="422">
        <v>45632</v>
      </c>
      <c r="R393" s="423">
        <f t="shared" si="107"/>
        <v>0.22026431718061693</v>
      </c>
      <c r="S393" s="474">
        <f>IF(INDEX(Historical!$D$7:$D$1190,MATCH(B393,Historical!$B$7:$B$1192,0))=0,"n/a",(INDEX(Historical!$C$7:$C$1190,MATCH(B393,Historical!$B$7:$B$1192,0))/INDEX(Historical!$D$7:$D$1190,MATCH(B393,Historical!$B$7:$B$1192,0))-1)*100)</f>
        <v>13.899371069182376</v>
      </c>
      <c r="T393" s="474">
        <f>IF(INDEX(Historical!$F$7:$F$1190,MATCH(B393,Historical!$B$7:$B$1192,0))=0,"n/a",((INDEX(Historical!$C$7:$C$1190,MATCH(B393,Historical!$B$7:$B$1192,0))/INDEX(Historical!$F$7:$F$1190,MATCH(B393,Historical!$B$7:$B$1192,0)))^(1/3)-1)*100)</f>
        <v>28.575913487280236</v>
      </c>
      <c r="U393" s="474">
        <f>IF(INDEX(Historical!$H$7:$H$1190,MATCH(B393,Historical!$B$7:$B$1192,0))=0,"n/a",((INDEX(Historical!$C$7:$C$1190,MATCH(B393,Historical!$B$7:$B$1192,0))/INDEX(Historical!$H$7:$H$1190,MATCH(B393,Historical!$B$7:$B$1192,0)))^(1/5)-1)*100)</f>
        <v>19.878368567091265</v>
      </c>
      <c r="V393" s="474">
        <f>IF(INDEX(Historical!$M$7:$M$1190,MATCH(B393,Historical!$B$7:$B$1192,0))=0,"n/a",((INDEX(Historical!$C$7:$C$1190,MATCH(B393,Historical!$B$7:$B$1192,0))/INDEX(Historical!$M$7:$M$1190,MATCH(B393,Historical!$B$7:$B$1192,0)))^(1/10)-1)*100)</f>
        <v>9.7929248200530949</v>
      </c>
      <c r="W393" s="475">
        <f t="shared" si="108"/>
        <v>2.0298704352744625</v>
      </c>
      <c r="X393" s="476" t="str">
        <f t="shared" si="109"/>
        <v>n/a</v>
      </c>
      <c r="Y393" s="574"/>
      <c r="Z393" s="430" t="str">
        <f t="shared" si="110"/>
        <v>n/a</v>
      </c>
      <c r="AA393" s="581" t="str">
        <f t="shared" si="111"/>
        <v>n/a</v>
      </c>
      <c r="AB393" s="406">
        <v>3</v>
      </c>
      <c r="AC393" s="568">
        <v>-0.33</v>
      </c>
      <c r="AD393" s="568" t="s">
        <v>135</v>
      </c>
      <c r="AE393" s="568">
        <v>8.2799999999999994</v>
      </c>
      <c r="AF393" s="568">
        <v>5.12</v>
      </c>
      <c r="AG393" s="568">
        <v>-2.2399999999999998</v>
      </c>
      <c r="AH393" s="568">
        <v>11.49</v>
      </c>
      <c r="AI393" s="568">
        <v>74.44</v>
      </c>
      <c r="AJ393" s="568" t="s">
        <v>135</v>
      </c>
      <c r="AK393" s="568">
        <v>36.590000000000003</v>
      </c>
      <c r="AL393" s="576">
        <v>35080</v>
      </c>
      <c r="AM393" s="571">
        <v>2.11</v>
      </c>
      <c r="AN393" s="568">
        <v>0.8</v>
      </c>
      <c r="AO393" s="510" t="str">
        <f t="shared" si="112"/>
        <v>n/a</v>
      </c>
      <c r="AP393" s="511">
        <f t="shared" si="113"/>
        <v>22.678368567091265</v>
      </c>
      <c r="AQ393" s="582" t="str">
        <f t="shared" si="114"/>
        <v>n/a</v>
      </c>
      <c r="AR393" s="430">
        <f>INDEX(Historical!$C$7:$C$1190,MATCH(B393,Historical!$B$7:$B$1214,0))*IF(AH393="n/a",1.03,IF(AH393&lt;0,1.01,IF(AH393&gt;10,1.1,(1+AH393/100))))</f>
        <v>1.9921000000000002</v>
      </c>
      <c r="AS393" s="581">
        <f t="shared" si="115"/>
        <v>2.1913100000000005</v>
      </c>
      <c r="AT393" s="581">
        <f t="shared" si="104"/>
        <v>2.4104410000000009</v>
      </c>
      <c r="AU393" s="581">
        <f t="shared" si="104"/>
        <v>2.6514851000000013</v>
      </c>
      <c r="AV393" s="581">
        <f t="shared" si="104"/>
        <v>2.9166336100000017</v>
      </c>
      <c r="AW393" s="430">
        <f t="shared" si="116"/>
        <v>12.161969710000005</v>
      </c>
      <c r="AX393" s="516">
        <f t="shared" si="117"/>
        <v>18.71072263076924</v>
      </c>
      <c r="AY393" s="606">
        <v>1.54</v>
      </c>
      <c r="AZ393" s="571">
        <v>90.48</v>
      </c>
      <c r="BA393" s="571">
        <v>-21.36</v>
      </c>
      <c r="BB393" s="571">
        <v>-6.29</v>
      </c>
      <c r="BC393" s="571">
        <v>9.09</v>
      </c>
      <c r="BE393" s="421">
        <v>2002</v>
      </c>
      <c r="BF393" s="421">
        <f t="shared" si="101"/>
        <v>2</v>
      </c>
      <c r="BG393" s="578">
        <v>-0.96</v>
      </c>
      <c r="BH393" t="s">
        <v>3876</v>
      </c>
      <c r="BI393" t="s">
        <v>3877</v>
      </c>
    </row>
    <row r="394" spans="1:61" s="540" customFormat="1" ht="11.25" customHeight="1" x14ac:dyDescent="0.25">
      <c r="A394" s="523" t="s">
        <v>4353</v>
      </c>
      <c r="B394" s="546" t="s">
        <v>642</v>
      </c>
      <c r="C394" s="734" t="s">
        <v>152</v>
      </c>
      <c r="D394" s="734" t="s">
        <v>3637</v>
      </c>
      <c r="E394" s="524">
        <v>18</v>
      </c>
      <c r="F394" s="33">
        <v>227</v>
      </c>
      <c r="G394" s="720" t="s">
        <v>114</v>
      </c>
      <c r="H394" s="720" t="s">
        <v>114</v>
      </c>
      <c r="I394" s="525">
        <v>686.64</v>
      </c>
      <c r="J394" s="526">
        <f t="shared" si="105"/>
        <v>0.47768845392054055</v>
      </c>
      <c r="K394" s="527">
        <v>0.82</v>
      </c>
      <c r="L394" s="528">
        <v>4</v>
      </c>
      <c r="M394" s="529">
        <f t="shared" si="106"/>
        <v>3.28</v>
      </c>
      <c r="N394" s="530" t="s">
        <v>162</v>
      </c>
      <c r="O394" s="531">
        <v>0.71</v>
      </c>
      <c r="P394" s="714">
        <v>45902</v>
      </c>
      <c r="Q394" s="714">
        <v>45931</v>
      </c>
      <c r="R394" s="529">
        <f t="shared" si="107"/>
        <v>15.492957746478872</v>
      </c>
      <c r="S394" s="474">
        <f>IF(INDEX(Historical!$D$7:$D$1190,MATCH(B394,Historical!$B$7:$B$1192,0))=0,"n/a",(INDEX(Historical!$C$7:$C$1190,MATCH(B394,Historical!$B$7:$B$1192,0))/INDEX(Historical!$D$7:$D$1190,MATCH(B394,Historical!$B$7:$B$1192,0))-1)*100)</f>
        <v>14.732142857142838</v>
      </c>
      <c r="T394" s="474">
        <f>IF(INDEX(Historical!$F$7:$F$1190,MATCH(B394,Historical!$B$7:$B$1192,0))=0,"n/a",((INDEX(Historical!$C$7:$C$1190,MATCH(B394,Historical!$B$7:$B$1192,0))/INDEX(Historical!$F$7:$F$1190,MATCH(B394,Historical!$B$7:$B$1192,0)))^(1/3)-1)*100)</f>
        <v>14.102634894471478</v>
      </c>
      <c r="U394" s="474">
        <f>IF(INDEX(Historical!$H$7:$H$1190,MATCH(B394,Historical!$B$7:$B$1192,0))=0,"n/a",((INDEX(Historical!$C$7:$C$1190,MATCH(B394,Historical!$B$7:$B$1192,0))/INDEX(Historical!$H$7:$H$1190,MATCH(B394,Historical!$B$7:$B$1192,0)))^(1/5)-1)*100)</f>
        <v>10.218680443770189</v>
      </c>
      <c r="V394" s="474">
        <f>IF(INDEX(Historical!$M$7:$M$1190,MATCH(B394,Historical!$B$7:$B$1192,0))=0,"n/a",((INDEX(Historical!$C$7:$C$1190,MATCH(B394,Historical!$B$7:$B$1192,0))/INDEX(Historical!$M$7:$M$1190,MATCH(B394,Historical!$B$7:$B$1192,0)))^(1/10)-1)*100)</f>
        <v>10.348437745067841</v>
      </c>
      <c r="W394" s="475">
        <f t="shared" si="108"/>
        <v>0.98746117003414402</v>
      </c>
      <c r="X394" s="476">
        <f t="shared" si="109"/>
        <v>0.26154800214410517</v>
      </c>
      <c r="Y394" s="543"/>
      <c r="Z394" s="526">
        <f t="shared" si="110"/>
        <v>13.088587390263367</v>
      </c>
      <c r="AA394" s="533">
        <f t="shared" si="111"/>
        <v>27.399840383080608</v>
      </c>
      <c r="AB394" s="528">
        <v>3</v>
      </c>
      <c r="AC394" s="534">
        <v>25.06</v>
      </c>
      <c r="AD394" s="534">
        <v>2.14</v>
      </c>
      <c r="AE394" s="534">
        <v>0.23</v>
      </c>
      <c r="AF394" s="534" t="s">
        <v>135</v>
      </c>
      <c r="AG394" s="534" t="s">
        <v>135</v>
      </c>
      <c r="AH394" s="534">
        <v>13.459999999999999</v>
      </c>
      <c r="AI394" s="534">
        <v>12.049999999999999</v>
      </c>
      <c r="AJ394" s="534">
        <v>39.07</v>
      </c>
      <c r="AK394" s="534">
        <v>12.809999999999999</v>
      </c>
      <c r="AL394" s="535">
        <v>85410</v>
      </c>
      <c r="AM394" s="536">
        <v>0.26</v>
      </c>
      <c r="AN394" s="534" t="s">
        <v>135</v>
      </c>
      <c r="AO394" s="537">
        <f t="shared" si="112"/>
        <v>-16.703471485389876</v>
      </c>
      <c r="AP394" s="538">
        <f t="shared" si="113"/>
        <v>10.69636889769073</v>
      </c>
      <c r="AQ394" s="582" t="str">
        <f t="shared" si="114"/>
        <v>n/a</v>
      </c>
      <c r="AR394" s="430">
        <f>INDEX(Historical!$C$7:$C$1190,MATCH(B394,Historical!$B$7:$B$1214,0))*IF(AH394="n/a",1.03,IF(AH394&lt;0,1.01,IF(AH394&gt;10,1.1,(1+AH394/100))))</f>
        <v>2.827</v>
      </c>
      <c r="AS394" s="533">
        <f t="shared" si="115"/>
        <v>3.1097000000000001</v>
      </c>
      <c r="AT394" s="533">
        <f t="shared" si="104"/>
        <v>3.4206700000000003</v>
      </c>
      <c r="AU394" s="533">
        <f t="shared" si="104"/>
        <v>3.7627370000000004</v>
      </c>
      <c r="AV394" s="533">
        <f t="shared" si="104"/>
        <v>4.1390107000000009</v>
      </c>
      <c r="AW394" s="526">
        <f t="shared" si="116"/>
        <v>17.259117700000001</v>
      </c>
      <c r="AX394" s="539">
        <f t="shared" si="117"/>
        <v>2.5135613567517185</v>
      </c>
      <c r="AY394" s="607">
        <v>0.51</v>
      </c>
      <c r="AZ394" s="536">
        <v>47.85</v>
      </c>
      <c r="BA394" s="536">
        <v>-6.9500000000000011</v>
      </c>
      <c r="BB394" s="536">
        <v>-2.2599999999999998</v>
      </c>
      <c r="BC394" s="536">
        <v>4.1399999999999997</v>
      </c>
      <c r="BD394" s="592"/>
      <c r="BE394" s="421">
        <v>2008</v>
      </c>
      <c r="BF394" s="421">
        <f t="shared" si="101"/>
        <v>2</v>
      </c>
      <c r="BG394" s="559">
        <v>4.1399999999999997</v>
      </c>
      <c r="BH394" t="s">
        <v>3876</v>
      </c>
      <c r="BI394" t="s">
        <v>3877</v>
      </c>
    </row>
    <row r="395" spans="1:61" ht="11.25" customHeight="1" x14ac:dyDescent="0.25">
      <c r="A395" s="8" t="s">
        <v>4354</v>
      </c>
      <c r="B395" s="405" t="s">
        <v>1379</v>
      </c>
      <c r="C395" s="734" t="s">
        <v>107</v>
      </c>
      <c r="D395" s="734" t="s">
        <v>3649</v>
      </c>
      <c r="E395" s="504">
        <v>16</v>
      </c>
      <c r="F395" s="33">
        <v>248</v>
      </c>
      <c r="G395" s="33" t="s">
        <v>105</v>
      </c>
      <c r="H395" s="33" t="s">
        <v>105</v>
      </c>
      <c r="I395" s="573">
        <v>509.76</v>
      </c>
      <c r="J395" s="430">
        <f t="shared" si="105"/>
        <v>0.73760200878844939</v>
      </c>
      <c r="K395" s="575">
        <v>0.94</v>
      </c>
      <c r="L395" s="406">
        <v>4</v>
      </c>
      <c r="M395" s="423">
        <f t="shared" si="106"/>
        <v>3.76</v>
      </c>
      <c r="N395" s="183" t="s">
        <v>110</v>
      </c>
      <c r="O395" s="505">
        <v>0.85</v>
      </c>
      <c r="P395" s="422">
        <v>45713</v>
      </c>
      <c r="Q395" s="422">
        <v>45730</v>
      </c>
      <c r="R395" s="423">
        <f t="shared" si="107"/>
        <v>10.588235294117645</v>
      </c>
      <c r="S395" s="474">
        <f>IF(INDEX(Historical!$D$7:$D$1190,MATCH(B395,Historical!$B$7:$B$1192,0))=0,"n/a",(INDEX(Historical!$C$7:$C$1190,MATCH(B395,Historical!$B$7:$B$1192,0))/INDEX(Historical!$D$7:$D$1190,MATCH(B395,Historical!$B$7:$B$1192,0))-1)*100)</f>
        <v>10.389610389610393</v>
      </c>
      <c r="T395" s="474">
        <f>IF(INDEX(Historical!$F$7:$F$1190,MATCH(B395,Historical!$B$7:$B$1192,0))=0,"n/a",((INDEX(Historical!$C$7:$C$1190,MATCH(B395,Historical!$B$7:$B$1192,0))/INDEX(Historical!$F$7:$F$1190,MATCH(B395,Historical!$B$7:$B$1192,0)))^(1/3)-1)*100)</f>
        <v>11.090199170795811</v>
      </c>
      <c r="U395" s="474">
        <f>IF(INDEX(Historical!$H$7:$H$1190,MATCH(B395,Historical!$B$7:$B$1192,0))=0,"n/a",((INDEX(Historical!$C$7:$C$1190,MATCH(B395,Historical!$B$7:$B$1192,0))/INDEX(Historical!$H$7:$H$1190,MATCH(B395,Historical!$B$7:$B$1192,0)))^(1/5)-1)*100)</f>
        <v>11.196158593857874</v>
      </c>
      <c r="V395" s="474">
        <f>IF(INDEX(Historical!$M$7:$M$1190,MATCH(B395,Historical!$B$7:$B$1192,0))=0,"n/a",((INDEX(Historical!$C$7:$C$1190,MATCH(B395,Historical!$B$7:$B$1192,0))/INDEX(Historical!$M$7:$M$1190,MATCH(B395,Historical!$B$7:$B$1192,0)))^(1/10)-1)*100)</f>
        <v>11.744482717525218</v>
      </c>
      <c r="W395" s="475">
        <f t="shared" si="108"/>
        <v>0.9533121945976275</v>
      </c>
      <c r="X395" s="476">
        <f t="shared" si="109"/>
        <v>1.286914780903204</v>
      </c>
      <c r="Y395" s="439"/>
      <c r="Z395" s="430">
        <f t="shared" si="110"/>
        <v>31.945624468988953</v>
      </c>
      <c r="AA395" s="581">
        <f t="shared" si="111"/>
        <v>43.310110450297366</v>
      </c>
      <c r="AB395" s="406">
        <v>12</v>
      </c>
      <c r="AC395" s="568">
        <v>11.77</v>
      </c>
      <c r="AD395" s="568">
        <v>3.58</v>
      </c>
      <c r="AE395" s="568">
        <v>12.52</v>
      </c>
      <c r="AF395" s="568">
        <v>23.15</v>
      </c>
      <c r="AG395" s="570">
        <v>55.179999999999993</v>
      </c>
      <c r="AH395" s="568">
        <v>11.37</v>
      </c>
      <c r="AI395" s="568">
        <v>12.34</v>
      </c>
      <c r="AJ395" s="568">
        <v>8.6999999999999993</v>
      </c>
      <c r="AK395" s="568">
        <v>12.11</v>
      </c>
      <c r="AL395" s="576">
        <v>91450</v>
      </c>
      <c r="AM395" s="572">
        <v>0.11</v>
      </c>
      <c r="AN395" s="568">
        <v>1.84</v>
      </c>
      <c r="AO395" s="510">
        <f t="shared" si="112"/>
        <v>-31.376349847651042</v>
      </c>
      <c r="AP395" s="511">
        <f t="shared" si="113"/>
        <v>11.933760602646323</v>
      </c>
      <c r="AQ395" s="582">
        <f t="shared" si="114"/>
        <v>567.54244373568872</v>
      </c>
      <c r="AR395" s="430">
        <f>INDEX(Historical!$C$7:$C$1190,MATCH(B395,Historical!$B$7:$B$1214,0))*IF(AH395="n/a",1.03,IF(AH395&lt;0,1.01,IF(AH395&gt;10,1.1,(1+AH395/100))))</f>
        <v>3.74</v>
      </c>
      <c r="AS395" s="581">
        <f t="shared" si="115"/>
        <v>4.1140000000000008</v>
      </c>
      <c r="AT395" s="581">
        <f t="shared" si="104"/>
        <v>4.5254000000000012</v>
      </c>
      <c r="AU395" s="581">
        <f t="shared" si="104"/>
        <v>4.977940000000002</v>
      </c>
      <c r="AV395" s="581">
        <f t="shared" si="104"/>
        <v>5.4757340000000028</v>
      </c>
      <c r="AW395" s="430">
        <f t="shared" si="116"/>
        <v>22.833074000000007</v>
      </c>
      <c r="AX395" s="516">
        <f t="shared" si="117"/>
        <v>4.4791811833019475</v>
      </c>
      <c r="AY395" s="606">
        <v>1.41</v>
      </c>
      <c r="AZ395" s="571">
        <v>34.599999999999994</v>
      </c>
      <c r="BA395" s="571">
        <v>-4.17</v>
      </c>
      <c r="BB395" s="571">
        <v>0.88</v>
      </c>
      <c r="BC395" s="571">
        <v>5.72</v>
      </c>
      <c r="BE395" s="421">
        <v>2010</v>
      </c>
      <c r="BF395" s="421">
        <f t="shared" si="101"/>
        <v>1</v>
      </c>
      <c r="BG395" s="578">
        <v>13.98</v>
      </c>
      <c r="BH395" t="s">
        <v>3876</v>
      </c>
      <c r="BI395" t="s">
        <v>3877</v>
      </c>
    </row>
    <row r="396" spans="1:61" ht="12.75" customHeight="1" x14ac:dyDescent="0.25">
      <c r="A396" s="477" t="s">
        <v>4356</v>
      </c>
      <c r="B396" s="405" t="s">
        <v>3298</v>
      </c>
      <c r="C396" s="734" t="s">
        <v>127</v>
      </c>
      <c r="D396" s="734" t="s">
        <v>3642</v>
      </c>
      <c r="E396" s="504">
        <v>14</v>
      </c>
      <c r="F396" s="33">
        <v>377</v>
      </c>
      <c r="G396" s="33" t="s">
        <v>105</v>
      </c>
      <c r="H396" s="33" t="s">
        <v>105</v>
      </c>
      <c r="I396" s="395">
        <v>61.45</v>
      </c>
      <c r="J396" s="430">
        <f t="shared" si="105"/>
        <v>3.254678600488202</v>
      </c>
      <c r="K396" s="8">
        <v>0.5</v>
      </c>
      <c r="L396" s="33">
        <v>4</v>
      </c>
      <c r="M396" s="423">
        <f t="shared" si="106"/>
        <v>2</v>
      </c>
      <c r="N396" s="33" t="s">
        <v>126</v>
      </c>
      <c r="O396" s="409">
        <v>0.47</v>
      </c>
      <c r="P396" s="422">
        <v>45930</v>
      </c>
      <c r="Q396" s="422">
        <v>45944</v>
      </c>
      <c r="R396" s="423">
        <f t="shared" si="107"/>
        <v>6.3829787234042614</v>
      </c>
      <c r="S396" s="474">
        <f>IF(INDEX(Historical!$D$7:$D$1190,MATCH(B396,Historical!$B$7:$B$1192,0))=0,"n/a",(INDEX(Historical!$C$7:$C$1190,MATCH(B396,Historical!$B$7:$B$1192,0))/INDEX(Historical!$D$7:$D$1190,MATCH(B396,Historical!$B$7:$B$1192,0))-1)*100)</f>
        <v>10.443037974683556</v>
      </c>
      <c r="T396" s="474">
        <f>IF(INDEX(Historical!$F$7:$F$1190,MATCH(B396,Historical!$B$7:$B$1192,0))=0,"n/a",((INDEX(Historical!$C$7:$C$1190,MATCH(B396,Historical!$B$7:$B$1192,0))/INDEX(Historical!$F$7:$F$1190,MATCH(B396,Historical!$B$7:$B$1192,0)))^(1/3)-1)*100)</f>
        <v>10.452416262615106</v>
      </c>
      <c r="U396" s="474">
        <f>IF(INDEX(Historical!$H$7:$H$1190,MATCH(B396,Historical!$B$7:$B$1192,0))=0,"n/a",((INDEX(Historical!$C$7:$C$1190,MATCH(B396,Historical!$B$7:$B$1192,0))/INDEX(Historical!$H$7:$H$1190,MATCH(B396,Historical!$B$7:$B$1192,0)))^(1/5)-1)*100)</f>
        <v>10.37968864885077</v>
      </c>
      <c r="V396" s="474">
        <f>IF(INDEX(Historical!$M$7:$M$1190,MATCH(B396,Historical!$B$7:$B$1192,0))=0,"n/a",((INDEX(Historical!$C$7:$C$1190,MATCH(B396,Historical!$B$7:$B$1192,0))/INDEX(Historical!$M$7:$M$1190,MATCH(B396,Historical!$B$7:$B$1192,0)))^(1/10)-1)*100)</f>
        <v>11.644348510645507</v>
      </c>
      <c r="W396" s="475">
        <f t="shared" si="108"/>
        <v>0.89139281938885995</v>
      </c>
      <c r="X396" s="476">
        <f t="shared" si="109"/>
        <v>2.118303805887912</v>
      </c>
      <c r="Y396" s="431"/>
      <c r="Z396" s="430">
        <f t="shared" si="110"/>
        <v>72.992700729927009</v>
      </c>
      <c r="AA396" s="581">
        <f t="shared" si="111"/>
        <v>22.427007299270073</v>
      </c>
      <c r="AB396" s="406">
        <v>12</v>
      </c>
      <c r="AC396" s="578">
        <v>2.74</v>
      </c>
      <c r="AD396" s="578">
        <v>7.87</v>
      </c>
      <c r="AE396" s="568">
        <v>2.14</v>
      </c>
      <c r="AF396" s="568">
        <v>3.04</v>
      </c>
      <c r="AG396" s="568">
        <v>13.51</v>
      </c>
      <c r="AH396" s="568">
        <v>-9.86</v>
      </c>
      <c r="AI396" s="568">
        <v>9.6</v>
      </c>
      <c r="AJ396" s="457">
        <v>4.9000000000000004</v>
      </c>
      <c r="AK396" s="457">
        <v>2.85</v>
      </c>
      <c r="AL396" s="578">
        <v>79510</v>
      </c>
      <c r="AM396" s="578">
        <v>0.19</v>
      </c>
      <c r="AN396" s="578">
        <v>0.82</v>
      </c>
      <c r="AO396" s="510">
        <f t="shared" si="112"/>
        <v>-8.7926400499311015</v>
      </c>
      <c r="AP396" s="511">
        <f t="shared" si="113"/>
        <v>13.634367249338972</v>
      </c>
      <c r="AQ396" s="582">
        <f t="shared" si="114"/>
        <v>74.072912169049985</v>
      </c>
      <c r="AR396" s="430">
        <f>INDEX(Historical!$C$7:$C$1190,MATCH(B396,Historical!$B$7:$B$1214,0))*IF(AH396="n/a",1.03,IF(AH396&lt;0,1.01,IF(AH396&gt;10,1.1,(1+AH396/100))))</f>
        <v>1.7624500000000001</v>
      </c>
      <c r="AS396" s="581">
        <f t="shared" si="115"/>
        <v>1.9316452000000002</v>
      </c>
      <c r="AT396" s="581">
        <f t="shared" si="104"/>
        <v>1.9866970882000001</v>
      </c>
      <c r="AU396" s="581">
        <f t="shared" si="104"/>
        <v>2.0433179552137002</v>
      </c>
      <c r="AV396" s="581">
        <f t="shared" si="104"/>
        <v>2.1015525169372906</v>
      </c>
      <c r="AW396" s="430">
        <f t="shared" si="116"/>
        <v>9.8256627603509923</v>
      </c>
      <c r="AX396" s="516">
        <f t="shared" si="117"/>
        <v>15.989687160864104</v>
      </c>
      <c r="AY396" s="500">
        <v>0.45</v>
      </c>
      <c r="AZ396" s="568">
        <v>13.900000000000002</v>
      </c>
      <c r="BA396" s="568">
        <v>-19.21</v>
      </c>
      <c r="BB396" s="568">
        <v>-6.61</v>
      </c>
      <c r="BC396" s="568">
        <v>-4.3499999999999996</v>
      </c>
      <c r="BE396" s="421">
        <v>2012</v>
      </c>
      <c r="BF396" s="421">
        <f t="shared" si="101"/>
        <v>1</v>
      </c>
      <c r="BG396" s="578">
        <v>5.0500000000000007</v>
      </c>
      <c r="BH396" t="s">
        <v>3876</v>
      </c>
      <c r="BI396" t="s">
        <v>3877</v>
      </c>
    </row>
    <row r="397" spans="1:61" ht="12.75" customHeight="1" x14ac:dyDescent="0.25">
      <c r="A397" s="95" t="s">
        <v>276</v>
      </c>
      <c r="B397" s="405" t="s">
        <v>277</v>
      </c>
      <c r="C397" s="734" t="s">
        <v>152</v>
      </c>
      <c r="D397" s="734" t="s">
        <v>3639</v>
      </c>
      <c r="E397" s="504">
        <v>48</v>
      </c>
      <c r="F397" s="33">
        <v>55</v>
      </c>
      <c r="G397" s="33" t="s">
        <v>114</v>
      </c>
      <c r="H397" s="33" t="s">
        <v>114</v>
      </c>
      <c r="I397" s="568">
        <v>92.81</v>
      </c>
      <c r="J397" s="430">
        <f t="shared" si="105"/>
        <v>3.0600150845814027</v>
      </c>
      <c r="K397" s="575">
        <v>0.71</v>
      </c>
      <c r="L397" s="406">
        <v>4</v>
      </c>
      <c r="M397" s="423">
        <f t="shared" si="106"/>
        <v>2.84</v>
      </c>
      <c r="N397" s="183" t="s">
        <v>278</v>
      </c>
      <c r="O397" s="505">
        <v>0.7</v>
      </c>
      <c r="P397" s="422">
        <v>45835</v>
      </c>
      <c r="Q397" s="422">
        <v>45849</v>
      </c>
      <c r="R397" s="423">
        <f t="shared" si="107"/>
        <v>1.4285714285714299</v>
      </c>
      <c r="S397" s="474">
        <f>IF(INDEX(Historical!$D$7:$D$1190,MATCH(B397,Historical!$B$7:$B$1192,0))=0,"n/a",(INDEX(Historical!$C$7:$C$1190,MATCH(B397,Historical!$B$7:$B$1192,0))/INDEX(Historical!$D$7:$D$1190,MATCH(B397,Historical!$B$7:$B$1192,0))-1)*100)</f>
        <v>1.4598540145985162</v>
      </c>
      <c r="T397" s="474">
        <f>IF(INDEX(Historical!$F$7:$F$1190,MATCH(B397,Historical!$B$7:$B$1192,0))=0,"n/a",((INDEX(Historical!$C$7:$C$1190,MATCH(B397,Historical!$B$7:$B$1192,0))/INDEX(Historical!$F$7:$F$1190,MATCH(B397,Historical!$B$7:$B$1192,0)))^(1/3)-1)*100)</f>
        <v>4.7312957325696958</v>
      </c>
      <c r="U397" s="474">
        <f>IF(INDEX(Historical!$H$7:$H$1190,MATCH(B397,Historical!$B$7:$B$1192,0))=0,"n/a",((INDEX(Historical!$C$7:$C$1190,MATCH(B397,Historical!$B$7:$B$1192,0))/INDEX(Historical!$H$7:$H$1190,MATCH(B397,Historical!$B$7:$B$1192,0)))^(1/5)-1)*100)</f>
        <v>5.9732594329142463</v>
      </c>
      <c r="V397" s="474">
        <f>IF(INDEX(Historical!$M$7:$M$1190,MATCH(B397,Historical!$B$7:$B$1192,0))=0,"n/a",((INDEX(Historical!$C$7:$C$1190,MATCH(B397,Historical!$B$7:$B$1192,0))/INDEX(Historical!$M$7:$M$1190,MATCH(B397,Historical!$B$7:$B$1192,0)))^(1/10)-1)*100)</f>
        <v>9.0400127019724543</v>
      </c>
      <c r="W397" s="475">
        <f t="shared" si="108"/>
        <v>0.66075785840554535</v>
      </c>
      <c r="X397" s="476">
        <f t="shared" si="109"/>
        <v>15.316049827985248</v>
      </c>
      <c r="Y397" s="441" t="s">
        <v>279</v>
      </c>
      <c r="Z397" s="430">
        <f t="shared" si="110"/>
        <v>78.453038674033138</v>
      </c>
      <c r="AA397" s="581">
        <f t="shared" si="111"/>
        <v>25.638121546961326</v>
      </c>
      <c r="AB397" s="406">
        <v>4</v>
      </c>
      <c r="AC397" s="568">
        <v>3.62</v>
      </c>
      <c r="AD397" s="568">
        <v>4.3600000000000003</v>
      </c>
      <c r="AE397" s="568">
        <v>3.48</v>
      </c>
      <c r="AF397" s="568">
        <v>2.48</v>
      </c>
      <c r="AG397" s="568">
        <v>9.7199999999999989</v>
      </c>
      <c r="AH397" s="568">
        <v>2.4699999999999998</v>
      </c>
      <c r="AI397" s="568">
        <v>7.93</v>
      </c>
      <c r="AJ397" s="568">
        <v>0.38999999999999996</v>
      </c>
      <c r="AK397" s="568">
        <v>5.88</v>
      </c>
      <c r="AL397" s="576">
        <v>119050</v>
      </c>
      <c r="AM397" s="571">
        <v>0.13</v>
      </c>
      <c r="AN397" s="568">
        <v>0.6</v>
      </c>
      <c r="AO397" s="510">
        <f t="shared" si="112"/>
        <v>-16.604847029465677</v>
      </c>
      <c r="AP397" s="511">
        <f t="shared" si="113"/>
        <v>9.0332745174956486</v>
      </c>
      <c r="AQ397" s="582">
        <f t="shared" si="114"/>
        <v>68.103858685918198</v>
      </c>
      <c r="AR397" s="430">
        <f>INDEX(Historical!$C$7:$C$1190,MATCH(B397,Historical!$B$7:$B$1214,0))*IF(AH397="n/a",1.03,IF(AH397&lt;0,1.01,IF(AH397&gt;10,1.1,(1+AH397/100))))</f>
        <v>2.8486659999999997</v>
      </c>
      <c r="AS397" s="581">
        <f t="shared" si="115"/>
        <v>3.0745652137999993</v>
      </c>
      <c r="AT397" s="581">
        <f t="shared" si="104"/>
        <v>3.255349648371439</v>
      </c>
      <c r="AU397" s="581">
        <f t="shared" si="104"/>
        <v>3.4467642076956797</v>
      </c>
      <c r="AV397" s="581">
        <f t="shared" si="104"/>
        <v>3.6494339431081855</v>
      </c>
      <c r="AW397" s="430">
        <f t="shared" si="116"/>
        <v>16.274779012975301</v>
      </c>
      <c r="AX397" s="516">
        <f t="shared" si="117"/>
        <v>17.53558777392016</v>
      </c>
      <c r="AY397" s="606">
        <v>0.79</v>
      </c>
      <c r="AZ397" s="571">
        <v>17.05</v>
      </c>
      <c r="BA397" s="571">
        <v>-3.5700000000000003</v>
      </c>
      <c r="BB397" s="571">
        <v>2.8400000000000003</v>
      </c>
      <c r="BC397" s="571">
        <v>6.22</v>
      </c>
      <c r="BE397" s="421">
        <v>1978</v>
      </c>
      <c r="BF397" s="421">
        <f t="shared" si="101"/>
        <v>5</v>
      </c>
      <c r="BG397" s="578">
        <v>5.16</v>
      </c>
      <c r="BH397" t="s">
        <v>3876</v>
      </c>
      <c r="BI397" t="s">
        <v>3877</v>
      </c>
    </row>
    <row r="398" spans="1:61" ht="12.75" customHeight="1" x14ac:dyDescent="0.25">
      <c r="A398" s="95" t="s">
        <v>4358</v>
      </c>
      <c r="B398" s="405" t="s">
        <v>1367</v>
      </c>
      <c r="C398" s="734" t="s">
        <v>107</v>
      </c>
      <c r="D398" s="734" t="s">
        <v>117</v>
      </c>
      <c r="E398" s="504">
        <v>13</v>
      </c>
      <c r="F398" s="33">
        <v>412</v>
      </c>
      <c r="G398" s="33" t="s">
        <v>105</v>
      </c>
      <c r="H398" s="33" t="s">
        <v>105</v>
      </c>
      <c r="I398" s="573">
        <v>81.36</v>
      </c>
      <c r="J398" s="430">
        <f t="shared" si="105"/>
        <v>2.7900688298918386</v>
      </c>
      <c r="K398" s="575">
        <v>0.5675</v>
      </c>
      <c r="L398" s="406">
        <v>4</v>
      </c>
      <c r="M398" s="423">
        <f t="shared" si="106"/>
        <v>2.27</v>
      </c>
      <c r="N398" s="183" t="s">
        <v>259</v>
      </c>
      <c r="O398" s="505">
        <v>0.54500000000000004</v>
      </c>
      <c r="P398" s="422">
        <v>45783</v>
      </c>
      <c r="Q398" s="422">
        <v>45818</v>
      </c>
      <c r="R398" s="423">
        <f t="shared" si="107"/>
        <v>4.1284403669724705</v>
      </c>
      <c r="S398" s="474">
        <f>IF(INDEX(Historical!$D$7:$D$1190,MATCH(B398,Historical!$B$7:$B$1192,0))=0,"n/a",(INDEX(Historical!$C$7:$C$1190,MATCH(B398,Historical!$B$7:$B$1192,0))/INDEX(Historical!$D$7:$D$1190,MATCH(B398,Historical!$B$7:$B$1192,0))-1)*100)</f>
        <v>4.6116504854368801</v>
      </c>
      <c r="T398" s="474">
        <f>IF(INDEX(Historical!$F$7:$F$1190,MATCH(B398,Historical!$B$7:$B$1192,0))=0,"n/a",((INDEX(Historical!$C$7:$C$1190,MATCH(B398,Historical!$B$7:$B$1192,0))/INDEX(Historical!$F$7:$F$1190,MATCH(B398,Historical!$B$7:$B$1192,0)))^(1/3)-1)*100)</f>
        <v>4.2872521667174146</v>
      </c>
      <c r="U398" s="474">
        <f>IF(INDEX(Historical!$H$7:$H$1190,MATCH(B398,Historical!$B$7:$B$1192,0))=0,"n/a",((INDEX(Historical!$C$7:$C$1190,MATCH(B398,Historical!$B$7:$B$1192,0))/INDEX(Historical!$H$7:$H$1190,MATCH(B398,Historical!$B$7:$B$1192,0)))^(1/5)-1)*100)</f>
        <v>4.3709424885240766</v>
      </c>
      <c r="V398" s="474">
        <f>IF(INDEX(Historical!$M$7:$M$1190,MATCH(B398,Historical!$B$7:$B$1192,0))=0,"n/a",((INDEX(Historical!$C$7:$C$1190,MATCH(B398,Historical!$B$7:$B$1192,0))/INDEX(Historical!$M$7:$M$1190,MATCH(B398,Historical!$B$7:$B$1192,0)))^(1/10)-1)*100)</f>
        <v>6.1995507711426701</v>
      </c>
      <c r="W398" s="475">
        <f t="shared" si="108"/>
        <v>0.70504180865324961</v>
      </c>
      <c r="X398" s="476" t="str">
        <f t="shared" si="109"/>
        <v>n/a</v>
      </c>
      <c r="Y398" s="446"/>
      <c r="Z398" s="430">
        <f t="shared" si="110"/>
        <v>38.474576271186436</v>
      </c>
      <c r="AA398" s="581">
        <f t="shared" si="111"/>
        <v>13.789830508474575</v>
      </c>
      <c r="AB398" s="406">
        <v>12</v>
      </c>
      <c r="AC398" s="568">
        <v>5.9</v>
      </c>
      <c r="AD398" s="568">
        <v>1.21</v>
      </c>
      <c r="AE398" s="568">
        <v>0.74</v>
      </c>
      <c r="AF398" s="568">
        <v>1.96</v>
      </c>
      <c r="AG398" s="568">
        <v>15.61</v>
      </c>
      <c r="AH398" s="568">
        <v>6.660000000000001</v>
      </c>
      <c r="AI398" s="568">
        <v>15.89</v>
      </c>
      <c r="AJ398" s="568">
        <v>-0.38</v>
      </c>
      <c r="AK398" s="568">
        <v>11.35</v>
      </c>
      <c r="AL398" s="576">
        <v>54110</v>
      </c>
      <c r="AM398" s="571">
        <v>16.150000000000002</v>
      </c>
      <c r="AN398" s="568">
        <v>0.73</v>
      </c>
      <c r="AO398" s="510">
        <f t="shared" si="112"/>
        <v>-6.6288191900586595</v>
      </c>
      <c r="AP398" s="511">
        <f t="shared" si="113"/>
        <v>7.1610113184159152</v>
      </c>
      <c r="AQ398" s="582">
        <f t="shared" si="114"/>
        <v>9.6014351013306243</v>
      </c>
      <c r="AR398" s="430">
        <f>INDEX(Historical!$C$7:$C$1190,MATCH(B398,Historical!$B$7:$B$1214,0))*IF(AH398="n/a",1.03,IF(AH398&lt;0,1.01,IF(AH398&gt;10,1.1,(1+AH398/100))))</f>
        <v>2.2985229999999999</v>
      </c>
      <c r="AS398" s="581">
        <f t="shared" si="115"/>
        <v>2.5283753</v>
      </c>
      <c r="AT398" s="581">
        <f t="shared" si="104"/>
        <v>2.7812128300000003</v>
      </c>
      <c r="AU398" s="581">
        <f t="shared" si="104"/>
        <v>3.0593341130000007</v>
      </c>
      <c r="AV398" s="581">
        <f t="shared" si="104"/>
        <v>3.365267524300001</v>
      </c>
      <c r="AW398" s="430">
        <f t="shared" si="116"/>
        <v>14.032712767300001</v>
      </c>
      <c r="AX398" s="516">
        <f t="shared" si="117"/>
        <v>17.247680392453297</v>
      </c>
      <c r="AY398" s="606">
        <v>0.86</v>
      </c>
      <c r="AZ398" s="571">
        <v>24.77</v>
      </c>
      <c r="BA398" s="571">
        <v>-8.64</v>
      </c>
      <c r="BB398" s="571">
        <v>4.07</v>
      </c>
      <c r="BC398" s="571">
        <v>1.4200000000000002</v>
      </c>
      <c r="BE398" s="421">
        <v>2013</v>
      </c>
      <c r="BF398" s="421">
        <f t="shared" si="101"/>
        <v>1</v>
      </c>
      <c r="BG398" s="578">
        <v>0.62</v>
      </c>
      <c r="BH398" t="s">
        <v>3876</v>
      </c>
      <c r="BI398" t="s">
        <v>3877</v>
      </c>
    </row>
    <row r="399" spans="1:61" ht="12.75" customHeight="1" x14ac:dyDescent="0.25">
      <c r="A399" s="477" t="s">
        <v>3513</v>
      </c>
      <c r="B399" s="405" t="s">
        <v>3510</v>
      </c>
      <c r="C399" s="734" t="s">
        <v>107</v>
      </c>
      <c r="D399" s="734" t="s">
        <v>117</v>
      </c>
      <c r="E399" s="504">
        <v>12</v>
      </c>
      <c r="F399" s="33">
        <v>447</v>
      </c>
      <c r="G399" s="33" t="s">
        <v>105</v>
      </c>
      <c r="H399" s="33" t="s">
        <v>105</v>
      </c>
      <c r="I399" s="395">
        <v>30.75</v>
      </c>
      <c r="J399" s="430">
        <f t="shared" si="105"/>
        <v>4.0247154471544713</v>
      </c>
      <c r="K399" s="8">
        <v>0.30940000000000001</v>
      </c>
      <c r="L399" s="33">
        <v>4</v>
      </c>
      <c r="M399" s="423">
        <f t="shared" si="106"/>
        <v>1.2376</v>
      </c>
      <c r="N399" s="33" t="s">
        <v>318</v>
      </c>
      <c r="O399" s="409">
        <v>0.28560000000000002</v>
      </c>
      <c r="P399" s="422">
        <v>45721</v>
      </c>
      <c r="Q399" s="422">
        <v>45735</v>
      </c>
      <c r="R399" s="423">
        <f t="shared" si="107"/>
        <v>8.3333333333333286</v>
      </c>
      <c r="S399" s="474">
        <f>IF(INDEX(Historical!$D$7:$D$1190,MATCH(B399,Historical!$B$7:$B$1192,0))=0,"n/a",(INDEX(Historical!$C$7:$C$1190,MATCH(B399,Historical!$B$7:$B$1192,0))/INDEX(Historical!$D$7:$D$1190,MATCH(B399,Historical!$B$7:$B$1192,0))-1)*100)</f>
        <v>8.6827182299897601</v>
      </c>
      <c r="T399" s="474">
        <f>IF(INDEX(Historical!$F$7:$F$1190,MATCH(B399,Historical!$B$7:$B$1192,0))=0,"n/a",((INDEX(Historical!$C$7:$C$1190,MATCH(B399,Historical!$B$7:$B$1192,0))/INDEX(Historical!$F$7:$F$1190,MATCH(B399,Historical!$B$7:$B$1192,0)))^(1/3)-1)*100)</f>
        <v>7.7709211113237364</v>
      </c>
      <c r="U399" s="474">
        <f>IF(INDEX(Historical!$H$7:$H$1190,MATCH(B399,Historical!$B$7:$B$1192,0))=0,"n/a",((INDEX(Historical!$C$7:$C$1190,MATCH(B399,Historical!$B$7:$B$1192,0))/INDEX(Historical!$H$7:$H$1190,MATCH(B399,Historical!$B$7:$B$1192,0)))^(1/5)-1)*100)</f>
        <v>9.223280002322376</v>
      </c>
      <c r="V399" s="474">
        <f>IF(INDEX(Historical!$M$7:$M$1190,MATCH(B399,Historical!$B$7:$B$1192,0))=0,"n/a",((INDEX(Historical!$C$7:$C$1190,MATCH(B399,Historical!$B$7:$B$1192,0))/INDEX(Historical!$M$7:$M$1190,MATCH(B399,Historical!$B$7:$B$1192,0)))^(1/10)-1)*100)</f>
        <v>8.5057905675423928</v>
      </c>
      <c r="W399" s="475">
        <f t="shared" si="108"/>
        <v>1.0843530567890869</v>
      </c>
      <c r="X399" s="476" t="str">
        <f t="shared" si="109"/>
        <v>n/a</v>
      </c>
      <c r="Y399" s="451" t="s">
        <v>3900</v>
      </c>
      <c r="Z399" s="430">
        <f t="shared" si="110"/>
        <v>55.25</v>
      </c>
      <c r="AA399" s="581">
        <f t="shared" si="111"/>
        <v>13.727678571428569</v>
      </c>
      <c r="AB399" s="406">
        <v>12</v>
      </c>
      <c r="AC399" s="578">
        <v>2.2400000000000002</v>
      </c>
      <c r="AD399" s="578">
        <v>1.74</v>
      </c>
      <c r="AE399" s="568">
        <v>1.31</v>
      </c>
      <c r="AF399" s="568">
        <v>1.68</v>
      </c>
      <c r="AG399" s="568">
        <v>11.57</v>
      </c>
      <c r="AH399" s="568">
        <v>6.69</v>
      </c>
      <c r="AI399" s="568">
        <v>9.07</v>
      </c>
      <c r="AJ399" s="457">
        <v>-0.08</v>
      </c>
      <c r="AK399" s="457">
        <v>7.86</v>
      </c>
      <c r="AL399" s="578">
        <v>52230</v>
      </c>
      <c r="AM399" s="578">
        <v>0.16</v>
      </c>
      <c r="AN399" s="578">
        <v>0.27</v>
      </c>
      <c r="AO399" s="510">
        <f t="shared" si="112"/>
        <v>-0.47968312195172302</v>
      </c>
      <c r="AP399" s="511">
        <f t="shared" si="113"/>
        <v>13.247995449476846</v>
      </c>
      <c r="AQ399" s="582">
        <f t="shared" si="114"/>
        <v>1.2422836565829209</v>
      </c>
      <c r="AR399" s="430">
        <f>INDEX(Historical!$C$7:$C$1190,MATCH(B399,Historical!$B$7:$B$1214,0))*IF(AH399="n/a",1.03,IF(AH399&lt;0,1.01,IF(AH399&gt;10,1.1,(1+AH399/100))))</f>
        <v>1.2473127900000001</v>
      </c>
      <c r="AS399" s="581">
        <f t="shared" si="115"/>
        <v>1.3604440600530001</v>
      </c>
      <c r="AT399" s="581">
        <f t="shared" si="104"/>
        <v>1.4673749631731658</v>
      </c>
      <c r="AU399" s="581">
        <f t="shared" si="104"/>
        <v>1.5827106352785767</v>
      </c>
      <c r="AV399" s="581">
        <f t="shared" si="104"/>
        <v>1.7071116912114728</v>
      </c>
      <c r="AW399" s="430">
        <f t="shared" si="116"/>
        <v>7.3649541397162164</v>
      </c>
      <c r="AX399" s="516">
        <f t="shared" si="117"/>
        <v>23.951070373060869</v>
      </c>
      <c r="AY399" s="500">
        <v>0.97</v>
      </c>
      <c r="AZ399" s="568">
        <v>18.63</v>
      </c>
      <c r="BA399" s="568">
        <v>-7.02</v>
      </c>
      <c r="BB399" s="568">
        <v>-0.19</v>
      </c>
      <c r="BC399" s="568">
        <v>0</v>
      </c>
      <c r="BE399" s="421">
        <v>2014</v>
      </c>
      <c r="BF399" s="421">
        <f t="shared" si="101"/>
        <v>1</v>
      </c>
      <c r="BG399" s="578">
        <v>0.6</v>
      </c>
      <c r="BH399" t="s">
        <v>3880</v>
      </c>
      <c r="BI399" t="s">
        <v>3877</v>
      </c>
    </row>
    <row r="400" spans="1:61" s="540" customFormat="1" ht="12.75" customHeight="1" x14ac:dyDescent="0.25">
      <c r="A400" s="426" t="s">
        <v>1336</v>
      </c>
      <c r="B400" s="546" t="s">
        <v>1337</v>
      </c>
      <c r="C400" s="734" t="s">
        <v>243</v>
      </c>
      <c r="D400" s="734" t="s">
        <v>3648</v>
      </c>
      <c r="E400" s="524">
        <v>16</v>
      </c>
      <c r="F400" s="33">
        <v>251</v>
      </c>
      <c r="G400" s="720" t="s">
        <v>105</v>
      </c>
      <c r="H400" s="720" t="s">
        <v>105</v>
      </c>
      <c r="I400" s="525">
        <v>45.9</v>
      </c>
      <c r="J400" s="526">
        <f t="shared" si="105"/>
        <v>4.2265795206971681</v>
      </c>
      <c r="K400" s="527">
        <v>0.48499999999999999</v>
      </c>
      <c r="L400" s="528">
        <v>4</v>
      </c>
      <c r="M400" s="529">
        <f t="shared" si="106"/>
        <v>1.94</v>
      </c>
      <c r="N400" s="530" t="s">
        <v>570</v>
      </c>
      <c r="O400" s="531">
        <v>0.47499999999999998</v>
      </c>
      <c r="P400" s="714">
        <v>45716</v>
      </c>
      <c r="Q400" s="714">
        <v>45730</v>
      </c>
      <c r="R400" s="529">
        <f t="shared" si="107"/>
        <v>2.1052631578947389</v>
      </c>
      <c r="S400" s="474">
        <f>IF(INDEX(Historical!$D$7:$D$1190,MATCH(B400,Historical!$B$7:$B$1192,0))=0,"n/a",(INDEX(Historical!$C$7:$C$1190,MATCH(B400,Historical!$B$7:$B$1192,0))/INDEX(Historical!$D$7:$D$1190,MATCH(B400,Historical!$B$7:$B$1192,0))-1)*100)</f>
        <v>3.2608695652173836</v>
      </c>
      <c r="T400" s="474">
        <f>IF(INDEX(Historical!$F$7:$F$1190,MATCH(B400,Historical!$B$7:$B$1192,0))=0,"n/a",((INDEX(Historical!$C$7:$C$1190,MATCH(B400,Historical!$B$7:$B$1192,0))/INDEX(Historical!$F$7:$F$1190,MATCH(B400,Historical!$B$7:$B$1192,0)))^(1/3)-1)*100)</f>
        <v>3.3733009865599017</v>
      </c>
      <c r="U400" s="474">
        <f>IF(INDEX(Historical!$H$7:$H$1190,MATCH(B400,Historical!$B$7:$B$1192,0))=0,"n/a",((INDEX(Historical!$C$7:$C$1190,MATCH(B400,Historical!$B$7:$B$1192,0))/INDEX(Historical!$H$7:$H$1190,MATCH(B400,Historical!$B$7:$B$1192,0)))^(1/5)-1)*100)</f>
        <v>5.4095960497761553</v>
      </c>
      <c r="V400" s="474">
        <f>IF(INDEX(Historical!$M$7:$M$1190,MATCH(B400,Historical!$B$7:$B$1192,0))=0,"n/a",((INDEX(Historical!$C$7:$C$1190,MATCH(B400,Historical!$B$7:$B$1192,0))/INDEX(Historical!$M$7:$M$1190,MATCH(B400,Historical!$B$7:$B$1192,0)))^(1/10)-1)*100)</f>
        <v>9.5958226385217227</v>
      </c>
      <c r="W400" s="475">
        <f t="shared" si="108"/>
        <v>0.5637448974994318</v>
      </c>
      <c r="X400" s="476" t="str">
        <f t="shared" si="109"/>
        <v>n/a</v>
      </c>
      <c r="Y400" s="541" t="s">
        <v>774</v>
      </c>
      <c r="Z400" s="526">
        <f t="shared" si="110"/>
        <v>45.539906103286384</v>
      </c>
      <c r="AA400" s="533">
        <f t="shared" si="111"/>
        <v>10.774647887323944</v>
      </c>
      <c r="AB400" s="528">
        <v>12</v>
      </c>
      <c r="AC400" s="534">
        <v>4.26</v>
      </c>
      <c r="AD400" s="534">
        <v>1.58</v>
      </c>
      <c r="AE400" s="534">
        <v>0.31</v>
      </c>
      <c r="AF400" s="534">
        <v>1.04</v>
      </c>
      <c r="AG400" s="534">
        <v>10.059999999999999</v>
      </c>
      <c r="AH400" s="534">
        <v>-6.2</v>
      </c>
      <c r="AI400" s="534">
        <v>13.54</v>
      </c>
      <c r="AJ400" s="534">
        <v>-8.91</v>
      </c>
      <c r="AK400" s="534">
        <v>6.84</v>
      </c>
      <c r="AL400" s="535">
        <v>12930</v>
      </c>
      <c r="AM400" s="536">
        <v>5.7700000000000005</v>
      </c>
      <c r="AN400" s="534">
        <v>0.65</v>
      </c>
      <c r="AO400" s="537">
        <f t="shared" si="112"/>
        <v>-1.1384723168506206</v>
      </c>
      <c r="AP400" s="538">
        <f t="shared" si="113"/>
        <v>9.6361755704733234</v>
      </c>
      <c r="AQ400" s="582">
        <f t="shared" si="114"/>
        <v>-29.428889124934088</v>
      </c>
      <c r="AR400" s="430">
        <f>INDEX(Historical!$C$7:$C$1190,MATCH(B400,Historical!$B$7:$B$1214,0))*IF(AH400="n/a",1.03,IF(AH400&lt;0,1.01,IF(AH400&gt;10,1.1,(1+AH400/100))))</f>
        <v>1.9189999999999998</v>
      </c>
      <c r="AS400" s="533">
        <f t="shared" si="115"/>
        <v>2.1109</v>
      </c>
      <c r="AT400" s="533">
        <f t="shared" si="104"/>
        <v>2.2552855599999999</v>
      </c>
      <c r="AU400" s="533">
        <f t="shared" si="104"/>
        <v>2.4095470923039999</v>
      </c>
      <c r="AV400" s="533">
        <f t="shared" si="104"/>
        <v>2.5743601134175935</v>
      </c>
      <c r="AW400" s="526">
        <f t="shared" si="116"/>
        <v>11.269092765721593</v>
      </c>
      <c r="AX400" s="539">
        <f t="shared" si="117"/>
        <v>24.551400361049225</v>
      </c>
      <c r="AY400" s="607">
        <v>1.51</v>
      </c>
      <c r="AZ400" s="536">
        <v>51.04</v>
      </c>
      <c r="BA400" s="536">
        <v>-2.8000000000000003</v>
      </c>
      <c r="BB400" s="536">
        <v>8.64</v>
      </c>
      <c r="BC400" s="536">
        <v>16.489999999999998</v>
      </c>
      <c r="BD400" s="592"/>
      <c r="BE400" s="421">
        <v>2011</v>
      </c>
      <c r="BF400" s="421">
        <f t="shared" si="101"/>
        <v>1</v>
      </c>
      <c r="BG400" s="559">
        <v>3.7199999999999998</v>
      </c>
      <c r="BH400" t="s">
        <v>3876</v>
      </c>
      <c r="BI400" t="s">
        <v>3877</v>
      </c>
    </row>
    <row r="401" spans="1:61" ht="12.75" customHeight="1" x14ac:dyDescent="0.25">
      <c r="A401" s="8" t="s">
        <v>4360</v>
      </c>
      <c r="B401" s="405" t="s">
        <v>283</v>
      </c>
      <c r="C401" s="734" t="s">
        <v>130</v>
      </c>
      <c r="D401" s="734" t="s">
        <v>3644</v>
      </c>
      <c r="E401" s="504">
        <v>50</v>
      </c>
      <c r="F401" s="33">
        <v>49</v>
      </c>
      <c r="G401" s="33" t="s">
        <v>36</v>
      </c>
      <c r="H401" s="33" t="s">
        <v>36</v>
      </c>
      <c r="I401" s="568">
        <v>85.15</v>
      </c>
      <c r="J401" s="430">
        <f t="shared" si="105"/>
        <v>2.2313564298297122</v>
      </c>
      <c r="K401" s="575">
        <v>0.47499999999999998</v>
      </c>
      <c r="L401" s="406">
        <v>4</v>
      </c>
      <c r="M401" s="423">
        <f t="shared" si="106"/>
        <v>1.9</v>
      </c>
      <c r="N401" s="183" t="s">
        <v>147</v>
      </c>
      <c r="O401" s="505">
        <v>0.45</v>
      </c>
      <c r="P401" s="422">
        <v>45901</v>
      </c>
      <c r="Q401" s="422">
        <v>45915</v>
      </c>
      <c r="R401" s="423">
        <f t="shared" si="107"/>
        <v>5.5555555555555483</v>
      </c>
      <c r="S401" s="474">
        <f>IF(INDEX(Historical!$D$7:$D$1190,MATCH(B401,Historical!$B$7:$B$1192,0))=0,"n/a",(INDEX(Historical!$C$7:$C$1190,MATCH(B401,Historical!$B$7:$B$1192,0))/INDEX(Historical!$D$7:$D$1190,MATCH(B401,Historical!$B$7:$B$1192,0))-1)*100)</f>
        <v>5.0898203592814273</v>
      </c>
      <c r="T401" s="474">
        <f>IF(INDEX(Historical!$F$7:$F$1190,MATCH(B401,Historical!$B$7:$B$1192,0))=0,"n/a",((INDEX(Historical!$C$7:$C$1190,MATCH(B401,Historical!$B$7:$B$1192,0))/INDEX(Historical!$F$7:$F$1190,MATCH(B401,Historical!$B$7:$B$1192,0)))^(1/3)-1)*100)</f>
        <v>5.023905111485294</v>
      </c>
      <c r="U401" s="474">
        <f>IF(INDEX(Historical!$H$7:$H$1190,MATCH(B401,Historical!$B$7:$B$1192,0))=0,"n/a",((INDEX(Historical!$C$7:$C$1190,MATCH(B401,Historical!$B$7:$B$1192,0))/INDEX(Historical!$H$7:$H$1190,MATCH(B401,Historical!$B$7:$B$1192,0)))^(1/5)-1)*100)</f>
        <v>4.9251519648950914</v>
      </c>
      <c r="V401" s="474">
        <f>IF(INDEX(Historical!$M$7:$M$1190,MATCH(B401,Historical!$B$7:$B$1192,0))=0,"n/a",((INDEX(Historical!$C$7:$C$1190,MATCH(B401,Historical!$B$7:$B$1192,0))/INDEX(Historical!$M$7:$M$1190,MATCH(B401,Historical!$B$7:$B$1192,0)))^(1/10)-1)*100)</f>
        <v>4.7021134858757918</v>
      </c>
      <c r="W401" s="475">
        <f t="shared" si="108"/>
        <v>1.0474336656674201</v>
      </c>
      <c r="X401" s="476">
        <f t="shared" si="109"/>
        <v>0.84479450512780296</v>
      </c>
      <c r="Y401" s="442"/>
      <c r="Z401" s="430">
        <f t="shared" si="110"/>
        <v>52.777777777777779</v>
      </c>
      <c r="AA401" s="581">
        <f t="shared" si="111"/>
        <v>23.652777777777779</v>
      </c>
      <c r="AB401" s="406">
        <v>12</v>
      </c>
      <c r="AC401" s="568">
        <v>3.6</v>
      </c>
      <c r="AD401" s="568">
        <v>2.63</v>
      </c>
      <c r="AE401" s="568">
        <v>4.33</v>
      </c>
      <c r="AF401" s="568">
        <v>2.4500000000000002</v>
      </c>
      <c r="AG401" s="568">
        <v>10.75</v>
      </c>
      <c r="AH401" s="568">
        <v>11.41</v>
      </c>
      <c r="AI401" s="568">
        <v>7.55</v>
      </c>
      <c r="AJ401" s="568">
        <v>5.83</v>
      </c>
      <c r="AK401" s="568">
        <v>8.98</v>
      </c>
      <c r="AL401" s="576">
        <v>3110</v>
      </c>
      <c r="AM401" s="571">
        <v>0.27</v>
      </c>
      <c r="AN401" s="568">
        <v>0.61</v>
      </c>
      <c r="AO401" s="510">
        <f t="shared" si="112"/>
        <v>-16.496269383052976</v>
      </c>
      <c r="AP401" s="511">
        <f t="shared" si="113"/>
        <v>7.1565083947248036</v>
      </c>
      <c r="AQ401" s="582">
        <f t="shared" si="114"/>
        <v>60.484413304159389</v>
      </c>
      <c r="AR401" s="430">
        <f>INDEX(Historical!$C$7:$C$1190,MATCH(B401,Historical!$B$7:$B$1214,0))*IF(AH401="n/a",1.03,IF(AH401&lt;0,1.01,IF(AH401&gt;10,1.1,(1+AH401/100))))</f>
        <v>1.9305000000000001</v>
      </c>
      <c r="AS401" s="581">
        <f t="shared" si="115"/>
        <v>2.0762527500000001</v>
      </c>
      <c r="AT401" s="581">
        <f t="shared" si="104"/>
        <v>2.2627002469500002</v>
      </c>
      <c r="AU401" s="581">
        <f t="shared" si="104"/>
        <v>2.4658907291261105</v>
      </c>
      <c r="AV401" s="581">
        <f t="shared" si="104"/>
        <v>2.6873277166016356</v>
      </c>
      <c r="AW401" s="430">
        <f t="shared" si="116"/>
        <v>11.422671442677746</v>
      </c>
      <c r="AX401" s="516">
        <f t="shared" si="117"/>
        <v>13.414763878658539</v>
      </c>
      <c r="AY401" s="606">
        <v>0.79</v>
      </c>
      <c r="AZ401" s="571">
        <v>3.58</v>
      </c>
      <c r="BA401" s="571">
        <v>-22.040000000000003</v>
      </c>
      <c r="BB401" s="571">
        <v>-1.43</v>
      </c>
      <c r="BC401" s="571">
        <v>-6.7299999999999995</v>
      </c>
      <c r="BE401" s="421">
        <v>1976</v>
      </c>
      <c r="BF401" s="421">
        <f t="shared" si="101"/>
        <v>5</v>
      </c>
      <c r="BG401" s="578">
        <v>4.6899999999999995</v>
      </c>
      <c r="BH401" t="s">
        <v>3876</v>
      </c>
      <c r="BI401" t="s">
        <v>3877</v>
      </c>
    </row>
    <row r="402" spans="1:61" ht="12.75" customHeight="1" x14ac:dyDescent="0.25">
      <c r="A402" s="95" t="s">
        <v>4361</v>
      </c>
      <c r="B402" s="405" t="s">
        <v>273</v>
      </c>
      <c r="C402" s="734" t="s">
        <v>111</v>
      </c>
      <c r="D402" s="734" t="s">
        <v>3638</v>
      </c>
      <c r="E402" s="504">
        <v>33</v>
      </c>
      <c r="F402" s="33">
        <v>92</v>
      </c>
      <c r="G402" s="33" t="s">
        <v>105</v>
      </c>
      <c r="H402" s="33" t="s">
        <v>105</v>
      </c>
      <c r="I402" s="568">
        <v>121.49</v>
      </c>
      <c r="J402" s="430">
        <f t="shared" si="105"/>
        <v>1.5968392460284797</v>
      </c>
      <c r="K402" s="579">
        <v>0.48499999999999999</v>
      </c>
      <c r="L402" s="406">
        <v>4</v>
      </c>
      <c r="M402" s="423">
        <f t="shared" si="106"/>
        <v>1.94</v>
      </c>
      <c r="N402" s="183" t="s">
        <v>684</v>
      </c>
      <c r="O402" s="506">
        <v>0.47499999999999998</v>
      </c>
      <c r="P402" s="422">
        <v>45763</v>
      </c>
      <c r="Q402" s="422">
        <v>45777</v>
      </c>
      <c r="R402" s="423">
        <f t="shared" si="107"/>
        <v>2.1052631578947389</v>
      </c>
      <c r="S402" s="474">
        <f>IF(INDEX(Historical!$D$7:$D$1190,MATCH(B402,Historical!$B$7:$B$1192,0))=0,"n/a",(INDEX(Historical!$C$7:$C$1190,MATCH(B402,Historical!$B$7:$B$1192,0))/INDEX(Historical!$D$7:$D$1190,MATCH(B402,Historical!$B$7:$B$1192,0))-1)*100)</f>
        <v>2.1621621621621623</v>
      </c>
      <c r="T402" s="474">
        <f>IF(INDEX(Historical!$F$7:$F$1190,MATCH(B402,Historical!$B$7:$B$1192,0))=0,"n/a",((INDEX(Historical!$C$7:$C$1190,MATCH(B402,Historical!$B$7:$B$1192,0))/INDEX(Historical!$F$7:$F$1190,MATCH(B402,Historical!$B$7:$B$1192,0)))^(1/3)-1)*100)</f>
        <v>3.0918266757153035</v>
      </c>
      <c r="U402" s="474">
        <f>IF(INDEX(Historical!$H$7:$H$1190,MATCH(B402,Historical!$B$7:$B$1192,0))=0,"n/a",((INDEX(Historical!$C$7:$C$1190,MATCH(B402,Historical!$B$7:$B$1192,0))/INDEX(Historical!$H$7:$H$1190,MATCH(B402,Historical!$B$7:$B$1192,0)))^(1/5)-1)*100)</f>
        <v>5.2264298756176331</v>
      </c>
      <c r="V402" s="474">
        <f>IF(INDEX(Historical!$M$7:$M$1190,MATCH(B402,Historical!$B$7:$B$1192,0))=0,"n/a",((INDEX(Historical!$C$7:$C$1190,MATCH(B402,Historical!$B$7:$B$1192,0))/INDEX(Historical!$M$7:$M$1190,MATCH(B402,Historical!$B$7:$B$1192,0)))^(1/10)-1)*100)</f>
        <v>6.8429126532240314</v>
      </c>
      <c r="W402" s="475">
        <f t="shared" si="108"/>
        <v>0.76377270038003564</v>
      </c>
      <c r="X402" s="476">
        <f t="shared" si="109"/>
        <v>0.27334884286703098</v>
      </c>
      <c r="Y402" s="405"/>
      <c r="Z402" s="430">
        <f t="shared" si="110"/>
        <v>18.889970788704964</v>
      </c>
      <c r="AA402" s="581">
        <f t="shared" si="111"/>
        <v>11.829600778967867</v>
      </c>
      <c r="AB402" s="406">
        <v>12</v>
      </c>
      <c r="AC402" s="568">
        <v>10.27</v>
      </c>
      <c r="AD402" s="568" t="s">
        <v>135</v>
      </c>
      <c r="AE402" s="568">
        <v>3.18</v>
      </c>
      <c r="AF402" s="568">
        <v>2.57</v>
      </c>
      <c r="AG402" s="568">
        <v>23.849999999999998</v>
      </c>
      <c r="AH402" s="568">
        <v>4.2700000000000005</v>
      </c>
      <c r="AI402" s="568">
        <v>7.12</v>
      </c>
      <c r="AJ402" s="568">
        <v>19.12</v>
      </c>
      <c r="AK402" s="568" t="s">
        <v>135</v>
      </c>
      <c r="AL402" s="576">
        <v>2990</v>
      </c>
      <c r="AM402" s="571">
        <v>1.29</v>
      </c>
      <c r="AN402" s="568">
        <v>0.49</v>
      </c>
      <c r="AO402" s="510">
        <f t="shared" si="112"/>
        <v>-5.0063316573217547</v>
      </c>
      <c r="AP402" s="511">
        <f t="shared" si="113"/>
        <v>6.8232691216461125</v>
      </c>
      <c r="AQ402" s="582">
        <f t="shared" si="114"/>
        <v>16.241270165782385</v>
      </c>
      <c r="AR402" s="430">
        <f>INDEX(Historical!$C$7:$C$1190,MATCH(B402,Historical!$B$7:$B$1214,0))*IF(AH402="n/a",1.03,IF(AH402&lt;0,1.01,IF(AH402&gt;10,1.1,(1+AH402/100))))</f>
        <v>1.9707029999999999</v>
      </c>
      <c r="AS402" s="581">
        <f t="shared" si="115"/>
        <v>2.1110170535999999</v>
      </c>
      <c r="AT402" s="581">
        <f t="shared" si="104"/>
        <v>2.174347565208</v>
      </c>
      <c r="AU402" s="581">
        <f t="shared" si="104"/>
        <v>2.2395779921642402</v>
      </c>
      <c r="AV402" s="581">
        <f t="shared" si="104"/>
        <v>2.3067653319291677</v>
      </c>
      <c r="AW402" s="430">
        <f t="shared" si="116"/>
        <v>10.802410942901407</v>
      </c>
      <c r="AX402" s="516">
        <f t="shared" si="117"/>
        <v>8.8916050233775668</v>
      </c>
      <c r="AY402" s="606">
        <v>0.61</v>
      </c>
      <c r="AZ402" s="571">
        <v>27.21</v>
      </c>
      <c r="BA402" s="571">
        <v>-6.5</v>
      </c>
      <c r="BB402" s="571">
        <v>1.72</v>
      </c>
      <c r="BC402" s="571">
        <v>4.41</v>
      </c>
      <c r="BE402" s="421">
        <v>1993</v>
      </c>
      <c r="BF402" s="421">
        <f t="shared" si="101"/>
        <v>3</v>
      </c>
      <c r="BG402" s="578">
        <v>10.870000000000001</v>
      </c>
      <c r="BH402" t="s">
        <v>3876</v>
      </c>
      <c r="BI402" t="s">
        <v>3877</v>
      </c>
    </row>
    <row r="403" spans="1:61" ht="12.75" customHeight="1" x14ac:dyDescent="0.25">
      <c r="A403" s="8" t="s">
        <v>4362</v>
      </c>
      <c r="B403" s="405" t="s">
        <v>269</v>
      </c>
      <c r="C403" s="734" t="s">
        <v>127</v>
      </c>
      <c r="D403" s="734" t="s">
        <v>3642</v>
      </c>
      <c r="E403" s="504">
        <v>38</v>
      </c>
      <c r="F403" s="33">
        <v>75</v>
      </c>
      <c r="G403" s="33" t="s">
        <v>36</v>
      </c>
      <c r="H403" s="33" t="s">
        <v>36</v>
      </c>
      <c r="I403" s="568">
        <v>70.37</v>
      </c>
      <c r="J403" s="430">
        <f t="shared" si="105"/>
        <v>2.5579081995168398</v>
      </c>
      <c r="K403" s="579">
        <v>0.45</v>
      </c>
      <c r="L403" s="406">
        <v>4</v>
      </c>
      <c r="M403" s="423">
        <f t="shared" si="106"/>
        <v>1.8</v>
      </c>
      <c r="N403" s="183" t="s">
        <v>216</v>
      </c>
      <c r="O403" s="506">
        <v>0.42</v>
      </c>
      <c r="P403" s="422">
        <v>45656</v>
      </c>
      <c r="Q403" s="422">
        <v>45670</v>
      </c>
      <c r="R403" s="423">
        <f t="shared" si="107"/>
        <v>7.1428571428571495</v>
      </c>
      <c r="S403" s="474">
        <f>IF(INDEX(Historical!$D$7:$D$1190,MATCH(B403,Historical!$B$7:$B$1192,0))=0,"n/a",(INDEX(Historical!$C$7:$C$1190,MATCH(B403,Historical!$B$7:$B$1192,0))/INDEX(Historical!$D$7:$D$1190,MATCH(B403,Historical!$B$7:$B$1192,0))-1)*100)</f>
        <v>7.6923076923076872</v>
      </c>
      <c r="T403" s="474">
        <f>IF(INDEX(Historical!$F$7:$F$1190,MATCH(B403,Historical!$B$7:$B$1192,0))=0,"n/a",((INDEX(Historical!$C$7:$C$1190,MATCH(B403,Historical!$B$7:$B$1192,0))/INDEX(Historical!$F$7:$F$1190,MATCH(B403,Historical!$B$7:$B$1192,0)))^(1/3)-1)*100)</f>
        <v>7.2976287935406337</v>
      </c>
      <c r="U403" s="474">
        <f>IF(INDEX(Historical!$H$7:$H$1190,MATCH(B403,Historical!$B$7:$B$1192,0))=0,"n/a",((INDEX(Historical!$C$7:$C$1190,MATCH(B403,Historical!$B$7:$B$1192,0))/INDEX(Historical!$H$7:$H$1190,MATCH(B403,Historical!$B$7:$B$1192,0)))^(1/5)-1)*100)</f>
        <v>8.0639619600400216</v>
      </c>
      <c r="V403" s="474">
        <f>IF(INDEX(Historical!$M$7:$M$1190,MATCH(B403,Historical!$B$7:$B$1192,0))=0,"n/a",((INDEX(Historical!$C$7:$C$1190,MATCH(B403,Historical!$B$7:$B$1192,0))/INDEX(Historical!$M$7:$M$1190,MATCH(B403,Historical!$B$7:$B$1192,0)))^(1/10)-1)*100)</f>
        <v>8.5444834428772154</v>
      </c>
      <c r="W403" s="475">
        <f t="shared" si="108"/>
        <v>0.94376237182158007</v>
      </c>
      <c r="X403" s="476">
        <f t="shared" si="109"/>
        <v>3.6324152973153248</v>
      </c>
      <c r="Y403" s="405" t="s">
        <v>3366</v>
      </c>
      <c r="Z403" s="430">
        <f t="shared" si="110"/>
        <v>62.5</v>
      </c>
      <c r="AA403" s="581">
        <f t="shared" si="111"/>
        <v>24.434027777777779</v>
      </c>
      <c r="AB403" s="406">
        <v>11</v>
      </c>
      <c r="AC403" s="791">
        <v>2.88</v>
      </c>
      <c r="AD403" s="791">
        <v>3.48</v>
      </c>
      <c r="AE403" s="791">
        <v>2.8</v>
      </c>
      <c r="AF403" s="791">
        <v>3.37</v>
      </c>
      <c r="AG403" s="568">
        <v>14.19</v>
      </c>
      <c r="AH403" s="791">
        <v>2.98</v>
      </c>
      <c r="AI403" s="791">
        <v>8.870000000000001</v>
      </c>
      <c r="AJ403" s="568">
        <v>2.2200000000000002</v>
      </c>
      <c r="AK403" s="568">
        <v>7.03</v>
      </c>
      <c r="AL403" s="792">
        <v>18890</v>
      </c>
      <c r="AM403" s="571">
        <v>5.91</v>
      </c>
      <c r="AN403" s="568">
        <v>0.8</v>
      </c>
      <c r="AO403" s="510">
        <f t="shared" si="112"/>
        <v>-13.812157618220917</v>
      </c>
      <c r="AP403" s="511">
        <f t="shared" si="113"/>
        <v>10.621870159556861</v>
      </c>
      <c r="AQ403" s="582">
        <f t="shared" si="114"/>
        <v>91.302754363758424</v>
      </c>
      <c r="AR403" s="430">
        <f>INDEX(Historical!$C$7:$C$1190,MATCH(B403,Historical!$B$7:$B$1214,0))*IF(AH403="n/a",1.03,IF(AH403&lt;0,1.01,IF(AH403&gt;10,1.1,(1+AH403/100))))</f>
        <v>1.730064</v>
      </c>
      <c r="AS403" s="581">
        <f t="shared" si="115"/>
        <v>1.8835206768000001</v>
      </c>
      <c r="AT403" s="581">
        <f t="shared" si="104"/>
        <v>2.01593218037904</v>
      </c>
      <c r="AU403" s="581">
        <f t="shared" si="104"/>
        <v>2.1576522126596864</v>
      </c>
      <c r="AV403" s="581">
        <f t="shared" si="104"/>
        <v>2.3093351632096626</v>
      </c>
      <c r="AW403" s="430">
        <f t="shared" si="116"/>
        <v>10.096504233048389</v>
      </c>
      <c r="AX403" s="516">
        <f t="shared" si="117"/>
        <v>14.347739424539419</v>
      </c>
      <c r="AY403" s="606">
        <v>0.65</v>
      </c>
      <c r="AZ403" s="571">
        <v>3.1399999999999997</v>
      </c>
      <c r="BA403" s="571">
        <v>-18.399999999999999</v>
      </c>
      <c r="BB403" s="571">
        <v>-2.0500000000000003</v>
      </c>
      <c r="BC403" s="571">
        <v>-7.04</v>
      </c>
      <c r="BE403" s="421">
        <v>1987</v>
      </c>
      <c r="BF403" s="421">
        <f t="shared" si="101"/>
        <v>4</v>
      </c>
      <c r="BG403" s="578">
        <v>5.93</v>
      </c>
      <c r="BH403" t="s">
        <v>3876</v>
      </c>
      <c r="BI403" t="s">
        <v>3877</v>
      </c>
    </row>
    <row r="404" spans="1:61" ht="12.75" customHeight="1" x14ac:dyDescent="0.25">
      <c r="A404" s="8" t="s">
        <v>1348</v>
      </c>
      <c r="B404" s="405" t="s">
        <v>1349</v>
      </c>
      <c r="C404" s="734" t="s">
        <v>107</v>
      </c>
      <c r="D404" s="734" t="s">
        <v>3649</v>
      </c>
      <c r="E404" s="504">
        <v>17</v>
      </c>
      <c r="F404" s="33">
        <v>233</v>
      </c>
      <c r="G404" s="33" t="s">
        <v>105</v>
      </c>
      <c r="H404" s="33" t="s">
        <v>105</v>
      </c>
      <c r="I404" s="573">
        <v>183.84</v>
      </c>
      <c r="J404" s="430">
        <f t="shared" si="105"/>
        <v>1.6536118363794605</v>
      </c>
      <c r="K404" s="575">
        <v>0.76</v>
      </c>
      <c r="L404" s="406">
        <v>4</v>
      </c>
      <c r="M404" s="423">
        <f t="shared" si="106"/>
        <v>3.04</v>
      </c>
      <c r="N404" s="183" t="s">
        <v>492</v>
      </c>
      <c r="O404" s="505">
        <v>0.74</v>
      </c>
      <c r="P404" s="422">
        <v>45707</v>
      </c>
      <c r="Q404" s="422">
        <v>45721</v>
      </c>
      <c r="R404" s="423">
        <f t="shared" si="107"/>
        <v>2.7027027027027053</v>
      </c>
      <c r="S404" s="474">
        <f>IF(INDEX(Historical!$D$7:$D$1190,MATCH(B404,Historical!$B$7:$B$1192,0))=0,"n/a",(INDEX(Historical!$C$7:$C$1190,MATCH(B404,Historical!$B$7:$B$1192,0))/INDEX(Historical!$D$7:$D$1190,MATCH(B404,Historical!$B$7:$B$1192,0))-1)*100)</f>
        <v>2.7777777777777901</v>
      </c>
      <c r="T404" s="474">
        <f>IF(INDEX(Historical!$F$7:$F$1190,MATCH(B404,Historical!$B$7:$B$1192,0))=0,"n/a",((INDEX(Historical!$C$7:$C$1190,MATCH(B404,Historical!$B$7:$B$1192,0))/INDEX(Historical!$F$7:$F$1190,MATCH(B404,Historical!$B$7:$B$1192,0)))^(1/3)-1)*100)</f>
        <v>3.8873324124418351</v>
      </c>
      <c r="U404" s="474">
        <f>IF(INDEX(Historical!$H$7:$H$1190,MATCH(B404,Historical!$B$7:$B$1192,0))=0,"n/a",((INDEX(Historical!$C$7:$C$1190,MATCH(B404,Historical!$B$7:$B$1192,0))/INDEX(Historical!$H$7:$H$1190,MATCH(B404,Historical!$B$7:$B$1192,0)))^(1/5)-1)*100)</f>
        <v>7.7289206777082953</v>
      </c>
      <c r="V404" s="474">
        <f>IF(INDEX(Historical!$M$7:$M$1190,MATCH(B404,Historical!$B$7:$B$1192,0))=0,"n/a",((INDEX(Historical!$C$7:$C$1190,MATCH(B404,Historical!$B$7:$B$1192,0))/INDEX(Historical!$M$7:$M$1190,MATCH(B404,Historical!$B$7:$B$1192,0)))^(1/10)-1)*100)</f>
        <v>16.549703683978834</v>
      </c>
      <c r="W404" s="475">
        <f t="shared" si="108"/>
        <v>0.46701263208660238</v>
      </c>
      <c r="X404" s="476">
        <f t="shared" si="109"/>
        <v>1.2546949152123856</v>
      </c>
      <c r="Y404" s="405"/>
      <c r="Z404" s="430">
        <f t="shared" si="110"/>
        <v>51.178451178451176</v>
      </c>
      <c r="AA404" s="581">
        <f t="shared" si="111"/>
        <v>30.949494949494948</v>
      </c>
      <c r="AB404" s="406">
        <v>12</v>
      </c>
      <c r="AC404" s="568">
        <v>5.94</v>
      </c>
      <c r="AD404" s="568">
        <v>3.32</v>
      </c>
      <c r="AE404" s="568">
        <v>8.17</v>
      </c>
      <c r="AF404" s="568">
        <v>4.96</v>
      </c>
      <c r="AG404" s="568">
        <v>16.41</v>
      </c>
      <c r="AH404" s="568">
        <v>1.9</v>
      </c>
      <c r="AI404" s="568">
        <v>11.899999999999999</v>
      </c>
      <c r="AJ404" s="568">
        <v>6.16</v>
      </c>
      <c r="AK404" s="568">
        <v>9.31</v>
      </c>
      <c r="AL404" s="576">
        <v>6870</v>
      </c>
      <c r="AM404" s="571">
        <v>2.13</v>
      </c>
      <c r="AN404" s="568">
        <v>0.05</v>
      </c>
      <c r="AO404" s="510">
        <f t="shared" si="112"/>
        <v>-21.566962435407191</v>
      </c>
      <c r="AP404" s="511">
        <f t="shared" si="113"/>
        <v>9.3825325140877567</v>
      </c>
      <c r="AQ404" s="582">
        <f t="shared" si="114"/>
        <v>161.20191844581754</v>
      </c>
      <c r="AR404" s="430">
        <f>INDEX(Historical!$C$7:$C$1190,MATCH(B404,Historical!$B$7:$B$1214,0))*IF(AH404="n/a",1.03,IF(AH404&lt;0,1.01,IF(AH404&gt;10,1.1,(1+AH404/100))))</f>
        <v>3.0162399999999998</v>
      </c>
      <c r="AS404" s="581">
        <f t="shared" si="115"/>
        <v>3.3178640000000001</v>
      </c>
      <c r="AT404" s="581">
        <f t="shared" si="104"/>
        <v>3.6267571383999999</v>
      </c>
      <c r="AU404" s="581">
        <f t="shared" si="104"/>
        <v>3.9644082279850399</v>
      </c>
      <c r="AV404" s="581">
        <f t="shared" si="104"/>
        <v>4.3334946340104468</v>
      </c>
      <c r="AW404" s="430">
        <f t="shared" si="116"/>
        <v>18.258764000395487</v>
      </c>
      <c r="AX404" s="516">
        <f t="shared" si="117"/>
        <v>9.9318777199714354</v>
      </c>
      <c r="AY404" s="606">
        <v>0.87</v>
      </c>
      <c r="AZ404" s="571">
        <v>0.92999999999999994</v>
      </c>
      <c r="BA404" s="571">
        <v>-38.03</v>
      </c>
      <c r="BB404" s="571">
        <v>-10.36</v>
      </c>
      <c r="BC404" s="571">
        <v>-15.7</v>
      </c>
      <c r="BE404" s="421">
        <v>2009</v>
      </c>
      <c r="BF404" s="421">
        <f t="shared" si="101"/>
        <v>1</v>
      </c>
      <c r="BG404" s="578">
        <v>11.540000000000001</v>
      </c>
      <c r="BH404" t="s">
        <v>3876</v>
      </c>
      <c r="BI404" t="s">
        <v>3877</v>
      </c>
    </row>
    <row r="405" spans="1:61" ht="12.75" customHeight="1" x14ac:dyDescent="0.25">
      <c r="A405" s="577" t="s">
        <v>3904</v>
      </c>
      <c r="B405" s="405" t="s">
        <v>2359</v>
      </c>
      <c r="C405" s="734" t="s">
        <v>122</v>
      </c>
      <c r="D405" s="734" t="s">
        <v>3683</v>
      </c>
      <c r="E405" s="504">
        <v>10</v>
      </c>
      <c r="F405" s="33">
        <v>525</v>
      </c>
      <c r="G405" s="33" t="s">
        <v>105</v>
      </c>
      <c r="H405" s="33" t="s">
        <v>105</v>
      </c>
      <c r="I405" s="573">
        <v>616.4</v>
      </c>
      <c r="J405" s="430">
        <f t="shared" si="105"/>
        <v>0.5386112913692408</v>
      </c>
      <c r="K405" s="575">
        <v>0.83</v>
      </c>
      <c r="L405" s="406">
        <v>4</v>
      </c>
      <c r="M405" s="423">
        <f t="shared" si="106"/>
        <v>3.32</v>
      </c>
      <c r="N405" s="183" t="s">
        <v>311</v>
      </c>
      <c r="O405" s="505">
        <v>0.79</v>
      </c>
      <c r="P405" s="422">
        <v>45902</v>
      </c>
      <c r="Q405" s="422">
        <v>45930</v>
      </c>
      <c r="R405" s="423">
        <f t="shared" si="107"/>
        <v>5.0632911392404969</v>
      </c>
      <c r="S405" s="474">
        <f>IF(INDEX(Historical!$D$7:$D$1190,MATCH(B405,Historical!$B$7:$B$1192,0))=0,"n/a",(INDEX(Historical!$C$7:$C$1190,MATCH(B405,Historical!$B$7:$B$1192,0))/INDEX(Historical!$D$7:$D$1190,MATCH(B405,Historical!$B$7:$B$1192,0))-1)*100)</f>
        <v>9.2857142857142971</v>
      </c>
      <c r="T405" s="474">
        <f>IF(INDEX(Historical!$F$7:$F$1190,MATCH(B405,Historical!$B$7:$B$1192,0))=0,"n/a",((INDEX(Historical!$C$7:$C$1190,MATCH(B405,Historical!$B$7:$B$1192,0))/INDEX(Historical!$F$7:$F$1190,MATCH(B405,Historical!$B$7:$B$1192,0)))^(1/3)-1)*100)</f>
        <v>9.0443432487859567</v>
      </c>
      <c r="U405" s="474">
        <f>IF(INDEX(Historical!$H$7:$H$1190,MATCH(B405,Historical!$B$7:$B$1192,0))=0,"n/a",((INDEX(Historical!$C$7:$C$1190,MATCH(B405,Historical!$B$7:$B$1192,0))/INDEX(Historical!$H$7:$H$1190,MATCH(B405,Historical!$B$7:$B$1192,0)))^(1/5)-1)*100)</f>
        <v>8.2357775055416749</v>
      </c>
      <c r="V405" s="474">
        <f>IF(INDEX(Historical!$M$7:$M$1190,MATCH(B405,Historical!$B$7:$B$1192,0))=0,"n/a",((INDEX(Historical!$C$7:$C$1190,MATCH(B405,Historical!$B$7:$B$1192,0))/INDEX(Historical!$M$7:$M$1190,MATCH(B405,Historical!$B$7:$B$1192,0)))^(1/10)-1)*100)</f>
        <v>6.6989496879533705</v>
      </c>
      <c r="W405" s="475">
        <f t="shared" si="108"/>
        <v>1.2294132497146473</v>
      </c>
      <c r="X405" s="476">
        <f t="shared" si="109"/>
        <v>0.30334355453192169</v>
      </c>
      <c r="Y405" s="574"/>
      <c r="Z405" s="430">
        <f t="shared" si="110"/>
        <v>18.393351800554015</v>
      </c>
      <c r="AA405" s="581">
        <f t="shared" si="111"/>
        <v>34.149584487534625</v>
      </c>
      <c r="AB405" s="406">
        <v>12</v>
      </c>
      <c r="AC405" s="568">
        <v>18.05</v>
      </c>
      <c r="AD405" s="568">
        <v>2.75</v>
      </c>
      <c r="AE405" s="568">
        <v>5.56</v>
      </c>
      <c r="AF405" s="568">
        <v>3.97</v>
      </c>
      <c r="AG405" s="568">
        <v>12.1</v>
      </c>
      <c r="AH405" s="568">
        <v>5.7799999999999994</v>
      </c>
      <c r="AI405" s="568">
        <v>16.02</v>
      </c>
      <c r="AJ405" s="568">
        <v>27.150000000000002</v>
      </c>
      <c r="AK405" s="568">
        <v>12.42</v>
      </c>
      <c r="AL405" s="576">
        <v>37170</v>
      </c>
      <c r="AM405" s="571">
        <v>0.74</v>
      </c>
      <c r="AN405" s="568">
        <v>0.62</v>
      </c>
      <c r="AO405" s="510">
        <f t="shared" si="112"/>
        <v>-25.375195690623709</v>
      </c>
      <c r="AP405" s="511">
        <f t="shared" si="113"/>
        <v>8.774388796910916</v>
      </c>
      <c r="AQ405" s="582">
        <f t="shared" si="114"/>
        <v>145.46902987773561</v>
      </c>
      <c r="AR405" s="430">
        <f>INDEX(Historical!$C$7:$C$1190,MATCH(B405,Historical!$B$7:$B$1214,0))*IF(AH405="n/a",1.03,IF(AH405&lt;0,1.01,IF(AH405&gt;10,1.1,(1+AH405/100))))</f>
        <v>3.2368680000000003</v>
      </c>
      <c r="AS405" s="581">
        <f t="shared" si="115"/>
        <v>3.5605548000000007</v>
      </c>
      <c r="AT405" s="581">
        <f t="shared" si="104"/>
        <v>3.9166102800000009</v>
      </c>
      <c r="AU405" s="581">
        <f t="shared" si="104"/>
        <v>4.308271308000001</v>
      </c>
      <c r="AV405" s="581">
        <f t="shared" si="104"/>
        <v>4.7390984388000019</v>
      </c>
      <c r="AW405" s="430">
        <f t="shared" si="116"/>
        <v>19.761402826800005</v>
      </c>
      <c r="AX405" s="516">
        <f t="shared" si="117"/>
        <v>3.2059381613887092</v>
      </c>
      <c r="AY405" s="606">
        <v>0.94</v>
      </c>
      <c r="AZ405" s="571">
        <v>39.47</v>
      </c>
      <c r="BA405" s="571">
        <v>-2.6599999999999997</v>
      </c>
      <c r="BB405" s="571">
        <v>6.2700000000000005</v>
      </c>
      <c r="BC405" s="571">
        <v>13.79</v>
      </c>
      <c r="BE405" s="421">
        <v>2016</v>
      </c>
      <c r="BF405" s="421">
        <f t="shared" si="101"/>
        <v>1</v>
      </c>
      <c r="BG405" s="578">
        <v>6.4</v>
      </c>
      <c r="BH405" t="s">
        <v>3876</v>
      </c>
      <c r="BI405" t="s">
        <v>3877</v>
      </c>
    </row>
    <row r="406" spans="1:61" ht="12.75" customHeight="1" x14ac:dyDescent="0.25">
      <c r="A406" s="8" t="s">
        <v>4363</v>
      </c>
      <c r="B406" s="405" t="s">
        <v>1353</v>
      </c>
      <c r="C406" s="734" t="s">
        <v>107</v>
      </c>
      <c r="D406" s="734" t="s">
        <v>117</v>
      </c>
      <c r="E406" s="504">
        <v>16</v>
      </c>
      <c r="F406" s="33">
        <v>264</v>
      </c>
      <c r="G406" s="33" t="s">
        <v>114</v>
      </c>
      <c r="H406" s="33" t="s">
        <v>114</v>
      </c>
      <c r="I406" s="573">
        <v>205.81</v>
      </c>
      <c r="J406" s="430">
        <f t="shared" si="105"/>
        <v>1.7491861425586706</v>
      </c>
      <c r="K406" s="575">
        <v>0.9</v>
      </c>
      <c r="L406" s="406">
        <v>4</v>
      </c>
      <c r="M406" s="423">
        <f t="shared" si="106"/>
        <v>3.6</v>
      </c>
      <c r="N406" s="183" t="s">
        <v>106</v>
      </c>
      <c r="O406" s="505">
        <v>0.81499999999999995</v>
      </c>
      <c r="P406" s="422">
        <v>45862</v>
      </c>
      <c r="Q406" s="422">
        <v>45884</v>
      </c>
      <c r="R406" s="423">
        <f t="shared" si="107"/>
        <v>10.429447852760747</v>
      </c>
      <c r="S406" s="474">
        <f>IF(INDEX(Historical!$D$7:$D$1190,MATCH(B406,Historical!$B$7:$B$1192,0))=0,"n/a",(INDEX(Historical!$C$7:$C$1190,MATCH(B406,Historical!$B$7:$B$1192,0))/INDEX(Historical!$D$7:$D$1190,MATCH(B406,Historical!$B$7:$B$1192,0))-1)*100)</f>
        <v>17.307692307692292</v>
      </c>
      <c r="T406" s="474">
        <f>IF(INDEX(Historical!$F$7:$F$1190,MATCH(B406,Historical!$B$7:$B$1192,0))=0,"n/a",((INDEX(Historical!$C$7:$C$1190,MATCH(B406,Historical!$B$7:$B$1192,0))/INDEX(Historical!$F$7:$F$1190,MATCH(B406,Historical!$B$7:$B$1192,0)))^(1/3)-1)*100)</f>
        <v>15.103875898157337</v>
      </c>
      <c r="U406" s="474">
        <f>IF(INDEX(Historical!$H$7:$H$1190,MATCH(B406,Historical!$B$7:$B$1192,0))=0,"n/a",((INDEX(Historical!$C$7:$C$1190,MATCH(B406,Historical!$B$7:$B$1192,0))/INDEX(Historical!$H$7:$H$1190,MATCH(B406,Historical!$B$7:$B$1192,0)))^(1/5)-1)*100)</f>
        <v>11.879397318933126</v>
      </c>
      <c r="V406" s="474">
        <f>IF(INDEX(Historical!$M$7:$M$1190,MATCH(B406,Historical!$B$7:$B$1192,0))=0,"n/a",((INDEX(Historical!$C$7:$C$1190,MATCH(B406,Historical!$B$7:$B$1192,0))/INDEX(Historical!$M$7:$M$1190,MATCH(B406,Historical!$B$7:$B$1192,0)))^(1/10)-1)*100)</f>
        <v>11.147422886794578</v>
      </c>
      <c r="W406" s="475">
        <f t="shared" si="108"/>
        <v>1.0656631079283496</v>
      </c>
      <c r="X406" s="476">
        <f t="shared" si="109"/>
        <v>0.62033406365186039</v>
      </c>
      <c r="Y406" s="442"/>
      <c r="Z406" s="430">
        <f t="shared" si="110"/>
        <v>43.217286914765907</v>
      </c>
      <c r="AA406" s="581">
        <f t="shared" si="111"/>
        <v>24.707082833133253</v>
      </c>
      <c r="AB406" s="406">
        <v>12</v>
      </c>
      <c r="AC406" s="568">
        <v>8.33</v>
      </c>
      <c r="AD406" s="568">
        <v>2.83</v>
      </c>
      <c r="AE406" s="568">
        <v>3.92</v>
      </c>
      <c r="AF406" s="568">
        <v>6.42</v>
      </c>
      <c r="AG406" s="568">
        <v>28.33</v>
      </c>
      <c r="AH406" s="568">
        <v>8.870000000000001</v>
      </c>
      <c r="AI406" s="568">
        <v>8.16</v>
      </c>
      <c r="AJ406" s="568">
        <v>19.149999999999999</v>
      </c>
      <c r="AK406" s="568">
        <v>8.73</v>
      </c>
      <c r="AL406" s="576">
        <v>101180</v>
      </c>
      <c r="AM406" s="571">
        <v>0.08</v>
      </c>
      <c r="AN406" s="568">
        <v>1.37</v>
      </c>
      <c r="AO406" s="510">
        <f t="shared" si="112"/>
        <v>-11.078499371641456</v>
      </c>
      <c r="AP406" s="511">
        <f t="shared" si="113"/>
        <v>13.628583461491797</v>
      </c>
      <c r="AQ406" s="582">
        <f t="shared" si="114"/>
        <v>165.51373414045244</v>
      </c>
      <c r="AR406" s="430">
        <f>INDEX(Historical!$C$7:$C$1190,MATCH(B406,Historical!$B$7:$B$1214,0))*IF(AH406="n/a",1.03,IF(AH406&lt;0,1.01,IF(AH406&gt;10,1.1,(1+AH406/100))))</f>
        <v>3.320535</v>
      </c>
      <c r="AS406" s="581">
        <f t="shared" si="115"/>
        <v>3.5914906559999995</v>
      </c>
      <c r="AT406" s="581">
        <f t="shared" si="104"/>
        <v>3.9050277902687993</v>
      </c>
      <c r="AU406" s="581">
        <f t="shared" si="104"/>
        <v>4.2459367163592656</v>
      </c>
      <c r="AV406" s="581">
        <f t="shared" si="104"/>
        <v>4.6166069916974291</v>
      </c>
      <c r="AW406" s="430">
        <f t="shared" si="116"/>
        <v>19.679597154325492</v>
      </c>
      <c r="AX406" s="516">
        <f t="shared" si="117"/>
        <v>9.5620218426342216</v>
      </c>
      <c r="AY406" s="606">
        <v>0.81</v>
      </c>
      <c r="AZ406" s="571">
        <v>4.8599999999999994</v>
      </c>
      <c r="BA406" s="571">
        <v>-17.010000000000002</v>
      </c>
      <c r="BB406" s="571">
        <v>-1.77</v>
      </c>
      <c r="BC406" s="571">
        <v>-7.07</v>
      </c>
      <c r="BE406" s="421">
        <v>2010</v>
      </c>
      <c r="BF406" s="421">
        <f t="shared" si="101"/>
        <v>1</v>
      </c>
      <c r="BG406" s="578">
        <v>7.7</v>
      </c>
      <c r="BH406" t="s">
        <v>3876</v>
      </c>
      <c r="BI406" t="s">
        <v>3877</v>
      </c>
    </row>
    <row r="407" spans="1:61" s="8" customFormat="1" ht="12.75" customHeight="1" x14ac:dyDescent="0.25">
      <c r="A407" s="8" t="s">
        <v>4367</v>
      </c>
      <c r="B407" s="405" t="s">
        <v>124</v>
      </c>
      <c r="C407" s="734" t="s">
        <v>127</v>
      </c>
      <c r="D407" s="734" t="s">
        <v>125</v>
      </c>
      <c r="E407" s="504">
        <v>56</v>
      </c>
      <c r="F407" s="33">
        <v>27</v>
      </c>
      <c r="G407" s="33" t="s">
        <v>114</v>
      </c>
      <c r="H407" s="33" t="s">
        <v>114</v>
      </c>
      <c r="I407" s="568">
        <v>67.209999999999994</v>
      </c>
      <c r="J407" s="430">
        <f t="shared" si="105"/>
        <v>6.3085850319892884</v>
      </c>
      <c r="K407" s="575">
        <v>1.06</v>
      </c>
      <c r="L407" s="406">
        <v>4</v>
      </c>
      <c r="M407" s="423">
        <f t="shared" si="106"/>
        <v>4.24</v>
      </c>
      <c r="N407" s="183" t="s">
        <v>126</v>
      </c>
      <c r="O407" s="505">
        <v>1.02</v>
      </c>
      <c r="P407" s="422">
        <v>45915</v>
      </c>
      <c r="Q407" s="422">
        <v>45940</v>
      </c>
      <c r="R407" s="423">
        <f t="shared" si="107"/>
        <v>3.9215686274509838</v>
      </c>
      <c r="S407" s="474">
        <f>IF(INDEX(Historical!$D$7:$D$1190,MATCH(B407,Historical!$B$7:$B$1192,0))=0,"n/a",(INDEX(Historical!$C$7:$C$1190,MATCH(B407,Historical!$B$7:$B$1192,0))/INDEX(Historical!$D$7:$D$1190,MATCH(B407,Historical!$B$7:$B$1192,0))-1)*100)</f>
        <v>4.2105263157894868</v>
      </c>
      <c r="T407" s="474">
        <f>IF(INDEX(Historical!$F$7:$F$1190,MATCH(B407,Historical!$B$7:$B$1192,0))=0,"n/a",((INDEX(Historical!$C$7:$C$1190,MATCH(B407,Historical!$B$7:$B$1192,0))/INDEX(Historical!$F$7:$F$1190,MATCH(B407,Historical!$B$7:$B$1192,0)))^(1/3)-1)*100)</f>
        <v>4.4011575622509014</v>
      </c>
      <c r="U407" s="474">
        <f>IF(INDEX(Historical!$H$7:$H$1190,MATCH(B407,Historical!$B$7:$B$1192,0))=0,"n/a",((INDEX(Historical!$C$7:$C$1190,MATCH(B407,Historical!$B$7:$B$1192,0))/INDEX(Historical!$H$7:$H$1190,MATCH(B407,Historical!$B$7:$B$1192,0)))^(1/5)-1)*100)</f>
        <v>3.8399017265328794</v>
      </c>
      <c r="V407" s="474">
        <f>IF(INDEX(Historical!$M$7:$M$1190,MATCH(B407,Historical!$B$7:$B$1192,0))=0,"n/a",((INDEX(Historical!$C$7:$C$1190,MATCH(B407,Historical!$B$7:$B$1192,0))/INDEX(Historical!$M$7:$M$1190,MATCH(B407,Historical!$B$7:$B$1192,0)))^(1/10)-1)*100)</f>
        <v>7.2862119296872141</v>
      </c>
      <c r="W407" s="475">
        <f t="shared" si="108"/>
        <v>0.52700933812910933</v>
      </c>
      <c r="X407" s="476" t="str">
        <f t="shared" si="109"/>
        <v>n/a</v>
      </c>
      <c r="Y407" s="550"/>
      <c r="Z407" s="430">
        <f t="shared" si="110"/>
        <v>82.011605415860743</v>
      </c>
      <c r="AA407" s="581">
        <f t="shared" si="111"/>
        <v>12.999999999999998</v>
      </c>
      <c r="AB407" s="406">
        <v>12</v>
      </c>
      <c r="AC407" s="568">
        <v>5.17</v>
      </c>
      <c r="AD407" s="568">
        <v>3.17</v>
      </c>
      <c r="AE407" s="568">
        <v>5.57</v>
      </c>
      <c r="AF407" s="568" t="s">
        <v>135</v>
      </c>
      <c r="AG407" s="569" t="s">
        <v>135</v>
      </c>
      <c r="AH407" s="568">
        <v>6.04</v>
      </c>
      <c r="AI407" s="568">
        <v>3.15</v>
      </c>
      <c r="AJ407" s="568" t="s">
        <v>135</v>
      </c>
      <c r="AK407" s="568">
        <v>4.1000000000000005</v>
      </c>
      <c r="AL407" s="576">
        <v>112910</v>
      </c>
      <c r="AM407" s="571">
        <v>0.13999999999999999</v>
      </c>
      <c r="AN407" s="568" t="s">
        <v>135</v>
      </c>
      <c r="AO407" s="510">
        <f t="shared" si="112"/>
        <v>-2.8515132414778304</v>
      </c>
      <c r="AP407" s="511">
        <f t="shared" si="113"/>
        <v>10.148486758522168</v>
      </c>
      <c r="AQ407" s="582" t="str">
        <f t="shared" si="114"/>
        <v>n/a</v>
      </c>
      <c r="AR407" s="430">
        <f>INDEX(Historical!$C$7:$C$1190,MATCH(B407,Historical!$B$7:$B$1214,0))*IF(AH407="n/a",1.03,IF(AH407&lt;0,1.01,IF(AH407&gt;10,1.1,(1+AH407/100))))</f>
        <v>4.1991839999999998</v>
      </c>
      <c r="AS407" s="581">
        <f t="shared" si="115"/>
        <v>4.3314582960000001</v>
      </c>
      <c r="AT407" s="581">
        <f t="shared" ref="AT407:AV426" si="118">IF($AK407="n/a",1.03*AS407,IF($AK407&lt;0,1.01*AS407,IF($AK407&gt;10,1.1*AS407,(1+$AK407/100)*AS407)))</f>
        <v>4.5090480861359996</v>
      </c>
      <c r="AU407" s="581">
        <f t="shared" si="118"/>
        <v>4.6939190576675749</v>
      </c>
      <c r="AV407" s="581">
        <f t="shared" si="118"/>
        <v>4.8863697390319452</v>
      </c>
      <c r="AW407" s="430">
        <f t="shared" si="116"/>
        <v>22.619979178835518</v>
      </c>
      <c r="AX407" s="516">
        <f t="shared" si="117"/>
        <v>33.655675016865821</v>
      </c>
      <c r="AY407" s="606">
        <v>0.62</v>
      </c>
      <c r="AZ407" s="571">
        <v>37.56</v>
      </c>
      <c r="BA407" s="571">
        <v>-2.0299999999999998</v>
      </c>
      <c r="BB407" s="571">
        <v>8.7099999999999991</v>
      </c>
      <c r="BC407" s="571">
        <v>16.64</v>
      </c>
      <c r="BD407" s="591"/>
      <c r="BE407" s="421">
        <v>1970</v>
      </c>
      <c r="BF407" s="421">
        <f t="shared" si="101"/>
        <v>7</v>
      </c>
      <c r="BG407" s="578">
        <v>26.26</v>
      </c>
      <c r="BH407" t="s">
        <v>3876</v>
      </c>
      <c r="BI407" t="s">
        <v>3877</v>
      </c>
    </row>
    <row r="408" spans="1:61" s="8" customFormat="1" ht="12.75" customHeight="1" x14ac:dyDescent="0.25">
      <c r="A408" s="8" t="s">
        <v>4369</v>
      </c>
      <c r="B408" s="405" t="s">
        <v>1381</v>
      </c>
      <c r="C408" s="734" t="s">
        <v>107</v>
      </c>
      <c r="D408" s="734" t="s">
        <v>3649</v>
      </c>
      <c r="E408" s="504">
        <v>15</v>
      </c>
      <c r="F408" s="33">
        <v>285</v>
      </c>
      <c r="G408" s="33" t="s">
        <v>105</v>
      </c>
      <c r="H408" s="33" t="s">
        <v>105</v>
      </c>
      <c r="I408" s="573">
        <v>262.42</v>
      </c>
      <c r="J408" s="430">
        <f t="shared" si="105"/>
        <v>0.69354469933694085</v>
      </c>
      <c r="K408" s="575">
        <v>0.45500000000000002</v>
      </c>
      <c r="L408" s="406">
        <v>4</v>
      </c>
      <c r="M408" s="423">
        <f t="shared" si="106"/>
        <v>1.82</v>
      </c>
      <c r="N408" s="183" t="s">
        <v>159</v>
      </c>
      <c r="O408" s="505">
        <v>0.40500000000000003</v>
      </c>
      <c r="P408" s="422">
        <v>45660</v>
      </c>
      <c r="Q408" s="422">
        <v>45688</v>
      </c>
      <c r="R408" s="423">
        <f t="shared" si="107"/>
        <v>12.345679012345675</v>
      </c>
      <c r="S408" s="474">
        <f>IF(INDEX(Historical!$D$7:$D$1190,MATCH(B408,Historical!$B$7:$B$1192,0))=0,"n/a",(INDEX(Historical!$C$7:$C$1190,MATCH(B408,Historical!$B$7:$B$1192,0))/INDEX(Historical!$D$7:$D$1190,MATCH(B408,Historical!$B$7:$B$1192,0))-1)*100)</f>
        <v>12.345679012345666</v>
      </c>
      <c r="T408" s="474">
        <f>IF(INDEX(Historical!$F$7:$F$1190,MATCH(B408,Historical!$B$7:$B$1192,0))=0,"n/a",((INDEX(Historical!$C$7:$C$1190,MATCH(B408,Historical!$B$7:$B$1192,0))/INDEX(Historical!$F$7:$F$1190,MATCH(B408,Historical!$B$7:$B$1192,0)))^(1/3)-1)*100)</f>
        <v>13.040381433805548</v>
      </c>
      <c r="U408" s="474">
        <f>IF(INDEX(Historical!$H$7:$H$1190,MATCH(B408,Historical!$B$7:$B$1192,0))=0,"n/a",((INDEX(Historical!$C$7:$C$1190,MATCH(B408,Historical!$B$7:$B$1192,0))/INDEX(Historical!$H$7:$H$1190,MATCH(B408,Historical!$B$7:$B$1192,0)))^(1/5)-1)*100)</f>
        <v>10.197228772148016</v>
      </c>
      <c r="V408" s="474">
        <f>IF(INDEX(Historical!$M$7:$M$1190,MATCH(B408,Historical!$B$7:$B$1192,0))=0,"n/a",((INDEX(Historical!$C$7:$C$1190,MATCH(B408,Historical!$B$7:$B$1192,0))/INDEX(Historical!$M$7:$M$1190,MATCH(B408,Historical!$B$7:$B$1192,0)))^(1/10)-1)*100)</f>
        <v>10.345911771043914</v>
      </c>
      <c r="W408" s="475">
        <f t="shared" si="108"/>
        <v>0.98562881627194698</v>
      </c>
      <c r="X408" s="476">
        <f t="shared" si="109"/>
        <v>0.52239901496659913</v>
      </c>
      <c r="Y408" s="439"/>
      <c r="Z408" s="430">
        <f t="shared" si="110"/>
        <v>19.361702127659576</v>
      </c>
      <c r="AA408" s="581">
        <f t="shared" si="111"/>
        <v>27.917021276595744</v>
      </c>
      <c r="AB408" s="406">
        <v>12</v>
      </c>
      <c r="AC408" s="568">
        <v>9.4</v>
      </c>
      <c r="AD408" s="568">
        <v>1.59</v>
      </c>
      <c r="AE408" s="568">
        <v>4.72</v>
      </c>
      <c r="AF408" s="568">
        <v>6.86</v>
      </c>
      <c r="AG408" s="568">
        <v>26.51</v>
      </c>
      <c r="AH408" s="568">
        <v>17.91</v>
      </c>
      <c r="AI408" s="568">
        <v>15.370000000000001</v>
      </c>
      <c r="AJ408" s="568">
        <v>19.52</v>
      </c>
      <c r="AK408" s="568">
        <v>17.599999999999998</v>
      </c>
      <c r="AL408" s="576">
        <v>11070</v>
      </c>
      <c r="AM408" s="571">
        <v>40.799999999999997</v>
      </c>
      <c r="AN408" s="568">
        <v>0.64</v>
      </c>
      <c r="AO408" s="510">
        <f t="shared" si="112"/>
        <v>-17.026247805110785</v>
      </c>
      <c r="AP408" s="511">
        <f t="shared" si="113"/>
        <v>10.890773471484957</v>
      </c>
      <c r="AQ408" s="582">
        <f t="shared" si="114"/>
        <v>191.74628700480062</v>
      </c>
      <c r="AR408" s="430">
        <f>INDEX(Historical!$C$7:$C$1190,MATCH(B408,Historical!$B$7:$B$1214,0))*IF(AH408="n/a",1.03,IF(AH408&lt;0,1.01,IF(AH408&gt;10,1.1,(1+AH408/100))))</f>
        <v>2.0020000000000002</v>
      </c>
      <c r="AS408" s="581">
        <f t="shared" si="115"/>
        <v>2.2022000000000004</v>
      </c>
      <c r="AT408" s="581">
        <f t="shared" si="118"/>
        <v>2.4224200000000007</v>
      </c>
      <c r="AU408" s="581">
        <f t="shared" si="118"/>
        <v>2.6646620000000008</v>
      </c>
      <c r="AV408" s="581">
        <f t="shared" si="118"/>
        <v>2.9311282000000012</v>
      </c>
      <c r="AW408" s="430">
        <f t="shared" si="116"/>
        <v>12.222410200000004</v>
      </c>
      <c r="AX408" s="516">
        <f t="shared" si="117"/>
        <v>4.6575757183141535</v>
      </c>
      <c r="AY408" s="606">
        <v>1.01</v>
      </c>
      <c r="AZ408" s="571">
        <v>4.83</v>
      </c>
      <c r="BA408" s="571">
        <v>-28.1</v>
      </c>
      <c r="BB408" s="571">
        <v>-6.67</v>
      </c>
      <c r="BC408" s="571">
        <v>-14.37</v>
      </c>
      <c r="BD408" s="591"/>
      <c r="BE408" s="421">
        <v>2011</v>
      </c>
      <c r="BF408" s="421">
        <f t="shared" si="101"/>
        <v>1</v>
      </c>
      <c r="BG408" s="578">
        <v>11.49</v>
      </c>
      <c r="BH408" t="s">
        <v>3876</v>
      </c>
      <c r="BI408" t="s">
        <v>3877</v>
      </c>
    </row>
    <row r="409" spans="1:61" s="8" customFormat="1" ht="12.75" customHeight="1" x14ac:dyDescent="0.25">
      <c r="A409" s="8" t="s">
        <v>4747</v>
      </c>
      <c r="B409" s="405" t="s">
        <v>4743</v>
      </c>
      <c r="C409" s="734" t="s">
        <v>122</v>
      </c>
      <c r="D409" s="734" t="s">
        <v>3518</v>
      </c>
      <c r="E409" s="504">
        <v>7</v>
      </c>
      <c r="F409" s="33">
        <v>605</v>
      </c>
      <c r="G409" s="33" t="s">
        <v>105</v>
      </c>
      <c r="H409" s="33" t="s">
        <v>105</v>
      </c>
      <c r="I409" s="573">
        <v>33.4</v>
      </c>
      <c r="J409" s="430">
        <f t="shared" si="105"/>
        <v>2.634730538922156</v>
      </c>
      <c r="K409" s="575">
        <v>0.22</v>
      </c>
      <c r="L409" s="406">
        <v>4</v>
      </c>
      <c r="M409" s="423">
        <f t="shared" si="106"/>
        <v>0.88</v>
      </c>
      <c r="N409" s="183" t="s">
        <v>147</v>
      </c>
      <c r="O409" s="505">
        <v>0.21</v>
      </c>
      <c r="P409" s="422">
        <v>45722</v>
      </c>
      <c r="Q409" s="422">
        <v>45736</v>
      </c>
      <c r="R409" s="423">
        <f t="shared" si="107"/>
        <v>4.7619047619047663</v>
      </c>
      <c r="S409" s="474">
        <f>IF(INDEX(Historical!$D$7:$D$1190,MATCH(B409,Historical!$B$7:$B$1192,0))=0,"n/a",(INDEX(Historical!$C$7:$C$1190,MATCH(B409,Historical!$B$7:$B$1192,0))/INDEX(Historical!$D$7:$D$1190,MATCH(B409,Historical!$B$7:$B$1192,0))-1)*100)</f>
        <v>4.9999999999999822</v>
      </c>
      <c r="T409" s="474">
        <f>IF(INDEX(Historical!$F$7:$F$1190,MATCH(B409,Historical!$B$7:$B$1192,0))=0,"n/a",((INDEX(Historical!$C$7:$C$1190,MATCH(B409,Historical!$B$7:$B$1192,0))/INDEX(Historical!$F$7:$F$1190,MATCH(B409,Historical!$B$7:$B$1192,0)))^(1/3)-1)*100)</f>
        <v>45.09380303054089</v>
      </c>
      <c r="U409" s="474">
        <f>IF(INDEX(Historical!$H$7:$H$1190,MATCH(B409,Historical!$B$7:$B$1192,0))=0,"n/a",((INDEX(Historical!$C$7:$C$1190,MATCH(B409,Historical!$B$7:$B$1192,0))/INDEX(Historical!$H$7:$H$1190,MATCH(B409,Historical!$B$7:$B$1192,0)))^(1/5)-1)*100)</f>
        <v>36.851085783726333</v>
      </c>
      <c r="V409" s="474">
        <f>IF(INDEX(Historical!$M$7:$M$1190,MATCH(B409,Historical!$B$7:$B$1192,0))=0,"n/a",((INDEX(Historical!$C$7:$C$1190,MATCH(B409,Historical!$B$7:$B$1192,0))/INDEX(Historical!$M$7:$M$1190,MATCH(B409,Historical!$B$7:$B$1192,0)))^(1/10)-1)*100)</f>
        <v>-1.7284222723828457</v>
      </c>
      <c r="W409" s="475" t="str">
        <f t="shared" si="108"/>
        <v>n/a</v>
      </c>
      <c r="X409" s="476" t="str">
        <f t="shared" si="109"/>
        <v>n/a</v>
      </c>
      <c r="Y409" s="405"/>
      <c r="Z409" s="430">
        <f t="shared" si="110"/>
        <v>29.830508474576266</v>
      </c>
      <c r="AA409" s="581">
        <f t="shared" si="111"/>
        <v>11.322033898305083</v>
      </c>
      <c r="AB409" s="406">
        <v>12</v>
      </c>
      <c r="AC409" s="568">
        <v>2.95</v>
      </c>
      <c r="AD409" s="568">
        <v>0.84</v>
      </c>
      <c r="AE409" s="568">
        <v>0.94</v>
      </c>
      <c r="AF409" s="568">
        <v>0.85</v>
      </c>
      <c r="AG409" s="568">
        <v>7.8</v>
      </c>
      <c r="AH409" s="568">
        <v>64.14</v>
      </c>
      <c r="AI409" s="568">
        <v>-2.56</v>
      </c>
      <c r="AJ409" s="568" t="s">
        <v>135</v>
      </c>
      <c r="AK409" s="568">
        <v>13.41</v>
      </c>
      <c r="AL409" s="576">
        <v>10600</v>
      </c>
      <c r="AM409" s="571">
        <v>0.41000000000000003</v>
      </c>
      <c r="AN409" s="568">
        <v>0.37</v>
      </c>
      <c r="AO409" s="510">
        <f t="shared" si="112"/>
        <v>28.163782424343406</v>
      </c>
      <c r="AP409" s="511">
        <f t="shared" si="113"/>
        <v>39.485816322648489</v>
      </c>
      <c r="AQ409" s="582">
        <f t="shared" si="114"/>
        <v>-34.599596285448172</v>
      </c>
      <c r="AR409" s="430">
        <f>INDEX(Historical!$C$7:$C$1190,MATCH(B409,Historical!$B$7:$B$1214,0))*IF(AH409="n/a",1.03,IF(AH409&lt;0,1.01,IF(AH409&gt;10,1.1,(1+AH409/100))))</f>
        <v>0.92400000000000004</v>
      </c>
      <c r="AS409" s="581">
        <f t="shared" si="115"/>
        <v>0.93324000000000007</v>
      </c>
      <c r="AT409" s="581">
        <f t="shared" si="118"/>
        <v>1.0265640000000003</v>
      </c>
      <c r="AU409" s="581">
        <f t="shared" si="118"/>
        <v>1.1292204000000003</v>
      </c>
      <c r="AV409" s="581">
        <f t="shared" si="118"/>
        <v>1.2421424400000005</v>
      </c>
      <c r="AW409" s="430">
        <f t="shared" si="116"/>
        <v>5.2551668400000011</v>
      </c>
      <c r="AX409" s="516">
        <f t="shared" si="117"/>
        <v>15.734032455089825</v>
      </c>
      <c r="AY409" s="606">
        <v>0.99</v>
      </c>
      <c r="AZ409" s="571">
        <v>49.370000000000005</v>
      </c>
      <c r="BA409" s="571">
        <v>-12.629999999999999</v>
      </c>
      <c r="BB409" s="571">
        <v>-4.33</v>
      </c>
      <c r="BC409" s="571">
        <v>11.940000000000001</v>
      </c>
      <c r="BD409" s="591"/>
      <c r="BE409" s="421">
        <v>2019</v>
      </c>
      <c r="BF409" s="421">
        <f t="shared" ref="BF409:BF472" si="119">IF(BE409&gt;2020,0,IF(BE409&gt;2008,1,IF(BE409&gt;2001,2,IF(BE409&gt;1990,3,IF(BE409&gt;1980,4,IF(BE409&gt;1973,5,IF(BE409&gt;1970,6,IF(BE409&gt;1960,7,IF(BE409&gt;1958,8,IF(BE409&gt;1953,9,10))))))))))</f>
        <v>1</v>
      </c>
      <c r="BG409" s="578">
        <v>4.01</v>
      </c>
      <c r="BH409" t="s">
        <v>3876</v>
      </c>
      <c r="BI409" t="s">
        <v>3877</v>
      </c>
    </row>
    <row r="410" spans="1:61" s="8" customFormat="1" ht="12.75" customHeight="1" x14ac:dyDescent="0.25">
      <c r="A410" s="95" t="s">
        <v>1384</v>
      </c>
      <c r="B410" s="405" t="s">
        <v>1385</v>
      </c>
      <c r="C410" s="734" t="s">
        <v>177</v>
      </c>
      <c r="D410" s="734" t="s">
        <v>3650</v>
      </c>
      <c r="E410" s="504">
        <v>12</v>
      </c>
      <c r="F410" s="33">
        <v>433</v>
      </c>
      <c r="G410" s="33" t="s">
        <v>105</v>
      </c>
      <c r="H410" s="33" t="s">
        <v>105</v>
      </c>
      <c r="I410" s="573">
        <v>50.87</v>
      </c>
      <c r="J410" s="430">
        <f t="shared" si="105"/>
        <v>7.5211322980145479</v>
      </c>
      <c r="K410" s="575">
        <v>0.95650000000000002</v>
      </c>
      <c r="L410" s="406">
        <v>4</v>
      </c>
      <c r="M410" s="423">
        <f t="shared" si="106"/>
        <v>3.8260000000000001</v>
      </c>
      <c r="N410" s="183" t="s">
        <v>106</v>
      </c>
      <c r="O410" s="505">
        <v>0.85</v>
      </c>
      <c r="P410" s="422">
        <v>45604</v>
      </c>
      <c r="Q410" s="422">
        <v>45611</v>
      </c>
      <c r="R410" s="423">
        <f t="shared" si="107"/>
        <v>12.529411764705886</v>
      </c>
      <c r="S410" s="474">
        <f>IF(INDEX(Historical!$D$7:$D$1190,MATCH(B410,Historical!$B$7:$B$1192,0))=0,"n/a",(INDEX(Historical!$C$7:$C$1190,MATCH(B410,Historical!$B$7:$B$1192,0))/INDEX(Historical!$D$7:$D$1190,MATCH(B410,Historical!$B$7:$B$1192,0))-1)*100)</f>
        <v>10.440944881889758</v>
      </c>
      <c r="T410" s="474">
        <f>IF(INDEX(Historical!$F$7:$F$1190,MATCH(B410,Historical!$B$7:$B$1192,0))=0,"n/a",((INDEX(Historical!$C$7:$C$1190,MATCH(B410,Historical!$B$7:$B$1192,0))/INDEX(Historical!$F$7:$F$1190,MATCH(B410,Historical!$B$7:$B$1192,0)))^(1/3)-1)*100)</f>
        <v>8.2086730147589613</v>
      </c>
      <c r="U410" s="474">
        <f>IF(INDEX(Historical!$H$7:$H$1190,MATCH(B410,Historical!$B$7:$B$1192,0))=0,"n/a",((INDEX(Historical!$C$7:$C$1190,MATCH(B410,Historical!$B$7:$B$1192,0))/INDEX(Historical!$H$7:$H$1190,MATCH(B410,Historical!$B$7:$B$1192,0)))^(1/5)-1)*100)</f>
        <v>5.7610110370182044</v>
      </c>
      <c r="V410" s="474">
        <f>IF(INDEX(Historical!$M$7:$M$1190,MATCH(B410,Historical!$B$7:$B$1192,0))=0,"n/a",((INDEX(Historical!$C$7:$C$1190,MATCH(B410,Historical!$B$7:$B$1192,0))/INDEX(Historical!$M$7:$M$1190,MATCH(B410,Historical!$B$7:$B$1192,0)))^(1/10)-1)*100)</f>
        <v>10.097359807524974</v>
      </c>
      <c r="W410" s="475">
        <f t="shared" si="108"/>
        <v>0.57054627613892284</v>
      </c>
      <c r="X410" s="476">
        <f t="shared" si="109"/>
        <v>0.17726187806209859</v>
      </c>
      <c r="Y410" s="574"/>
      <c r="Z410" s="430">
        <f t="shared" si="110"/>
        <v>90.878859857482183</v>
      </c>
      <c r="AA410" s="581">
        <f t="shared" si="111"/>
        <v>12.083135391923991</v>
      </c>
      <c r="AB410" s="406">
        <v>12</v>
      </c>
      <c r="AC410" s="568">
        <v>4.21</v>
      </c>
      <c r="AD410" s="568">
        <v>1.96</v>
      </c>
      <c r="AE410" s="568">
        <v>4.51</v>
      </c>
      <c r="AF410" s="568">
        <v>3.75</v>
      </c>
      <c r="AG410" s="568">
        <v>31.380000000000003</v>
      </c>
      <c r="AH410" s="568">
        <v>3.2199999999999998</v>
      </c>
      <c r="AI410" s="568">
        <v>7.580000000000001</v>
      </c>
      <c r="AJ410" s="568">
        <v>32.5</v>
      </c>
      <c r="AK410" s="568">
        <v>6.17</v>
      </c>
      <c r="AL410" s="576">
        <v>51840</v>
      </c>
      <c r="AM410" s="571">
        <v>64.03</v>
      </c>
      <c r="AN410" s="568">
        <v>1.57</v>
      </c>
      <c r="AO410" s="510">
        <f t="shared" si="112"/>
        <v>1.1990079431087626</v>
      </c>
      <c r="AP410" s="511">
        <f t="shared" si="113"/>
        <v>13.282143335032753</v>
      </c>
      <c r="AQ410" s="582">
        <f t="shared" si="114"/>
        <v>41.910390692647972</v>
      </c>
      <c r="AR410" s="430">
        <f>INDEX(Historical!$C$7:$C$1190,MATCH(B410,Historical!$B$7:$B$1214,0))*IF(AH410="n/a",1.03,IF(AH410&lt;0,1.01,IF(AH410&gt;10,1.1,(1+AH410/100))))</f>
        <v>3.6194093000000001</v>
      </c>
      <c r="AS410" s="581">
        <f t="shared" si="115"/>
        <v>3.8937605249400002</v>
      </c>
      <c r="AT410" s="581">
        <f t="shared" si="118"/>
        <v>4.1340055493287986</v>
      </c>
      <c r="AU410" s="581">
        <f t="shared" si="118"/>
        <v>4.3890736917223858</v>
      </c>
      <c r="AV410" s="581">
        <f t="shared" si="118"/>
        <v>4.6598795385016576</v>
      </c>
      <c r="AW410" s="430">
        <f t="shared" si="116"/>
        <v>20.696128604492841</v>
      </c>
      <c r="AX410" s="516">
        <f t="shared" si="117"/>
        <v>40.684349527212191</v>
      </c>
      <c r="AY410" s="606">
        <v>0.69</v>
      </c>
      <c r="AZ410" s="571">
        <v>20.95</v>
      </c>
      <c r="BA410" s="571">
        <v>-7.2900000000000009</v>
      </c>
      <c r="BB410" s="571">
        <v>0</v>
      </c>
      <c r="BC410" s="571">
        <v>0.1</v>
      </c>
      <c r="BD410" s="591"/>
      <c r="BE410" s="421">
        <v>2013</v>
      </c>
      <c r="BF410" s="421">
        <f t="shared" si="119"/>
        <v>1</v>
      </c>
      <c r="BG410" s="578">
        <v>11.31</v>
      </c>
      <c r="BH410" t="s">
        <v>3876</v>
      </c>
      <c r="BI410" t="s">
        <v>3879</v>
      </c>
    </row>
    <row r="411" spans="1:61" s="8" customFormat="1" ht="12.75" customHeight="1" x14ac:dyDescent="0.25">
      <c r="A411" s="577" t="s">
        <v>4663</v>
      </c>
      <c r="B411" s="405" t="s">
        <v>4652</v>
      </c>
      <c r="C411" s="734" t="s">
        <v>3535</v>
      </c>
      <c r="D411" s="734" t="s">
        <v>3641</v>
      </c>
      <c r="E411" s="504">
        <v>8</v>
      </c>
      <c r="F411" s="33">
        <v>580</v>
      </c>
      <c r="G411" s="33" t="s">
        <v>105</v>
      </c>
      <c r="H411" s="33" t="s">
        <v>105</v>
      </c>
      <c r="I411" s="573">
        <v>835.76</v>
      </c>
      <c r="J411" s="430">
        <f t="shared" si="105"/>
        <v>0.74662582559586488</v>
      </c>
      <c r="K411" s="575">
        <v>1.56</v>
      </c>
      <c r="L411" s="406">
        <v>4</v>
      </c>
      <c r="M411" s="423">
        <f t="shared" si="106"/>
        <v>6.24</v>
      </c>
      <c r="N411" s="183" t="s">
        <v>469</v>
      </c>
      <c r="O411" s="505">
        <v>1.25</v>
      </c>
      <c r="P411" s="422">
        <v>45747</v>
      </c>
      <c r="Q411" s="422">
        <v>45762</v>
      </c>
      <c r="R411" s="423">
        <f t="shared" si="107"/>
        <v>24.800000000000004</v>
      </c>
      <c r="S411" s="474">
        <f>IF(INDEX(Historical!$D$7:$D$1190,MATCH(B411,Historical!$B$7:$B$1192,0))=0,"n/a",(INDEX(Historical!$C$7:$C$1190,MATCH(B411,Historical!$B$7:$B$1192,0))/INDEX(Historical!$D$7:$D$1190,MATCH(B411,Historical!$B$7:$B$1192,0))-1)*100)</f>
        <v>26.666666666666661</v>
      </c>
      <c r="T411" s="474">
        <f>IF(INDEX(Historical!$F$7:$F$1190,MATCH(B411,Historical!$B$7:$B$1192,0))=0,"n/a",((INDEX(Historical!$C$7:$C$1190,MATCH(B411,Historical!$B$7:$B$1192,0))/INDEX(Historical!$F$7:$F$1190,MATCH(B411,Historical!$B$7:$B$1192,0)))^(1/3)-1)*100)</f>
        <v>27.346962687751919</v>
      </c>
      <c r="U411" s="474">
        <f>IF(INDEX(Historical!$H$7:$H$1190,MATCH(B411,Historical!$B$7:$B$1192,0))=0,"n/a",((INDEX(Historical!$C$7:$C$1190,MATCH(B411,Historical!$B$7:$B$1192,0))/INDEX(Historical!$H$7:$H$1190,MATCH(B411,Historical!$B$7:$B$1192,0)))^(1/5)-1)*100)</f>
        <v>25.92746769380383</v>
      </c>
      <c r="V411" s="474">
        <f>IF(INDEX(Historical!$M$7:$M$1190,MATCH(B411,Historical!$B$7:$B$1192,0))=0,"n/a",((INDEX(Historical!$C$7:$C$1190,MATCH(B411,Historical!$B$7:$B$1192,0))/INDEX(Historical!$M$7:$M$1190,MATCH(B411,Historical!$B$7:$B$1192,0)))^(1/10)-1)*100)</f>
        <v>31.812693762717736</v>
      </c>
      <c r="W411" s="475">
        <f t="shared" si="108"/>
        <v>0.81500384366032586</v>
      </c>
      <c r="X411" s="476">
        <f t="shared" si="109"/>
        <v>0.35639130850589457</v>
      </c>
      <c r="Y411" s="451"/>
      <c r="Z411" s="430">
        <f t="shared" si="110"/>
        <v>16.25</v>
      </c>
      <c r="AA411" s="581">
        <f t="shared" si="111"/>
        <v>21.764583333333334</v>
      </c>
      <c r="AB411" s="406">
        <v>12</v>
      </c>
      <c r="AC411" s="568">
        <v>38.4</v>
      </c>
      <c r="AD411" s="568">
        <v>1.1200000000000001</v>
      </c>
      <c r="AE411" s="568">
        <v>15.73</v>
      </c>
      <c r="AF411" s="568">
        <v>11.77</v>
      </c>
      <c r="AG411" s="568">
        <v>66.5</v>
      </c>
      <c r="AH411" s="568">
        <v>23.64</v>
      </c>
      <c r="AI411" s="568">
        <v>15.879999999999999</v>
      </c>
      <c r="AJ411" s="568">
        <v>72.75</v>
      </c>
      <c r="AK411" s="568">
        <v>19.400000000000002</v>
      </c>
      <c r="AL411" s="576">
        <v>40030</v>
      </c>
      <c r="AM411" s="571">
        <v>3.8899999999999997</v>
      </c>
      <c r="AN411" s="568">
        <v>0.01</v>
      </c>
      <c r="AO411" s="510">
        <f t="shared" si="112"/>
        <v>4.9095101860663597</v>
      </c>
      <c r="AP411" s="511">
        <f t="shared" si="113"/>
        <v>26.674093519399694</v>
      </c>
      <c r="AQ411" s="582">
        <f t="shared" si="114"/>
        <v>237.42103328586927</v>
      </c>
      <c r="AR411" s="430">
        <f>INDEX(Historical!$C$7:$C$1190,MATCH(B411,Historical!$B$7:$B$1214,0))*IF(AH411="n/a",1.03,IF(AH411&lt;0,1.01,IF(AH411&gt;10,1.1,(1+AH411/100))))</f>
        <v>5.2250000000000005</v>
      </c>
      <c r="AS411" s="581">
        <f t="shared" si="115"/>
        <v>5.7475000000000014</v>
      </c>
      <c r="AT411" s="581">
        <f t="shared" si="118"/>
        <v>6.3222500000000021</v>
      </c>
      <c r="AU411" s="581">
        <f t="shared" si="118"/>
        <v>6.9544750000000031</v>
      </c>
      <c r="AV411" s="581">
        <f t="shared" si="118"/>
        <v>7.6499225000000042</v>
      </c>
      <c r="AW411" s="430">
        <f t="shared" si="116"/>
        <v>31.899147500000012</v>
      </c>
      <c r="AX411" s="516">
        <f t="shared" si="117"/>
        <v>3.8167832272422721</v>
      </c>
      <c r="AY411" s="606">
        <v>1.24</v>
      </c>
      <c r="AZ411" s="571">
        <v>90.44</v>
      </c>
      <c r="BA411" s="571">
        <v>-12.91</v>
      </c>
      <c r="BB411" s="571">
        <v>8.41</v>
      </c>
      <c r="BC411" s="571">
        <v>26.900000000000002</v>
      </c>
      <c r="BD411" s="591"/>
      <c r="BE411" s="421">
        <v>2018</v>
      </c>
      <c r="BF411" s="421">
        <f t="shared" si="119"/>
        <v>1</v>
      </c>
      <c r="BG411" s="578">
        <v>56.230000000000004</v>
      </c>
      <c r="BH411" t="s">
        <v>3876</v>
      </c>
      <c r="BI411" t="s">
        <v>3877</v>
      </c>
    </row>
    <row r="412" spans="1:61" s="8" customFormat="1" x14ac:dyDescent="0.25">
      <c r="A412" s="95" t="s">
        <v>4373</v>
      </c>
      <c r="B412" s="405" t="s">
        <v>1363</v>
      </c>
      <c r="C412" s="734" t="s">
        <v>152</v>
      </c>
      <c r="D412" s="734" t="s">
        <v>3662</v>
      </c>
      <c r="E412" s="504">
        <v>14</v>
      </c>
      <c r="F412" s="33">
        <v>339</v>
      </c>
      <c r="G412" s="33" t="s">
        <v>114</v>
      </c>
      <c r="H412" s="33" t="s">
        <v>114</v>
      </c>
      <c r="I412" s="573">
        <v>84.12</v>
      </c>
      <c r="J412" s="430">
        <f t="shared" si="105"/>
        <v>3.851640513552069</v>
      </c>
      <c r="K412" s="575">
        <v>0.81</v>
      </c>
      <c r="L412" s="406">
        <v>4</v>
      </c>
      <c r="M412" s="423">
        <f t="shared" si="106"/>
        <v>3.24</v>
      </c>
      <c r="N412" s="183" t="s">
        <v>573</v>
      </c>
      <c r="O412" s="505">
        <v>0.77</v>
      </c>
      <c r="P412" s="422">
        <v>45642</v>
      </c>
      <c r="Q412" s="422">
        <v>45665</v>
      </c>
      <c r="R412" s="423">
        <f t="shared" si="107"/>
        <v>5.1948051948051992</v>
      </c>
      <c r="S412" s="474">
        <f>IF(INDEX(Historical!$D$7:$D$1190,MATCH(B412,Historical!$B$7:$B$1192,0))=0,"n/a",(INDEX(Historical!$C$7:$C$1190,MATCH(B412,Historical!$B$7:$B$1192,0))/INDEX(Historical!$D$7:$D$1190,MATCH(B412,Historical!$B$7:$B$1192,0))-1)*100)</f>
        <v>5.4794520547945202</v>
      </c>
      <c r="T412" s="474">
        <f>IF(INDEX(Historical!$F$7:$F$1190,MATCH(B412,Historical!$B$7:$B$1192,0))=0,"n/a",((INDEX(Historical!$C$7:$C$1190,MATCH(B412,Historical!$B$7:$B$1192,0))/INDEX(Historical!$F$7:$F$1190,MATCH(B412,Historical!$B$7:$B$1192,0)))^(1/3)-1)*100)</f>
        <v>5.8097746663507976</v>
      </c>
      <c r="U412" s="474">
        <f>IF(INDEX(Historical!$H$7:$H$1190,MATCH(B412,Historical!$B$7:$B$1192,0))=0,"n/a",((INDEX(Historical!$C$7:$C$1190,MATCH(B412,Historical!$B$7:$B$1192,0))/INDEX(Historical!$H$7:$H$1190,MATCH(B412,Historical!$B$7:$B$1192,0)))^(1/5)-1)*100)</f>
        <v>6.9610375725068785</v>
      </c>
      <c r="V412" s="474">
        <f>IF(INDEX(Historical!$M$7:$M$1190,MATCH(B412,Historical!$B$7:$B$1192,0))=0,"n/a",((INDEX(Historical!$C$7:$C$1190,MATCH(B412,Historical!$B$7:$B$1192,0))/INDEX(Historical!$M$7:$M$1190,MATCH(B412,Historical!$B$7:$B$1192,0)))^(1/10)-1)*100)</f>
        <v>5.7557050338252314</v>
      </c>
      <c r="W412" s="475">
        <f t="shared" si="108"/>
        <v>1.2094152726031175</v>
      </c>
      <c r="X412" s="476">
        <f t="shared" si="109"/>
        <v>0.57815926681950824</v>
      </c>
      <c r="Y412" s="439"/>
      <c r="Z412" s="430">
        <f t="shared" si="110"/>
        <v>49.922958397534671</v>
      </c>
      <c r="AA412" s="581">
        <f t="shared" si="111"/>
        <v>12.961479198767334</v>
      </c>
      <c r="AB412" s="406">
        <v>12</v>
      </c>
      <c r="AC412" s="568">
        <v>6.49</v>
      </c>
      <c r="AD412" s="568">
        <v>1.1599999999999999</v>
      </c>
      <c r="AE412" s="568">
        <v>3.31</v>
      </c>
      <c r="AF412" s="568">
        <v>4.3</v>
      </c>
      <c r="AG412" s="568">
        <v>35.44</v>
      </c>
      <c r="AH412" s="568">
        <v>16.59</v>
      </c>
      <c r="AI412" s="568">
        <v>8.07</v>
      </c>
      <c r="AJ412" s="568">
        <v>12.04</v>
      </c>
      <c r="AK412" s="568">
        <v>11.21</v>
      </c>
      <c r="AL412" s="576">
        <v>210110</v>
      </c>
      <c r="AM412" s="571">
        <v>0.1</v>
      </c>
      <c r="AN412" s="568">
        <v>0.72</v>
      </c>
      <c r="AO412" s="510">
        <f t="shared" si="112"/>
        <v>-2.1488011127083855</v>
      </c>
      <c r="AP412" s="511">
        <f t="shared" si="113"/>
        <v>10.812678086058948</v>
      </c>
      <c r="AQ412" s="582">
        <f t="shared" si="114"/>
        <v>57.387505581605168</v>
      </c>
      <c r="AR412" s="430">
        <f>INDEX(Historical!$C$7:$C$1190,MATCH(B412,Historical!$B$7:$B$1214,0))*IF(AH412="n/a",1.03,IF(AH412&lt;0,1.01,IF(AH412&gt;10,1.1,(1+AH412/100))))</f>
        <v>3.3880000000000003</v>
      </c>
      <c r="AS412" s="581">
        <f t="shared" si="115"/>
        <v>3.6614116000000005</v>
      </c>
      <c r="AT412" s="581">
        <f t="shared" si="118"/>
        <v>4.0275527600000007</v>
      </c>
      <c r="AU412" s="581">
        <f t="shared" si="118"/>
        <v>4.4303080360000013</v>
      </c>
      <c r="AV412" s="581">
        <f t="shared" si="118"/>
        <v>4.8733388396000015</v>
      </c>
      <c r="AW412" s="430">
        <f t="shared" si="116"/>
        <v>20.380611235600004</v>
      </c>
      <c r="AX412" s="516">
        <f t="shared" si="117"/>
        <v>24.228020964812174</v>
      </c>
      <c r="AY412" s="606">
        <v>0.39</v>
      </c>
      <c r="AZ412" s="571">
        <v>14.75</v>
      </c>
      <c r="BA412" s="571">
        <v>-30.070000000000004</v>
      </c>
      <c r="BB412" s="571">
        <v>2.5</v>
      </c>
      <c r="BC412" s="571">
        <v>-4.29</v>
      </c>
      <c r="BD412" s="591"/>
      <c r="BE412" s="421">
        <v>2012</v>
      </c>
      <c r="BF412" s="421">
        <f t="shared" si="119"/>
        <v>1</v>
      </c>
      <c r="BG412" s="578">
        <v>14.26</v>
      </c>
      <c r="BH412" t="s">
        <v>3876</v>
      </c>
      <c r="BI412" t="s">
        <v>3877</v>
      </c>
    </row>
    <row r="413" spans="1:61" s="8" customFormat="1" ht="12.75" customHeight="1" x14ac:dyDescent="0.25">
      <c r="A413" s="8" t="s">
        <v>3533</v>
      </c>
      <c r="B413" s="405" t="s">
        <v>3529</v>
      </c>
      <c r="C413" s="734" t="s">
        <v>107</v>
      </c>
      <c r="D413" s="734" t="s">
        <v>3649</v>
      </c>
      <c r="E413" s="504">
        <v>12</v>
      </c>
      <c r="F413" s="33">
        <v>467</v>
      </c>
      <c r="G413" s="33" t="s">
        <v>105</v>
      </c>
      <c r="H413" s="33" t="s">
        <v>105</v>
      </c>
      <c r="I413" s="395">
        <v>150.47999999999999</v>
      </c>
      <c r="J413" s="430">
        <f t="shared" si="105"/>
        <v>2.6581605528973951</v>
      </c>
      <c r="K413" s="579">
        <v>1</v>
      </c>
      <c r="L413" s="33">
        <v>4</v>
      </c>
      <c r="M413" s="423">
        <f t="shared" si="106"/>
        <v>4</v>
      </c>
      <c r="N413" s="33" t="s">
        <v>533</v>
      </c>
      <c r="O413" s="506">
        <v>0.92500000000000004</v>
      </c>
      <c r="P413" s="422">
        <v>45869</v>
      </c>
      <c r="Q413" s="422">
        <v>45884</v>
      </c>
      <c r="R413" s="423">
        <f t="shared" si="107"/>
        <v>8.1081081081081035</v>
      </c>
      <c r="S413" s="474">
        <f>IF(INDEX(Historical!$D$7:$D$1190,MATCH(B413,Historical!$B$7:$B$1192,0))=0,"n/a",(INDEX(Historical!$C$7:$C$1190,MATCH(B413,Historical!$B$7:$B$1192,0))/INDEX(Historical!$D$7:$D$1190,MATCH(B413,Historical!$B$7:$B$1192,0))-1)*100)</f>
        <v>9.2307692307692193</v>
      </c>
      <c r="T413" s="474">
        <f>IF(INDEX(Historical!$F$7:$F$1190,MATCH(B413,Historical!$B$7:$B$1192,0))=0,"n/a",((INDEX(Historical!$C$7:$C$1190,MATCH(B413,Historical!$B$7:$B$1192,0))/INDEX(Historical!$F$7:$F$1190,MATCH(B413,Historical!$B$7:$B$1192,0)))^(1/3)-1)*100)</f>
        <v>19.125029018818694</v>
      </c>
      <c r="U413" s="474">
        <f>IF(INDEX(Historical!$H$7:$H$1190,MATCH(B413,Historical!$B$7:$B$1192,0))=0,"n/a",((INDEX(Historical!$C$7:$C$1190,MATCH(B413,Historical!$B$7:$B$1192,0))/INDEX(Historical!$H$7:$H$1190,MATCH(B413,Historical!$B$7:$B$1192,0)))^(1/5)-1)*100)</f>
        <v>22.252289206115748</v>
      </c>
      <c r="V413" s="474">
        <f>IF(INDEX(Historical!$M$7:$M$1190,MATCH(B413,Historical!$B$7:$B$1192,0))=0,"n/a",((INDEX(Historical!$C$7:$C$1190,MATCH(B413,Historical!$B$7:$B$1192,0))/INDEX(Historical!$M$7:$M$1190,MATCH(B413,Historical!$B$7:$B$1192,0)))^(1/10)-1)*100)</f>
        <v>26.071241864137274</v>
      </c>
      <c r="W413" s="475">
        <f t="shared" si="108"/>
        <v>0.85351857506739059</v>
      </c>
      <c r="X413" s="476">
        <f t="shared" si="109"/>
        <v>2.5030696519815239</v>
      </c>
      <c r="Y413" s="449"/>
      <c r="Z413" s="430">
        <f t="shared" si="110"/>
        <v>45.300113250283125</v>
      </c>
      <c r="AA413" s="581">
        <f t="shared" si="111"/>
        <v>17.041902604756512</v>
      </c>
      <c r="AB413" s="33">
        <v>12</v>
      </c>
      <c r="AC413" s="395">
        <v>8.83</v>
      </c>
      <c r="AD413" s="395">
        <v>1.75</v>
      </c>
      <c r="AE413" s="395">
        <v>2.2000000000000002</v>
      </c>
      <c r="AF413" s="395">
        <v>2.44</v>
      </c>
      <c r="AG413" s="395">
        <v>14.13</v>
      </c>
      <c r="AH413" s="395">
        <v>11.34</v>
      </c>
      <c r="AI413" s="395">
        <v>8.74</v>
      </c>
      <c r="AJ413" s="395">
        <v>8.89</v>
      </c>
      <c r="AK413" s="395">
        <v>9.7199999999999989</v>
      </c>
      <c r="AL413" s="395">
        <v>240220</v>
      </c>
      <c r="AM413" s="395">
        <v>23.59</v>
      </c>
      <c r="AN413" s="395">
        <v>4.08</v>
      </c>
      <c r="AO413" s="510">
        <f t="shared" si="112"/>
        <v>7.8685471542566319</v>
      </c>
      <c r="AP413" s="511">
        <f t="shared" si="113"/>
        <v>24.910449759013144</v>
      </c>
      <c r="AQ413" s="582">
        <f t="shared" si="114"/>
        <v>35.944829259856384</v>
      </c>
      <c r="AR413" s="430">
        <f>INDEX(Historical!$C$7:$C$1190,MATCH(B413,Historical!$B$7:$B$1214,0))*IF(AH413="n/a",1.03,IF(AH413&lt;0,1.01,IF(AH413&gt;10,1.1,(1+AH413/100))))</f>
        <v>3.9050000000000002</v>
      </c>
      <c r="AS413" s="581">
        <f t="shared" si="115"/>
        <v>4.2462970000000002</v>
      </c>
      <c r="AT413" s="581">
        <f t="shared" si="118"/>
        <v>4.6590370684</v>
      </c>
      <c r="AU413" s="581">
        <f t="shared" si="118"/>
        <v>5.1118954714484799</v>
      </c>
      <c r="AV413" s="581">
        <f t="shared" si="118"/>
        <v>5.6087717112732722</v>
      </c>
      <c r="AW413" s="430">
        <f t="shared" si="116"/>
        <v>23.531001251121751</v>
      </c>
      <c r="AX413" s="516">
        <f t="shared" si="117"/>
        <v>15.637294823977774</v>
      </c>
      <c r="AY413" s="500">
        <v>1.34</v>
      </c>
      <c r="AZ413" s="578">
        <v>59.930000000000007</v>
      </c>
      <c r="BA413" s="578">
        <v>0.06</v>
      </c>
      <c r="BB413" s="578">
        <v>5.37</v>
      </c>
      <c r="BC413" s="578">
        <v>15.509999999999998</v>
      </c>
      <c r="BD413" s="591"/>
      <c r="BE413" s="421">
        <v>2014</v>
      </c>
      <c r="BF413" s="421">
        <f t="shared" si="119"/>
        <v>1</v>
      </c>
      <c r="BG413" s="578">
        <v>1.1499999999999999</v>
      </c>
      <c r="BH413" t="s">
        <v>3876</v>
      </c>
      <c r="BI413" t="s">
        <v>3877</v>
      </c>
    </row>
    <row r="414" spans="1:61" s="8" customFormat="1" ht="12.75" customHeight="1" x14ac:dyDescent="0.25">
      <c r="A414" s="8" t="s">
        <v>4374</v>
      </c>
      <c r="B414" s="405" t="s">
        <v>287</v>
      </c>
      <c r="C414" s="734" t="s">
        <v>111</v>
      </c>
      <c r="D414" s="734" t="s">
        <v>3638</v>
      </c>
      <c r="E414" s="504">
        <v>54</v>
      </c>
      <c r="F414" s="33">
        <v>33</v>
      </c>
      <c r="G414" s="33" t="s">
        <v>105</v>
      </c>
      <c r="H414" s="33" t="s">
        <v>105</v>
      </c>
      <c r="I414" s="568">
        <v>170.6</v>
      </c>
      <c r="J414" s="430">
        <f t="shared" si="105"/>
        <v>1.2426729191090271</v>
      </c>
      <c r="K414" s="575">
        <v>0.53</v>
      </c>
      <c r="L414" s="406">
        <v>4</v>
      </c>
      <c r="M414" s="423">
        <f t="shared" si="106"/>
        <v>2.12</v>
      </c>
      <c r="N414" s="183" t="s">
        <v>288</v>
      </c>
      <c r="O414" s="505">
        <v>0.51</v>
      </c>
      <c r="P414" s="422">
        <v>45792</v>
      </c>
      <c r="Q414" s="422">
        <v>45818</v>
      </c>
      <c r="R414" s="423">
        <f t="shared" si="107"/>
        <v>3.9215686274509838</v>
      </c>
      <c r="S414" s="474">
        <f>IF(INDEX(Historical!$D$7:$D$1190,MATCH(B414,Historical!$B$7:$B$1192,0))=0,"n/a",(INDEX(Historical!$C$7:$C$1190,MATCH(B414,Historical!$B$7:$B$1192,0))/INDEX(Historical!$D$7:$D$1190,MATCH(B414,Historical!$B$7:$B$1192,0))-1)*100)</f>
        <v>6.9518716577539941</v>
      </c>
      <c r="T414" s="474">
        <f>IF(INDEX(Historical!$F$7:$F$1190,MATCH(B414,Historical!$B$7:$B$1192,0))=0,"n/a",((INDEX(Historical!$C$7:$C$1190,MATCH(B414,Historical!$B$7:$B$1192,0))/INDEX(Historical!$F$7:$F$1190,MATCH(B414,Historical!$B$7:$B$1192,0)))^(1/3)-1)*100)</f>
        <v>4.5515917149420382</v>
      </c>
      <c r="U414" s="474">
        <f>IF(INDEX(Historical!$H$7:$H$1190,MATCH(B414,Historical!$B$7:$B$1192,0))=0,"n/a",((INDEX(Historical!$C$7:$C$1190,MATCH(B414,Historical!$B$7:$B$1192,0))/INDEX(Historical!$H$7:$H$1190,MATCH(B414,Historical!$B$7:$B$1192,0)))^(1/5)-1)*100)</f>
        <v>4.0488368204407488</v>
      </c>
      <c r="V414" s="474">
        <f>IF(INDEX(Historical!$M$7:$M$1190,MATCH(B414,Historical!$B$7:$B$1192,0))=0,"n/a",((INDEX(Historical!$C$7:$C$1190,MATCH(B414,Historical!$B$7:$B$1192,0))/INDEX(Historical!$M$7:$M$1190,MATCH(B414,Historical!$B$7:$B$1192,0)))^(1/10)-1)*100)</f>
        <v>4.9814310216851343</v>
      </c>
      <c r="W414" s="475">
        <f t="shared" si="108"/>
        <v>0.81278588478197888</v>
      </c>
      <c r="X414" s="476">
        <f t="shared" si="109"/>
        <v>0.25788769556947444</v>
      </c>
      <c r="Y414" s="442"/>
      <c r="Z414" s="430">
        <f t="shared" si="110"/>
        <v>30.242510699001429</v>
      </c>
      <c r="AA414" s="581">
        <f t="shared" si="111"/>
        <v>24.33666191155492</v>
      </c>
      <c r="AB414" s="406">
        <v>12</v>
      </c>
      <c r="AC414" s="568">
        <v>7.01</v>
      </c>
      <c r="AD414" s="568">
        <v>3.29</v>
      </c>
      <c r="AE414" s="568">
        <v>3.65</v>
      </c>
      <c r="AF414" s="568">
        <v>5.35</v>
      </c>
      <c r="AG414" s="568">
        <v>24.23</v>
      </c>
      <c r="AH414" s="568">
        <v>2.58</v>
      </c>
      <c r="AI414" s="568">
        <v>11.04</v>
      </c>
      <c r="AJ414" s="568">
        <v>15.7</v>
      </c>
      <c r="AK414" s="568">
        <v>7.3999999999999995</v>
      </c>
      <c r="AL414" s="576">
        <v>6680</v>
      </c>
      <c r="AM414" s="571">
        <v>6.2</v>
      </c>
      <c r="AN414" s="568">
        <v>0.57999999999999996</v>
      </c>
      <c r="AO414" s="510">
        <f t="shared" si="112"/>
        <v>-19.045152172005146</v>
      </c>
      <c r="AP414" s="511">
        <f t="shared" si="113"/>
        <v>5.2915097395497757</v>
      </c>
      <c r="AQ414" s="582">
        <f t="shared" si="114"/>
        <v>140.55596828718708</v>
      </c>
      <c r="AR414" s="430">
        <f>INDEX(Historical!$C$7:$C$1190,MATCH(B414,Historical!$B$7:$B$1214,0))*IF(AH414="n/a",1.03,IF(AH414&lt;0,1.01,IF(AH414&gt;10,1.1,(1+AH414/100))))</f>
        <v>2.0516000000000001</v>
      </c>
      <c r="AS414" s="581">
        <f t="shared" si="115"/>
        <v>2.2567600000000003</v>
      </c>
      <c r="AT414" s="581">
        <f t="shared" si="118"/>
        <v>2.4237602400000005</v>
      </c>
      <c r="AU414" s="581">
        <f t="shared" si="118"/>
        <v>2.6031184977600006</v>
      </c>
      <c r="AV414" s="581">
        <f t="shared" si="118"/>
        <v>2.7957492665942407</v>
      </c>
      <c r="AW414" s="430">
        <f t="shared" si="116"/>
        <v>12.130988004354242</v>
      </c>
      <c r="AX414" s="516">
        <f t="shared" si="117"/>
        <v>7.1107784316261675</v>
      </c>
      <c r="AY414" s="606">
        <v>0.95</v>
      </c>
      <c r="AZ414" s="571">
        <v>33.43</v>
      </c>
      <c r="BA414" s="571">
        <v>-8.9700000000000006</v>
      </c>
      <c r="BB414" s="571">
        <v>-1.51</v>
      </c>
      <c r="BC414" s="571">
        <v>4.07</v>
      </c>
      <c r="BD414" s="591"/>
      <c r="BE414" s="421">
        <v>1972</v>
      </c>
      <c r="BF414" s="421">
        <f t="shared" si="119"/>
        <v>6</v>
      </c>
      <c r="BG414" s="578">
        <v>11.55</v>
      </c>
      <c r="BH414" t="s">
        <v>3876</v>
      </c>
      <c r="BI414" t="s">
        <v>3877</v>
      </c>
    </row>
    <row r="415" spans="1:61" s="8" customFormat="1" ht="12.75" customHeight="1" x14ac:dyDescent="0.25">
      <c r="A415" s="577" t="s">
        <v>3843</v>
      </c>
      <c r="B415" s="409" t="s">
        <v>3838</v>
      </c>
      <c r="C415" s="734" t="s">
        <v>107</v>
      </c>
      <c r="D415" s="734" t="s">
        <v>3652</v>
      </c>
      <c r="E415" s="504">
        <v>10</v>
      </c>
      <c r="F415" s="33">
        <v>524</v>
      </c>
      <c r="G415" s="33" t="s">
        <v>105</v>
      </c>
      <c r="H415" s="33" t="s">
        <v>105</v>
      </c>
      <c r="I415" s="573">
        <v>18.420000000000002</v>
      </c>
      <c r="J415" s="430">
        <f t="shared" si="105"/>
        <v>6.9489685124864264</v>
      </c>
      <c r="K415" s="575">
        <v>0.32</v>
      </c>
      <c r="L415" s="406">
        <v>4</v>
      </c>
      <c r="M415" s="423">
        <f t="shared" si="106"/>
        <v>1.28</v>
      </c>
      <c r="N415" s="183" t="s">
        <v>934</v>
      </c>
      <c r="O415" s="505">
        <v>0.31</v>
      </c>
      <c r="P415" s="422">
        <v>45884</v>
      </c>
      <c r="Q415" s="422">
        <v>45891</v>
      </c>
      <c r="R415" s="423">
        <f t="shared" si="107"/>
        <v>3.2258064516129057</v>
      </c>
      <c r="S415" s="474">
        <f>IF(INDEX(Historical!$D$7:$D$1190,MATCH(B415,Historical!$B$7:$B$1192,0))=0,"n/a",(INDEX(Historical!$C$7:$C$1190,MATCH(B415,Historical!$B$7:$B$1192,0))/INDEX(Historical!$D$7:$D$1190,MATCH(B415,Historical!$B$7:$B$1192,0))-1)*100)</f>
        <v>3.3333333333333437</v>
      </c>
      <c r="T415" s="474">
        <f>IF(INDEX(Historical!$F$7:$F$1190,MATCH(B415,Historical!$B$7:$B$1192,0))=0,"n/a",((INDEX(Historical!$C$7:$C$1190,MATCH(B415,Historical!$B$7:$B$1192,0))/INDEX(Historical!$F$7:$F$1190,MATCH(B415,Historical!$B$7:$B$1192,0)))^(1/3)-1)*100)</f>
        <v>3.4509669068251148</v>
      </c>
      <c r="U415" s="474">
        <f>IF(INDEX(Historical!$H$7:$H$1190,MATCH(B415,Historical!$B$7:$B$1192,0))=0,"n/a",((INDEX(Historical!$C$7:$C$1190,MATCH(B415,Historical!$B$7:$B$1192,0))/INDEX(Historical!$H$7:$H$1190,MATCH(B415,Historical!$B$7:$B$1192,0)))^(1/5)-1)*100)</f>
        <v>5.0340206015890843</v>
      </c>
      <c r="V415" s="474" t="str">
        <f>IF(INDEX(Historical!$M$7:$M$1190,MATCH(B415,Historical!$B$7:$B$1192,0))=0,"n/a",((INDEX(Historical!$C$7:$C$1190,MATCH(B415,Historical!$B$7:$B$1192,0))/INDEX(Historical!$M$7:$M$1190,MATCH(B415,Historical!$B$7:$B$1192,0)))^(1/10)-1)*100)</f>
        <v>n/a</v>
      </c>
      <c r="W415" s="475" t="str">
        <f t="shared" si="108"/>
        <v>n/a</v>
      </c>
      <c r="X415" s="476" t="str">
        <f t="shared" si="109"/>
        <v>n/a</v>
      </c>
      <c r="Y415" s="574"/>
      <c r="Z415" s="430" t="str">
        <f t="shared" si="110"/>
        <v>n/a</v>
      </c>
      <c r="AA415" s="581" t="str">
        <f t="shared" si="111"/>
        <v>n/a</v>
      </c>
      <c r="AB415" s="406">
        <v>12</v>
      </c>
      <c r="AC415" s="568">
        <v>-5.54</v>
      </c>
      <c r="AD415" s="568" t="s">
        <v>135</v>
      </c>
      <c r="AE415" s="568">
        <v>0.72</v>
      </c>
      <c r="AF415" s="568">
        <v>0.69</v>
      </c>
      <c r="AG415" s="568">
        <v>-16.46</v>
      </c>
      <c r="AH415" s="568">
        <v>-360.95</v>
      </c>
      <c r="AI415" s="568">
        <v>154.24</v>
      </c>
      <c r="AJ415" s="568">
        <v>-10.190000000000001</v>
      </c>
      <c r="AK415" s="568" t="s">
        <v>135</v>
      </c>
      <c r="AL415" s="576">
        <v>396.68</v>
      </c>
      <c r="AM415" s="571">
        <v>5.9499999999999993</v>
      </c>
      <c r="AN415" s="568">
        <v>0.84</v>
      </c>
      <c r="AO415" s="510" t="str">
        <f t="shared" si="112"/>
        <v>n/a</v>
      </c>
      <c r="AP415" s="511">
        <f t="shared" si="113"/>
        <v>11.982989114075512</v>
      </c>
      <c r="AQ415" s="582" t="str">
        <f t="shared" si="114"/>
        <v>n/a</v>
      </c>
      <c r="AR415" s="430">
        <f>INDEX(Historical!$C$7:$C$1190,MATCH(B415,Historical!$B$7:$B$1214,0))*IF(AH415="n/a",1.03,IF(AH415&lt;0,1.01,IF(AH415&gt;10,1.1,(1+AH415/100))))</f>
        <v>1.2524</v>
      </c>
      <c r="AS415" s="581">
        <f t="shared" si="115"/>
        <v>1.37764</v>
      </c>
      <c r="AT415" s="581">
        <f t="shared" si="118"/>
        <v>1.4189692</v>
      </c>
      <c r="AU415" s="581">
        <f t="shared" si="118"/>
        <v>1.4615382760000002</v>
      </c>
      <c r="AV415" s="581">
        <f t="shared" si="118"/>
        <v>1.5053844242800003</v>
      </c>
      <c r="AW415" s="430">
        <f t="shared" si="116"/>
        <v>7.0159319002800018</v>
      </c>
      <c r="AX415" s="516">
        <f t="shared" si="117"/>
        <v>38.088663953745936</v>
      </c>
      <c r="AY415" s="606">
        <v>0.76</v>
      </c>
      <c r="AZ415" s="571">
        <v>24.54</v>
      </c>
      <c r="BA415" s="571">
        <v>-34.4</v>
      </c>
      <c r="BB415" s="571">
        <v>2.98</v>
      </c>
      <c r="BC415" s="571">
        <v>-6.64</v>
      </c>
      <c r="BD415" s="591"/>
      <c r="BE415" s="421">
        <v>2016</v>
      </c>
      <c r="BF415" s="421">
        <f t="shared" si="119"/>
        <v>1</v>
      </c>
      <c r="BG415" s="578">
        <v>-1.51</v>
      </c>
      <c r="BH415" t="s">
        <v>3876</v>
      </c>
      <c r="BI415" t="s">
        <v>3877</v>
      </c>
    </row>
    <row r="416" spans="1:61" s="8" customFormat="1" ht="12.75" customHeight="1" x14ac:dyDescent="0.25">
      <c r="A416" s="88" t="s">
        <v>3546</v>
      </c>
      <c r="B416" s="409" t="s">
        <v>3544</v>
      </c>
      <c r="C416" s="734" t="s">
        <v>107</v>
      </c>
      <c r="D416" s="734" t="s">
        <v>3649</v>
      </c>
      <c r="E416" s="504">
        <v>12</v>
      </c>
      <c r="F416" s="33">
        <v>443</v>
      </c>
      <c r="G416" s="33" t="s">
        <v>105</v>
      </c>
      <c r="H416" s="33" t="s">
        <v>105</v>
      </c>
      <c r="I416" s="573">
        <v>567.72</v>
      </c>
      <c r="J416" s="430">
        <f t="shared" si="105"/>
        <v>1.2682308180088775</v>
      </c>
      <c r="K416" s="575">
        <v>1.8</v>
      </c>
      <c r="L416" s="406">
        <v>4</v>
      </c>
      <c r="M416" s="423">
        <f t="shared" si="106"/>
        <v>7.2</v>
      </c>
      <c r="N416" s="183" t="s">
        <v>495</v>
      </c>
      <c r="O416" s="505">
        <v>1.6</v>
      </c>
      <c r="P416" s="422">
        <v>45702</v>
      </c>
      <c r="Q416" s="422">
        <v>45716</v>
      </c>
      <c r="R416" s="423">
        <f t="shared" si="107"/>
        <v>12.499999999999996</v>
      </c>
      <c r="S416" s="474">
        <f>IF(INDEX(Historical!$D$7:$D$1190,MATCH(B416,Historical!$B$7:$B$1192,0))=0,"n/a",(INDEX(Historical!$C$7:$C$1190,MATCH(B416,Historical!$B$7:$B$1192,0))/INDEX(Historical!$D$7:$D$1190,MATCH(B416,Historical!$B$7:$B$1192,0))-1)*100)</f>
        <v>15.942028985507273</v>
      </c>
      <c r="T416" s="474">
        <f>IF(INDEX(Historical!$F$7:$F$1190,MATCH(B416,Historical!$B$7:$B$1192,0))=0,"n/a",((INDEX(Historical!$C$7:$C$1190,MATCH(B416,Historical!$B$7:$B$1192,0))/INDEX(Historical!$F$7:$F$1190,MATCH(B416,Historical!$B$7:$B$1192,0)))^(1/3)-1)*100)</f>
        <v>20.69599614046107</v>
      </c>
      <c r="U416" s="474">
        <f>IF(INDEX(Historical!$H$7:$H$1190,MATCH(B416,Historical!$B$7:$B$1192,0))=0,"n/a",((INDEX(Historical!$C$7:$C$1190,MATCH(B416,Historical!$B$7:$B$1192,0))/INDEX(Historical!$H$7:$H$1190,MATCH(B416,Historical!$B$7:$B$1192,0)))^(1/5)-1)*100)</f>
        <v>20.491354534669991</v>
      </c>
      <c r="V416" s="474">
        <f>IF(INDEX(Historical!$M$7:$M$1190,MATCH(B416,Historical!$B$7:$B$1192,0))=0,"n/a",((INDEX(Historical!$C$7:$C$1190,MATCH(B416,Historical!$B$7:$B$1192,0))/INDEX(Historical!$M$7:$M$1190,MATCH(B416,Historical!$B$7:$B$1192,0)))^(1/10)-1)*100)</f>
        <v>42.919256057407118</v>
      </c>
      <c r="W416" s="475">
        <f t="shared" si="108"/>
        <v>0.47743964870363914</v>
      </c>
      <c r="X416" s="476">
        <f t="shared" si="109"/>
        <v>1.2540608650348832</v>
      </c>
      <c r="Y416" s="439"/>
      <c r="Z416" s="430">
        <f t="shared" si="110"/>
        <v>47.713717693836983</v>
      </c>
      <c r="AA416" s="581">
        <f t="shared" si="111"/>
        <v>37.622266401590458</v>
      </c>
      <c r="AB416" s="406">
        <v>12</v>
      </c>
      <c r="AC416" s="568">
        <v>15.09</v>
      </c>
      <c r="AD416" s="568">
        <v>3.09</v>
      </c>
      <c r="AE416" s="568">
        <v>14.71</v>
      </c>
      <c r="AF416" s="568" t="s">
        <v>135</v>
      </c>
      <c r="AG416" s="568" t="s">
        <v>135</v>
      </c>
      <c r="AH416" s="568">
        <v>12.3</v>
      </c>
      <c r="AI416" s="568">
        <v>12.590000000000002</v>
      </c>
      <c r="AJ416" s="568">
        <v>16.34</v>
      </c>
      <c r="AK416" s="568">
        <v>12.18</v>
      </c>
      <c r="AL416" s="576">
        <v>43920</v>
      </c>
      <c r="AM416" s="571">
        <v>3.36</v>
      </c>
      <c r="AN416" s="568" t="s">
        <v>135</v>
      </c>
      <c r="AO416" s="510">
        <f t="shared" si="112"/>
        <v>-15.86268104891159</v>
      </c>
      <c r="AP416" s="511">
        <f t="shared" si="113"/>
        <v>21.759585352678869</v>
      </c>
      <c r="AQ416" s="582" t="str">
        <f t="shared" si="114"/>
        <v>n/a</v>
      </c>
      <c r="AR416" s="430">
        <f>INDEX(Historical!$C$7:$C$1190,MATCH(B416,Historical!$B$7:$B$1214,0))*IF(AH416="n/a",1.03,IF(AH416&lt;0,1.01,IF(AH416&gt;10,1.1,(1+AH416/100))))</f>
        <v>7.0400000000000009</v>
      </c>
      <c r="AS416" s="581">
        <f t="shared" si="115"/>
        <v>7.7440000000000015</v>
      </c>
      <c r="AT416" s="581">
        <f t="shared" si="118"/>
        <v>8.5184000000000015</v>
      </c>
      <c r="AU416" s="581">
        <f t="shared" si="118"/>
        <v>9.3702400000000026</v>
      </c>
      <c r="AV416" s="581">
        <f t="shared" si="118"/>
        <v>10.307264000000004</v>
      </c>
      <c r="AW416" s="430">
        <f t="shared" si="116"/>
        <v>42.979904000000012</v>
      </c>
      <c r="AX416" s="516">
        <f t="shared" si="117"/>
        <v>7.5706165010920898</v>
      </c>
      <c r="AY416" s="606">
        <v>1.33</v>
      </c>
      <c r="AZ416" s="571">
        <v>16.64</v>
      </c>
      <c r="BA416" s="571">
        <v>-11.63</v>
      </c>
      <c r="BB416" s="571">
        <v>0.51</v>
      </c>
      <c r="BC416" s="571">
        <v>-1.01</v>
      </c>
      <c r="BD416" s="591"/>
      <c r="BE416" s="421">
        <v>2014</v>
      </c>
      <c r="BF416" s="421">
        <f t="shared" si="119"/>
        <v>1</v>
      </c>
      <c r="BG416" s="578">
        <v>21.77</v>
      </c>
      <c r="BH416" t="s">
        <v>3876</v>
      </c>
      <c r="BI416" t="s">
        <v>3877</v>
      </c>
    </row>
    <row r="417" spans="1:61" s="8" customFormat="1" ht="12.75" customHeight="1" x14ac:dyDescent="0.25">
      <c r="A417" s="8" t="s">
        <v>4375</v>
      </c>
      <c r="B417" s="405" t="s">
        <v>285</v>
      </c>
      <c r="C417" s="734" t="s">
        <v>130</v>
      </c>
      <c r="D417" s="734" t="s">
        <v>3654</v>
      </c>
      <c r="E417" s="504">
        <v>52</v>
      </c>
      <c r="F417" s="33">
        <v>40</v>
      </c>
      <c r="G417" s="33" t="s">
        <v>36</v>
      </c>
      <c r="H417" s="33" t="s">
        <v>36</v>
      </c>
      <c r="I417" s="568">
        <v>53.54</v>
      </c>
      <c r="J417" s="430">
        <f t="shared" si="105"/>
        <v>2.5401568920433322</v>
      </c>
      <c r="K417" s="575">
        <v>0.34</v>
      </c>
      <c r="L417" s="406">
        <v>4</v>
      </c>
      <c r="M417" s="423">
        <f t="shared" si="106"/>
        <v>1.36</v>
      </c>
      <c r="N417" s="183" t="s">
        <v>118</v>
      </c>
      <c r="O417" s="505">
        <v>0.32500000000000001</v>
      </c>
      <c r="P417" s="422">
        <v>45611</v>
      </c>
      <c r="Q417" s="422">
        <v>45628</v>
      </c>
      <c r="R417" s="423">
        <f t="shared" si="107"/>
        <v>4.6153846153846194</v>
      </c>
      <c r="S417" s="474">
        <f>IF(INDEX(Historical!$D$7:$D$1190,MATCH(B417,Historical!$B$7:$B$1192,0))=0,"n/a",(INDEX(Historical!$C$7:$C$1190,MATCH(B417,Historical!$B$7:$B$1192,0))/INDEX(Historical!$D$7:$D$1190,MATCH(B417,Historical!$B$7:$B$1192,0))-1)*100)</f>
        <v>4.1584158415841621</v>
      </c>
      <c r="T417" s="474">
        <f>IF(INDEX(Historical!$F$7:$F$1190,MATCH(B417,Historical!$B$7:$B$1192,0))=0,"n/a",((INDEX(Historical!$C$7:$C$1190,MATCH(B417,Historical!$B$7:$B$1192,0))/INDEX(Historical!$F$7:$F$1190,MATCH(B417,Historical!$B$7:$B$1192,0)))^(1/3)-1)*100)</f>
        <v>5.8913957216310653</v>
      </c>
      <c r="U417" s="474">
        <f>IF(INDEX(Historical!$H$7:$H$1190,MATCH(B417,Historical!$B$7:$B$1192,0))=0,"n/a",((INDEX(Historical!$C$7:$C$1190,MATCH(B417,Historical!$B$7:$B$1192,0))/INDEX(Historical!$H$7:$H$1190,MATCH(B417,Historical!$B$7:$B$1192,0)))^(1/5)-1)*100)</f>
        <v>6.1395861418529041</v>
      </c>
      <c r="V417" s="474">
        <f>IF(INDEX(Historical!$M$7:$M$1190,MATCH(B417,Historical!$B$7:$B$1192,0))=0,"n/a",((INDEX(Historical!$C$7:$C$1190,MATCH(B417,Historical!$B$7:$B$1192,0))/INDEX(Historical!$M$7:$M$1190,MATCH(B417,Historical!$B$7:$B$1192,0)))^(1/10)-1)*100)</f>
        <v>5.6011360856493608</v>
      </c>
      <c r="W417" s="475">
        <f t="shared" si="108"/>
        <v>1.0961322931580082</v>
      </c>
      <c r="X417" s="476">
        <f t="shared" si="109"/>
        <v>1.4758620533300251</v>
      </c>
      <c r="Y417" s="405"/>
      <c r="Z417" s="430">
        <f t="shared" si="110"/>
        <v>56.431535269709542</v>
      </c>
      <c r="AA417" s="581">
        <f t="shared" si="111"/>
        <v>22.215767634854771</v>
      </c>
      <c r="AB417" s="406">
        <v>12</v>
      </c>
      <c r="AC417" s="568">
        <v>2.41</v>
      </c>
      <c r="AD417" s="568" t="s">
        <v>135</v>
      </c>
      <c r="AE417" s="568">
        <v>4.93</v>
      </c>
      <c r="AF417" s="568">
        <v>2.11</v>
      </c>
      <c r="AG417" s="568">
        <v>9.7000000000000011</v>
      </c>
      <c r="AH417" s="568">
        <v>-0.61</v>
      </c>
      <c r="AI417" s="568">
        <v>12.42</v>
      </c>
      <c r="AJ417" s="568">
        <v>4.16</v>
      </c>
      <c r="AK417" s="568" t="s">
        <v>135</v>
      </c>
      <c r="AL417" s="578">
        <v>964.62</v>
      </c>
      <c r="AM417" s="571">
        <v>4.4400000000000004</v>
      </c>
      <c r="AN417" s="568">
        <v>0.91</v>
      </c>
      <c r="AO417" s="510">
        <f t="shared" si="112"/>
        <v>-13.536024600958534</v>
      </c>
      <c r="AP417" s="511">
        <f t="shared" si="113"/>
        <v>8.6797430338962371</v>
      </c>
      <c r="AQ417" s="582">
        <f t="shared" si="114"/>
        <v>44.337982541816025</v>
      </c>
      <c r="AR417" s="430">
        <f>INDEX(Historical!$C$7:$C$1190,MATCH(B417,Historical!$B$7:$B$1214,0))*IF(AH417="n/a",1.03,IF(AH417&lt;0,1.01,IF(AH417&gt;10,1.1,(1+AH417/100))))</f>
        <v>1.3281499999999999</v>
      </c>
      <c r="AS417" s="581">
        <f t="shared" si="115"/>
        <v>1.4609650000000001</v>
      </c>
      <c r="AT417" s="581">
        <f t="shared" si="118"/>
        <v>1.50479395</v>
      </c>
      <c r="AU417" s="581">
        <f t="shared" si="118"/>
        <v>1.5499377685</v>
      </c>
      <c r="AV417" s="581">
        <f t="shared" si="118"/>
        <v>1.596435901555</v>
      </c>
      <c r="AW417" s="430">
        <f t="shared" si="116"/>
        <v>7.4402826200550001</v>
      </c>
      <c r="AX417" s="516">
        <f t="shared" si="117"/>
        <v>13.896680276531564</v>
      </c>
      <c r="AY417" s="606">
        <v>0.82</v>
      </c>
      <c r="AZ417" s="571">
        <v>11.12</v>
      </c>
      <c r="BA417" s="571">
        <v>-24.3</v>
      </c>
      <c r="BB417" s="571">
        <v>-0.63</v>
      </c>
      <c r="BC417" s="571">
        <v>-5.91</v>
      </c>
      <c r="BD417" s="591"/>
      <c r="BE417" s="421">
        <v>1974</v>
      </c>
      <c r="BF417" s="421">
        <f t="shared" si="119"/>
        <v>5</v>
      </c>
      <c r="BG417" s="578">
        <v>3.35</v>
      </c>
      <c r="BH417" t="s">
        <v>3876</v>
      </c>
      <c r="BI417" t="s">
        <v>3877</v>
      </c>
    </row>
    <row r="418" spans="1:61" s="8" customFormat="1" ht="12.75" customHeight="1" x14ac:dyDescent="0.25">
      <c r="A418" s="95" t="s">
        <v>4376</v>
      </c>
      <c r="B418" s="405" t="s">
        <v>648</v>
      </c>
      <c r="C418" s="734" t="s">
        <v>3535</v>
      </c>
      <c r="D418" s="734" t="s">
        <v>3680</v>
      </c>
      <c r="E418" s="504">
        <v>23</v>
      </c>
      <c r="F418" s="33">
        <v>151</v>
      </c>
      <c r="G418" s="33" t="s">
        <v>36</v>
      </c>
      <c r="H418" s="33" t="s">
        <v>114</v>
      </c>
      <c r="I418" s="573">
        <v>506.69</v>
      </c>
      <c r="J418" s="430">
        <f t="shared" si="105"/>
        <v>0.65523298269158659</v>
      </c>
      <c r="K418" s="575">
        <v>0.83</v>
      </c>
      <c r="L418" s="406">
        <v>4</v>
      </c>
      <c r="M418" s="423">
        <f t="shared" si="106"/>
        <v>3.32</v>
      </c>
      <c r="N418" s="183" t="s">
        <v>134</v>
      </c>
      <c r="O418" s="505">
        <v>0.75</v>
      </c>
      <c r="P418" s="422">
        <v>45617</v>
      </c>
      <c r="Q418" s="422">
        <v>45638</v>
      </c>
      <c r="R418" s="423">
        <f t="shared" si="107"/>
        <v>10.666666666666663</v>
      </c>
      <c r="S418" s="474">
        <f>IF(INDEX(Historical!$D$7:$D$1190,MATCH(B418,Historical!$B$7:$B$1192,0))=0,"n/a",(INDEX(Historical!$C$7:$C$1190,MATCH(B418,Historical!$B$7:$B$1192,0))/INDEX(Historical!$D$7:$D$1190,MATCH(B418,Historical!$B$7:$B$1192,0))-1)*100)</f>
        <v>10.394265232974909</v>
      </c>
      <c r="T418" s="474">
        <f>IF(INDEX(Historical!$F$7:$F$1190,MATCH(B418,Historical!$B$7:$B$1192,0))=0,"n/a",((INDEX(Historical!$C$7:$C$1190,MATCH(B418,Historical!$B$7:$B$1192,0))/INDEX(Historical!$F$7:$F$1190,MATCH(B418,Historical!$B$7:$B$1192,0)))^(1/3)-1)*100)</f>
        <v>10.223524401445449</v>
      </c>
      <c r="U418" s="474">
        <f>IF(INDEX(Historical!$H$7:$H$1190,MATCH(B418,Historical!$B$7:$B$1192,0))=0,"n/a",((INDEX(Historical!$C$7:$C$1190,MATCH(B418,Historical!$B$7:$B$1192,0))/INDEX(Historical!$H$7:$H$1190,MATCH(B418,Historical!$B$7:$B$1192,0)))^(1/5)-1)*100)</f>
        <v>10.25994778190622</v>
      </c>
      <c r="V418" s="474">
        <f>IF(INDEX(Historical!$M$7:$M$1190,MATCH(B418,Historical!$B$7:$B$1192,0))=0,"n/a",((INDEX(Historical!$C$7:$C$1190,MATCH(B418,Historical!$B$7:$B$1192,0))/INDEX(Historical!$M$7:$M$1190,MATCH(B418,Historical!$B$7:$B$1192,0)))^(1/10)-1)*100)</f>
        <v>10.353290547722626</v>
      </c>
      <c r="W418" s="475">
        <f t="shared" si="108"/>
        <v>0.9909842416392981</v>
      </c>
      <c r="X418" s="476">
        <f t="shared" si="109"/>
        <v>0.54574190329288408</v>
      </c>
      <c r="Y418" s="405" t="s">
        <v>151</v>
      </c>
      <c r="Z418" s="430">
        <f t="shared" si="110"/>
        <v>24.340175953079175</v>
      </c>
      <c r="AA418" s="581">
        <f t="shared" si="111"/>
        <v>37.147360703812318</v>
      </c>
      <c r="AB418" s="406">
        <v>6</v>
      </c>
      <c r="AC418" s="568">
        <v>13.64</v>
      </c>
      <c r="AD418" s="568">
        <v>2.2200000000000002</v>
      </c>
      <c r="AE418" s="568">
        <v>13.37</v>
      </c>
      <c r="AF418" s="568">
        <v>10.97</v>
      </c>
      <c r="AG418" s="568">
        <v>33.28</v>
      </c>
      <c r="AH418" s="568">
        <v>13.86</v>
      </c>
      <c r="AI418" s="568">
        <v>17.7</v>
      </c>
      <c r="AJ418" s="568">
        <v>18.8</v>
      </c>
      <c r="AK418" s="568">
        <v>16.72</v>
      </c>
      <c r="AL418" s="576">
        <v>3766310</v>
      </c>
      <c r="AM418" s="571">
        <v>1.47</v>
      </c>
      <c r="AN418" s="568">
        <v>0.33</v>
      </c>
      <c r="AO418" s="510">
        <f t="shared" si="112"/>
        <v>-26.232179939214511</v>
      </c>
      <c r="AP418" s="511">
        <f t="shared" si="113"/>
        <v>10.915180764597807</v>
      </c>
      <c r="AQ418" s="582">
        <f t="shared" si="114"/>
        <v>325.5749297758249</v>
      </c>
      <c r="AR418" s="430">
        <f>INDEX(Historical!$C$7:$C$1190,MATCH(B418,Historical!$B$7:$B$1214,0))*IF(AH418="n/a",1.03,IF(AH418&lt;0,1.01,IF(AH418&gt;10,1.1,(1+AH418/100))))</f>
        <v>3.3880000000000003</v>
      </c>
      <c r="AS418" s="581">
        <f t="shared" si="115"/>
        <v>3.7268000000000008</v>
      </c>
      <c r="AT418" s="581">
        <f t="shared" si="118"/>
        <v>4.0994800000000016</v>
      </c>
      <c r="AU418" s="581">
        <f t="shared" si="118"/>
        <v>4.5094280000000024</v>
      </c>
      <c r="AV418" s="581">
        <f t="shared" si="118"/>
        <v>4.9603708000000033</v>
      </c>
      <c r="AW418" s="430">
        <f t="shared" si="116"/>
        <v>20.684078800000009</v>
      </c>
      <c r="AX418" s="516">
        <f t="shared" si="117"/>
        <v>4.0821959778168129</v>
      </c>
      <c r="AY418" s="606">
        <v>1.04</v>
      </c>
      <c r="AZ418" s="571">
        <v>46.96</v>
      </c>
      <c r="BA418" s="571">
        <v>-8.7800000000000011</v>
      </c>
      <c r="BB418" s="571">
        <v>-0.33</v>
      </c>
      <c r="BC418" s="571">
        <v>14.540000000000001</v>
      </c>
      <c r="BD418" s="591"/>
      <c r="BE418" s="421">
        <v>2002</v>
      </c>
      <c r="BF418" s="421">
        <f t="shared" si="119"/>
        <v>2</v>
      </c>
      <c r="BG418" s="578">
        <v>18</v>
      </c>
      <c r="BH418" t="s">
        <v>3876</v>
      </c>
      <c r="BI418" t="s">
        <v>3877</v>
      </c>
    </row>
    <row r="419" spans="1:61" s="8" customFormat="1" ht="12.75" customHeight="1" x14ac:dyDescent="0.25">
      <c r="A419" s="95" t="s">
        <v>4377</v>
      </c>
      <c r="B419" s="405" t="s">
        <v>1383</v>
      </c>
      <c r="C419" s="734" t="s">
        <v>3535</v>
      </c>
      <c r="D419" s="734" t="s">
        <v>3673</v>
      </c>
      <c r="E419" s="504">
        <v>15</v>
      </c>
      <c r="F419" s="33">
        <v>280</v>
      </c>
      <c r="G419" s="33" t="s">
        <v>105</v>
      </c>
      <c r="H419" s="33" t="s">
        <v>105</v>
      </c>
      <c r="I419" s="573">
        <v>472.46</v>
      </c>
      <c r="J419" s="430">
        <f t="shared" si="105"/>
        <v>0.92282944587901639</v>
      </c>
      <c r="K419" s="575">
        <v>1.0900000000000001</v>
      </c>
      <c r="L419" s="406">
        <v>4</v>
      </c>
      <c r="M419" s="423">
        <f t="shared" si="106"/>
        <v>4.3600000000000003</v>
      </c>
      <c r="N419" s="183" t="s">
        <v>443</v>
      </c>
      <c r="O419" s="505">
        <v>0.98</v>
      </c>
      <c r="P419" s="422">
        <v>45639</v>
      </c>
      <c r="Q419" s="422">
        <v>45672</v>
      </c>
      <c r="R419" s="423">
        <f t="shared" si="107"/>
        <v>11.224489795918377</v>
      </c>
      <c r="S419" s="474">
        <f>IF(INDEX(Historical!$D$7:$D$1190,MATCH(B419,Historical!$B$7:$B$1192,0))=0,"n/a",(INDEX(Historical!$C$7:$C$1190,MATCH(B419,Historical!$B$7:$B$1192,0))/INDEX(Historical!$D$7:$D$1190,MATCH(B419,Historical!$B$7:$B$1192,0))-1)*100)</f>
        <v>11.363636363636353</v>
      </c>
      <c r="T419" s="474">
        <f>IF(INDEX(Historical!$F$7:$F$1190,MATCH(B419,Historical!$B$7:$B$1192,0))=0,"n/a",((INDEX(Historical!$C$7:$C$1190,MATCH(B419,Historical!$B$7:$B$1192,0))/INDEX(Historical!$F$7:$F$1190,MATCH(B419,Historical!$B$7:$B$1192,0)))^(1/3)-1)*100)</f>
        <v>11.341202898897173</v>
      </c>
      <c r="U419" s="474">
        <f>IF(INDEX(Historical!$H$7:$H$1190,MATCH(B419,Historical!$B$7:$B$1192,0))=0,"n/a",((INDEX(Historical!$C$7:$C$1190,MATCH(B419,Historical!$B$7:$B$1192,0))/INDEX(Historical!$H$7:$H$1190,MATCH(B419,Historical!$B$7:$B$1192,0)))^(1/5)-1)*100)</f>
        <v>10.775480103412916</v>
      </c>
      <c r="V419" s="474">
        <f>IF(INDEX(Historical!$M$7:$M$1190,MATCH(B419,Historical!$B$7:$B$1192,0))=0,"n/a",((INDEX(Historical!$C$7:$C$1190,MATCH(B419,Historical!$B$7:$B$1192,0))/INDEX(Historical!$M$7:$M$1190,MATCH(B419,Historical!$B$7:$B$1192,0)))^(1/10)-1)*100)</f>
        <v>11.930446088960988</v>
      </c>
      <c r="W419" s="475">
        <f t="shared" si="108"/>
        <v>0.90319171832000988</v>
      </c>
      <c r="X419" s="476">
        <f t="shared" si="109"/>
        <v>0.80957776885145882</v>
      </c>
      <c r="Y419" s="439"/>
      <c r="Z419" s="430">
        <f t="shared" si="110"/>
        <v>35.104669887278583</v>
      </c>
      <c r="AA419" s="581">
        <f t="shared" si="111"/>
        <v>38.0402576489533</v>
      </c>
      <c r="AB419" s="406">
        <v>12</v>
      </c>
      <c r="AC419" s="568">
        <v>12.42</v>
      </c>
      <c r="AD419" s="568">
        <v>4.53</v>
      </c>
      <c r="AE419" s="568">
        <v>7.1</v>
      </c>
      <c r="AF419" s="568">
        <v>40</v>
      </c>
      <c r="AG419" s="570">
        <v>152.70999999999998</v>
      </c>
      <c r="AH419" s="569">
        <v>8.1</v>
      </c>
      <c r="AI419" s="569">
        <v>7.62</v>
      </c>
      <c r="AJ419" s="568">
        <v>13.309999999999999</v>
      </c>
      <c r="AK419" s="568">
        <v>8.39</v>
      </c>
      <c r="AL419" s="576">
        <v>78710</v>
      </c>
      <c r="AM419" s="571">
        <v>0.43</v>
      </c>
      <c r="AN419" s="568">
        <v>4.2300000000000004</v>
      </c>
      <c r="AO419" s="510">
        <f t="shared" si="112"/>
        <v>-26.341948099661369</v>
      </c>
      <c r="AP419" s="511">
        <f t="shared" si="113"/>
        <v>11.698309549291931</v>
      </c>
      <c r="AQ419" s="582">
        <f t="shared" si="114"/>
        <v>722.35712868102701</v>
      </c>
      <c r="AR419" s="430">
        <f>INDEX(Historical!$C$7:$C$1190,MATCH(B419,Historical!$B$7:$B$1214,0))*IF(AH419="n/a",1.03,IF(AH419&lt;0,1.01,IF(AH419&gt;10,1.1,(1+AH419/100))))</f>
        <v>4.23752</v>
      </c>
      <c r="AS419" s="581">
        <f t="shared" si="115"/>
        <v>4.5604190239999998</v>
      </c>
      <c r="AT419" s="581">
        <f t="shared" si="118"/>
        <v>4.9430381801136001</v>
      </c>
      <c r="AU419" s="581">
        <f t="shared" si="118"/>
        <v>5.3577590834251314</v>
      </c>
      <c r="AV419" s="581">
        <f t="shared" si="118"/>
        <v>5.8072750705245006</v>
      </c>
      <c r="AW419" s="430">
        <f t="shared" si="116"/>
        <v>24.906011358063232</v>
      </c>
      <c r="AX419" s="516">
        <f t="shared" si="117"/>
        <v>5.2715597845454081</v>
      </c>
      <c r="AY419" s="606">
        <v>0.97</v>
      </c>
      <c r="AZ419" s="571">
        <v>21.490000000000002</v>
      </c>
      <c r="BA419" s="571">
        <v>-6.9599999999999991</v>
      </c>
      <c r="BB419" s="571">
        <v>8.2600000000000016</v>
      </c>
      <c r="BC419" s="571">
        <v>6.74</v>
      </c>
      <c r="BD419" s="591"/>
      <c r="BE419" s="421">
        <v>2011</v>
      </c>
      <c r="BF419" s="421">
        <f t="shared" si="119"/>
        <v>1</v>
      </c>
      <c r="BG419" s="578">
        <v>14.219999999999999</v>
      </c>
      <c r="BH419" t="s">
        <v>3876</v>
      </c>
      <c r="BI419" t="s">
        <v>3877</v>
      </c>
    </row>
    <row r="420" spans="1:61" s="8" customFormat="1" ht="12.75" customHeight="1" x14ac:dyDescent="0.25">
      <c r="A420" s="577" t="s">
        <v>4622</v>
      </c>
      <c r="B420" s="405" t="s">
        <v>2343</v>
      </c>
      <c r="C420" s="734" t="s">
        <v>107</v>
      </c>
      <c r="D420" s="734" t="s">
        <v>3652</v>
      </c>
      <c r="E420" s="504">
        <v>9</v>
      </c>
      <c r="F420" s="33">
        <v>558</v>
      </c>
      <c r="G420" s="33" t="s">
        <v>105</v>
      </c>
      <c r="H420" s="33" t="s">
        <v>105</v>
      </c>
      <c r="I420" s="573">
        <v>201.66</v>
      </c>
      <c r="J420" s="430">
        <f t="shared" si="105"/>
        <v>2.9753049687592981</v>
      </c>
      <c r="K420" s="575">
        <v>1.5</v>
      </c>
      <c r="L420" s="406">
        <v>4</v>
      </c>
      <c r="M420" s="423">
        <f t="shared" si="106"/>
        <v>6</v>
      </c>
      <c r="N420" s="183" t="s">
        <v>311</v>
      </c>
      <c r="O420" s="505">
        <v>1.35</v>
      </c>
      <c r="P420" s="422">
        <v>45902</v>
      </c>
      <c r="Q420" s="422">
        <v>45930</v>
      </c>
      <c r="R420" s="423">
        <f t="shared" si="107"/>
        <v>11.111111111111104</v>
      </c>
      <c r="S420" s="474">
        <f>IF(INDEX(Historical!$D$7:$D$1190,MATCH(B420,Historical!$B$7:$B$1192,0))=0,"n/a",(INDEX(Historical!$C$7:$C$1190,MATCH(B420,Historical!$B$7:$B$1192,0))/INDEX(Historical!$D$7:$D$1190,MATCH(B420,Historical!$B$7:$B$1192,0))-1)*100)</f>
        <v>2.8846153846153744</v>
      </c>
      <c r="T420" s="474">
        <f>IF(INDEX(Historical!$F$7:$F$1190,MATCH(B420,Historical!$B$7:$B$1192,0))=0,"n/a",((INDEX(Historical!$C$7:$C$1190,MATCH(B420,Historical!$B$7:$B$1192,0))/INDEX(Historical!$F$7:$F$1190,MATCH(B420,Historical!$B$7:$B$1192,0)))^(1/3)-1)*100)</f>
        <v>5.9368583516280715</v>
      </c>
      <c r="U420" s="474">
        <f>IF(INDEX(Historical!$H$7:$H$1190,MATCH(B420,Historical!$B$7:$B$1192,0))=0,"n/a",((INDEX(Historical!$C$7:$C$1190,MATCH(B420,Historical!$B$7:$B$1192,0))/INDEX(Historical!$H$7:$H$1190,MATCH(B420,Historical!$B$7:$B$1192,0)))^(1/5)-1)*100)</f>
        <v>5.4663667412219619</v>
      </c>
      <c r="V420" s="474">
        <f>IF(INDEX(Historical!$M$7:$M$1190,MATCH(B420,Historical!$B$7:$B$1192,0))=0,"n/a",((INDEX(Historical!$C$7:$C$1190,MATCH(B420,Historical!$B$7:$B$1192,0))/INDEX(Historical!$M$7:$M$1190,MATCH(B420,Historical!$B$7:$B$1192,0)))^(1/10)-1)*100)</f>
        <v>6.6889829458704142</v>
      </c>
      <c r="W420" s="475">
        <f t="shared" si="108"/>
        <v>0.81721941668228348</v>
      </c>
      <c r="X420" s="476">
        <f t="shared" si="109"/>
        <v>4.3730933929775695</v>
      </c>
      <c r="Y420" s="451"/>
      <c r="Z420" s="430">
        <f t="shared" si="110"/>
        <v>38.860103626943001</v>
      </c>
      <c r="AA420" s="581">
        <f t="shared" si="111"/>
        <v>13.060880829015543</v>
      </c>
      <c r="AB420" s="406">
        <v>12</v>
      </c>
      <c r="AC420" s="568">
        <v>15.44</v>
      </c>
      <c r="AD420" s="568">
        <v>1.04</v>
      </c>
      <c r="AE420" s="568">
        <v>2.39</v>
      </c>
      <c r="AF420" s="568">
        <v>1.21</v>
      </c>
      <c r="AG420" s="568">
        <v>9.4700000000000006</v>
      </c>
      <c r="AH420" s="568">
        <v>12.709999999999999</v>
      </c>
      <c r="AI420" s="568">
        <v>13.79</v>
      </c>
      <c r="AJ420" s="568">
        <v>1.25</v>
      </c>
      <c r="AK420" s="568">
        <v>12.559999999999999</v>
      </c>
      <c r="AL420" s="576">
        <v>31520</v>
      </c>
      <c r="AM420" s="571">
        <v>0.44</v>
      </c>
      <c r="AN420" s="568">
        <v>0.51</v>
      </c>
      <c r="AO420" s="510">
        <f t="shared" si="112"/>
        <v>-4.6192091190342826</v>
      </c>
      <c r="AP420" s="511">
        <f t="shared" si="113"/>
        <v>8.4416717099812608</v>
      </c>
      <c r="AQ420" s="582">
        <f t="shared" si="114"/>
        <v>-16.191578776065953</v>
      </c>
      <c r="AR420" s="430">
        <f>INDEX(Historical!$C$7:$C$1190,MATCH(B420,Historical!$B$7:$B$1214,0))*IF(AH420="n/a",1.03,IF(AH420&lt;0,1.01,IF(AH420&gt;10,1.1,(1+AH420/100))))</f>
        <v>5.8849999999999998</v>
      </c>
      <c r="AS420" s="581">
        <f t="shared" si="115"/>
        <v>6.4735000000000005</v>
      </c>
      <c r="AT420" s="581">
        <f t="shared" si="118"/>
        <v>7.1208500000000008</v>
      </c>
      <c r="AU420" s="581">
        <f t="shared" si="118"/>
        <v>7.8329350000000018</v>
      </c>
      <c r="AV420" s="581">
        <f t="shared" si="118"/>
        <v>8.6162285000000018</v>
      </c>
      <c r="AW420" s="430">
        <f t="shared" si="116"/>
        <v>35.928513500000008</v>
      </c>
      <c r="AX420" s="516">
        <f t="shared" si="117"/>
        <v>17.816380789447589</v>
      </c>
      <c r="AY420" s="606">
        <v>0.66</v>
      </c>
      <c r="AZ420" s="571">
        <v>33.770000000000003</v>
      </c>
      <c r="BA420" s="571">
        <v>-10.65</v>
      </c>
      <c r="BB420" s="571">
        <v>3.7900000000000005</v>
      </c>
      <c r="BC420" s="571">
        <v>6.41</v>
      </c>
      <c r="BD420" s="591"/>
      <c r="BE420" s="421">
        <v>2017</v>
      </c>
      <c r="BF420" s="421">
        <f t="shared" si="119"/>
        <v>1</v>
      </c>
      <c r="BG420" s="578">
        <v>1.28</v>
      </c>
      <c r="BH420" t="s">
        <v>3876</v>
      </c>
      <c r="BI420" t="s">
        <v>3877</v>
      </c>
    </row>
    <row r="421" spans="1:61" s="8" customFormat="1" ht="12.75" customHeight="1" x14ac:dyDescent="0.25">
      <c r="A421" s="577" t="s">
        <v>4907</v>
      </c>
      <c r="B421" s="405" t="s">
        <v>4906</v>
      </c>
      <c r="C421" s="734" t="s">
        <v>107</v>
      </c>
      <c r="D421" s="734" t="s">
        <v>4810</v>
      </c>
      <c r="E421" s="504">
        <v>7</v>
      </c>
      <c r="F421" s="33">
        <v>617</v>
      </c>
      <c r="G421" s="33" t="s">
        <v>105</v>
      </c>
      <c r="H421" s="33" t="s">
        <v>105</v>
      </c>
      <c r="I421" s="573">
        <v>27.83</v>
      </c>
      <c r="J421" s="430">
        <f t="shared" si="105"/>
        <v>2.1559468199784404</v>
      </c>
      <c r="K421" s="575">
        <v>0.15</v>
      </c>
      <c r="L421" s="406">
        <v>4</v>
      </c>
      <c r="M421" s="423">
        <f t="shared" si="106"/>
        <v>0.6</v>
      </c>
      <c r="N421" s="183" t="s">
        <v>934</v>
      </c>
      <c r="O421" s="505">
        <v>0.13</v>
      </c>
      <c r="P421" s="422">
        <v>45876</v>
      </c>
      <c r="Q421" s="422">
        <v>45890</v>
      </c>
      <c r="R421" s="423">
        <f t="shared" si="107"/>
        <v>15.384615384615378</v>
      </c>
      <c r="S421" s="474">
        <f>IF(INDEX(Historical!$D$7:$D$1190,MATCH(B421,Historical!$B$7:$B$1192,0))=0,"n/a",(INDEX(Historical!$C$7:$C$1190,MATCH(B421,Historical!$B$7:$B$1192,0))/INDEX(Historical!$D$7:$D$1190,MATCH(B421,Historical!$B$7:$B$1192,0))-1)*100)</f>
        <v>13.953488372093004</v>
      </c>
      <c r="T421" s="474">
        <f>IF(INDEX(Historical!$F$7:$F$1190,MATCH(B421,Historical!$B$7:$B$1192,0))=0,"n/a",((INDEX(Historical!$C$7:$C$1190,MATCH(B421,Historical!$B$7:$B$1192,0))/INDEX(Historical!$F$7:$F$1190,MATCH(B421,Historical!$B$7:$B$1192,0)))^(1/3)-1)*100)</f>
        <v>20.507113208761485</v>
      </c>
      <c r="U421" s="474">
        <f>IF(INDEX(Historical!$H$7:$H$1190,MATCH(B421,Historical!$B$7:$B$1192,0))=0,"n/a",((INDEX(Historical!$C$7:$C$1190,MATCH(B421,Historical!$B$7:$B$1192,0))/INDEX(Historical!$H$7:$H$1190,MATCH(B421,Historical!$B$7:$B$1192,0)))^(1/5)-1)*100)</f>
        <v>32.496060863545125</v>
      </c>
      <c r="V421" s="474" t="str">
        <f>IF(INDEX(Historical!$M$7:$M$1190,MATCH(B421,Historical!$B$7:$B$1192,0))=0,"n/a",((INDEX(Historical!$C$7:$C$1190,MATCH(B421,Historical!$B$7:$B$1192,0))/INDEX(Historical!$M$7:$M$1190,MATCH(B421,Historical!$B$7:$B$1192,0)))^(1/10)-1)*100)</f>
        <v>n/a</v>
      </c>
      <c r="W421" s="475" t="str">
        <f t="shared" si="108"/>
        <v>n/a</v>
      </c>
      <c r="X421" s="476">
        <f t="shared" si="109"/>
        <v>3.4867018093932538</v>
      </c>
      <c r="Y421" s="449"/>
      <c r="Z421" s="430">
        <f t="shared" si="110"/>
        <v>19.672131147540984</v>
      </c>
      <c r="AA421" s="581">
        <f t="shared" si="111"/>
        <v>9.1245901639344265</v>
      </c>
      <c r="AB421" s="406">
        <v>12</v>
      </c>
      <c r="AC421" s="568">
        <v>3.05</v>
      </c>
      <c r="AD421" s="568">
        <v>2.12</v>
      </c>
      <c r="AE421" s="568">
        <v>5.26</v>
      </c>
      <c r="AF421" s="568">
        <v>1.26</v>
      </c>
      <c r="AG421" s="568">
        <v>14.85</v>
      </c>
      <c r="AH421" s="568">
        <v>3.44</v>
      </c>
      <c r="AI421" s="568">
        <v>1.8800000000000001</v>
      </c>
      <c r="AJ421" s="568">
        <v>9.32</v>
      </c>
      <c r="AK421" s="568">
        <v>4.3099999999999996</v>
      </c>
      <c r="AL421" s="576">
        <v>6420</v>
      </c>
      <c r="AM421" s="571">
        <v>1.7399999999999998</v>
      </c>
      <c r="AN421" s="568">
        <v>0.13</v>
      </c>
      <c r="AO421" s="510">
        <f t="shared" si="112"/>
        <v>25.527417519589136</v>
      </c>
      <c r="AP421" s="511">
        <f t="shared" si="113"/>
        <v>34.652007683523564</v>
      </c>
      <c r="AQ421" s="582">
        <f t="shared" si="114"/>
        <v>-28.517341321105871</v>
      </c>
      <c r="AR421" s="430">
        <f>INDEX(Historical!$C$7:$C$1190,MATCH(B421,Historical!$B$7:$B$1214,0))*IF(AH421="n/a",1.03,IF(AH421&lt;0,1.01,IF(AH421&gt;10,1.1,(1+AH421/100))))</f>
        <v>0.50685599999999997</v>
      </c>
      <c r="AS421" s="581">
        <f t="shared" si="115"/>
        <v>0.51638489279999988</v>
      </c>
      <c r="AT421" s="581">
        <f t="shared" si="118"/>
        <v>0.53864108167967983</v>
      </c>
      <c r="AU421" s="581">
        <f t="shared" si="118"/>
        <v>0.56185651230007394</v>
      </c>
      <c r="AV421" s="581">
        <f t="shared" si="118"/>
        <v>0.58607252798020704</v>
      </c>
      <c r="AW421" s="430">
        <f t="shared" si="116"/>
        <v>2.7098110147599606</v>
      </c>
      <c r="AX421" s="516">
        <f t="shared" si="117"/>
        <v>9.737014066690481</v>
      </c>
      <c r="AY421" s="606">
        <v>0.88</v>
      </c>
      <c r="AZ421" s="571">
        <v>26.85</v>
      </c>
      <c r="BA421" s="571">
        <v>-2.93</v>
      </c>
      <c r="BB421" s="571">
        <v>3.61</v>
      </c>
      <c r="BC421" s="571">
        <v>9.879999999999999</v>
      </c>
      <c r="BD421" s="591"/>
      <c r="BE421" s="421">
        <v>2019</v>
      </c>
      <c r="BF421" s="421">
        <f t="shared" si="119"/>
        <v>1</v>
      </c>
      <c r="BG421" s="578">
        <v>11.76</v>
      </c>
      <c r="BH421" t="s">
        <v>3876</v>
      </c>
      <c r="BI421" t="s">
        <v>3877</v>
      </c>
    </row>
    <row r="422" spans="1:61" s="8" customFormat="1" ht="12.75" customHeight="1" x14ac:dyDescent="0.25">
      <c r="A422" s="95" t="s">
        <v>4379</v>
      </c>
      <c r="B422" s="405" t="s">
        <v>1357</v>
      </c>
      <c r="C422" s="734" t="s">
        <v>122</v>
      </c>
      <c r="D422" s="734" t="s">
        <v>3669</v>
      </c>
      <c r="E422" s="504">
        <v>13</v>
      </c>
      <c r="F422" s="33">
        <v>415</v>
      </c>
      <c r="G422" s="33" t="s">
        <v>105</v>
      </c>
      <c r="H422" s="33" t="s">
        <v>105</v>
      </c>
      <c r="I422" s="573">
        <v>110.8</v>
      </c>
      <c r="J422" s="430">
        <f t="shared" si="105"/>
        <v>0.50541516245487372</v>
      </c>
      <c r="K422" s="575">
        <v>0.14000000000000001</v>
      </c>
      <c r="L422" s="406">
        <v>4</v>
      </c>
      <c r="M422" s="423">
        <f t="shared" si="106"/>
        <v>0.56000000000000005</v>
      </c>
      <c r="N422" s="183" t="s">
        <v>941</v>
      </c>
      <c r="O422" s="505">
        <v>0.13500000000000001</v>
      </c>
      <c r="P422" s="422">
        <v>45806</v>
      </c>
      <c r="Q422" s="422">
        <v>45821</v>
      </c>
      <c r="R422" s="423">
        <f t="shared" si="107"/>
        <v>3.7037037037037068</v>
      </c>
      <c r="S422" s="474">
        <f>IF(INDEX(Historical!$D$7:$D$1190,MATCH(B422,Historical!$B$7:$B$1192,0))=0,"n/a",(INDEX(Historical!$C$7:$C$1190,MATCH(B422,Historical!$B$7:$B$1192,0))/INDEX(Historical!$D$7:$D$1190,MATCH(B422,Historical!$B$7:$B$1192,0))-1)*100)</f>
        <v>3.8834951456310662</v>
      </c>
      <c r="T422" s="474">
        <f>IF(INDEX(Historical!$F$7:$F$1190,MATCH(B422,Historical!$B$7:$B$1192,0))=0,"n/a",((INDEX(Historical!$C$7:$C$1190,MATCH(B422,Historical!$B$7:$B$1192,0))/INDEX(Historical!$F$7:$F$1190,MATCH(B422,Historical!$B$7:$B$1192,0)))^(1/3)-1)*100)</f>
        <v>4.0447227978333222</v>
      </c>
      <c r="U422" s="474">
        <f>IF(INDEX(Historical!$H$7:$H$1190,MATCH(B422,Historical!$B$7:$B$1192,0))=0,"n/a",((INDEX(Historical!$C$7:$C$1190,MATCH(B422,Historical!$B$7:$B$1192,0))/INDEX(Historical!$H$7:$H$1190,MATCH(B422,Historical!$B$7:$B$1192,0)))^(1/5)-1)*100)</f>
        <v>4.2252402787883891</v>
      </c>
      <c r="V422" s="474">
        <f>IF(INDEX(Historical!$M$7:$M$1190,MATCH(B422,Historical!$B$7:$B$1192,0))=0,"n/a",((INDEX(Historical!$C$7:$C$1190,MATCH(B422,Historical!$B$7:$B$1192,0))/INDEX(Historical!$M$7:$M$1190,MATCH(B422,Historical!$B$7:$B$1192,0)))^(1/10)-1)*100)</f>
        <v>4.7926679882367873</v>
      </c>
      <c r="W422" s="475">
        <f t="shared" si="108"/>
        <v>0.88160504528143757</v>
      </c>
      <c r="X422" s="476" t="str">
        <f t="shared" si="109"/>
        <v>n/a</v>
      </c>
      <c r="Y422" s="574"/>
      <c r="Z422" s="430">
        <f t="shared" si="110"/>
        <v>72.727272727272734</v>
      </c>
      <c r="AA422" s="581">
        <f t="shared" si="111"/>
        <v>143.89610389610388</v>
      </c>
      <c r="AB422" s="406">
        <v>12</v>
      </c>
      <c r="AC422" s="568">
        <v>0.77</v>
      </c>
      <c r="AD422" s="568" t="s">
        <v>135</v>
      </c>
      <c r="AE422" s="568">
        <v>1.33</v>
      </c>
      <c r="AF422" s="568">
        <v>2.52</v>
      </c>
      <c r="AG422" s="568">
        <v>1.79</v>
      </c>
      <c r="AH422" s="568">
        <v>3.09</v>
      </c>
      <c r="AI422" s="568">
        <v>15.49</v>
      </c>
      <c r="AJ422" s="568">
        <v>-35.82</v>
      </c>
      <c r="AK422" s="568" t="s">
        <v>135</v>
      </c>
      <c r="AL422" s="576">
        <v>2300</v>
      </c>
      <c r="AM422" s="571">
        <v>1.83</v>
      </c>
      <c r="AN422" s="568">
        <v>0.56000000000000005</v>
      </c>
      <c r="AO422" s="510">
        <f t="shared" si="112"/>
        <v>-139.16544845486061</v>
      </c>
      <c r="AP422" s="511">
        <f t="shared" si="113"/>
        <v>4.7306554412432629</v>
      </c>
      <c r="AQ422" s="582">
        <f t="shared" si="114"/>
        <v>301.45191039978414</v>
      </c>
      <c r="AR422" s="430">
        <f>INDEX(Historical!$C$7:$C$1190,MATCH(B422,Historical!$B$7:$B$1214,0))*IF(AH422="n/a",1.03,IF(AH422&lt;0,1.01,IF(AH422&gt;10,1.1,(1+AH422/100))))</f>
        <v>0.55153149999999995</v>
      </c>
      <c r="AS422" s="581">
        <f t="shared" si="115"/>
        <v>0.60668465000000005</v>
      </c>
      <c r="AT422" s="581">
        <f t="shared" si="118"/>
        <v>0.62488518950000005</v>
      </c>
      <c r="AU422" s="581">
        <f t="shared" si="118"/>
        <v>0.6436317451850001</v>
      </c>
      <c r="AV422" s="581">
        <f t="shared" si="118"/>
        <v>0.66294069754055007</v>
      </c>
      <c r="AW422" s="430">
        <f t="shared" si="116"/>
        <v>3.08967378222555</v>
      </c>
      <c r="AX422" s="516">
        <f t="shared" si="117"/>
        <v>2.7885142438858757</v>
      </c>
      <c r="AY422" s="606">
        <v>0.91</v>
      </c>
      <c r="AZ422" s="571">
        <v>60.35</v>
      </c>
      <c r="BA422" s="571">
        <v>-10.07</v>
      </c>
      <c r="BB422" s="571">
        <v>14.219999999999999</v>
      </c>
      <c r="BC422" s="571">
        <v>18.43</v>
      </c>
      <c r="BD422" s="591"/>
      <c r="BE422" s="421">
        <v>2013</v>
      </c>
      <c r="BF422" s="421">
        <f t="shared" si="119"/>
        <v>1</v>
      </c>
      <c r="BG422" s="578">
        <v>0.91999999999999993</v>
      </c>
      <c r="BH422" t="s">
        <v>3876</v>
      </c>
      <c r="BI422" t="s">
        <v>3877</v>
      </c>
    </row>
    <row r="423" spans="1:61" s="8" customFormat="1" x14ac:dyDescent="0.25">
      <c r="A423" s="8" t="s">
        <v>4876</v>
      </c>
      <c r="B423" s="405" t="s">
        <v>4864</v>
      </c>
      <c r="C423" s="734" t="s">
        <v>243</v>
      </c>
      <c r="D423" s="734" t="s">
        <v>3634</v>
      </c>
      <c r="E423" s="504">
        <v>6</v>
      </c>
      <c r="F423" s="33">
        <v>653</v>
      </c>
      <c r="G423" s="33" t="s">
        <v>105</v>
      </c>
      <c r="H423" s="33" t="s">
        <v>105</v>
      </c>
      <c r="I423" s="573">
        <v>376.5</v>
      </c>
      <c r="J423" s="430">
        <f t="shared" si="105"/>
        <v>0.56308100929614879</v>
      </c>
      <c r="K423" s="575">
        <v>0.53</v>
      </c>
      <c r="L423" s="406">
        <v>4</v>
      </c>
      <c r="M423" s="423">
        <f t="shared" si="106"/>
        <v>2.12</v>
      </c>
      <c r="N423" s="183" t="s">
        <v>3623</v>
      </c>
      <c r="O423" s="505">
        <v>0.5</v>
      </c>
      <c r="P423" s="422">
        <v>45894</v>
      </c>
      <c r="Q423" s="422">
        <v>45904</v>
      </c>
      <c r="R423" s="423">
        <f t="shared" si="107"/>
        <v>6.0000000000000053</v>
      </c>
      <c r="S423" s="474">
        <f>IF(INDEX(Historical!$D$7:$D$1190,MATCH(B423,Historical!$B$7:$B$1192,0))=0,"n/a",(INDEX(Historical!$C$7:$C$1190,MATCH(B423,Historical!$B$7:$B$1192,0))/INDEX(Historical!$D$7:$D$1190,MATCH(B423,Historical!$B$7:$B$1192,0))-1)*100)</f>
        <v>15.483870967741908</v>
      </c>
      <c r="T423" s="474">
        <f>IF(INDEX(Historical!$F$7:$F$1190,MATCH(B423,Historical!$B$7:$B$1192,0))=0,"n/a",((INDEX(Historical!$C$7:$C$1190,MATCH(B423,Historical!$B$7:$B$1192,0))/INDEX(Historical!$F$7:$F$1190,MATCH(B423,Historical!$B$7:$B$1192,0)))^(1/3)-1)*100)</f>
        <v>19.841314466533589</v>
      </c>
      <c r="U423" s="474" t="str">
        <f>IF(INDEX(Historical!$H$7:$H$1190,MATCH(B423,Historical!$B$7:$B$1192,0))=0,"n/a",((INDEX(Historical!$C$7:$C$1190,MATCH(B423,Historical!$B$7:$B$1192,0))/INDEX(Historical!$H$7:$H$1190,MATCH(B423,Historical!$B$7:$B$1192,0)))^(1/5)-1)*100)</f>
        <v>n/a</v>
      </c>
      <c r="V423" s="474" t="str">
        <f>IF(INDEX(Historical!$M$7:$M$1190,MATCH(B423,Historical!$B$7:$B$1192,0))=0,"n/a",((INDEX(Historical!$C$7:$C$1190,MATCH(B423,Historical!$B$7:$B$1192,0))/INDEX(Historical!$M$7:$M$1190,MATCH(B423,Historical!$B$7:$B$1192,0)))^(1/10)-1)*100)</f>
        <v>n/a</v>
      </c>
      <c r="W423" s="475" t="str">
        <f t="shared" si="108"/>
        <v>n/a</v>
      </c>
      <c r="X423" s="476" t="str">
        <f t="shared" si="109"/>
        <v>n/a</v>
      </c>
      <c r="Y423" s="405"/>
      <c r="Z423" s="430">
        <f t="shared" si="110"/>
        <v>8.7748344370860938</v>
      </c>
      <c r="AA423" s="581">
        <f t="shared" si="111"/>
        <v>15.583609271523178</v>
      </c>
      <c r="AB423" s="406">
        <v>12</v>
      </c>
      <c r="AC423" s="568">
        <v>24.16</v>
      </c>
      <c r="AD423" s="568">
        <v>2.61</v>
      </c>
      <c r="AE423" s="568">
        <v>0.37</v>
      </c>
      <c r="AF423" s="568">
        <v>11.24</v>
      </c>
      <c r="AG423" s="568">
        <v>67.31</v>
      </c>
      <c r="AH423" s="568">
        <v>-2.85</v>
      </c>
      <c r="AI423" s="568">
        <v>9.1399999999999988</v>
      </c>
      <c r="AJ423" s="568">
        <v>37.76</v>
      </c>
      <c r="AK423" s="568">
        <v>5.9799999999999995</v>
      </c>
      <c r="AL423" s="576">
        <v>7260</v>
      </c>
      <c r="AM423" s="571">
        <v>8.6900000000000013</v>
      </c>
      <c r="AN423" s="568">
        <v>4.05</v>
      </c>
      <c r="AO423" s="510" t="str">
        <f t="shared" si="112"/>
        <v>n/a</v>
      </c>
      <c r="AP423" s="511" t="str">
        <f t="shared" si="113"/>
        <v>n/a</v>
      </c>
      <c r="AQ423" s="582">
        <f t="shared" si="114"/>
        <v>179.01395282667264</v>
      </c>
      <c r="AR423" s="430">
        <f>INDEX(Historical!$C$7:$C$1190,MATCH(B423,Historical!$B$7:$B$1214,0))*IF(AH423="n/a",1.03,IF(AH423&lt;0,1.01,IF(AH423&gt;10,1.1,(1+AH423/100))))</f>
        <v>1.8079000000000001</v>
      </c>
      <c r="AS423" s="581">
        <f t="shared" si="115"/>
        <v>1.97314206</v>
      </c>
      <c r="AT423" s="581">
        <f t="shared" si="118"/>
        <v>2.0911359551880002</v>
      </c>
      <c r="AU423" s="581">
        <f t="shared" si="118"/>
        <v>2.216185885308243</v>
      </c>
      <c r="AV423" s="581">
        <f t="shared" si="118"/>
        <v>2.348713801249676</v>
      </c>
      <c r="AW423" s="430">
        <f t="shared" si="116"/>
        <v>10.43707770174592</v>
      </c>
      <c r="AX423" s="516">
        <f t="shared" si="117"/>
        <v>2.7721321916987836</v>
      </c>
      <c r="AY423" s="606">
        <v>0.44</v>
      </c>
      <c r="AZ423" s="571">
        <v>9.06</v>
      </c>
      <c r="BA423" s="571">
        <v>-32.9</v>
      </c>
      <c r="BB423" s="571">
        <v>-6.23</v>
      </c>
      <c r="BC423" s="571">
        <v>-18.579999999999998</v>
      </c>
      <c r="BD423" s="591"/>
      <c r="BE423" s="421">
        <v>2020</v>
      </c>
      <c r="BF423" s="421">
        <f t="shared" si="119"/>
        <v>1</v>
      </c>
      <c r="BG423" s="578">
        <v>10.84</v>
      </c>
      <c r="BH423" t="s">
        <v>3876</v>
      </c>
      <c r="BI423" t="s">
        <v>3877</v>
      </c>
    </row>
    <row r="424" spans="1:61" s="8" customFormat="1" ht="12.75" customHeight="1" x14ac:dyDescent="0.25">
      <c r="A424" s="577" t="s">
        <v>4380</v>
      </c>
      <c r="B424" s="405" t="s">
        <v>3387</v>
      </c>
      <c r="C424" s="734" t="s">
        <v>111</v>
      </c>
      <c r="D424" s="734" t="s">
        <v>209</v>
      </c>
      <c r="E424" s="504">
        <v>10</v>
      </c>
      <c r="F424" s="33">
        <v>506</v>
      </c>
      <c r="G424" s="33" t="s">
        <v>105</v>
      </c>
      <c r="H424" s="33" t="s">
        <v>105</v>
      </c>
      <c r="I424" s="573">
        <v>26.36</v>
      </c>
      <c r="J424" s="430">
        <f t="shared" si="105"/>
        <v>1.0166919575113809</v>
      </c>
      <c r="K424" s="575">
        <v>6.7000000000000004E-2</v>
      </c>
      <c r="L424" s="406">
        <v>4</v>
      </c>
      <c r="M424" s="423">
        <f t="shared" si="106"/>
        <v>0.26800000000000002</v>
      </c>
      <c r="N424" s="183" t="s">
        <v>1164</v>
      </c>
      <c r="O424" s="505">
        <v>6.4000000000000001E-2</v>
      </c>
      <c r="P424" s="422">
        <v>45604</v>
      </c>
      <c r="Q424" s="422">
        <v>45616</v>
      </c>
      <c r="R424" s="423">
        <f t="shared" si="107"/>
        <v>4.6875000000000044</v>
      </c>
      <c r="S424" s="474">
        <f>IF(INDEX(Historical!$D$7:$D$1190,MATCH(B424,Historical!$B$7:$B$1192,0))=0,"n/a",(INDEX(Historical!$C$7:$C$1190,MATCH(B424,Historical!$B$7:$B$1192,0))/INDEX(Historical!$D$7:$D$1190,MATCH(B424,Historical!$B$7:$B$1192,0))-1)*100)</f>
        <v>4.8582995951417018</v>
      </c>
      <c r="T424" s="474">
        <f>IF(INDEX(Historical!$F$7:$F$1190,MATCH(B424,Historical!$B$7:$B$1192,0))=0,"n/a",((INDEX(Historical!$C$7:$C$1190,MATCH(B424,Historical!$B$7:$B$1192,0))/INDEX(Historical!$F$7:$F$1190,MATCH(B424,Historical!$B$7:$B$1192,0)))^(1/3)-1)*100)</f>
        <v>5.1150659229779238</v>
      </c>
      <c r="U424" s="474">
        <f>IF(INDEX(Historical!$H$7:$H$1190,MATCH(B424,Historical!$B$7:$B$1192,0))=0,"n/a",((INDEX(Historical!$C$7:$C$1190,MATCH(B424,Historical!$B$7:$B$1192,0))/INDEX(Historical!$H$7:$H$1190,MATCH(B424,Historical!$B$7:$B$1192,0)))^(1/5)-1)*100)</f>
        <v>4.787427962426638</v>
      </c>
      <c r="V424" s="474">
        <f>IF(INDEX(Historical!$M$7:$M$1190,MATCH(B424,Historical!$B$7:$B$1192,0))=0,"n/a",((INDEX(Historical!$C$7:$C$1190,MATCH(B424,Historical!$B$7:$B$1192,0))/INDEX(Historical!$M$7:$M$1190,MATCH(B424,Historical!$B$7:$B$1192,0)))^(1/10)-1)*100)</f>
        <v>13.977774396531363</v>
      </c>
      <c r="W424" s="475">
        <f t="shared" si="108"/>
        <v>0.34250287825611608</v>
      </c>
      <c r="X424" s="476">
        <f t="shared" si="109"/>
        <v>0.36883112191268397</v>
      </c>
      <c r="Y424" s="574"/>
      <c r="Z424" s="430">
        <f t="shared" si="110"/>
        <v>28.210526315789476</v>
      </c>
      <c r="AA424" s="581">
        <f t="shared" si="111"/>
        <v>27.747368421052631</v>
      </c>
      <c r="AB424" s="406">
        <v>9</v>
      </c>
      <c r="AC424" s="568">
        <v>0.95</v>
      </c>
      <c r="AD424" s="568">
        <v>1.77</v>
      </c>
      <c r="AE424" s="568">
        <v>2.95</v>
      </c>
      <c r="AF424" s="568">
        <v>4.43</v>
      </c>
      <c r="AG424" s="568">
        <v>17.330000000000002</v>
      </c>
      <c r="AH424" s="568">
        <v>31.25</v>
      </c>
      <c r="AI424" s="568">
        <v>10.71</v>
      </c>
      <c r="AJ424" s="568">
        <v>12.98</v>
      </c>
      <c r="AK424" s="568">
        <v>15.690000000000001</v>
      </c>
      <c r="AL424" s="576">
        <v>4120</v>
      </c>
      <c r="AM424" s="571">
        <v>1.87</v>
      </c>
      <c r="AN424" s="568">
        <v>0.52</v>
      </c>
      <c r="AO424" s="510">
        <f t="shared" si="112"/>
        <v>-21.94324850111461</v>
      </c>
      <c r="AP424" s="511">
        <f t="shared" si="113"/>
        <v>5.8041199199380191</v>
      </c>
      <c r="AQ424" s="582">
        <f t="shared" si="114"/>
        <v>133.73379169498995</v>
      </c>
      <c r="AR424" s="430">
        <f>INDEX(Historical!$C$7:$C$1190,MATCH(B424,Historical!$B$7:$B$1214,0))*IF(AH424="n/a",1.03,IF(AH424&lt;0,1.01,IF(AH424&gt;10,1.1,(1+AH424/100))))</f>
        <v>0.28490000000000004</v>
      </c>
      <c r="AS424" s="581">
        <f t="shared" si="115"/>
        <v>0.31339000000000006</v>
      </c>
      <c r="AT424" s="581">
        <f t="shared" si="118"/>
        <v>0.34472900000000012</v>
      </c>
      <c r="AU424" s="581">
        <f t="shared" si="118"/>
        <v>0.37920190000000015</v>
      </c>
      <c r="AV424" s="581">
        <f t="shared" si="118"/>
        <v>0.41712209000000022</v>
      </c>
      <c r="AW424" s="430">
        <f t="shared" si="116"/>
        <v>1.7393429900000008</v>
      </c>
      <c r="AX424" s="516">
        <f t="shared" si="117"/>
        <v>6.5984180197268625</v>
      </c>
      <c r="AY424" s="606">
        <v>1.19</v>
      </c>
      <c r="AZ424" s="571">
        <v>37.08</v>
      </c>
      <c r="BA424" s="571">
        <v>-7.7700000000000005</v>
      </c>
      <c r="BB424" s="571">
        <v>4.3099999999999996</v>
      </c>
      <c r="BC424" s="571">
        <v>5.6899999999999995</v>
      </c>
      <c r="BD424" s="591"/>
      <c r="BE424" s="421">
        <v>2015</v>
      </c>
      <c r="BF424" s="421">
        <f t="shared" si="119"/>
        <v>1</v>
      </c>
      <c r="BG424" s="578">
        <v>9.0399999999999991</v>
      </c>
      <c r="BH424" t="s">
        <v>3876</v>
      </c>
      <c r="BI424" t="s">
        <v>3877</v>
      </c>
    </row>
    <row r="425" spans="1:61" s="8" customFormat="1" ht="12.75" customHeight="1" x14ac:dyDescent="0.25">
      <c r="A425" s="8" t="s">
        <v>5012</v>
      </c>
      <c r="B425" s="405" t="s">
        <v>5013</v>
      </c>
      <c r="C425" s="734" t="s">
        <v>127</v>
      </c>
      <c r="D425" s="734" t="s">
        <v>3642</v>
      </c>
      <c r="E425" s="504">
        <v>62</v>
      </c>
      <c r="F425" s="33">
        <v>12</v>
      </c>
      <c r="G425" s="33" t="s">
        <v>36</v>
      </c>
      <c r="H425" s="33" t="s">
        <v>36</v>
      </c>
      <c r="I425" s="568">
        <v>182.6</v>
      </c>
      <c r="J425" s="430">
        <f t="shared" si="105"/>
        <v>2.0810514786418399</v>
      </c>
      <c r="K425" s="575">
        <v>0.95</v>
      </c>
      <c r="L425" s="406">
        <v>4</v>
      </c>
      <c r="M425" s="423">
        <f t="shared" si="106"/>
        <v>3.8</v>
      </c>
      <c r="N425" s="183" t="s">
        <v>150</v>
      </c>
      <c r="O425" s="505">
        <v>0.9</v>
      </c>
      <c r="P425" s="422">
        <v>45631</v>
      </c>
      <c r="Q425" s="422">
        <v>45657</v>
      </c>
      <c r="R425" s="423">
        <f t="shared" si="107"/>
        <v>5.5555555555555483</v>
      </c>
      <c r="S425" s="474">
        <f>IF(INDEX(Historical!$D$7:$D$1190,MATCH(B425,Historical!$B$7:$B$1192,0))=0,"n/a",(INDEX(Historical!$C$7:$C$1190,MATCH(B425,Historical!$B$7:$B$1192,0))/INDEX(Historical!$D$7:$D$1190,MATCH(B425,Historical!$B$7:$B$1192,0))-1)*100)</f>
        <v>5.7971014492753437</v>
      </c>
      <c r="T425" s="474">
        <f>IF(INDEX(Historical!$F$7:$F$1190,MATCH(B425,Historical!$B$7:$B$1192,0))=0,"n/a",((INDEX(Historical!$C$7:$C$1190,MATCH(B425,Historical!$B$7:$B$1192,0))/INDEX(Historical!$F$7:$F$1190,MATCH(B425,Historical!$B$7:$B$1192,0)))^(1/3)-1)*100)</f>
        <v>6.1689873505176962</v>
      </c>
      <c r="U425" s="474">
        <f>IF(INDEX(Historical!$H$7:$H$1190,MATCH(B425,Historical!$B$7:$B$1192,0))=0,"n/a",((INDEX(Historical!$C$7:$C$1190,MATCH(B425,Historical!$B$7:$B$1192,0))/INDEX(Historical!$H$7:$H$1190,MATCH(B425,Historical!$B$7:$B$1192,0)))^(1/5)-1)*100)</f>
        <v>6.6128119339313285</v>
      </c>
      <c r="V425" s="474">
        <f>IF(INDEX(Historical!$M$7:$M$1190,MATCH(B425,Historical!$B$7:$B$1192,0))=0,"n/a",((INDEX(Historical!$C$7:$C$1190,MATCH(B425,Historical!$B$7:$B$1192,0))/INDEX(Historical!$M$7:$M$1190,MATCH(B425,Historical!$B$7:$B$1192,0)))^(1/10)-1)*100)</f>
        <v>7.4452662041930573</v>
      </c>
      <c r="W425" s="475">
        <f t="shared" si="108"/>
        <v>0.88819012679588227</v>
      </c>
      <c r="X425" s="476">
        <f t="shared" si="109"/>
        <v>1.6207872387086588</v>
      </c>
      <c r="Y425" s="443"/>
      <c r="Z425" s="430">
        <f t="shared" si="110"/>
        <v>62.602965403624381</v>
      </c>
      <c r="AA425" s="581">
        <f t="shared" si="111"/>
        <v>30.082372322899502</v>
      </c>
      <c r="AB425" s="406">
        <v>6</v>
      </c>
      <c r="AC425" s="568">
        <v>6.07</v>
      </c>
      <c r="AD425" s="568">
        <v>7.18</v>
      </c>
      <c r="AE425" s="568">
        <v>2.63</v>
      </c>
      <c r="AF425" s="568">
        <v>5.04</v>
      </c>
      <c r="AG425" s="568">
        <v>17.349999999999998</v>
      </c>
      <c r="AH425" s="568">
        <v>5.33</v>
      </c>
      <c r="AI425" s="568">
        <v>4.2299999999999995</v>
      </c>
      <c r="AJ425" s="568">
        <v>4.08</v>
      </c>
      <c r="AK425" s="568">
        <v>4.1900000000000004</v>
      </c>
      <c r="AL425" s="576">
        <v>5030</v>
      </c>
      <c r="AM425" s="571">
        <v>24.85</v>
      </c>
      <c r="AN425" s="568">
        <v>0.06</v>
      </c>
      <c r="AO425" s="510">
        <f t="shared" si="112"/>
        <v>-21.388508910326333</v>
      </c>
      <c r="AP425" s="511">
        <f t="shared" si="113"/>
        <v>8.6938634125731689</v>
      </c>
      <c r="AQ425" s="582">
        <f t="shared" si="114"/>
        <v>159.58527308631142</v>
      </c>
      <c r="AR425" s="430">
        <f>INDEX(Historical!$C$7:$C$1190,MATCH(B425,Historical!$B$7:$B$1214,0))*IF(AH425="n/a",1.03,IF(AH425&lt;0,1.01,IF(AH425&gt;10,1.1,(1+AH425/100))))</f>
        <v>3.8445449999999997</v>
      </c>
      <c r="AS425" s="581">
        <f t="shared" si="115"/>
        <v>4.0071692534999999</v>
      </c>
      <c r="AT425" s="581">
        <f t="shared" si="118"/>
        <v>4.17506964522165</v>
      </c>
      <c r="AU425" s="581">
        <f t="shared" si="118"/>
        <v>4.3500050633564378</v>
      </c>
      <c r="AV425" s="581">
        <f t="shared" si="118"/>
        <v>4.5322702755110731</v>
      </c>
      <c r="AW425" s="430">
        <f t="shared" si="116"/>
        <v>20.909059237589162</v>
      </c>
      <c r="AX425" s="516">
        <f t="shared" si="117"/>
        <v>11.450744379840724</v>
      </c>
      <c r="AY425" s="606">
        <v>0.44</v>
      </c>
      <c r="AZ425" s="571">
        <v>16.950000000000003</v>
      </c>
      <c r="BA425" s="571">
        <v>-9.89</v>
      </c>
      <c r="BB425" s="571">
        <v>2.41</v>
      </c>
      <c r="BC425" s="571">
        <v>2.31</v>
      </c>
      <c r="BD425" s="591"/>
      <c r="BE425" s="421">
        <v>1964</v>
      </c>
      <c r="BF425" s="421">
        <f t="shared" si="119"/>
        <v>7</v>
      </c>
      <c r="BG425" s="578">
        <v>12.98</v>
      </c>
      <c r="BH425" t="s">
        <v>3876</v>
      </c>
      <c r="BI425" t="s">
        <v>3877</v>
      </c>
    </row>
    <row r="426" spans="1:61" s="8" customFormat="1" ht="12.75" customHeight="1" x14ac:dyDescent="0.25">
      <c r="A426" s="577" t="s">
        <v>3987</v>
      </c>
      <c r="B426" s="405" t="s">
        <v>3984</v>
      </c>
      <c r="C426" s="734" t="s">
        <v>107</v>
      </c>
      <c r="D426" s="734" t="s">
        <v>3652</v>
      </c>
      <c r="E426" s="504">
        <v>10</v>
      </c>
      <c r="F426" s="33">
        <v>519</v>
      </c>
      <c r="G426" s="33" t="s">
        <v>105</v>
      </c>
      <c r="H426" s="33" t="s">
        <v>105</v>
      </c>
      <c r="I426" s="573">
        <v>39.22</v>
      </c>
      <c r="J426" s="430">
        <f t="shared" si="105"/>
        <v>3.0596634370219276</v>
      </c>
      <c r="K426" s="575">
        <v>0.3</v>
      </c>
      <c r="L426" s="406">
        <v>4</v>
      </c>
      <c r="M426" s="423">
        <f t="shared" si="106"/>
        <v>1.2</v>
      </c>
      <c r="N426" s="183" t="s">
        <v>469</v>
      </c>
      <c r="O426" s="505">
        <v>0.28999999999999998</v>
      </c>
      <c r="P426" s="422">
        <v>45807</v>
      </c>
      <c r="Q426" s="422">
        <v>45821</v>
      </c>
      <c r="R426" s="423">
        <f t="shared" si="107"/>
        <v>3.4482758620689689</v>
      </c>
      <c r="S426" s="474">
        <f>IF(INDEX(Historical!$D$7:$D$1190,MATCH(B426,Historical!$B$7:$B$1192,0))=0,"n/a",(INDEX(Historical!$C$7:$C$1190,MATCH(B426,Historical!$B$7:$B$1192,0))/INDEX(Historical!$D$7:$D$1190,MATCH(B426,Historical!$B$7:$B$1192,0))-1)*100)</f>
        <v>7.6923076923077094</v>
      </c>
      <c r="T426" s="474">
        <f>IF(INDEX(Historical!$F$7:$F$1190,MATCH(B426,Historical!$B$7:$B$1192,0))=0,"n/a",((INDEX(Historical!$C$7:$C$1190,MATCH(B426,Historical!$B$7:$B$1192,0))/INDEX(Historical!$F$7:$F$1190,MATCH(B426,Historical!$B$7:$B$1192,0)))^(1/3)-1)*100)</f>
        <v>8.7843088111080103</v>
      </c>
      <c r="U426" s="474">
        <f>IF(INDEX(Historical!$H$7:$H$1190,MATCH(B426,Historical!$B$7:$B$1192,0))=0,"n/a",((INDEX(Historical!$C$7:$C$1190,MATCH(B426,Historical!$B$7:$B$1192,0))/INDEX(Historical!$H$7:$H$1190,MATCH(B426,Historical!$B$7:$B$1192,0)))^(1/5)-1)*100)</f>
        <v>8.3506077972577142</v>
      </c>
      <c r="V426" s="474">
        <f>IF(INDEX(Historical!$M$7:$M$1190,MATCH(B426,Historical!$B$7:$B$1192,0))=0,"n/a",((INDEX(Historical!$C$7:$C$1190,MATCH(B426,Historical!$B$7:$B$1192,0))/INDEX(Historical!$M$7:$M$1190,MATCH(B426,Historical!$B$7:$B$1192,0)))^(1/10)-1)*100)</f>
        <v>18.800646135195585</v>
      </c>
      <c r="W426" s="475">
        <f t="shared" si="108"/>
        <v>0.44416600031767162</v>
      </c>
      <c r="X426" s="476">
        <f t="shared" si="109"/>
        <v>2.1357053189917425</v>
      </c>
      <c r="Y426" s="451"/>
      <c r="Z426" s="430">
        <f t="shared" si="110"/>
        <v>38.70967741935484</v>
      </c>
      <c r="AA426" s="581">
        <f t="shared" si="111"/>
        <v>12.651612903225805</v>
      </c>
      <c r="AB426" s="406">
        <v>12</v>
      </c>
      <c r="AC426" s="568">
        <v>3.1</v>
      </c>
      <c r="AD426" s="568">
        <v>2.42</v>
      </c>
      <c r="AE426" s="568">
        <v>2.5099999999999998</v>
      </c>
      <c r="AF426" s="568">
        <v>1.1000000000000001</v>
      </c>
      <c r="AG426" s="568">
        <v>9.15</v>
      </c>
      <c r="AH426" s="568">
        <v>4.08</v>
      </c>
      <c r="AI426" s="568">
        <v>5.53</v>
      </c>
      <c r="AJ426" s="568">
        <v>3.91</v>
      </c>
      <c r="AK426" s="568">
        <v>5.2200000000000006</v>
      </c>
      <c r="AL426" s="576">
        <v>1490</v>
      </c>
      <c r="AM426" s="571">
        <v>2.2399999999999998</v>
      </c>
      <c r="AN426" s="568">
        <v>0.19</v>
      </c>
      <c r="AO426" s="510">
        <f t="shared" si="112"/>
        <v>-1.2413416689461645</v>
      </c>
      <c r="AP426" s="511">
        <f t="shared" si="113"/>
        <v>11.410271234279641</v>
      </c>
      <c r="AQ426" s="582">
        <f t="shared" si="114"/>
        <v>-21.353747864819418</v>
      </c>
      <c r="AR426" s="430">
        <f>INDEX(Historical!$C$7:$C$1190,MATCH(B426,Historical!$B$7:$B$1214,0))*IF(AH426="n/a",1.03,IF(AH426&lt;0,1.01,IF(AH426&gt;10,1.1,(1+AH426/100))))</f>
        <v>1.1656960000000001</v>
      </c>
      <c r="AS426" s="581">
        <f t="shared" si="115"/>
        <v>1.2301589888</v>
      </c>
      <c r="AT426" s="581">
        <f t="shared" si="118"/>
        <v>1.29437328801536</v>
      </c>
      <c r="AU426" s="581">
        <f t="shared" si="118"/>
        <v>1.3619395736497619</v>
      </c>
      <c r="AV426" s="581">
        <f t="shared" si="118"/>
        <v>1.4330328193942796</v>
      </c>
      <c r="AW426" s="430">
        <f t="shared" si="116"/>
        <v>6.4852006698594016</v>
      </c>
      <c r="AX426" s="516">
        <f t="shared" si="117"/>
        <v>16.535442809432439</v>
      </c>
      <c r="AY426" s="606">
        <v>0.77</v>
      </c>
      <c r="AZ426" s="571">
        <v>19.46</v>
      </c>
      <c r="BA426" s="571">
        <v>-24.22</v>
      </c>
      <c r="BB426" s="571">
        <v>2.09</v>
      </c>
      <c r="BC426" s="571">
        <v>-2.5100000000000002</v>
      </c>
      <c r="BD426" s="591"/>
      <c r="BE426" s="421">
        <v>2016</v>
      </c>
      <c r="BF426" s="421">
        <f t="shared" si="119"/>
        <v>1</v>
      </c>
      <c r="BG426" s="578">
        <v>1.1900000000000002</v>
      </c>
      <c r="BH426" t="s">
        <v>3876</v>
      </c>
      <c r="BI426" t="s">
        <v>3877</v>
      </c>
    </row>
    <row r="427" spans="1:61" s="8" customFormat="1" ht="12.75" customHeight="1" x14ac:dyDescent="0.25">
      <c r="A427" s="88" t="s">
        <v>3469</v>
      </c>
      <c r="B427" s="409" t="s">
        <v>3470</v>
      </c>
      <c r="C427" s="734" t="s">
        <v>107</v>
      </c>
      <c r="D427" s="734" t="s">
        <v>3652</v>
      </c>
      <c r="E427" s="504">
        <v>13</v>
      </c>
      <c r="F427" s="33">
        <v>421</v>
      </c>
      <c r="G427" s="33" t="s">
        <v>105</v>
      </c>
      <c r="H427" s="33" t="s">
        <v>105</v>
      </c>
      <c r="I427" s="573">
        <v>44.27</v>
      </c>
      <c r="J427" s="430">
        <f t="shared" si="105"/>
        <v>3.3431217528800539</v>
      </c>
      <c r="K427" s="575">
        <v>0.37</v>
      </c>
      <c r="L427" s="406">
        <v>4</v>
      </c>
      <c r="M427" s="423">
        <f t="shared" si="106"/>
        <v>1.48</v>
      </c>
      <c r="N427" s="183" t="s">
        <v>147</v>
      </c>
      <c r="O427" s="505">
        <v>0.34</v>
      </c>
      <c r="P427" s="422">
        <v>45901</v>
      </c>
      <c r="Q427" s="422">
        <v>45915</v>
      </c>
      <c r="R427" s="423">
        <f t="shared" si="107"/>
        <v>8.8235294117646959</v>
      </c>
      <c r="S427" s="474">
        <f>IF(INDEX(Historical!$D$7:$D$1190,MATCH(B427,Historical!$B$7:$B$1192,0))=0,"n/a",(INDEX(Historical!$C$7:$C$1190,MATCH(B427,Historical!$B$7:$B$1192,0))/INDEX(Historical!$D$7:$D$1190,MATCH(B427,Historical!$B$7:$B$1192,0))-1)*100)</f>
        <v>6.4516129032258229</v>
      </c>
      <c r="T427" s="474">
        <f>IF(INDEX(Historical!$F$7:$F$1190,MATCH(B427,Historical!$B$7:$B$1192,0))=0,"n/a",((INDEX(Historical!$C$7:$C$1190,MATCH(B427,Historical!$B$7:$B$1192,0))/INDEX(Historical!$F$7:$F$1190,MATCH(B427,Historical!$B$7:$B$1192,0)))^(1/3)-1)*100)</f>
        <v>6.2658569182611146</v>
      </c>
      <c r="U427" s="474">
        <f>IF(INDEX(Historical!$H$7:$H$1190,MATCH(B427,Historical!$B$7:$B$1192,0))=0,"n/a",((INDEX(Historical!$C$7:$C$1190,MATCH(B427,Historical!$B$7:$B$1192,0))/INDEX(Historical!$H$7:$H$1190,MATCH(B427,Historical!$B$7:$B$1192,0)))^(1/5)-1)*100)</f>
        <v>4.683184708394994</v>
      </c>
      <c r="V427" s="474">
        <f>IF(INDEX(Historical!$M$7:$M$1190,MATCH(B427,Historical!$B$7:$B$1192,0))=0,"n/a",((INDEX(Historical!$C$7:$C$1190,MATCH(B427,Historical!$B$7:$B$1192,0))/INDEX(Historical!$M$7:$M$1190,MATCH(B427,Historical!$B$7:$B$1192,0)))^(1/10)-1)*100)</f>
        <v>4.6235529994636426</v>
      </c>
      <c r="W427" s="475">
        <f t="shared" si="108"/>
        <v>1.0128973776094421</v>
      </c>
      <c r="X427" s="476">
        <f t="shared" si="109"/>
        <v>2.9829201964299328</v>
      </c>
      <c r="Y427" s="451"/>
      <c r="Z427" s="430">
        <f t="shared" si="110"/>
        <v>53.237410071942449</v>
      </c>
      <c r="AA427" s="581">
        <f t="shared" si="111"/>
        <v>15.924460431654678</v>
      </c>
      <c r="AB427" s="406">
        <v>12</v>
      </c>
      <c r="AC427" s="568">
        <v>2.78</v>
      </c>
      <c r="AD427" s="568" t="s">
        <v>135</v>
      </c>
      <c r="AE427" s="568">
        <v>2.8</v>
      </c>
      <c r="AF427" s="568">
        <v>1.28</v>
      </c>
      <c r="AG427" s="568">
        <v>8.16</v>
      </c>
      <c r="AH427" s="568">
        <v>22.84</v>
      </c>
      <c r="AI427" s="568">
        <v>18.670000000000002</v>
      </c>
      <c r="AJ427" s="568">
        <v>1.5699999999999998</v>
      </c>
      <c r="AK427" s="568" t="s">
        <v>135</v>
      </c>
      <c r="AL427" s="576">
        <v>2320</v>
      </c>
      <c r="AM427" s="571">
        <v>2.2399999999999998</v>
      </c>
      <c r="AN427" s="568">
        <v>0.23</v>
      </c>
      <c r="AO427" s="510">
        <f t="shared" si="112"/>
        <v>-7.8981539703796297</v>
      </c>
      <c r="AP427" s="511">
        <f t="shared" si="113"/>
        <v>8.0263064612750483</v>
      </c>
      <c r="AQ427" s="582">
        <f t="shared" si="114"/>
        <v>-4.8199148922469792</v>
      </c>
      <c r="AR427" s="430">
        <f>INDEX(Historical!$C$7:$C$1190,MATCH(B427,Historical!$B$7:$B$1214,0))*IF(AH427="n/a",1.03,IF(AH427&lt;0,1.01,IF(AH427&gt;10,1.1,(1+AH427/100))))</f>
        <v>1.4520000000000002</v>
      </c>
      <c r="AS427" s="581">
        <f t="shared" si="115"/>
        <v>1.5972000000000004</v>
      </c>
      <c r="AT427" s="581">
        <f t="shared" ref="AT427:AV446" si="120">IF($AK427="n/a",1.03*AS427,IF($AK427&lt;0,1.01*AS427,IF($AK427&gt;10,1.1*AS427,(1+$AK427/100)*AS427)))</f>
        <v>1.6451160000000005</v>
      </c>
      <c r="AU427" s="581">
        <f t="shared" si="120"/>
        <v>1.6944694800000004</v>
      </c>
      <c r="AV427" s="581">
        <f t="shared" si="120"/>
        <v>1.7453035644000006</v>
      </c>
      <c r="AW427" s="430">
        <f t="shared" si="116"/>
        <v>8.1340890444000031</v>
      </c>
      <c r="AX427" s="516">
        <f t="shared" si="117"/>
        <v>18.373817583916878</v>
      </c>
      <c r="AY427" s="606">
        <v>0.6</v>
      </c>
      <c r="AZ427" s="571">
        <v>18.649999999999999</v>
      </c>
      <c r="BA427" s="571">
        <v>-15.58</v>
      </c>
      <c r="BB427" s="571">
        <v>4.09</v>
      </c>
      <c r="BC427" s="571">
        <v>-0.91999999999999993</v>
      </c>
      <c r="BD427" s="591"/>
      <c r="BE427" s="421">
        <v>2013</v>
      </c>
      <c r="BF427" s="421">
        <f t="shared" si="119"/>
        <v>1</v>
      </c>
      <c r="BG427" s="578">
        <v>0.89999999999999991</v>
      </c>
      <c r="BH427" t="s">
        <v>3876</v>
      </c>
      <c r="BI427" t="s">
        <v>3877</v>
      </c>
    </row>
    <row r="428" spans="1:61" s="8" customFormat="1" ht="12.75" customHeight="1" x14ac:dyDescent="0.25">
      <c r="A428" s="95" t="s">
        <v>4383</v>
      </c>
      <c r="B428" s="409" t="s">
        <v>290</v>
      </c>
      <c r="C428" s="734" t="s">
        <v>177</v>
      </c>
      <c r="D428" s="734" t="s">
        <v>3650</v>
      </c>
      <c r="E428" s="504">
        <v>40</v>
      </c>
      <c r="F428" s="33">
        <v>68</v>
      </c>
      <c r="G428" s="33" t="s">
        <v>105</v>
      </c>
      <c r="H428" s="33" t="s">
        <v>105</v>
      </c>
      <c r="I428" s="568">
        <v>39.119999999999997</v>
      </c>
      <c r="J428" s="430">
        <f t="shared" si="105"/>
        <v>2.5817995910020453</v>
      </c>
      <c r="K428" s="575">
        <v>0.2525</v>
      </c>
      <c r="L428" s="406">
        <v>4</v>
      </c>
      <c r="M428" s="423">
        <f t="shared" si="106"/>
        <v>1.01</v>
      </c>
      <c r="N428" s="183" t="s">
        <v>147</v>
      </c>
      <c r="O428" s="509">
        <v>0.22750000000000001</v>
      </c>
      <c r="P428" s="422">
        <v>45807</v>
      </c>
      <c r="Q428" s="422">
        <v>45824</v>
      </c>
      <c r="R428" s="423">
        <f t="shared" si="107"/>
        <v>10.989010989010985</v>
      </c>
      <c r="S428" s="474">
        <f>IF(INDEX(Historical!$D$7:$D$1190,MATCH(B428,Historical!$B$7:$B$1192,0))=0,"n/a",(INDEX(Historical!$C$7:$C$1190,MATCH(B428,Historical!$B$7:$B$1192,0))/INDEX(Historical!$D$7:$D$1190,MATCH(B428,Historical!$B$7:$B$1192,0))-1)*100)</f>
        <v>4.6511627906976827</v>
      </c>
      <c r="T428" s="474">
        <f>IF(INDEX(Historical!$F$7:$F$1190,MATCH(B428,Historical!$B$7:$B$1192,0))=0,"n/a",((INDEX(Historical!$C$7:$C$1190,MATCH(B428,Historical!$B$7:$B$1192,0))/INDEX(Historical!$F$7:$F$1190,MATCH(B428,Historical!$B$7:$B$1192,0)))^(1/3)-1)*100)</f>
        <v>4.6624630511620468</v>
      </c>
      <c r="U428" s="474">
        <f>IF(INDEX(Historical!$H$7:$H$1190,MATCH(B428,Historical!$B$7:$B$1192,0))=0,"n/a",((INDEX(Historical!$C$7:$C$1190,MATCH(B428,Historical!$B$7:$B$1192,0))/INDEX(Historical!$H$7:$H$1190,MATCH(B428,Historical!$B$7:$B$1192,0)))^(1/5)-1)*100)</f>
        <v>4.1336363110575203</v>
      </c>
      <c r="V428" s="474">
        <f>IF(INDEX(Historical!$M$7:$M$1190,MATCH(B428,Historical!$B$7:$B$1192,0))=0,"n/a",((INDEX(Historical!$C$7:$C$1190,MATCH(B428,Historical!$B$7:$B$1192,0))/INDEX(Historical!$M$7:$M$1190,MATCH(B428,Historical!$B$7:$B$1192,0)))^(1/10)-1)*100)</f>
        <v>10.809778019423199</v>
      </c>
      <c r="W428" s="475">
        <f t="shared" si="108"/>
        <v>0.3823978904682529</v>
      </c>
      <c r="X428" s="476" t="str">
        <f t="shared" si="109"/>
        <v>n/a</v>
      </c>
      <c r="Y428" s="451"/>
      <c r="Z428" s="430">
        <f t="shared" si="110"/>
        <v>23.764705882352942</v>
      </c>
      <c r="AA428" s="581">
        <f t="shared" si="111"/>
        <v>9.2047058823529397</v>
      </c>
      <c r="AB428" s="406">
        <v>12</v>
      </c>
      <c r="AC428" s="568">
        <v>4.25</v>
      </c>
      <c r="AD428" s="568" t="s">
        <v>135</v>
      </c>
      <c r="AE428" s="568">
        <v>1.1000000000000001</v>
      </c>
      <c r="AF428" s="568">
        <v>0.71</v>
      </c>
      <c r="AG428" s="568">
        <v>7.870000000000001</v>
      </c>
      <c r="AH428" s="568" t="s">
        <v>135</v>
      </c>
      <c r="AI428" s="568" t="s">
        <v>135</v>
      </c>
      <c r="AJ428" s="568">
        <v>-4.25</v>
      </c>
      <c r="AK428" s="568" t="s">
        <v>135</v>
      </c>
      <c r="AL428" s="576">
        <v>291.52</v>
      </c>
      <c r="AM428" s="571">
        <v>51.53</v>
      </c>
      <c r="AN428" s="568">
        <v>0.25</v>
      </c>
      <c r="AO428" s="510">
        <f t="shared" si="112"/>
        <v>-2.4892699802933738</v>
      </c>
      <c r="AP428" s="511">
        <f t="shared" si="113"/>
        <v>6.715435902059566</v>
      </c>
      <c r="AQ428" s="582">
        <f t="shared" si="114"/>
        <v>-46.105695306170134</v>
      </c>
      <c r="AR428" s="430">
        <f>INDEX(Historical!$C$7:$C$1190,MATCH(B428,Historical!$B$7:$B$1214,0))*IF(AH428="n/a",1.03,IF(AH428&lt;0,1.01,IF(AH428&gt;10,1.1,(1+AH428/100))))</f>
        <v>0.92700000000000005</v>
      </c>
      <c r="AS428" s="581">
        <f t="shared" si="115"/>
        <v>0.95481000000000005</v>
      </c>
      <c r="AT428" s="581">
        <f t="shared" si="120"/>
        <v>0.98345430000000011</v>
      </c>
      <c r="AU428" s="581">
        <f t="shared" si="120"/>
        <v>1.0129579290000001</v>
      </c>
      <c r="AV428" s="581">
        <f t="shared" si="120"/>
        <v>1.0433466668700002</v>
      </c>
      <c r="AW428" s="430">
        <f t="shared" si="116"/>
        <v>4.921568895870001</v>
      </c>
      <c r="AX428" s="516">
        <f t="shared" si="117"/>
        <v>12.58069758657976</v>
      </c>
      <c r="AY428" s="606">
        <v>0.74</v>
      </c>
      <c r="AZ428" s="571">
        <v>55.300000000000004</v>
      </c>
      <c r="BA428" s="571">
        <v>-14.02</v>
      </c>
      <c r="BB428" s="571">
        <v>-0.57000000000000006</v>
      </c>
      <c r="BC428" s="571">
        <v>12.94</v>
      </c>
      <c r="BD428" s="591"/>
      <c r="BE428" s="421">
        <v>1987</v>
      </c>
      <c r="BF428" s="421">
        <f t="shared" si="119"/>
        <v>4</v>
      </c>
      <c r="BG428" s="578">
        <v>5.26</v>
      </c>
      <c r="BH428" t="s">
        <v>3876</v>
      </c>
      <c r="BI428" t="s">
        <v>3877</v>
      </c>
    </row>
    <row r="429" spans="1:61" s="8" customFormat="1" x14ac:dyDescent="0.25">
      <c r="A429" s="95" t="s">
        <v>4384</v>
      </c>
      <c r="B429" s="409" t="s">
        <v>1387</v>
      </c>
      <c r="C429" s="734" t="s">
        <v>107</v>
      </c>
      <c r="D429" s="734" t="s">
        <v>3649</v>
      </c>
      <c r="E429" s="504">
        <v>14</v>
      </c>
      <c r="F429" s="33">
        <v>367</v>
      </c>
      <c r="G429" s="33" t="s">
        <v>105</v>
      </c>
      <c r="H429" s="33" t="s">
        <v>105</v>
      </c>
      <c r="I429" s="573">
        <v>94.74</v>
      </c>
      <c r="J429" s="430">
        <f t="shared" si="105"/>
        <v>1.1399620012666245</v>
      </c>
      <c r="K429" s="575">
        <v>0.27</v>
      </c>
      <c r="L429" s="406">
        <v>4</v>
      </c>
      <c r="M429" s="423">
        <f t="shared" si="106"/>
        <v>1.08</v>
      </c>
      <c r="N429" s="183" t="s">
        <v>150</v>
      </c>
      <c r="O429" s="505">
        <v>0.24</v>
      </c>
      <c r="P429" s="422">
        <v>45821</v>
      </c>
      <c r="Q429" s="422">
        <v>45835</v>
      </c>
      <c r="R429" s="423">
        <f t="shared" si="107"/>
        <v>12.500000000000011</v>
      </c>
      <c r="S429" s="474">
        <f>IF(INDEX(Historical!$D$7:$D$1190,MATCH(B429,Historical!$B$7:$B$1192,0))=0,"n/a",(INDEX(Historical!$C$7:$C$1190,MATCH(B429,Historical!$B$7:$B$1192,0))/INDEX(Historical!$D$7:$D$1190,MATCH(B429,Historical!$B$7:$B$1192,0))-1)*100)</f>
        <v>9.302325581395344</v>
      </c>
      <c r="T429" s="474">
        <f>IF(INDEX(Historical!$F$7:$F$1190,MATCH(B429,Historical!$B$7:$B$1192,0))=0,"n/a",((INDEX(Historical!$C$7:$C$1190,MATCH(B429,Historical!$B$7:$B$1192,0))/INDEX(Historical!$F$7:$F$1190,MATCH(B429,Historical!$B$7:$B$1192,0)))^(1/3)-1)*100)</f>
        <v>10.151111627706321</v>
      </c>
      <c r="U429" s="474">
        <f>IF(INDEX(Historical!$H$7:$H$1190,MATCH(B429,Historical!$B$7:$B$1192,0))=0,"n/a",((INDEX(Historical!$C$7:$C$1190,MATCH(B429,Historical!$B$7:$B$1192,0))/INDEX(Historical!$H$7:$H$1190,MATCH(B429,Historical!$B$7:$B$1192,0)))^(1/5)-1)*100)</f>
        <v>8.7966382122555586</v>
      </c>
      <c r="V429" s="474">
        <f>IF(INDEX(Historical!$M$7:$M$1190,MATCH(B429,Historical!$B$7:$B$1192,0))=0,"n/a",((INDEX(Historical!$C$7:$C$1190,MATCH(B429,Historical!$B$7:$B$1192,0))/INDEX(Historical!$M$7:$M$1190,MATCH(B429,Historical!$B$7:$B$1192,0)))^(1/10)-1)*100)</f>
        <v>17.133767306387291</v>
      </c>
      <c r="W429" s="475">
        <f t="shared" si="108"/>
        <v>0.51340945951660399</v>
      </c>
      <c r="X429" s="476">
        <f t="shared" si="109"/>
        <v>1.9418627400122646</v>
      </c>
      <c r="Y429" s="442"/>
      <c r="Z429" s="430">
        <f t="shared" si="110"/>
        <v>41.53846153846154</v>
      </c>
      <c r="AA429" s="581">
        <f t="shared" si="111"/>
        <v>36.438461538461539</v>
      </c>
      <c r="AB429" s="406">
        <v>12</v>
      </c>
      <c r="AC429" s="568">
        <v>2.6</v>
      </c>
      <c r="AD429" s="568">
        <v>2.66</v>
      </c>
      <c r="AE429" s="568">
        <v>6.7</v>
      </c>
      <c r="AF429" s="568">
        <v>4.5999999999999996</v>
      </c>
      <c r="AG429" s="568">
        <v>13.28</v>
      </c>
      <c r="AH429" s="568">
        <v>18.21</v>
      </c>
      <c r="AI429" s="568">
        <v>11.33</v>
      </c>
      <c r="AJ429" s="568">
        <v>4.53</v>
      </c>
      <c r="AK429" s="568">
        <v>13.700000000000001</v>
      </c>
      <c r="AL429" s="576">
        <v>54360</v>
      </c>
      <c r="AM429" s="571">
        <v>20.87</v>
      </c>
      <c r="AN429" s="568">
        <v>0.82</v>
      </c>
      <c r="AO429" s="510">
        <f t="shared" si="112"/>
        <v>-26.501861324939355</v>
      </c>
      <c r="AP429" s="511">
        <f t="shared" si="113"/>
        <v>9.9366002135221834</v>
      </c>
      <c r="AQ429" s="582">
        <f t="shared" si="114"/>
        <v>172.94030529844849</v>
      </c>
      <c r="AR429" s="430">
        <f>INDEX(Historical!$C$7:$C$1190,MATCH(B429,Historical!$B$7:$B$1214,0))*IF(AH429="n/a",1.03,IF(AH429&lt;0,1.01,IF(AH429&gt;10,1.1,(1+AH429/100))))</f>
        <v>1.034</v>
      </c>
      <c r="AS429" s="581">
        <f t="shared" si="115"/>
        <v>1.1374000000000002</v>
      </c>
      <c r="AT429" s="581">
        <f t="shared" si="120"/>
        <v>1.2511400000000004</v>
      </c>
      <c r="AU429" s="581">
        <f t="shared" si="120"/>
        <v>1.3762540000000005</v>
      </c>
      <c r="AV429" s="581">
        <f t="shared" si="120"/>
        <v>1.5138794000000007</v>
      </c>
      <c r="AW429" s="430">
        <f t="shared" si="116"/>
        <v>6.3126734000000013</v>
      </c>
      <c r="AX429" s="516">
        <f t="shared" si="117"/>
        <v>6.6631553725986929</v>
      </c>
      <c r="AY429" s="606">
        <v>1.03</v>
      </c>
      <c r="AZ429" s="571">
        <v>46.11</v>
      </c>
      <c r="BA429" s="571">
        <v>-2.96</v>
      </c>
      <c r="BB429" s="571">
        <v>2.52</v>
      </c>
      <c r="BC429" s="571">
        <v>15.02</v>
      </c>
      <c r="BD429" s="591"/>
      <c r="BE429" s="421">
        <v>2012</v>
      </c>
      <c r="BF429" s="421">
        <f t="shared" si="119"/>
        <v>1</v>
      </c>
      <c r="BG429" s="578">
        <v>4.9799999999999995</v>
      </c>
      <c r="BH429" t="s">
        <v>3876</v>
      </c>
      <c r="BI429" t="s">
        <v>3877</v>
      </c>
    </row>
    <row r="430" spans="1:61" s="8" customFormat="1" ht="12.75" customHeight="1" x14ac:dyDescent="0.25">
      <c r="A430" s="8" t="s">
        <v>4385</v>
      </c>
      <c r="B430" s="409" t="s">
        <v>295</v>
      </c>
      <c r="C430" s="734" t="s">
        <v>111</v>
      </c>
      <c r="D430" s="734" t="s">
        <v>209</v>
      </c>
      <c r="E430" s="504">
        <v>62</v>
      </c>
      <c r="F430" s="33">
        <v>15</v>
      </c>
      <c r="G430" s="33" t="s">
        <v>36</v>
      </c>
      <c r="H430" s="33" t="s">
        <v>36</v>
      </c>
      <c r="I430" s="568">
        <v>225.09</v>
      </c>
      <c r="J430" s="430">
        <f t="shared" si="105"/>
        <v>1.4571948998178506</v>
      </c>
      <c r="K430" s="575">
        <v>0.82</v>
      </c>
      <c r="L430" s="406">
        <v>4</v>
      </c>
      <c r="M430" s="423">
        <f t="shared" si="106"/>
        <v>3.28</v>
      </c>
      <c r="N430" s="183" t="s">
        <v>296</v>
      </c>
      <c r="O430" s="505">
        <v>0.78</v>
      </c>
      <c r="P430" s="422">
        <v>45911</v>
      </c>
      <c r="Q430" s="422">
        <v>45925</v>
      </c>
      <c r="R430" s="423">
        <f t="shared" si="107"/>
        <v>5.128205128205118</v>
      </c>
      <c r="S430" s="474">
        <f>IF(INDEX(Historical!$D$7:$D$1190,MATCH(B430,Historical!$B$7:$B$1192,0))=0,"n/a",(INDEX(Historical!$C$7:$C$1190,MATCH(B430,Historical!$B$7:$B$1192,0))/INDEX(Historical!$D$7:$D$1190,MATCH(B430,Historical!$B$7:$B$1192,0))-1)*100)</f>
        <v>7.2243346007604625</v>
      </c>
      <c r="T430" s="474">
        <f>IF(INDEX(Historical!$F$7:$F$1190,MATCH(B430,Historical!$B$7:$B$1192,0))=0,"n/a",((INDEX(Historical!$C$7:$C$1190,MATCH(B430,Historical!$B$7:$B$1192,0))/INDEX(Historical!$F$7:$F$1190,MATCH(B430,Historical!$B$7:$B$1192,0)))^(1/3)-1)*100)</f>
        <v>18.844733797131873</v>
      </c>
      <c r="U430" s="474">
        <f>IF(INDEX(Historical!$H$7:$H$1190,MATCH(B430,Historical!$B$7:$B$1192,0))=0,"n/a",((INDEX(Historical!$C$7:$C$1190,MATCH(B430,Historical!$B$7:$B$1192,0))/INDEX(Historical!$H$7:$H$1190,MATCH(B430,Historical!$B$7:$B$1192,0)))^(1/5)-1)*100)</f>
        <v>14.546708478726122</v>
      </c>
      <c r="V430" s="474">
        <f>IF(INDEX(Historical!$M$7:$M$1190,MATCH(B430,Historical!$B$7:$B$1192,0))=0,"n/a",((INDEX(Historical!$C$7:$C$1190,MATCH(B430,Historical!$B$7:$B$1192,0))/INDEX(Historical!$M$7:$M$1190,MATCH(B430,Historical!$B$7:$B$1192,0)))^(1/10)-1)*100)</f>
        <v>14.010159067734151</v>
      </c>
      <c r="W430" s="475">
        <f t="shared" si="108"/>
        <v>1.0382971676765371</v>
      </c>
      <c r="X430" s="476">
        <f t="shared" si="109"/>
        <v>2.0870456927871053</v>
      </c>
      <c r="Y430" s="543"/>
      <c r="Z430" s="430">
        <f t="shared" si="110"/>
        <v>41.206030150753762</v>
      </c>
      <c r="AA430" s="581">
        <f t="shared" si="111"/>
        <v>28.277638190954775</v>
      </c>
      <c r="AB430" s="406">
        <v>10</v>
      </c>
      <c r="AC430" s="568">
        <v>7.96</v>
      </c>
      <c r="AD430" s="568">
        <v>4.01</v>
      </c>
      <c r="AE430" s="568">
        <v>4.54</v>
      </c>
      <c r="AF430" s="568">
        <v>4.24</v>
      </c>
      <c r="AG430" s="568">
        <v>15.590000000000002</v>
      </c>
      <c r="AH430" s="568">
        <v>4.2</v>
      </c>
      <c r="AI430" s="568">
        <v>9.19</v>
      </c>
      <c r="AJ430" s="568">
        <v>6.97</v>
      </c>
      <c r="AK430" s="568">
        <v>7.0499999999999989</v>
      </c>
      <c r="AL430" s="576">
        <v>12650</v>
      </c>
      <c r="AM430" s="571">
        <v>9.17</v>
      </c>
      <c r="AN430" s="568">
        <v>0.74</v>
      </c>
      <c r="AO430" s="510">
        <f t="shared" si="112"/>
        <v>-12.273734812410801</v>
      </c>
      <c r="AP430" s="511">
        <f t="shared" si="113"/>
        <v>16.003903378543974</v>
      </c>
      <c r="AQ430" s="582">
        <f t="shared" si="114"/>
        <v>130.8411535904176</v>
      </c>
      <c r="AR430" s="430">
        <f>INDEX(Historical!$C$7:$C$1190,MATCH(B430,Historical!$B$7:$B$1214,0))*IF(AH430="n/a",1.03,IF(AH430&lt;0,1.01,IF(AH430&gt;10,1.1,(1+AH430/100))))</f>
        <v>2.9384399999999999</v>
      </c>
      <c r="AS430" s="581">
        <f t="shared" si="115"/>
        <v>3.2084826360000003</v>
      </c>
      <c r="AT430" s="581">
        <f t="shared" si="120"/>
        <v>3.4346806618380001</v>
      </c>
      <c r="AU430" s="581">
        <f t="shared" si="120"/>
        <v>3.6768256484975792</v>
      </c>
      <c r="AV430" s="581">
        <f t="shared" si="120"/>
        <v>3.9360418567166584</v>
      </c>
      <c r="AW430" s="430">
        <f t="shared" si="116"/>
        <v>17.194470803052241</v>
      </c>
      <c r="AX430" s="516">
        <f t="shared" si="117"/>
        <v>7.6389314509983732</v>
      </c>
      <c r="AY430" s="606">
        <v>0.94</v>
      </c>
      <c r="AZ430" s="571">
        <v>36.39</v>
      </c>
      <c r="BA430" s="571">
        <v>-15.65</v>
      </c>
      <c r="BB430" s="571">
        <v>3.47</v>
      </c>
      <c r="BC430" s="571">
        <v>5.0200000000000005</v>
      </c>
      <c r="BD430" s="591"/>
      <c r="BE430" s="421">
        <v>1964</v>
      </c>
      <c r="BF430" s="421">
        <f t="shared" si="119"/>
        <v>7</v>
      </c>
      <c r="BG430" s="578">
        <v>8.1100000000000012</v>
      </c>
      <c r="BH430" t="s">
        <v>3876</v>
      </c>
      <c r="BI430" t="s">
        <v>3877</v>
      </c>
    </row>
    <row r="431" spans="1:61" s="8" customFormat="1" ht="12.75" customHeight="1" x14ac:dyDescent="0.25">
      <c r="A431" s="95" t="s">
        <v>4386</v>
      </c>
      <c r="B431" s="409" t="s">
        <v>666</v>
      </c>
      <c r="C431" s="734" t="s">
        <v>130</v>
      </c>
      <c r="D431" s="734" t="s">
        <v>3644</v>
      </c>
      <c r="E431" s="504">
        <v>31</v>
      </c>
      <c r="F431" s="33">
        <v>113</v>
      </c>
      <c r="G431" s="33" t="s">
        <v>36</v>
      </c>
      <c r="H431" s="33" t="s">
        <v>36</v>
      </c>
      <c r="I431" s="568">
        <v>72.05</v>
      </c>
      <c r="J431" s="430">
        <f t="shared" si="105"/>
        <v>3.1450381679389317</v>
      </c>
      <c r="K431" s="579">
        <v>0.5665</v>
      </c>
      <c r="L431" s="406">
        <v>4</v>
      </c>
      <c r="M431" s="423">
        <f t="shared" si="106"/>
        <v>2.266</v>
      </c>
      <c r="N431" s="183" t="s">
        <v>147</v>
      </c>
      <c r="O431" s="506">
        <v>0.51500000000000001</v>
      </c>
      <c r="P431" s="422">
        <v>45716</v>
      </c>
      <c r="Q431" s="422">
        <v>45733</v>
      </c>
      <c r="R431" s="423">
        <f t="shared" si="107"/>
        <v>9.9999999999999982</v>
      </c>
      <c r="S431" s="474">
        <f>IF(INDEX(Historical!$D$7:$D$1190,MATCH(B431,Historical!$B$7:$B$1192,0))=0,"n/a",(INDEX(Historical!$C$7:$C$1190,MATCH(B431,Historical!$B$7:$B$1192,0))/INDEX(Historical!$D$7:$D$1190,MATCH(B431,Historical!$B$7:$B$1192,0))-1)*100)</f>
        <v>10.160427807486627</v>
      </c>
      <c r="T431" s="474">
        <f>IF(INDEX(Historical!$F$7:$F$1190,MATCH(B431,Historical!$B$7:$B$1192,0))=0,"n/a",((INDEX(Historical!$C$7:$C$1190,MATCH(B431,Historical!$B$7:$B$1192,0))/INDEX(Historical!$F$7:$F$1190,MATCH(B431,Historical!$B$7:$B$1192,0)))^(1/3)-1)*100)</f>
        <v>10.183230091811168</v>
      </c>
      <c r="U431" s="474">
        <f>IF(INDEX(Historical!$H$7:$H$1190,MATCH(B431,Historical!$B$7:$B$1192,0))=0,"n/a",((INDEX(Historical!$C$7:$C$1190,MATCH(B431,Historical!$B$7:$B$1192,0))/INDEX(Historical!$H$7:$H$1190,MATCH(B431,Historical!$B$7:$B$1192,0)))^(1/5)-1)*100)</f>
        <v>10.507420470859707</v>
      </c>
      <c r="V431" s="474">
        <f>IF(INDEX(Historical!$M$7:$M$1190,MATCH(B431,Historical!$B$7:$B$1192,0))=0,"n/a",((INDEX(Historical!$C$7:$C$1190,MATCH(B431,Historical!$B$7:$B$1192,0))/INDEX(Historical!$M$7:$M$1190,MATCH(B431,Historical!$B$7:$B$1192,0)))^(1/10)-1)*100)</f>
        <v>11.007653199743729</v>
      </c>
      <c r="W431" s="475">
        <f t="shared" si="108"/>
        <v>0.95455591488877323</v>
      </c>
      <c r="X431" s="476">
        <f t="shared" si="109"/>
        <v>0.89883836363213909</v>
      </c>
      <c r="Y431" s="405"/>
      <c r="Z431" s="430">
        <f t="shared" si="110"/>
        <v>78.954703832752614</v>
      </c>
      <c r="AA431" s="581">
        <f t="shared" si="111"/>
        <v>25.104529616724736</v>
      </c>
      <c r="AB431" s="406">
        <v>12</v>
      </c>
      <c r="AC431" s="568">
        <v>2.87</v>
      </c>
      <c r="AD431" s="568">
        <v>3.1</v>
      </c>
      <c r="AE431" s="568">
        <v>5.91</v>
      </c>
      <c r="AF431" s="568">
        <v>2.92</v>
      </c>
      <c r="AG431" s="568">
        <v>11.84</v>
      </c>
      <c r="AH431" s="568">
        <v>7.16</v>
      </c>
      <c r="AI431" s="568">
        <v>8.2900000000000009</v>
      </c>
      <c r="AJ431" s="568">
        <v>11.690000000000001</v>
      </c>
      <c r="AK431" s="568">
        <v>8.1100000000000012</v>
      </c>
      <c r="AL431" s="576">
        <v>148370</v>
      </c>
      <c r="AM431" s="571">
        <v>0.12</v>
      </c>
      <c r="AN431" s="568">
        <v>1.83</v>
      </c>
      <c r="AO431" s="510">
        <f t="shared" si="112"/>
        <v>-11.452070977926098</v>
      </c>
      <c r="AP431" s="511">
        <f t="shared" si="113"/>
        <v>13.652458638798638</v>
      </c>
      <c r="AQ431" s="582">
        <f t="shared" si="114"/>
        <v>80.499586310189187</v>
      </c>
      <c r="AR431" s="430">
        <f>INDEX(Historical!$C$7:$C$1190,MATCH(B431,Historical!$B$7:$B$1214,0))*IF(AH431="n/a",1.03,IF(AH431&lt;0,1.01,IF(AH431&gt;10,1.1,(1+AH431/100))))</f>
        <v>2.2074960000000003</v>
      </c>
      <c r="AS431" s="581">
        <f t="shared" si="115"/>
        <v>2.3904974184000003</v>
      </c>
      <c r="AT431" s="581">
        <f t="shared" si="120"/>
        <v>2.5843667590322403</v>
      </c>
      <c r="AU431" s="581">
        <f t="shared" si="120"/>
        <v>2.7939589031897549</v>
      </c>
      <c r="AV431" s="581">
        <f t="shared" si="120"/>
        <v>3.020548970238444</v>
      </c>
      <c r="AW431" s="430">
        <f t="shared" si="116"/>
        <v>12.996868050860439</v>
      </c>
      <c r="AX431" s="516">
        <f t="shared" si="117"/>
        <v>18.038678765940929</v>
      </c>
      <c r="AY431" s="606">
        <v>0.64</v>
      </c>
      <c r="AZ431" s="571">
        <v>16.739999999999998</v>
      </c>
      <c r="BA431" s="571">
        <v>-16.32</v>
      </c>
      <c r="BB431" s="571">
        <v>-1.5</v>
      </c>
      <c r="BC431" s="571">
        <v>0.66</v>
      </c>
      <c r="BD431" s="591"/>
      <c r="BE431" s="421">
        <v>1995</v>
      </c>
      <c r="BF431" s="421">
        <f t="shared" si="119"/>
        <v>3</v>
      </c>
      <c r="BG431" s="578">
        <v>3.08</v>
      </c>
      <c r="BH431" t="s">
        <v>3876</v>
      </c>
      <c r="BI431" t="s">
        <v>3877</v>
      </c>
    </row>
    <row r="432" spans="1:61" s="8" customFormat="1" ht="12.75" customHeight="1" x14ac:dyDescent="0.25">
      <c r="A432" s="95" t="s">
        <v>4388</v>
      </c>
      <c r="B432" s="409" t="s">
        <v>664</v>
      </c>
      <c r="C432" s="734" t="s">
        <v>122</v>
      </c>
      <c r="D432" s="734" t="s">
        <v>3518</v>
      </c>
      <c r="E432" s="504">
        <v>20</v>
      </c>
      <c r="F432" s="33">
        <v>206</v>
      </c>
      <c r="G432" s="33" t="s">
        <v>105</v>
      </c>
      <c r="H432" s="33" t="s">
        <v>105</v>
      </c>
      <c r="I432" s="573">
        <v>826.96</v>
      </c>
      <c r="J432" s="430">
        <f t="shared" si="105"/>
        <v>1.3301731643610331</v>
      </c>
      <c r="K432" s="575">
        <v>2.75</v>
      </c>
      <c r="L432" s="406">
        <v>4</v>
      </c>
      <c r="M432" s="423">
        <f t="shared" si="106"/>
        <v>11</v>
      </c>
      <c r="N432" s="183" t="s">
        <v>187</v>
      </c>
      <c r="O432" s="505">
        <v>2.5</v>
      </c>
      <c r="P432" s="422">
        <v>45733</v>
      </c>
      <c r="Q432" s="422">
        <v>45748</v>
      </c>
      <c r="R432" s="423">
        <f t="shared" si="107"/>
        <v>10</v>
      </c>
      <c r="S432" s="474">
        <f>IF(INDEX(Historical!$D$7:$D$1190,MATCH(B432,Historical!$B$7:$B$1192,0))=0,"n/a",(INDEX(Historical!$C$7:$C$1190,MATCH(B432,Historical!$B$7:$B$1192,0))/INDEX(Historical!$D$7:$D$1190,MATCH(B432,Historical!$B$7:$B$1192,0))-1)*100)</f>
        <v>12.068965517241391</v>
      </c>
      <c r="T432" s="474">
        <f>IF(INDEX(Historical!$F$7:$F$1190,MATCH(B432,Historical!$B$7:$B$1192,0))=0,"n/a",((INDEX(Historical!$C$7:$C$1190,MATCH(B432,Historical!$B$7:$B$1192,0))/INDEX(Historical!$F$7:$F$1190,MATCH(B432,Historical!$B$7:$B$1192,0)))^(1/3)-1)*100)</f>
        <v>7.7217345015941907</v>
      </c>
      <c r="U432" s="474">
        <f>IF(INDEX(Historical!$H$7:$H$1190,MATCH(B432,Historical!$B$7:$B$1192,0))=0,"n/a",((INDEX(Historical!$C$7:$C$1190,MATCH(B432,Historical!$B$7:$B$1192,0))/INDEX(Historical!$H$7:$H$1190,MATCH(B432,Historical!$B$7:$B$1192,0)))^(1/5)-1)*100)</f>
        <v>6.3995312815083638</v>
      </c>
      <c r="V432" s="474">
        <f>IF(INDEX(Historical!$M$7:$M$1190,MATCH(B432,Historical!$B$7:$B$1192,0))=0,"n/a",((INDEX(Historical!$C$7:$C$1190,MATCH(B432,Historical!$B$7:$B$1192,0))/INDEX(Historical!$M$7:$M$1190,MATCH(B432,Historical!$B$7:$B$1192,0)))^(1/10)-1)*100)</f>
        <v>8.2817320228933955</v>
      </c>
      <c r="W432" s="475">
        <f t="shared" si="108"/>
        <v>0.77272861085313826</v>
      </c>
      <c r="X432" s="476">
        <f t="shared" si="109"/>
        <v>0.3943026051453089</v>
      </c>
      <c r="Y432" s="451"/>
      <c r="Z432" s="430">
        <f t="shared" si="110"/>
        <v>21.80376610505451</v>
      </c>
      <c r="AA432" s="581">
        <f t="shared" si="111"/>
        <v>16.39167492566898</v>
      </c>
      <c r="AB432" s="406">
        <v>12</v>
      </c>
      <c r="AC432" s="568">
        <v>50.45</v>
      </c>
      <c r="AD432" s="568" t="s">
        <v>135</v>
      </c>
      <c r="AE432" s="568">
        <v>2.8</v>
      </c>
      <c r="AF432" s="568">
        <v>4.82</v>
      </c>
      <c r="AG432" s="568">
        <v>33.61</v>
      </c>
      <c r="AH432" s="568" t="s">
        <v>135</v>
      </c>
      <c r="AI432" s="568" t="s">
        <v>135</v>
      </c>
      <c r="AJ432" s="568">
        <v>16.23</v>
      </c>
      <c r="AK432" s="568" t="s">
        <v>135</v>
      </c>
      <c r="AL432" s="576">
        <v>7770</v>
      </c>
      <c r="AM432" s="571">
        <v>16.850000000000001</v>
      </c>
      <c r="AN432" s="568">
        <v>0.56999999999999995</v>
      </c>
      <c r="AO432" s="510">
        <f t="shared" si="112"/>
        <v>-8.6619704797995833</v>
      </c>
      <c r="AP432" s="511">
        <f t="shared" si="113"/>
        <v>7.7297044458693964</v>
      </c>
      <c r="AQ432" s="582">
        <f t="shared" si="114"/>
        <v>87.388927861842689</v>
      </c>
      <c r="AR432" s="430">
        <f>INDEX(Historical!$C$7:$C$1190,MATCH(B432,Historical!$B$7:$B$1214,0))*IF(AH432="n/a",1.03,IF(AH432&lt;0,1.01,IF(AH432&gt;10,1.1,(1+AH432/100))))</f>
        <v>10.0425</v>
      </c>
      <c r="AS432" s="581">
        <f t="shared" si="115"/>
        <v>10.343775000000001</v>
      </c>
      <c r="AT432" s="581">
        <f t="shared" si="120"/>
        <v>10.654088250000001</v>
      </c>
      <c r="AU432" s="581">
        <f t="shared" si="120"/>
        <v>10.973710897500002</v>
      </c>
      <c r="AV432" s="581">
        <f t="shared" si="120"/>
        <v>11.302922224425002</v>
      </c>
      <c r="AW432" s="430">
        <f t="shared" si="116"/>
        <v>53.316996371925008</v>
      </c>
      <c r="AX432" s="516">
        <f t="shared" si="117"/>
        <v>6.4473488889335639</v>
      </c>
      <c r="AY432" s="606">
        <v>0.51</v>
      </c>
      <c r="AZ432" s="571">
        <v>72.28</v>
      </c>
      <c r="BA432" s="571">
        <v>0.22999999999999998</v>
      </c>
      <c r="BB432" s="571">
        <v>12.58</v>
      </c>
      <c r="BC432" s="571">
        <v>36.78</v>
      </c>
      <c r="BD432" s="591"/>
      <c r="BE432" s="421">
        <v>2006</v>
      </c>
      <c r="BF432" s="421">
        <f t="shared" si="119"/>
        <v>2</v>
      </c>
      <c r="BG432" s="578">
        <v>15.079999999999998</v>
      </c>
      <c r="BH432" t="s">
        <v>3876</v>
      </c>
      <c r="BI432" t="s">
        <v>3877</v>
      </c>
    </row>
    <row r="433" spans="1:61" s="8" customFormat="1" ht="12.75" customHeight="1" x14ac:dyDescent="0.25">
      <c r="A433" s="8" t="s">
        <v>4390</v>
      </c>
      <c r="B433" s="409" t="s">
        <v>292</v>
      </c>
      <c r="C433" s="734" t="s">
        <v>130</v>
      </c>
      <c r="D433" s="734" t="s">
        <v>3653</v>
      </c>
      <c r="E433" s="504">
        <v>55</v>
      </c>
      <c r="F433" s="33">
        <v>29</v>
      </c>
      <c r="G433" s="33" t="s">
        <v>36</v>
      </c>
      <c r="H433" s="33" t="s">
        <v>36</v>
      </c>
      <c r="I433" s="568">
        <v>86.74</v>
      </c>
      <c r="J433" s="430">
        <f t="shared" si="105"/>
        <v>2.4671431865344711</v>
      </c>
      <c r="K433" s="575">
        <v>0.53500000000000003</v>
      </c>
      <c r="L433" s="406">
        <v>4</v>
      </c>
      <c r="M433" s="423">
        <f t="shared" si="106"/>
        <v>2.14</v>
      </c>
      <c r="N433" s="183" t="s">
        <v>180</v>
      </c>
      <c r="O433" s="505">
        <v>0.51500000000000001</v>
      </c>
      <c r="P433" s="422">
        <v>45838</v>
      </c>
      <c r="Q433" s="422">
        <v>45853</v>
      </c>
      <c r="R433" s="423">
        <f t="shared" si="107"/>
        <v>3.8834951456310711</v>
      </c>
      <c r="S433" s="474">
        <f>IF(INDEX(Historical!$D$7:$D$1190,MATCH(B433,Historical!$B$7:$B$1192,0))=0,"n/a",(INDEX(Historical!$C$7:$C$1190,MATCH(B433,Historical!$B$7:$B$1192,0))/INDEX(Historical!$D$7:$D$1190,MATCH(B433,Historical!$B$7:$B$1192,0))-1)*100)</f>
        <v>4.1237113402061931</v>
      </c>
      <c r="T433" s="474">
        <f>IF(INDEX(Historical!$F$7:$F$1190,MATCH(B433,Historical!$B$7:$B$1192,0))=0,"n/a",((INDEX(Historical!$C$7:$C$1190,MATCH(B433,Historical!$B$7:$B$1192,0))/INDEX(Historical!$F$7:$F$1190,MATCH(B433,Historical!$B$7:$B$1192,0)))^(1/3)-1)*100)</f>
        <v>3.9185204456611222</v>
      </c>
      <c r="U433" s="474">
        <f>IF(INDEX(Historical!$H$7:$H$1190,MATCH(B433,Historical!$B$7:$B$1192,0))=0,"n/a",((INDEX(Historical!$C$7:$C$1190,MATCH(B433,Historical!$B$7:$B$1192,0))/INDEX(Historical!$H$7:$H$1190,MATCH(B433,Historical!$B$7:$B$1192,0)))^(1/5)-1)*100)</f>
        <v>3.267719041044459</v>
      </c>
      <c r="V433" s="474">
        <f>IF(INDEX(Historical!$M$7:$M$1190,MATCH(B433,Historical!$B$7:$B$1192,0))=0,"n/a",((INDEX(Historical!$C$7:$C$1190,MATCH(B433,Historical!$B$7:$B$1192,0))/INDEX(Historical!$M$7:$M$1190,MATCH(B433,Historical!$B$7:$B$1192,0)))^(1/10)-1)*100)</f>
        <v>2.8846958748782736</v>
      </c>
      <c r="W433" s="475">
        <f t="shared" si="108"/>
        <v>1.1327776593372596</v>
      </c>
      <c r="X433" s="476" t="str">
        <f t="shared" si="109"/>
        <v>n/a</v>
      </c>
      <c r="Y433" s="405"/>
      <c r="Z433" s="430">
        <f t="shared" si="110"/>
        <v>80.149812734082403</v>
      </c>
      <c r="AA433" s="581">
        <f t="shared" si="111"/>
        <v>32.486891385767791</v>
      </c>
      <c r="AB433" s="406">
        <v>9</v>
      </c>
      <c r="AC433" s="568">
        <v>2.67</v>
      </c>
      <c r="AD433" s="568">
        <v>1.45</v>
      </c>
      <c r="AE433" s="568">
        <v>3.74</v>
      </c>
      <c r="AF433" s="568">
        <v>2.63</v>
      </c>
      <c r="AG433" s="568">
        <v>8</v>
      </c>
      <c r="AH433" s="568">
        <v>37.68</v>
      </c>
      <c r="AI433" s="568">
        <v>24.84</v>
      </c>
      <c r="AJ433" s="568">
        <v>-24.87</v>
      </c>
      <c r="AK433" s="568">
        <v>22.42</v>
      </c>
      <c r="AL433" s="576">
        <v>7840</v>
      </c>
      <c r="AM433" s="571">
        <v>1.4500000000000002</v>
      </c>
      <c r="AN433" s="568">
        <v>0.92</v>
      </c>
      <c r="AO433" s="510">
        <f t="shared" si="112"/>
        <v>-26.752029158188861</v>
      </c>
      <c r="AP433" s="511">
        <f t="shared" si="113"/>
        <v>5.7348622275789296</v>
      </c>
      <c r="AQ433" s="582">
        <f t="shared" si="114"/>
        <v>94.868074284537741</v>
      </c>
      <c r="AR433" s="430">
        <f>INDEX(Historical!$C$7:$C$1190,MATCH(B433,Historical!$B$7:$B$1214,0))*IF(AH433="n/a",1.03,IF(AH433&lt;0,1.01,IF(AH433&gt;10,1.1,(1+AH433/100))))</f>
        <v>2.2220000000000004</v>
      </c>
      <c r="AS433" s="581">
        <f t="shared" si="115"/>
        <v>2.4442000000000008</v>
      </c>
      <c r="AT433" s="581">
        <f t="shared" si="120"/>
        <v>2.6886200000000011</v>
      </c>
      <c r="AU433" s="581">
        <f t="shared" si="120"/>
        <v>2.9574820000000015</v>
      </c>
      <c r="AV433" s="581">
        <f t="shared" si="120"/>
        <v>3.2532302000000017</v>
      </c>
      <c r="AW433" s="430">
        <f t="shared" si="116"/>
        <v>13.565532200000007</v>
      </c>
      <c r="AX433" s="516">
        <f t="shared" si="117"/>
        <v>15.639303896702799</v>
      </c>
      <c r="AY433" s="606">
        <v>0.62</v>
      </c>
      <c r="AZ433" s="571">
        <v>48.27</v>
      </c>
      <c r="BA433" s="571">
        <v>-3.4299999999999997</v>
      </c>
      <c r="BB433" s="571">
        <v>0.49</v>
      </c>
      <c r="BC433" s="571">
        <v>14.17</v>
      </c>
      <c r="BD433" s="591"/>
      <c r="BE433" s="421">
        <v>1971</v>
      </c>
      <c r="BF433" s="421">
        <f t="shared" si="119"/>
        <v>6</v>
      </c>
      <c r="BG433" s="578">
        <v>2.88</v>
      </c>
      <c r="BH433" t="s">
        <v>3876</v>
      </c>
      <c r="BI433" t="s">
        <v>3877</v>
      </c>
    </row>
    <row r="434" spans="1:61" s="8" customFormat="1" ht="12.75" customHeight="1" x14ac:dyDescent="0.25">
      <c r="A434" s="95" t="s">
        <v>1398</v>
      </c>
      <c r="B434" s="409" t="s">
        <v>1399</v>
      </c>
      <c r="C434" s="734" t="s">
        <v>130</v>
      </c>
      <c r="D434" s="734" t="s">
        <v>3643</v>
      </c>
      <c r="E434" s="504">
        <v>14</v>
      </c>
      <c r="F434" s="33">
        <v>347</v>
      </c>
      <c r="G434" s="33" t="s">
        <v>36</v>
      </c>
      <c r="H434" s="33" t="s">
        <v>36</v>
      </c>
      <c r="I434" s="573">
        <v>42.27</v>
      </c>
      <c r="J434" s="430">
        <f t="shared" si="105"/>
        <v>2.6496333096758931</v>
      </c>
      <c r="K434" s="575">
        <v>0.28000000000000003</v>
      </c>
      <c r="L434" s="406">
        <v>4</v>
      </c>
      <c r="M434" s="423">
        <f t="shared" si="106"/>
        <v>1.1200000000000001</v>
      </c>
      <c r="N434" s="183" t="s">
        <v>1164</v>
      </c>
      <c r="O434" s="505">
        <v>0.26500000000000001</v>
      </c>
      <c r="P434" s="422">
        <v>45691</v>
      </c>
      <c r="Q434" s="422">
        <v>45708</v>
      </c>
      <c r="R434" s="423">
        <f t="shared" si="107"/>
        <v>5.660377358490571</v>
      </c>
      <c r="S434" s="474">
        <f>IF(INDEX(Historical!$D$7:$D$1190,MATCH(B434,Historical!$B$7:$B$1192,0))=0,"n/a",(INDEX(Historical!$C$7:$C$1190,MATCH(B434,Historical!$B$7:$B$1192,0))/INDEX(Historical!$D$7:$D$1190,MATCH(B434,Historical!$B$7:$B$1192,0))-1)*100)</f>
        <v>6.0000000000000053</v>
      </c>
      <c r="T434" s="474">
        <f>IF(INDEX(Historical!$F$7:$F$1190,MATCH(B434,Historical!$B$7:$B$1192,0))=0,"n/a",((INDEX(Historical!$C$7:$C$1190,MATCH(B434,Historical!$B$7:$B$1192,0))/INDEX(Historical!$F$7:$F$1190,MATCH(B434,Historical!$B$7:$B$1192,0)))^(1/3)-1)*100)</f>
        <v>6.3998619239407528</v>
      </c>
      <c r="U434" s="474">
        <f>IF(INDEX(Historical!$H$7:$H$1190,MATCH(B434,Historical!$B$7:$B$1192,0))=0,"n/a",((INDEX(Historical!$C$7:$C$1190,MATCH(B434,Historical!$B$7:$B$1192,0))/INDEX(Historical!$H$7:$H$1190,MATCH(B434,Historical!$B$7:$B$1192,0)))^(1/5)-1)*100)</f>
        <v>5.7896488705653448</v>
      </c>
      <c r="V434" s="474">
        <f>IF(INDEX(Historical!$M$7:$M$1190,MATCH(B434,Historical!$B$7:$B$1192,0))=0,"n/a",((INDEX(Historical!$C$7:$C$1190,MATCH(B434,Historical!$B$7:$B$1192,0))/INDEX(Historical!$M$7:$M$1190,MATCH(B434,Historical!$B$7:$B$1192,0)))^(1/10)-1)*100)</f>
        <v>10.214816630806144</v>
      </c>
      <c r="W434" s="475">
        <f t="shared" si="108"/>
        <v>0.56678931006012889</v>
      </c>
      <c r="X434" s="476">
        <f t="shared" si="109"/>
        <v>0.43994292329523899</v>
      </c>
      <c r="Y434" s="433"/>
      <c r="Z434" s="430">
        <f t="shared" si="110"/>
        <v>59.574468085106389</v>
      </c>
      <c r="AA434" s="581">
        <f t="shared" si="111"/>
        <v>22.484042553191493</v>
      </c>
      <c r="AB434" s="406">
        <v>12</v>
      </c>
      <c r="AC434" s="568">
        <v>1.88</v>
      </c>
      <c r="AD434" s="568">
        <v>2.91</v>
      </c>
      <c r="AE434" s="568">
        <v>3.25</v>
      </c>
      <c r="AF434" s="568">
        <v>2.2400000000000002</v>
      </c>
      <c r="AG434" s="568">
        <v>10.56</v>
      </c>
      <c r="AH434" s="568">
        <v>7.2900000000000009</v>
      </c>
      <c r="AI434" s="568">
        <v>7.71</v>
      </c>
      <c r="AJ434" s="568">
        <v>13.16</v>
      </c>
      <c r="AK434" s="568">
        <v>7.7200000000000006</v>
      </c>
      <c r="AL434" s="576">
        <v>19900</v>
      </c>
      <c r="AM434" s="571">
        <v>0.3</v>
      </c>
      <c r="AN434" s="568">
        <v>1.77</v>
      </c>
      <c r="AO434" s="510">
        <f t="shared" si="112"/>
        <v>-14.044760372950256</v>
      </c>
      <c r="AP434" s="511">
        <f t="shared" si="113"/>
        <v>8.4392821802412374</v>
      </c>
      <c r="AQ434" s="582">
        <f t="shared" si="114"/>
        <v>49.613212903063172</v>
      </c>
      <c r="AR434" s="430">
        <f>INDEX(Historical!$C$7:$C$1190,MATCH(B434,Historical!$B$7:$B$1214,0))*IF(AH434="n/a",1.03,IF(AH434&lt;0,1.01,IF(AH434&gt;10,1.1,(1+AH434/100))))</f>
        <v>1.1372740000000001</v>
      </c>
      <c r="AS434" s="581">
        <f t="shared" si="115"/>
        <v>1.2249578254</v>
      </c>
      <c r="AT434" s="581">
        <f t="shared" si="120"/>
        <v>1.3195245695208799</v>
      </c>
      <c r="AU434" s="581">
        <f t="shared" si="120"/>
        <v>1.4213918662878917</v>
      </c>
      <c r="AV434" s="581">
        <f t="shared" si="120"/>
        <v>1.5311233183653168</v>
      </c>
      <c r="AW434" s="430">
        <f t="shared" si="116"/>
        <v>6.6342715795740883</v>
      </c>
      <c r="AX434" s="516">
        <f t="shared" si="117"/>
        <v>15.69498835953179</v>
      </c>
      <c r="AY434" s="606">
        <v>0.6</v>
      </c>
      <c r="AZ434" s="571">
        <v>29.94</v>
      </c>
      <c r="BA434" s="571">
        <v>-2.85</v>
      </c>
      <c r="BB434" s="571">
        <v>2.2999999999999998</v>
      </c>
      <c r="BC434" s="571">
        <v>8.14</v>
      </c>
      <c r="BD434" s="591"/>
      <c r="BE434" s="421">
        <v>2012</v>
      </c>
      <c r="BF434" s="421">
        <f t="shared" si="119"/>
        <v>1</v>
      </c>
      <c r="BG434" s="578">
        <v>2.77</v>
      </c>
      <c r="BH434" t="s">
        <v>3876</v>
      </c>
      <c r="BI434" t="s">
        <v>3877</v>
      </c>
    </row>
    <row r="435" spans="1:61" s="8" customFormat="1" ht="12.75" customHeight="1" x14ac:dyDescent="0.25">
      <c r="A435" s="8" t="s">
        <v>4392</v>
      </c>
      <c r="B435" s="409" t="s">
        <v>670</v>
      </c>
      <c r="C435" s="734" t="s">
        <v>107</v>
      </c>
      <c r="D435" s="734" t="s">
        <v>3646</v>
      </c>
      <c r="E435" s="504">
        <v>30</v>
      </c>
      <c r="F435" s="33">
        <v>118</v>
      </c>
      <c r="G435" s="33" t="s">
        <v>105</v>
      </c>
      <c r="H435" s="33" t="s">
        <v>105</v>
      </c>
      <c r="I435" s="568">
        <v>19.2</v>
      </c>
      <c r="J435" s="430">
        <f t="shared" si="105"/>
        <v>3.75</v>
      </c>
      <c r="K435" s="579">
        <v>0.18</v>
      </c>
      <c r="L435" s="406">
        <v>4</v>
      </c>
      <c r="M435" s="423">
        <f t="shared" si="106"/>
        <v>0.72</v>
      </c>
      <c r="N435" s="183" t="s">
        <v>671</v>
      </c>
      <c r="O435" s="506">
        <v>0.17</v>
      </c>
      <c r="P435" s="422">
        <v>45603</v>
      </c>
      <c r="Q435" s="422">
        <v>45617</v>
      </c>
      <c r="R435" s="423">
        <f t="shared" si="107"/>
        <v>5.8823529411764595</v>
      </c>
      <c r="S435" s="474">
        <f>IF(INDEX(Historical!$D$7:$D$1190,MATCH(B435,Historical!$B$7:$B$1192,0))=0,"n/a",(INDEX(Historical!$C$7:$C$1190,MATCH(B435,Historical!$B$7:$B$1192,0))/INDEX(Historical!$D$7:$D$1190,MATCH(B435,Historical!$B$7:$B$1192,0))-1)*100)</f>
        <v>6.153846153846132</v>
      </c>
      <c r="T435" s="474">
        <f>IF(INDEX(Historical!$F$7:$F$1190,MATCH(B435,Historical!$B$7:$B$1192,0))=0,"n/a",((INDEX(Historical!$C$7:$C$1190,MATCH(B435,Historical!$B$7:$B$1192,0))/INDEX(Historical!$F$7:$F$1190,MATCH(B435,Historical!$B$7:$B$1192,0)))^(1/3)-1)*100)</f>
        <v>6.5756716652330516</v>
      </c>
      <c r="U435" s="474">
        <f>IF(INDEX(Historical!$H$7:$H$1190,MATCH(B435,Historical!$B$7:$B$1192,0))=0,"n/a",((INDEX(Historical!$C$7:$C$1190,MATCH(B435,Historical!$B$7:$B$1192,0))/INDEX(Historical!$H$7:$H$1190,MATCH(B435,Historical!$B$7:$B$1192,0)))^(1/5)-1)*100)</f>
        <v>6.2321039666164646</v>
      </c>
      <c r="V435" s="474">
        <f>IF(INDEX(Historical!$M$7:$M$1190,MATCH(B435,Historical!$B$7:$B$1192,0))=0,"n/a",((INDEX(Historical!$C$7:$C$1190,MATCH(B435,Historical!$B$7:$B$1192,0))/INDEX(Historical!$M$7:$M$1190,MATCH(B435,Historical!$B$7:$B$1192,0)))^(1/10)-1)*100)</f>
        <v>5.8037213266061372</v>
      </c>
      <c r="W435" s="475">
        <f t="shared" si="108"/>
        <v>1.0738117176726738</v>
      </c>
      <c r="X435" s="476" t="str">
        <f t="shared" si="109"/>
        <v>n/a</v>
      </c>
      <c r="Y435" s="443"/>
      <c r="Z435" s="430" t="str">
        <f t="shared" si="110"/>
        <v>n/a</v>
      </c>
      <c r="AA435" s="581" t="str">
        <f t="shared" si="111"/>
        <v>n/a</v>
      </c>
      <c r="AB435" s="406">
        <v>12</v>
      </c>
      <c r="AC435" s="568" t="s">
        <v>135</v>
      </c>
      <c r="AD435" s="568" t="s">
        <v>135</v>
      </c>
      <c r="AE435" s="568" t="s">
        <v>135</v>
      </c>
      <c r="AF435" s="568" t="s">
        <v>135</v>
      </c>
      <c r="AG435" s="568" t="s">
        <v>135</v>
      </c>
      <c r="AH435" s="568" t="s">
        <v>135</v>
      </c>
      <c r="AI435" s="568" t="s">
        <v>135</v>
      </c>
      <c r="AJ435" s="568" t="s">
        <v>135</v>
      </c>
      <c r="AK435" s="568" t="s">
        <v>135</v>
      </c>
      <c r="AL435" s="576" t="s">
        <v>135</v>
      </c>
      <c r="AM435" s="571" t="s">
        <v>135</v>
      </c>
      <c r="AN435" s="568" t="s">
        <v>135</v>
      </c>
      <c r="AO435" s="510" t="str">
        <f t="shared" si="112"/>
        <v>n/a</v>
      </c>
      <c r="AP435" s="511">
        <f t="shared" si="113"/>
        <v>9.9821039666164637</v>
      </c>
      <c r="AQ435" s="582" t="str">
        <f t="shared" si="114"/>
        <v>n/a</v>
      </c>
      <c r="AR435" s="430">
        <f>INDEX(Historical!$C$7:$C$1190,MATCH(B435,Historical!$B$7:$B$1214,0))*IF(AH435="n/a",1.03,IF(AH435&lt;0,1.01,IF(AH435&gt;10,1.1,(1+AH435/100))))</f>
        <v>0.7107</v>
      </c>
      <c r="AS435" s="581">
        <f t="shared" si="115"/>
        <v>0.73202100000000003</v>
      </c>
      <c r="AT435" s="581">
        <f t="shared" si="120"/>
        <v>0.75398163000000007</v>
      </c>
      <c r="AU435" s="581">
        <f t="shared" si="120"/>
        <v>0.77660107890000007</v>
      </c>
      <c r="AV435" s="581">
        <f t="shared" si="120"/>
        <v>0.79989911126700008</v>
      </c>
      <c r="AW435" s="430">
        <f t="shared" si="116"/>
        <v>3.7732028201670005</v>
      </c>
      <c r="AX435" s="516">
        <f t="shared" si="117"/>
        <v>19.652098021703129</v>
      </c>
      <c r="AY435" s="606" t="s">
        <v>135</v>
      </c>
      <c r="AZ435" s="571" t="s">
        <v>135</v>
      </c>
      <c r="BA435" s="571" t="s">
        <v>135</v>
      </c>
      <c r="BB435" s="571" t="s">
        <v>135</v>
      </c>
      <c r="BC435" s="571" t="s">
        <v>135</v>
      </c>
      <c r="BD435" s="591" t="s">
        <v>3601</v>
      </c>
      <c r="BE435" s="421">
        <v>1996</v>
      </c>
      <c r="BF435" s="421">
        <f t="shared" si="119"/>
        <v>3</v>
      </c>
      <c r="BG435" s="578" t="s">
        <v>135</v>
      </c>
      <c r="BH435" t="s">
        <v>3876</v>
      </c>
      <c r="BI435" t="s">
        <v>3877</v>
      </c>
    </row>
    <row r="436" spans="1:61" s="8" customFormat="1" ht="12.75" customHeight="1" x14ac:dyDescent="0.25">
      <c r="A436" s="8" t="s">
        <v>4393</v>
      </c>
      <c r="B436" s="409" t="s">
        <v>662</v>
      </c>
      <c r="C436" s="734" t="s">
        <v>130</v>
      </c>
      <c r="D436" s="734" t="s">
        <v>3653</v>
      </c>
      <c r="E436" s="504">
        <v>29</v>
      </c>
      <c r="F436" s="33">
        <v>125</v>
      </c>
      <c r="G436" s="33" t="s">
        <v>36</v>
      </c>
      <c r="H436" s="33" t="s">
        <v>36</v>
      </c>
      <c r="I436" s="568">
        <v>47.29</v>
      </c>
      <c r="J436" s="430">
        <f t="shared" si="105"/>
        <v>3.8063015436667373</v>
      </c>
      <c r="K436" s="579">
        <v>0.45</v>
      </c>
      <c r="L436" s="406">
        <v>4</v>
      </c>
      <c r="M436" s="423">
        <f t="shared" si="106"/>
        <v>1.8</v>
      </c>
      <c r="N436" s="183" t="s">
        <v>162</v>
      </c>
      <c r="O436" s="506">
        <v>0.42</v>
      </c>
      <c r="P436" s="683">
        <v>45558</v>
      </c>
      <c r="Q436" s="683">
        <v>45566</v>
      </c>
      <c r="R436" s="423">
        <f t="shared" si="107"/>
        <v>7.1428571428571495</v>
      </c>
      <c r="S436" s="474">
        <f>IF(INDEX(Historical!$D$7:$D$1190,MATCH(B436,Historical!$B$7:$B$1192,0))=0,"n/a",(INDEX(Historical!$C$7:$C$1190,MATCH(B436,Historical!$B$7:$B$1192,0))/INDEX(Historical!$D$7:$D$1190,MATCH(B436,Historical!$B$7:$B$1192,0))-1)*100)</f>
        <v>7.547169811320753</v>
      </c>
      <c r="T436" s="474">
        <f>IF(INDEX(Historical!$F$7:$F$1190,MATCH(B436,Historical!$B$7:$B$1192,0))=0,"n/a",((INDEX(Historical!$C$7:$C$1190,MATCH(B436,Historical!$B$7:$B$1192,0))/INDEX(Historical!$F$7:$F$1190,MATCH(B436,Historical!$B$7:$B$1192,0)))^(1/3)-1)*100)</f>
        <v>7.9325407819422544</v>
      </c>
      <c r="U436" s="474">
        <f>IF(INDEX(Historical!$H$7:$H$1190,MATCH(B436,Historical!$B$7:$B$1192,0))=0,"n/a",((INDEX(Historical!$C$7:$C$1190,MATCH(B436,Historical!$B$7:$B$1192,0))/INDEX(Historical!$H$7:$H$1190,MATCH(B436,Historical!$B$7:$B$1192,0)))^(1/5)-1)*100)</f>
        <v>7.5201421298656701</v>
      </c>
      <c r="V436" s="474">
        <f>IF(INDEX(Historical!$M$7:$M$1190,MATCH(B436,Historical!$B$7:$B$1192,0))=0,"n/a",((INDEX(Historical!$C$7:$C$1190,MATCH(B436,Historical!$B$7:$B$1192,0))/INDEX(Historical!$M$7:$M$1190,MATCH(B436,Historical!$B$7:$B$1192,0)))^(1/10)-1)*100)</f>
        <v>7.1773462536293131</v>
      </c>
      <c r="W436" s="475">
        <f t="shared" si="108"/>
        <v>1.0477608107680492</v>
      </c>
      <c r="X436" s="476">
        <f t="shared" si="109"/>
        <v>0.83003776267832996</v>
      </c>
      <c r="Y436" s="442"/>
      <c r="Z436" s="430">
        <f t="shared" si="110"/>
        <v>44.009779951100249</v>
      </c>
      <c r="AA436" s="581">
        <f t="shared" si="111"/>
        <v>11.562347188264059</v>
      </c>
      <c r="AB436" s="406">
        <v>9</v>
      </c>
      <c r="AC436" s="568">
        <v>4.09</v>
      </c>
      <c r="AD436" s="568">
        <v>2.92</v>
      </c>
      <c r="AE436" s="568">
        <v>2.27</v>
      </c>
      <c r="AF436" s="568">
        <v>1.96</v>
      </c>
      <c r="AG436" s="568">
        <v>18.029999999999998</v>
      </c>
      <c r="AH436" s="568">
        <v>9.81</v>
      </c>
      <c r="AI436" s="568">
        <v>-3.9899999999999998</v>
      </c>
      <c r="AJ436" s="568">
        <v>9.06</v>
      </c>
      <c r="AK436" s="568">
        <v>3.9600000000000004</v>
      </c>
      <c r="AL436" s="576">
        <v>4750</v>
      </c>
      <c r="AM436" s="571">
        <v>0.54</v>
      </c>
      <c r="AN436" s="568">
        <v>1.47</v>
      </c>
      <c r="AO436" s="510">
        <f t="shared" si="112"/>
        <v>-0.2359035147316515</v>
      </c>
      <c r="AP436" s="511">
        <f t="shared" si="113"/>
        <v>11.326443673532408</v>
      </c>
      <c r="AQ436" s="582">
        <f t="shared" si="114"/>
        <v>0.35979825717633585</v>
      </c>
      <c r="AR436" s="430">
        <f>INDEX(Historical!$C$7:$C$1190,MATCH(B436,Historical!$B$7:$B$1214,0))*IF(AH436="n/a",1.03,IF(AH436&lt;0,1.01,IF(AH436&gt;10,1.1,(1+AH436/100))))</f>
        <v>1.8777510000000002</v>
      </c>
      <c r="AS436" s="581">
        <f t="shared" si="115"/>
        <v>1.8965285100000002</v>
      </c>
      <c r="AT436" s="581">
        <f t="shared" si="120"/>
        <v>1.9716310389960003</v>
      </c>
      <c r="AU436" s="581">
        <f t="shared" si="120"/>
        <v>2.0497076281402422</v>
      </c>
      <c r="AV436" s="581">
        <f t="shared" si="120"/>
        <v>2.1308760502145958</v>
      </c>
      <c r="AW436" s="430">
        <f t="shared" si="116"/>
        <v>9.9264942273508385</v>
      </c>
      <c r="AX436" s="516">
        <f t="shared" si="117"/>
        <v>20.990683500424694</v>
      </c>
      <c r="AY436" s="606">
        <v>0.69</v>
      </c>
      <c r="AZ436" s="571">
        <v>7.9699999999999989</v>
      </c>
      <c r="BA436" s="571">
        <v>-8.9599999999999991</v>
      </c>
      <c r="BB436" s="571">
        <v>2.4500000000000002</v>
      </c>
      <c r="BC436" s="571">
        <v>0.2</v>
      </c>
      <c r="BD436" s="591"/>
      <c r="BE436" s="421">
        <v>1996</v>
      </c>
      <c r="BF436" s="421">
        <f t="shared" si="119"/>
        <v>3</v>
      </c>
      <c r="BG436" s="578">
        <v>5.86</v>
      </c>
      <c r="BH436" t="s">
        <v>3876</v>
      </c>
      <c r="BI436" t="s">
        <v>3877</v>
      </c>
    </row>
    <row r="437" spans="1:61" s="8" customFormat="1" ht="12.75" customHeight="1" x14ac:dyDescent="0.25">
      <c r="A437" s="95" t="s">
        <v>4394</v>
      </c>
      <c r="B437" s="409" t="s">
        <v>668</v>
      </c>
      <c r="C437" s="734" t="s">
        <v>243</v>
      </c>
      <c r="D437" s="734" t="s">
        <v>3671</v>
      </c>
      <c r="E437" s="504">
        <v>22</v>
      </c>
      <c r="F437" s="33">
        <v>164</v>
      </c>
      <c r="G437" s="33" t="s">
        <v>114</v>
      </c>
      <c r="H437" s="33" t="s">
        <v>114</v>
      </c>
      <c r="I437" s="573">
        <v>77.37</v>
      </c>
      <c r="J437" s="430">
        <f t="shared" si="105"/>
        <v>2.0679850071086983</v>
      </c>
      <c r="K437" s="575">
        <v>0.4</v>
      </c>
      <c r="L437" s="406">
        <v>4</v>
      </c>
      <c r="M437" s="423">
        <f t="shared" si="106"/>
        <v>1.6</v>
      </c>
      <c r="N437" s="183" t="s">
        <v>162</v>
      </c>
      <c r="O437" s="505">
        <v>0.37</v>
      </c>
      <c r="P437" s="422">
        <v>45628</v>
      </c>
      <c r="Q437" s="422">
        <v>45659</v>
      </c>
      <c r="R437" s="423">
        <f t="shared" si="107"/>
        <v>8.1081081081081159</v>
      </c>
      <c r="S437" s="474">
        <f>IF(INDEX(Historical!$D$7:$D$1190,MATCH(B437,Historical!$B$7:$B$1192,0))=0,"n/a",(INDEX(Historical!$C$7:$C$1190,MATCH(B437,Historical!$B$7:$B$1192,0))/INDEX(Historical!$D$7:$D$1190,MATCH(B437,Historical!$B$7:$B$1192,0))-1)*100)</f>
        <v>8.8235294117646959</v>
      </c>
      <c r="T437" s="474">
        <f>IF(INDEX(Historical!$F$7:$F$1190,MATCH(B437,Historical!$B$7:$B$1192,0))=0,"n/a",((INDEX(Historical!$C$7:$C$1190,MATCH(B437,Historical!$B$7:$B$1192,0))/INDEX(Historical!$F$7:$F$1190,MATCH(B437,Historical!$B$7:$B$1192,0)))^(1/3)-1)*100)</f>
        <v>9.4110259989074407</v>
      </c>
      <c r="U437" s="474">
        <f>IF(INDEX(Historical!$H$7:$H$1190,MATCH(B437,Historical!$B$7:$B$1192,0))=0,"n/a",((INDEX(Historical!$C$7:$C$1190,MATCH(B437,Historical!$B$7:$B$1192,0))/INDEX(Historical!$H$7:$H$1190,MATCH(B437,Historical!$B$7:$B$1192,0)))^(1/5)-1)*100)</f>
        <v>10.957281717318423</v>
      </c>
      <c r="V437" s="474">
        <f>IF(INDEX(Historical!$M$7:$M$1190,MATCH(B437,Historical!$B$7:$B$1192,0))=0,"n/a",((INDEX(Historical!$C$7:$C$1190,MATCH(B437,Historical!$B$7:$B$1192,0))/INDEX(Historical!$M$7:$M$1190,MATCH(B437,Historical!$B$7:$B$1192,0)))^(1/10)-1)*100)</f>
        <v>11.918543025576867</v>
      </c>
      <c r="W437" s="475">
        <f t="shared" si="108"/>
        <v>0.91934741468016667</v>
      </c>
      <c r="X437" s="476">
        <f t="shared" si="109"/>
        <v>1.742016171274789</v>
      </c>
      <c r="Y437" s="439"/>
      <c r="Z437" s="430">
        <f t="shared" si="110"/>
        <v>74.074074074074076</v>
      </c>
      <c r="AA437" s="581">
        <f t="shared" si="111"/>
        <v>35.819444444444443</v>
      </c>
      <c r="AB437" s="406">
        <v>5</v>
      </c>
      <c r="AC437" s="568">
        <v>2.16</v>
      </c>
      <c r="AD437" s="568">
        <v>3.72</v>
      </c>
      <c r="AE437" s="568">
        <v>2.46</v>
      </c>
      <c r="AF437" s="568">
        <v>8.64</v>
      </c>
      <c r="AG437" s="568">
        <v>23.29</v>
      </c>
      <c r="AH437" s="568">
        <v>-23.26</v>
      </c>
      <c r="AI437" s="568">
        <v>47.05</v>
      </c>
      <c r="AJ437" s="568">
        <v>6.29</v>
      </c>
      <c r="AK437" s="568">
        <v>9.64</v>
      </c>
      <c r="AL437" s="576">
        <v>114270</v>
      </c>
      <c r="AM437" s="571">
        <v>20.919999999999998</v>
      </c>
      <c r="AN437" s="568">
        <v>0.83</v>
      </c>
      <c r="AO437" s="510">
        <f t="shared" si="112"/>
        <v>-22.794177720017323</v>
      </c>
      <c r="AP437" s="511">
        <f t="shared" si="113"/>
        <v>13.025266724427121</v>
      </c>
      <c r="AQ437" s="582">
        <f t="shared" si="114"/>
        <v>270.87284433706748</v>
      </c>
      <c r="AR437" s="430">
        <f>INDEX(Historical!$C$7:$C$1190,MATCH(B437,Historical!$B$7:$B$1214,0))*IF(AH437="n/a",1.03,IF(AH437&lt;0,1.01,IF(AH437&gt;10,1.1,(1+AH437/100))))</f>
        <v>1.4947999999999999</v>
      </c>
      <c r="AS437" s="581">
        <f t="shared" si="115"/>
        <v>1.64428</v>
      </c>
      <c r="AT437" s="581">
        <f t="shared" si="120"/>
        <v>1.802788592</v>
      </c>
      <c r="AU437" s="581">
        <f t="shared" si="120"/>
        <v>1.9765774122688</v>
      </c>
      <c r="AV437" s="581">
        <f t="shared" si="120"/>
        <v>2.1671194748115123</v>
      </c>
      <c r="AW437" s="430">
        <f t="shared" si="116"/>
        <v>9.0855654790803122</v>
      </c>
      <c r="AX437" s="516">
        <f t="shared" si="117"/>
        <v>11.743008244901528</v>
      </c>
      <c r="AY437" s="606">
        <v>1.25</v>
      </c>
      <c r="AZ437" s="571">
        <v>47.99</v>
      </c>
      <c r="BA437" s="571">
        <v>-14.62</v>
      </c>
      <c r="BB437" s="571">
        <v>4.6100000000000003</v>
      </c>
      <c r="BC437" s="571">
        <v>9.8699999999999992</v>
      </c>
      <c r="BD437" s="591"/>
      <c r="BE437" s="421">
        <v>2003</v>
      </c>
      <c r="BF437" s="421">
        <f t="shared" si="119"/>
        <v>2</v>
      </c>
      <c r="BG437" s="578">
        <v>8.6199999999999992</v>
      </c>
      <c r="BH437" t="s">
        <v>3876</v>
      </c>
      <c r="BI437" t="s">
        <v>3877</v>
      </c>
    </row>
    <row r="438" spans="1:61" s="8" customFormat="1" ht="12.75" customHeight="1" x14ac:dyDescent="0.25">
      <c r="A438" s="577" t="s">
        <v>3806</v>
      </c>
      <c r="B438" s="409" t="s">
        <v>3783</v>
      </c>
      <c r="C438" s="734" t="s">
        <v>107</v>
      </c>
      <c r="D438" s="734" t="s">
        <v>3657</v>
      </c>
      <c r="E438" s="504">
        <v>11</v>
      </c>
      <c r="F438" s="33">
        <v>501</v>
      </c>
      <c r="G438" s="33" t="s">
        <v>105</v>
      </c>
      <c r="H438" s="33" t="s">
        <v>105</v>
      </c>
      <c r="I438" s="573">
        <v>128.61000000000001</v>
      </c>
      <c r="J438" s="430">
        <f t="shared" si="105"/>
        <v>0.93305341730814084</v>
      </c>
      <c r="K438" s="575">
        <v>0.3</v>
      </c>
      <c r="L438" s="406">
        <v>4</v>
      </c>
      <c r="M438" s="423">
        <f t="shared" si="106"/>
        <v>1.2</v>
      </c>
      <c r="N438" s="183" t="s">
        <v>495</v>
      </c>
      <c r="O438" s="505">
        <v>0.28000000000000003</v>
      </c>
      <c r="P438" s="422">
        <v>45902</v>
      </c>
      <c r="Q438" s="422">
        <v>45916</v>
      </c>
      <c r="R438" s="423">
        <f t="shared" si="107"/>
        <v>7.1428571428571281</v>
      </c>
      <c r="S438" s="474">
        <f>IF(INDEX(Historical!$D$7:$D$1190,MATCH(B438,Historical!$B$7:$B$1192,0))=0,"n/a",(INDEX(Historical!$C$7:$C$1190,MATCH(B438,Historical!$B$7:$B$1192,0))/INDEX(Historical!$D$7:$D$1190,MATCH(B438,Historical!$B$7:$B$1192,0))-1)*100)</f>
        <v>5.6603773584905648</v>
      </c>
      <c r="T438" s="474">
        <f>IF(INDEX(Historical!$F$7:$F$1190,MATCH(B438,Historical!$B$7:$B$1192,0))=0,"n/a",((INDEX(Historical!$C$7:$C$1190,MATCH(B438,Historical!$B$7:$B$1192,0))/INDEX(Historical!$F$7:$F$1190,MATCH(B438,Historical!$B$7:$B$1192,0)))^(1/3)-1)*100)</f>
        <v>7.5619097349695741</v>
      </c>
      <c r="U438" s="474">
        <f>IF(INDEX(Historical!$H$7:$H$1190,MATCH(B438,Historical!$B$7:$B$1192,0))=0,"n/a",((INDEX(Historical!$C$7:$C$1190,MATCH(B438,Historical!$B$7:$B$1192,0))/INDEX(Historical!$H$7:$H$1190,MATCH(B438,Historical!$B$7:$B$1192,0)))^(1/5)-1)*100)</f>
        <v>8.6418770759613572</v>
      </c>
      <c r="V438" s="474">
        <f>IF(INDEX(Historical!$M$7:$M$1190,MATCH(B438,Historical!$B$7:$B$1192,0))=0,"n/a",((INDEX(Historical!$C$7:$C$1190,MATCH(B438,Historical!$B$7:$B$1192,0))/INDEX(Historical!$M$7:$M$1190,MATCH(B438,Historical!$B$7:$B$1192,0)))^(1/10)-1)*100)</f>
        <v>10.8449222600272</v>
      </c>
      <c r="W438" s="475">
        <f t="shared" si="108"/>
        <v>0.79685929218820262</v>
      </c>
      <c r="X438" s="476">
        <f t="shared" si="109"/>
        <v>1.2652821487498327</v>
      </c>
      <c r="Y438" s="451" t="s">
        <v>4949</v>
      </c>
      <c r="Z438" s="430">
        <f t="shared" si="110"/>
        <v>13.528748590755354</v>
      </c>
      <c r="AA438" s="581">
        <f t="shared" si="111"/>
        <v>14.499436302142055</v>
      </c>
      <c r="AB438" s="406">
        <v>12</v>
      </c>
      <c r="AC438" s="568">
        <v>8.8699999999999992</v>
      </c>
      <c r="AD438" s="568" t="s">
        <v>135</v>
      </c>
      <c r="AE438" s="568">
        <v>2.0699999999999998</v>
      </c>
      <c r="AF438" s="568">
        <v>1.3</v>
      </c>
      <c r="AG438" s="568">
        <v>9.42</v>
      </c>
      <c r="AH438" s="568">
        <v>47.620000000000005</v>
      </c>
      <c r="AI438" s="568">
        <v>21.12</v>
      </c>
      <c r="AJ438" s="568">
        <v>6.83</v>
      </c>
      <c r="AK438" s="568" t="s">
        <v>135</v>
      </c>
      <c r="AL438" s="576">
        <v>4650</v>
      </c>
      <c r="AM438" s="571">
        <v>55.2</v>
      </c>
      <c r="AN438" s="568">
        <v>2.21</v>
      </c>
      <c r="AO438" s="510">
        <f t="shared" si="112"/>
        <v>-4.9245058088725564</v>
      </c>
      <c r="AP438" s="511">
        <f t="shared" si="113"/>
        <v>9.5749304932694983</v>
      </c>
      <c r="AQ438" s="582">
        <f t="shared" si="114"/>
        <v>-8.4715777166345152</v>
      </c>
      <c r="AR438" s="430">
        <f>INDEX(Historical!$C$7:$C$1190,MATCH(B438,Historical!$B$7:$B$1214,0))*IF(AH438="n/a",1.03,IF(AH438&lt;0,1.01,IF(AH438&gt;10,1.1,(1+AH438/100))))</f>
        <v>1.2320000000000002</v>
      </c>
      <c r="AS438" s="581">
        <f t="shared" si="115"/>
        <v>1.3552000000000004</v>
      </c>
      <c r="AT438" s="581">
        <f t="shared" si="120"/>
        <v>1.3958560000000004</v>
      </c>
      <c r="AU438" s="581">
        <f t="shared" si="120"/>
        <v>1.4377316800000004</v>
      </c>
      <c r="AV438" s="581">
        <f t="shared" si="120"/>
        <v>1.4808636304000005</v>
      </c>
      <c r="AW438" s="430">
        <f t="shared" si="116"/>
        <v>6.9016513104000019</v>
      </c>
      <c r="AX438" s="516">
        <f t="shared" si="117"/>
        <v>5.3663411168649411</v>
      </c>
      <c r="AY438" s="606">
        <v>0.87</v>
      </c>
      <c r="AZ438" s="571">
        <v>31.03</v>
      </c>
      <c r="BA438" s="571">
        <v>-1.87</v>
      </c>
      <c r="BB438" s="571">
        <v>3.92</v>
      </c>
      <c r="BC438" s="571">
        <v>12.950000000000001</v>
      </c>
      <c r="BD438" s="591"/>
      <c r="BE438" s="421">
        <v>2015</v>
      </c>
      <c r="BF438" s="421">
        <f t="shared" si="119"/>
        <v>1</v>
      </c>
      <c r="BG438" s="578">
        <v>2.29</v>
      </c>
      <c r="BH438" t="s">
        <v>3876</v>
      </c>
      <c r="BI438" t="s">
        <v>3877</v>
      </c>
    </row>
    <row r="439" spans="1:61" s="8" customFormat="1" x14ac:dyDescent="0.25">
      <c r="A439" s="95" t="s">
        <v>4846</v>
      </c>
      <c r="B439" s="409" t="s">
        <v>293</v>
      </c>
      <c r="C439" s="734" t="s">
        <v>3636</v>
      </c>
      <c r="D439" s="734" t="s">
        <v>4811</v>
      </c>
      <c r="E439" s="504">
        <v>36</v>
      </c>
      <c r="F439" s="33">
        <v>80</v>
      </c>
      <c r="G439" s="33" t="s">
        <v>36</v>
      </c>
      <c r="H439" s="33" t="s">
        <v>36</v>
      </c>
      <c r="I439" s="568">
        <v>42.91</v>
      </c>
      <c r="J439" s="430">
        <f t="shared" si="105"/>
        <v>5.5931018410626896</v>
      </c>
      <c r="K439" s="579">
        <v>0.6</v>
      </c>
      <c r="L439" s="406">
        <v>4</v>
      </c>
      <c r="M439" s="423">
        <f t="shared" si="106"/>
        <v>2.4</v>
      </c>
      <c r="N439" s="183" t="s">
        <v>106</v>
      </c>
      <c r="O439" s="506">
        <v>0.57999999999999996</v>
      </c>
      <c r="P439" s="422">
        <v>45869</v>
      </c>
      <c r="Q439" s="422">
        <v>45884</v>
      </c>
      <c r="R439" s="423">
        <f t="shared" si="107"/>
        <v>3.4482758620689689</v>
      </c>
      <c r="S439" s="474">
        <f>IF(INDEX(Historical!$D$7:$D$1190,MATCH(B439,Historical!$B$7:$B$1192,0))=0,"n/a",(INDEX(Historical!$C$7:$C$1190,MATCH(B439,Historical!$B$7:$B$1192,0))/INDEX(Historical!$D$7:$D$1190,MATCH(B439,Historical!$B$7:$B$1192,0))-1)*100)</f>
        <v>2.6905829596412634</v>
      </c>
      <c r="T439" s="474">
        <f>IF(INDEX(Historical!$F$7:$F$1190,MATCH(B439,Historical!$B$7:$B$1192,0))=0,"n/a",((INDEX(Historical!$C$7:$C$1190,MATCH(B439,Historical!$B$7:$B$1192,0))/INDEX(Historical!$F$7:$F$1190,MATCH(B439,Historical!$B$7:$B$1192,0)))^(1/3)-1)*100)</f>
        <v>2.9292312593800496</v>
      </c>
      <c r="U439" s="474">
        <f>IF(INDEX(Historical!$H$7:$H$1190,MATCH(B439,Historical!$B$7:$B$1192,0))=0,"n/a",((INDEX(Historical!$C$7:$C$1190,MATCH(B439,Historical!$B$7:$B$1192,0))/INDEX(Historical!$H$7:$H$1190,MATCH(B439,Historical!$B$7:$B$1192,0)))^(1/5)-1)*100)</f>
        <v>2.439603512817623</v>
      </c>
      <c r="V439" s="474">
        <f>IF(INDEX(Historical!$M$7:$M$1190,MATCH(B439,Historical!$B$7:$B$1192,0))=0,"n/a",((INDEX(Historical!$C$7:$C$1190,MATCH(B439,Historical!$B$7:$B$1192,0))/INDEX(Historical!$M$7:$M$1190,MATCH(B439,Historical!$B$7:$B$1192,0)))^(1/10)-1)*100)</f>
        <v>3.3320757890308306</v>
      </c>
      <c r="W439" s="475">
        <f t="shared" si="108"/>
        <v>0.73215726990627894</v>
      </c>
      <c r="X439" s="476">
        <f t="shared" si="109"/>
        <v>0.36685767110039441</v>
      </c>
      <c r="Y439" s="405"/>
      <c r="Z439" s="430">
        <f t="shared" si="110"/>
        <v>114.28571428571428</v>
      </c>
      <c r="AA439" s="581">
        <f t="shared" si="111"/>
        <v>20.43333333333333</v>
      </c>
      <c r="AB439" s="406">
        <v>12</v>
      </c>
      <c r="AC439" s="568">
        <v>2.1</v>
      </c>
      <c r="AD439" s="568" t="s">
        <v>135</v>
      </c>
      <c r="AE439" s="568">
        <v>9.0500000000000007</v>
      </c>
      <c r="AF439" s="568">
        <v>1.85</v>
      </c>
      <c r="AG439" s="568">
        <v>9.1800000000000015</v>
      </c>
      <c r="AH439" s="568">
        <v>-7.16</v>
      </c>
      <c r="AI439" s="568">
        <v>1.1400000000000001</v>
      </c>
      <c r="AJ439" s="568">
        <v>6.65</v>
      </c>
      <c r="AK439" s="568">
        <v>-0.64</v>
      </c>
      <c r="AL439" s="576">
        <v>8100</v>
      </c>
      <c r="AM439" s="571">
        <v>0.92999999999999994</v>
      </c>
      <c r="AN439" s="568">
        <v>1.07</v>
      </c>
      <c r="AO439" s="510">
        <f t="shared" si="112"/>
        <v>-12.400627979453017</v>
      </c>
      <c r="AP439" s="511">
        <f t="shared" si="113"/>
        <v>8.0327053538803135</v>
      </c>
      <c r="AQ439" s="582">
        <f t="shared" si="114"/>
        <v>29.617671406103963</v>
      </c>
      <c r="AR439" s="430">
        <f>INDEX(Historical!$C$7:$C$1190,MATCH(B439,Historical!$B$7:$B$1214,0))*IF(AH439="n/a",1.03,IF(AH439&lt;0,1.01,IF(AH439&gt;10,1.1,(1+AH439/100))))</f>
        <v>2.3129</v>
      </c>
      <c r="AS439" s="581">
        <f t="shared" si="115"/>
        <v>2.3392670600000001</v>
      </c>
      <c r="AT439" s="581">
        <f t="shared" si="120"/>
        <v>2.3626597305999999</v>
      </c>
      <c r="AU439" s="581">
        <f t="shared" si="120"/>
        <v>2.3862863279059998</v>
      </c>
      <c r="AV439" s="581">
        <f t="shared" si="120"/>
        <v>2.4101491911850599</v>
      </c>
      <c r="AW439" s="430">
        <f t="shared" si="116"/>
        <v>11.81126230969106</v>
      </c>
      <c r="AX439" s="516">
        <f t="shared" si="117"/>
        <v>27.525663737336426</v>
      </c>
      <c r="AY439" s="606">
        <v>0.95</v>
      </c>
      <c r="AZ439" s="571">
        <v>19.86</v>
      </c>
      <c r="BA439" s="571">
        <v>-13.43</v>
      </c>
      <c r="BB439" s="571">
        <v>0.91999999999999993</v>
      </c>
      <c r="BC439" s="571">
        <v>3.02</v>
      </c>
      <c r="BD439" s="425"/>
      <c r="BE439" s="421">
        <v>1990</v>
      </c>
      <c r="BF439" s="421">
        <f t="shared" si="119"/>
        <v>4</v>
      </c>
      <c r="BG439" s="578">
        <v>4.3900000000000006</v>
      </c>
      <c r="BH439" t="s">
        <v>3876</v>
      </c>
      <c r="BI439" t="s">
        <v>3878</v>
      </c>
    </row>
    <row r="440" spans="1:61" s="8" customFormat="1" ht="12.75" customHeight="1" x14ac:dyDescent="0.25">
      <c r="A440" s="95" t="s">
        <v>4396</v>
      </c>
      <c r="B440" s="409" t="s">
        <v>673</v>
      </c>
      <c r="C440" s="734" t="s">
        <v>111</v>
      </c>
      <c r="D440" s="734" t="s">
        <v>3658</v>
      </c>
      <c r="E440" s="504">
        <v>22</v>
      </c>
      <c r="F440" s="33">
        <v>179</v>
      </c>
      <c r="G440" s="33" t="s">
        <v>36</v>
      </c>
      <c r="H440" s="33" t="s">
        <v>36</v>
      </c>
      <c r="I440" s="573">
        <v>590.04</v>
      </c>
      <c r="J440" s="430">
        <f t="shared" si="105"/>
        <v>1.5659955257270695</v>
      </c>
      <c r="K440" s="575">
        <v>2.31</v>
      </c>
      <c r="L440" s="406">
        <v>4</v>
      </c>
      <c r="M440" s="423">
        <f t="shared" si="106"/>
        <v>9.24</v>
      </c>
      <c r="N440" s="183" t="s">
        <v>674</v>
      </c>
      <c r="O440" s="505">
        <v>2.06</v>
      </c>
      <c r="P440" s="422">
        <v>45810</v>
      </c>
      <c r="Q440" s="422">
        <v>45826</v>
      </c>
      <c r="R440" s="423">
        <f t="shared" si="107"/>
        <v>12.135922330097088</v>
      </c>
      <c r="S440" s="474">
        <f>IF(INDEX(Historical!$D$7:$D$1190,MATCH(B440,Historical!$B$7:$B$1192,0))=0,"n/a",(INDEX(Historical!$C$7:$C$1190,MATCH(B440,Historical!$B$7:$B$1192,0))/INDEX(Historical!$D$7:$D$1190,MATCH(B440,Historical!$B$7:$B$1192,0))-1)*100)</f>
        <v>9.6730245231607661</v>
      </c>
      <c r="T440" s="474">
        <f>IF(INDEX(Historical!$F$7:$F$1190,MATCH(B440,Historical!$B$7:$B$1192,0))=0,"n/a",((INDEX(Historical!$C$7:$C$1190,MATCH(B440,Historical!$B$7:$B$1192,0))/INDEX(Historical!$F$7:$F$1190,MATCH(B440,Historical!$B$7:$B$1192,0)))^(1/3)-1)*100)</f>
        <v>9.3297586546608358</v>
      </c>
      <c r="U440" s="474">
        <f>IF(INDEX(Historical!$H$7:$H$1190,MATCH(B440,Historical!$B$7:$B$1192,0))=0,"n/a",((INDEX(Historical!$C$7:$C$1190,MATCH(B440,Historical!$B$7:$B$1192,0))/INDEX(Historical!$H$7:$H$1190,MATCH(B440,Historical!$B$7:$B$1192,0)))^(1/5)-1)*100)</f>
        <v>9.3022836498510397</v>
      </c>
      <c r="V440" s="474">
        <f>IF(INDEX(Historical!$M$7:$M$1190,MATCH(B440,Historical!$B$7:$B$1192,0))=0,"n/a",((INDEX(Historical!$C$7:$C$1190,MATCH(B440,Historical!$B$7:$B$1192,0))/INDEX(Historical!$M$7:$M$1190,MATCH(B440,Historical!$B$7:$B$1192,0)))^(1/10)-1)*100)</f>
        <v>11.502000410655544</v>
      </c>
      <c r="W440" s="475">
        <f t="shared" si="108"/>
        <v>0.80875354875081817</v>
      </c>
      <c r="X440" s="476">
        <f t="shared" si="109"/>
        <v>0.56480167880091303</v>
      </c>
      <c r="Y440" s="405"/>
      <c r="Z440" s="430">
        <f t="shared" si="110"/>
        <v>33.970588235294116</v>
      </c>
      <c r="AA440" s="581">
        <f t="shared" si="111"/>
        <v>21.692647058823528</v>
      </c>
      <c r="AB440" s="406">
        <v>12</v>
      </c>
      <c r="AC440" s="568">
        <v>27.2</v>
      </c>
      <c r="AD440" s="568">
        <v>3.45</v>
      </c>
      <c r="AE440" s="568">
        <v>2.09</v>
      </c>
      <c r="AF440" s="568">
        <v>5.46</v>
      </c>
      <c r="AG440" s="568">
        <v>26.5</v>
      </c>
      <c r="AH440" s="568">
        <v>-2.68</v>
      </c>
      <c r="AI440" s="568">
        <v>13.41</v>
      </c>
      <c r="AJ440" s="568">
        <v>16.470000000000002</v>
      </c>
      <c r="AK440" s="568">
        <v>6.29</v>
      </c>
      <c r="AL440" s="576">
        <v>84480</v>
      </c>
      <c r="AM440" s="571">
        <v>0.22</v>
      </c>
      <c r="AN440" s="568">
        <v>1.1299999999999999</v>
      </c>
      <c r="AO440" s="510">
        <f t="shared" si="112"/>
        <v>-10.824367883245419</v>
      </c>
      <c r="AP440" s="511">
        <f t="shared" si="113"/>
        <v>10.86827917557811</v>
      </c>
      <c r="AQ440" s="582">
        <f t="shared" si="114"/>
        <v>129.43588108535192</v>
      </c>
      <c r="AR440" s="430">
        <f>INDEX(Historical!$C$7:$C$1190,MATCH(B440,Historical!$B$7:$B$1214,0))*IF(AH440="n/a",1.03,IF(AH440&lt;0,1.01,IF(AH440&gt;10,1.1,(1+AH440/100))))</f>
        <v>8.1305000000000014</v>
      </c>
      <c r="AS440" s="581">
        <f t="shared" si="115"/>
        <v>8.9435500000000019</v>
      </c>
      <c r="AT440" s="581">
        <f t="shared" si="120"/>
        <v>9.5060992950000021</v>
      </c>
      <c r="AU440" s="581">
        <f t="shared" si="120"/>
        <v>10.104032940655502</v>
      </c>
      <c r="AV440" s="581">
        <f t="shared" si="120"/>
        <v>10.739576612622733</v>
      </c>
      <c r="AW440" s="430">
        <f t="shared" si="116"/>
        <v>47.42375884827824</v>
      </c>
      <c r="AX440" s="516">
        <f t="shared" si="117"/>
        <v>8.0373803213813027</v>
      </c>
      <c r="AY440" s="606">
        <v>0.13</v>
      </c>
      <c r="AZ440" s="571">
        <v>38.43</v>
      </c>
      <c r="BA440" s="571">
        <v>-1.82</v>
      </c>
      <c r="BB440" s="571">
        <v>7.1999999999999993</v>
      </c>
      <c r="BC440" s="571">
        <v>17.8</v>
      </c>
      <c r="BD440" s="591"/>
      <c r="BE440" s="421">
        <v>2004</v>
      </c>
      <c r="BF440" s="421">
        <f t="shared" si="119"/>
        <v>2</v>
      </c>
      <c r="BG440" s="578">
        <v>8.1199999999999992</v>
      </c>
      <c r="BH440" t="s">
        <v>3876</v>
      </c>
      <c r="BI440" t="s">
        <v>3877</v>
      </c>
    </row>
    <row r="441" spans="1:61" s="8" customFormat="1" ht="12.75" customHeight="1" x14ac:dyDescent="0.25">
      <c r="A441" s="577" t="s">
        <v>4397</v>
      </c>
      <c r="B441" s="409" t="s">
        <v>3428</v>
      </c>
      <c r="C441" s="734" t="s">
        <v>111</v>
      </c>
      <c r="D441" s="734" t="s">
        <v>209</v>
      </c>
      <c r="E441" s="504">
        <v>11</v>
      </c>
      <c r="F441" s="33">
        <v>491</v>
      </c>
      <c r="G441" s="33" t="s">
        <v>105</v>
      </c>
      <c r="H441" s="33" t="s">
        <v>105</v>
      </c>
      <c r="I441" s="573">
        <v>218.77</v>
      </c>
      <c r="J441" s="430">
        <f t="shared" si="105"/>
        <v>0.5668053206563971</v>
      </c>
      <c r="K441" s="575">
        <v>0.31</v>
      </c>
      <c r="L441" s="406">
        <v>4</v>
      </c>
      <c r="M441" s="423">
        <f t="shared" si="106"/>
        <v>1.24</v>
      </c>
      <c r="N441" s="183" t="s">
        <v>318</v>
      </c>
      <c r="O441" s="505">
        <v>0.3</v>
      </c>
      <c r="P441" s="422">
        <v>45721</v>
      </c>
      <c r="Q441" s="422">
        <v>45735</v>
      </c>
      <c r="R441" s="423">
        <f t="shared" si="107"/>
        <v>3.3333333333333366</v>
      </c>
      <c r="S441" s="474">
        <f>IF(INDEX(Historical!$D$7:$D$1190,MATCH(B441,Historical!$B$7:$B$1192,0))=0,"n/a",(INDEX(Historical!$C$7:$C$1190,MATCH(B441,Historical!$B$7:$B$1192,0))/INDEX(Historical!$D$7:$D$1190,MATCH(B441,Historical!$B$7:$B$1192,0))-1)*100)</f>
        <v>3.4482758620689724</v>
      </c>
      <c r="T441" s="474">
        <f>IF(INDEX(Historical!$F$7:$F$1190,MATCH(B441,Historical!$B$7:$B$1192,0))=0,"n/a",((INDEX(Historical!$C$7:$C$1190,MATCH(B441,Historical!$B$7:$B$1192,0))/INDEX(Historical!$F$7:$F$1190,MATCH(B441,Historical!$B$7:$B$1192,0)))^(1/3)-1)*100)</f>
        <v>3.5744168651286268</v>
      </c>
      <c r="U441" s="474">
        <f>IF(INDEX(Historical!$H$7:$H$1190,MATCH(B441,Historical!$B$7:$B$1192,0))=0,"n/a",((INDEX(Historical!$C$7:$C$1190,MATCH(B441,Historical!$B$7:$B$1192,0))/INDEX(Historical!$H$7:$H$1190,MATCH(B441,Historical!$B$7:$B$1192,0)))^(1/5)-1)*100)</f>
        <v>3.7137289336648172</v>
      </c>
      <c r="V441" s="474" t="str">
        <f>IF(INDEX(Historical!$M$7:$M$1190,MATCH(B441,Historical!$B$7:$B$1192,0))=0,"n/a",((INDEX(Historical!$C$7:$C$1190,MATCH(B441,Historical!$B$7:$B$1192,0))/INDEX(Historical!$M$7:$M$1190,MATCH(B441,Historical!$B$7:$B$1192,0)))^(1/10)-1)*100)</f>
        <v>n/a</v>
      </c>
      <c r="W441" s="475" t="str">
        <f t="shared" si="108"/>
        <v>n/a</v>
      </c>
      <c r="X441" s="476">
        <f t="shared" si="109"/>
        <v>0.27693728066106021</v>
      </c>
      <c r="Y441" s="574"/>
      <c r="Z441" s="430">
        <f t="shared" si="110"/>
        <v>31</v>
      </c>
      <c r="AA441" s="581">
        <f t="shared" si="111"/>
        <v>54.692500000000003</v>
      </c>
      <c r="AB441" s="406">
        <v>12</v>
      </c>
      <c r="AC441" s="568">
        <v>4</v>
      </c>
      <c r="AD441" s="568" t="s">
        <v>135</v>
      </c>
      <c r="AE441" s="568">
        <v>4.26</v>
      </c>
      <c r="AF441" s="568">
        <v>3.08</v>
      </c>
      <c r="AG441" s="568">
        <v>5.7799999999999994</v>
      </c>
      <c r="AH441" s="568">
        <v>11.59</v>
      </c>
      <c r="AI441" s="568">
        <v>12.920000000000002</v>
      </c>
      <c r="AJ441" s="568">
        <v>13.41</v>
      </c>
      <c r="AK441" s="568" t="s">
        <v>135</v>
      </c>
      <c r="AL441" s="576">
        <v>4610</v>
      </c>
      <c r="AM441" s="571">
        <v>0.77999999999999992</v>
      </c>
      <c r="AN441" s="568">
        <v>0.32</v>
      </c>
      <c r="AO441" s="510">
        <f t="shared" si="112"/>
        <v>-50.411965745678785</v>
      </c>
      <c r="AP441" s="511">
        <f t="shared" si="113"/>
        <v>4.2805342543212141</v>
      </c>
      <c r="AQ441" s="582">
        <f t="shared" si="114"/>
        <v>173.6200934791807</v>
      </c>
      <c r="AR441" s="430">
        <f>INDEX(Historical!$C$7:$C$1190,MATCH(B441,Historical!$B$7:$B$1214,0))*IF(AH441="n/a",1.03,IF(AH441&lt;0,1.01,IF(AH441&gt;10,1.1,(1+AH441/100))))</f>
        <v>1.32</v>
      </c>
      <c r="AS441" s="581">
        <f t="shared" si="115"/>
        <v>1.4520000000000002</v>
      </c>
      <c r="AT441" s="581">
        <f t="shared" si="120"/>
        <v>1.4955600000000002</v>
      </c>
      <c r="AU441" s="581">
        <f t="shared" si="120"/>
        <v>1.5404268000000003</v>
      </c>
      <c r="AV441" s="581">
        <f t="shared" si="120"/>
        <v>1.5866396040000004</v>
      </c>
      <c r="AW441" s="430">
        <f t="shared" si="116"/>
        <v>7.3946264040000012</v>
      </c>
      <c r="AX441" s="516">
        <f t="shared" si="117"/>
        <v>3.3800916048818395</v>
      </c>
      <c r="AY441" s="606">
        <v>1.57</v>
      </c>
      <c r="AZ441" s="571">
        <v>63.870000000000005</v>
      </c>
      <c r="BA441" s="571">
        <v>-5.6800000000000006</v>
      </c>
      <c r="BB441" s="571">
        <v>4.18</v>
      </c>
      <c r="BC441" s="571">
        <v>18.649999999999999</v>
      </c>
      <c r="BD441" s="591"/>
      <c r="BE441" s="421">
        <v>2015</v>
      </c>
      <c r="BF441" s="421">
        <f t="shared" si="119"/>
        <v>1</v>
      </c>
      <c r="BG441" s="578">
        <v>3.46</v>
      </c>
      <c r="BH441" t="s">
        <v>3876</v>
      </c>
      <c r="BI441" t="s">
        <v>3877</v>
      </c>
    </row>
    <row r="442" spans="1:61" s="8" customFormat="1" x14ac:dyDescent="0.25">
      <c r="A442" s="577" t="s">
        <v>4858</v>
      </c>
      <c r="B442" s="409" t="s">
        <v>4848</v>
      </c>
      <c r="C442" s="734" t="s">
        <v>130</v>
      </c>
      <c r="D442" s="734" t="s">
        <v>3644</v>
      </c>
      <c r="E442" s="504">
        <v>6</v>
      </c>
      <c r="F442" s="33">
        <v>632</v>
      </c>
      <c r="G442" s="33" t="s">
        <v>105</v>
      </c>
      <c r="H442" s="33" t="s">
        <v>105</v>
      </c>
      <c r="I442" s="573">
        <v>145.56</v>
      </c>
      <c r="J442" s="430">
        <f t="shared" si="105"/>
        <v>1.2091233855454795</v>
      </c>
      <c r="K442" s="575">
        <v>0.44</v>
      </c>
      <c r="L442" s="406">
        <v>4</v>
      </c>
      <c r="M442" s="423">
        <f t="shared" si="106"/>
        <v>1.76</v>
      </c>
      <c r="N442" s="183" t="s">
        <v>106</v>
      </c>
      <c r="O442" s="505">
        <v>0.40749999999999997</v>
      </c>
      <c r="P442" s="422">
        <v>45691</v>
      </c>
      <c r="Q442" s="422">
        <v>45706</v>
      </c>
      <c r="R442" s="423">
        <f t="shared" si="107"/>
        <v>7.9754601226993946</v>
      </c>
      <c r="S442" s="474">
        <f>IF(INDEX(Historical!$D$7:$D$1190,MATCH(B442,Historical!$B$7:$B$1192,0))=0,"n/a",(INDEX(Historical!$C$7:$C$1190,MATCH(B442,Historical!$B$7:$B$1192,0))/INDEX(Historical!$D$7:$D$1190,MATCH(B442,Historical!$B$7:$B$1192,0))-1)*100)</f>
        <v>7.9470198675496651</v>
      </c>
      <c r="T442" s="474">
        <f>IF(INDEX(Historical!$F$7:$F$1190,MATCH(B442,Historical!$B$7:$B$1192,0))=0,"n/a",((INDEX(Historical!$C$7:$C$1190,MATCH(B442,Historical!$B$7:$B$1192,0))/INDEX(Historical!$F$7:$F$1190,MATCH(B442,Historical!$B$7:$B$1192,0)))^(1/3)-1)*100)</f>
        <v>7.8321052084106446</v>
      </c>
      <c r="U442" s="474">
        <f>IF(INDEX(Historical!$H$7:$H$1190,MATCH(B442,Historical!$B$7:$B$1192,0))=0,"n/a",((INDEX(Historical!$C$7:$C$1190,MATCH(B442,Historical!$B$7:$B$1192,0))/INDEX(Historical!$H$7:$H$1190,MATCH(B442,Historical!$B$7:$B$1192,0)))^(1/5)-1)*100)</f>
        <v>68.500530169137576</v>
      </c>
      <c r="V442" s="474">
        <f>IF(INDEX(Historical!$M$7:$M$1190,MATCH(B442,Historical!$B$7:$B$1192,0))=0,"n/a",((INDEX(Historical!$C$7:$C$1190,MATCH(B442,Historical!$B$7:$B$1192,0))/INDEX(Historical!$M$7:$M$1190,MATCH(B442,Historical!$B$7:$B$1192,0)))^(1/10)-1)*100)</f>
        <v>11.681023261327429</v>
      </c>
      <c r="W442" s="475">
        <f t="shared" si="108"/>
        <v>5.8642576627617462</v>
      </c>
      <c r="X442" s="476" t="str">
        <f t="shared" si="109"/>
        <v>n/a</v>
      </c>
      <c r="Y442" s="449"/>
      <c r="Z442" s="430">
        <f t="shared" si="110"/>
        <v>74.576271186440678</v>
      </c>
      <c r="AA442" s="581">
        <f t="shared" si="111"/>
        <v>61.677966101694921</v>
      </c>
      <c r="AB442" s="406">
        <v>12</v>
      </c>
      <c r="AC442" s="568">
        <v>2.36</v>
      </c>
      <c r="AD442" s="568">
        <v>3.92</v>
      </c>
      <c r="AE442" s="568">
        <v>0.96</v>
      </c>
      <c r="AF442" s="568">
        <v>17.3</v>
      </c>
      <c r="AG442" s="568">
        <v>17.66</v>
      </c>
      <c r="AH442" s="568">
        <v>14.31</v>
      </c>
      <c r="AI442" s="568">
        <v>14.729999999999999</v>
      </c>
      <c r="AJ442" s="568">
        <v>-20.43</v>
      </c>
      <c r="AK442" s="568">
        <v>15.709999999999999</v>
      </c>
      <c r="AL442" s="576">
        <v>28160</v>
      </c>
      <c r="AM442" s="571">
        <v>1</v>
      </c>
      <c r="AN442" s="568">
        <v>4.8600000000000003</v>
      </c>
      <c r="AO442" s="510">
        <f t="shared" si="112"/>
        <v>8.0316874529881375</v>
      </c>
      <c r="AP442" s="511">
        <f t="shared" si="113"/>
        <v>69.709653554683058</v>
      </c>
      <c r="AQ442" s="582">
        <f t="shared" si="114"/>
        <v>588.64724514702561</v>
      </c>
      <c r="AR442" s="430">
        <f>INDEX(Historical!$C$7:$C$1190,MATCH(B442,Historical!$B$7:$B$1214,0))*IF(AH442="n/a",1.03,IF(AH442&lt;0,1.01,IF(AH442&gt;10,1.1,(1+AH442/100))))</f>
        <v>1.7929999999999999</v>
      </c>
      <c r="AS442" s="581">
        <f t="shared" si="115"/>
        <v>1.9723000000000002</v>
      </c>
      <c r="AT442" s="581">
        <f t="shared" si="120"/>
        <v>2.1695300000000004</v>
      </c>
      <c r="AU442" s="581">
        <f t="shared" si="120"/>
        <v>2.3864830000000006</v>
      </c>
      <c r="AV442" s="581">
        <f t="shared" si="120"/>
        <v>2.6251313000000009</v>
      </c>
      <c r="AW442" s="430">
        <f t="shared" si="116"/>
        <v>10.946444300000001</v>
      </c>
      <c r="AX442" s="516">
        <f t="shared" si="117"/>
        <v>7.5202282907392144</v>
      </c>
      <c r="AY442" s="606">
        <v>1.1599999999999999</v>
      </c>
      <c r="AZ442" s="571">
        <v>91.2</v>
      </c>
      <c r="BA442" s="571">
        <v>-17.28</v>
      </c>
      <c r="BB442" s="571">
        <v>-5.59</v>
      </c>
      <c r="BC442" s="571">
        <v>20.47</v>
      </c>
      <c r="BD442" s="591"/>
      <c r="BE442" s="421">
        <v>2020</v>
      </c>
      <c r="BF442" s="421">
        <f t="shared" si="119"/>
        <v>1</v>
      </c>
      <c r="BG442" s="578">
        <v>2.09</v>
      </c>
      <c r="BH442" t="s">
        <v>3876</v>
      </c>
      <c r="BI442" t="s">
        <v>3877</v>
      </c>
    </row>
    <row r="443" spans="1:61" s="8" customFormat="1" ht="12.75" customHeight="1" x14ac:dyDescent="0.25">
      <c r="A443" s="95" t="s">
        <v>4398</v>
      </c>
      <c r="B443" s="409" t="s">
        <v>1404</v>
      </c>
      <c r="C443" s="734" t="s">
        <v>107</v>
      </c>
      <c r="D443" s="734" t="s">
        <v>3652</v>
      </c>
      <c r="E443" s="504">
        <v>16</v>
      </c>
      <c r="F443" s="33">
        <v>253</v>
      </c>
      <c r="G443" s="33" t="s">
        <v>105</v>
      </c>
      <c r="H443" s="33" t="s">
        <v>105</v>
      </c>
      <c r="I443" s="573">
        <v>94.03</v>
      </c>
      <c r="J443" s="430">
        <f t="shared" si="105"/>
        <v>2.7225353610549825</v>
      </c>
      <c r="K443" s="575">
        <v>0.64</v>
      </c>
      <c r="L443" s="406">
        <v>4</v>
      </c>
      <c r="M443" s="423">
        <f t="shared" si="106"/>
        <v>2.56</v>
      </c>
      <c r="N443" s="183" t="s">
        <v>567</v>
      </c>
      <c r="O443" s="505">
        <v>0.62</v>
      </c>
      <c r="P443" s="422">
        <v>45722</v>
      </c>
      <c r="Q443" s="422">
        <v>45730</v>
      </c>
      <c r="R443" s="423">
        <f t="shared" si="107"/>
        <v>3.2258064516129057</v>
      </c>
      <c r="S443" s="474">
        <f>IF(INDEX(Historical!$D$7:$D$1190,MATCH(B443,Historical!$B$7:$B$1192,0))=0,"n/a",(INDEX(Historical!$C$7:$C$1190,MATCH(B443,Historical!$B$7:$B$1192,0))/INDEX(Historical!$D$7:$D$1190,MATCH(B443,Historical!$B$7:$B$1192,0))-1)*100)</f>
        <v>2.5000000000000133</v>
      </c>
      <c r="T443" s="474">
        <f>IF(INDEX(Historical!$F$7:$F$1190,MATCH(B443,Historical!$B$7:$B$1192,0))=0,"n/a",((INDEX(Historical!$C$7:$C$1190,MATCH(B443,Historical!$B$7:$B$1192,0))/INDEX(Historical!$F$7:$F$1190,MATCH(B443,Historical!$B$7:$B$1192,0)))^(1/3)-1)*100)</f>
        <v>17.927370799407338</v>
      </c>
      <c r="U443" s="474">
        <f>IF(INDEX(Historical!$H$7:$H$1190,MATCH(B443,Historical!$B$7:$B$1192,0))=0,"n/a",((INDEX(Historical!$C$7:$C$1190,MATCH(B443,Historical!$B$7:$B$1192,0))/INDEX(Historical!$H$7:$H$1190,MATCH(B443,Historical!$B$7:$B$1192,0)))^(1/5)-1)*100)</f>
        <v>14.31755108178514</v>
      </c>
      <c r="V443" s="474">
        <f>IF(INDEX(Historical!$M$7:$M$1190,MATCH(B443,Historical!$B$7:$B$1192,0))=0,"n/a",((INDEX(Historical!$C$7:$C$1190,MATCH(B443,Historical!$B$7:$B$1192,0))/INDEX(Historical!$M$7:$M$1190,MATCH(B443,Historical!$B$7:$B$1192,0)))^(1/10)-1)*100)</f>
        <v>13.392337149897692</v>
      </c>
      <c r="W443" s="475">
        <f t="shared" si="108"/>
        <v>1.0690853225640691</v>
      </c>
      <c r="X443" s="476">
        <f t="shared" si="109"/>
        <v>0.84970629565490441</v>
      </c>
      <c r="Y443" s="405"/>
      <c r="Z443" s="430">
        <f t="shared" si="110"/>
        <v>31.960049937578027</v>
      </c>
      <c r="AA443" s="581">
        <f t="shared" si="111"/>
        <v>11.739076154806492</v>
      </c>
      <c r="AB443" s="406">
        <v>12</v>
      </c>
      <c r="AC443" s="568">
        <v>8.01</v>
      </c>
      <c r="AD443" s="568" t="s">
        <v>135</v>
      </c>
      <c r="AE443" s="568">
        <v>2.33</v>
      </c>
      <c r="AF443" s="568">
        <v>1.79</v>
      </c>
      <c r="AG443" s="568">
        <v>16.689999999999998</v>
      </c>
      <c r="AH443" s="568">
        <v>37.99</v>
      </c>
      <c r="AI443" s="568">
        <v>5.3100000000000005</v>
      </c>
      <c r="AJ443" s="568">
        <v>16.850000000000001</v>
      </c>
      <c r="AK443" s="568" t="s">
        <v>135</v>
      </c>
      <c r="AL443" s="576">
        <v>519.29999999999995</v>
      </c>
      <c r="AM443" s="571">
        <v>2.67</v>
      </c>
      <c r="AN443" s="568">
        <v>0.28000000000000003</v>
      </c>
      <c r="AO443" s="510">
        <f t="shared" si="112"/>
        <v>5.3010102880336323</v>
      </c>
      <c r="AP443" s="511">
        <f t="shared" si="113"/>
        <v>17.040086442840124</v>
      </c>
      <c r="AQ443" s="582">
        <f t="shared" si="114"/>
        <v>-3.3610469218232186</v>
      </c>
      <c r="AR443" s="430">
        <f>INDEX(Historical!$C$7:$C$1190,MATCH(B443,Historical!$B$7:$B$1214,0))*IF(AH443="n/a",1.03,IF(AH443&lt;0,1.01,IF(AH443&gt;10,1.1,(1+AH443/100))))</f>
        <v>2.706</v>
      </c>
      <c r="AS443" s="581">
        <f t="shared" si="115"/>
        <v>2.8496885999999999</v>
      </c>
      <c r="AT443" s="581">
        <f t="shared" si="120"/>
        <v>2.9351792579999998</v>
      </c>
      <c r="AU443" s="581">
        <f t="shared" si="120"/>
        <v>3.0232346357399997</v>
      </c>
      <c r="AV443" s="581">
        <f t="shared" si="120"/>
        <v>3.1139316748121999</v>
      </c>
      <c r="AW443" s="430">
        <f t="shared" si="116"/>
        <v>14.628034168552199</v>
      </c>
      <c r="AX443" s="516">
        <f t="shared" si="117"/>
        <v>15.556773549454642</v>
      </c>
      <c r="AY443" s="606">
        <v>0.99</v>
      </c>
      <c r="AZ443" s="571">
        <v>47.660000000000004</v>
      </c>
      <c r="BA443" s="571">
        <v>-6.17</v>
      </c>
      <c r="BB443" s="571">
        <v>3.64</v>
      </c>
      <c r="BC443" s="571">
        <v>12.540000000000001</v>
      </c>
      <c r="BD443" s="591"/>
      <c r="BE443" s="421">
        <v>2010</v>
      </c>
      <c r="BF443" s="421">
        <f t="shared" si="119"/>
        <v>1</v>
      </c>
      <c r="BG443" s="578">
        <v>1.48</v>
      </c>
      <c r="BH443" t="s">
        <v>3876</v>
      </c>
      <c r="BI443" t="s">
        <v>3877</v>
      </c>
    </row>
    <row r="444" spans="1:61" s="8" customFormat="1" ht="12.75" customHeight="1" x14ac:dyDescent="0.25">
      <c r="A444" s="577" t="s">
        <v>3753</v>
      </c>
      <c r="B444" s="409" t="s">
        <v>3752</v>
      </c>
      <c r="C444" s="734" t="s">
        <v>3636</v>
      </c>
      <c r="D444" s="734" t="s">
        <v>4812</v>
      </c>
      <c r="E444" s="504">
        <v>10</v>
      </c>
      <c r="F444" s="33">
        <v>510</v>
      </c>
      <c r="G444" s="33" t="s">
        <v>105</v>
      </c>
      <c r="H444" s="33" t="s">
        <v>105</v>
      </c>
      <c r="I444" s="573">
        <v>32.229999999999997</v>
      </c>
      <c r="J444" s="430">
        <f t="shared" si="105"/>
        <v>7.0741545144275522</v>
      </c>
      <c r="K444" s="575">
        <v>0.56999999999999995</v>
      </c>
      <c r="L444" s="406">
        <v>4</v>
      </c>
      <c r="M444" s="423">
        <f t="shared" si="106"/>
        <v>2.2799999999999998</v>
      </c>
      <c r="N444" s="183" t="s">
        <v>311</v>
      </c>
      <c r="O444" s="505">
        <v>0.56000000000000005</v>
      </c>
      <c r="P444" s="422">
        <v>45639</v>
      </c>
      <c r="Q444" s="422">
        <v>45657</v>
      </c>
      <c r="R444" s="423">
        <f t="shared" si="107"/>
        <v>1.7857142857142672</v>
      </c>
      <c r="S444" s="474">
        <f>IF(INDEX(Historical!$D$7:$D$1190,MATCH(B444,Historical!$B$7:$B$1192,0))=0,"n/a",(INDEX(Historical!$C$7:$C$1190,MATCH(B444,Historical!$B$7:$B$1192,0))/INDEX(Historical!$D$7:$D$1190,MATCH(B444,Historical!$B$7:$B$1192,0))-1)*100)</f>
        <v>0.89686098654708779</v>
      </c>
      <c r="T444" s="474">
        <f>IF(INDEX(Historical!$F$7:$F$1190,MATCH(B444,Historical!$B$7:$B$1192,0))=0,"n/a",((INDEX(Historical!$C$7:$C$1190,MATCH(B444,Historical!$B$7:$B$1192,0))/INDEX(Historical!$F$7:$F$1190,MATCH(B444,Historical!$B$7:$B$1192,0)))^(1/3)-1)*100)</f>
        <v>12.269502440536373</v>
      </c>
      <c r="U444" s="474">
        <f>IF(INDEX(Historical!$H$7:$H$1190,MATCH(B444,Historical!$B$7:$B$1192,0))=0,"n/a",((INDEX(Historical!$C$7:$C$1190,MATCH(B444,Historical!$B$7:$B$1192,0))/INDEX(Historical!$H$7:$H$1190,MATCH(B444,Historical!$B$7:$B$1192,0)))^(1/5)-1)*100)</f>
        <v>12.118107748863839</v>
      </c>
      <c r="V444" s="474" t="str">
        <f>IF(INDEX(Historical!$M$7:$M$1190,MATCH(B444,Historical!$B$7:$B$1192,0))=0,"n/a",((INDEX(Historical!$C$7:$C$1190,MATCH(B444,Historical!$B$7:$B$1192,0))/INDEX(Historical!$M$7:$M$1190,MATCH(B444,Historical!$B$7:$B$1192,0)))^(1/10)-1)*100)</f>
        <v>n/a</v>
      </c>
      <c r="W444" s="475" t="str">
        <f t="shared" si="108"/>
        <v>n/a</v>
      </c>
      <c r="X444" s="476" t="str">
        <f t="shared" si="109"/>
        <v>n/a</v>
      </c>
      <c r="Y444" s="574"/>
      <c r="Z444" s="430">
        <f t="shared" si="110"/>
        <v>367.74193548387098</v>
      </c>
      <c r="AA444" s="581">
        <f t="shared" si="111"/>
        <v>51.983870967741929</v>
      </c>
      <c r="AB444" s="406">
        <v>12</v>
      </c>
      <c r="AC444" s="568">
        <v>0.62</v>
      </c>
      <c r="AD444" s="568" t="s">
        <v>135</v>
      </c>
      <c r="AE444" s="568">
        <v>5.73</v>
      </c>
      <c r="AF444" s="568">
        <v>3.73</v>
      </c>
      <c r="AG444" s="568">
        <v>6.1899999999999995</v>
      </c>
      <c r="AH444" s="568">
        <v>-46.28</v>
      </c>
      <c r="AI444" s="568">
        <v>3.55</v>
      </c>
      <c r="AJ444" s="568" t="s">
        <v>135</v>
      </c>
      <c r="AK444" s="568">
        <v>-15</v>
      </c>
      <c r="AL444" s="576">
        <v>4360</v>
      </c>
      <c r="AM444" s="571">
        <v>8.61</v>
      </c>
      <c r="AN444" s="568">
        <v>3.42</v>
      </c>
      <c r="AO444" s="510">
        <f t="shared" si="112"/>
        <v>-32.791608704450539</v>
      </c>
      <c r="AP444" s="511">
        <f t="shared" si="113"/>
        <v>19.19226226329139</v>
      </c>
      <c r="AQ444" s="582">
        <f t="shared" si="114"/>
        <v>193.5603959889514</v>
      </c>
      <c r="AR444" s="430">
        <f>INDEX(Historical!$C$7:$C$1190,MATCH(B444,Historical!$B$7:$B$1214,0))*IF(AH444="n/a",1.03,IF(AH444&lt;0,1.01,IF(AH444&gt;10,1.1,(1+AH444/100))))</f>
        <v>2.2725</v>
      </c>
      <c r="AS444" s="581">
        <f t="shared" si="115"/>
        <v>2.3531737500000003</v>
      </c>
      <c r="AT444" s="581">
        <f t="shared" si="120"/>
        <v>2.3767054875000002</v>
      </c>
      <c r="AU444" s="581">
        <f t="shared" si="120"/>
        <v>2.4004725423750002</v>
      </c>
      <c r="AV444" s="581">
        <f t="shared" si="120"/>
        <v>2.4244772677987503</v>
      </c>
      <c r="AW444" s="430">
        <f t="shared" si="116"/>
        <v>11.827329047673752</v>
      </c>
      <c r="AX444" s="516">
        <f t="shared" si="117"/>
        <v>36.696646129921668</v>
      </c>
      <c r="AY444" s="606">
        <v>1.1100000000000001</v>
      </c>
      <c r="AZ444" s="571">
        <v>15.02</v>
      </c>
      <c r="BA444" s="571">
        <v>-34.43</v>
      </c>
      <c r="BB444" s="571">
        <v>2.63</v>
      </c>
      <c r="BC444" s="571">
        <v>-10.85</v>
      </c>
      <c r="BD444" s="591"/>
      <c r="BE444" s="421">
        <v>2015</v>
      </c>
      <c r="BF444" s="421">
        <f t="shared" si="119"/>
        <v>1</v>
      </c>
      <c r="BG444" s="578">
        <v>1.29</v>
      </c>
      <c r="BH444" t="s">
        <v>3876</v>
      </c>
      <c r="BI444" t="s">
        <v>3878</v>
      </c>
    </row>
    <row r="445" spans="1:61" s="8" customFormat="1" ht="12.75" customHeight="1" x14ac:dyDescent="0.25">
      <c r="A445" s="8" t="s">
        <v>4399</v>
      </c>
      <c r="B445" s="409" t="s">
        <v>1239</v>
      </c>
      <c r="C445" s="734" t="s">
        <v>111</v>
      </c>
      <c r="D445" s="734" t="s">
        <v>3675</v>
      </c>
      <c r="E445" s="504">
        <v>14</v>
      </c>
      <c r="F445" s="33">
        <v>332</v>
      </c>
      <c r="G445" s="33" t="s">
        <v>105</v>
      </c>
      <c r="H445" s="33" t="s">
        <v>105</v>
      </c>
      <c r="I445" s="573">
        <v>55.22</v>
      </c>
      <c r="J445" s="430">
        <f t="shared" si="105"/>
        <v>4.3462513582035491</v>
      </c>
      <c r="K445" s="575">
        <v>0.6</v>
      </c>
      <c r="L445" s="406">
        <v>4</v>
      </c>
      <c r="M445" s="423">
        <f t="shared" si="106"/>
        <v>2.4</v>
      </c>
      <c r="N445" s="183" t="s">
        <v>580</v>
      </c>
      <c r="O445" s="505">
        <v>0.56999999999999995</v>
      </c>
      <c r="P445" s="775">
        <v>45450</v>
      </c>
      <c r="Q445" s="775">
        <v>45464</v>
      </c>
      <c r="R445" s="423">
        <f t="shared" si="107"/>
        <v>5.2631578947368478</v>
      </c>
      <c r="S445" s="474">
        <f>IF(INDEX(Historical!$D$7:$D$1190,MATCH(B445,Historical!$B$7:$B$1192,0))=0,"n/a",(INDEX(Historical!$C$7:$C$1190,MATCH(B445,Historical!$B$7:$B$1192,0))/INDEX(Historical!$D$7:$D$1190,MATCH(B445,Historical!$B$7:$B$1192,0))-1)*100)</f>
        <v>6.2780269058295923</v>
      </c>
      <c r="T445" s="474">
        <f>IF(INDEX(Historical!$F$7:$F$1190,MATCH(B445,Historical!$B$7:$B$1192,0))=0,"n/a",((INDEX(Historical!$C$7:$C$1190,MATCH(B445,Historical!$B$7:$B$1192,0))/INDEX(Historical!$F$7:$F$1190,MATCH(B445,Historical!$B$7:$B$1192,0)))^(1/3)-1)*100)</f>
        <v>10.637774797740441</v>
      </c>
      <c r="U445" s="474">
        <f>IF(INDEX(Historical!$H$7:$H$1190,MATCH(B445,Historical!$B$7:$B$1192,0))=0,"n/a",((INDEX(Historical!$C$7:$C$1190,MATCH(B445,Historical!$B$7:$B$1192,0))/INDEX(Historical!$H$7:$H$1190,MATCH(B445,Historical!$B$7:$B$1192,0)))^(1/5)-1)*100)</f>
        <v>14.581214173830027</v>
      </c>
      <c r="V445" s="474">
        <f>IF(INDEX(Historical!$M$7:$M$1190,MATCH(B445,Historical!$B$7:$B$1192,0))=0,"n/a",((INDEX(Historical!$C$7:$C$1190,MATCH(B445,Historical!$B$7:$B$1192,0))/INDEX(Historical!$M$7:$M$1190,MATCH(B445,Historical!$B$7:$B$1192,0)))^(1/10)-1)*100)</f>
        <v>20.407811319261036</v>
      </c>
      <c r="W445" s="475">
        <f t="shared" si="108"/>
        <v>0.71449181618354995</v>
      </c>
      <c r="X445" s="476" t="str">
        <f t="shared" si="109"/>
        <v>n/a</v>
      </c>
      <c r="Y445" s="439"/>
      <c r="Z445" s="430">
        <f t="shared" si="110"/>
        <v>228.57142857142856</v>
      </c>
      <c r="AA445" s="581">
        <f t="shared" si="111"/>
        <v>52.590476190476188</v>
      </c>
      <c r="AB445" s="406">
        <v>12</v>
      </c>
      <c r="AC445" s="568">
        <v>1.05</v>
      </c>
      <c r="AD445" s="568">
        <v>15.41</v>
      </c>
      <c r="AE445" s="568">
        <v>0.31</v>
      </c>
      <c r="AF445" s="568">
        <v>18.09</v>
      </c>
      <c r="AG445" s="569">
        <v>31.5</v>
      </c>
      <c r="AH445" s="568">
        <v>-41.17</v>
      </c>
      <c r="AI445" s="568">
        <v>48.809999999999995</v>
      </c>
      <c r="AJ445" s="568">
        <v>-8.34</v>
      </c>
      <c r="AK445" s="568">
        <v>3.42</v>
      </c>
      <c r="AL445" s="576">
        <v>2080</v>
      </c>
      <c r="AM445" s="571">
        <v>5.4</v>
      </c>
      <c r="AN445" s="568">
        <v>3.89</v>
      </c>
      <c r="AO445" s="510">
        <f t="shared" si="112"/>
        <v>-33.663010658442616</v>
      </c>
      <c r="AP445" s="511">
        <f t="shared" si="113"/>
        <v>18.927465532033576</v>
      </c>
      <c r="AQ445" s="582">
        <f t="shared" si="114"/>
        <v>550.25181935264789</v>
      </c>
      <c r="AR445" s="430">
        <f>INDEX(Historical!$C$7:$C$1190,MATCH(B445,Historical!$B$7:$B$1214,0))*IF(AH445="n/a",1.03,IF(AH445&lt;0,1.01,IF(AH445&gt;10,1.1,(1+AH445/100))))</f>
        <v>2.3936999999999999</v>
      </c>
      <c r="AS445" s="581">
        <f t="shared" si="115"/>
        <v>2.63307</v>
      </c>
      <c r="AT445" s="581">
        <f t="shared" si="120"/>
        <v>2.7231209939999999</v>
      </c>
      <c r="AU445" s="581">
        <f t="shared" si="120"/>
        <v>2.8162517319947997</v>
      </c>
      <c r="AV445" s="581">
        <f t="shared" si="120"/>
        <v>2.9125675412290217</v>
      </c>
      <c r="AW445" s="430">
        <f t="shared" si="116"/>
        <v>13.478710267223821</v>
      </c>
      <c r="AX445" s="516">
        <f t="shared" si="117"/>
        <v>24.409109502397357</v>
      </c>
      <c r="AY445" s="606">
        <v>0.49</v>
      </c>
      <c r="AZ445" s="571">
        <v>25.1</v>
      </c>
      <c r="BA445" s="571">
        <v>-42.47</v>
      </c>
      <c r="BB445" s="571">
        <v>-2.4299999999999997</v>
      </c>
      <c r="BC445" s="571">
        <v>-23.69</v>
      </c>
      <c r="BD445" s="591"/>
      <c r="BE445" s="421">
        <v>2011</v>
      </c>
      <c r="BF445" s="421">
        <f t="shared" si="119"/>
        <v>1</v>
      </c>
      <c r="BG445" s="578">
        <v>1.95</v>
      </c>
      <c r="BH445" t="s">
        <v>3876</v>
      </c>
      <c r="BI445" t="s">
        <v>3877</v>
      </c>
    </row>
    <row r="446" spans="1:61" s="8" customFormat="1" ht="12.75" customHeight="1" x14ac:dyDescent="0.25">
      <c r="A446" s="577" t="s">
        <v>4961</v>
      </c>
      <c r="B446" s="409" t="s">
        <v>4958</v>
      </c>
      <c r="C446" s="734" t="s">
        <v>122</v>
      </c>
      <c r="D446" s="734" t="s">
        <v>3518</v>
      </c>
      <c r="E446" s="504">
        <v>8</v>
      </c>
      <c r="F446" s="33">
        <v>581</v>
      </c>
      <c r="G446" s="33" t="s">
        <v>105</v>
      </c>
      <c r="H446" s="33" t="s">
        <v>105</v>
      </c>
      <c r="I446" s="573">
        <v>57.62</v>
      </c>
      <c r="J446" s="430">
        <f t="shared" si="105"/>
        <v>3.7834085387018401</v>
      </c>
      <c r="K446" s="575">
        <v>0.54500000000000004</v>
      </c>
      <c r="L446" s="406">
        <v>4</v>
      </c>
      <c r="M446" s="423">
        <f t="shared" si="106"/>
        <v>2.1800000000000002</v>
      </c>
      <c r="N446" s="183" t="s">
        <v>469</v>
      </c>
      <c r="O446" s="505">
        <v>0.54</v>
      </c>
      <c r="P446" s="422">
        <v>45747</v>
      </c>
      <c r="Q446" s="422">
        <v>45757</v>
      </c>
      <c r="R446" s="423">
        <f t="shared" si="107"/>
        <v>0.92592592592592671</v>
      </c>
      <c r="S446" s="474">
        <f>IF(INDEX(Historical!$D$7:$D$1190,MATCH(B446,Historical!$B$7:$B$1192,0))=0,"n/a",(INDEX(Historical!$C$7:$C$1190,MATCH(B446,Historical!$B$7:$B$1192,0))/INDEX(Historical!$D$7:$D$1190,MATCH(B446,Historical!$B$7:$B$1192,0))-1)*100)</f>
        <v>3.8647342995169032</v>
      </c>
      <c r="T446" s="474">
        <f>IF(INDEX(Historical!$F$7:$F$1190,MATCH(B446,Historical!$B$7:$B$1192,0))=0,"n/a",((INDEX(Historical!$C$7:$C$1190,MATCH(B446,Historical!$B$7:$B$1192,0))/INDEX(Historical!$F$7:$F$1190,MATCH(B446,Historical!$B$7:$B$1192,0)))^(1/3)-1)*100)</f>
        <v>5.5186250138327342</v>
      </c>
      <c r="U446" s="474">
        <f>IF(INDEX(Historical!$H$7:$H$1190,MATCH(B446,Historical!$B$7:$B$1192,0))=0,"n/a",((INDEX(Historical!$C$7:$C$1190,MATCH(B446,Historical!$B$7:$B$1192,0))/INDEX(Historical!$H$7:$H$1190,MATCH(B446,Historical!$B$7:$B$1192,0)))^(1/5)-1)*100)</f>
        <v>4.322465485490623</v>
      </c>
      <c r="V446" s="474" t="str">
        <f>IF(INDEX(Historical!$M$7:$M$1190,MATCH(B446,Historical!$B$7:$B$1192,0))=0,"n/a",((INDEX(Historical!$C$7:$C$1190,MATCH(B446,Historical!$B$7:$B$1192,0))/INDEX(Historical!$M$7:$M$1190,MATCH(B446,Historical!$B$7:$B$1192,0)))^(1/10)-1)*100)</f>
        <v>n/a</v>
      </c>
      <c r="W446" s="475" t="str">
        <f t="shared" si="108"/>
        <v>n/a</v>
      </c>
      <c r="X446" s="476" t="str">
        <f t="shared" si="109"/>
        <v>n/a</v>
      </c>
      <c r="Y446" s="449"/>
      <c r="Z446" s="430">
        <f t="shared" si="110"/>
        <v>78.136200716845877</v>
      </c>
      <c r="AA446" s="581">
        <f t="shared" si="111"/>
        <v>20.652329749103941</v>
      </c>
      <c r="AB446" s="406">
        <v>12</v>
      </c>
      <c r="AC446" s="568">
        <v>2.79</v>
      </c>
      <c r="AD446" s="568">
        <v>2.76</v>
      </c>
      <c r="AE446" s="568">
        <v>1.08</v>
      </c>
      <c r="AF446" s="568">
        <v>1.1200000000000001</v>
      </c>
      <c r="AG446" s="568">
        <v>5.43</v>
      </c>
      <c r="AH446" s="568">
        <v>29.880000000000003</v>
      </c>
      <c r="AI446" s="568">
        <v>0.64</v>
      </c>
      <c r="AJ446" s="568">
        <v>-4.3499999999999996</v>
      </c>
      <c r="AK446" s="568">
        <v>7.4700000000000006</v>
      </c>
      <c r="AL446" s="576">
        <v>28090</v>
      </c>
      <c r="AM446" s="571">
        <v>0.08</v>
      </c>
      <c r="AN446" s="568">
        <v>0.54</v>
      </c>
      <c r="AO446" s="510">
        <f t="shared" si="112"/>
        <v>-12.546455724911478</v>
      </c>
      <c r="AP446" s="511">
        <f t="shared" si="113"/>
        <v>8.1058740241924632</v>
      </c>
      <c r="AQ446" s="582">
        <f t="shared" si="114"/>
        <v>1.3916703109424722</v>
      </c>
      <c r="AR446" s="430">
        <f>INDEX(Historical!$C$7:$C$1190,MATCH(B446,Historical!$B$7:$B$1214,0))*IF(AH446="n/a",1.03,IF(AH446&lt;0,1.01,IF(AH446&gt;10,1.1,(1+AH446/100))))</f>
        <v>2.3650000000000007</v>
      </c>
      <c r="AS446" s="581">
        <f t="shared" si="115"/>
        <v>2.3801360000000007</v>
      </c>
      <c r="AT446" s="581">
        <f t="shared" si="120"/>
        <v>2.5579321592000008</v>
      </c>
      <c r="AU446" s="581">
        <f t="shared" si="120"/>
        <v>2.7490096914922408</v>
      </c>
      <c r="AV446" s="581">
        <f t="shared" si="120"/>
        <v>2.9543607154467111</v>
      </c>
      <c r="AW446" s="430">
        <f t="shared" si="116"/>
        <v>13.006438566138954</v>
      </c>
      <c r="AX446" s="516">
        <f t="shared" si="117"/>
        <v>22.572784738179372</v>
      </c>
      <c r="AY446" s="606">
        <v>0.79</v>
      </c>
      <c r="AZ446" s="571">
        <v>31.869999999999997</v>
      </c>
      <c r="BA446" s="571">
        <v>-11.459999999999999</v>
      </c>
      <c r="BB446" s="571">
        <v>-2.0699999999999998</v>
      </c>
      <c r="BC446" s="571">
        <v>7.42</v>
      </c>
      <c r="BD446" s="591"/>
      <c r="BE446" s="421">
        <v>2018</v>
      </c>
      <c r="BF446" s="421">
        <f t="shared" si="119"/>
        <v>1</v>
      </c>
      <c r="BG446" s="578">
        <v>2.5700000000000003</v>
      </c>
      <c r="BH446" t="s">
        <v>3876</v>
      </c>
      <c r="BI446" t="s">
        <v>3877</v>
      </c>
    </row>
    <row r="447" spans="1:61" s="8" customFormat="1" ht="12.75" customHeight="1" x14ac:dyDescent="0.25">
      <c r="A447" s="8" t="s">
        <v>4402</v>
      </c>
      <c r="B447" s="409" t="s">
        <v>300</v>
      </c>
      <c r="C447" s="734" t="s">
        <v>122</v>
      </c>
      <c r="D447" s="734" t="s">
        <v>3669</v>
      </c>
      <c r="E447" s="504">
        <v>52</v>
      </c>
      <c r="F447" s="33">
        <v>41</v>
      </c>
      <c r="G447" s="33" t="s">
        <v>36</v>
      </c>
      <c r="H447" s="33" t="s">
        <v>36</v>
      </c>
      <c r="I447" s="568">
        <v>148.72999999999999</v>
      </c>
      <c r="J447" s="430">
        <f t="shared" si="105"/>
        <v>1.4791904793921875</v>
      </c>
      <c r="K447" s="575">
        <v>0.55000000000000004</v>
      </c>
      <c r="L447" s="406">
        <v>4</v>
      </c>
      <c r="M447" s="423">
        <f t="shared" si="106"/>
        <v>2.2000000000000002</v>
      </c>
      <c r="N447" s="183" t="s">
        <v>267</v>
      </c>
      <c r="O447" s="505">
        <v>0.54</v>
      </c>
      <c r="P447" s="422">
        <v>45657</v>
      </c>
      <c r="Q447" s="422">
        <v>45699</v>
      </c>
      <c r="R447" s="423">
        <f t="shared" si="107"/>
        <v>1.8518518518518534</v>
      </c>
      <c r="S447" s="474">
        <f>IF(INDEX(Historical!$D$7:$D$1190,MATCH(B447,Historical!$B$7:$B$1192,0))=0,"n/a",(INDEX(Historical!$C$7:$C$1190,MATCH(B447,Historical!$B$7:$B$1192,0))/INDEX(Historical!$D$7:$D$1190,MATCH(B447,Historical!$B$7:$B$1192,0))-1)*100)</f>
        <v>5.8823529411764719</v>
      </c>
      <c r="T447" s="474">
        <f>IF(INDEX(Historical!$F$7:$F$1190,MATCH(B447,Historical!$B$7:$B$1192,0))=0,"n/a",((INDEX(Historical!$C$7:$C$1190,MATCH(B447,Historical!$B$7:$B$1192,0))/INDEX(Historical!$F$7:$F$1190,MATCH(B447,Historical!$B$7:$B$1192,0)))^(1/3)-1)*100)</f>
        <v>10.064241629820891</v>
      </c>
      <c r="U447" s="474">
        <f>IF(INDEX(Historical!$H$7:$H$1190,MATCH(B447,Historical!$B$7:$B$1192,0))=0,"n/a",((INDEX(Historical!$C$7:$C$1190,MATCH(B447,Historical!$B$7:$B$1192,0))/INDEX(Historical!$H$7:$H$1190,MATCH(B447,Historical!$B$7:$B$1192,0)))^(1/5)-1)*100)</f>
        <v>6.1858758794934632</v>
      </c>
      <c r="V447" s="474">
        <f>IF(INDEX(Historical!$M$7:$M$1190,MATCH(B447,Historical!$B$7:$B$1192,0))=0,"n/a",((INDEX(Historical!$C$7:$C$1190,MATCH(B447,Historical!$B$7:$B$1192,0))/INDEX(Historical!$M$7:$M$1190,MATCH(B447,Historical!$B$7:$B$1192,0)))^(1/10)-1)*100)</f>
        <v>3.8530375590933641</v>
      </c>
      <c r="W447" s="475">
        <f t="shared" si="108"/>
        <v>1.6054543420928982</v>
      </c>
      <c r="X447" s="476">
        <f t="shared" si="109"/>
        <v>0.40220259294495864</v>
      </c>
      <c r="Y447" s="453"/>
      <c r="Z447" s="430">
        <f t="shared" si="110"/>
        <v>39.711191335740075</v>
      </c>
      <c r="AA447" s="581">
        <f t="shared" si="111"/>
        <v>26.846570397111911</v>
      </c>
      <c r="AB447" s="406">
        <v>12</v>
      </c>
      <c r="AC447" s="568">
        <v>5.54</v>
      </c>
      <c r="AD447" s="568">
        <v>2.0499999999999998</v>
      </c>
      <c r="AE447" s="568">
        <v>1.1100000000000001</v>
      </c>
      <c r="AF447" s="568">
        <v>1.68</v>
      </c>
      <c r="AG447" s="568">
        <v>6.2799999999999994</v>
      </c>
      <c r="AH447" s="568">
        <v>-0.76</v>
      </c>
      <c r="AI447" s="568">
        <v>27.85</v>
      </c>
      <c r="AJ447" s="568">
        <v>15.379999999999999</v>
      </c>
      <c r="AK447" s="568">
        <v>13.100000000000001</v>
      </c>
      <c r="AL447" s="576">
        <v>34140</v>
      </c>
      <c r="AM447" s="571">
        <v>0.67</v>
      </c>
      <c r="AN447" s="568">
        <v>0.34</v>
      </c>
      <c r="AO447" s="510">
        <f t="shared" si="112"/>
        <v>-19.181504038226262</v>
      </c>
      <c r="AP447" s="511">
        <f t="shared" si="113"/>
        <v>7.6650663588856505</v>
      </c>
      <c r="AQ447" s="582">
        <f t="shared" si="114"/>
        <v>41.581917029836688</v>
      </c>
      <c r="AR447" s="430">
        <f>INDEX(Historical!$C$7:$C$1190,MATCH(B447,Historical!$B$7:$B$1214,0))*IF(AH447="n/a",1.03,IF(AH447&lt;0,1.01,IF(AH447&gt;10,1.1,(1+AH447/100))))</f>
        <v>2.1816</v>
      </c>
      <c r="AS447" s="581">
        <f t="shared" si="115"/>
        <v>2.3997600000000001</v>
      </c>
      <c r="AT447" s="581">
        <f t="shared" ref="AT447:AV466" si="121">IF($AK447="n/a",1.03*AS447,IF($AK447&lt;0,1.01*AS447,IF($AK447&gt;10,1.1*AS447,(1+$AK447/100)*AS447)))</f>
        <v>2.6397360000000005</v>
      </c>
      <c r="AU447" s="581">
        <f t="shared" si="121"/>
        <v>2.9037096000000009</v>
      </c>
      <c r="AV447" s="581">
        <f t="shared" si="121"/>
        <v>3.1940805600000011</v>
      </c>
      <c r="AW447" s="430">
        <f t="shared" si="116"/>
        <v>13.318886160000003</v>
      </c>
      <c r="AX447" s="516">
        <f t="shared" si="117"/>
        <v>8.9550770927183514</v>
      </c>
      <c r="AY447" s="606">
        <v>1.77</v>
      </c>
      <c r="AZ447" s="571">
        <v>52.400000000000006</v>
      </c>
      <c r="BA447" s="571">
        <v>-12.78</v>
      </c>
      <c r="BB447" s="571">
        <v>5.99</v>
      </c>
      <c r="BC447" s="571">
        <v>14.680000000000001</v>
      </c>
      <c r="BD447" s="591"/>
      <c r="BE447" s="421">
        <v>1974</v>
      </c>
      <c r="BF447" s="421">
        <f t="shared" si="119"/>
        <v>5</v>
      </c>
      <c r="BG447" s="578">
        <v>3.7699999999999996</v>
      </c>
      <c r="BH447" t="s">
        <v>3876</v>
      </c>
      <c r="BI447" t="s">
        <v>3877</v>
      </c>
    </row>
    <row r="448" spans="1:61" s="8" customFormat="1" ht="12.75" customHeight="1" x14ac:dyDescent="0.25">
      <c r="A448" s="577" t="s">
        <v>2467</v>
      </c>
      <c r="B448" s="409" t="s">
        <v>2468</v>
      </c>
      <c r="C448" s="734" t="s">
        <v>152</v>
      </c>
      <c r="D448" s="734" t="s">
        <v>3662</v>
      </c>
      <c r="E448" s="504">
        <v>6</v>
      </c>
      <c r="F448" s="33">
        <v>641</v>
      </c>
      <c r="G448" s="33" t="s">
        <v>105</v>
      </c>
      <c r="H448" s="33" t="s">
        <v>105</v>
      </c>
      <c r="I448" s="573">
        <v>126.55</v>
      </c>
      <c r="J448" s="430">
        <f t="shared" si="105"/>
        <v>3.1560647965231134</v>
      </c>
      <c r="K448" s="575">
        <v>3.9940000000000002</v>
      </c>
      <c r="L448" s="406">
        <v>1</v>
      </c>
      <c r="M448" s="423">
        <f t="shared" si="106"/>
        <v>3.9940000000000002</v>
      </c>
      <c r="N448" s="183" t="s">
        <v>3713</v>
      </c>
      <c r="O448" s="505">
        <v>3.7395</v>
      </c>
      <c r="P448" s="422">
        <v>45728</v>
      </c>
      <c r="Q448" s="422">
        <v>45778</v>
      </c>
      <c r="R448" s="423">
        <f t="shared" si="107"/>
        <v>6.8057226901992287</v>
      </c>
      <c r="S448" s="474">
        <f>IF(INDEX(Historical!$D$7:$D$1190,MATCH(B448,Historical!$B$7:$B$1192,0))=0,"n/a",(INDEX(Historical!$C$7:$C$1190,MATCH(B448,Historical!$B$7:$B$1192,0))/INDEX(Historical!$D$7:$D$1190,MATCH(B448,Historical!$B$7:$B$1192,0))-1)*100)</f>
        <v>12.904830683048441</v>
      </c>
      <c r="T448" s="474">
        <f>IF(INDEX(Historical!$F$7:$F$1190,MATCH(B448,Historical!$B$7:$B$1192,0))=0,"n/a",((INDEX(Historical!$C$7:$C$1190,MATCH(B448,Historical!$B$7:$B$1192,0))/INDEX(Historical!$F$7:$F$1190,MATCH(B448,Historical!$B$7:$B$1192,0)))^(1/3)-1)*100)</f>
        <v>7.2831919628638442</v>
      </c>
      <c r="U448" s="474">
        <f>IF(INDEX(Historical!$H$7:$H$1190,MATCH(B448,Historical!$B$7:$B$1192,0))=0,"n/a",((INDEX(Historical!$C$7:$C$1190,MATCH(B448,Historical!$B$7:$B$1192,0))/INDEX(Historical!$H$7:$H$1190,MATCH(B448,Historical!$B$7:$B$1192,0)))^(1/5)-1)*100)</f>
        <v>6.8660940485872679</v>
      </c>
      <c r="V448" s="474">
        <f>IF(INDEX(Historical!$M$7:$M$1190,MATCH(B448,Historical!$B$7:$B$1192,0))=0,"n/a",((INDEX(Historical!$C$7:$C$1190,MATCH(B448,Historical!$B$7:$B$1192,0))/INDEX(Historical!$M$7:$M$1190,MATCH(B448,Historical!$B$7:$B$1192,0)))^(1/10)-1)*100)</f>
        <v>3.6511980548725731</v>
      </c>
      <c r="W448" s="475">
        <f t="shared" si="108"/>
        <v>1.8805044112642351</v>
      </c>
      <c r="X448" s="476">
        <f t="shared" si="109"/>
        <v>0.49184054789307075</v>
      </c>
      <c r="Y448" s="449"/>
      <c r="Z448" s="430">
        <f t="shared" si="110"/>
        <v>57.800289435600583</v>
      </c>
      <c r="AA448" s="581">
        <f t="shared" si="111"/>
        <v>18.314037626628075</v>
      </c>
      <c r="AB448" s="406">
        <v>12</v>
      </c>
      <c r="AC448" s="568">
        <v>6.91</v>
      </c>
      <c r="AD448" s="568">
        <v>2.31</v>
      </c>
      <c r="AE448" s="568">
        <v>4.4800000000000004</v>
      </c>
      <c r="AF448" s="568">
        <v>5.83</v>
      </c>
      <c r="AG448" s="568">
        <v>32.82</v>
      </c>
      <c r="AH448" s="568">
        <v>13.83</v>
      </c>
      <c r="AI448" s="568">
        <v>4.07</v>
      </c>
      <c r="AJ448" s="568">
        <v>13.96</v>
      </c>
      <c r="AK448" s="568">
        <v>7.9399999999999995</v>
      </c>
      <c r="AL448" s="576">
        <v>240140</v>
      </c>
      <c r="AM448" s="571">
        <v>0</v>
      </c>
      <c r="AN448" s="568">
        <v>0.78</v>
      </c>
      <c r="AO448" s="510">
        <f t="shared" si="112"/>
        <v>-8.2918787815176938</v>
      </c>
      <c r="AP448" s="511">
        <f t="shared" si="113"/>
        <v>10.022158845110381</v>
      </c>
      <c r="AQ448" s="582">
        <f t="shared" si="114"/>
        <v>117.83871644788712</v>
      </c>
      <c r="AR448" s="430">
        <f>INDEX(Historical!$C$7:$C$1190,MATCH(B448,Historical!$B$7:$B$1214,0))*IF(AH448="n/a",1.03,IF(AH448&lt;0,1.01,IF(AH448&gt;10,1.1,(1+AH448/100))))</f>
        <v>4.1134989500000003</v>
      </c>
      <c r="AS448" s="581">
        <f t="shared" si="115"/>
        <v>4.2809183572650005</v>
      </c>
      <c r="AT448" s="581">
        <f t="shared" si="121"/>
        <v>4.6208232748318414</v>
      </c>
      <c r="AU448" s="581">
        <f t="shared" si="121"/>
        <v>4.9877166428534894</v>
      </c>
      <c r="AV448" s="581">
        <f t="shared" si="121"/>
        <v>5.3837413442960562</v>
      </c>
      <c r="AW448" s="430">
        <f t="shared" si="116"/>
        <v>23.386698569246388</v>
      </c>
      <c r="AX448" s="516">
        <f t="shared" si="117"/>
        <v>18.480204321806706</v>
      </c>
      <c r="AY448" s="606">
        <v>0.63</v>
      </c>
      <c r="AZ448" s="571">
        <v>31.740000000000002</v>
      </c>
      <c r="BA448" s="571">
        <v>-1.1599999999999999</v>
      </c>
      <c r="BB448" s="571">
        <v>5.26</v>
      </c>
      <c r="BC448" s="571">
        <v>14.52</v>
      </c>
      <c r="BD448" s="591"/>
      <c r="BE448" s="421">
        <v>2020</v>
      </c>
      <c r="BF448" s="421">
        <f t="shared" si="119"/>
        <v>1</v>
      </c>
      <c r="BG448" s="578">
        <v>13.61</v>
      </c>
      <c r="BH448" t="s">
        <v>3881</v>
      </c>
      <c r="BI448" t="s">
        <v>3877</v>
      </c>
    </row>
    <row r="449" spans="1:61" s="8" customFormat="1" ht="12.75" customHeight="1" x14ac:dyDescent="0.25">
      <c r="A449" s="95" t="s">
        <v>4405</v>
      </c>
      <c r="B449" s="409" t="s">
        <v>676</v>
      </c>
      <c r="C449" s="734" t="s">
        <v>130</v>
      </c>
      <c r="D449" s="734" t="s">
        <v>3643</v>
      </c>
      <c r="E449" s="504">
        <v>21</v>
      </c>
      <c r="F449" s="33">
        <v>189</v>
      </c>
      <c r="G449" s="33" t="s">
        <v>36</v>
      </c>
      <c r="H449" s="33" t="s">
        <v>36</v>
      </c>
      <c r="I449" s="573">
        <v>57.51</v>
      </c>
      <c r="J449" s="430">
        <f t="shared" si="105"/>
        <v>4.5905059989567034</v>
      </c>
      <c r="K449" s="575">
        <v>0.66</v>
      </c>
      <c r="L449" s="406">
        <v>4</v>
      </c>
      <c r="M449" s="423">
        <f t="shared" si="106"/>
        <v>2.64</v>
      </c>
      <c r="N449" s="183" t="s">
        <v>311</v>
      </c>
      <c r="O449" s="505">
        <v>0.65</v>
      </c>
      <c r="P449" s="422">
        <v>45730</v>
      </c>
      <c r="Q449" s="422">
        <v>45747</v>
      </c>
      <c r="R449" s="423">
        <f t="shared" si="107"/>
        <v>1.5384615384615397</v>
      </c>
      <c r="S449" s="474">
        <f>IF(INDEX(Historical!$D$7:$D$1190,MATCH(B449,Historical!$B$7:$B$1192,0))=0,"n/a",(INDEX(Historical!$C$7:$C$1190,MATCH(B449,Historical!$B$7:$B$1192,0))/INDEX(Historical!$D$7:$D$1190,MATCH(B449,Historical!$B$7:$B$1192,0))-1)*100)</f>
        <v>1.5625</v>
      </c>
      <c r="T449" s="474">
        <f>IF(INDEX(Historical!$F$7:$F$1190,MATCH(B449,Historical!$B$7:$B$1192,0))=0,"n/a",((INDEX(Historical!$C$7:$C$1190,MATCH(B449,Historical!$B$7:$B$1192,0))/INDEX(Historical!$F$7:$F$1190,MATCH(B449,Historical!$B$7:$B$1192,0)))^(1/3)-1)*100)</f>
        <v>1.5875661868801405</v>
      </c>
      <c r="U449" s="474">
        <f>IF(INDEX(Historical!$H$7:$H$1190,MATCH(B449,Historical!$B$7:$B$1192,0))=0,"n/a",((INDEX(Historical!$C$7:$C$1190,MATCH(B449,Historical!$B$7:$B$1192,0))/INDEX(Historical!$H$7:$H$1190,MATCH(B449,Historical!$B$7:$B$1192,0)))^(1/5)-1)*100)</f>
        <v>2.4823563310859775</v>
      </c>
      <c r="V449" s="474">
        <f>IF(INDEX(Historical!$M$7:$M$1190,MATCH(B449,Historical!$B$7:$B$1192,0))=0,"n/a",((INDEX(Historical!$C$7:$C$1190,MATCH(B449,Historical!$B$7:$B$1192,0))/INDEX(Historical!$M$7:$M$1190,MATCH(B449,Historical!$B$7:$B$1192,0)))^(1/10)-1)*100)</f>
        <v>4.9748678361387633</v>
      </c>
      <c r="W449" s="475">
        <f t="shared" si="108"/>
        <v>0.49897935238670682</v>
      </c>
      <c r="X449" s="476" t="str">
        <f t="shared" si="109"/>
        <v>n/a</v>
      </c>
      <c r="Y449" s="442"/>
      <c r="Z449" s="430">
        <f t="shared" si="110"/>
        <v>71.934604904632167</v>
      </c>
      <c r="AA449" s="581">
        <f t="shared" si="111"/>
        <v>15.670299727520435</v>
      </c>
      <c r="AB449" s="406">
        <v>12</v>
      </c>
      <c r="AC449" s="568">
        <v>3.67</v>
      </c>
      <c r="AD449" s="568">
        <v>2.73</v>
      </c>
      <c r="AE449" s="568">
        <v>2.31</v>
      </c>
      <c r="AF449" s="568">
        <v>1.23</v>
      </c>
      <c r="AG449" s="568">
        <v>7.93</v>
      </c>
      <c r="AH449" s="568">
        <v>5.0999999999999996</v>
      </c>
      <c r="AI449" s="568">
        <v>7.07</v>
      </c>
      <c r="AJ449" s="568">
        <v>-1.72</v>
      </c>
      <c r="AK449" s="568">
        <v>5.74</v>
      </c>
      <c r="AL449" s="576">
        <v>3530</v>
      </c>
      <c r="AM449" s="571">
        <v>0.86999999999999988</v>
      </c>
      <c r="AN449" s="568">
        <v>1.1100000000000001</v>
      </c>
      <c r="AO449" s="510">
        <f t="shared" si="112"/>
        <v>-8.5974373974777549</v>
      </c>
      <c r="AP449" s="511">
        <f t="shared" si="113"/>
        <v>7.0728623300426809</v>
      </c>
      <c r="AQ449" s="582">
        <f t="shared" si="114"/>
        <v>-7.4449865338934273</v>
      </c>
      <c r="AR449" s="430">
        <f>INDEX(Historical!$C$7:$C$1190,MATCH(B449,Historical!$B$7:$B$1214,0))*IF(AH449="n/a",1.03,IF(AH449&lt;0,1.01,IF(AH449&gt;10,1.1,(1+AH449/100))))</f>
        <v>2.7326000000000001</v>
      </c>
      <c r="AS449" s="581">
        <f t="shared" si="115"/>
        <v>2.9257948200000001</v>
      </c>
      <c r="AT449" s="581">
        <f t="shared" si="121"/>
        <v>3.0937354426679997</v>
      </c>
      <c r="AU449" s="581">
        <f t="shared" si="121"/>
        <v>3.2713158570771426</v>
      </c>
      <c r="AV449" s="581">
        <f t="shared" si="121"/>
        <v>3.4590893872733703</v>
      </c>
      <c r="AW449" s="430">
        <f t="shared" si="116"/>
        <v>15.482535507018515</v>
      </c>
      <c r="AX449" s="516">
        <f t="shared" si="117"/>
        <v>26.92146671364722</v>
      </c>
      <c r="AY449" s="606">
        <v>0.42</v>
      </c>
      <c r="AZ449" s="571">
        <v>14.04</v>
      </c>
      <c r="BA449" s="571">
        <v>-3.9699999999999998</v>
      </c>
      <c r="BB449" s="571">
        <v>6.75</v>
      </c>
      <c r="BC449" s="571">
        <v>5.43</v>
      </c>
      <c r="BD449" s="591"/>
      <c r="BE449" s="421">
        <v>2005</v>
      </c>
      <c r="BF449" s="421">
        <f t="shared" si="119"/>
        <v>2</v>
      </c>
      <c r="BG449" s="578">
        <v>2.85</v>
      </c>
      <c r="BH449" t="s">
        <v>3876</v>
      </c>
      <c r="BI449" t="s">
        <v>3877</v>
      </c>
    </row>
    <row r="450" spans="1:61" s="8" customFormat="1" ht="12.75" customHeight="1" x14ac:dyDescent="0.25">
      <c r="A450" s="8" t="s">
        <v>4406</v>
      </c>
      <c r="B450" s="409" t="s">
        <v>678</v>
      </c>
      <c r="C450" s="734" t="s">
        <v>107</v>
      </c>
      <c r="D450" s="734" t="s">
        <v>3652</v>
      </c>
      <c r="E450" s="504">
        <v>27</v>
      </c>
      <c r="F450" s="33">
        <v>135</v>
      </c>
      <c r="G450" s="33" t="s">
        <v>36</v>
      </c>
      <c r="H450" s="33" t="s">
        <v>36</v>
      </c>
      <c r="I450" s="573">
        <v>27.06</v>
      </c>
      <c r="J450" s="430">
        <f t="shared" si="105"/>
        <v>4.5824094604582415</v>
      </c>
      <c r="K450" s="579">
        <v>0.31</v>
      </c>
      <c r="L450" s="406">
        <v>4</v>
      </c>
      <c r="M450" s="423">
        <f t="shared" si="106"/>
        <v>1.24</v>
      </c>
      <c r="N450" s="183" t="s">
        <v>138</v>
      </c>
      <c r="O450" s="506">
        <v>0.3</v>
      </c>
      <c r="P450" s="422">
        <v>45672</v>
      </c>
      <c r="Q450" s="422">
        <v>45689</v>
      </c>
      <c r="R450" s="423">
        <f t="shared" si="107"/>
        <v>3.3333333333333366</v>
      </c>
      <c r="S450" s="474">
        <f>IF(INDEX(Historical!$D$7:$D$1190,MATCH(B450,Historical!$B$7:$B$1192,0))=0,"n/a",(INDEX(Historical!$C$7:$C$1190,MATCH(B450,Historical!$B$7:$B$1192,0))/INDEX(Historical!$D$7:$D$1190,MATCH(B450,Historical!$B$7:$B$1192,0))-1)*100)</f>
        <v>3.4482758620689724</v>
      </c>
      <c r="T450" s="474">
        <f>IF(INDEX(Historical!$F$7:$F$1190,MATCH(B450,Historical!$B$7:$B$1192,0))=0,"n/a",((INDEX(Historical!$C$7:$C$1190,MATCH(B450,Historical!$B$7:$B$1192,0))/INDEX(Historical!$F$7:$F$1190,MATCH(B450,Historical!$B$7:$B$1192,0)))^(1/3)-1)*100)</f>
        <v>4.8856246288386806</v>
      </c>
      <c r="U450" s="474">
        <f>IF(INDEX(Historical!$H$7:$H$1190,MATCH(B450,Historical!$B$7:$B$1192,0))=0,"n/a",((INDEX(Historical!$C$7:$C$1190,MATCH(B450,Historical!$B$7:$B$1192,0))/INDEX(Historical!$H$7:$H$1190,MATCH(B450,Historical!$B$7:$B$1192,0)))^(1/5)-1)*100)</f>
        <v>4.5639552591273169</v>
      </c>
      <c r="V450" s="474">
        <f>IF(INDEX(Historical!$M$7:$M$1190,MATCH(B450,Historical!$B$7:$B$1192,0))=0,"n/a",((INDEX(Historical!$C$7:$C$1190,MATCH(B450,Historical!$B$7:$B$1192,0))/INDEX(Historical!$M$7:$M$1190,MATCH(B450,Historical!$B$7:$B$1192,0)))^(1/10)-1)*100)</f>
        <v>4.1379743992410623</v>
      </c>
      <c r="W450" s="475">
        <f t="shared" si="108"/>
        <v>1.1029442956351743</v>
      </c>
      <c r="X450" s="476" t="str">
        <f t="shared" si="109"/>
        <v>n/a</v>
      </c>
      <c r="Y450" s="438"/>
      <c r="Z450" s="430">
        <f t="shared" si="110"/>
        <v>516.66666666666674</v>
      </c>
      <c r="AA450" s="581">
        <f t="shared" si="111"/>
        <v>112.75</v>
      </c>
      <c r="AB450" s="406">
        <v>12</v>
      </c>
      <c r="AC450" s="568">
        <v>0.24</v>
      </c>
      <c r="AD450" s="568" t="s">
        <v>135</v>
      </c>
      <c r="AE450" s="568">
        <v>2.31</v>
      </c>
      <c r="AF450" s="568">
        <v>1.1100000000000001</v>
      </c>
      <c r="AG450" s="568">
        <v>1.5599999999999998</v>
      </c>
      <c r="AH450" s="568">
        <v>38.6</v>
      </c>
      <c r="AI450" s="568">
        <v>14.77</v>
      </c>
      <c r="AJ450" s="568" t="s">
        <v>135</v>
      </c>
      <c r="AK450" s="568" t="s">
        <v>135</v>
      </c>
      <c r="AL450" s="576">
        <v>250.61</v>
      </c>
      <c r="AM450" s="571">
        <v>9.370000000000001</v>
      </c>
      <c r="AN450" s="568">
        <v>0.5</v>
      </c>
      <c r="AO450" s="510">
        <f t="shared" si="112"/>
        <v>-103.60363528041444</v>
      </c>
      <c r="AP450" s="511">
        <f t="shared" si="113"/>
        <v>9.1463647195855593</v>
      </c>
      <c r="AQ450" s="582">
        <f t="shared" si="114"/>
        <v>135.84599494868118</v>
      </c>
      <c r="AR450" s="430">
        <f>INDEX(Historical!$C$7:$C$1190,MATCH(B450,Historical!$B$7:$B$1214,0))*IF(AH450="n/a",1.03,IF(AH450&lt;0,1.01,IF(AH450&gt;10,1.1,(1+AH450/100))))</f>
        <v>1.32</v>
      </c>
      <c r="AS450" s="581">
        <f t="shared" si="115"/>
        <v>1.4520000000000002</v>
      </c>
      <c r="AT450" s="581">
        <f t="shared" si="121"/>
        <v>1.4955600000000002</v>
      </c>
      <c r="AU450" s="581">
        <f t="shared" si="121"/>
        <v>1.5404268000000003</v>
      </c>
      <c r="AV450" s="581">
        <f t="shared" si="121"/>
        <v>1.5866396040000004</v>
      </c>
      <c r="AW450" s="430">
        <f t="shared" si="116"/>
        <v>7.3946264040000012</v>
      </c>
      <c r="AX450" s="516">
        <f t="shared" si="117"/>
        <v>27.326779024390252</v>
      </c>
      <c r="AY450" s="606">
        <v>0.71</v>
      </c>
      <c r="AZ450" s="571">
        <v>27.339999999999996</v>
      </c>
      <c r="BA450" s="571">
        <v>-21.57</v>
      </c>
      <c r="BB450" s="571">
        <v>7.580000000000001</v>
      </c>
      <c r="BC450" s="571">
        <v>3.95</v>
      </c>
      <c r="BD450" s="591"/>
      <c r="BE450" s="421">
        <v>2000</v>
      </c>
      <c r="BF450" s="421">
        <f t="shared" si="119"/>
        <v>3</v>
      </c>
      <c r="BG450" s="578">
        <v>0.13999999999999999</v>
      </c>
      <c r="BH450" t="s">
        <v>3876</v>
      </c>
      <c r="BI450" t="s">
        <v>3877</v>
      </c>
    </row>
    <row r="451" spans="1:61" s="8" customFormat="1" ht="12.75" customHeight="1" x14ac:dyDescent="0.25">
      <c r="A451" s="8" t="s">
        <v>4407</v>
      </c>
      <c r="B451" s="409" t="s">
        <v>298</v>
      </c>
      <c r="C451" s="734" t="s">
        <v>130</v>
      </c>
      <c r="D451" s="734" t="s">
        <v>3653</v>
      </c>
      <c r="E451" s="504">
        <v>69</v>
      </c>
      <c r="F451" s="33">
        <v>3</v>
      </c>
      <c r="G451" s="33" t="s">
        <v>36</v>
      </c>
      <c r="H451" s="33" t="s">
        <v>36</v>
      </c>
      <c r="I451" s="568">
        <v>41.53</v>
      </c>
      <c r="J451" s="430">
        <f t="shared" si="105"/>
        <v>4.7194798940524922</v>
      </c>
      <c r="K451" s="575">
        <v>0.49</v>
      </c>
      <c r="L451" s="406">
        <v>4</v>
      </c>
      <c r="M451" s="423">
        <f t="shared" si="106"/>
        <v>1.96</v>
      </c>
      <c r="N451" s="183" t="s">
        <v>106</v>
      </c>
      <c r="O451" s="505">
        <v>0.48749999999999999</v>
      </c>
      <c r="P451" s="422">
        <v>45596</v>
      </c>
      <c r="Q451" s="422">
        <v>45611</v>
      </c>
      <c r="R451" s="423">
        <f t="shared" si="107"/>
        <v>0.51282051282051322</v>
      </c>
      <c r="S451" s="474">
        <f>IF(INDEX(Historical!$D$7:$D$1190,MATCH(B451,Historical!$B$7:$B$1192,0))=0,"n/a",(INDEX(Historical!$C$7:$C$1190,MATCH(B451,Historical!$B$7:$B$1192,0))/INDEX(Historical!$D$7:$D$1190,MATCH(B451,Historical!$B$7:$B$1192,0))-1)*100)</f>
        <v>0.51480051480050637</v>
      </c>
      <c r="T451" s="474">
        <f>IF(INDEX(Historical!$F$7:$F$1190,MATCH(B451,Historical!$B$7:$B$1192,0))=0,"n/a",((INDEX(Historical!$C$7:$C$1190,MATCH(B451,Historical!$B$7:$B$1192,0))/INDEX(Historical!$F$7:$F$1190,MATCH(B451,Historical!$B$7:$B$1192,0)))^(1/3)-1)*100)</f>
        <v>0.51747363819987235</v>
      </c>
      <c r="U451" s="474">
        <f>IF(INDEX(Historical!$H$7:$H$1190,MATCH(B451,Historical!$B$7:$B$1192,0))=0,"n/a",((INDEX(Historical!$C$7:$C$1190,MATCH(B451,Historical!$B$7:$B$1192,0))/INDEX(Historical!$H$7:$H$1190,MATCH(B451,Historical!$B$7:$B$1192,0)))^(1/5)-1)*100)</f>
        <v>0.5201841234869331</v>
      </c>
      <c r="V451" s="474">
        <f>IF(INDEX(Historical!$M$7:$M$1190,MATCH(B451,Historical!$B$7:$B$1192,0))=0,"n/a",((INDEX(Historical!$C$7:$C$1190,MATCH(B451,Historical!$B$7:$B$1192,0))/INDEX(Historical!$M$7:$M$1190,MATCH(B451,Historical!$B$7:$B$1192,0)))^(1/10)-1)*100)</f>
        <v>0.56791983722712658</v>
      </c>
      <c r="W451" s="475">
        <f t="shared" si="108"/>
        <v>0.91594638783307258</v>
      </c>
      <c r="X451" s="476" t="str">
        <f t="shared" si="109"/>
        <v>n/a</v>
      </c>
      <c r="Y451" s="405"/>
      <c r="Z451" s="430">
        <f t="shared" si="110"/>
        <v>77.470355731225311</v>
      </c>
      <c r="AA451" s="581">
        <f t="shared" si="111"/>
        <v>16.415019762845851</v>
      </c>
      <c r="AB451" s="406">
        <v>12</v>
      </c>
      <c r="AC451" s="568">
        <v>2.5299999999999998</v>
      </c>
      <c r="AD451" s="568">
        <v>1.37</v>
      </c>
      <c r="AE451" s="568">
        <v>1.37</v>
      </c>
      <c r="AF451" s="568">
        <v>1.1599999999999999</v>
      </c>
      <c r="AG451" s="568">
        <v>7.3599999999999994</v>
      </c>
      <c r="AH451" s="569">
        <v>24.89</v>
      </c>
      <c r="AI451" s="569">
        <v>4.8099999999999996</v>
      </c>
      <c r="AJ451" s="568">
        <v>-0.37</v>
      </c>
      <c r="AK451" s="568">
        <v>11.959999999999999</v>
      </c>
      <c r="AL451" s="576">
        <v>1700</v>
      </c>
      <c r="AM451" s="571">
        <v>1.0900000000000001</v>
      </c>
      <c r="AN451" s="568">
        <v>1.69</v>
      </c>
      <c r="AO451" s="510">
        <f t="shared" si="112"/>
        <v>-11.175355745306426</v>
      </c>
      <c r="AP451" s="511">
        <f t="shared" si="113"/>
        <v>5.2396640175394253</v>
      </c>
      <c r="AQ451" s="582">
        <f t="shared" si="114"/>
        <v>-8.0062250296824899</v>
      </c>
      <c r="AR451" s="430">
        <f>INDEX(Historical!$C$7:$C$1190,MATCH(B451,Historical!$B$7:$B$1214,0))*IF(AH451="n/a",1.03,IF(AH451&lt;0,1.01,IF(AH451&gt;10,1.1,(1+AH451/100))))</f>
        <v>2.1477500000000003</v>
      </c>
      <c r="AS451" s="581">
        <f t="shared" si="115"/>
        <v>2.2510567750000003</v>
      </c>
      <c r="AT451" s="581">
        <f t="shared" si="121"/>
        <v>2.4761624525000006</v>
      </c>
      <c r="AU451" s="581">
        <f t="shared" si="121"/>
        <v>2.7237786977500007</v>
      </c>
      <c r="AV451" s="581">
        <f t="shared" si="121"/>
        <v>2.9961565675250008</v>
      </c>
      <c r="AW451" s="430">
        <f t="shared" si="116"/>
        <v>12.594904492775003</v>
      </c>
      <c r="AX451" s="516">
        <f t="shared" si="117"/>
        <v>30.327244143450521</v>
      </c>
      <c r="AY451" s="606">
        <v>0.59</v>
      </c>
      <c r="AZ451" s="571">
        <v>9.1999999999999993</v>
      </c>
      <c r="BA451" s="571">
        <v>-6.419999999999999</v>
      </c>
      <c r="BB451" s="571">
        <v>1.67</v>
      </c>
      <c r="BC451" s="571">
        <v>0.89999999999999991</v>
      </c>
      <c r="BD451" s="591"/>
      <c r="BE451" s="421">
        <v>1957</v>
      </c>
      <c r="BF451" s="421">
        <f t="shared" si="119"/>
        <v>9</v>
      </c>
      <c r="BG451" s="578">
        <v>1.95</v>
      </c>
      <c r="BH451" t="s">
        <v>3876</v>
      </c>
      <c r="BI451" t="s">
        <v>3877</v>
      </c>
    </row>
    <row r="452" spans="1:61" s="8" customFormat="1" ht="12.75" customHeight="1" x14ac:dyDescent="0.25">
      <c r="A452" s="577" t="s">
        <v>4655</v>
      </c>
      <c r="B452" s="409" t="s">
        <v>4647</v>
      </c>
      <c r="C452" s="734" t="s">
        <v>3535</v>
      </c>
      <c r="D452" s="734" t="s">
        <v>3641</v>
      </c>
      <c r="E452" s="504">
        <v>7</v>
      </c>
      <c r="F452" s="33">
        <v>592</v>
      </c>
      <c r="G452" s="33" t="s">
        <v>105</v>
      </c>
      <c r="H452" s="33" t="s">
        <v>105</v>
      </c>
      <c r="I452" s="573">
        <v>234.85</v>
      </c>
      <c r="J452" s="430">
        <f t="shared" si="105"/>
        <v>1.7270598254204812</v>
      </c>
      <c r="K452" s="575">
        <v>1.014</v>
      </c>
      <c r="L452" s="406">
        <v>4</v>
      </c>
      <c r="M452" s="423">
        <f t="shared" si="106"/>
        <v>4.056</v>
      </c>
      <c r="N452" s="183" t="s">
        <v>3853</v>
      </c>
      <c r="O452" s="505">
        <v>0.84499999999999997</v>
      </c>
      <c r="P452" s="609">
        <v>44999</v>
      </c>
      <c r="Q452" s="609">
        <v>45021</v>
      </c>
      <c r="R452" s="423">
        <f t="shared" si="107"/>
        <v>20.000000000000004</v>
      </c>
      <c r="S452" s="474">
        <f>IF(INDEX(Historical!$D$7:$D$1190,MATCH(B452,Historical!$B$7:$B$1192,0))=0,"n/a",(INDEX(Historical!$C$7:$C$1190,MATCH(B452,Historical!$B$7:$B$1192,0))/INDEX(Historical!$D$7:$D$1190,MATCH(B452,Historical!$B$7:$B$1192,0))-1)*100)</f>
        <v>4.3478260869565188</v>
      </c>
      <c r="T452" s="474">
        <f>IF(INDEX(Historical!$F$7:$F$1190,MATCH(B452,Historical!$B$7:$B$1192,0))=0,"n/a",((INDEX(Historical!$C$7:$C$1190,MATCH(B452,Historical!$B$7:$B$1192,0))/INDEX(Historical!$F$7:$F$1190,MATCH(B452,Historical!$B$7:$B$1192,0)))^(1/3)-1)*100)</f>
        <v>25.285649766755604</v>
      </c>
      <c r="U452" s="474">
        <f>IF(INDEX(Historical!$H$7:$H$1190,MATCH(B452,Historical!$B$7:$B$1192,0))=0,"n/a",((INDEX(Historical!$C$7:$C$1190,MATCH(B452,Historical!$B$7:$B$1192,0))/INDEX(Historical!$H$7:$H$1190,MATCH(B452,Historical!$B$7:$B$1192,0)))^(1/5)-1)*100)</f>
        <v>29.237659634488587</v>
      </c>
      <c r="V452" s="474" t="str">
        <f>IF(INDEX(Historical!$M$7:$M$1190,MATCH(B452,Historical!$B$7:$B$1192,0))=0,"n/a",((INDEX(Historical!$C$7:$C$1190,MATCH(B452,Historical!$B$7:$B$1192,0))/INDEX(Historical!$M$7:$M$1190,MATCH(B452,Historical!$B$7:$B$1192,0)))^(1/10)-1)*100)</f>
        <v>n/a</v>
      </c>
      <c r="W452" s="475" t="str">
        <f t="shared" si="108"/>
        <v>n/a</v>
      </c>
      <c r="X452" s="476">
        <f t="shared" si="109"/>
        <v>0.46601306398611075</v>
      </c>
      <c r="Y452" s="451" t="s">
        <v>4944</v>
      </c>
      <c r="Z452" s="430">
        <f t="shared" si="110"/>
        <v>48.343265792610246</v>
      </c>
      <c r="AA452" s="581">
        <f t="shared" si="111"/>
        <v>27.991656734207385</v>
      </c>
      <c r="AB452" s="406">
        <v>12</v>
      </c>
      <c r="AC452" s="568">
        <v>8.39</v>
      </c>
      <c r="AD452" s="568">
        <v>3.21</v>
      </c>
      <c r="AE452" s="568">
        <v>4.88</v>
      </c>
      <c r="AF452" s="568">
        <v>6.19</v>
      </c>
      <c r="AG452" s="568">
        <v>23.11</v>
      </c>
      <c r="AH452" s="568">
        <v>-9.9699999999999989</v>
      </c>
      <c r="AI452" s="568">
        <v>18.84</v>
      </c>
      <c r="AJ452" s="568">
        <v>62.739999999999995</v>
      </c>
      <c r="AK452" s="568">
        <v>8.7200000000000006</v>
      </c>
      <c r="AL452" s="576">
        <v>59210</v>
      </c>
      <c r="AM452" s="571">
        <v>0.13999999999999999</v>
      </c>
      <c r="AN452" s="568">
        <v>1.2</v>
      </c>
      <c r="AO452" s="510">
        <f t="shared" si="112"/>
        <v>2.9730627257016842</v>
      </c>
      <c r="AP452" s="511">
        <f t="shared" si="113"/>
        <v>30.96471945990907</v>
      </c>
      <c r="AQ452" s="582">
        <f t="shared" si="114"/>
        <v>177.50343756408876</v>
      </c>
      <c r="AR452" s="430">
        <f>INDEX(Historical!$C$7:$C$1190,MATCH(B452,Historical!$B$7:$B$1214,0))*IF(AH452="n/a",1.03,IF(AH452&lt;0,1.01,IF(AH452&gt;10,1.1,(1+AH452/100))))</f>
        <v>4.0965600000000002</v>
      </c>
      <c r="AS452" s="581">
        <f t="shared" si="115"/>
        <v>4.5062160000000002</v>
      </c>
      <c r="AT452" s="581">
        <f t="shared" si="121"/>
        <v>4.8991580352000001</v>
      </c>
      <c r="AU452" s="581">
        <f t="shared" si="121"/>
        <v>5.3263646158694398</v>
      </c>
      <c r="AV452" s="581">
        <f t="shared" si="121"/>
        <v>5.7908236103732547</v>
      </c>
      <c r="AW452" s="430">
        <f t="shared" si="116"/>
        <v>24.619122261442698</v>
      </c>
      <c r="AX452" s="516">
        <f t="shared" si="117"/>
        <v>10.482913460269405</v>
      </c>
      <c r="AY452" s="606">
        <v>1.45</v>
      </c>
      <c r="AZ452" s="571">
        <v>58.589999999999996</v>
      </c>
      <c r="BA452" s="571">
        <v>-8.84</v>
      </c>
      <c r="BB452" s="571">
        <v>5.04</v>
      </c>
      <c r="BC452" s="571">
        <v>11.08</v>
      </c>
      <c r="BD452" s="591"/>
      <c r="BE452" s="421">
        <v>2018</v>
      </c>
      <c r="BF452" s="421">
        <f t="shared" si="119"/>
        <v>1</v>
      </c>
      <c r="BG452" s="578">
        <v>8.870000000000001</v>
      </c>
      <c r="BH452" t="s">
        <v>3876</v>
      </c>
      <c r="BI452" t="s">
        <v>3877</v>
      </c>
    </row>
    <row r="453" spans="1:61" s="8" customFormat="1" ht="12.75" customHeight="1" x14ac:dyDescent="0.25">
      <c r="A453" s="577" t="s">
        <v>4408</v>
      </c>
      <c r="B453" s="409" t="s">
        <v>3757</v>
      </c>
      <c r="C453" s="734" t="s">
        <v>3636</v>
      </c>
      <c r="D453" s="734" t="s">
        <v>4809</v>
      </c>
      <c r="E453" s="504">
        <v>10</v>
      </c>
      <c r="F453" s="33">
        <v>511</v>
      </c>
      <c r="G453" s="33" t="s">
        <v>105</v>
      </c>
      <c r="H453" s="33" t="s">
        <v>105</v>
      </c>
      <c r="I453" s="573">
        <v>34.51</v>
      </c>
      <c r="J453" s="430">
        <f t="shared" si="105"/>
        <v>5.9113300492610845</v>
      </c>
      <c r="K453" s="575">
        <v>0.51</v>
      </c>
      <c r="L453" s="406">
        <v>4</v>
      </c>
      <c r="M453" s="423">
        <f t="shared" si="106"/>
        <v>2.04</v>
      </c>
      <c r="N453" s="183" t="s">
        <v>311</v>
      </c>
      <c r="O453" s="505">
        <v>0.46239999999999998</v>
      </c>
      <c r="P453" s="422">
        <v>45639</v>
      </c>
      <c r="Q453" s="422">
        <v>45657</v>
      </c>
      <c r="R453" s="423">
        <f t="shared" si="107"/>
        <v>10.294117647058831</v>
      </c>
      <c r="S453" s="474">
        <f>IF(INDEX(Historical!$D$7:$D$1190,MATCH(B453,Historical!$B$7:$B$1192,0))=0,"n/a",(INDEX(Historical!$C$7:$C$1190,MATCH(B453,Historical!$B$7:$B$1192,0))/INDEX(Historical!$D$7:$D$1190,MATCH(B453,Historical!$B$7:$B$1192,0))-1)*100)</f>
        <v>10.148629818857401</v>
      </c>
      <c r="T453" s="474">
        <f>IF(INDEX(Historical!$F$7:$F$1190,MATCH(B453,Historical!$B$7:$B$1192,0))=0,"n/a",((INDEX(Historical!$C$7:$C$1190,MATCH(B453,Historical!$B$7:$B$1192,0))/INDEX(Historical!$F$7:$F$1190,MATCH(B453,Historical!$B$7:$B$1192,0)))^(1/3)-1)*100)</f>
        <v>10.562482684256725</v>
      </c>
      <c r="U453" s="474">
        <f>IF(INDEX(Historical!$H$7:$H$1190,MATCH(B453,Historical!$B$7:$B$1192,0))=0,"n/a",((INDEX(Historical!$C$7:$C$1190,MATCH(B453,Historical!$B$7:$B$1192,0))/INDEX(Historical!$H$7:$H$1190,MATCH(B453,Historical!$B$7:$B$1192,0)))^(1/5)-1)*100)</f>
        <v>10.772598151333469</v>
      </c>
      <c r="V453" s="474" t="str">
        <f>IF(INDEX(Historical!$M$7:$M$1190,MATCH(B453,Historical!$B$7:$B$1192,0))=0,"n/a",((INDEX(Historical!$C$7:$C$1190,MATCH(B453,Historical!$B$7:$B$1192,0))/INDEX(Historical!$M$7:$M$1190,MATCH(B453,Historical!$B$7:$B$1192,0)))^(1/10)-1)*100)</f>
        <v>n/a</v>
      </c>
      <c r="W453" s="475" t="str">
        <f t="shared" si="108"/>
        <v>n/a</v>
      </c>
      <c r="X453" s="476" t="str">
        <f t="shared" si="109"/>
        <v>n/a</v>
      </c>
      <c r="Y453" s="574"/>
      <c r="Z453" s="430" t="str">
        <f t="shared" si="110"/>
        <v>n/a</v>
      </c>
      <c r="AA453" s="581" t="str">
        <f t="shared" si="111"/>
        <v>n/a</v>
      </c>
      <c r="AB453" s="406">
        <v>12</v>
      </c>
      <c r="AC453" s="568">
        <v>-1.96</v>
      </c>
      <c r="AD453" s="568" t="s">
        <v>135</v>
      </c>
      <c r="AE453" s="568">
        <v>3.46</v>
      </c>
      <c r="AF453" s="568">
        <v>2.52</v>
      </c>
      <c r="AG453" s="568">
        <v>-11.85</v>
      </c>
      <c r="AH453" s="568">
        <v>-3171.82</v>
      </c>
      <c r="AI453" s="568">
        <v>2.6100000000000003</v>
      </c>
      <c r="AJ453" s="568">
        <v>-59.8</v>
      </c>
      <c r="AK453" s="568" t="s">
        <v>135</v>
      </c>
      <c r="AL453" s="576">
        <v>878.88</v>
      </c>
      <c r="AM453" s="571">
        <v>15.809999999999999</v>
      </c>
      <c r="AN453" s="568">
        <v>4.22</v>
      </c>
      <c r="AO453" s="510" t="str">
        <f t="shared" si="112"/>
        <v>n/a</v>
      </c>
      <c r="AP453" s="511">
        <f t="shared" si="113"/>
        <v>16.683928200594554</v>
      </c>
      <c r="AQ453" s="582" t="str">
        <f t="shared" si="114"/>
        <v>n/a</v>
      </c>
      <c r="AR453" s="430">
        <f>INDEX(Historical!$C$7:$C$1190,MATCH(B453,Historical!$B$7:$B$1214,0))*IF(AH453="n/a",1.03,IF(AH453&lt;0,1.01,IF(AH453&gt;10,1.1,(1+AH453/100))))</f>
        <v>1.916172</v>
      </c>
      <c r="AS453" s="581">
        <f t="shared" si="115"/>
        <v>1.9661840892</v>
      </c>
      <c r="AT453" s="581">
        <f t="shared" si="121"/>
        <v>2.0251696118760001</v>
      </c>
      <c r="AU453" s="581">
        <f t="shared" si="121"/>
        <v>2.08592470023228</v>
      </c>
      <c r="AV453" s="581">
        <f t="shared" si="121"/>
        <v>2.1485024412392484</v>
      </c>
      <c r="AW453" s="430">
        <f t="shared" si="116"/>
        <v>10.141952842547528</v>
      </c>
      <c r="AX453" s="516">
        <f t="shared" si="117"/>
        <v>29.388446370754938</v>
      </c>
      <c r="AY453" s="606">
        <v>1.05</v>
      </c>
      <c r="AZ453" s="571">
        <v>15.110000000000001</v>
      </c>
      <c r="BA453" s="571">
        <v>-27.76</v>
      </c>
      <c r="BB453" s="571">
        <v>4.66</v>
      </c>
      <c r="BC453" s="571">
        <v>-8.57</v>
      </c>
      <c r="BD453" s="591"/>
      <c r="BE453" s="421">
        <v>2015</v>
      </c>
      <c r="BF453" s="421">
        <f t="shared" si="119"/>
        <v>1</v>
      </c>
      <c r="BG453" s="578">
        <v>-2.59</v>
      </c>
      <c r="BH453" t="s">
        <v>3876</v>
      </c>
      <c r="BI453" t="s">
        <v>3878</v>
      </c>
    </row>
    <row r="454" spans="1:61" s="8" customFormat="1" ht="12.75" customHeight="1" x14ac:dyDescent="0.25">
      <c r="A454" s="95" t="s">
        <v>4409</v>
      </c>
      <c r="B454" s="409" t="s">
        <v>1395</v>
      </c>
      <c r="C454" s="734" t="s">
        <v>3656</v>
      </c>
      <c r="D454" s="734" t="s">
        <v>498</v>
      </c>
      <c r="E454" s="504">
        <v>13</v>
      </c>
      <c r="F454" s="33">
        <v>396</v>
      </c>
      <c r="G454" s="33" t="s">
        <v>105</v>
      </c>
      <c r="H454" s="33" t="s">
        <v>105</v>
      </c>
      <c r="I454" s="573">
        <v>204.53</v>
      </c>
      <c r="J454" s="430">
        <f t="shared" si="105"/>
        <v>3.637608174839877</v>
      </c>
      <c r="K454" s="575">
        <v>1.86</v>
      </c>
      <c r="L454" s="406">
        <v>4</v>
      </c>
      <c r="M454" s="423">
        <f t="shared" si="106"/>
        <v>7.44</v>
      </c>
      <c r="N454" s="183" t="s">
        <v>934</v>
      </c>
      <c r="O454" s="505">
        <v>1.69</v>
      </c>
      <c r="P454" s="422">
        <v>45700</v>
      </c>
      <c r="Q454" s="422">
        <v>45714</v>
      </c>
      <c r="R454" s="423">
        <f t="shared" si="107"/>
        <v>10.059171597633146</v>
      </c>
      <c r="S454" s="474">
        <f>IF(INDEX(Historical!$D$7:$D$1190,MATCH(B454,Historical!$B$7:$B$1192,0))=0,"n/a",(INDEX(Historical!$C$7:$C$1190,MATCH(B454,Historical!$B$7:$B$1192,0))/INDEX(Historical!$D$7:$D$1190,MATCH(B454,Historical!$B$7:$B$1192,0))-1)*100)</f>
        <v>25.185185185185176</v>
      </c>
      <c r="T454" s="474">
        <f>IF(INDEX(Historical!$F$7:$F$1190,MATCH(B454,Historical!$B$7:$B$1192,0))=0,"n/a",((INDEX(Historical!$C$7:$C$1190,MATCH(B454,Historical!$B$7:$B$1192,0))/INDEX(Historical!$F$7:$F$1190,MATCH(B454,Historical!$B$7:$B$1192,0)))^(1/3)-1)*100)</f>
        <v>34.151712669241704</v>
      </c>
      <c r="U454" s="474">
        <f>IF(INDEX(Historical!$H$7:$H$1190,MATCH(B454,Historical!$B$7:$B$1192,0))=0,"n/a",((INDEX(Historical!$C$7:$C$1190,MATCH(B454,Historical!$B$7:$B$1192,0))/INDEX(Historical!$H$7:$H$1190,MATCH(B454,Historical!$B$7:$B$1192,0)))^(1/5)-1)*100)</f>
        <v>30.297126511170713</v>
      </c>
      <c r="V454" s="474">
        <f>IF(INDEX(Historical!$M$7:$M$1190,MATCH(B454,Historical!$B$7:$B$1192,0))=0,"n/a",((INDEX(Historical!$C$7:$C$1190,MATCH(B454,Historical!$B$7:$B$1192,0))/INDEX(Historical!$M$7:$M$1190,MATCH(B454,Historical!$B$7:$B$1192,0)))^(1/10)-1)*100)</f>
        <v>27.402967719736672</v>
      </c>
      <c r="W454" s="475">
        <f t="shared" si="108"/>
        <v>1.1056147940264718</v>
      </c>
      <c r="X454" s="476">
        <f t="shared" si="109"/>
        <v>0.87010702214734958</v>
      </c>
      <c r="Y454" s="442"/>
      <c r="Z454" s="430">
        <f t="shared" si="110"/>
        <v>37.5</v>
      </c>
      <c r="AA454" s="581">
        <f t="shared" si="111"/>
        <v>10.308971774193548</v>
      </c>
      <c r="AB454" s="406">
        <v>12</v>
      </c>
      <c r="AC454" s="568">
        <v>19.84</v>
      </c>
      <c r="AD454" s="568" t="s">
        <v>135</v>
      </c>
      <c r="AE454" s="568">
        <v>1.17</v>
      </c>
      <c r="AF454" s="568">
        <v>2.75</v>
      </c>
      <c r="AG454" s="568">
        <v>27.639999999999997</v>
      </c>
      <c r="AH454" s="568">
        <v>-38.659999999999997</v>
      </c>
      <c r="AI454" s="568">
        <v>94.51</v>
      </c>
      <c r="AJ454" s="568">
        <v>34.82</v>
      </c>
      <c r="AK454" s="568">
        <v>-4.55</v>
      </c>
      <c r="AL454" s="576">
        <v>6200</v>
      </c>
      <c r="AM454" s="571">
        <v>6.5</v>
      </c>
      <c r="AN454" s="569">
        <v>2.96</v>
      </c>
      <c r="AO454" s="510">
        <f t="shared" si="112"/>
        <v>23.625762911817045</v>
      </c>
      <c r="AP454" s="511">
        <f t="shared" si="113"/>
        <v>33.934734686010593</v>
      </c>
      <c r="AQ454" s="582">
        <f t="shared" si="114"/>
        <v>12.249073005887245</v>
      </c>
      <c r="AR454" s="430">
        <f>INDEX(Historical!$C$7:$C$1190,MATCH(B454,Historical!$B$7:$B$1214,0))*IF(AH454="n/a",1.03,IF(AH454&lt;0,1.01,IF(AH454&gt;10,1.1,(1+AH454/100))))</f>
        <v>6.8275999999999994</v>
      </c>
      <c r="AS454" s="581">
        <f t="shared" si="115"/>
        <v>7.5103600000000004</v>
      </c>
      <c r="AT454" s="581">
        <f t="shared" si="121"/>
        <v>7.5854636000000006</v>
      </c>
      <c r="AU454" s="581">
        <f t="shared" si="121"/>
        <v>7.6613182360000005</v>
      </c>
      <c r="AV454" s="581">
        <f t="shared" si="121"/>
        <v>7.7379314183600005</v>
      </c>
      <c r="AW454" s="430">
        <f t="shared" si="116"/>
        <v>37.322673254359998</v>
      </c>
      <c r="AX454" s="516">
        <f t="shared" si="117"/>
        <v>18.24801899690021</v>
      </c>
      <c r="AY454" s="606">
        <v>1.03</v>
      </c>
      <c r="AZ454" s="571">
        <v>44.379999999999995</v>
      </c>
      <c r="BA454" s="571">
        <v>-8.43</v>
      </c>
      <c r="BB454" s="571">
        <v>8.1199999999999992</v>
      </c>
      <c r="BC454" s="571">
        <v>20.669999999999998</v>
      </c>
      <c r="BD454" s="591"/>
      <c r="BE454" s="421">
        <v>2013</v>
      </c>
      <c r="BF454" s="421">
        <f t="shared" si="119"/>
        <v>1</v>
      </c>
      <c r="BG454" s="578">
        <v>5.4</v>
      </c>
      <c r="BH454" t="s">
        <v>3876</v>
      </c>
      <c r="BI454" t="s">
        <v>3877</v>
      </c>
    </row>
    <row r="455" spans="1:61" s="8" customFormat="1" ht="12.75" customHeight="1" x14ac:dyDescent="0.25">
      <c r="A455" s="577" t="s">
        <v>4767</v>
      </c>
      <c r="B455" s="409" t="s">
        <v>4765</v>
      </c>
      <c r="C455" s="734" t="s">
        <v>3656</v>
      </c>
      <c r="D455" s="734" t="s">
        <v>498</v>
      </c>
      <c r="E455" s="504">
        <v>7</v>
      </c>
      <c r="F455" s="33">
        <v>611</v>
      </c>
      <c r="G455" s="33" t="s">
        <v>105</v>
      </c>
      <c r="H455" s="33" t="s">
        <v>105</v>
      </c>
      <c r="I455" s="573">
        <v>59.84</v>
      </c>
      <c r="J455" s="430">
        <f t="shared" ref="J455:J518" si="122">(M455/I455)*100</f>
        <v>1.2032085561497325</v>
      </c>
      <c r="K455" s="575">
        <v>0.18</v>
      </c>
      <c r="L455" s="406">
        <v>4</v>
      </c>
      <c r="M455" s="423">
        <f t="shared" ref="M455:M518" si="123">K455*L455</f>
        <v>0.72</v>
      </c>
      <c r="N455" s="183" t="s">
        <v>436</v>
      </c>
      <c r="O455" s="505">
        <v>0.13</v>
      </c>
      <c r="P455" s="422">
        <v>45748</v>
      </c>
      <c r="Q455" s="422">
        <v>45764</v>
      </c>
      <c r="R455" s="423">
        <f t="shared" ref="R455:R518" si="124">(K455-O455)/O455*100</f>
        <v>38.461538461538453</v>
      </c>
      <c r="S455" s="474">
        <f>IF(INDEX(Historical!$D$7:$D$1190,MATCH(B455,Historical!$B$7:$B$1192,0))=0,"n/a",(INDEX(Historical!$C$7:$C$1190,MATCH(B455,Historical!$B$7:$B$1192,0))/INDEX(Historical!$D$7:$D$1190,MATCH(B455,Historical!$B$7:$B$1192,0))-1)*100)</f>
        <v>19.047619047619047</v>
      </c>
      <c r="T455" s="474">
        <f>IF(INDEX(Historical!$F$7:$F$1190,MATCH(B455,Historical!$B$7:$B$1192,0))=0,"n/a",((INDEX(Historical!$C$7:$C$1190,MATCH(B455,Historical!$B$7:$B$1192,0))/INDEX(Historical!$F$7:$F$1190,MATCH(B455,Historical!$B$7:$B$1192,0)))^(1/3)-1)*100)</f>
        <v>22.801049954679552</v>
      </c>
      <c r="U455" s="474">
        <f>IF(INDEX(Historical!$H$7:$H$1190,MATCH(B455,Historical!$B$7:$B$1192,0))=0,"n/a",((INDEX(Historical!$C$7:$C$1190,MATCH(B455,Historical!$B$7:$B$1192,0))/INDEX(Historical!$H$7:$H$1190,MATCH(B455,Historical!$B$7:$B$1192,0)))^(1/5)-1)*100)</f>
        <v>21.350977971820974</v>
      </c>
      <c r="V455" s="474">
        <f>IF(INDEX(Historical!$M$7:$M$1190,MATCH(B455,Historical!$B$7:$B$1192,0))=0,"n/a",((INDEX(Historical!$C$7:$C$1190,MATCH(B455,Historical!$B$7:$B$1192,0))/INDEX(Historical!$M$7:$M$1190,MATCH(B455,Historical!$B$7:$B$1192,0)))^(1/10)-1)*100)</f>
        <v>12.068872384564933</v>
      </c>
      <c r="W455" s="475">
        <f t="shared" ref="W455:W518" si="125">IF(OR(U455&lt;=0,U455="n/a",V455&lt;=0,V455="n/a"),"n/a",U455/V455)</f>
        <v>1.7690946835370527</v>
      </c>
      <c r="X455" s="476">
        <f t="shared" ref="X455:X518" si="126">IF(OR(AJ455&lt;=0,AJ455="n/a",U455&lt;=0,U455="n/a"),"n/a",U455/AJ455)</f>
        <v>1.3155254449674043</v>
      </c>
      <c r="Y455" s="451"/>
      <c r="Z455" s="430">
        <f t="shared" ref="Z455:Z518" si="127">IF(OR(AC455&lt;0.01,AC455="n/a"),"n/a",M455/AC455*100)</f>
        <v>37.113402061855673</v>
      </c>
      <c r="AA455" s="581">
        <f t="shared" ref="AA455:AA518" si="128">IF(OR(AC455&lt;0.01,AC455="n/a"),"n/a",I455/AC455)</f>
        <v>30.845360824742272</v>
      </c>
      <c r="AB455" s="406">
        <v>12</v>
      </c>
      <c r="AC455" s="568">
        <v>1.94</v>
      </c>
      <c r="AD455" s="568">
        <v>2.6</v>
      </c>
      <c r="AE455" s="568">
        <v>3.62</v>
      </c>
      <c r="AF455" s="568">
        <v>5.04</v>
      </c>
      <c r="AG455" s="568">
        <v>17.130000000000003</v>
      </c>
      <c r="AH455" s="568">
        <v>13.780000000000001</v>
      </c>
      <c r="AI455" s="568">
        <v>8.75</v>
      </c>
      <c r="AJ455" s="568">
        <v>16.23</v>
      </c>
      <c r="AK455" s="568">
        <v>11.85</v>
      </c>
      <c r="AL455" s="576">
        <v>9740</v>
      </c>
      <c r="AM455" s="571">
        <v>2.2200000000000002</v>
      </c>
      <c r="AN455" s="568">
        <v>0</v>
      </c>
      <c r="AO455" s="510">
        <f t="shared" ref="AO455:AO518" si="129">IF(U455="n/a","n/a",IF(AA455&lt;0,"n/a",IF(AA455="n/a","n/a",J455+U455-AA455)))</f>
        <v>-8.2911742967715654</v>
      </c>
      <c r="AP455" s="511">
        <f t="shared" ref="AP455:AP518" si="130">IF(U455="n/a","n/a",J455+U455)</f>
        <v>22.554186527970707</v>
      </c>
      <c r="AQ455" s="582">
        <f t="shared" ref="AQ455:AQ518" si="131">IF(OR(AC455&lt;0.01,AC455="n/a",AF455="n/a"),"n/a",(I455/SQRT(22.5*AC455*(I455/AF455))-1)*100)</f>
        <v>162.85663059436547</v>
      </c>
      <c r="AR455" s="430">
        <f>INDEX(Historical!$C$7:$C$1190,MATCH(B455,Historical!$B$7:$B$1214,0))*IF(AH455="n/a",1.03,IF(AH455&lt;0,1.01,IF(AH455&gt;10,1.1,(1+AH455/100))))</f>
        <v>0.55000000000000004</v>
      </c>
      <c r="AS455" s="581">
        <f t="shared" ref="AS455:AS518" si="132">IF($AI455="n/a",1.03*AR455,IF($AI455&lt;0,1.01*AR455,IF($AI455&gt;10,1.1*AR455,(1+$AI455/100)*AR455)))</f>
        <v>0.59812500000000002</v>
      </c>
      <c r="AT455" s="581">
        <f t="shared" si="121"/>
        <v>0.65793750000000006</v>
      </c>
      <c r="AU455" s="581">
        <f t="shared" si="121"/>
        <v>0.72373125000000016</v>
      </c>
      <c r="AV455" s="581">
        <f t="shared" si="121"/>
        <v>0.7961043750000002</v>
      </c>
      <c r="AW455" s="430">
        <f t="shared" ref="AW455:AW518" si="133">SUM(AR455:AV455)</f>
        <v>3.3258981250000006</v>
      </c>
      <c r="AX455" s="516">
        <f t="shared" ref="AX455:AX518" si="134">AW455/I455*100</f>
        <v>5.5579848345588241</v>
      </c>
      <c r="AY455" s="606">
        <v>1.1599999999999999</v>
      </c>
      <c r="AZ455" s="571">
        <v>33.479999999999997</v>
      </c>
      <c r="BA455" s="571">
        <v>-3.8600000000000003</v>
      </c>
      <c r="BB455" s="571">
        <v>6.39</v>
      </c>
      <c r="BC455" s="571">
        <v>12.7</v>
      </c>
      <c r="BD455" s="591"/>
      <c r="BE455" s="421">
        <v>2019</v>
      </c>
      <c r="BF455" s="421">
        <f t="shared" si="119"/>
        <v>1</v>
      </c>
      <c r="BG455" s="578">
        <v>11.700000000000001</v>
      </c>
      <c r="BH455" t="s">
        <v>3876</v>
      </c>
      <c r="BI455" t="s">
        <v>3877</v>
      </c>
    </row>
    <row r="456" spans="1:61" s="8" customFormat="1" x14ac:dyDescent="0.25">
      <c r="A456" s="8" t="s">
        <v>4410</v>
      </c>
      <c r="B456" s="409" t="s">
        <v>713</v>
      </c>
      <c r="C456" s="734" t="s">
        <v>3636</v>
      </c>
      <c r="D456" s="734" t="s">
        <v>4811</v>
      </c>
      <c r="E456" s="504">
        <v>32</v>
      </c>
      <c r="F456" s="33">
        <v>104</v>
      </c>
      <c r="G456" s="33" t="s">
        <v>114</v>
      </c>
      <c r="H456" s="33" t="s">
        <v>114</v>
      </c>
      <c r="I456" s="568">
        <v>58.76</v>
      </c>
      <c r="J456" s="430">
        <f t="shared" si="122"/>
        <v>5.4935330156569107</v>
      </c>
      <c r="K456" s="579">
        <v>0.26900000000000002</v>
      </c>
      <c r="L456" s="406">
        <v>12</v>
      </c>
      <c r="M456" s="423">
        <f t="shared" si="123"/>
        <v>3.2280000000000002</v>
      </c>
      <c r="N456" s="183" t="s">
        <v>714</v>
      </c>
      <c r="O456" s="506">
        <v>0.26850000000000002</v>
      </c>
      <c r="P456" s="422">
        <v>45839</v>
      </c>
      <c r="Q456" s="422">
        <v>45853</v>
      </c>
      <c r="R456" s="423">
        <f t="shared" si="124"/>
        <v>0.18621973929236513</v>
      </c>
      <c r="S456" s="474">
        <f>IF(INDEX(Historical!$D$7:$D$1190,MATCH(B456,Historical!$B$7:$B$1192,0))=0,"n/a",(INDEX(Historical!$C$7:$C$1190,MATCH(B456,Historical!$B$7:$B$1192,0))/INDEX(Historical!$D$7:$D$1190,MATCH(B456,Historical!$B$7:$B$1192,0))-1)*100)</f>
        <v>2.4418223533267724</v>
      </c>
      <c r="T456" s="474">
        <f>IF(INDEX(Historical!$F$7:$F$1190,MATCH(B456,Historical!$B$7:$B$1192,0))=0,"n/a",((INDEX(Historical!$C$7:$C$1190,MATCH(B456,Historical!$B$7:$B$1192,0))/INDEX(Historical!$F$7:$F$1190,MATCH(B456,Historical!$B$7:$B$1192,0)))^(1/3)-1)*100)</f>
        <v>3.329495641536484</v>
      </c>
      <c r="U456" s="474">
        <f>IF(INDEX(Historical!$H$7:$H$1190,MATCH(B456,Historical!$B$7:$B$1192,0))=0,"n/a",((INDEX(Historical!$C$7:$C$1190,MATCH(B456,Historical!$B$7:$B$1192,0))/INDEX(Historical!$H$7:$H$1190,MATCH(B456,Historical!$B$7:$B$1192,0)))^(1/5)-1)*100)</f>
        <v>2.8902016372974959</v>
      </c>
      <c r="V456" s="474">
        <f>IF(INDEX(Historical!$M$7:$M$1190,MATCH(B456,Historical!$B$7:$B$1192,0))=0,"n/a",((INDEX(Historical!$C$7:$C$1190,MATCH(B456,Historical!$B$7:$B$1192,0))/INDEX(Historical!$M$7:$M$1190,MATCH(B456,Historical!$B$7:$B$1192,0)))^(1/10)-1)*100)</f>
        <v>3.6132551386618639</v>
      </c>
      <c r="W456" s="475">
        <f t="shared" si="125"/>
        <v>0.79988861189798399</v>
      </c>
      <c r="X456" s="476" t="str">
        <f t="shared" si="126"/>
        <v>n/a</v>
      </c>
      <c r="Y456" s="574"/>
      <c r="Z456" s="430">
        <f t="shared" si="127"/>
        <v>316.47058823529414</v>
      </c>
      <c r="AA456" s="581">
        <f t="shared" si="128"/>
        <v>57.607843137254896</v>
      </c>
      <c r="AB456" s="406">
        <v>12</v>
      </c>
      <c r="AC456" s="568">
        <v>1.02</v>
      </c>
      <c r="AD456" s="568">
        <v>3.02</v>
      </c>
      <c r="AE456" s="568">
        <v>9.8000000000000007</v>
      </c>
      <c r="AF456" s="568">
        <v>1.37</v>
      </c>
      <c r="AG456" s="568">
        <v>2.35</v>
      </c>
      <c r="AH456" s="568">
        <v>33.1</v>
      </c>
      <c r="AI456" s="568">
        <v>16.77</v>
      </c>
      <c r="AJ456" s="568">
        <v>-6.64</v>
      </c>
      <c r="AK456" s="568">
        <v>18.970000000000002</v>
      </c>
      <c r="AL456" s="576">
        <v>53720</v>
      </c>
      <c r="AM456" s="571">
        <v>0.13</v>
      </c>
      <c r="AN456" s="568">
        <v>0.78</v>
      </c>
      <c r="AO456" s="510">
        <f t="shared" si="129"/>
        <v>-49.224108484300487</v>
      </c>
      <c r="AP456" s="511">
        <f t="shared" si="130"/>
        <v>8.3837346529544057</v>
      </c>
      <c r="AQ456" s="582">
        <f t="shared" si="131"/>
        <v>87.287948355276043</v>
      </c>
      <c r="AR456" s="430">
        <f>INDEX(Historical!$C$7:$C$1190,MATCH(B456,Historical!$B$7:$B$1214,0))*IF(AH456="n/a",1.03,IF(AH456&lt;0,1.01,IF(AH456&gt;10,1.1,(1+AH456/100))))</f>
        <v>3.4380500000000005</v>
      </c>
      <c r="AS456" s="581">
        <f t="shared" si="132"/>
        <v>3.7818550000000006</v>
      </c>
      <c r="AT456" s="581">
        <f t="shared" si="121"/>
        <v>4.1600405000000009</v>
      </c>
      <c r="AU456" s="581">
        <f t="shared" si="121"/>
        <v>4.5760445500000015</v>
      </c>
      <c r="AV456" s="581">
        <f t="shared" si="121"/>
        <v>5.0336490050000018</v>
      </c>
      <c r="AW456" s="430">
        <f t="shared" si="133"/>
        <v>20.989639055000005</v>
      </c>
      <c r="AX456" s="516">
        <f t="shared" si="134"/>
        <v>35.720965035738608</v>
      </c>
      <c r="AY456" s="606">
        <v>0.77</v>
      </c>
      <c r="AZ456" s="571">
        <v>15.870000000000001</v>
      </c>
      <c r="BA456" s="571">
        <v>-9.1800000000000015</v>
      </c>
      <c r="BB456" s="571">
        <v>1.9800000000000002</v>
      </c>
      <c r="BC456" s="571">
        <v>4.47</v>
      </c>
      <c r="BD456" s="591"/>
      <c r="BE456" s="421">
        <v>1994</v>
      </c>
      <c r="BF456" s="421">
        <f t="shared" si="119"/>
        <v>3</v>
      </c>
      <c r="BG456" s="578">
        <v>1.31</v>
      </c>
      <c r="BH456" t="s">
        <v>3876</v>
      </c>
      <c r="BI456" t="s">
        <v>3878</v>
      </c>
    </row>
    <row r="457" spans="1:61" s="8" customFormat="1" ht="12.75" customHeight="1" x14ac:dyDescent="0.25">
      <c r="A457" s="8" t="s">
        <v>4411</v>
      </c>
      <c r="B457" s="409" t="s">
        <v>1703</v>
      </c>
      <c r="C457" s="734" t="s">
        <v>111</v>
      </c>
      <c r="D457" s="734" t="s">
        <v>1146</v>
      </c>
      <c r="E457" s="504">
        <v>12</v>
      </c>
      <c r="F457" s="33">
        <v>438</v>
      </c>
      <c r="G457" s="33" t="s">
        <v>105</v>
      </c>
      <c r="H457" s="33" t="s">
        <v>105</v>
      </c>
      <c r="I457" s="573">
        <v>150.16999999999999</v>
      </c>
      <c r="J457" s="430">
        <f t="shared" si="122"/>
        <v>1.8379170273689818</v>
      </c>
      <c r="K457" s="575">
        <v>0.69</v>
      </c>
      <c r="L457" s="406">
        <v>4</v>
      </c>
      <c r="M457" s="423">
        <f t="shared" si="123"/>
        <v>2.76</v>
      </c>
      <c r="N457" s="183" t="s">
        <v>545</v>
      </c>
      <c r="O457" s="505">
        <v>0.6</v>
      </c>
      <c r="P457" s="422">
        <v>45663</v>
      </c>
      <c r="Q457" s="422">
        <v>45674</v>
      </c>
      <c r="R457" s="423">
        <f t="shared" si="124"/>
        <v>14.999999999999996</v>
      </c>
      <c r="S457" s="474">
        <f>IF(INDEX(Historical!$D$7:$D$1190,MATCH(B457,Historical!$B$7:$B$1192,0))=0,"n/a",(INDEX(Historical!$C$7:$C$1190,MATCH(B457,Historical!$B$7:$B$1192,0))/INDEX(Historical!$D$7:$D$1190,MATCH(B457,Historical!$B$7:$B$1192,0))-1)*100)</f>
        <v>15.384615384615374</v>
      </c>
      <c r="T457" s="474">
        <f>IF(INDEX(Historical!$F$7:$F$1190,MATCH(B457,Historical!$B$7:$B$1192,0))=0,"n/a",((INDEX(Historical!$C$7:$C$1190,MATCH(B457,Historical!$B$7:$B$1192,0))/INDEX(Historical!$F$7:$F$1190,MATCH(B457,Historical!$B$7:$B$1192,0)))^(1/3)-1)*100)</f>
        <v>32.147606301246</v>
      </c>
      <c r="U457" s="474">
        <f>IF(INDEX(Historical!$H$7:$H$1190,MATCH(B457,Historical!$B$7:$B$1192,0))=0,"n/a",((INDEX(Historical!$C$7:$C$1190,MATCH(B457,Historical!$B$7:$B$1192,0))/INDEX(Historical!$H$7:$H$1190,MATCH(B457,Historical!$B$7:$B$1192,0)))^(1/5)-1)*100)</f>
        <v>22.220966555524214</v>
      </c>
      <c r="V457" s="474">
        <f>IF(INDEX(Historical!$M$7:$M$1190,MATCH(B457,Historical!$B$7:$B$1192,0))=0,"n/a",((INDEX(Historical!$C$7:$C$1190,MATCH(B457,Historical!$B$7:$B$1192,0))/INDEX(Historical!$M$7:$M$1190,MATCH(B457,Historical!$B$7:$B$1192,0)))^(1/10)-1)*100)</f>
        <v>17.461894308801895</v>
      </c>
      <c r="W457" s="475">
        <f t="shared" si="125"/>
        <v>1.2725404336185591</v>
      </c>
      <c r="X457" s="476">
        <f t="shared" si="126"/>
        <v>1.4903398092236226</v>
      </c>
      <c r="Y457" s="439"/>
      <c r="Z457" s="430">
        <f t="shared" si="127"/>
        <v>72.823218997361465</v>
      </c>
      <c r="AA457" s="581">
        <f t="shared" si="128"/>
        <v>39.622691292875984</v>
      </c>
      <c r="AB457" s="406">
        <v>12</v>
      </c>
      <c r="AC457" s="568">
        <v>3.79</v>
      </c>
      <c r="AD457" s="568">
        <v>56.57</v>
      </c>
      <c r="AE457" s="568">
        <v>1.1200000000000001</v>
      </c>
      <c r="AF457" s="568">
        <v>2.4300000000000002</v>
      </c>
      <c r="AG457" s="568">
        <v>12.26</v>
      </c>
      <c r="AH457" s="568">
        <v>-13.71</v>
      </c>
      <c r="AI457" s="568">
        <v>5.25</v>
      </c>
      <c r="AJ457" s="568">
        <v>14.91</v>
      </c>
      <c r="AK457" s="568">
        <v>0.70000000000000007</v>
      </c>
      <c r="AL457" s="576">
        <v>12560</v>
      </c>
      <c r="AM457" s="571">
        <v>1.02</v>
      </c>
      <c r="AN457" s="568">
        <v>1.1599999999999999</v>
      </c>
      <c r="AO457" s="510">
        <f t="shared" si="129"/>
        <v>-15.56380770998279</v>
      </c>
      <c r="AP457" s="511">
        <f t="shared" si="130"/>
        <v>24.058883582893195</v>
      </c>
      <c r="AQ457" s="582">
        <f t="shared" si="131"/>
        <v>106.8634974960688</v>
      </c>
      <c r="AR457" s="430">
        <f>INDEX(Historical!$C$7:$C$1190,MATCH(B457,Historical!$B$7:$B$1214,0))*IF(AH457="n/a",1.03,IF(AH457&lt;0,1.01,IF(AH457&gt;10,1.1,(1+AH457/100))))</f>
        <v>2.4239999999999999</v>
      </c>
      <c r="AS457" s="581">
        <f t="shared" si="132"/>
        <v>2.5512600000000001</v>
      </c>
      <c r="AT457" s="581">
        <f t="shared" si="121"/>
        <v>2.5691188199999999</v>
      </c>
      <c r="AU457" s="581">
        <f t="shared" si="121"/>
        <v>2.5871026517399995</v>
      </c>
      <c r="AV457" s="581">
        <f t="shared" si="121"/>
        <v>2.6052123703021794</v>
      </c>
      <c r="AW457" s="430">
        <f t="shared" si="133"/>
        <v>12.736693842042179</v>
      </c>
      <c r="AX457" s="516">
        <f t="shared" si="134"/>
        <v>8.4815168422735425</v>
      </c>
      <c r="AY457" s="606">
        <v>1.32</v>
      </c>
      <c r="AZ457" s="571">
        <v>21.69</v>
      </c>
      <c r="BA457" s="571">
        <v>-30</v>
      </c>
      <c r="BB457" s="571">
        <v>3.8</v>
      </c>
      <c r="BC457" s="571">
        <v>-4.47</v>
      </c>
      <c r="BD457" s="591"/>
      <c r="BE457" s="421">
        <v>2014</v>
      </c>
      <c r="BF457" s="421">
        <f t="shared" si="119"/>
        <v>1</v>
      </c>
      <c r="BG457" s="578">
        <v>4.42</v>
      </c>
      <c r="BH457" t="s">
        <v>3876</v>
      </c>
      <c r="BI457" t="s">
        <v>3877</v>
      </c>
    </row>
    <row r="458" spans="1:61" s="8" customFormat="1" ht="12.75" customHeight="1" x14ac:dyDescent="0.25">
      <c r="A458" s="95" t="s">
        <v>4412</v>
      </c>
      <c r="B458" s="409" t="s">
        <v>686</v>
      </c>
      <c r="C458" s="734" t="s">
        <v>127</v>
      </c>
      <c r="D458" s="734" t="s">
        <v>3667</v>
      </c>
      <c r="E458" s="504">
        <v>23</v>
      </c>
      <c r="F458" s="33">
        <v>160</v>
      </c>
      <c r="G458" s="33" t="s">
        <v>105</v>
      </c>
      <c r="H458" s="33" t="s">
        <v>105</v>
      </c>
      <c r="I458" s="573">
        <v>59.38</v>
      </c>
      <c r="J458" s="430">
        <f t="shared" si="122"/>
        <v>1.212529471202425</v>
      </c>
      <c r="K458" s="575">
        <v>0.18</v>
      </c>
      <c r="L458" s="406">
        <v>4</v>
      </c>
      <c r="M458" s="423">
        <f t="shared" si="123"/>
        <v>0.72</v>
      </c>
      <c r="N458" s="183" t="s">
        <v>118</v>
      </c>
      <c r="O458" s="505">
        <v>0.155</v>
      </c>
      <c r="P458" s="422">
        <v>45877</v>
      </c>
      <c r="Q458" s="422">
        <v>45891</v>
      </c>
      <c r="R458" s="423">
        <f t="shared" si="124"/>
        <v>16.129032258064512</v>
      </c>
      <c r="S458" s="474">
        <f>IF(INDEX(Historical!$D$7:$D$1190,MATCH(B458,Historical!$B$7:$B$1192,0))=0,"n/a",(INDEX(Historical!$C$7:$C$1190,MATCH(B458,Historical!$B$7:$B$1192,0))/INDEX(Historical!$D$7:$D$1190,MATCH(B458,Historical!$B$7:$B$1192,0))-1)*100)</f>
        <v>5.2631578947368363</v>
      </c>
      <c r="T458" s="474">
        <f>IF(INDEX(Historical!$F$7:$F$1190,MATCH(B458,Historical!$B$7:$B$1192,0))=0,"n/a",((INDEX(Historical!$C$7:$C$1190,MATCH(B458,Historical!$B$7:$B$1192,0))/INDEX(Historical!$F$7:$F$1190,MATCH(B458,Historical!$B$7:$B$1192,0)))^(1/3)-1)*100)</f>
        <v>4.2217737766512498</v>
      </c>
      <c r="U458" s="474">
        <f>IF(INDEX(Historical!$H$7:$H$1190,MATCH(B458,Historical!$B$7:$B$1192,0))=0,"n/a",((INDEX(Historical!$C$7:$C$1190,MATCH(B458,Historical!$B$7:$B$1192,0))/INDEX(Historical!$H$7:$H$1190,MATCH(B458,Historical!$B$7:$B$1192,0)))^(1/5)-1)*100)</f>
        <v>4.1336363110575203</v>
      </c>
      <c r="V458" s="474">
        <f>IF(INDEX(Historical!$M$7:$M$1190,MATCH(B458,Historical!$B$7:$B$1192,0))=0,"n/a",((INDEX(Historical!$C$7:$C$1190,MATCH(B458,Historical!$B$7:$B$1192,0))/INDEX(Historical!$M$7:$M$1190,MATCH(B458,Historical!$B$7:$B$1192,0)))^(1/10)-1)*100)</f>
        <v>4.4019629627884527</v>
      </c>
      <c r="W458" s="475">
        <f t="shared" si="125"/>
        <v>0.93904386429436038</v>
      </c>
      <c r="X458" s="476">
        <f t="shared" si="126"/>
        <v>0.15349559268687413</v>
      </c>
      <c r="Y458" s="443"/>
      <c r="Z458" s="430">
        <f t="shared" si="127"/>
        <v>20.869565217391305</v>
      </c>
      <c r="AA458" s="581">
        <f t="shared" si="128"/>
        <v>17.211594202898549</v>
      </c>
      <c r="AB458" s="406">
        <v>7</v>
      </c>
      <c r="AC458" s="568">
        <v>3.45</v>
      </c>
      <c r="AD458" s="568" t="s">
        <v>135</v>
      </c>
      <c r="AE458" s="568">
        <v>1.7</v>
      </c>
      <c r="AF458" s="568">
        <v>3.27</v>
      </c>
      <c r="AG458" s="568">
        <v>20.93</v>
      </c>
      <c r="AH458" s="568" t="s">
        <v>135</v>
      </c>
      <c r="AI458" s="568" t="s">
        <v>135</v>
      </c>
      <c r="AJ458" s="568">
        <v>26.93</v>
      </c>
      <c r="AK458" s="568" t="s">
        <v>135</v>
      </c>
      <c r="AL458" s="576">
        <v>805.83</v>
      </c>
      <c r="AM458" s="571">
        <v>27.48</v>
      </c>
      <c r="AN458" s="568">
        <v>0.23</v>
      </c>
      <c r="AO458" s="510">
        <f t="shared" si="129"/>
        <v>-11.865428420638604</v>
      </c>
      <c r="AP458" s="511">
        <f t="shared" si="130"/>
        <v>5.3461657822599449</v>
      </c>
      <c r="AQ458" s="582">
        <f t="shared" si="131"/>
        <v>58.15872905053083</v>
      </c>
      <c r="AR458" s="430">
        <f>INDEX(Historical!$C$7:$C$1190,MATCH(B458,Historical!$B$7:$B$1214,0))*IF(AH458="n/a",1.03,IF(AH458&lt;0,1.01,IF(AH458&gt;10,1.1,(1+AH458/100))))</f>
        <v>0.61799999999999999</v>
      </c>
      <c r="AS458" s="581">
        <f t="shared" si="132"/>
        <v>0.63653999999999999</v>
      </c>
      <c r="AT458" s="581">
        <f t="shared" si="121"/>
        <v>0.6556362</v>
      </c>
      <c r="AU458" s="581">
        <f t="shared" si="121"/>
        <v>0.67530528600000006</v>
      </c>
      <c r="AV458" s="581">
        <f t="shared" si="121"/>
        <v>0.69556444458000011</v>
      </c>
      <c r="AW458" s="430">
        <f t="shared" si="133"/>
        <v>3.2810459305799999</v>
      </c>
      <c r="AX458" s="516">
        <f t="shared" si="134"/>
        <v>5.5255067877736614</v>
      </c>
      <c r="AY458" s="606">
        <v>0.69</v>
      </c>
      <c r="AZ458" s="571">
        <v>85.22</v>
      </c>
      <c r="BA458" s="571">
        <v>-6.9500000000000011</v>
      </c>
      <c r="BB458" s="571">
        <v>0.91</v>
      </c>
      <c r="BC458" s="571">
        <v>24.5</v>
      </c>
      <c r="BD458" s="591"/>
      <c r="BE458" s="421">
        <v>2003</v>
      </c>
      <c r="BF458" s="421">
        <f t="shared" si="119"/>
        <v>2</v>
      </c>
      <c r="BG458" s="578">
        <v>13.669999999999998</v>
      </c>
      <c r="BH458" t="s">
        <v>3876</v>
      </c>
      <c r="BI458" t="s">
        <v>3877</v>
      </c>
    </row>
    <row r="459" spans="1:61" s="8" customFormat="1" ht="12.75" customHeight="1" x14ac:dyDescent="0.25">
      <c r="A459" s="577" t="s">
        <v>3970</v>
      </c>
      <c r="B459" s="409" t="s">
        <v>3960</v>
      </c>
      <c r="C459" s="734" t="s">
        <v>111</v>
      </c>
      <c r="D459" s="734" t="s">
        <v>3670</v>
      </c>
      <c r="E459" s="504">
        <v>9</v>
      </c>
      <c r="F459" s="33">
        <v>541</v>
      </c>
      <c r="G459" s="33" t="s">
        <v>105</v>
      </c>
      <c r="H459" s="33" t="s">
        <v>105</v>
      </c>
      <c r="I459" s="573">
        <v>150.97</v>
      </c>
      <c r="J459" s="430">
        <f t="shared" si="122"/>
        <v>0.74186924554547273</v>
      </c>
      <c r="K459" s="575">
        <v>0.28000000000000003</v>
      </c>
      <c r="L459" s="406">
        <v>4</v>
      </c>
      <c r="M459" s="423">
        <f t="shared" si="123"/>
        <v>1.1200000000000001</v>
      </c>
      <c r="N459" s="183" t="s">
        <v>318</v>
      </c>
      <c r="O459" s="505">
        <v>0.26</v>
      </c>
      <c r="P459" s="422">
        <v>45721</v>
      </c>
      <c r="Q459" s="422">
        <v>45735</v>
      </c>
      <c r="R459" s="423">
        <f t="shared" si="124"/>
        <v>7.6923076923076987</v>
      </c>
      <c r="S459" s="474">
        <f>IF(INDEX(Historical!$D$7:$D$1190,MATCH(B459,Historical!$B$7:$B$1192,0))=0,"n/a",(INDEX(Historical!$C$7:$C$1190,MATCH(B459,Historical!$B$7:$B$1192,0))/INDEX(Historical!$D$7:$D$1190,MATCH(B459,Historical!$B$7:$B$1192,0))-1)*100)</f>
        <v>30.000000000000004</v>
      </c>
      <c r="T459" s="474">
        <f>IF(INDEX(Historical!$F$7:$F$1190,MATCH(B459,Historical!$B$7:$B$1192,0))=0,"n/a",((INDEX(Historical!$C$7:$C$1190,MATCH(B459,Historical!$B$7:$B$1192,0))/INDEX(Historical!$F$7:$F$1190,MATCH(B459,Historical!$B$7:$B$1192,0)))^(1/3)-1)*100)</f>
        <v>37.50688670741409</v>
      </c>
      <c r="U459" s="474">
        <f>IF(INDEX(Historical!$H$7:$H$1190,MATCH(B459,Historical!$B$7:$B$1192,0))=0,"n/a",((INDEX(Historical!$C$7:$C$1190,MATCH(B459,Historical!$B$7:$B$1192,0))/INDEX(Historical!$H$7:$H$1190,MATCH(B459,Historical!$B$7:$B$1192,0)))^(1/5)-1)*100)</f>
        <v>35.629664278429217</v>
      </c>
      <c r="V459" s="474" t="str">
        <f>IF(INDEX(Historical!$M$7:$M$1190,MATCH(B459,Historical!$B$7:$B$1192,0))=0,"n/a",((INDEX(Historical!$C$7:$C$1190,MATCH(B459,Historical!$B$7:$B$1192,0))/INDEX(Historical!$M$7:$M$1190,MATCH(B459,Historical!$B$7:$B$1192,0)))^(1/10)-1)*100)</f>
        <v>n/a</v>
      </c>
      <c r="W459" s="475" t="str">
        <f t="shared" si="125"/>
        <v>n/a</v>
      </c>
      <c r="X459" s="476">
        <f t="shared" si="126"/>
        <v>2.1580656740417457</v>
      </c>
      <c r="Y459" s="451"/>
      <c r="Z459" s="430">
        <f t="shared" si="127"/>
        <v>21.875000000000004</v>
      </c>
      <c r="AA459" s="581">
        <f t="shared" si="128"/>
        <v>29.486328125</v>
      </c>
      <c r="AB459" s="406">
        <v>12</v>
      </c>
      <c r="AC459" s="568">
        <v>5.12</v>
      </c>
      <c r="AD459" s="568">
        <v>5.27</v>
      </c>
      <c r="AE459" s="568">
        <v>5.63</v>
      </c>
      <c r="AF459" s="568">
        <v>7.52</v>
      </c>
      <c r="AG459" s="568">
        <v>26.25</v>
      </c>
      <c r="AH459" s="568">
        <v>-11.469999999999999</v>
      </c>
      <c r="AI459" s="568">
        <v>15.129999999999999</v>
      </c>
      <c r="AJ459" s="568">
        <v>16.509999999999998</v>
      </c>
      <c r="AK459" s="568">
        <v>5.6000000000000005</v>
      </c>
      <c r="AL459" s="576">
        <v>31730</v>
      </c>
      <c r="AM459" s="571">
        <v>13.719999999999999</v>
      </c>
      <c r="AN459" s="568">
        <v>0.04</v>
      </c>
      <c r="AO459" s="510">
        <f t="shared" si="129"/>
        <v>6.8852053989746906</v>
      </c>
      <c r="AP459" s="511">
        <f t="shared" si="130"/>
        <v>36.371533523974691</v>
      </c>
      <c r="AQ459" s="582">
        <f t="shared" si="131"/>
        <v>213.92652183450687</v>
      </c>
      <c r="AR459" s="430">
        <f>INDEX(Historical!$C$7:$C$1190,MATCH(B459,Historical!$B$7:$B$1214,0))*IF(AH459="n/a",1.03,IF(AH459&lt;0,1.01,IF(AH459&gt;10,1.1,(1+AH459/100))))</f>
        <v>1.0504</v>
      </c>
      <c r="AS459" s="581">
        <f t="shared" si="132"/>
        <v>1.15544</v>
      </c>
      <c r="AT459" s="581">
        <f t="shared" si="121"/>
        <v>1.22014464</v>
      </c>
      <c r="AU459" s="581">
        <f t="shared" si="121"/>
        <v>1.28847273984</v>
      </c>
      <c r="AV459" s="581">
        <f t="shared" si="121"/>
        <v>1.36062721327104</v>
      </c>
      <c r="AW459" s="430">
        <f t="shared" si="133"/>
        <v>6.0750845931110407</v>
      </c>
      <c r="AX459" s="516">
        <f t="shared" si="134"/>
        <v>4.0240343068894751</v>
      </c>
      <c r="AY459" s="606">
        <v>1.23</v>
      </c>
      <c r="AZ459" s="571">
        <v>7.1400000000000006</v>
      </c>
      <c r="BA459" s="571">
        <v>-35.28</v>
      </c>
      <c r="BB459" s="571">
        <v>-4.33</v>
      </c>
      <c r="BC459" s="571">
        <v>-13.18</v>
      </c>
      <c r="BD459" s="591"/>
      <c r="BE459" s="421">
        <v>2017</v>
      </c>
      <c r="BF459" s="421">
        <f t="shared" si="119"/>
        <v>1</v>
      </c>
      <c r="BG459" s="578">
        <v>20.100000000000001</v>
      </c>
      <c r="BH459" t="s">
        <v>3876</v>
      </c>
      <c r="BI459" t="s">
        <v>3877</v>
      </c>
    </row>
    <row r="460" spans="1:61" s="8" customFormat="1" x14ac:dyDescent="0.25">
      <c r="A460" s="577" t="s">
        <v>4801</v>
      </c>
      <c r="B460" s="409" t="s">
        <v>4802</v>
      </c>
      <c r="C460" s="734" t="s">
        <v>111</v>
      </c>
      <c r="D460" s="734" t="s">
        <v>209</v>
      </c>
      <c r="E460" s="504">
        <v>8</v>
      </c>
      <c r="F460" s="33">
        <v>562</v>
      </c>
      <c r="G460" s="33" t="s">
        <v>105</v>
      </c>
      <c r="H460" s="33" t="s">
        <v>105</v>
      </c>
      <c r="I460" s="573">
        <v>35.299999999999997</v>
      </c>
      <c r="J460" s="430">
        <f t="shared" si="122"/>
        <v>3.8526912181303121</v>
      </c>
      <c r="K460" s="575">
        <v>0.34</v>
      </c>
      <c r="L460" s="406">
        <v>4</v>
      </c>
      <c r="M460" s="423">
        <f t="shared" si="123"/>
        <v>1.36</v>
      </c>
      <c r="N460" s="183" t="s">
        <v>288</v>
      </c>
      <c r="O460" s="505">
        <v>0.33</v>
      </c>
      <c r="P460" s="775">
        <v>45469</v>
      </c>
      <c r="Q460" s="775">
        <v>45483</v>
      </c>
      <c r="R460" s="423">
        <f t="shared" si="124"/>
        <v>3.0303030303030329</v>
      </c>
      <c r="S460" s="474">
        <f>IF(INDEX(Historical!$D$7:$D$1190,MATCH(B460,Historical!$B$7:$B$1192,0))=0,"n/a",(INDEX(Historical!$C$7:$C$1190,MATCH(B460,Historical!$B$7:$B$1192,0))/INDEX(Historical!$D$7:$D$1190,MATCH(B460,Historical!$B$7:$B$1192,0))-1)*100)</f>
        <v>3.0769230769230882</v>
      </c>
      <c r="T460" s="474">
        <f>IF(INDEX(Historical!$F$7:$F$1190,MATCH(B460,Historical!$B$7:$B$1192,0))=0,"n/a",((INDEX(Historical!$C$7:$C$1190,MATCH(B460,Historical!$B$7:$B$1192,0))/INDEX(Historical!$F$7:$F$1190,MATCH(B460,Historical!$B$7:$B$1192,0)))^(1/3)-1)*100)</f>
        <v>4.9257953047803449</v>
      </c>
      <c r="U460" s="474">
        <f>IF(INDEX(Historical!$H$7:$H$1190,MATCH(B460,Historical!$B$7:$B$1192,0))=0,"n/a",((INDEX(Historical!$C$7:$C$1190,MATCH(B460,Historical!$B$7:$B$1192,0))/INDEX(Historical!$H$7:$H$1190,MATCH(B460,Historical!$B$7:$B$1192,0)))^(1/5)-1)*100)</f>
        <v>5.1996492476249268</v>
      </c>
      <c r="V460" s="474" t="str">
        <f>IF(INDEX(Historical!$M$7:$M$1190,MATCH(B460,Historical!$B$7:$B$1192,0))=0,"n/a",((INDEX(Historical!$C$7:$C$1190,MATCH(B460,Historical!$B$7:$B$1192,0))/INDEX(Historical!$M$7:$M$1190,MATCH(B460,Historical!$B$7:$B$1192,0)))^(1/10)-1)*100)</f>
        <v>n/a</v>
      </c>
      <c r="W460" s="475" t="str">
        <f t="shared" si="125"/>
        <v>n/a</v>
      </c>
      <c r="X460" s="476">
        <f t="shared" si="126"/>
        <v>6.2646376477408756</v>
      </c>
      <c r="Y460" s="451"/>
      <c r="Z460" s="430">
        <f t="shared" si="127"/>
        <v>80.473372781065095</v>
      </c>
      <c r="AA460" s="581">
        <f t="shared" si="128"/>
        <v>20.88757396449704</v>
      </c>
      <c r="AB460" s="406">
        <v>12</v>
      </c>
      <c r="AC460" s="568">
        <v>1.69</v>
      </c>
      <c r="AD460" s="568" t="s">
        <v>135</v>
      </c>
      <c r="AE460" s="568">
        <v>3.54</v>
      </c>
      <c r="AF460" s="568">
        <v>4.24</v>
      </c>
      <c r="AG460" s="568">
        <v>20.68</v>
      </c>
      <c r="AH460" s="568" t="s">
        <v>135</v>
      </c>
      <c r="AI460" s="568" t="s">
        <v>135</v>
      </c>
      <c r="AJ460" s="568">
        <v>0.83</v>
      </c>
      <c r="AK460" s="568" t="s">
        <v>135</v>
      </c>
      <c r="AL460" s="576">
        <v>356.33</v>
      </c>
      <c r="AM460" s="571">
        <v>65.149999999999991</v>
      </c>
      <c r="AN460" s="568">
        <v>0.06</v>
      </c>
      <c r="AO460" s="510">
        <f t="shared" si="129"/>
        <v>-11.8352334987418</v>
      </c>
      <c r="AP460" s="511">
        <f t="shared" si="130"/>
        <v>9.0523404657552398</v>
      </c>
      <c r="AQ460" s="582">
        <f t="shared" si="131"/>
        <v>98.397259848312586</v>
      </c>
      <c r="AR460" s="430">
        <f>INDEX(Historical!$C$7:$C$1190,MATCH(B460,Historical!$B$7:$B$1214,0))*IF(AH460="n/a",1.03,IF(AH460&lt;0,1.01,IF(AH460&gt;10,1.1,(1+AH460/100))))</f>
        <v>1.3802000000000001</v>
      </c>
      <c r="AS460" s="581">
        <f t="shared" si="132"/>
        <v>1.4216060000000001</v>
      </c>
      <c r="AT460" s="581">
        <f t="shared" si="121"/>
        <v>1.4642541800000002</v>
      </c>
      <c r="AU460" s="581">
        <f t="shared" si="121"/>
        <v>1.5081818054000002</v>
      </c>
      <c r="AV460" s="581">
        <f t="shared" si="121"/>
        <v>1.5534272595620002</v>
      </c>
      <c r="AW460" s="430">
        <f t="shared" si="133"/>
        <v>7.3276692449620011</v>
      </c>
      <c r="AX460" s="516">
        <f t="shared" si="134"/>
        <v>20.758269815756378</v>
      </c>
      <c r="AY460" s="606">
        <v>0.28999999999999998</v>
      </c>
      <c r="AZ460" s="571">
        <v>25.53</v>
      </c>
      <c r="BA460" s="571">
        <v>-38.940000000000005</v>
      </c>
      <c r="BB460" s="571">
        <v>4.17</v>
      </c>
      <c r="BC460" s="571">
        <v>-5.08</v>
      </c>
      <c r="BD460" s="591"/>
      <c r="BE460" s="421">
        <v>2017</v>
      </c>
      <c r="BF460" s="421">
        <f t="shared" si="119"/>
        <v>1</v>
      </c>
      <c r="BG460" s="578">
        <v>16.82</v>
      </c>
      <c r="BH460" t="s">
        <v>3876</v>
      </c>
      <c r="BI460" t="s">
        <v>3877</v>
      </c>
    </row>
    <row r="461" spans="1:61" s="8" customFormat="1" ht="12.75" customHeight="1" x14ac:dyDescent="0.25">
      <c r="A461" s="95" t="s">
        <v>682</v>
      </c>
      <c r="B461" s="409" t="s">
        <v>683</v>
      </c>
      <c r="C461" s="734" t="s">
        <v>130</v>
      </c>
      <c r="D461" s="734" t="s">
        <v>3644</v>
      </c>
      <c r="E461" s="504">
        <v>18</v>
      </c>
      <c r="F461" s="33">
        <v>219</v>
      </c>
      <c r="G461" s="33" t="s">
        <v>36</v>
      </c>
      <c r="H461" s="33" t="s">
        <v>36</v>
      </c>
      <c r="I461" s="573">
        <v>44.66</v>
      </c>
      <c r="J461" s="430">
        <f t="shared" si="122"/>
        <v>3.7729511867442911</v>
      </c>
      <c r="K461" s="575">
        <v>0.42125000000000001</v>
      </c>
      <c r="L461" s="406">
        <v>4</v>
      </c>
      <c r="M461" s="423">
        <f t="shared" si="123"/>
        <v>1.6850000000000001</v>
      </c>
      <c r="N461" s="183" t="s">
        <v>684</v>
      </c>
      <c r="O461" s="505">
        <v>0.41820000000000002</v>
      </c>
      <c r="P461" s="422">
        <v>45572</v>
      </c>
      <c r="Q461" s="422">
        <v>45590</v>
      </c>
      <c r="R461" s="423">
        <f t="shared" si="124"/>
        <v>0.72931611669057794</v>
      </c>
      <c r="S461" s="474">
        <f>IF(INDEX(Historical!$D$7:$D$1190,MATCH(B461,Historical!$B$7:$B$1192,0))=0,"n/a",(INDEX(Historical!$C$7:$C$1190,MATCH(B461,Historical!$B$7:$B$1192,0))/INDEX(Historical!$D$7:$D$1190,MATCH(B461,Historical!$B$7:$B$1192,0))-1)*100)</f>
        <v>0.92442035531465905</v>
      </c>
      <c r="T461" s="474">
        <f>IF(INDEX(Historical!$F$7:$F$1190,MATCH(B461,Historical!$B$7:$B$1192,0))=0,"n/a",((INDEX(Historical!$C$7:$C$1190,MATCH(B461,Historical!$B$7:$B$1192,0))/INDEX(Historical!$F$7:$F$1190,MATCH(B461,Historical!$B$7:$B$1192,0)))^(1/3)-1)*100)</f>
        <v>1.1882965344642837</v>
      </c>
      <c r="U461" s="474">
        <f>IF(INDEX(Historical!$H$7:$H$1190,MATCH(B461,Historical!$B$7:$B$1192,0))=0,"n/a",((INDEX(Historical!$C$7:$C$1190,MATCH(B461,Historical!$B$7:$B$1192,0))/INDEX(Historical!$H$7:$H$1190,MATCH(B461,Historical!$B$7:$B$1192,0)))^(1/5)-1)*100)</f>
        <v>2.4821170405128212</v>
      </c>
      <c r="V461" s="474">
        <f>IF(INDEX(Historical!$M$7:$M$1190,MATCH(B461,Historical!$B$7:$B$1192,0))=0,"n/a",((INDEX(Historical!$C$7:$C$1190,MATCH(B461,Historical!$B$7:$B$1192,0))/INDEX(Historical!$M$7:$M$1190,MATCH(B461,Historical!$B$7:$B$1192,0)))^(1/10)-1)*100)</f>
        <v>6.1229566282554382</v>
      </c>
      <c r="W461" s="475">
        <f t="shared" si="125"/>
        <v>0.40537883757965304</v>
      </c>
      <c r="X461" s="476">
        <f t="shared" si="126"/>
        <v>8.2737234683760708</v>
      </c>
      <c r="Y461" s="574"/>
      <c r="Z461" s="430">
        <f t="shared" si="127"/>
        <v>69.341563786008237</v>
      </c>
      <c r="AA461" s="581">
        <f t="shared" si="128"/>
        <v>18.378600823045264</v>
      </c>
      <c r="AB461" s="406">
        <v>12</v>
      </c>
      <c r="AC461" s="568">
        <v>2.4300000000000002</v>
      </c>
      <c r="AD461" s="568">
        <v>2.83</v>
      </c>
      <c r="AE461" s="568">
        <v>2.8</v>
      </c>
      <c r="AF461" s="568">
        <v>1.94</v>
      </c>
      <c r="AG461" s="568">
        <v>10.76</v>
      </c>
      <c r="AH461" s="568">
        <v>4.25</v>
      </c>
      <c r="AI461" s="568">
        <v>6.41</v>
      </c>
      <c r="AJ461" s="568">
        <v>0.3</v>
      </c>
      <c r="AK461" s="568">
        <v>6.47</v>
      </c>
      <c r="AL461" s="576">
        <v>8990</v>
      </c>
      <c r="AM461" s="571">
        <v>0.5</v>
      </c>
      <c r="AN461" s="568">
        <v>1.27</v>
      </c>
      <c r="AO461" s="510">
        <f t="shared" si="129"/>
        <v>-12.123532595788152</v>
      </c>
      <c r="AP461" s="511">
        <f t="shared" si="130"/>
        <v>6.2550682272571123</v>
      </c>
      <c r="AQ461" s="582">
        <f t="shared" si="131"/>
        <v>25.882635986784329</v>
      </c>
      <c r="AR461" s="430">
        <f>INDEX(Historical!$C$7:$C$1190,MATCH(B461,Historical!$B$7:$B$1214,0))*IF(AH461="n/a",1.03,IF(AH461&lt;0,1.01,IF(AH461&gt;10,1.1,(1+AH461/100))))</f>
        <v>1.7470736250000001</v>
      </c>
      <c r="AS461" s="581">
        <f t="shared" si="132"/>
        <v>1.8590610443625002</v>
      </c>
      <c r="AT461" s="581">
        <f t="shared" si="121"/>
        <v>1.9793422939327538</v>
      </c>
      <c r="AU461" s="581">
        <f t="shared" si="121"/>
        <v>2.1074057403502029</v>
      </c>
      <c r="AV461" s="581">
        <f t="shared" si="121"/>
        <v>2.2437548917508612</v>
      </c>
      <c r="AW461" s="430">
        <f t="shared" si="133"/>
        <v>9.9366375953963182</v>
      </c>
      <c r="AX461" s="516">
        <f t="shared" si="134"/>
        <v>22.249524396319568</v>
      </c>
      <c r="AY461" s="606">
        <v>0.6</v>
      </c>
      <c r="AZ461" s="571">
        <v>14.7</v>
      </c>
      <c r="BA461" s="571">
        <v>-4.8</v>
      </c>
      <c r="BB461" s="571">
        <v>-0.32</v>
      </c>
      <c r="BC461" s="571">
        <v>1.7500000000000002</v>
      </c>
      <c r="BD461" s="591"/>
      <c r="BE461" s="421">
        <v>2007</v>
      </c>
      <c r="BF461" s="421">
        <f t="shared" si="119"/>
        <v>2</v>
      </c>
      <c r="BG461" s="578">
        <v>3.5999999999999996</v>
      </c>
      <c r="BH461" t="s">
        <v>3876</v>
      </c>
      <c r="BI461" t="s">
        <v>3877</v>
      </c>
    </row>
    <row r="462" spans="1:61" s="8" customFormat="1" ht="12.75" customHeight="1" x14ac:dyDescent="0.25">
      <c r="A462" s="95" t="s">
        <v>4413</v>
      </c>
      <c r="B462" s="409" t="s">
        <v>3311</v>
      </c>
      <c r="C462" s="734" t="s">
        <v>130</v>
      </c>
      <c r="D462" s="734" t="s">
        <v>3653</v>
      </c>
      <c r="E462" s="504">
        <v>12</v>
      </c>
      <c r="F462" s="33">
        <v>446</v>
      </c>
      <c r="G462" s="33" t="s">
        <v>114</v>
      </c>
      <c r="H462" s="33" t="s">
        <v>114</v>
      </c>
      <c r="I462" s="573">
        <v>76.5</v>
      </c>
      <c r="J462" s="430">
        <f t="shared" si="122"/>
        <v>3.5032679738562091</v>
      </c>
      <c r="K462" s="575">
        <v>0.67</v>
      </c>
      <c r="L462" s="406">
        <v>4</v>
      </c>
      <c r="M462" s="423">
        <f t="shared" si="123"/>
        <v>2.68</v>
      </c>
      <c r="N462" s="183" t="s">
        <v>224</v>
      </c>
      <c r="O462" s="505">
        <v>0.66</v>
      </c>
      <c r="P462" s="422">
        <v>45716</v>
      </c>
      <c r="Q462" s="422">
        <v>45723</v>
      </c>
      <c r="R462" s="423">
        <f t="shared" si="124"/>
        <v>1.5151515151515165</v>
      </c>
      <c r="S462" s="474">
        <f>IF(INDEX(Historical!$D$7:$D$1190,MATCH(B462,Historical!$B$7:$B$1192,0))=0,"n/a",(INDEX(Historical!$C$7:$C$1190,MATCH(B462,Historical!$B$7:$B$1192,0))/INDEX(Historical!$D$7:$D$1190,MATCH(B462,Historical!$B$7:$B$1192,0))-1)*100)</f>
        <v>1.538461538461533</v>
      </c>
      <c r="T462" s="474">
        <f>IF(INDEX(Historical!$F$7:$F$1190,MATCH(B462,Historical!$B$7:$B$1192,0))=0,"n/a",((INDEX(Historical!$C$7:$C$1190,MATCH(B462,Historical!$B$7:$B$1192,0))/INDEX(Historical!$F$7:$F$1190,MATCH(B462,Historical!$B$7:$B$1192,0)))^(1/3)-1)*100)</f>
        <v>4.4011575622509014</v>
      </c>
      <c r="U462" s="474">
        <f>IF(INDEX(Historical!$H$7:$H$1190,MATCH(B462,Historical!$B$7:$B$1192,0))=0,"n/a",((INDEX(Historical!$C$7:$C$1190,MATCH(B462,Historical!$B$7:$B$1192,0))/INDEX(Historical!$H$7:$H$1190,MATCH(B462,Historical!$B$7:$B$1192,0)))^(1/5)-1)*100)</f>
        <v>5.7096868374616028</v>
      </c>
      <c r="V462" s="474">
        <f>IF(INDEX(Historical!$M$7:$M$1190,MATCH(B462,Historical!$B$7:$B$1192,0))=0,"n/a",((INDEX(Historical!$C$7:$C$1190,MATCH(B462,Historical!$B$7:$B$1192,0))/INDEX(Historical!$M$7:$M$1190,MATCH(B462,Historical!$B$7:$B$1192,0)))^(1/10)-1)*100)</f>
        <v>12.132747661084519</v>
      </c>
      <c r="W462" s="475">
        <f t="shared" si="125"/>
        <v>0.47060130128439731</v>
      </c>
      <c r="X462" s="476">
        <f t="shared" si="126"/>
        <v>2.6191224025053224</v>
      </c>
      <c r="Y462" s="433"/>
      <c r="Z462" s="430">
        <f t="shared" si="127"/>
        <v>63.961813842482094</v>
      </c>
      <c r="AA462" s="581">
        <f t="shared" si="128"/>
        <v>18.25775656324582</v>
      </c>
      <c r="AB462" s="406">
        <v>12</v>
      </c>
      <c r="AC462" s="568">
        <v>4.1900000000000004</v>
      </c>
      <c r="AD462" s="568">
        <v>2.63</v>
      </c>
      <c r="AE462" s="568">
        <v>1.97</v>
      </c>
      <c r="AF462" s="568">
        <v>1.44</v>
      </c>
      <c r="AG462" s="568">
        <v>8.24</v>
      </c>
      <c r="AH462" s="568">
        <v>10.6</v>
      </c>
      <c r="AI462" s="568">
        <v>5.17</v>
      </c>
      <c r="AJ462" s="568">
        <v>2.1800000000000002</v>
      </c>
      <c r="AK462" s="568">
        <v>6.94</v>
      </c>
      <c r="AL462" s="576">
        <v>4590</v>
      </c>
      <c r="AM462" s="571">
        <v>1.28</v>
      </c>
      <c r="AN462" s="568">
        <v>1.03</v>
      </c>
      <c r="AO462" s="510">
        <f t="shared" si="129"/>
        <v>-9.0448017519280093</v>
      </c>
      <c r="AP462" s="511">
        <f t="shared" si="130"/>
        <v>9.212954811317811</v>
      </c>
      <c r="AQ462" s="582">
        <f t="shared" si="131"/>
        <v>8.0970129119085641</v>
      </c>
      <c r="AR462" s="430">
        <f>INDEX(Historical!$C$7:$C$1190,MATCH(B462,Historical!$B$7:$B$1214,0))*IF(AH462="n/a",1.03,IF(AH462&lt;0,1.01,IF(AH462&gt;10,1.1,(1+AH462/100))))</f>
        <v>2.9040000000000004</v>
      </c>
      <c r="AS462" s="581">
        <f t="shared" si="132"/>
        <v>3.0541368000000007</v>
      </c>
      <c r="AT462" s="581">
        <f t="shared" si="121"/>
        <v>3.2660938939200004</v>
      </c>
      <c r="AU462" s="581">
        <f t="shared" si="121"/>
        <v>3.4927608101580483</v>
      </c>
      <c r="AV462" s="581">
        <f t="shared" si="121"/>
        <v>3.7351584103830167</v>
      </c>
      <c r="AW462" s="430">
        <f t="shared" si="133"/>
        <v>16.452149914461067</v>
      </c>
      <c r="AX462" s="516">
        <f t="shared" si="134"/>
        <v>21.506078319556952</v>
      </c>
      <c r="AY462" s="606">
        <v>0.84</v>
      </c>
      <c r="AZ462" s="571">
        <v>15.25</v>
      </c>
      <c r="BA462" s="571">
        <v>-6.99</v>
      </c>
      <c r="BB462" s="571">
        <v>3.56</v>
      </c>
      <c r="BC462" s="571">
        <v>3.8600000000000003</v>
      </c>
      <c r="BD462" s="591"/>
      <c r="BE462" s="421">
        <v>2014</v>
      </c>
      <c r="BF462" s="421">
        <f t="shared" si="119"/>
        <v>1</v>
      </c>
      <c r="BG462" s="578">
        <v>3.06</v>
      </c>
      <c r="BH462" t="s">
        <v>3876</v>
      </c>
      <c r="BI462" t="s">
        <v>3877</v>
      </c>
    </row>
    <row r="463" spans="1:61" s="8" customFormat="1" ht="12.75" customHeight="1" x14ac:dyDescent="0.25">
      <c r="A463" s="577" t="s">
        <v>3972</v>
      </c>
      <c r="B463" s="409" t="s">
        <v>3962</v>
      </c>
      <c r="C463" s="734" t="s">
        <v>3535</v>
      </c>
      <c r="D463" s="734" t="s">
        <v>3641</v>
      </c>
      <c r="E463" s="504">
        <v>9</v>
      </c>
      <c r="F463" s="33">
        <v>545</v>
      </c>
      <c r="G463" s="33" t="s">
        <v>105</v>
      </c>
      <c r="H463" s="33" t="s">
        <v>105</v>
      </c>
      <c r="I463" s="573">
        <v>138.59</v>
      </c>
      <c r="J463" s="430">
        <f t="shared" si="122"/>
        <v>1.2987950068547516</v>
      </c>
      <c r="K463" s="575">
        <v>0.45</v>
      </c>
      <c r="L463" s="406">
        <v>4</v>
      </c>
      <c r="M463" s="423">
        <f t="shared" si="123"/>
        <v>1.8</v>
      </c>
      <c r="N463" s="183" t="s">
        <v>147</v>
      </c>
      <c r="O463" s="505">
        <v>0.4</v>
      </c>
      <c r="P463" s="422">
        <v>45733</v>
      </c>
      <c r="Q463" s="422">
        <v>45747</v>
      </c>
      <c r="R463" s="423">
        <f t="shared" si="124"/>
        <v>12.499999999999996</v>
      </c>
      <c r="S463" s="474">
        <f>IF(INDEX(Historical!$D$7:$D$1190,MATCH(B463,Historical!$B$7:$B$1192,0))=0,"n/a",(INDEX(Historical!$C$7:$C$1190,MATCH(B463,Historical!$B$7:$B$1192,0))/INDEX(Historical!$D$7:$D$1190,MATCH(B463,Historical!$B$7:$B$1192,0))-1)*100)</f>
        <v>14.285714285714302</v>
      </c>
      <c r="T463" s="474">
        <f>IF(INDEX(Historical!$F$7:$F$1190,MATCH(B463,Historical!$B$7:$B$1192,0))=0,"n/a",((INDEX(Historical!$C$7:$C$1190,MATCH(B463,Historical!$B$7:$B$1192,0))/INDEX(Historical!$F$7:$F$1190,MATCH(B463,Historical!$B$7:$B$1192,0)))^(1/3)-1)*100)</f>
        <v>25.99210498948732</v>
      </c>
      <c r="U463" s="474">
        <f>IF(INDEX(Historical!$H$7:$H$1190,MATCH(B463,Historical!$B$7:$B$1192,0))=0,"n/a",((INDEX(Historical!$C$7:$C$1190,MATCH(B463,Historical!$B$7:$B$1192,0))/INDEX(Historical!$H$7:$H$1190,MATCH(B463,Historical!$B$7:$B$1192,0)))^(1/5)-1)*100)</f>
        <v>31.95079107728942</v>
      </c>
      <c r="V463" s="474" t="str">
        <f>IF(INDEX(Historical!$M$7:$M$1190,MATCH(B463,Historical!$B$7:$B$1192,0))=0,"n/a",((INDEX(Historical!$C$7:$C$1190,MATCH(B463,Historical!$B$7:$B$1192,0))/INDEX(Historical!$M$7:$M$1190,MATCH(B463,Historical!$B$7:$B$1192,0)))^(1/10)-1)*100)</f>
        <v>n/a</v>
      </c>
      <c r="W463" s="475" t="str">
        <f t="shared" si="125"/>
        <v>n/a</v>
      </c>
      <c r="X463" s="476">
        <f t="shared" si="126"/>
        <v>3.2770042130553252</v>
      </c>
      <c r="Y463" s="451"/>
      <c r="Z463" s="430">
        <f t="shared" si="127"/>
        <v>35.15625</v>
      </c>
      <c r="AA463" s="581">
        <f t="shared" si="128"/>
        <v>27.068359375</v>
      </c>
      <c r="AB463" s="406">
        <v>12</v>
      </c>
      <c r="AC463" s="568">
        <v>5.12</v>
      </c>
      <c r="AD463" s="568">
        <v>1.69</v>
      </c>
      <c r="AE463" s="568">
        <v>9.9499999999999993</v>
      </c>
      <c r="AF463" s="568">
        <v>3.84</v>
      </c>
      <c r="AG463" s="568">
        <v>15.07</v>
      </c>
      <c r="AH463" s="568">
        <v>11.37</v>
      </c>
      <c r="AI463" s="568">
        <v>10</v>
      </c>
      <c r="AJ463" s="568">
        <v>9.75</v>
      </c>
      <c r="AK463" s="568">
        <v>16.009999999999998</v>
      </c>
      <c r="AL463" s="576">
        <v>6590</v>
      </c>
      <c r="AM463" s="571">
        <v>8.24</v>
      </c>
      <c r="AN463" s="568">
        <v>0.01</v>
      </c>
      <c r="AO463" s="510">
        <f t="shared" si="129"/>
        <v>6.1812267091441697</v>
      </c>
      <c r="AP463" s="511">
        <f t="shared" si="130"/>
        <v>33.24958608414417</v>
      </c>
      <c r="AQ463" s="582">
        <f t="shared" si="131"/>
        <v>114.9340984270915</v>
      </c>
      <c r="AR463" s="430">
        <f>INDEX(Historical!$C$7:$C$1190,MATCH(B463,Historical!$B$7:$B$1214,0))*IF(AH463="n/a",1.03,IF(AH463&lt;0,1.01,IF(AH463&gt;10,1.1,(1+AH463/100))))</f>
        <v>1.7600000000000002</v>
      </c>
      <c r="AS463" s="581">
        <f t="shared" si="132"/>
        <v>1.9360000000000004</v>
      </c>
      <c r="AT463" s="581">
        <f t="shared" si="121"/>
        <v>2.1296000000000004</v>
      </c>
      <c r="AU463" s="581">
        <f t="shared" si="121"/>
        <v>2.3425600000000006</v>
      </c>
      <c r="AV463" s="581">
        <f t="shared" si="121"/>
        <v>2.5768160000000009</v>
      </c>
      <c r="AW463" s="430">
        <f t="shared" si="133"/>
        <v>10.744976000000003</v>
      </c>
      <c r="AX463" s="516">
        <f t="shared" si="134"/>
        <v>7.753067320874524</v>
      </c>
      <c r="AY463" s="606">
        <v>1.51</v>
      </c>
      <c r="AZ463" s="571">
        <v>33.650000000000006</v>
      </c>
      <c r="BA463" s="571">
        <v>-35.809999999999995</v>
      </c>
      <c r="BB463" s="571">
        <v>-6.5100000000000007</v>
      </c>
      <c r="BC463" s="571">
        <v>-6.2799999999999994</v>
      </c>
      <c r="BD463" s="591"/>
      <c r="BE463" s="421">
        <v>2017</v>
      </c>
      <c r="BF463" s="421">
        <f t="shared" si="119"/>
        <v>1</v>
      </c>
      <c r="BG463" s="578">
        <v>13.18</v>
      </c>
      <c r="BH463" t="s">
        <v>3876</v>
      </c>
      <c r="BI463" t="s">
        <v>3877</v>
      </c>
    </row>
    <row r="464" spans="1:61" s="8" customFormat="1" ht="12.75" customHeight="1" x14ac:dyDescent="0.25">
      <c r="A464" s="577" t="s">
        <v>4893</v>
      </c>
      <c r="B464" s="409" t="s">
        <v>4889</v>
      </c>
      <c r="C464" s="734" t="s">
        <v>107</v>
      </c>
      <c r="D464" s="734" t="s">
        <v>3657</v>
      </c>
      <c r="E464" s="504">
        <v>6</v>
      </c>
      <c r="F464" s="33">
        <v>623</v>
      </c>
      <c r="G464" s="33" t="s">
        <v>105</v>
      </c>
      <c r="H464" s="33" t="s">
        <v>105</v>
      </c>
      <c r="I464" s="573">
        <v>61.86</v>
      </c>
      <c r="J464" s="430">
        <f t="shared" si="122"/>
        <v>6.7248625929518271</v>
      </c>
      <c r="K464" s="575">
        <v>1.04</v>
      </c>
      <c r="L464" s="406">
        <v>4</v>
      </c>
      <c r="M464" s="423">
        <f t="shared" si="123"/>
        <v>4.16</v>
      </c>
      <c r="N464" s="183" t="s">
        <v>658</v>
      </c>
      <c r="O464" s="505">
        <v>1</v>
      </c>
      <c r="P464" s="609">
        <v>45421</v>
      </c>
      <c r="Q464" s="609">
        <v>45429</v>
      </c>
      <c r="R464" s="423">
        <f t="shared" si="124"/>
        <v>4.0000000000000036</v>
      </c>
      <c r="S464" s="474">
        <f>IF(INDEX(Historical!$D$7:$D$1190,MATCH(B464,Historical!$B$7:$B$1192,0))=0,"n/a",(INDEX(Historical!$C$7:$C$1190,MATCH(B464,Historical!$B$7:$B$1192,0))/INDEX(Historical!$D$7:$D$1190,MATCH(B464,Historical!$B$7:$B$1192,0))-1)*100)</f>
        <v>3.0000000000000027</v>
      </c>
      <c r="T464" s="474">
        <f>IF(INDEX(Historical!$F$7:$F$1190,MATCH(B464,Historical!$B$7:$B$1192,0))=0,"n/a",((INDEX(Historical!$C$7:$C$1190,MATCH(B464,Historical!$B$7:$B$1192,0))/INDEX(Historical!$F$7:$F$1190,MATCH(B464,Historical!$B$7:$B$1192,0)))^(1/3)-1)*100)</f>
        <v>17.341691728877116</v>
      </c>
      <c r="U464" s="474">
        <f>IF(INDEX(Historical!$H$7:$H$1190,MATCH(B464,Historical!$B$7:$B$1192,0))=0,"n/a",((INDEX(Historical!$C$7:$C$1190,MATCH(B464,Historical!$B$7:$B$1192,0))/INDEX(Historical!$H$7:$H$1190,MATCH(B464,Historical!$B$7:$B$1192,0)))^(1/5)-1)*100)</f>
        <v>32.733162863809383</v>
      </c>
      <c r="V464" s="474" t="str">
        <f>IF(INDEX(Historical!$M$7:$M$1190,MATCH(B464,Historical!$B$7:$B$1192,0))=0,"n/a",((INDEX(Historical!$C$7:$C$1190,MATCH(B464,Historical!$B$7:$B$1192,0))/INDEX(Historical!$M$7:$M$1190,MATCH(B464,Historical!$B$7:$B$1192,0)))^(1/10)-1)*100)</f>
        <v>n/a</v>
      </c>
      <c r="W464" s="475" t="str">
        <f t="shared" si="125"/>
        <v>n/a</v>
      </c>
      <c r="X464" s="476" t="str">
        <f t="shared" si="126"/>
        <v>n/a</v>
      </c>
      <c r="Y464" s="449"/>
      <c r="Z464" s="430">
        <f t="shared" si="127"/>
        <v>75.226039783001809</v>
      </c>
      <c r="AA464" s="581">
        <f t="shared" si="128"/>
        <v>11.186256781193489</v>
      </c>
      <c r="AB464" s="406">
        <v>12</v>
      </c>
      <c r="AC464" s="568">
        <v>5.53</v>
      </c>
      <c r="AD464" s="568">
        <v>0.42</v>
      </c>
      <c r="AE464" s="568">
        <v>1.23</v>
      </c>
      <c r="AF464" s="568">
        <v>2.21</v>
      </c>
      <c r="AG464" s="568">
        <v>20.47</v>
      </c>
      <c r="AH464" s="568">
        <v>30.580000000000002</v>
      </c>
      <c r="AI464" s="568">
        <v>26.31</v>
      </c>
      <c r="AJ464" s="568">
        <v>-7.5399999999999991</v>
      </c>
      <c r="AK464" s="568">
        <v>26.69</v>
      </c>
      <c r="AL464" s="576">
        <v>7350</v>
      </c>
      <c r="AM464" s="571">
        <v>0.52</v>
      </c>
      <c r="AN464" s="568">
        <v>6.63</v>
      </c>
      <c r="AO464" s="510">
        <f t="shared" si="129"/>
        <v>28.271768675567724</v>
      </c>
      <c r="AP464" s="511">
        <f t="shared" si="130"/>
        <v>39.458025456761213</v>
      </c>
      <c r="AQ464" s="582">
        <f t="shared" si="131"/>
        <v>4.8207517334820205</v>
      </c>
      <c r="AR464" s="430">
        <f>INDEX(Historical!$C$7:$C$1190,MATCH(B464,Historical!$B$7:$B$1214,0))*IF(AH464="n/a",1.03,IF(AH464&lt;0,1.01,IF(AH464&gt;10,1.1,(1+AH464/100))))</f>
        <v>4.5320000000000009</v>
      </c>
      <c r="AS464" s="581">
        <f t="shared" si="132"/>
        <v>4.9852000000000016</v>
      </c>
      <c r="AT464" s="581">
        <f t="shared" si="121"/>
        <v>5.4837200000000026</v>
      </c>
      <c r="AU464" s="581">
        <f t="shared" si="121"/>
        <v>6.0320920000000031</v>
      </c>
      <c r="AV464" s="581">
        <f t="shared" si="121"/>
        <v>6.6353012000000042</v>
      </c>
      <c r="AW464" s="430">
        <f t="shared" si="133"/>
        <v>27.668313200000011</v>
      </c>
      <c r="AX464" s="516">
        <f t="shared" si="134"/>
        <v>44.727308761720032</v>
      </c>
      <c r="AY464" s="606">
        <v>1.27</v>
      </c>
      <c r="AZ464" s="571">
        <v>62.79</v>
      </c>
      <c r="BA464" s="571">
        <v>-0.26</v>
      </c>
      <c r="BB464" s="571">
        <v>6.78</v>
      </c>
      <c r="BC464" s="571">
        <v>15.58</v>
      </c>
      <c r="BD464" s="591"/>
      <c r="BE464" s="421">
        <v>2019</v>
      </c>
      <c r="BF464" s="421">
        <f t="shared" si="119"/>
        <v>1</v>
      </c>
      <c r="BG464" s="578">
        <v>2.56</v>
      </c>
      <c r="BH464" t="s">
        <v>3876</v>
      </c>
      <c r="BI464" t="s">
        <v>3877</v>
      </c>
    </row>
    <row r="465" spans="1:61" s="8" customFormat="1" ht="12.75" customHeight="1" x14ac:dyDescent="0.25">
      <c r="A465" s="8" t="s">
        <v>4416</v>
      </c>
      <c r="B465" s="409" t="s">
        <v>1417</v>
      </c>
      <c r="C465" s="734" t="s">
        <v>3535</v>
      </c>
      <c r="D465" s="734" t="s">
        <v>3680</v>
      </c>
      <c r="E465" s="504">
        <v>17</v>
      </c>
      <c r="F465" s="33">
        <v>234</v>
      </c>
      <c r="G465" s="33" t="s">
        <v>105</v>
      </c>
      <c r="H465" s="33" t="s">
        <v>105</v>
      </c>
      <c r="I465" s="573">
        <v>226.13</v>
      </c>
      <c r="J465" s="430">
        <f t="shared" si="122"/>
        <v>0.88444699951355421</v>
      </c>
      <c r="K465" s="575">
        <v>0.5</v>
      </c>
      <c r="L465" s="406">
        <v>4</v>
      </c>
      <c r="M465" s="423">
        <f t="shared" si="123"/>
        <v>2</v>
      </c>
      <c r="N465" s="183" t="s">
        <v>278</v>
      </c>
      <c r="O465" s="505">
        <v>0.4</v>
      </c>
      <c r="P465" s="422">
        <v>45757</v>
      </c>
      <c r="Q465" s="422">
        <v>45770</v>
      </c>
      <c r="R465" s="423">
        <f t="shared" si="124"/>
        <v>24.999999999999993</v>
      </c>
      <c r="S465" s="474">
        <f>IF(INDEX(Historical!$D$7:$D$1190,MATCH(B465,Historical!$B$7:$B$1192,0))=0,"n/a",(INDEX(Historical!$C$7:$C$1190,MATCH(B465,Historical!$B$7:$B$1192,0))/INDEX(Historical!$D$7:$D$1190,MATCH(B465,Historical!$B$7:$B$1192,0))-1)*100)</f>
        <v>5.2631578947368363</v>
      </c>
      <c r="T465" s="474">
        <f>IF(INDEX(Historical!$F$7:$F$1190,MATCH(B465,Historical!$B$7:$B$1192,0))=0,"n/a",((INDEX(Historical!$C$7:$C$1190,MATCH(B465,Historical!$B$7:$B$1192,0))/INDEX(Historical!$F$7:$F$1190,MATCH(B465,Historical!$B$7:$B$1192,0)))^(1/3)-1)*100)</f>
        <v>10.064241629820891</v>
      </c>
      <c r="U465" s="474">
        <f>IF(INDEX(Historical!$H$7:$H$1190,MATCH(B465,Historical!$B$7:$B$1192,0))=0,"n/a",((INDEX(Historical!$C$7:$C$1190,MATCH(B465,Historical!$B$7:$B$1192,0))/INDEX(Historical!$H$7:$H$1190,MATCH(B465,Historical!$B$7:$B$1192,0)))^(1/5)-1)*100)</f>
        <v>11.94783991051851</v>
      </c>
      <c r="V465" s="474">
        <f>IF(INDEX(Historical!$M$7:$M$1190,MATCH(B465,Historical!$B$7:$B$1192,0))=0,"n/a",((INDEX(Historical!$C$7:$C$1190,MATCH(B465,Historical!$B$7:$B$1192,0))/INDEX(Historical!$M$7:$M$1190,MATCH(B465,Historical!$B$7:$B$1192,0)))^(1/10)-1)*100)</f>
        <v>12.79448730054995</v>
      </c>
      <c r="W465" s="475">
        <f t="shared" si="125"/>
        <v>0.93382717336434051</v>
      </c>
      <c r="X465" s="476">
        <f t="shared" si="126"/>
        <v>1.675713872442989</v>
      </c>
      <c r="Y465" s="451" t="s">
        <v>4948</v>
      </c>
      <c r="Z465" s="430">
        <f t="shared" si="127"/>
        <v>46.082949308755758</v>
      </c>
      <c r="AA465" s="581">
        <f t="shared" si="128"/>
        <v>52.103686635944705</v>
      </c>
      <c r="AB465" s="406">
        <v>5</v>
      </c>
      <c r="AC465" s="568">
        <v>4.34</v>
      </c>
      <c r="AD465" s="568">
        <v>2.75</v>
      </c>
      <c r="AE465" s="568">
        <v>11.07</v>
      </c>
      <c r="AF465" s="568">
        <v>31.04</v>
      </c>
      <c r="AG465" s="568">
        <v>85.36</v>
      </c>
      <c r="AH465" s="568">
        <v>12.3</v>
      </c>
      <c r="AI465" s="568">
        <v>19.98</v>
      </c>
      <c r="AJ465" s="568">
        <v>7.13</v>
      </c>
      <c r="AK465" s="568">
        <v>18.940000000000001</v>
      </c>
      <c r="AL465" s="576">
        <v>635160</v>
      </c>
      <c r="AM465" s="571">
        <v>41.52</v>
      </c>
      <c r="AN465" s="568">
        <v>5.33</v>
      </c>
      <c r="AO465" s="510">
        <f t="shared" si="129"/>
        <v>-39.271399725912644</v>
      </c>
      <c r="AP465" s="511">
        <f t="shared" si="130"/>
        <v>12.832286910032064</v>
      </c>
      <c r="AQ465" s="582">
        <f t="shared" si="131"/>
        <v>747.82032508983445</v>
      </c>
      <c r="AR465" s="430">
        <f>INDEX(Historical!$C$7:$C$1190,MATCH(B465,Historical!$B$7:$B$1214,0))*IF(AH465="n/a",1.03,IF(AH465&lt;0,1.01,IF(AH465&gt;10,1.1,(1+AH465/100))))</f>
        <v>1.7600000000000002</v>
      </c>
      <c r="AS465" s="581">
        <f t="shared" si="132"/>
        <v>1.9360000000000004</v>
      </c>
      <c r="AT465" s="581">
        <f t="shared" si="121"/>
        <v>2.1296000000000004</v>
      </c>
      <c r="AU465" s="581">
        <f t="shared" si="121"/>
        <v>2.3425600000000006</v>
      </c>
      <c r="AV465" s="581">
        <f t="shared" si="121"/>
        <v>2.5768160000000009</v>
      </c>
      <c r="AW465" s="430">
        <f t="shared" si="133"/>
        <v>10.744976000000003</v>
      </c>
      <c r="AX465" s="516">
        <f t="shared" si="134"/>
        <v>4.751680891522577</v>
      </c>
      <c r="AY465" s="606">
        <v>1.46</v>
      </c>
      <c r="AZ465" s="571">
        <v>90.25</v>
      </c>
      <c r="BA465" s="571">
        <v>-13.320000000000002</v>
      </c>
      <c r="BB465" s="571">
        <v>-4.67</v>
      </c>
      <c r="BC465" s="571">
        <v>23.97</v>
      </c>
      <c r="BD465" s="591"/>
      <c r="BE465" s="421">
        <v>2010</v>
      </c>
      <c r="BF465" s="421">
        <f t="shared" si="119"/>
        <v>1</v>
      </c>
      <c r="BG465" s="578">
        <v>8.0399999999999991</v>
      </c>
      <c r="BH465" t="s">
        <v>3876</v>
      </c>
      <c r="BI465" t="s">
        <v>3877</v>
      </c>
    </row>
    <row r="466" spans="1:61" s="8" customFormat="1" ht="12.75" customHeight="1" x14ac:dyDescent="0.25">
      <c r="A466" s="95" t="s">
        <v>4417</v>
      </c>
      <c r="B466" s="409" t="s">
        <v>302</v>
      </c>
      <c r="C466" s="734" t="s">
        <v>107</v>
      </c>
      <c r="D466" s="734" t="s">
        <v>117</v>
      </c>
      <c r="E466" s="504">
        <v>44</v>
      </c>
      <c r="F466" s="33">
        <v>60</v>
      </c>
      <c r="G466" s="33" t="s">
        <v>36</v>
      </c>
      <c r="H466" s="33" t="s">
        <v>114</v>
      </c>
      <c r="I466" s="568">
        <v>39.97</v>
      </c>
      <c r="J466" s="430">
        <f t="shared" si="122"/>
        <v>2.9021766324743554</v>
      </c>
      <c r="K466" s="575">
        <v>0.28999999999999998</v>
      </c>
      <c r="L466" s="406">
        <v>4</v>
      </c>
      <c r="M466" s="423">
        <f t="shared" si="123"/>
        <v>1.1599999999999999</v>
      </c>
      <c r="N466" s="183" t="s">
        <v>147</v>
      </c>
      <c r="O466" s="505">
        <v>0.26500000000000001</v>
      </c>
      <c r="P466" s="422">
        <v>45726</v>
      </c>
      <c r="Q466" s="422">
        <v>45736</v>
      </c>
      <c r="R466" s="423">
        <f t="shared" si="124"/>
        <v>9.4339622641509298</v>
      </c>
      <c r="S466" s="474">
        <f>IF(INDEX(Historical!$D$7:$D$1190,MATCH(B466,Historical!$B$7:$B$1192,0))=0,"n/a",(INDEX(Historical!$C$7:$C$1190,MATCH(B466,Historical!$B$7:$B$1192,0))/INDEX(Historical!$D$7:$D$1190,MATCH(B466,Historical!$B$7:$B$1192,0))-1)*100)</f>
        <v>8.163265306122458</v>
      </c>
      <c r="T466" s="474">
        <f>IF(INDEX(Historical!$F$7:$F$1190,MATCH(B466,Historical!$B$7:$B$1192,0))=0,"n/a",((INDEX(Historical!$C$7:$C$1190,MATCH(B466,Historical!$B$7:$B$1192,0))/INDEX(Historical!$F$7:$F$1190,MATCH(B466,Historical!$B$7:$B$1192,0)))^(1/3)-1)*100)</f>
        <v>6.3998619239407528</v>
      </c>
      <c r="U466" s="474">
        <f>IF(INDEX(Historical!$H$7:$H$1190,MATCH(B466,Historical!$B$7:$B$1192,0))=0,"n/a",((INDEX(Historical!$C$7:$C$1190,MATCH(B466,Historical!$B$7:$B$1192,0))/INDEX(Historical!$H$7:$H$1190,MATCH(B466,Historical!$B$7:$B$1192,0)))^(1/5)-1)*100)</f>
        <v>5.7896488705653448</v>
      </c>
      <c r="V466" s="474">
        <f>IF(INDEX(Historical!$M$7:$M$1190,MATCH(B466,Historical!$B$7:$B$1192,0))=0,"n/a",((INDEX(Historical!$C$7:$C$1190,MATCH(B466,Historical!$B$7:$B$1192,0))/INDEX(Historical!$M$7:$M$1190,MATCH(B466,Historical!$B$7:$B$1192,0)))^(1/10)-1)*100)</f>
        <v>3.8002263416139881</v>
      </c>
      <c r="W466" s="475">
        <f t="shared" si="125"/>
        <v>1.5235010628620695</v>
      </c>
      <c r="X466" s="476" t="str">
        <f t="shared" si="126"/>
        <v>n/a</v>
      </c>
      <c r="Y466" s="445"/>
      <c r="Z466" s="430">
        <f t="shared" si="127"/>
        <v>32.861189801699716</v>
      </c>
      <c r="AA466" s="581">
        <f t="shared" si="128"/>
        <v>11.322946175637394</v>
      </c>
      <c r="AB466" s="406">
        <v>12</v>
      </c>
      <c r="AC466" s="568">
        <v>3.53</v>
      </c>
      <c r="AD466" s="568">
        <v>2.1800000000000002</v>
      </c>
      <c r="AE466" s="568">
        <v>1.1499999999999999</v>
      </c>
      <c r="AF466" s="568">
        <v>1.61</v>
      </c>
      <c r="AG466" s="568">
        <v>14.63</v>
      </c>
      <c r="AH466" s="568">
        <v>8.5</v>
      </c>
      <c r="AI466" s="568">
        <v>6.09</v>
      </c>
      <c r="AJ466" s="568">
        <v>-1.55</v>
      </c>
      <c r="AK466" s="568">
        <v>5.19</v>
      </c>
      <c r="AL466" s="576">
        <v>9930</v>
      </c>
      <c r="AM466" s="571">
        <v>7.61</v>
      </c>
      <c r="AN466" s="568">
        <v>0.26</v>
      </c>
      <c r="AO466" s="510">
        <f t="shared" si="129"/>
        <v>-2.6311206725976941</v>
      </c>
      <c r="AP466" s="511">
        <f t="shared" si="130"/>
        <v>8.6918255030397003</v>
      </c>
      <c r="AQ466" s="582">
        <f t="shared" si="131"/>
        <v>-9.9877950429283722</v>
      </c>
      <c r="AR466" s="430">
        <f>INDEX(Historical!$C$7:$C$1190,MATCH(B466,Historical!$B$7:$B$1214,0))*IF(AH466="n/a",1.03,IF(AH466&lt;0,1.01,IF(AH466&gt;10,1.1,(1+AH466/100))))</f>
        <v>1.1501000000000001</v>
      </c>
      <c r="AS466" s="581">
        <f t="shared" si="132"/>
        <v>1.22014109</v>
      </c>
      <c r="AT466" s="581">
        <f t="shared" si="121"/>
        <v>1.283466412571</v>
      </c>
      <c r="AU466" s="581">
        <f t="shared" si="121"/>
        <v>1.3500783193834349</v>
      </c>
      <c r="AV466" s="581">
        <f t="shared" si="121"/>
        <v>1.4201473841594352</v>
      </c>
      <c r="AW466" s="430">
        <f t="shared" si="133"/>
        <v>6.4239332061138708</v>
      </c>
      <c r="AX466" s="516">
        <f t="shared" si="134"/>
        <v>16.071886930482542</v>
      </c>
      <c r="AY466" s="606">
        <v>0.79</v>
      </c>
      <c r="AZ466" s="571">
        <v>24.65</v>
      </c>
      <c r="BA466" s="571">
        <v>-0.57999999999999996</v>
      </c>
      <c r="BB466" s="571">
        <v>6.21</v>
      </c>
      <c r="BC466" s="571">
        <v>8.3099999999999987</v>
      </c>
      <c r="BD466" s="591"/>
      <c r="BE466" s="421">
        <v>1982</v>
      </c>
      <c r="BF466" s="421">
        <f t="shared" si="119"/>
        <v>4</v>
      </c>
      <c r="BG466" s="578">
        <v>4.21</v>
      </c>
      <c r="BH466" t="s">
        <v>3876</v>
      </c>
      <c r="BI466" t="s">
        <v>3877</v>
      </c>
    </row>
    <row r="467" spans="1:61" s="8" customFormat="1" ht="12.75" customHeight="1" x14ac:dyDescent="0.25">
      <c r="A467" s="95" t="s">
        <v>4418</v>
      </c>
      <c r="B467" s="409" t="s">
        <v>2501</v>
      </c>
      <c r="C467" s="734" t="s">
        <v>107</v>
      </c>
      <c r="D467" s="734" t="s">
        <v>3652</v>
      </c>
      <c r="E467" s="504">
        <v>11</v>
      </c>
      <c r="F467" s="33">
        <v>499</v>
      </c>
      <c r="G467" s="33" t="s">
        <v>105</v>
      </c>
      <c r="H467" s="33" t="s">
        <v>105</v>
      </c>
      <c r="I467" s="573">
        <v>34.85</v>
      </c>
      <c r="J467" s="430">
        <f t="shared" si="122"/>
        <v>3.0989956958393114</v>
      </c>
      <c r="K467" s="575">
        <v>0.27</v>
      </c>
      <c r="L467" s="406">
        <v>4</v>
      </c>
      <c r="M467" s="423">
        <f t="shared" si="123"/>
        <v>1.08</v>
      </c>
      <c r="N467" s="183" t="s">
        <v>658</v>
      </c>
      <c r="O467" s="505">
        <v>0.26</v>
      </c>
      <c r="P467" s="422">
        <v>45874</v>
      </c>
      <c r="Q467" s="422">
        <v>45881</v>
      </c>
      <c r="R467" s="423">
        <f t="shared" si="124"/>
        <v>3.8461538461538494</v>
      </c>
      <c r="S467" s="474">
        <f>IF(INDEX(Historical!$D$7:$D$1190,MATCH(B467,Historical!$B$7:$B$1192,0))=0,"n/a",(INDEX(Historical!$C$7:$C$1190,MATCH(B467,Historical!$B$7:$B$1192,0))/INDEX(Historical!$D$7:$D$1190,MATCH(B467,Historical!$B$7:$B$1192,0))-1)*100)</f>
        <v>7.4999999999999956</v>
      </c>
      <c r="T467" s="474">
        <f>IF(INDEX(Historical!$F$7:$F$1190,MATCH(B467,Historical!$B$7:$B$1192,0))=0,"n/a",((INDEX(Historical!$C$7:$C$1190,MATCH(B467,Historical!$B$7:$B$1192,0))/INDEX(Historical!$F$7:$F$1190,MATCH(B467,Historical!$B$7:$B$1192,0)))^(1/3)-1)*100)</f>
        <v>5.1369991663735792</v>
      </c>
      <c r="U467" s="474">
        <f>IF(INDEX(Historical!$H$7:$H$1190,MATCH(B467,Historical!$B$7:$B$1192,0))=0,"n/a",((INDEX(Historical!$C$7:$C$1190,MATCH(B467,Historical!$B$7:$B$1192,0))/INDEX(Historical!$H$7:$H$1190,MATCH(B467,Historical!$B$7:$B$1192,0)))^(1/5)-1)*100)</f>
        <v>7.4655931692266808</v>
      </c>
      <c r="V467" s="474" t="str">
        <f>IF(INDEX(Historical!$M$7:$M$1190,MATCH(B467,Historical!$B$7:$B$1192,0))=0,"n/a",((INDEX(Historical!$C$7:$C$1190,MATCH(B467,Historical!$B$7:$B$1192,0))/INDEX(Historical!$M$7:$M$1190,MATCH(B467,Historical!$B$7:$B$1192,0)))^(1/10)-1)*100)</f>
        <v>n/a</v>
      </c>
      <c r="W467" s="475" t="str">
        <f t="shared" si="125"/>
        <v>n/a</v>
      </c>
      <c r="X467" s="476" t="str">
        <f t="shared" si="126"/>
        <v>n/a</v>
      </c>
      <c r="Y467" s="451"/>
      <c r="Z467" s="430">
        <f t="shared" si="127"/>
        <v>48.430493273542602</v>
      </c>
      <c r="AA467" s="581">
        <f t="shared" si="128"/>
        <v>15.627802690582961</v>
      </c>
      <c r="AB467" s="406">
        <v>12</v>
      </c>
      <c r="AC467" s="568">
        <v>2.23</v>
      </c>
      <c r="AD467" s="568" t="s">
        <v>135</v>
      </c>
      <c r="AE467" s="568">
        <v>1.88</v>
      </c>
      <c r="AF467" s="568">
        <v>1.24</v>
      </c>
      <c r="AG467" s="568">
        <v>10.47</v>
      </c>
      <c r="AH467" s="568">
        <v>10.48</v>
      </c>
      <c r="AI467" s="568">
        <v>3.71</v>
      </c>
      <c r="AJ467" s="568">
        <v>-1.69</v>
      </c>
      <c r="AK467" s="568" t="s">
        <v>135</v>
      </c>
      <c r="AL467" s="576">
        <v>679.26</v>
      </c>
      <c r="AM467" s="571">
        <v>5.59</v>
      </c>
      <c r="AN467" s="568">
        <v>0.46</v>
      </c>
      <c r="AO467" s="510">
        <f t="shared" si="129"/>
        <v>-5.0632138255169679</v>
      </c>
      <c r="AP467" s="511">
        <f t="shared" si="130"/>
        <v>10.564588865065993</v>
      </c>
      <c r="AQ467" s="582">
        <f t="shared" si="131"/>
        <v>-7.1956051416077083</v>
      </c>
      <c r="AR467" s="430">
        <f>INDEX(Historical!$C$7:$C$1190,MATCH(B467,Historical!$B$7:$B$1214,0))*IF(AH467="n/a",1.03,IF(AH467&lt;0,1.01,IF(AH467&gt;10,1.1,(1+AH467/100))))</f>
        <v>0.94600000000000006</v>
      </c>
      <c r="AS467" s="581">
        <f t="shared" si="132"/>
        <v>0.98109659999999999</v>
      </c>
      <c r="AT467" s="581">
        <f t="shared" ref="AT467:AV486" si="135">IF($AK467="n/a",1.03*AS467,IF($AK467&lt;0,1.01*AS467,IF($AK467&gt;10,1.1*AS467,(1+$AK467/100)*AS467)))</f>
        <v>1.0105294979999999</v>
      </c>
      <c r="AU467" s="581">
        <f t="shared" si="135"/>
        <v>1.04084538294</v>
      </c>
      <c r="AV467" s="581">
        <f t="shared" si="135"/>
        <v>1.0720707444282001</v>
      </c>
      <c r="AW467" s="430">
        <f t="shared" si="133"/>
        <v>5.0505422253681997</v>
      </c>
      <c r="AX467" s="516">
        <f t="shared" si="134"/>
        <v>14.492230201917359</v>
      </c>
      <c r="AY467" s="606">
        <v>0.86</v>
      </c>
      <c r="AZ467" s="571">
        <v>36.32</v>
      </c>
      <c r="BA467" s="571">
        <v>-17</v>
      </c>
      <c r="BB467" s="571">
        <v>4.82</v>
      </c>
      <c r="BC467" s="571">
        <v>4.84</v>
      </c>
      <c r="BD467" s="591"/>
      <c r="BE467" s="421">
        <v>2015</v>
      </c>
      <c r="BF467" s="421">
        <f t="shared" si="119"/>
        <v>1</v>
      </c>
      <c r="BG467" s="578">
        <v>1.01</v>
      </c>
      <c r="BH467" t="s">
        <v>3876</v>
      </c>
      <c r="BI467" t="s">
        <v>3877</v>
      </c>
    </row>
    <row r="468" spans="1:61" s="8" customFormat="1" ht="12.75" customHeight="1" x14ac:dyDescent="0.25">
      <c r="A468" s="95" t="s">
        <v>4419</v>
      </c>
      <c r="B468" s="8" t="s">
        <v>1419</v>
      </c>
      <c r="C468" s="734" t="s">
        <v>111</v>
      </c>
      <c r="D468" s="734" t="s">
        <v>209</v>
      </c>
      <c r="E468" s="504">
        <v>13</v>
      </c>
      <c r="F468" s="33">
        <v>398</v>
      </c>
      <c r="G468" s="33" t="s">
        <v>105</v>
      </c>
      <c r="H468" s="33" t="s">
        <v>105</v>
      </c>
      <c r="I468" s="573">
        <v>139.37</v>
      </c>
      <c r="J468" s="430">
        <f t="shared" si="122"/>
        <v>1.4637296405252207</v>
      </c>
      <c r="K468" s="575">
        <v>0.51</v>
      </c>
      <c r="L468" s="406">
        <v>4</v>
      </c>
      <c r="M468" s="423">
        <f t="shared" si="123"/>
        <v>2.04</v>
      </c>
      <c r="N468" s="183" t="s">
        <v>495</v>
      </c>
      <c r="O468" s="505">
        <v>0.46</v>
      </c>
      <c r="P468" s="422">
        <v>45705</v>
      </c>
      <c r="Q468" s="422">
        <v>45719</v>
      </c>
      <c r="R468" s="423">
        <f t="shared" si="124"/>
        <v>10.869565217391301</v>
      </c>
      <c r="S468" s="474">
        <f>IF(INDEX(Historical!$D$7:$D$1190,MATCH(B468,Historical!$B$7:$B$1192,0))=0,"n/a",(INDEX(Historical!$C$7:$C$1190,MATCH(B468,Historical!$B$7:$B$1192,0))/INDEX(Historical!$D$7:$D$1190,MATCH(B468,Historical!$B$7:$B$1192,0))-1)*100)</f>
        <v>12.195121951219523</v>
      </c>
      <c r="T468" s="474">
        <f>IF(INDEX(Historical!$F$7:$F$1190,MATCH(B468,Historical!$B$7:$B$1192,0))=0,"n/a",((INDEX(Historical!$C$7:$C$1190,MATCH(B468,Historical!$B$7:$B$1192,0))/INDEX(Historical!$F$7:$F$1190,MATCH(B468,Historical!$B$7:$B$1192,0)))^(1/3)-1)*100)</f>
        <v>10.601148866139919</v>
      </c>
      <c r="U468" s="474">
        <f>IF(INDEX(Historical!$H$7:$H$1190,MATCH(B468,Historical!$B$7:$B$1192,0))=0,"n/a",((INDEX(Historical!$C$7:$C$1190,MATCH(B468,Historical!$B$7:$B$1192,0))/INDEX(Historical!$H$7:$H$1190,MATCH(B468,Historical!$B$7:$B$1192,0)))^(1/5)-1)*100)</f>
        <v>10.636637689422024</v>
      </c>
      <c r="V468" s="474">
        <f>IF(INDEX(Historical!$M$7:$M$1190,MATCH(B468,Historical!$B$7:$B$1192,0))=0,"n/a",((INDEX(Historical!$C$7:$C$1190,MATCH(B468,Historical!$B$7:$B$1192,0))/INDEX(Historical!$M$7:$M$1190,MATCH(B468,Historical!$B$7:$B$1192,0)))^(1/10)-1)*100)</f>
        <v>11.491719463882077</v>
      </c>
      <c r="W468" s="475">
        <f t="shared" si="125"/>
        <v>0.9255914854911369</v>
      </c>
      <c r="X468" s="476">
        <f t="shared" si="126"/>
        <v>2.2440163901734227</v>
      </c>
      <c r="Y468" s="451"/>
      <c r="Z468" s="430">
        <f t="shared" si="127"/>
        <v>20.481927710843372</v>
      </c>
      <c r="AA468" s="581">
        <f t="shared" si="128"/>
        <v>13.992971887550199</v>
      </c>
      <c r="AB468" s="406">
        <v>9</v>
      </c>
      <c r="AC468" s="568">
        <v>9.9600000000000009</v>
      </c>
      <c r="AD468" s="568">
        <v>1.69</v>
      </c>
      <c r="AE468" s="568">
        <v>0.86</v>
      </c>
      <c r="AF468" s="568">
        <v>2.0099999999999998</v>
      </c>
      <c r="AG468" s="568">
        <v>15.52</v>
      </c>
      <c r="AH468" s="568">
        <v>-5.9700000000000006</v>
      </c>
      <c r="AI468" s="568">
        <v>17.09</v>
      </c>
      <c r="AJ468" s="568">
        <v>4.74</v>
      </c>
      <c r="AK468" s="568">
        <v>8.2799999999999994</v>
      </c>
      <c r="AL468" s="576">
        <v>8920</v>
      </c>
      <c r="AM468" s="571">
        <v>0.80999999999999994</v>
      </c>
      <c r="AN468" s="568">
        <v>0.34</v>
      </c>
      <c r="AO468" s="510">
        <f t="shared" si="129"/>
        <v>-1.8926045576029544</v>
      </c>
      <c r="AP468" s="511">
        <f t="shared" si="130"/>
        <v>12.100367329947245</v>
      </c>
      <c r="AQ468" s="582">
        <f t="shared" si="131"/>
        <v>11.805135032094327</v>
      </c>
      <c r="AR468" s="430">
        <f>INDEX(Historical!$C$7:$C$1190,MATCH(B468,Historical!$B$7:$B$1214,0))*IF(AH468="n/a",1.03,IF(AH468&lt;0,1.01,IF(AH468&gt;10,1.1,(1+AH468/100))))</f>
        <v>1.8584000000000001</v>
      </c>
      <c r="AS468" s="581">
        <f t="shared" si="132"/>
        <v>2.0442400000000003</v>
      </c>
      <c r="AT468" s="581">
        <f t="shared" si="135"/>
        <v>2.2135030720000004</v>
      </c>
      <c r="AU468" s="581">
        <f t="shared" si="135"/>
        <v>2.3967811263616006</v>
      </c>
      <c r="AV468" s="581">
        <f t="shared" si="135"/>
        <v>2.5952346036243412</v>
      </c>
      <c r="AW468" s="430">
        <f t="shared" si="133"/>
        <v>11.108158801985942</v>
      </c>
      <c r="AX468" s="516">
        <f t="shared" si="134"/>
        <v>7.9702653382980131</v>
      </c>
      <c r="AY468" s="606">
        <v>1.49</v>
      </c>
      <c r="AZ468" s="571">
        <v>81.42</v>
      </c>
      <c r="BA468" s="571">
        <v>-3.42</v>
      </c>
      <c r="BB468" s="571">
        <v>8.14</v>
      </c>
      <c r="BC468" s="571">
        <v>30.490000000000002</v>
      </c>
      <c r="BD468" s="591"/>
      <c r="BE468" s="421">
        <v>2014</v>
      </c>
      <c r="BF468" s="421">
        <f t="shared" si="119"/>
        <v>1</v>
      </c>
      <c r="BG468" s="578">
        <v>6.59</v>
      </c>
      <c r="BH468" t="s">
        <v>3876</v>
      </c>
      <c r="BI468" t="s">
        <v>3877</v>
      </c>
    </row>
    <row r="469" spans="1:61" s="8" customFormat="1" x14ac:dyDescent="0.25">
      <c r="A469" s="95" t="s">
        <v>4420</v>
      </c>
      <c r="B469" s="409" t="s">
        <v>1415</v>
      </c>
      <c r="C469" s="734" t="s">
        <v>3535</v>
      </c>
      <c r="D469" s="734" t="s">
        <v>3680</v>
      </c>
      <c r="E469" s="504">
        <v>13</v>
      </c>
      <c r="F469" s="33">
        <v>423</v>
      </c>
      <c r="G469" s="33" t="s">
        <v>105</v>
      </c>
      <c r="H469" s="33" t="s">
        <v>105</v>
      </c>
      <c r="I469" s="573">
        <v>33.07</v>
      </c>
      <c r="J469" s="430">
        <f t="shared" si="122"/>
        <v>3.3262775929845785</v>
      </c>
      <c r="K469" s="575">
        <v>0.27500000000000002</v>
      </c>
      <c r="L469" s="406">
        <v>4</v>
      </c>
      <c r="M469" s="423">
        <f t="shared" si="123"/>
        <v>1.1000000000000001</v>
      </c>
      <c r="N469" s="183" t="s">
        <v>567</v>
      </c>
      <c r="O469" s="505">
        <v>0.26250000000000001</v>
      </c>
      <c r="P469" s="422">
        <v>45905</v>
      </c>
      <c r="Q469" s="422">
        <v>45919</v>
      </c>
      <c r="R469" s="423">
        <f t="shared" si="124"/>
        <v>4.7619047619047654</v>
      </c>
      <c r="S469" s="474">
        <f>IF(INDEX(Historical!$D$7:$D$1190,MATCH(B469,Historical!$B$7:$B$1192,0))=0,"n/a",(INDEX(Historical!$C$7:$C$1190,MATCH(B469,Historical!$B$7:$B$1192,0))/INDEX(Historical!$D$7:$D$1190,MATCH(B469,Historical!$B$7:$B$1192,0))-1)*100)</f>
        <v>3.9553752535496978</v>
      </c>
      <c r="T469" s="474">
        <f>IF(INDEX(Historical!$F$7:$F$1190,MATCH(B469,Historical!$B$7:$B$1192,0))=0,"n/a",((INDEX(Historical!$C$7:$C$1190,MATCH(B469,Historical!$B$7:$B$1192,0))/INDEX(Historical!$F$7:$F$1190,MATCH(B469,Historical!$B$7:$B$1192,0)))^(1/3)-1)*100)</f>
        <v>6.7161354443110888</v>
      </c>
      <c r="U469" s="474">
        <f>IF(INDEX(Historical!$H$7:$H$1190,MATCH(B469,Historical!$B$7:$B$1192,0))=0,"n/a",((INDEX(Historical!$C$7:$C$1190,MATCH(B469,Historical!$B$7:$B$1192,0))/INDEX(Historical!$H$7:$H$1190,MATCH(B469,Historical!$B$7:$B$1192,0)))^(1/5)-1)*100)</f>
        <v>8.6943187460835283</v>
      </c>
      <c r="V469" s="474">
        <f>IF(INDEX(Historical!$M$7:$M$1190,MATCH(B469,Historical!$B$7:$B$1192,0))=0,"n/a",((INDEX(Historical!$C$7:$C$1190,MATCH(B469,Historical!$B$7:$B$1192,0))/INDEX(Historical!$M$7:$M$1190,MATCH(B469,Historical!$B$7:$B$1192,0)))^(1/10)-1)*100)</f>
        <v>11.84917222944124</v>
      </c>
      <c r="W469" s="475">
        <f t="shared" si="125"/>
        <v>0.73374903982584083</v>
      </c>
      <c r="X469" s="476">
        <f t="shared" si="126"/>
        <v>0.62820222153782723</v>
      </c>
      <c r="Y469" s="574" t="s">
        <v>774</v>
      </c>
      <c r="Z469" s="430">
        <f t="shared" si="127"/>
        <v>66.666666666666671</v>
      </c>
      <c r="AA469" s="581">
        <f t="shared" si="128"/>
        <v>20.042424242424243</v>
      </c>
      <c r="AB469" s="406">
        <v>6</v>
      </c>
      <c r="AC469" s="568">
        <v>1.65</v>
      </c>
      <c r="AD469" s="568">
        <v>2.95</v>
      </c>
      <c r="AE469" s="568">
        <v>1.63</v>
      </c>
      <c r="AF469" s="568">
        <v>2.14</v>
      </c>
      <c r="AG469" s="568">
        <v>10.73</v>
      </c>
      <c r="AH469" s="568">
        <v>8.3000000000000007</v>
      </c>
      <c r="AI469" s="568">
        <v>8.2199999999999989</v>
      </c>
      <c r="AJ469" s="568">
        <v>13.84</v>
      </c>
      <c r="AK469" s="568">
        <v>6.81</v>
      </c>
      <c r="AL469" s="576">
        <v>8410</v>
      </c>
      <c r="AM469" s="571">
        <v>2.37</v>
      </c>
      <c r="AN469" s="568">
        <v>1.69</v>
      </c>
      <c r="AO469" s="510">
        <f t="shared" si="129"/>
        <v>-8.0218279033561366</v>
      </c>
      <c r="AP469" s="511">
        <f t="shared" si="130"/>
        <v>12.020596339068106</v>
      </c>
      <c r="AQ469" s="582">
        <f t="shared" si="131"/>
        <v>38.067274871970966</v>
      </c>
      <c r="AR469" s="430">
        <f>INDEX(Historical!$C$7:$C$1190,MATCH(B469,Historical!$B$7:$B$1214,0))*IF(AH469="n/a",1.03,IF(AH469&lt;0,1.01,IF(AH469&gt;10,1.1,(1+AH469/100))))</f>
        <v>1.1100749999999999</v>
      </c>
      <c r="AS469" s="581">
        <f t="shared" si="132"/>
        <v>1.201323165</v>
      </c>
      <c r="AT469" s="581">
        <f t="shared" si="135"/>
        <v>1.2831332725365001</v>
      </c>
      <c r="AU469" s="581">
        <f t="shared" si="135"/>
        <v>1.3705146483962358</v>
      </c>
      <c r="AV469" s="581">
        <f t="shared" si="135"/>
        <v>1.4638466959520195</v>
      </c>
      <c r="AW469" s="430">
        <f t="shared" si="133"/>
        <v>6.4288927818847554</v>
      </c>
      <c r="AX469" s="516">
        <f t="shared" si="134"/>
        <v>19.440256370985047</v>
      </c>
      <c r="AY469" s="606">
        <v>1.17</v>
      </c>
      <c r="AZ469" s="571">
        <v>45.11</v>
      </c>
      <c r="BA469" s="571">
        <v>-3.3000000000000003</v>
      </c>
      <c r="BB469" s="571">
        <v>10.48</v>
      </c>
      <c r="BC469" s="571">
        <v>16.919999999999998</v>
      </c>
      <c r="BD469" s="591"/>
      <c r="BE469" s="421">
        <v>2013</v>
      </c>
      <c r="BF469" s="421">
        <f t="shared" si="119"/>
        <v>1</v>
      </c>
      <c r="BG469" s="578">
        <v>3.1199999999999997</v>
      </c>
      <c r="BH469" t="s">
        <v>3876</v>
      </c>
      <c r="BI469" t="s">
        <v>3877</v>
      </c>
    </row>
    <row r="470" spans="1:61" s="8" customFormat="1" ht="12.75" customHeight="1" x14ac:dyDescent="0.25">
      <c r="A470" s="577" t="s">
        <v>4890</v>
      </c>
      <c r="B470" s="409" t="s">
        <v>4886</v>
      </c>
      <c r="C470" s="734" t="s">
        <v>111</v>
      </c>
      <c r="D470" s="734" t="s">
        <v>209</v>
      </c>
      <c r="E470" s="504">
        <v>6</v>
      </c>
      <c r="F470" s="33">
        <v>649</v>
      </c>
      <c r="G470" s="33" t="s">
        <v>105</v>
      </c>
      <c r="H470" s="33" t="s">
        <v>105</v>
      </c>
      <c r="I470" s="573">
        <v>86.38</v>
      </c>
      <c r="J470" s="430">
        <f t="shared" si="122"/>
        <v>1.9448946515397085</v>
      </c>
      <c r="K470" s="575">
        <v>0.42</v>
      </c>
      <c r="L470" s="406">
        <v>4</v>
      </c>
      <c r="M470" s="423">
        <f t="shared" si="123"/>
        <v>1.68</v>
      </c>
      <c r="N470" s="183" t="s">
        <v>1164</v>
      </c>
      <c r="O470" s="505">
        <v>0.39</v>
      </c>
      <c r="P470" s="422">
        <v>45793</v>
      </c>
      <c r="Q470" s="422">
        <v>45814</v>
      </c>
      <c r="R470" s="423">
        <f t="shared" si="124"/>
        <v>7.6923076923076845</v>
      </c>
      <c r="S470" s="474">
        <f>IF(INDEX(Historical!$D$7:$D$1190,MATCH(B470,Historical!$B$7:$B$1192,0))=0,"n/a",(INDEX(Historical!$C$7:$C$1190,MATCH(B470,Historical!$B$7:$B$1192,0))/INDEX(Historical!$D$7:$D$1190,MATCH(B470,Historical!$B$7:$B$1192,0))-1)*100)</f>
        <v>15.267175572519086</v>
      </c>
      <c r="T470" s="474">
        <f>IF(INDEX(Historical!$F$7:$F$1190,MATCH(B470,Historical!$B$7:$B$1192,0))=0,"n/a",((INDEX(Historical!$C$7:$C$1190,MATCH(B470,Historical!$B$7:$B$1192,0))/INDEX(Historical!$F$7:$F$1190,MATCH(B470,Historical!$B$7:$B$1192,0)))^(1/3)-1)*100)</f>
        <v>17.958626398750411</v>
      </c>
      <c r="U470" s="474" t="str">
        <f>IF(INDEX(Historical!$H$7:$H$1190,MATCH(B470,Historical!$B$7:$B$1192,0))=0,"n/a",((INDEX(Historical!$C$7:$C$1190,MATCH(B470,Historical!$B$7:$B$1192,0))/INDEX(Historical!$H$7:$H$1190,MATCH(B470,Historical!$B$7:$B$1192,0)))^(1/5)-1)*100)</f>
        <v>n/a</v>
      </c>
      <c r="V470" s="474" t="str">
        <f>IF(INDEX(Historical!$M$7:$M$1190,MATCH(B470,Historical!$B$7:$B$1192,0))=0,"n/a",((INDEX(Historical!$C$7:$C$1190,MATCH(B470,Historical!$B$7:$B$1192,0))/INDEX(Historical!$M$7:$M$1190,MATCH(B470,Historical!$B$7:$B$1192,0)))^(1/10)-1)*100)</f>
        <v>n/a</v>
      </c>
      <c r="W470" s="475" t="str">
        <f t="shared" si="125"/>
        <v>n/a</v>
      </c>
      <c r="X470" s="476" t="str">
        <f t="shared" si="126"/>
        <v>n/a</v>
      </c>
      <c r="Y470" s="449"/>
      <c r="Z470" s="430">
        <f t="shared" si="127"/>
        <v>44.44444444444445</v>
      </c>
      <c r="AA470" s="581">
        <f t="shared" si="128"/>
        <v>22.851851851851851</v>
      </c>
      <c r="AB470" s="406">
        <v>12</v>
      </c>
      <c r="AC470" s="568">
        <v>3.78</v>
      </c>
      <c r="AD470" s="568">
        <v>2.5299999999999998</v>
      </c>
      <c r="AE470" s="568">
        <v>2.39</v>
      </c>
      <c r="AF470" s="568" t="s">
        <v>135</v>
      </c>
      <c r="AG470" s="568" t="s">
        <v>135</v>
      </c>
      <c r="AH470" s="568">
        <v>5.94</v>
      </c>
      <c r="AI470" s="568">
        <v>10.25</v>
      </c>
      <c r="AJ470" s="568">
        <v>9.56</v>
      </c>
      <c r="AK470" s="568">
        <v>9.01</v>
      </c>
      <c r="AL470" s="576">
        <v>33900</v>
      </c>
      <c r="AM470" s="571">
        <v>0.11</v>
      </c>
      <c r="AN470" s="568" t="s">
        <v>135</v>
      </c>
      <c r="AO470" s="510" t="str">
        <f t="shared" si="129"/>
        <v>n/a</v>
      </c>
      <c r="AP470" s="511" t="str">
        <f t="shared" si="130"/>
        <v>n/a</v>
      </c>
      <c r="AQ470" s="582" t="str">
        <f t="shared" si="131"/>
        <v>n/a</v>
      </c>
      <c r="AR470" s="430">
        <f>INDEX(Historical!$C$7:$C$1190,MATCH(B470,Historical!$B$7:$B$1214,0))*IF(AH470="n/a",1.03,IF(AH470&lt;0,1.01,IF(AH470&gt;10,1.1,(1+AH470/100))))</f>
        <v>1.5996939999999999</v>
      </c>
      <c r="AS470" s="581">
        <f t="shared" si="132"/>
        <v>1.7596634</v>
      </c>
      <c r="AT470" s="581">
        <f t="shared" si="135"/>
        <v>1.91820907234</v>
      </c>
      <c r="AU470" s="581">
        <f t="shared" si="135"/>
        <v>2.0910397097578342</v>
      </c>
      <c r="AV470" s="581">
        <f t="shared" si="135"/>
        <v>2.2794423876070153</v>
      </c>
      <c r="AW470" s="430">
        <f t="shared" si="133"/>
        <v>9.6480485697048497</v>
      </c>
      <c r="AX470" s="516">
        <f t="shared" si="134"/>
        <v>11.169308369651366</v>
      </c>
      <c r="AY470" s="606">
        <v>0.97</v>
      </c>
      <c r="AZ470" s="571">
        <v>2.5299999999999998</v>
      </c>
      <c r="BA470" s="571">
        <v>-19.139999999999997</v>
      </c>
      <c r="BB470" s="571">
        <v>-6.59</v>
      </c>
      <c r="BC470" s="571">
        <v>-10.190000000000001</v>
      </c>
      <c r="BD470" s="591"/>
      <c r="BE470" s="421">
        <v>2018</v>
      </c>
      <c r="BF470" s="421">
        <f t="shared" si="119"/>
        <v>1</v>
      </c>
      <c r="BG470" s="578">
        <v>14.87</v>
      </c>
      <c r="BH470" t="s">
        <v>3876</v>
      </c>
      <c r="BI470" t="s">
        <v>3877</v>
      </c>
    </row>
    <row r="471" spans="1:61" s="8" customFormat="1" ht="12.75" customHeight="1" x14ac:dyDescent="0.25">
      <c r="A471" s="8" t="s">
        <v>4421</v>
      </c>
      <c r="B471" s="409" t="s">
        <v>2505</v>
      </c>
      <c r="C471" s="734" t="s">
        <v>130</v>
      </c>
      <c r="D471" s="734" t="s">
        <v>3644</v>
      </c>
      <c r="E471" s="504">
        <v>12</v>
      </c>
      <c r="F471" s="33">
        <v>444</v>
      </c>
      <c r="G471" s="33" t="s">
        <v>36</v>
      </c>
      <c r="H471" s="33" t="s">
        <v>36</v>
      </c>
      <c r="I471" s="573">
        <v>83.99</v>
      </c>
      <c r="J471" s="430">
        <f t="shared" si="122"/>
        <v>2.5002976544826767</v>
      </c>
      <c r="K471" s="575">
        <v>0.52500000000000002</v>
      </c>
      <c r="L471" s="406">
        <v>4</v>
      </c>
      <c r="M471" s="423">
        <f t="shared" si="123"/>
        <v>2.1</v>
      </c>
      <c r="N471" s="183" t="s">
        <v>288</v>
      </c>
      <c r="O471" s="505">
        <v>0.46750000000000003</v>
      </c>
      <c r="P471" s="422">
        <v>45702</v>
      </c>
      <c r="Q471" s="422">
        <v>45726</v>
      </c>
      <c r="R471" s="423">
        <f t="shared" si="124"/>
        <v>12.299465240641709</v>
      </c>
      <c r="S471" s="474">
        <f>IF(INDEX(Historical!$D$7:$D$1190,MATCH(B471,Historical!$B$7:$B$1192,0))=0,"n/a",(INDEX(Historical!$C$7:$C$1190,MATCH(B471,Historical!$B$7:$B$1192,0))/INDEX(Historical!$D$7:$D$1190,MATCH(B471,Historical!$B$7:$B$1192,0))-1)*100)</f>
        <v>6.8571428571428727</v>
      </c>
      <c r="T471" s="474">
        <f>IF(INDEX(Historical!$F$7:$F$1190,MATCH(B471,Historical!$B$7:$B$1192,0))=0,"n/a",((INDEX(Historical!$C$7:$C$1190,MATCH(B471,Historical!$B$7:$B$1192,0))/INDEX(Historical!$F$7:$F$1190,MATCH(B471,Historical!$B$7:$B$1192,0)))^(1/3)-1)*100)</f>
        <v>6.227999466921208</v>
      </c>
      <c r="U471" s="474">
        <f>IF(INDEX(Historical!$H$7:$H$1190,MATCH(B471,Historical!$B$7:$B$1192,0))=0,"n/a",((INDEX(Historical!$C$7:$C$1190,MATCH(B471,Historical!$B$7:$B$1192,0))/INDEX(Historical!$H$7:$H$1190,MATCH(B471,Historical!$B$7:$B$1192,0)))^(1/5)-1)*100)</f>
        <v>5.9601865356744277</v>
      </c>
      <c r="V471" s="474">
        <f>IF(INDEX(Historical!$M$7:$M$1190,MATCH(B471,Historical!$B$7:$B$1192,0))=0,"n/a",((INDEX(Historical!$C$7:$C$1190,MATCH(B471,Historical!$B$7:$B$1192,0))/INDEX(Historical!$M$7:$M$1190,MATCH(B471,Historical!$B$7:$B$1192,0)))^(1/10)-1)*100)</f>
        <v>4.4493216110784273</v>
      </c>
      <c r="W471" s="475">
        <f t="shared" si="125"/>
        <v>1.3395719744857457</v>
      </c>
      <c r="X471" s="476">
        <f t="shared" si="126"/>
        <v>0.22107516823718204</v>
      </c>
      <c r="Y471" s="433"/>
      <c r="Z471" s="430">
        <f t="shared" si="127"/>
        <v>30.882352941176471</v>
      </c>
      <c r="AA471" s="581">
        <f t="shared" si="128"/>
        <v>12.351470588235294</v>
      </c>
      <c r="AB471" s="406">
        <v>12</v>
      </c>
      <c r="AC471" s="568">
        <v>6.8</v>
      </c>
      <c r="AD471" s="568" t="s">
        <v>135</v>
      </c>
      <c r="AE471" s="568">
        <v>2.68</v>
      </c>
      <c r="AF471" s="568">
        <v>1.98</v>
      </c>
      <c r="AG471" s="568">
        <v>17.130000000000003</v>
      </c>
      <c r="AH471" s="568">
        <v>-7.8100000000000005</v>
      </c>
      <c r="AI471" s="568">
        <v>-9</v>
      </c>
      <c r="AJ471" s="568">
        <v>26.96</v>
      </c>
      <c r="AK471" s="568">
        <v>-12.1</v>
      </c>
      <c r="AL471" s="576">
        <v>3520</v>
      </c>
      <c r="AM471" s="571">
        <v>8.98</v>
      </c>
      <c r="AN471" s="568">
        <v>0.59</v>
      </c>
      <c r="AO471" s="510">
        <f t="shared" si="129"/>
        <v>-3.8909863980781907</v>
      </c>
      <c r="AP471" s="511">
        <f t="shared" si="130"/>
        <v>8.4604841901571035</v>
      </c>
      <c r="AQ471" s="582">
        <f t="shared" si="131"/>
        <v>4.2559068717310522</v>
      </c>
      <c r="AR471" s="430">
        <f>INDEX(Historical!$C$7:$C$1190,MATCH(B471,Historical!$B$7:$B$1214,0))*IF(AH471="n/a",1.03,IF(AH471&lt;0,1.01,IF(AH471&gt;10,1.1,(1+AH471/100))))</f>
        <v>1.8887</v>
      </c>
      <c r="AS471" s="581">
        <f t="shared" si="132"/>
        <v>1.9075870000000001</v>
      </c>
      <c r="AT471" s="581">
        <f t="shared" si="135"/>
        <v>1.9266628700000001</v>
      </c>
      <c r="AU471" s="581">
        <f t="shared" si="135"/>
        <v>1.9459294987000002</v>
      </c>
      <c r="AV471" s="581">
        <f t="shared" si="135"/>
        <v>1.9653887936870003</v>
      </c>
      <c r="AW471" s="430">
        <f t="shared" si="133"/>
        <v>9.6342681623870003</v>
      </c>
      <c r="AX471" s="516">
        <f t="shared" si="134"/>
        <v>11.470732423368259</v>
      </c>
      <c r="AY471" s="606">
        <v>0.56999999999999995</v>
      </c>
      <c r="AZ471" s="571">
        <v>17.21</v>
      </c>
      <c r="BA471" s="571">
        <v>-4.9399999999999995</v>
      </c>
      <c r="BB471" s="571">
        <v>5.28</v>
      </c>
      <c r="BC471" s="571">
        <v>6.5100000000000007</v>
      </c>
      <c r="BD471" s="591"/>
      <c r="BE471" s="421">
        <v>2014</v>
      </c>
      <c r="BF471" s="421">
        <f t="shared" si="119"/>
        <v>1</v>
      </c>
      <c r="BG471" s="578">
        <v>7.9200000000000008</v>
      </c>
      <c r="BH471" t="s">
        <v>3876</v>
      </c>
      <c r="BI471" t="s">
        <v>3877</v>
      </c>
    </row>
    <row r="472" spans="1:61" s="8" customFormat="1" ht="12.75" customHeight="1" x14ac:dyDescent="0.25">
      <c r="A472" s="95" t="s">
        <v>3306</v>
      </c>
      <c r="B472" s="409" t="s">
        <v>3307</v>
      </c>
      <c r="C472" s="734" t="s">
        <v>107</v>
      </c>
      <c r="D472" s="734" t="s">
        <v>3652</v>
      </c>
      <c r="E472" s="504">
        <v>12</v>
      </c>
      <c r="F472" s="33">
        <v>440</v>
      </c>
      <c r="G472" s="33" t="s">
        <v>105</v>
      </c>
      <c r="H472" s="33" t="s">
        <v>105</v>
      </c>
      <c r="I472" s="573">
        <v>28.49</v>
      </c>
      <c r="J472" s="430">
        <f t="shared" si="122"/>
        <v>2.1060021060021059</v>
      </c>
      <c r="K472" s="575">
        <v>0.3</v>
      </c>
      <c r="L472" s="406">
        <v>2</v>
      </c>
      <c r="M472" s="423">
        <f t="shared" si="123"/>
        <v>0.6</v>
      </c>
      <c r="N472" s="183" t="s">
        <v>267</v>
      </c>
      <c r="O472" s="505">
        <v>0.22500000000000001</v>
      </c>
      <c r="P472" s="422">
        <v>45691</v>
      </c>
      <c r="Q472" s="422">
        <v>45702</v>
      </c>
      <c r="R472" s="423">
        <f t="shared" si="124"/>
        <v>33.333333333333329</v>
      </c>
      <c r="S472" s="474">
        <f>IF(INDEX(Historical!$D$7:$D$1190,MATCH(B472,Historical!$B$7:$B$1192,0))=0,"n/a",(INDEX(Historical!$C$7:$C$1190,MATCH(B472,Historical!$B$7:$B$1192,0))/INDEX(Historical!$D$7:$D$1190,MATCH(B472,Historical!$B$7:$B$1192,0))-1)*100)</f>
        <v>40.625</v>
      </c>
      <c r="T472" s="474">
        <f>IF(INDEX(Historical!$F$7:$F$1190,MATCH(B472,Historical!$B$7:$B$1192,0))=0,"n/a",((INDEX(Historical!$C$7:$C$1190,MATCH(B472,Historical!$B$7:$B$1192,0))/INDEX(Historical!$F$7:$F$1190,MATCH(B472,Historical!$B$7:$B$1192,0)))^(1/3)-1)*100)</f>
        <v>15.772347264219455</v>
      </c>
      <c r="U472" s="474">
        <f>IF(INDEX(Historical!$H$7:$H$1190,MATCH(B472,Historical!$B$7:$B$1192,0))=0,"n/a",((INDEX(Historical!$C$7:$C$1190,MATCH(B472,Historical!$B$7:$B$1192,0))/INDEX(Historical!$H$7:$H$1190,MATCH(B472,Historical!$B$7:$B$1192,0)))^(1/5)-1)*100)</f>
        <v>10.756634324828983</v>
      </c>
      <c r="V472" s="474">
        <f>IF(INDEX(Historical!$M$7:$M$1190,MATCH(B472,Historical!$B$7:$B$1192,0))=0,"n/a",((INDEX(Historical!$C$7:$C$1190,MATCH(B472,Historical!$B$7:$B$1192,0))/INDEX(Historical!$M$7:$M$1190,MATCH(B472,Historical!$B$7:$B$1192,0)))^(1/10)-1)*100)</f>
        <v>10.553591780423055</v>
      </c>
      <c r="W472" s="475">
        <f t="shared" si="125"/>
        <v>1.0192391887643952</v>
      </c>
      <c r="X472" s="476">
        <f t="shared" si="126"/>
        <v>0.74491927457264429</v>
      </c>
      <c r="Y472" s="574"/>
      <c r="Z472" s="430">
        <f t="shared" si="127"/>
        <v>20.477815699658702</v>
      </c>
      <c r="AA472" s="581">
        <f t="shared" si="128"/>
        <v>9.7235494880546067</v>
      </c>
      <c r="AB472" s="406">
        <v>12</v>
      </c>
      <c r="AC472" s="568">
        <v>2.93</v>
      </c>
      <c r="AD472" s="568" t="s">
        <v>135</v>
      </c>
      <c r="AE472" s="568">
        <v>2.6</v>
      </c>
      <c r="AF472" s="568">
        <v>1.29</v>
      </c>
      <c r="AG472" s="568">
        <v>13.54</v>
      </c>
      <c r="AH472" s="568" t="s">
        <v>135</v>
      </c>
      <c r="AI472" s="568" t="s">
        <v>135</v>
      </c>
      <c r="AJ472" s="568">
        <v>14.44</v>
      </c>
      <c r="AK472" s="568" t="s">
        <v>135</v>
      </c>
      <c r="AL472" s="576">
        <v>238.8</v>
      </c>
      <c r="AM472" s="571">
        <v>20.010000000000002</v>
      </c>
      <c r="AN472" s="568">
        <v>0</v>
      </c>
      <c r="AO472" s="510">
        <f t="shared" si="129"/>
        <v>3.1390869427764816</v>
      </c>
      <c r="AP472" s="511">
        <f t="shared" si="130"/>
        <v>12.862636430831088</v>
      </c>
      <c r="AQ472" s="582">
        <f t="shared" si="131"/>
        <v>-25.335182047915129</v>
      </c>
      <c r="AR472" s="430">
        <f>INDEX(Historical!$C$7:$C$1190,MATCH(B472,Historical!$B$7:$B$1214,0))*IF(AH472="n/a",1.03,IF(AH472&lt;0,1.01,IF(AH472&gt;10,1.1,(1+AH472/100))))</f>
        <v>0.46350000000000002</v>
      </c>
      <c r="AS472" s="581">
        <f t="shared" si="132"/>
        <v>0.47740500000000002</v>
      </c>
      <c r="AT472" s="581">
        <f t="shared" si="135"/>
        <v>0.49172715000000006</v>
      </c>
      <c r="AU472" s="581">
        <f t="shared" si="135"/>
        <v>0.50647896450000007</v>
      </c>
      <c r="AV472" s="581">
        <f t="shared" si="135"/>
        <v>0.52167333343500011</v>
      </c>
      <c r="AW472" s="430">
        <f t="shared" si="133"/>
        <v>2.4607844479350005</v>
      </c>
      <c r="AX472" s="516">
        <f t="shared" si="134"/>
        <v>8.6373620496139019</v>
      </c>
      <c r="AY472" s="606">
        <v>0.45</v>
      </c>
      <c r="AZ472" s="571">
        <v>25.509999999999998</v>
      </c>
      <c r="BA472" s="571">
        <v>-11.63</v>
      </c>
      <c r="BB472" s="571">
        <v>3.2</v>
      </c>
      <c r="BC472" s="571">
        <v>5.75</v>
      </c>
      <c r="BD472" s="591"/>
      <c r="BE472" s="421">
        <v>2014</v>
      </c>
      <c r="BF472" s="421">
        <f t="shared" si="119"/>
        <v>1</v>
      </c>
      <c r="BG472" s="578">
        <v>1.29</v>
      </c>
      <c r="BH472" t="s">
        <v>3876</v>
      </c>
      <c r="BI472" t="s">
        <v>3877</v>
      </c>
    </row>
    <row r="473" spans="1:61" s="8" customFormat="1" ht="12.75" customHeight="1" x14ac:dyDescent="0.25">
      <c r="A473" s="577" t="s">
        <v>4986</v>
      </c>
      <c r="B473" s="409" t="s">
        <v>1421</v>
      </c>
      <c r="C473" s="734" t="s">
        <v>243</v>
      </c>
      <c r="D473" s="734" t="s">
        <v>3671</v>
      </c>
      <c r="E473" s="504">
        <v>5</v>
      </c>
      <c r="F473" s="33">
        <v>671</v>
      </c>
      <c r="G473" s="33" t="s">
        <v>105</v>
      </c>
      <c r="H473" s="33" t="s">
        <v>105</v>
      </c>
      <c r="I473" s="573">
        <v>44.05</v>
      </c>
      <c r="J473" s="430">
        <f t="shared" si="122"/>
        <v>6.265607264472191</v>
      </c>
      <c r="K473" s="575">
        <v>0.69</v>
      </c>
      <c r="L473" s="406">
        <v>4</v>
      </c>
      <c r="M473" s="423">
        <f t="shared" si="123"/>
        <v>2.76</v>
      </c>
      <c r="N473" s="183" t="s">
        <v>4826</v>
      </c>
      <c r="O473" s="505">
        <v>0.67</v>
      </c>
      <c r="P473" s="422">
        <v>45764</v>
      </c>
      <c r="Q473" s="422">
        <v>45779</v>
      </c>
      <c r="R473" s="423">
        <f t="shared" si="124"/>
        <v>2.9850746268656576</v>
      </c>
      <c r="S473" s="474">
        <f>IF(INDEX(Historical!$D$7:$D$1190,MATCH(B473,Historical!$B$7:$B$1192,0))=0,"n/a",(INDEX(Historical!$C$7:$C$1190,MATCH(B473,Historical!$B$7:$B$1192,0))/INDEX(Historical!$D$7:$D$1190,MATCH(B473,Historical!$B$7:$B$1192,0))-1)*100)</f>
        <v>6.4000000000000057</v>
      </c>
      <c r="T473" s="474">
        <f>IF(INDEX(Historical!$F$7:$F$1190,MATCH(B473,Historical!$B$7:$B$1192,0))=0,"n/a",((INDEX(Historical!$C$7:$C$1190,MATCH(B473,Historical!$B$7:$B$1192,0))/INDEX(Historical!$F$7:$F$1190,MATCH(B473,Historical!$B$7:$B$1192,0)))^(1/3)-1)*100)</f>
        <v>22.135784681493998</v>
      </c>
      <c r="U473" s="474">
        <f>IF(INDEX(Historical!$H$7:$H$1190,MATCH(B473,Historical!$B$7:$B$1192,0))=0,"n/a",((INDEX(Historical!$C$7:$C$1190,MATCH(B473,Historical!$B$7:$B$1192,0))/INDEX(Historical!$H$7:$H$1190,MATCH(B473,Historical!$B$7:$B$1192,0)))^(1/5)-1)*100)</f>
        <v>12.902283776118772</v>
      </c>
      <c r="V473" s="474">
        <f>IF(INDEX(Historical!$M$7:$M$1190,MATCH(B473,Historical!$B$7:$B$1192,0))=0,"n/a",((INDEX(Historical!$C$7:$C$1190,MATCH(B473,Historical!$B$7:$B$1192,0))/INDEX(Historical!$M$7:$M$1190,MATCH(B473,Historical!$B$7:$B$1192,0)))^(1/10)-1)*100)</f>
        <v>12.62625977066234</v>
      </c>
      <c r="W473" s="475">
        <f t="shared" si="125"/>
        <v>1.0218611061763345</v>
      </c>
      <c r="X473" s="476">
        <f t="shared" si="126"/>
        <v>1.6712802818806698</v>
      </c>
      <c r="Y473" s="449"/>
      <c r="Z473" s="430">
        <f t="shared" si="127"/>
        <v>53.592233009708735</v>
      </c>
      <c r="AA473" s="581">
        <f t="shared" si="128"/>
        <v>8.5533980582524265</v>
      </c>
      <c r="AB473" s="406">
        <v>12</v>
      </c>
      <c r="AC473" s="568">
        <v>5.15</v>
      </c>
      <c r="AD473" s="568" t="s">
        <v>135</v>
      </c>
      <c r="AE473" s="568">
        <v>0.44</v>
      </c>
      <c r="AF473" s="568">
        <v>1.1100000000000001</v>
      </c>
      <c r="AG473" s="568">
        <v>13.63</v>
      </c>
      <c r="AH473" s="568">
        <v>-57.4</v>
      </c>
      <c r="AI473" s="568">
        <v>31.46</v>
      </c>
      <c r="AJ473" s="568">
        <v>7.7200000000000006</v>
      </c>
      <c r="AK473" s="568">
        <v>-11.24</v>
      </c>
      <c r="AL473" s="576">
        <v>657.9</v>
      </c>
      <c r="AM473" s="571">
        <v>7.3</v>
      </c>
      <c r="AN473" s="568">
        <v>0.92</v>
      </c>
      <c r="AO473" s="510">
        <f t="shared" si="129"/>
        <v>10.614492982338536</v>
      </c>
      <c r="AP473" s="511">
        <f t="shared" si="130"/>
        <v>19.167891040590963</v>
      </c>
      <c r="AQ473" s="582">
        <f t="shared" si="131"/>
        <v>-35.040963866413996</v>
      </c>
      <c r="AR473" s="430">
        <f>INDEX(Historical!$C$7:$C$1190,MATCH(B473,Historical!$B$7:$B$1214,0))*IF(AH473="n/a",1.03,IF(AH473&lt;0,1.01,IF(AH473&gt;10,1.1,(1+AH473/100))))</f>
        <v>2.6866000000000003</v>
      </c>
      <c r="AS473" s="581">
        <f t="shared" si="132"/>
        <v>2.9552600000000004</v>
      </c>
      <c r="AT473" s="581">
        <f t="shared" si="135"/>
        <v>2.9848126000000006</v>
      </c>
      <c r="AU473" s="581">
        <f t="shared" si="135"/>
        <v>3.0146607260000007</v>
      </c>
      <c r="AV473" s="581">
        <f t="shared" si="135"/>
        <v>3.0448073332600005</v>
      </c>
      <c r="AW473" s="430">
        <f t="shared" si="133"/>
        <v>14.686140659260005</v>
      </c>
      <c r="AX473" s="516">
        <f t="shared" si="134"/>
        <v>33.339706377434744</v>
      </c>
      <c r="AY473" s="606">
        <v>1.37</v>
      </c>
      <c r="AZ473" s="571">
        <v>21.52</v>
      </c>
      <c r="BA473" s="571">
        <v>-50.980000000000004</v>
      </c>
      <c r="BB473" s="571">
        <v>3.15</v>
      </c>
      <c r="BC473" s="571">
        <v>-27.139999999999997</v>
      </c>
      <c r="BD473" s="591"/>
      <c r="BE473" s="421">
        <v>2021</v>
      </c>
      <c r="BF473" s="421">
        <f t="shared" ref="BF473:BF536" si="136">IF(BE473&gt;2020,0,IF(BE473&gt;2008,1,IF(BE473&gt;2001,2,IF(BE473&gt;1990,3,IF(BE473&gt;1980,4,IF(BE473&gt;1973,5,IF(BE473&gt;1970,6,IF(BE473&gt;1960,7,IF(BE473&gt;1958,8,IF(BE473&gt;1953,9,10))))))))))</f>
        <v>0</v>
      </c>
      <c r="BG473" s="578">
        <v>6.47</v>
      </c>
      <c r="BH473" t="s">
        <v>3876</v>
      </c>
      <c r="BI473" t="s">
        <v>3877</v>
      </c>
    </row>
    <row r="474" spans="1:61" s="8" customFormat="1" ht="12.75" customHeight="1" x14ac:dyDescent="0.25">
      <c r="A474" s="8" t="s">
        <v>3693</v>
      </c>
      <c r="B474" s="409" t="s">
        <v>3528</v>
      </c>
      <c r="C474" s="734" t="s">
        <v>107</v>
      </c>
      <c r="D474" s="734" t="s">
        <v>3652</v>
      </c>
      <c r="E474" s="504">
        <v>29</v>
      </c>
      <c r="F474" s="33">
        <v>128</v>
      </c>
      <c r="G474" s="33" t="s">
        <v>105</v>
      </c>
      <c r="H474" s="33" t="s">
        <v>105</v>
      </c>
      <c r="I474" s="573">
        <v>52.47</v>
      </c>
      <c r="J474" s="430">
        <f t="shared" si="122"/>
        <v>3.3542976939203357</v>
      </c>
      <c r="K474" s="579">
        <v>0.44</v>
      </c>
      <c r="L474" s="406">
        <v>4</v>
      </c>
      <c r="M474" s="423">
        <f t="shared" si="123"/>
        <v>1.76</v>
      </c>
      <c r="N474" s="183" t="s">
        <v>436</v>
      </c>
      <c r="O474" s="506">
        <v>0.43</v>
      </c>
      <c r="P474" s="422">
        <v>45849</v>
      </c>
      <c r="Q474" s="422">
        <v>45856</v>
      </c>
      <c r="R474" s="423">
        <f t="shared" si="124"/>
        <v>2.3255813953488391</v>
      </c>
      <c r="S474" s="474">
        <f>IF(INDEX(Historical!$D$7:$D$1190,MATCH(B474,Historical!$B$7:$B$1192,0))=0,"n/a",(INDEX(Historical!$C$7:$C$1190,MATCH(B474,Historical!$B$7:$B$1192,0))/INDEX(Historical!$D$7:$D$1190,MATCH(B474,Historical!$B$7:$B$1192,0))-1)*100)</f>
        <v>11.267605633802823</v>
      </c>
      <c r="T474" s="474">
        <f>IF(INDEX(Historical!$F$7:$F$1190,MATCH(B474,Historical!$B$7:$B$1192,0))=0,"n/a",((INDEX(Historical!$C$7:$C$1190,MATCH(B474,Historical!$B$7:$B$1192,0))/INDEX(Historical!$F$7:$F$1190,MATCH(B474,Historical!$B$7:$B$1192,0)))^(1/3)-1)*100)</f>
        <v>11.739388952787721</v>
      </c>
      <c r="U474" s="474">
        <f>IF(INDEX(Historical!$H$7:$H$1190,MATCH(B474,Historical!$B$7:$B$1192,0))=0,"n/a",((INDEX(Historical!$C$7:$C$1190,MATCH(B474,Historical!$B$7:$B$1192,0))/INDEX(Historical!$H$7:$H$1190,MATCH(B474,Historical!$B$7:$B$1192,0)))^(1/5)-1)*100)</f>
        <v>10.944517736569059</v>
      </c>
      <c r="V474" s="474">
        <f>IF(INDEX(Historical!$M$7:$M$1190,MATCH(B474,Historical!$B$7:$B$1192,0))=0,"n/a",((INDEX(Historical!$C$7:$C$1190,MATCH(B474,Historical!$B$7:$B$1192,0))/INDEX(Historical!$M$7:$M$1190,MATCH(B474,Historical!$B$7:$B$1192,0)))^(1/10)-1)*100)</f>
        <v>12.890116936752371</v>
      </c>
      <c r="W474" s="475">
        <f t="shared" si="125"/>
        <v>0.84906271915687526</v>
      </c>
      <c r="X474" s="476">
        <f t="shared" si="126"/>
        <v>0.82787577432443715</v>
      </c>
      <c r="Y474" s="574" t="s">
        <v>3708</v>
      </c>
      <c r="Z474" s="430">
        <f t="shared" si="127"/>
        <v>28.571428571428569</v>
      </c>
      <c r="AA474" s="581">
        <f t="shared" si="128"/>
        <v>8.5178571428571423</v>
      </c>
      <c r="AB474" s="406">
        <v>12</v>
      </c>
      <c r="AC474" s="568">
        <v>6.16</v>
      </c>
      <c r="AD474" s="568">
        <v>1.97</v>
      </c>
      <c r="AE474" s="568">
        <v>2.14</v>
      </c>
      <c r="AF474" s="568">
        <v>1.06</v>
      </c>
      <c r="AG474" s="568">
        <v>12.68</v>
      </c>
      <c r="AH474" s="568">
        <v>3.04</v>
      </c>
      <c r="AI474" s="568">
        <v>4.62</v>
      </c>
      <c r="AJ474" s="568">
        <v>13.22</v>
      </c>
      <c r="AK474" s="568">
        <v>4.32</v>
      </c>
      <c r="AL474" s="576">
        <v>5950</v>
      </c>
      <c r="AM474" s="571">
        <v>0</v>
      </c>
      <c r="AN474" s="568">
        <v>0.24</v>
      </c>
      <c r="AO474" s="510">
        <f t="shared" si="129"/>
        <v>5.7809582876322523</v>
      </c>
      <c r="AP474" s="511">
        <f t="shared" si="130"/>
        <v>14.298815430489395</v>
      </c>
      <c r="AQ474" s="582">
        <f t="shared" si="131"/>
        <v>-36.652883705277127</v>
      </c>
      <c r="AR474" s="430">
        <f>INDEX(Historical!$C$7:$C$1190,MATCH(B474,Historical!$B$7:$B$1214,0))*IF(AH474="n/a",1.03,IF(AH474&lt;0,1.01,IF(AH474&gt;10,1.1,(1+AH474/100))))</f>
        <v>1.6280320000000001</v>
      </c>
      <c r="AS474" s="581">
        <f t="shared" si="132"/>
        <v>1.7032470784000002</v>
      </c>
      <c r="AT474" s="581">
        <f t="shared" si="135"/>
        <v>1.77682735218688</v>
      </c>
      <c r="AU474" s="581">
        <f t="shared" si="135"/>
        <v>1.853586293801353</v>
      </c>
      <c r="AV474" s="581">
        <f t="shared" si="135"/>
        <v>1.9336612216935714</v>
      </c>
      <c r="AW474" s="430">
        <f t="shared" si="133"/>
        <v>8.895353946081805</v>
      </c>
      <c r="AX474" s="516">
        <f t="shared" si="134"/>
        <v>16.953218879515543</v>
      </c>
      <c r="AY474" s="606">
        <v>0.92</v>
      </c>
      <c r="AZ474" s="571">
        <v>46.93</v>
      </c>
      <c r="BA474" s="571">
        <v>-2.2200000000000002</v>
      </c>
      <c r="BB474" s="571">
        <v>4.83</v>
      </c>
      <c r="BC474" s="571">
        <v>11.899999999999999</v>
      </c>
      <c r="BD474" s="591"/>
      <c r="BE474" s="421">
        <v>1997</v>
      </c>
      <c r="BF474" s="421">
        <f t="shared" si="136"/>
        <v>3</v>
      </c>
      <c r="BG474" s="578">
        <v>1.83</v>
      </c>
      <c r="BH474" t="s">
        <v>3876</v>
      </c>
      <c r="BI474" t="s">
        <v>3877</v>
      </c>
    </row>
    <row r="475" spans="1:61" s="8" customFormat="1" x14ac:dyDescent="0.25">
      <c r="A475" s="577" t="s">
        <v>5000</v>
      </c>
      <c r="B475" s="409" t="s">
        <v>1439</v>
      </c>
      <c r="C475" s="734" t="s">
        <v>243</v>
      </c>
      <c r="D475" s="734" t="s">
        <v>3634</v>
      </c>
      <c r="E475" s="504">
        <v>5</v>
      </c>
      <c r="F475" s="33">
        <v>683</v>
      </c>
      <c r="G475" s="33" t="s">
        <v>105</v>
      </c>
      <c r="H475" s="33" t="s">
        <v>105</v>
      </c>
      <c r="I475" s="573">
        <v>184.41</v>
      </c>
      <c r="J475" s="430">
        <f t="shared" si="122"/>
        <v>2.863185293639174</v>
      </c>
      <c r="K475" s="575">
        <v>1.32</v>
      </c>
      <c r="L475" s="406">
        <v>4</v>
      </c>
      <c r="M475" s="423">
        <f t="shared" si="123"/>
        <v>5.28</v>
      </c>
      <c r="N475" s="183" t="s">
        <v>106</v>
      </c>
      <c r="O475" s="505">
        <v>1.26</v>
      </c>
      <c r="P475" s="422">
        <v>45884</v>
      </c>
      <c r="Q475" s="422">
        <v>45903</v>
      </c>
      <c r="R475" s="423">
        <f t="shared" si="124"/>
        <v>4.7619047619047654</v>
      </c>
      <c r="S475" s="474">
        <f>IF(INDEX(Historical!$D$7:$D$1190,MATCH(B475,Historical!$B$7:$B$1192,0))=0,"n/a",(INDEX(Historical!$C$7:$C$1190,MATCH(B475,Historical!$B$7:$B$1192,0))/INDEX(Historical!$D$7:$D$1190,MATCH(B475,Historical!$B$7:$B$1192,0))-1)*100)</f>
        <v>47.122302158273378</v>
      </c>
      <c r="T475" s="474">
        <f>IF(INDEX(Historical!$F$7:$F$1190,MATCH(B475,Historical!$B$7:$B$1192,0))=0,"n/a",((INDEX(Historical!$C$7:$C$1190,MATCH(B475,Historical!$B$7:$B$1192,0))/INDEX(Historical!$F$7:$F$1190,MATCH(B475,Historical!$B$7:$B$1192,0)))^(1/3)-1)*100)</f>
        <v>31.957608230569832</v>
      </c>
      <c r="U475" s="474">
        <f>IF(INDEX(Historical!$H$7:$H$1190,MATCH(B475,Historical!$B$7:$B$1192,0))=0,"n/a",((INDEX(Historical!$C$7:$C$1190,MATCH(B475,Historical!$B$7:$B$1192,0))/INDEX(Historical!$H$7:$H$1190,MATCH(B475,Historical!$B$7:$B$1192,0)))^(1/5)-1)*100)</f>
        <v>20.952052966508106</v>
      </c>
      <c r="V475" s="474">
        <f>IF(INDEX(Historical!$M$7:$M$1190,MATCH(B475,Historical!$B$7:$B$1192,0))=0,"n/a",((INDEX(Historical!$C$7:$C$1190,MATCH(B475,Historical!$B$7:$B$1192,0))/INDEX(Historical!$M$7:$M$1190,MATCH(B475,Historical!$B$7:$B$1192,0)))^(1/10)-1)*100)</f>
        <v>18.021972991575353</v>
      </c>
      <c r="W475" s="475">
        <f t="shared" si="125"/>
        <v>1.162583751307499</v>
      </c>
      <c r="X475" s="476">
        <f t="shared" si="126"/>
        <v>0.99440213414846257</v>
      </c>
      <c r="Y475" s="449"/>
      <c r="Z475" s="430">
        <f t="shared" si="127"/>
        <v>36.768802228412262</v>
      </c>
      <c r="AA475" s="581">
        <f t="shared" si="128"/>
        <v>12.84192200557103</v>
      </c>
      <c r="AB475" s="406">
        <v>12</v>
      </c>
      <c r="AC475" s="568">
        <v>14.36</v>
      </c>
      <c r="AD475" s="568">
        <v>2.71</v>
      </c>
      <c r="AE475" s="568">
        <v>0.4</v>
      </c>
      <c r="AF475" s="568">
        <v>2.17</v>
      </c>
      <c r="AG475" s="568">
        <v>18.11</v>
      </c>
      <c r="AH475" s="568">
        <v>3.58</v>
      </c>
      <c r="AI475" s="568">
        <v>1.32</v>
      </c>
      <c r="AJ475" s="568">
        <v>21.07</v>
      </c>
      <c r="AK475" s="568">
        <v>4.74</v>
      </c>
      <c r="AL475" s="576">
        <v>12180</v>
      </c>
      <c r="AM475" s="571">
        <v>72.09</v>
      </c>
      <c r="AN475" s="568">
        <v>1.52</v>
      </c>
      <c r="AO475" s="510">
        <f t="shared" si="129"/>
        <v>10.973316254576249</v>
      </c>
      <c r="AP475" s="511">
        <f t="shared" si="130"/>
        <v>23.815238260147279</v>
      </c>
      <c r="AQ475" s="582">
        <f t="shared" si="131"/>
        <v>11.289354092212434</v>
      </c>
      <c r="AR475" s="430">
        <f>INDEX(Historical!$C$7:$C$1190,MATCH(B475,Historical!$B$7:$B$1214,0))*IF(AH475="n/a",1.03,IF(AH475&lt;0,1.01,IF(AH475&gt;10,1.1,(1+AH475/100))))</f>
        <v>4.2364220000000001</v>
      </c>
      <c r="AS475" s="581">
        <f t="shared" si="132"/>
        <v>4.2923427704000003</v>
      </c>
      <c r="AT475" s="581">
        <f t="shared" si="135"/>
        <v>4.4957998177169607</v>
      </c>
      <c r="AU475" s="581">
        <f t="shared" si="135"/>
        <v>4.7089007290767455</v>
      </c>
      <c r="AV475" s="581">
        <f t="shared" si="135"/>
        <v>4.9321026236349841</v>
      </c>
      <c r="AW475" s="430">
        <f t="shared" si="133"/>
        <v>22.665567940828687</v>
      </c>
      <c r="AX475" s="516">
        <f t="shared" si="134"/>
        <v>12.290856212151557</v>
      </c>
      <c r="AY475" s="606">
        <v>0.88</v>
      </c>
      <c r="AZ475" s="571">
        <v>37.57</v>
      </c>
      <c r="BA475" s="571">
        <v>-2.69</v>
      </c>
      <c r="BB475" s="571">
        <v>4.05</v>
      </c>
      <c r="BC475" s="571">
        <v>12.27</v>
      </c>
      <c r="BD475" s="591"/>
      <c r="BE475" s="421">
        <v>2021</v>
      </c>
      <c r="BF475" s="421">
        <f t="shared" si="136"/>
        <v>0</v>
      </c>
      <c r="BG475" s="578">
        <v>5.62</v>
      </c>
      <c r="BH475" t="s">
        <v>3876</v>
      </c>
      <c r="BI475" t="s">
        <v>3877</v>
      </c>
    </row>
    <row r="476" spans="1:61" s="8" customFormat="1" ht="12.75" customHeight="1" x14ac:dyDescent="0.25">
      <c r="A476" s="577" t="s">
        <v>4854</v>
      </c>
      <c r="B476" s="409" t="s">
        <v>4851</v>
      </c>
      <c r="C476" s="734" t="s">
        <v>243</v>
      </c>
      <c r="D476" s="734" t="s">
        <v>4855</v>
      </c>
      <c r="E476" s="504">
        <v>6</v>
      </c>
      <c r="F476" s="33">
        <v>629</v>
      </c>
      <c r="G476" s="33" t="s">
        <v>105</v>
      </c>
      <c r="H476" s="33" t="s">
        <v>105</v>
      </c>
      <c r="I476" s="573">
        <v>111.85</v>
      </c>
      <c r="J476" s="430">
        <f t="shared" si="122"/>
        <v>1.4304872597228433</v>
      </c>
      <c r="K476" s="575">
        <v>0.4</v>
      </c>
      <c r="L476" s="406">
        <v>4</v>
      </c>
      <c r="M476" s="423">
        <f t="shared" si="123"/>
        <v>1.6</v>
      </c>
      <c r="N476" s="183" t="s">
        <v>288</v>
      </c>
      <c r="O476" s="505">
        <v>0.3666666666666667</v>
      </c>
      <c r="P476" s="422">
        <v>45621</v>
      </c>
      <c r="Q476" s="422">
        <v>45635</v>
      </c>
      <c r="R476" s="423">
        <f t="shared" si="124"/>
        <v>9.0909090909090882</v>
      </c>
      <c r="S476" s="474">
        <f>IF(INDEX(Historical!$D$7:$D$1190,MATCH(B476,Historical!$B$7:$B$1192,0))=0,"n/a",(INDEX(Historical!$C$7:$C$1190,MATCH(B476,Historical!$B$7:$B$1192,0))/INDEX(Historical!$D$7:$D$1190,MATCH(B476,Historical!$B$7:$B$1192,0))-1)*100)</f>
        <v>18.421052631578959</v>
      </c>
      <c r="T476" s="474">
        <f>IF(INDEX(Historical!$F$7:$F$1190,MATCH(B476,Historical!$B$7:$B$1192,0))=0,"n/a",((INDEX(Historical!$C$7:$C$1190,MATCH(B476,Historical!$B$7:$B$1192,0))/INDEX(Historical!$F$7:$F$1190,MATCH(B476,Historical!$B$7:$B$1192,0)))^(1/3)-1)*100)</f>
        <v>24.355658659858115</v>
      </c>
      <c r="U476" s="474">
        <f>IF(INDEX(Historical!$H$7:$H$1190,MATCH(B476,Historical!$B$7:$B$1192,0))=0,"n/a",((INDEX(Historical!$C$7:$C$1190,MATCH(B476,Historical!$B$7:$B$1192,0))/INDEX(Historical!$H$7:$H$1190,MATCH(B476,Historical!$B$7:$B$1192,0)))^(1/5)-1)*100)</f>
        <v>55.184557391535982</v>
      </c>
      <c r="V476" s="474" t="str">
        <f>IF(INDEX(Historical!$M$7:$M$1190,MATCH(B476,Historical!$B$7:$B$1192,0))=0,"n/a",((INDEX(Historical!$C$7:$C$1190,MATCH(B476,Historical!$B$7:$B$1192,0))/INDEX(Historical!$M$7:$M$1190,MATCH(B476,Historical!$B$7:$B$1192,0)))^(1/10)-1)*100)</f>
        <v>n/a</v>
      </c>
      <c r="W476" s="475" t="str">
        <f t="shared" si="125"/>
        <v>n/a</v>
      </c>
      <c r="X476" s="476">
        <f t="shared" si="126"/>
        <v>5.5911405665183374</v>
      </c>
      <c r="Y476" s="449"/>
      <c r="Z476" s="430">
        <f t="shared" si="127"/>
        <v>43.243243243243242</v>
      </c>
      <c r="AA476" s="581">
        <f t="shared" si="128"/>
        <v>30.229729729729726</v>
      </c>
      <c r="AB476" s="406">
        <v>12</v>
      </c>
      <c r="AC476" s="568">
        <v>3.7</v>
      </c>
      <c r="AD476" s="568" t="s">
        <v>135</v>
      </c>
      <c r="AE476" s="568">
        <v>0.98</v>
      </c>
      <c r="AF476" s="568">
        <v>3.26</v>
      </c>
      <c r="AG476" s="568">
        <v>11.25</v>
      </c>
      <c r="AH476" s="568">
        <v>-2.19</v>
      </c>
      <c r="AI476" s="568">
        <v>29.95</v>
      </c>
      <c r="AJ476" s="568">
        <v>9.8699999999999992</v>
      </c>
      <c r="AK476" s="568" t="s">
        <v>135</v>
      </c>
      <c r="AL476" s="576">
        <v>3720</v>
      </c>
      <c r="AM476" s="571">
        <v>4.18</v>
      </c>
      <c r="AN476" s="568">
        <v>1.28</v>
      </c>
      <c r="AO476" s="510">
        <f t="shared" si="129"/>
        <v>26.385314921529101</v>
      </c>
      <c r="AP476" s="511">
        <f t="shared" si="130"/>
        <v>56.615044651258827</v>
      </c>
      <c r="AQ476" s="582">
        <f t="shared" si="131"/>
        <v>109.28334744914494</v>
      </c>
      <c r="AR476" s="430">
        <f>INDEX(Historical!$C$7:$C$1190,MATCH(B476,Historical!$B$7:$B$1214,0))*IF(AH476="n/a",1.03,IF(AH476&lt;0,1.01,IF(AH476&gt;10,1.1,(1+AH476/100))))</f>
        <v>1.5150000000000001</v>
      </c>
      <c r="AS476" s="581">
        <f t="shared" si="132"/>
        <v>1.6665000000000003</v>
      </c>
      <c r="AT476" s="581">
        <f t="shared" si="135"/>
        <v>1.7164950000000003</v>
      </c>
      <c r="AU476" s="581">
        <f t="shared" si="135"/>
        <v>1.7679898500000004</v>
      </c>
      <c r="AV476" s="581">
        <f t="shared" si="135"/>
        <v>1.8210295455000005</v>
      </c>
      <c r="AW476" s="430">
        <f t="shared" si="133"/>
        <v>8.487014395500001</v>
      </c>
      <c r="AX476" s="516">
        <f t="shared" si="134"/>
        <v>7.5878537286544496</v>
      </c>
      <c r="AY476" s="606">
        <v>1.32</v>
      </c>
      <c r="AZ476" s="571">
        <v>53.239999999999995</v>
      </c>
      <c r="BA476" s="571">
        <v>-4.22</v>
      </c>
      <c r="BB476" s="571">
        <v>9.91</v>
      </c>
      <c r="BC476" s="571">
        <v>22.99</v>
      </c>
      <c r="BD476" s="591"/>
      <c r="BE476" s="421">
        <v>2019</v>
      </c>
      <c r="BF476" s="421">
        <f t="shared" si="136"/>
        <v>1</v>
      </c>
      <c r="BG476" s="578">
        <v>4.1500000000000004</v>
      </c>
      <c r="BH476" t="s">
        <v>3876</v>
      </c>
      <c r="BI476" t="s">
        <v>3877</v>
      </c>
    </row>
    <row r="477" spans="1:61" s="8" customFormat="1" ht="12.75" customHeight="1" x14ac:dyDescent="0.25">
      <c r="A477" s="8" t="s">
        <v>4422</v>
      </c>
      <c r="B477" s="409" t="s">
        <v>1435</v>
      </c>
      <c r="C477" s="734" t="s">
        <v>111</v>
      </c>
      <c r="D477" s="734" t="s">
        <v>3675</v>
      </c>
      <c r="E477" s="504">
        <v>15</v>
      </c>
      <c r="F477" s="33">
        <v>313</v>
      </c>
      <c r="G477" s="33" t="s">
        <v>36</v>
      </c>
      <c r="H477" s="33" t="s">
        <v>36</v>
      </c>
      <c r="I477" s="573">
        <v>139.46</v>
      </c>
      <c r="J477" s="430">
        <f t="shared" si="122"/>
        <v>3.0976624121611933</v>
      </c>
      <c r="K477" s="575">
        <v>1.08</v>
      </c>
      <c r="L477" s="406">
        <v>4</v>
      </c>
      <c r="M477" s="423">
        <f t="shared" si="123"/>
        <v>4.32</v>
      </c>
      <c r="N477" s="183" t="s">
        <v>614</v>
      </c>
      <c r="O477" s="505">
        <v>0.98</v>
      </c>
      <c r="P477" s="422">
        <v>45789</v>
      </c>
      <c r="Q477" s="422">
        <v>45806</v>
      </c>
      <c r="R477" s="423">
        <f t="shared" si="124"/>
        <v>10.204081632653072</v>
      </c>
      <c r="S477" s="474">
        <f>IF(INDEX(Historical!$D$7:$D$1190,MATCH(B477,Historical!$B$7:$B$1192,0))=0,"n/a",(INDEX(Historical!$C$7:$C$1190,MATCH(B477,Historical!$B$7:$B$1192,0))/INDEX(Historical!$D$7:$D$1190,MATCH(B477,Historical!$B$7:$B$1192,0))-1)*100)</f>
        <v>10.693641618497107</v>
      </c>
      <c r="T477" s="474">
        <f>IF(INDEX(Historical!$F$7:$F$1190,MATCH(B477,Historical!$B$7:$B$1192,0))=0,"n/a",((INDEX(Historical!$C$7:$C$1190,MATCH(B477,Historical!$B$7:$B$1192,0))/INDEX(Historical!$F$7:$F$1190,MATCH(B477,Historical!$B$7:$B$1192,0)))^(1/3)-1)*100)</f>
        <v>13.782413608952737</v>
      </c>
      <c r="U477" s="474">
        <f>IF(INDEX(Historical!$H$7:$H$1190,MATCH(B477,Historical!$B$7:$B$1192,0))=0,"n/a",((INDEX(Historical!$C$7:$C$1190,MATCH(B477,Historical!$B$7:$B$1192,0))/INDEX(Historical!$H$7:$H$1190,MATCH(B477,Historical!$B$7:$B$1192,0)))^(1/5)-1)*100)</f>
        <v>9.6166894136217707</v>
      </c>
      <c r="V477" s="474">
        <f>IF(INDEX(Historical!$M$7:$M$1190,MATCH(B477,Historical!$B$7:$B$1192,0))=0,"n/a",((INDEX(Historical!$C$7:$C$1190,MATCH(B477,Historical!$B$7:$B$1192,0))/INDEX(Historical!$M$7:$M$1190,MATCH(B477,Historical!$B$7:$B$1192,0)))^(1/10)-1)*100)</f>
        <v>10.124662850513634</v>
      </c>
      <c r="W477" s="475">
        <f t="shared" si="125"/>
        <v>0.94982811335134054</v>
      </c>
      <c r="X477" s="476">
        <f t="shared" si="126"/>
        <v>1.1287194147443393</v>
      </c>
      <c r="Y477" s="451"/>
      <c r="Z477" s="430">
        <f t="shared" si="127"/>
        <v>94.323144104803504</v>
      </c>
      <c r="AA477" s="581">
        <f t="shared" si="128"/>
        <v>30.449781659388648</v>
      </c>
      <c r="AB477" s="406">
        <v>5</v>
      </c>
      <c r="AC477" s="568">
        <v>4.58</v>
      </c>
      <c r="AD477" s="568">
        <v>3.54</v>
      </c>
      <c r="AE477" s="568">
        <v>9.02</v>
      </c>
      <c r="AF477" s="568">
        <v>12.18</v>
      </c>
      <c r="AG477" s="568">
        <v>41.8</v>
      </c>
      <c r="AH477" s="568">
        <v>9.51</v>
      </c>
      <c r="AI477" s="568">
        <v>8.24</v>
      </c>
      <c r="AJ477" s="568">
        <v>8.52</v>
      </c>
      <c r="AK477" s="568">
        <v>8.61</v>
      </c>
      <c r="AL477" s="576">
        <v>50240</v>
      </c>
      <c r="AM477" s="571">
        <v>10.57</v>
      </c>
      <c r="AN477" s="568">
        <v>1.22</v>
      </c>
      <c r="AO477" s="510">
        <f t="shared" si="129"/>
        <v>-17.735429833605686</v>
      </c>
      <c r="AP477" s="511">
        <f t="shared" si="130"/>
        <v>12.714351825782964</v>
      </c>
      <c r="AQ477" s="582">
        <f t="shared" si="131"/>
        <v>305.998544393315</v>
      </c>
      <c r="AR477" s="430">
        <f>INDEX(Historical!$C$7:$C$1190,MATCH(B477,Historical!$B$7:$B$1214,0))*IF(AH477="n/a",1.03,IF(AH477&lt;0,1.01,IF(AH477&gt;10,1.1,(1+AH477/100))))</f>
        <v>4.1942329999999997</v>
      </c>
      <c r="AS477" s="581">
        <f t="shared" si="132"/>
        <v>4.5398377991999999</v>
      </c>
      <c r="AT477" s="581">
        <f t="shared" si="135"/>
        <v>4.9307178337111202</v>
      </c>
      <c r="AU477" s="581">
        <f t="shared" si="135"/>
        <v>5.3552526391936484</v>
      </c>
      <c r="AV477" s="581">
        <f t="shared" si="135"/>
        <v>5.8163398914282221</v>
      </c>
      <c r="AW477" s="430">
        <f t="shared" si="133"/>
        <v>24.836381163532987</v>
      </c>
      <c r="AX477" s="516">
        <f t="shared" si="134"/>
        <v>17.808963977866764</v>
      </c>
      <c r="AY477" s="606">
        <v>0.9</v>
      </c>
      <c r="AZ477" s="571">
        <v>8.17</v>
      </c>
      <c r="BA477" s="571">
        <v>-13.51</v>
      </c>
      <c r="BB477" s="571">
        <v>-2.15</v>
      </c>
      <c r="BC477" s="571">
        <v>-4.67</v>
      </c>
      <c r="BD477" s="591"/>
      <c r="BE477" s="421">
        <v>2011</v>
      </c>
      <c r="BF477" s="421">
        <f t="shared" si="136"/>
        <v>1</v>
      </c>
      <c r="BG477" s="578">
        <v>12.3</v>
      </c>
      <c r="BH477" t="s">
        <v>3876</v>
      </c>
      <c r="BI477" t="s">
        <v>3877</v>
      </c>
    </row>
    <row r="478" spans="1:61" s="8" customFormat="1" ht="12.75" customHeight="1" x14ac:dyDescent="0.25">
      <c r="A478" s="8" t="s">
        <v>4423</v>
      </c>
      <c r="B478" s="409" t="s">
        <v>702</v>
      </c>
      <c r="C478" s="734" t="s">
        <v>107</v>
      </c>
      <c r="D478" s="734" t="s">
        <v>3652</v>
      </c>
      <c r="E478" s="504">
        <v>27</v>
      </c>
      <c r="F478" s="33">
        <v>133</v>
      </c>
      <c r="G478" s="33" t="s">
        <v>36</v>
      </c>
      <c r="H478" s="33" t="s">
        <v>36</v>
      </c>
      <c r="I478" s="573">
        <v>69.13</v>
      </c>
      <c r="J478" s="430">
        <f t="shared" si="122"/>
        <v>3.3559959496600609</v>
      </c>
      <c r="K478" s="579">
        <v>0.57999999999999996</v>
      </c>
      <c r="L478" s="406">
        <v>4</v>
      </c>
      <c r="M478" s="423">
        <f t="shared" si="123"/>
        <v>2.3199999999999998</v>
      </c>
      <c r="N478" s="183" t="s">
        <v>162</v>
      </c>
      <c r="O478" s="506">
        <v>0.56000000000000005</v>
      </c>
      <c r="P478" s="422">
        <v>45639</v>
      </c>
      <c r="Q478" s="422">
        <v>45659</v>
      </c>
      <c r="R478" s="423">
        <f t="shared" si="124"/>
        <v>3.5714285714285547</v>
      </c>
      <c r="S478" s="474">
        <f>IF(INDEX(Historical!$D$7:$D$1190,MATCH(B478,Historical!$B$7:$B$1192,0))=0,"n/a",(INDEX(Historical!$C$7:$C$1190,MATCH(B478,Historical!$B$7:$B$1192,0))/INDEX(Historical!$D$7:$D$1190,MATCH(B478,Historical!$B$7:$B$1192,0))-1)*100)</f>
        <v>1.8181818181818299</v>
      </c>
      <c r="T478" s="474">
        <f>IF(INDEX(Historical!$F$7:$F$1190,MATCH(B478,Historical!$B$7:$B$1192,0))=0,"n/a",((INDEX(Historical!$C$7:$C$1190,MATCH(B478,Historical!$B$7:$B$1192,0))/INDEX(Historical!$F$7:$F$1190,MATCH(B478,Historical!$B$7:$B$1192,0)))^(1/3)-1)*100)</f>
        <v>4.5515917149420382</v>
      </c>
      <c r="U478" s="474">
        <f>IF(INDEX(Historical!$H$7:$H$1190,MATCH(B478,Historical!$B$7:$B$1192,0))=0,"n/a",((INDEX(Historical!$C$7:$C$1190,MATCH(B478,Historical!$B$7:$B$1192,0))/INDEX(Historical!$H$7:$H$1190,MATCH(B478,Historical!$B$7:$B$1192,0)))^(1/5)-1)*100)</f>
        <v>6.4341102720035348</v>
      </c>
      <c r="V478" s="474">
        <f>IF(INDEX(Historical!$M$7:$M$1190,MATCH(B478,Historical!$B$7:$B$1192,0))=0,"n/a",((INDEX(Historical!$C$7:$C$1190,MATCH(B478,Historical!$B$7:$B$1192,0))/INDEX(Historical!$M$7:$M$1190,MATCH(B478,Historical!$B$7:$B$1192,0)))^(1/10)-1)*100)</f>
        <v>8.842291989017026</v>
      </c>
      <c r="W478" s="475">
        <f t="shared" si="125"/>
        <v>0.72765186673266569</v>
      </c>
      <c r="X478" s="476">
        <f t="shared" si="126"/>
        <v>2.9113621140287487</v>
      </c>
      <c r="Y478" s="437"/>
      <c r="Z478" s="430">
        <f t="shared" si="127"/>
        <v>42.258652094717661</v>
      </c>
      <c r="AA478" s="581">
        <f t="shared" si="128"/>
        <v>12.591985428051</v>
      </c>
      <c r="AB478" s="406">
        <v>12</v>
      </c>
      <c r="AC478" s="568">
        <v>5.49</v>
      </c>
      <c r="AD478" s="568">
        <v>0.98</v>
      </c>
      <c r="AE478" s="568">
        <v>3.7</v>
      </c>
      <c r="AF478" s="568">
        <v>0.87</v>
      </c>
      <c r="AG478" s="568">
        <v>7.02</v>
      </c>
      <c r="AH478" s="568">
        <v>12.8</v>
      </c>
      <c r="AI478" s="568">
        <v>10.91</v>
      </c>
      <c r="AJ478" s="568">
        <v>2.21</v>
      </c>
      <c r="AK478" s="568">
        <v>12.839999999999998</v>
      </c>
      <c r="AL478" s="576">
        <v>6570</v>
      </c>
      <c r="AM478" s="571">
        <v>4.2700000000000005</v>
      </c>
      <c r="AN478" s="568">
        <v>0.41</v>
      </c>
      <c r="AO478" s="510">
        <f t="shared" si="129"/>
        <v>-2.8018792063874045</v>
      </c>
      <c r="AP478" s="511">
        <f t="shared" si="130"/>
        <v>9.7901062216635957</v>
      </c>
      <c r="AQ478" s="582">
        <f t="shared" si="131"/>
        <v>-30.222489065747549</v>
      </c>
      <c r="AR478" s="430">
        <f>INDEX(Historical!$C$7:$C$1190,MATCH(B478,Historical!$B$7:$B$1214,0))*IF(AH478="n/a",1.03,IF(AH478&lt;0,1.01,IF(AH478&gt;10,1.1,(1+AH478/100))))</f>
        <v>2.4640000000000004</v>
      </c>
      <c r="AS478" s="581">
        <f t="shared" si="132"/>
        <v>2.7104000000000008</v>
      </c>
      <c r="AT478" s="581">
        <f t="shared" si="135"/>
        <v>2.981440000000001</v>
      </c>
      <c r="AU478" s="581">
        <f t="shared" si="135"/>
        <v>3.2795840000000012</v>
      </c>
      <c r="AV478" s="581">
        <f t="shared" si="135"/>
        <v>3.6075424000000016</v>
      </c>
      <c r="AW478" s="430">
        <f t="shared" si="133"/>
        <v>15.042966400000005</v>
      </c>
      <c r="AX478" s="516">
        <f t="shared" si="134"/>
        <v>21.760402719513966</v>
      </c>
      <c r="AY478" s="606">
        <v>0.76</v>
      </c>
      <c r="AZ478" s="571">
        <v>12.280000000000001</v>
      </c>
      <c r="BA478" s="571">
        <v>-20.32</v>
      </c>
      <c r="BB478" s="571">
        <v>-0.71000000000000008</v>
      </c>
      <c r="BC478" s="571">
        <v>-5.47</v>
      </c>
      <c r="BD478" s="591"/>
      <c r="BE478" s="421">
        <v>2000</v>
      </c>
      <c r="BF478" s="421">
        <f t="shared" si="136"/>
        <v>3</v>
      </c>
      <c r="BG478" s="578">
        <v>1.34</v>
      </c>
      <c r="BH478" t="s">
        <v>3876</v>
      </c>
      <c r="BI478" t="s">
        <v>3877</v>
      </c>
    </row>
    <row r="479" spans="1:61" s="8" customFormat="1" ht="12.75" customHeight="1" x14ac:dyDescent="0.25">
      <c r="A479" s="577" t="s">
        <v>4771</v>
      </c>
      <c r="B479" s="409" t="s">
        <v>4769</v>
      </c>
      <c r="C479" s="734" t="s">
        <v>107</v>
      </c>
      <c r="D479" s="734" t="s">
        <v>3652</v>
      </c>
      <c r="E479" s="504">
        <v>7</v>
      </c>
      <c r="F479" s="33">
        <v>602</v>
      </c>
      <c r="G479" s="33" t="s">
        <v>105</v>
      </c>
      <c r="H479" s="33" t="s">
        <v>105</v>
      </c>
      <c r="I479" s="573">
        <v>22.1</v>
      </c>
      <c r="J479" s="430">
        <f t="shared" si="122"/>
        <v>3.619909502262443</v>
      </c>
      <c r="K479" s="575">
        <v>0.2</v>
      </c>
      <c r="L479" s="406">
        <v>4</v>
      </c>
      <c r="M479" s="423">
        <f t="shared" si="123"/>
        <v>0.8</v>
      </c>
      <c r="N479" s="183" t="s">
        <v>658</v>
      </c>
      <c r="O479" s="505">
        <v>0.18</v>
      </c>
      <c r="P479" s="422">
        <v>45702</v>
      </c>
      <c r="Q479" s="422">
        <v>45709</v>
      </c>
      <c r="R479" s="423">
        <f t="shared" si="124"/>
        <v>11.111111111111121</v>
      </c>
      <c r="S479" s="474">
        <f>IF(INDEX(Historical!$D$7:$D$1190,MATCH(B479,Historical!$B$7:$B$1192,0))=0,"n/a",(INDEX(Historical!$C$7:$C$1190,MATCH(B479,Historical!$B$7:$B$1192,0))/INDEX(Historical!$D$7:$D$1190,MATCH(B479,Historical!$B$7:$B$1192,0))-1)*100)</f>
        <v>4.3478260869565188</v>
      </c>
      <c r="T479" s="474">
        <f>IF(INDEX(Historical!$F$7:$F$1190,MATCH(B479,Historical!$B$7:$B$1192,0))=0,"n/a",((INDEX(Historical!$C$7:$C$1190,MATCH(B479,Historical!$B$7:$B$1192,0))/INDEX(Historical!$F$7:$F$1190,MATCH(B479,Historical!$B$7:$B$1192,0)))^(1/3)-1)*100)</f>
        <v>17.840146380897437</v>
      </c>
      <c r="U479" s="474">
        <f>IF(INDEX(Historical!$H$7:$H$1190,MATCH(B479,Historical!$B$7:$B$1192,0))=0,"n/a",((INDEX(Historical!$C$7:$C$1190,MATCH(B479,Historical!$B$7:$B$1192,0))/INDEX(Historical!$H$7:$H$1190,MATCH(B479,Historical!$B$7:$B$1192,0)))^(1/5)-1)*100)</f>
        <v>23.560170113482393</v>
      </c>
      <c r="V479" s="474" t="str">
        <f>IF(INDEX(Historical!$M$7:$M$1190,MATCH(B479,Historical!$B$7:$B$1192,0))=0,"n/a",((INDEX(Historical!$C$7:$C$1190,MATCH(B479,Historical!$B$7:$B$1192,0))/INDEX(Historical!$M$7:$M$1190,MATCH(B479,Historical!$B$7:$B$1192,0)))^(1/10)-1)*100)</f>
        <v>n/a</v>
      </c>
      <c r="W479" s="475" t="str">
        <f t="shared" si="125"/>
        <v>n/a</v>
      </c>
      <c r="X479" s="476">
        <f t="shared" si="126"/>
        <v>7.5032388896440745</v>
      </c>
      <c r="Y479" s="451" t="s">
        <v>4950</v>
      </c>
      <c r="Z479" s="430">
        <f t="shared" si="127"/>
        <v>37.558685446009392</v>
      </c>
      <c r="AA479" s="581">
        <f t="shared" si="128"/>
        <v>10.375586854460096</v>
      </c>
      <c r="AB479" s="406">
        <v>12</v>
      </c>
      <c r="AC479" s="568">
        <v>2.13</v>
      </c>
      <c r="AD479" s="568" t="s">
        <v>135</v>
      </c>
      <c r="AE479" s="568">
        <v>1.59</v>
      </c>
      <c r="AF479" s="568">
        <v>1.03</v>
      </c>
      <c r="AG479" s="568">
        <v>8.6300000000000008</v>
      </c>
      <c r="AH479" s="568">
        <v>35.630000000000003</v>
      </c>
      <c r="AI479" s="568">
        <v>10.17</v>
      </c>
      <c r="AJ479" s="568">
        <v>3.1399999999999997</v>
      </c>
      <c r="AK479" s="568" t="s">
        <v>135</v>
      </c>
      <c r="AL479" s="576">
        <v>317.13</v>
      </c>
      <c r="AM479" s="571">
        <v>22.3</v>
      </c>
      <c r="AN479" s="568">
        <v>0.17</v>
      </c>
      <c r="AO479" s="510">
        <f t="shared" si="129"/>
        <v>16.804492761284742</v>
      </c>
      <c r="AP479" s="511">
        <f t="shared" si="130"/>
        <v>27.180079615744837</v>
      </c>
      <c r="AQ479" s="582">
        <f t="shared" si="131"/>
        <v>-31.08183771040418</v>
      </c>
      <c r="AR479" s="430">
        <f>INDEX(Historical!$C$7:$C$1190,MATCH(B479,Historical!$B$7:$B$1214,0))*IF(AH479="n/a",1.03,IF(AH479&lt;0,1.01,IF(AH479&gt;10,1.1,(1+AH479/100))))</f>
        <v>0.79200000000000004</v>
      </c>
      <c r="AS479" s="581">
        <f t="shared" si="132"/>
        <v>0.87120000000000009</v>
      </c>
      <c r="AT479" s="581">
        <f t="shared" si="135"/>
        <v>0.89733600000000013</v>
      </c>
      <c r="AU479" s="581">
        <f t="shared" si="135"/>
        <v>0.92425608000000015</v>
      </c>
      <c r="AV479" s="581">
        <f t="shared" si="135"/>
        <v>0.95198376240000016</v>
      </c>
      <c r="AW479" s="430">
        <f t="shared" si="133"/>
        <v>4.4367758424000003</v>
      </c>
      <c r="AX479" s="516">
        <f t="shared" si="134"/>
        <v>20.075908789140271</v>
      </c>
      <c r="AY479" s="606">
        <v>0.61</v>
      </c>
      <c r="AZ479" s="571">
        <v>38.129999999999995</v>
      </c>
      <c r="BA479" s="571">
        <v>-1.5599999999999998</v>
      </c>
      <c r="BB479" s="571">
        <v>3.2300000000000004</v>
      </c>
      <c r="BC479" s="571">
        <v>9.81</v>
      </c>
      <c r="BD479" s="591"/>
      <c r="BE479" s="421">
        <v>2019</v>
      </c>
      <c r="BF479" s="421">
        <f t="shared" si="136"/>
        <v>1</v>
      </c>
      <c r="BG479" s="578">
        <v>1.02</v>
      </c>
      <c r="BH479" t="s">
        <v>3876</v>
      </c>
      <c r="BI479" t="s">
        <v>3877</v>
      </c>
    </row>
    <row r="480" spans="1:61" s="8" customFormat="1" ht="12.75" customHeight="1" x14ac:dyDescent="0.25">
      <c r="A480" s="577" t="s">
        <v>3911</v>
      </c>
      <c r="B480" s="409" t="s">
        <v>2534</v>
      </c>
      <c r="C480" s="734" t="s">
        <v>107</v>
      </c>
      <c r="D480" s="734" t="s">
        <v>3652</v>
      </c>
      <c r="E480" s="504">
        <v>10</v>
      </c>
      <c r="F480" s="33">
        <v>518</v>
      </c>
      <c r="G480" s="33" t="s">
        <v>105</v>
      </c>
      <c r="H480" s="33" t="s">
        <v>105</v>
      </c>
      <c r="I480" s="573">
        <v>30.94</v>
      </c>
      <c r="J480" s="430">
        <f t="shared" si="122"/>
        <v>5.3005817711700054</v>
      </c>
      <c r="K480" s="575">
        <v>0.41</v>
      </c>
      <c r="L480" s="406">
        <v>4</v>
      </c>
      <c r="M480" s="423">
        <f t="shared" si="123"/>
        <v>1.64</v>
      </c>
      <c r="N480" s="183" t="s">
        <v>1164</v>
      </c>
      <c r="O480" s="505">
        <v>0.4</v>
      </c>
      <c r="P480" s="422">
        <v>45782</v>
      </c>
      <c r="Q480" s="422">
        <v>45796</v>
      </c>
      <c r="R480" s="423">
        <f t="shared" si="124"/>
        <v>2.4999999999999885</v>
      </c>
      <c r="S480" s="474">
        <f>IF(INDEX(Historical!$D$7:$D$1190,MATCH(B480,Historical!$B$7:$B$1192,0))=0,"n/a",(INDEX(Historical!$C$7:$C$1190,MATCH(B480,Historical!$B$7:$B$1192,0))/INDEX(Historical!$D$7:$D$1190,MATCH(B480,Historical!$B$7:$B$1192,0))-1)*100)</f>
        <v>2.5806451612903292</v>
      </c>
      <c r="T480" s="474">
        <f>IF(INDEX(Historical!$F$7:$F$1190,MATCH(B480,Historical!$B$7:$B$1192,0))=0,"n/a",((INDEX(Historical!$C$7:$C$1190,MATCH(B480,Historical!$B$7:$B$1192,0))/INDEX(Historical!$F$7:$F$1190,MATCH(B480,Historical!$B$7:$B$1192,0)))^(1/3)-1)*100)</f>
        <v>3.5985544602381125</v>
      </c>
      <c r="U480" s="474">
        <f>IF(INDEX(Historical!$H$7:$H$1190,MATCH(B480,Historical!$B$7:$B$1192,0))=0,"n/a",((INDEX(Historical!$C$7:$C$1190,MATCH(B480,Historical!$B$7:$B$1192,0))/INDEX(Historical!$H$7:$H$1190,MATCH(B480,Historical!$B$7:$B$1192,0)))^(1/5)-1)*100)</f>
        <v>3.7921811632987579</v>
      </c>
      <c r="V480" s="474">
        <f>IF(INDEX(Historical!$M$7:$M$1190,MATCH(B480,Historical!$B$7:$B$1192,0))=0,"n/a",((INDEX(Historical!$C$7:$C$1190,MATCH(B480,Historical!$B$7:$B$1192,0))/INDEX(Historical!$M$7:$M$1190,MATCH(B480,Historical!$B$7:$B$1192,0)))^(1/10)-1)*100)</f>
        <v>10.236289684174494</v>
      </c>
      <c r="W480" s="475">
        <f t="shared" si="125"/>
        <v>0.37046442415180419</v>
      </c>
      <c r="X480" s="476">
        <f t="shared" si="126"/>
        <v>0.80856741221721928</v>
      </c>
      <c r="Y480" s="574"/>
      <c r="Z480" s="430">
        <f t="shared" si="127"/>
        <v>56.164383561643838</v>
      </c>
      <c r="AA480" s="581">
        <f t="shared" si="128"/>
        <v>10.595890410958905</v>
      </c>
      <c r="AB480" s="406">
        <v>12</v>
      </c>
      <c r="AC480" s="568">
        <v>2.92</v>
      </c>
      <c r="AD480" s="568" t="s">
        <v>135</v>
      </c>
      <c r="AE480" s="568">
        <v>1.78</v>
      </c>
      <c r="AF480" s="568">
        <v>0.95</v>
      </c>
      <c r="AG480" s="568">
        <v>9.25</v>
      </c>
      <c r="AH480" s="568">
        <v>-14.469999999999999</v>
      </c>
      <c r="AI480" s="568">
        <v>12.75</v>
      </c>
      <c r="AJ480" s="568">
        <v>4.6899999999999995</v>
      </c>
      <c r="AK480" s="568" t="s">
        <v>135</v>
      </c>
      <c r="AL480" s="576">
        <v>1100</v>
      </c>
      <c r="AM480" s="571">
        <v>3.4299999999999997</v>
      </c>
      <c r="AN480" s="568">
        <v>0.56000000000000005</v>
      </c>
      <c r="AO480" s="510">
        <f t="shared" si="129"/>
        <v>-1.5031274764901426</v>
      </c>
      <c r="AP480" s="511">
        <f t="shared" si="130"/>
        <v>9.0927629344687624</v>
      </c>
      <c r="AQ480" s="582">
        <f t="shared" si="131"/>
        <v>-33.113376556009321</v>
      </c>
      <c r="AR480" s="430">
        <f>INDEX(Historical!$C$7:$C$1190,MATCH(B480,Historical!$B$7:$B$1214,0))*IF(AH480="n/a",1.03,IF(AH480&lt;0,1.01,IF(AH480&gt;10,1.1,(1+AH480/100))))</f>
        <v>1.6059000000000001</v>
      </c>
      <c r="AS480" s="581">
        <f t="shared" si="132"/>
        <v>1.7664900000000003</v>
      </c>
      <c r="AT480" s="581">
        <f t="shared" si="135"/>
        <v>1.8194847000000003</v>
      </c>
      <c r="AU480" s="581">
        <f t="shared" si="135"/>
        <v>1.8740692410000004</v>
      </c>
      <c r="AV480" s="581">
        <f t="shared" si="135"/>
        <v>1.9302913182300006</v>
      </c>
      <c r="AW480" s="430">
        <f t="shared" si="133"/>
        <v>8.9962352592300014</v>
      </c>
      <c r="AX480" s="516">
        <f t="shared" si="134"/>
        <v>29.076390624531356</v>
      </c>
      <c r="AY480" s="606">
        <v>0.67</v>
      </c>
      <c r="AZ480" s="571">
        <v>18.05</v>
      </c>
      <c r="BA480" s="571">
        <v>-16.54</v>
      </c>
      <c r="BB480" s="571">
        <v>2.44</v>
      </c>
      <c r="BC480" s="571">
        <v>-0.13</v>
      </c>
      <c r="BD480" s="591"/>
      <c r="BE480" s="421">
        <v>2016</v>
      </c>
      <c r="BF480" s="421">
        <f t="shared" si="136"/>
        <v>1</v>
      </c>
      <c r="BG480" s="578">
        <v>1.0999999999999999</v>
      </c>
      <c r="BH480" t="s">
        <v>3876</v>
      </c>
      <c r="BI480" t="s">
        <v>3877</v>
      </c>
    </row>
    <row r="481" spans="1:61" s="8" customFormat="1" ht="12.75" customHeight="1" x14ac:dyDescent="0.25">
      <c r="A481" s="95" t="s">
        <v>4426</v>
      </c>
      <c r="B481" s="409" t="s">
        <v>33</v>
      </c>
      <c r="C481" s="734" t="s">
        <v>130</v>
      </c>
      <c r="D481" s="734" t="s">
        <v>3643</v>
      </c>
      <c r="E481" s="504">
        <v>14</v>
      </c>
      <c r="F481" s="33">
        <v>350</v>
      </c>
      <c r="G481" s="33" t="s">
        <v>36</v>
      </c>
      <c r="H481" s="33" t="s">
        <v>36</v>
      </c>
      <c r="I481" s="573">
        <v>82.33</v>
      </c>
      <c r="J481" s="430">
        <f t="shared" si="122"/>
        <v>3.0608526660998425</v>
      </c>
      <c r="K481" s="575">
        <v>0.63</v>
      </c>
      <c r="L481" s="406">
        <v>4</v>
      </c>
      <c r="M481" s="423">
        <f t="shared" si="123"/>
        <v>2.52</v>
      </c>
      <c r="N481" s="183" t="s">
        <v>311</v>
      </c>
      <c r="O481" s="505">
        <v>0.6</v>
      </c>
      <c r="P481" s="422">
        <v>45726</v>
      </c>
      <c r="Q481" s="422">
        <v>45747</v>
      </c>
      <c r="R481" s="423">
        <f t="shared" si="124"/>
        <v>5.0000000000000044</v>
      </c>
      <c r="S481" s="474">
        <f>IF(INDEX(Historical!$D$7:$D$1190,MATCH(B481,Historical!$B$7:$B$1192,0))=0,"n/a",(INDEX(Historical!$C$7:$C$1190,MATCH(B481,Historical!$B$7:$B$1192,0))/INDEX(Historical!$D$7:$D$1190,MATCH(B481,Historical!$B$7:$B$1192,0))-1)*100)</f>
        <v>5.2631578947368363</v>
      </c>
      <c r="T481" s="474">
        <f>IF(INDEX(Historical!$F$7:$F$1190,MATCH(B481,Historical!$B$7:$B$1192,0))=0,"n/a",((INDEX(Historical!$C$7:$C$1190,MATCH(B481,Historical!$B$7:$B$1192,0))/INDEX(Historical!$F$7:$F$1190,MATCH(B481,Historical!$B$7:$B$1192,0)))^(1/3)-1)*100)</f>
        <v>5.5667191978000741</v>
      </c>
      <c r="U481" s="474">
        <f>IF(INDEX(Historical!$H$7:$H$1190,MATCH(B481,Historical!$B$7:$B$1192,0))=0,"n/a",((INDEX(Historical!$C$7:$C$1190,MATCH(B481,Historical!$B$7:$B$1192,0))/INDEX(Historical!$H$7:$H$1190,MATCH(B481,Historical!$B$7:$B$1192,0)))^(1/5)-1)*100)</f>
        <v>5.0051690601925491</v>
      </c>
      <c r="V481" s="474">
        <f>IF(INDEX(Historical!$M$7:$M$1190,MATCH(B481,Historical!$B$7:$B$1192,0))=0,"n/a",((INDEX(Historical!$C$7:$C$1190,MATCH(B481,Historical!$B$7:$B$1192,0))/INDEX(Historical!$M$7:$M$1190,MATCH(B481,Historical!$B$7:$B$1192,0)))^(1/10)-1)*100)</f>
        <v>4.9530230946253528</v>
      </c>
      <c r="W481" s="475">
        <f t="shared" si="125"/>
        <v>1.0105281087067373</v>
      </c>
      <c r="X481" s="476">
        <f t="shared" si="126"/>
        <v>4.1709742168271244</v>
      </c>
      <c r="Y481" s="433"/>
      <c r="Z481" s="430">
        <f t="shared" si="127"/>
        <v>63.636363636363633</v>
      </c>
      <c r="AA481" s="581">
        <f t="shared" si="128"/>
        <v>20.790404040404042</v>
      </c>
      <c r="AB481" s="406">
        <v>12</v>
      </c>
      <c r="AC481" s="568">
        <v>3.96</v>
      </c>
      <c r="AD481" s="568">
        <v>2.4500000000000002</v>
      </c>
      <c r="AE481" s="568">
        <v>3.67</v>
      </c>
      <c r="AF481" s="568">
        <v>2.46</v>
      </c>
      <c r="AG481" s="568">
        <v>12.19</v>
      </c>
      <c r="AH481" s="568">
        <v>9.1300000000000008</v>
      </c>
      <c r="AI481" s="568">
        <v>9.36</v>
      </c>
      <c r="AJ481" s="568">
        <v>1.2</v>
      </c>
      <c r="AK481" s="568">
        <v>8.49</v>
      </c>
      <c r="AL481" s="576">
        <v>41090</v>
      </c>
      <c r="AM481" s="571">
        <v>0.15</v>
      </c>
      <c r="AN481" s="568">
        <v>1.41</v>
      </c>
      <c r="AO481" s="510">
        <f t="shared" si="129"/>
        <v>-12.724382314111651</v>
      </c>
      <c r="AP481" s="511">
        <f t="shared" si="130"/>
        <v>8.0660217262923908</v>
      </c>
      <c r="AQ481" s="582">
        <f t="shared" si="131"/>
        <v>50.76750893624844</v>
      </c>
      <c r="AR481" s="430">
        <f>INDEX(Historical!$C$7:$C$1190,MATCH(B481,Historical!$B$7:$B$1214,0))*IF(AH481="n/a",1.03,IF(AH481&lt;0,1.01,IF(AH481&gt;10,1.1,(1+AH481/100))))</f>
        <v>2.6191199999999997</v>
      </c>
      <c r="AS481" s="581">
        <f t="shared" si="132"/>
        <v>2.8642696319999992</v>
      </c>
      <c r="AT481" s="581">
        <f t="shared" si="135"/>
        <v>3.107446123756799</v>
      </c>
      <c r="AU481" s="581">
        <f t="shared" si="135"/>
        <v>3.3712682996637513</v>
      </c>
      <c r="AV481" s="581">
        <f t="shared" si="135"/>
        <v>3.6574889783052038</v>
      </c>
      <c r="AW481" s="430">
        <f t="shared" si="133"/>
        <v>15.619593033725753</v>
      </c>
      <c r="AX481" s="516">
        <f t="shared" si="134"/>
        <v>18.971933722489677</v>
      </c>
      <c r="AY481" s="606">
        <v>0.51</v>
      </c>
      <c r="AZ481" s="571">
        <v>10.26</v>
      </c>
      <c r="BA481" s="571">
        <v>-13.54</v>
      </c>
      <c r="BB481" s="571">
        <v>-2.78</v>
      </c>
      <c r="BC481" s="571">
        <v>-1.69</v>
      </c>
      <c r="BD481" s="591"/>
      <c r="BE481" s="421">
        <v>2012</v>
      </c>
      <c r="BF481" s="421">
        <f t="shared" si="136"/>
        <v>1</v>
      </c>
      <c r="BG481" s="578">
        <v>3.65</v>
      </c>
      <c r="BH481" t="s">
        <v>3876</v>
      </c>
      <c r="BI481" t="s">
        <v>3877</v>
      </c>
    </row>
    <row r="482" spans="1:61" s="8" customFormat="1" ht="12.75" customHeight="1" x14ac:dyDescent="0.25">
      <c r="A482" s="8" t="s">
        <v>4427</v>
      </c>
      <c r="B482" s="409" t="s">
        <v>310</v>
      </c>
      <c r="C482" s="734" t="s">
        <v>127</v>
      </c>
      <c r="D482" s="734" t="s">
        <v>3660</v>
      </c>
      <c r="E482" s="504">
        <v>53</v>
      </c>
      <c r="F482" s="33">
        <v>38</v>
      </c>
      <c r="G482" s="33" t="s">
        <v>114</v>
      </c>
      <c r="H482" s="33" t="s">
        <v>114</v>
      </c>
      <c r="I482" s="568">
        <v>148.69</v>
      </c>
      <c r="J482" s="430">
        <f t="shared" si="122"/>
        <v>3.8267536485305</v>
      </c>
      <c r="K482" s="575">
        <v>1.4225000000000001</v>
      </c>
      <c r="L482" s="406">
        <v>4</v>
      </c>
      <c r="M482" s="423">
        <f t="shared" si="123"/>
        <v>5.69</v>
      </c>
      <c r="N482" s="183" t="s">
        <v>311</v>
      </c>
      <c r="O482" s="505">
        <v>1.355</v>
      </c>
      <c r="P482" s="422">
        <v>45814</v>
      </c>
      <c r="Q482" s="422">
        <v>45838</v>
      </c>
      <c r="R482" s="423">
        <f t="shared" si="124"/>
        <v>4.9815498154981634</v>
      </c>
      <c r="S482" s="474">
        <f>IF(INDEX(Historical!$D$7:$D$1190,MATCH(B482,Historical!$B$7:$B$1192,0))=0,"n/a",(INDEX(Historical!$C$7:$C$1190,MATCH(B482,Historical!$B$7:$B$1192,0))/INDEX(Historical!$D$7:$D$1190,MATCH(B482,Historical!$B$7:$B$1192,0))-1)*100)</f>
        <v>8.4886128364389357</v>
      </c>
      <c r="T482" s="474">
        <f>IF(INDEX(Historical!$F$7:$F$1190,MATCH(B482,Historical!$B$7:$B$1192,0))=0,"n/a",((INDEX(Historical!$C$7:$C$1190,MATCH(B482,Historical!$B$7:$B$1192,0))/INDEX(Historical!$F$7:$F$1190,MATCH(B482,Historical!$B$7:$B$1192,0)))^(1/3)-1)*100)</f>
        <v>7.6960497761328517</v>
      </c>
      <c r="U482" s="474">
        <f>IF(INDEX(Historical!$H$7:$H$1190,MATCH(B482,Historical!$B$7:$B$1192,0))=0,"n/a",((INDEX(Historical!$C$7:$C$1190,MATCH(B482,Historical!$B$7:$B$1192,0))/INDEX(Historical!$H$7:$H$1190,MATCH(B482,Historical!$B$7:$B$1192,0)))^(1/5)-1)*100)</f>
        <v>6.8349279087661419</v>
      </c>
      <c r="V482" s="474">
        <f>IF(INDEX(Historical!$M$7:$M$1190,MATCH(B482,Historical!$B$7:$B$1192,0))=0,"n/a",((INDEX(Historical!$C$7:$C$1190,MATCH(B482,Historical!$B$7:$B$1192,0))/INDEX(Historical!$M$7:$M$1190,MATCH(B482,Historical!$B$7:$B$1192,0)))^(1/10)-1)*100)</f>
        <v>7.9208214501498064</v>
      </c>
      <c r="W482" s="475">
        <f t="shared" si="125"/>
        <v>0.86290644875436162</v>
      </c>
      <c r="X482" s="476">
        <f t="shared" si="126"/>
        <v>1.1429645332384855</v>
      </c>
      <c r="Y482" s="446"/>
      <c r="Z482" s="430">
        <f t="shared" si="127"/>
        <v>103.64298724954463</v>
      </c>
      <c r="AA482" s="581">
        <f t="shared" si="128"/>
        <v>27.083788706739526</v>
      </c>
      <c r="AB482" s="406">
        <v>12</v>
      </c>
      <c r="AC482" s="568">
        <v>5.49</v>
      </c>
      <c r="AD482" s="568">
        <v>8.26</v>
      </c>
      <c r="AE482" s="568">
        <v>2.2200000000000002</v>
      </c>
      <c r="AF482" s="568">
        <v>11.06</v>
      </c>
      <c r="AG482" s="568">
        <v>39.879999999999995</v>
      </c>
      <c r="AH482" s="568">
        <v>-1.68</v>
      </c>
      <c r="AI482" s="568">
        <v>5.74</v>
      </c>
      <c r="AJ482" s="568">
        <v>5.9799999999999995</v>
      </c>
      <c r="AK482" s="568">
        <v>3.2800000000000002</v>
      </c>
      <c r="AL482" s="576">
        <v>203570</v>
      </c>
      <c r="AM482" s="571">
        <v>0.33999999999999997</v>
      </c>
      <c r="AN482" s="568">
        <v>2.79</v>
      </c>
      <c r="AO482" s="510">
        <f t="shared" si="129"/>
        <v>-16.422107149442883</v>
      </c>
      <c r="AP482" s="511">
        <f t="shared" si="130"/>
        <v>10.661681557296642</v>
      </c>
      <c r="AQ482" s="582">
        <f t="shared" si="131"/>
        <v>264.87239967268869</v>
      </c>
      <c r="AR482" s="430">
        <f>INDEX(Historical!$C$7:$C$1190,MATCH(B482,Historical!$B$7:$B$1214,0))*IF(AH482="n/a",1.03,IF(AH482&lt;0,1.01,IF(AH482&gt;10,1.1,(1+AH482/100))))</f>
        <v>5.2924000000000007</v>
      </c>
      <c r="AS482" s="581">
        <f t="shared" si="132"/>
        <v>5.5961837599999997</v>
      </c>
      <c r="AT482" s="581">
        <f t="shared" si="135"/>
        <v>5.7797385873279996</v>
      </c>
      <c r="AU482" s="581">
        <f t="shared" si="135"/>
        <v>5.9693140129923581</v>
      </c>
      <c r="AV482" s="581">
        <f t="shared" si="135"/>
        <v>6.1651075126185066</v>
      </c>
      <c r="AW482" s="430">
        <f t="shared" si="133"/>
        <v>28.802743872938862</v>
      </c>
      <c r="AX482" s="516">
        <f t="shared" si="134"/>
        <v>19.371002671961037</v>
      </c>
      <c r="AY482" s="606">
        <v>0.47</v>
      </c>
      <c r="AZ482" s="571">
        <v>16.53</v>
      </c>
      <c r="BA482" s="571">
        <v>-17.27</v>
      </c>
      <c r="BB482" s="571">
        <v>5.46</v>
      </c>
      <c r="BC482" s="571">
        <v>2.6599999999999997</v>
      </c>
      <c r="BD482" s="591"/>
      <c r="BE482" s="421">
        <v>1973</v>
      </c>
      <c r="BF482" s="421">
        <f t="shared" si="136"/>
        <v>6</v>
      </c>
      <c r="BG482" s="578">
        <v>7.37</v>
      </c>
      <c r="BH482" t="s">
        <v>3876</v>
      </c>
      <c r="BI482" t="s">
        <v>3877</v>
      </c>
    </row>
    <row r="483" spans="1:61" s="8" customFormat="1" ht="12.75" customHeight="1" x14ac:dyDescent="0.25">
      <c r="A483" s="577" t="s">
        <v>3315</v>
      </c>
      <c r="B483" s="409" t="s">
        <v>3316</v>
      </c>
      <c r="C483" s="734" t="s">
        <v>107</v>
      </c>
      <c r="D483" s="734" t="s">
        <v>3652</v>
      </c>
      <c r="E483" s="504">
        <v>5</v>
      </c>
      <c r="F483" s="33">
        <v>663</v>
      </c>
      <c r="G483" s="33" t="s">
        <v>105</v>
      </c>
      <c r="H483" s="33" t="s">
        <v>105</v>
      </c>
      <c r="I483" s="573">
        <v>94.4</v>
      </c>
      <c r="J483" s="430">
        <f t="shared" si="122"/>
        <v>3.1779661016949152</v>
      </c>
      <c r="K483" s="575">
        <v>0.75</v>
      </c>
      <c r="L483" s="406">
        <v>4</v>
      </c>
      <c r="M483" s="423">
        <f t="shared" si="123"/>
        <v>3</v>
      </c>
      <c r="N483" s="183" t="s">
        <v>436</v>
      </c>
      <c r="O483" s="505">
        <v>0.7</v>
      </c>
      <c r="P483" s="422">
        <v>45667</v>
      </c>
      <c r="Q483" s="422">
        <v>45680</v>
      </c>
      <c r="R483" s="423">
        <f t="shared" si="124"/>
        <v>7.1428571428571495</v>
      </c>
      <c r="S483" s="474">
        <f>IF(INDEX(Historical!$D$7:$D$1190,MATCH(B483,Historical!$B$7:$B$1192,0))=0,"n/a",(INDEX(Historical!$C$7:$C$1190,MATCH(B483,Historical!$B$7:$B$1192,0))/INDEX(Historical!$D$7:$D$1190,MATCH(B483,Historical!$B$7:$B$1192,0))-1)*100)</f>
        <v>27.272727272727249</v>
      </c>
      <c r="T483" s="474">
        <f>IF(INDEX(Historical!$F$7:$F$1190,MATCH(B483,Historical!$B$7:$B$1192,0))=0,"n/a",((INDEX(Historical!$C$7:$C$1190,MATCH(B483,Historical!$B$7:$B$1192,0))/INDEX(Historical!$F$7:$F$1190,MATCH(B483,Historical!$B$7:$B$1192,0)))^(1/3)-1)*100)</f>
        <v>24.814539786975121</v>
      </c>
      <c r="U483" s="474">
        <f>IF(INDEX(Historical!$H$7:$H$1190,MATCH(B483,Historical!$B$7:$B$1192,0))=0,"n/a",((INDEX(Historical!$C$7:$C$1190,MATCH(B483,Historical!$B$7:$B$1192,0))/INDEX(Historical!$H$7:$H$1190,MATCH(B483,Historical!$B$7:$B$1192,0)))^(1/5)-1)*100)</f>
        <v>13.295681060117071</v>
      </c>
      <c r="V483" s="474">
        <f>IF(INDEX(Historical!$M$7:$M$1190,MATCH(B483,Historical!$B$7:$B$1192,0))=0,"n/a",((INDEX(Historical!$C$7:$C$1190,MATCH(B483,Historical!$B$7:$B$1192,0))/INDEX(Historical!$M$7:$M$1190,MATCH(B483,Historical!$B$7:$B$1192,0)))^(1/10)-1)*100)</f>
        <v>39.545489401497179</v>
      </c>
      <c r="W483" s="475">
        <f t="shared" si="125"/>
        <v>0.33621232816538871</v>
      </c>
      <c r="X483" s="476">
        <f t="shared" si="126"/>
        <v>0.99817425376254265</v>
      </c>
      <c r="Y483" s="449"/>
      <c r="Z483" s="430">
        <f t="shared" si="127"/>
        <v>31.512605042016805</v>
      </c>
      <c r="AA483" s="581">
        <f t="shared" si="128"/>
        <v>9.9159663865546221</v>
      </c>
      <c r="AB483" s="406">
        <v>12</v>
      </c>
      <c r="AC483" s="568">
        <v>9.52</v>
      </c>
      <c r="AD483" s="568" t="s">
        <v>135</v>
      </c>
      <c r="AE483" s="568">
        <v>2.5299999999999998</v>
      </c>
      <c r="AF483" s="568">
        <v>1.57</v>
      </c>
      <c r="AG483" s="568">
        <v>17.2</v>
      </c>
      <c r="AH483" s="568">
        <v>2.4699999999999998</v>
      </c>
      <c r="AI483" s="568">
        <v>0.73</v>
      </c>
      <c r="AJ483" s="568">
        <v>13.320000000000002</v>
      </c>
      <c r="AK483" s="568" t="s">
        <v>135</v>
      </c>
      <c r="AL483" s="576">
        <v>1260</v>
      </c>
      <c r="AM483" s="571">
        <v>0</v>
      </c>
      <c r="AN483" s="568">
        <v>0.5</v>
      </c>
      <c r="AO483" s="510">
        <f t="shared" si="129"/>
        <v>6.5576807752573636</v>
      </c>
      <c r="AP483" s="511">
        <f t="shared" si="130"/>
        <v>16.473647161811986</v>
      </c>
      <c r="AQ483" s="582">
        <f t="shared" si="131"/>
        <v>-16.818625944691046</v>
      </c>
      <c r="AR483" s="430">
        <f>INDEX(Historical!$C$7:$C$1190,MATCH(B483,Historical!$B$7:$B$1214,0))*IF(AH483="n/a",1.03,IF(AH483&lt;0,1.01,IF(AH483&gt;10,1.1,(1+AH483/100))))</f>
        <v>2.8691599999999995</v>
      </c>
      <c r="AS483" s="581">
        <f t="shared" si="132"/>
        <v>2.8901048679999999</v>
      </c>
      <c r="AT483" s="581">
        <f t="shared" si="135"/>
        <v>2.97680801404</v>
      </c>
      <c r="AU483" s="581">
        <f t="shared" si="135"/>
        <v>3.0661122544612001</v>
      </c>
      <c r="AV483" s="581">
        <f t="shared" si="135"/>
        <v>3.1580956220950362</v>
      </c>
      <c r="AW483" s="430">
        <f t="shared" si="133"/>
        <v>14.960280758596234</v>
      </c>
      <c r="AX483" s="516">
        <f t="shared" si="134"/>
        <v>15.847755040885838</v>
      </c>
      <c r="AY483" s="606">
        <v>0.79</v>
      </c>
      <c r="AZ483" s="571">
        <v>31.290000000000003</v>
      </c>
      <c r="BA483" s="571">
        <v>-5.3900000000000006</v>
      </c>
      <c r="BB483" s="571">
        <v>3.19</v>
      </c>
      <c r="BC483" s="571">
        <v>7.8299999999999992</v>
      </c>
      <c r="BD483" s="591"/>
      <c r="BE483" s="421">
        <v>2021</v>
      </c>
      <c r="BF483" s="421">
        <f t="shared" si="136"/>
        <v>0</v>
      </c>
      <c r="BG483" s="578">
        <v>1.79</v>
      </c>
      <c r="BH483" t="s">
        <v>3876</v>
      </c>
      <c r="BI483" t="s">
        <v>3877</v>
      </c>
    </row>
    <row r="484" spans="1:61" s="8" customFormat="1" ht="12.75" customHeight="1" x14ac:dyDescent="0.25">
      <c r="A484" s="8" t="s">
        <v>1444</v>
      </c>
      <c r="B484" s="409" t="s">
        <v>1445</v>
      </c>
      <c r="C484" s="734" t="s">
        <v>152</v>
      </c>
      <c r="D484" s="734" t="s">
        <v>3662</v>
      </c>
      <c r="E484" s="504">
        <v>15</v>
      </c>
      <c r="F484" s="33">
        <v>288</v>
      </c>
      <c r="G484" s="33" t="s">
        <v>36</v>
      </c>
      <c r="H484" s="33" t="s">
        <v>36</v>
      </c>
      <c r="I484" s="573">
        <v>24.76</v>
      </c>
      <c r="J484" s="430">
        <f t="shared" si="122"/>
        <v>6.9466882067851374</v>
      </c>
      <c r="K484" s="575">
        <v>0.43</v>
      </c>
      <c r="L484" s="406">
        <v>4</v>
      </c>
      <c r="M484" s="423">
        <f t="shared" si="123"/>
        <v>1.72</v>
      </c>
      <c r="N484" s="183" t="s">
        <v>118</v>
      </c>
      <c r="O484" s="505">
        <v>0.42</v>
      </c>
      <c r="P484" s="422">
        <v>45681</v>
      </c>
      <c r="Q484" s="422">
        <v>45723</v>
      </c>
      <c r="R484" s="423">
        <f t="shared" si="124"/>
        <v>2.3809523809523832</v>
      </c>
      <c r="S484" s="474">
        <f>IF(INDEX(Historical!$D$7:$D$1190,MATCH(B484,Historical!$B$7:$B$1192,0))=0,"n/a",(INDEX(Historical!$C$7:$C$1190,MATCH(B484,Historical!$B$7:$B$1192,0))/INDEX(Historical!$D$7:$D$1190,MATCH(B484,Historical!$B$7:$B$1192,0))-1)*100)</f>
        <v>2.4390243902439046</v>
      </c>
      <c r="T484" s="474">
        <f>IF(INDEX(Historical!$F$7:$F$1190,MATCH(B484,Historical!$B$7:$B$1192,0))=0,"n/a",((INDEX(Historical!$C$7:$C$1190,MATCH(B484,Historical!$B$7:$B$1192,0))/INDEX(Historical!$F$7:$F$1190,MATCH(B484,Historical!$B$7:$B$1192,0)))^(1/3)-1)*100)</f>
        <v>2.501029596576787</v>
      </c>
      <c r="U484" s="474">
        <f>IF(INDEX(Historical!$H$7:$H$1190,MATCH(B484,Historical!$B$7:$B$1192,0))=0,"n/a",((INDEX(Historical!$C$7:$C$1190,MATCH(B484,Historical!$B$7:$B$1192,0))/INDEX(Historical!$H$7:$H$1190,MATCH(B484,Historical!$B$7:$B$1192,0)))^(1/5)-1)*100)</f>
        <v>3.1310306477545069</v>
      </c>
      <c r="V484" s="474">
        <f>IF(INDEX(Historical!$M$7:$M$1190,MATCH(B484,Historical!$B$7:$B$1192,0))=0,"n/a",((INDEX(Historical!$C$7:$C$1190,MATCH(B484,Historical!$B$7:$B$1192,0))/INDEX(Historical!$M$7:$M$1190,MATCH(B484,Historical!$B$7:$B$1192,0)))^(1/10)-1)*100)</f>
        <v>4.9125865114427736</v>
      </c>
      <c r="W484" s="475">
        <f t="shared" si="125"/>
        <v>0.63734870428469204</v>
      </c>
      <c r="X484" s="476" t="str">
        <f t="shared" si="126"/>
        <v>n/a</v>
      </c>
      <c r="Y484" s="439"/>
      <c r="Z484" s="430">
        <f t="shared" si="127"/>
        <v>91.489361702127653</v>
      </c>
      <c r="AA484" s="581">
        <f t="shared" si="128"/>
        <v>13.170212765957448</v>
      </c>
      <c r="AB484" s="406">
        <v>12</v>
      </c>
      <c r="AC484" s="568">
        <v>1.88</v>
      </c>
      <c r="AD484" s="568" t="s">
        <v>135</v>
      </c>
      <c r="AE484" s="568">
        <v>2.21</v>
      </c>
      <c r="AF484" s="568">
        <v>1.59</v>
      </c>
      <c r="AG484" s="568">
        <v>12.16</v>
      </c>
      <c r="AH484" s="568">
        <v>-1.0900000000000001</v>
      </c>
      <c r="AI484" s="568">
        <v>2.16</v>
      </c>
      <c r="AJ484" s="568">
        <v>-13.25</v>
      </c>
      <c r="AK484" s="568">
        <v>0</v>
      </c>
      <c r="AL484" s="576">
        <v>140770</v>
      </c>
      <c r="AM484" s="571">
        <v>0.12</v>
      </c>
      <c r="AN484" s="568">
        <v>0.7</v>
      </c>
      <c r="AO484" s="510">
        <f t="shared" si="129"/>
        <v>-3.0924939114178045</v>
      </c>
      <c r="AP484" s="511">
        <f t="shared" si="130"/>
        <v>10.077718854539643</v>
      </c>
      <c r="AQ484" s="582">
        <f t="shared" si="131"/>
        <v>-3.52746321045595</v>
      </c>
      <c r="AR484" s="430">
        <f>INDEX(Historical!$C$7:$C$1190,MATCH(B484,Historical!$B$7:$B$1214,0))*IF(AH484="n/a",1.03,IF(AH484&lt;0,1.01,IF(AH484&gt;10,1.1,(1+AH484/100))))</f>
        <v>1.6967999999999999</v>
      </c>
      <c r="AS484" s="581">
        <f t="shared" si="132"/>
        <v>1.7334508799999999</v>
      </c>
      <c r="AT484" s="581">
        <f t="shared" si="135"/>
        <v>1.7334508799999999</v>
      </c>
      <c r="AU484" s="581">
        <f t="shared" si="135"/>
        <v>1.7334508799999999</v>
      </c>
      <c r="AV484" s="581">
        <f t="shared" si="135"/>
        <v>1.7334508799999999</v>
      </c>
      <c r="AW484" s="430">
        <f t="shared" si="133"/>
        <v>8.6306035199999993</v>
      </c>
      <c r="AX484" s="516">
        <f t="shared" si="134"/>
        <v>34.857041680129235</v>
      </c>
      <c r="AY484" s="606">
        <v>0.51</v>
      </c>
      <c r="AZ484" s="571">
        <v>18.38</v>
      </c>
      <c r="BA484" s="571">
        <v>-18.63</v>
      </c>
      <c r="BB484" s="571">
        <v>-0.01</v>
      </c>
      <c r="BC484" s="571">
        <v>-0.75</v>
      </c>
      <c r="BD484" s="591"/>
      <c r="BE484" s="421">
        <v>2011</v>
      </c>
      <c r="BF484" s="421">
        <f t="shared" si="136"/>
        <v>1</v>
      </c>
      <c r="BG484" s="578">
        <v>5.08</v>
      </c>
      <c r="BH484" t="s">
        <v>3876</v>
      </c>
      <c r="BI484" t="s">
        <v>3877</v>
      </c>
    </row>
    <row r="485" spans="1:61" s="8" customFormat="1" ht="12.75" customHeight="1" x14ac:dyDescent="0.25">
      <c r="A485" s="95" t="s">
        <v>4430</v>
      </c>
      <c r="B485" s="409" t="s">
        <v>1470</v>
      </c>
      <c r="C485" s="734" t="s">
        <v>107</v>
      </c>
      <c r="D485" s="734" t="s">
        <v>117</v>
      </c>
      <c r="E485" s="504">
        <v>17</v>
      </c>
      <c r="F485" s="33">
        <v>238</v>
      </c>
      <c r="G485" s="33" t="s">
        <v>105</v>
      </c>
      <c r="H485" s="33" t="s">
        <v>105</v>
      </c>
      <c r="I485" s="573">
        <v>80.510000000000005</v>
      </c>
      <c r="J485" s="430">
        <f t="shared" si="122"/>
        <v>3.8752949944106323</v>
      </c>
      <c r="K485" s="575">
        <v>0.78</v>
      </c>
      <c r="L485" s="406">
        <v>4</v>
      </c>
      <c r="M485" s="423">
        <f t="shared" si="123"/>
        <v>3.12</v>
      </c>
      <c r="N485" s="183" t="s">
        <v>150</v>
      </c>
      <c r="O485" s="505">
        <v>0.76</v>
      </c>
      <c r="P485" s="422">
        <v>45904</v>
      </c>
      <c r="Q485" s="422">
        <v>45926</v>
      </c>
      <c r="R485" s="423">
        <f t="shared" si="124"/>
        <v>2.6315789473684235</v>
      </c>
      <c r="S485" s="474">
        <f>IF(INDEX(Historical!$D$7:$D$1190,MATCH(B485,Historical!$B$7:$B$1192,0))=0,"n/a",(INDEX(Historical!$C$7:$C$1190,MATCH(B485,Historical!$B$7:$B$1192,0))/INDEX(Historical!$D$7:$D$1190,MATCH(B485,Historical!$B$7:$B$1192,0))-1)*100)</f>
        <v>9.6153846153846256</v>
      </c>
      <c r="T485" s="474">
        <f>IF(INDEX(Historical!$F$7:$F$1190,MATCH(B485,Historical!$B$7:$B$1192,0))=0,"n/a",((INDEX(Historical!$C$7:$C$1190,MATCH(B485,Historical!$B$7:$B$1192,0))/INDEX(Historical!$F$7:$F$1190,MATCH(B485,Historical!$B$7:$B$1192,0)))^(1/3)-1)*100)</f>
        <v>5.313733964311762</v>
      </c>
      <c r="U485" s="474">
        <f>IF(INDEX(Historical!$H$7:$H$1190,MATCH(B485,Historical!$B$7:$B$1192,0))=0,"n/a",((INDEX(Historical!$C$7:$C$1190,MATCH(B485,Historical!$B$7:$B$1192,0))/INDEX(Historical!$H$7:$H$1190,MATCH(B485,Historical!$B$7:$B$1192,0)))^(1/5)-1)*100)</f>
        <v>5.5061251457123594</v>
      </c>
      <c r="V485" s="474">
        <f>IF(INDEX(Historical!$M$7:$M$1190,MATCH(B485,Historical!$B$7:$B$1192,0))=0,"n/a",((INDEX(Historical!$C$7:$C$1190,MATCH(B485,Historical!$B$7:$B$1192,0))/INDEX(Historical!$M$7:$M$1190,MATCH(B485,Historical!$B$7:$B$1192,0)))^(1/10)-1)*100)</f>
        <v>8.0008299434556562</v>
      </c>
      <c r="W485" s="475">
        <f t="shared" si="125"/>
        <v>0.68819424792500927</v>
      </c>
      <c r="X485" s="476">
        <f t="shared" si="126"/>
        <v>0.89969365126018941</v>
      </c>
      <c r="Y485" s="451"/>
      <c r="Z485" s="430">
        <f t="shared" si="127"/>
        <v>62.776659959758554</v>
      </c>
      <c r="AA485" s="581">
        <f t="shared" si="128"/>
        <v>16.199195171026158</v>
      </c>
      <c r="AB485" s="406">
        <v>12</v>
      </c>
      <c r="AC485" s="568">
        <v>4.97</v>
      </c>
      <c r="AD485" s="568">
        <v>1.22</v>
      </c>
      <c r="AE485" s="568">
        <v>1.19</v>
      </c>
      <c r="AF485" s="568">
        <v>1.57</v>
      </c>
      <c r="AG485" s="568">
        <v>10.16</v>
      </c>
      <c r="AH485" s="568">
        <v>19.23</v>
      </c>
      <c r="AI485" s="568">
        <v>10.59</v>
      </c>
      <c r="AJ485" s="568">
        <v>6.12</v>
      </c>
      <c r="AK485" s="568">
        <v>13.34</v>
      </c>
      <c r="AL485" s="576">
        <v>17940</v>
      </c>
      <c r="AM485" s="571">
        <v>0.74</v>
      </c>
      <c r="AN485" s="568">
        <v>0.35</v>
      </c>
      <c r="AO485" s="510">
        <f t="shared" si="129"/>
        <v>-6.8177750309031673</v>
      </c>
      <c r="AP485" s="511">
        <f t="shared" si="130"/>
        <v>9.3814201401229909</v>
      </c>
      <c r="AQ485" s="582">
        <f t="shared" si="131"/>
        <v>6.3176298091108807</v>
      </c>
      <c r="AR485" s="430">
        <f>INDEX(Historical!$C$7:$C$1190,MATCH(B485,Historical!$B$7:$B$1214,0))*IF(AH485="n/a",1.03,IF(AH485&lt;0,1.01,IF(AH485&gt;10,1.1,(1+AH485/100))))</f>
        <v>3.1350000000000002</v>
      </c>
      <c r="AS485" s="581">
        <f t="shared" si="132"/>
        <v>3.4485000000000006</v>
      </c>
      <c r="AT485" s="581">
        <f t="shared" si="135"/>
        <v>3.7933500000000011</v>
      </c>
      <c r="AU485" s="581">
        <f t="shared" si="135"/>
        <v>4.1726850000000013</v>
      </c>
      <c r="AV485" s="581">
        <f t="shared" si="135"/>
        <v>4.5899535000000018</v>
      </c>
      <c r="AW485" s="430">
        <f t="shared" si="133"/>
        <v>19.139488500000006</v>
      </c>
      <c r="AX485" s="516">
        <f t="shared" si="134"/>
        <v>23.772808967830088</v>
      </c>
      <c r="AY485" s="606">
        <v>1.03</v>
      </c>
      <c r="AZ485" s="571">
        <v>17.72</v>
      </c>
      <c r="BA485" s="571">
        <v>-12.46</v>
      </c>
      <c r="BB485" s="571">
        <v>1.8499999999999999</v>
      </c>
      <c r="BC485" s="571">
        <v>0.41000000000000003</v>
      </c>
      <c r="BD485" s="591"/>
      <c r="BE485" s="421">
        <v>2009</v>
      </c>
      <c r="BF485" s="421">
        <f t="shared" si="136"/>
        <v>1</v>
      </c>
      <c r="BG485" s="578">
        <v>0.38</v>
      </c>
      <c r="BH485" t="s">
        <v>3876</v>
      </c>
      <c r="BI485" t="s">
        <v>3877</v>
      </c>
    </row>
    <row r="486" spans="1:61" s="8" customFormat="1" ht="12.75" customHeight="1" x14ac:dyDescent="0.25">
      <c r="A486" s="577" t="s">
        <v>3975</v>
      </c>
      <c r="B486" s="409" t="s">
        <v>3965</v>
      </c>
      <c r="C486" s="734" t="s">
        <v>107</v>
      </c>
      <c r="D486" s="734" t="s">
        <v>3652</v>
      </c>
      <c r="E486" s="504">
        <v>8</v>
      </c>
      <c r="F486" s="33">
        <v>563</v>
      </c>
      <c r="G486" s="33" t="s">
        <v>105</v>
      </c>
      <c r="H486" s="33" t="s">
        <v>105</v>
      </c>
      <c r="I486" s="573">
        <v>52.41</v>
      </c>
      <c r="J486" s="430">
        <f t="shared" si="122"/>
        <v>4.7128410608662481</v>
      </c>
      <c r="K486" s="575">
        <v>0.61750000000000005</v>
      </c>
      <c r="L486" s="406">
        <v>4</v>
      </c>
      <c r="M486" s="423">
        <f t="shared" si="123"/>
        <v>2.4700000000000002</v>
      </c>
      <c r="N486" s="183" t="s">
        <v>147</v>
      </c>
      <c r="O486" s="505">
        <v>0.41</v>
      </c>
      <c r="P486" s="609">
        <v>45534</v>
      </c>
      <c r="Q486" s="609">
        <v>45550</v>
      </c>
      <c r="R486" s="423">
        <f t="shared" si="124"/>
        <v>50.609756097560997</v>
      </c>
      <c r="S486" s="474">
        <f>IF(INDEX(Historical!$D$7:$D$1190,MATCH(B486,Historical!$B$7:$B$1192,0))=0,"n/a",(INDEX(Historical!$C$7:$C$1190,MATCH(B486,Historical!$B$7:$B$1192,0))/INDEX(Historical!$D$7:$D$1190,MATCH(B486,Historical!$B$7:$B$1192,0))-1)*100)</f>
        <v>25.304878048780498</v>
      </c>
      <c r="T486" s="474">
        <f>IF(INDEX(Historical!$F$7:$F$1190,MATCH(B486,Historical!$B$7:$B$1192,0))=0,"n/a",((INDEX(Historical!$C$7:$C$1190,MATCH(B486,Historical!$B$7:$B$1192,0))/INDEX(Historical!$F$7:$F$1190,MATCH(B486,Historical!$B$7:$B$1192,0)))^(1/3)-1)*100)</f>
        <v>11.064054147667225</v>
      </c>
      <c r="U486" s="474">
        <f>IF(INDEX(Historical!$H$7:$H$1190,MATCH(B486,Historical!$B$7:$B$1192,0))=0,"n/a",((INDEX(Historical!$C$7:$C$1190,MATCH(B486,Historical!$B$7:$B$1192,0))/INDEX(Historical!$H$7:$H$1190,MATCH(B486,Historical!$B$7:$B$1192,0)))^(1/5)-1)*100)</f>
        <v>8.4471771197698544</v>
      </c>
      <c r="V486" s="474">
        <f>IF(INDEX(Historical!$M$7:$M$1190,MATCH(B486,Historical!$B$7:$B$1192,0))=0,"n/a",((INDEX(Historical!$C$7:$C$1190,MATCH(B486,Historical!$B$7:$B$1192,0))/INDEX(Historical!$M$7:$M$1190,MATCH(B486,Historical!$B$7:$B$1192,0)))^(1/10)-1)*100)</f>
        <v>5.1814162224752103</v>
      </c>
      <c r="W486" s="475">
        <f t="shared" si="125"/>
        <v>1.6302834509084392</v>
      </c>
      <c r="X486" s="476" t="str">
        <f t="shared" si="126"/>
        <v>n/a</v>
      </c>
      <c r="Y486" s="605"/>
      <c r="Z486" s="430">
        <f t="shared" si="127"/>
        <v>73.731343283582092</v>
      </c>
      <c r="AA486" s="581">
        <f t="shared" si="128"/>
        <v>15.644776119402984</v>
      </c>
      <c r="AB486" s="406">
        <v>12</v>
      </c>
      <c r="AC486" s="568">
        <v>3.35</v>
      </c>
      <c r="AD486" s="568" t="s">
        <v>135</v>
      </c>
      <c r="AE486" s="568">
        <v>1.84</v>
      </c>
      <c r="AF486" s="568">
        <v>1.06</v>
      </c>
      <c r="AG486" s="568">
        <v>8.08</v>
      </c>
      <c r="AH486" s="568">
        <v>65.92</v>
      </c>
      <c r="AI486" s="568">
        <v>1.3599999999999999</v>
      </c>
      <c r="AJ486" s="568">
        <v>-22.23</v>
      </c>
      <c r="AK486" s="568" t="s">
        <v>135</v>
      </c>
      <c r="AL486" s="576">
        <v>523.83000000000004</v>
      </c>
      <c r="AM486" s="571">
        <v>8.08</v>
      </c>
      <c r="AN486" s="568">
        <v>0.55000000000000004</v>
      </c>
      <c r="AO486" s="510">
        <f t="shared" si="129"/>
        <v>-2.4847579387668812</v>
      </c>
      <c r="AP486" s="511">
        <f t="shared" si="130"/>
        <v>13.160018180636103</v>
      </c>
      <c r="AQ486" s="582">
        <f t="shared" si="131"/>
        <v>-14.148803964670831</v>
      </c>
      <c r="AR486" s="430">
        <f>INDEX(Historical!$C$7:$C$1190,MATCH(B486,Historical!$B$7:$B$1214,0))*IF(AH486="n/a",1.03,IF(AH486&lt;0,1.01,IF(AH486&gt;10,1.1,(1+AH486/100))))</f>
        <v>2.2605000000000004</v>
      </c>
      <c r="AS486" s="581">
        <f t="shared" si="132"/>
        <v>2.2912428000000005</v>
      </c>
      <c r="AT486" s="581">
        <f t="shared" si="135"/>
        <v>2.3599800840000005</v>
      </c>
      <c r="AU486" s="581">
        <f t="shared" si="135"/>
        <v>2.4307794865200005</v>
      </c>
      <c r="AV486" s="581">
        <f t="shared" si="135"/>
        <v>2.5037028711156006</v>
      </c>
      <c r="AW486" s="430">
        <f t="shared" si="133"/>
        <v>11.846205241635602</v>
      </c>
      <c r="AX486" s="516">
        <f t="shared" si="134"/>
        <v>22.602948371752724</v>
      </c>
      <c r="AY486" s="606">
        <v>0.79</v>
      </c>
      <c r="AZ486" s="571">
        <v>34.75</v>
      </c>
      <c r="BA486" s="571">
        <v>-12.21</v>
      </c>
      <c r="BB486" s="571">
        <v>3.61</v>
      </c>
      <c r="BC486" s="571">
        <v>6.15</v>
      </c>
      <c r="BD486" s="591"/>
      <c r="BE486" s="421">
        <v>2017</v>
      </c>
      <c r="BF486" s="421">
        <f t="shared" si="136"/>
        <v>1</v>
      </c>
      <c r="BG486" s="578">
        <v>0.77</v>
      </c>
      <c r="BH486" t="s">
        <v>3876</v>
      </c>
      <c r="BI486" t="s">
        <v>3877</v>
      </c>
    </row>
    <row r="487" spans="1:61" s="8" customFormat="1" ht="12.75" customHeight="1" x14ac:dyDescent="0.25">
      <c r="A487" s="8" t="s">
        <v>4431</v>
      </c>
      <c r="B487" s="409" t="s">
        <v>315</v>
      </c>
      <c r="C487" s="734" t="s">
        <v>127</v>
      </c>
      <c r="D487" s="734" t="s">
        <v>3667</v>
      </c>
      <c r="E487" s="504">
        <v>69</v>
      </c>
      <c r="F487" s="33">
        <v>5</v>
      </c>
      <c r="G487" s="33" t="s">
        <v>36</v>
      </c>
      <c r="H487" s="33" t="s">
        <v>114</v>
      </c>
      <c r="I487" s="568">
        <v>157.04</v>
      </c>
      <c r="J487" s="430">
        <f t="shared" si="122"/>
        <v>2.6917982679572083</v>
      </c>
      <c r="K487" s="575">
        <v>1.0568</v>
      </c>
      <c r="L487" s="406">
        <v>4</v>
      </c>
      <c r="M487" s="423">
        <f t="shared" si="123"/>
        <v>4.2271999999999998</v>
      </c>
      <c r="N487" s="183" t="s">
        <v>106</v>
      </c>
      <c r="O487" s="505">
        <v>1.0065</v>
      </c>
      <c r="P487" s="422">
        <v>45768</v>
      </c>
      <c r="Q487" s="422">
        <v>45792</v>
      </c>
      <c r="R487" s="423">
        <f t="shared" si="124"/>
        <v>4.9975161450571299</v>
      </c>
      <c r="S487" s="474">
        <f>IF(INDEX(Historical!$D$7:$D$1190,MATCH(B487,Historical!$B$7:$B$1192,0))=0,"n/a",(INDEX(Historical!$C$7:$C$1190,MATCH(B487,Historical!$B$7:$B$1192,0))/INDEX(Historical!$D$7:$D$1190,MATCH(B487,Historical!$B$7:$B$1192,0))-1)*100)</f>
        <v>6.0180971248059212</v>
      </c>
      <c r="T487" s="474">
        <f>IF(INDEX(Historical!$F$7:$F$1190,MATCH(B487,Historical!$B$7:$B$1192,0))=0,"n/a",((INDEX(Historical!$C$7:$C$1190,MATCH(B487,Historical!$B$7:$B$1192,0))/INDEX(Historical!$F$7:$F$1190,MATCH(B487,Historical!$B$7:$B$1192,0)))^(1/3)-1)*100)</f>
        <v>5.2143903502749778</v>
      </c>
      <c r="U487" s="474">
        <f>IF(INDEX(Historical!$H$7:$H$1190,MATCH(B487,Historical!$B$7:$B$1192,0))=0,"n/a",((INDEX(Historical!$C$7:$C$1190,MATCH(B487,Historical!$B$7:$B$1192,0))/INDEX(Historical!$H$7:$H$1190,MATCH(B487,Historical!$B$7:$B$1192,0)))^(1/5)-1)*100)</f>
        <v>6.0314904732438501</v>
      </c>
      <c r="V487" s="474">
        <f>IF(INDEX(Historical!$M$7:$M$1190,MATCH(B487,Historical!$B$7:$B$1192,0))=0,"n/a",((INDEX(Historical!$C$7:$C$1190,MATCH(B487,Historical!$B$7:$B$1192,0))/INDEX(Historical!$M$7:$M$1190,MATCH(B487,Historical!$B$7:$B$1192,0)))^(1/10)-1)*100)</f>
        <v>4.5731514959757469</v>
      </c>
      <c r="W487" s="475">
        <f t="shared" si="125"/>
        <v>1.3188914643548115</v>
      </c>
      <c r="X487" s="476">
        <f t="shared" si="126"/>
        <v>1.080912271190654</v>
      </c>
      <c r="Y487" s="405"/>
      <c r="Z487" s="430">
        <f t="shared" si="127"/>
        <v>64.933947772657447</v>
      </c>
      <c r="AA487" s="581">
        <f t="shared" si="128"/>
        <v>24.122887864823348</v>
      </c>
      <c r="AB487" s="406">
        <v>6</v>
      </c>
      <c r="AC487" s="568">
        <v>6.51</v>
      </c>
      <c r="AD487" s="568">
        <v>4.79</v>
      </c>
      <c r="AE487" s="568">
        <v>4.3600000000000003</v>
      </c>
      <c r="AF487" s="568">
        <v>7.18</v>
      </c>
      <c r="AG487" s="568">
        <v>31.230000000000004</v>
      </c>
      <c r="AH487" s="568">
        <v>2.34</v>
      </c>
      <c r="AI487" s="568">
        <v>6.35</v>
      </c>
      <c r="AJ487" s="568">
        <v>5.58</v>
      </c>
      <c r="AK487" s="568">
        <v>5.04</v>
      </c>
      <c r="AL487" s="576">
        <v>367850</v>
      </c>
      <c r="AM487" s="571">
        <v>6.9999999999999993E-2</v>
      </c>
      <c r="AN487" s="568">
        <v>0.68</v>
      </c>
      <c r="AO487" s="510">
        <f t="shared" si="129"/>
        <v>-15.39959912362229</v>
      </c>
      <c r="AP487" s="511">
        <f t="shared" si="130"/>
        <v>8.723288741201058</v>
      </c>
      <c r="AQ487" s="582">
        <f t="shared" si="131"/>
        <v>177.45056406056409</v>
      </c>
      <c r="AR487" s="430">
        <f>INDEX(Historical!$C$7:$C$1190,MATCH(B487,Historical!$B$7:$B$1214,0))*IF(AH487="n/a",1.03,IF(AH487&lt;0,1.01,IF(AH487&gt;10,1.1,(1+AH487/100))))</f>
        <v>4.0528686800000004</v>
      </c>
      <c r="AS487" s="581">
        <f t="shared" si="132"/>
        <v>4.3102258411800003</v>
      </c>
      <c r="AT487" s="581">
        <f t="shared" ref="AT487:AV506" si="137">IF($AK487="n/a",1.03*AS487,IF($AK487&lt;0,1.01*AS487,IF($AK487&gt;10,1.1*AS487,(1+$AK487/100)*AS487)))</f>
        <v>4.5274612235754725</v>
      </c>
      <c r="AU487" s="581">
        <f t="shared" si="137"/>
        <v>4.7556452692436766</v>
      </c>
      <c r="AV487" s="581">
        <f t="shared" si="137"/>
        <v>4.9953297908135577</v>
      </c>
      <c r="AW487" s="430">
        <f t="shared" si="133"/>
        <v>22.641530804812707</v>
      </c>
      <c r="AX487" s="516">
        <f t="shared" si="134"/>
        <v>14.417683905255164</v>
      </c>
      <c r="AY487" s="606">
        <v>0.36</v>
      </c>
      <c r="AZ487" s="571">
        <v>4.7600000000000007</v>
      </c>
      <c r="BA487" s="571">
        <v>-12.959999999999999</v>
      </c>
      <c r="BB487" s="571">
        <v>0.32</v>
      </c>
      <c r="BC487" s="571">
        <v>-4.49</v>
      </c>
      <c r="BD487" s="591"/>
      <c r="BE487" s="421">
        <v>1957</v>
      </c>
      <c r="BF487" s="421">
        <f t="shared" si="136"/>
        <v>9</v>
      </c>
      <c r="BG487" s="578">
        <v>12.9</v>
      </c>
      <c r="BH487" t="s">
        <v>3876</v>
      </c>
      <c r="BI487" t="s">
        <v>3877</v>
      </c>
    </row>
    <row r="488" spans="1:61" s="8" customFormat="1" ht="12.75" customHeight="1" x14ac:dyDescent="0.25">
      <c r="A488" s="8" t="s">
        <v>4432</v>
      </c>
      <c r="B488" s="409" t="s">
        <v>304</v>
      </c>
      <c r="C488" s="734" t="s">
        <v>111</v>
      </c>
      <c r="D488" s="734" t="s">
        <v>209</v>
      </c>
      <c r="E488" s="504">
        <v>69</v>
      </c>
      <c r="F488" s="33">
        <v>6</v>
      </c>
      <c r="G488" s="33" t="s">
        <v>36</v>
      </c>
      <c r="H488" s="33" t="s">
        <v>36</v>
      </c>
      <c r="I488" s="568">
        <v>759.35</v>
      </c>
      <c r="J488" s="430">
        <f t="shared" si="122"/>
        <v>0.94817936392967672</v>
      </c>
      <c r="K488" s="575">
        <v>1.8</v>
      </c>
      <c r="L488" s="406">
        <v>4</v>
      </c>
      <c r="M488" s="423">
        <f t="shared" si="123"/>
        <v>7.2</v>
      </c>
      <c r="N488" s="183" t="s">
        <v>288</v>
      </c>
      <c r="O488" s="505">
        <v>1.63</v>
      </c>
      <c r="P488" s="422">
        <v>45786</v>
      </c>
      <c r="Q488" s="422">
        <v>45814</v>
      </c>
      <c r="R488" s="423">
        <f t="shared" si="124"/>
        <v>10.429447852760747</v>
      </c>
      <c r="S488" s="474">
        <f>IF(INDEX(Historical!$D$7:$D$1190,MATCH(B488,Historical!$B$7:$B$1192,0))=0,"n/a",(INDEX(Historical!$C$7:$C$1190,MATCH(B488,Historical!$B$7:$B$1192,0))/INDEX(Historical!$D$7:$D$1190,MATCH(B488,Historical!$B$7:$B$1192,0))-1)*100)</f>
        <v>10.398613518197575</v>
      </c>
      <c r="T488" s="474">
        <f>IF(INDEX(Historical!$F$7:$F$1190,MATCH(B488,Historical!$B$7:$B$1192,0))=0,"n/a",((INDEX(Historical!$C$7:$C$1190,MATCH(B488,Historical!$B$7:$B$1192,0))/INDEX(Historical!$F$7:$F$1190,MATCH(B488,Historical!$B$7:$B$1192,0)))^(1/3)-1)*100)</f>
        <v>17.071084595141816</v>
      </c>
      <c r="U488" s="474">
        <f>IF(INDEX(Historical!$H$7:$H$1190,MATCH(B488,Historical!$B$7:$B$1192,0))=0,"n/a",((INDEX(Historical!$C$7:$C$1190,MATCH(B488,Historical!$B$7:$B$1192,0))/INDEX(Historical!$H$7:$H$1190,MATCH(B488,Historical!$B$7:$B$1192,0)))^(1/5)-1)*100)</f>
        <v>13.378864469195118</v>
      </c>
      <c r="V488" s="474">
        <f>IF(INDEX(Historical!$M$7:$M$1190,MATCH(B488,Historical!$B$7:$B$1192,0))=0,"n/a",((INDEX(Historical!$C$7:$C$1190,MATCH(B488,Historical!$B$7:$B$1192,0))/INDEX(Historical!$M$7:$M$1190,MATCH(B488,Historical!$B$7:$B$1192,0)))^(1/10)-1)*100)</f>
        <v>11.896604658722577</v>
      </c>
      <c r="W488" s="475">
        <f t="shared" si="125"/>
        <v>1.1245951977891231</v>
      </c>
      <c r="X488" s="476">
        <f t="shared" si="126"/>
        <v>0.56001944199226117</v>
      </c>
      <c r="Y488" s="451"/>
      <c r="Z488" s="430">
        <f t="shared" si="127"/>
        <v>26.53888684113528</v>
      </c>
      <c r="AA488" s="581">
        <f t="shared" si="128"/>
        <v>27.989310726133432</v>
      </c>
      <c r="AB488" s="406">
        <v>6</v>
      </c>
      <c r="AC488" s="568">
        <v>27.13</v>
      </c>
      <c r="AD488" s="568">
        <v>3.43</v>
      </c>
      <c r="AE488" s="568">
        <v>4.8499999999999996</v>
      </c>
      <c r="AF488" s="568">
        <v>7.03</v>
      </c>
      <c r="AG488" s="568">
        <v>27.42</v>
      </c>
      <c r="AH488" s="568">
        <v>6.660000000000001</v>
      </c>
      <c r="AI488" s="568">
        <v>9.32</v>
      </c>
      <c r="AJ488" s="568">
        <v>23.89</v>
      </c>
      <c r="AK488" s="568">
        <v>8.17</v>
      </c>
      <c r="AL488" s="576">
        <v>96200</v>
      </c>
      <c r="AM488" s="571">
        <v>0.24</v>
      </c>
      <c r="AN488" s="568">
        <v>0.69</v>
      </c>
      <c r="AO488" s="510">
        <f t="shared" si="129"/>
        <v>-13.662266893008637</v>
      </c>
      <c r="AP488" s="511">
        <f t="shared" si="130"/>
        <v>14.327043833124796</v>
      </c>
      <c r="AQ488" s="582">
        <f t="shared" si="131"/>
        <v>195.72123089507275</v>
      </c>
      <c r="AR488" s="430">
        <f>INDEX(Historical!$C$7:$C$1190,MATCH(B488,Historical!$B$7:$B$1214,0))*IF(AH488="n/a",1.03,IF(AH488&lt;0,1.01,IF(AH488&gt;10,1.1,(1+AH488/100))))</f>
        <v>6.7942419999999997</v>
      </c>
      <c r="AS488" s="581">
        <f t="shared" si="132"/>
        <v>7.4274653543999989</v>
      </c>
      <c r="AT488" s="581">
        <f t="shared" si="137"/>
        <v>8.0342892738544798</v>
      </c>
      <c r="AU488" s="581">
        <f t="shared" si="137"/>
        <v>8.6906907075283915</v>
      </c>
      <c r="AV488" s="581">
        <f t="shared" si="137"/>
        <v>9.4007201383334618</v>
      </c>
      <c r="AW488" s="430">
        <f t="shared" si="133"/>
        <v>40.347407474116331</v>
      </c>
      <c r="AX488" s="516">
        <f t="shared" si="134"/>
        <v>5.3134137715304313</v>
      </c>
      <c r="AY488" s="606">
        <v>1.35</v>
      </c>
      <c r="AZ488" s="571">
        <v>55.46</v>
      </c>
      <c r="BA488" s="571">
        <v>-1.7999999999999998</v>
      </c>
      <c r="BB488" s="571">
        <v>5.13</v>
      </c>
      <c r="BC488" s="571">
        <v>13.669999999999998</v>
      </c>
      <c r="BD488" s="591"/>
      <c r="BE488" s="421">
        <v>1957</v>
      </c>
      <c r="BF488" s="421">
        <f t="shared" si="136"/>
        <v>9</v>
      </c>
      <c r="BG488" s="578">
        <v>12.01</v>
      </c>
      <c r="BH488" t="s">
        <v>3876</v>
      </c>
      <c r="BI488" t="s">
        <v>3877</v>
      </c>
    </row>
    <row r="489" spans="1:61" s="8" customFormat="1" ht="12.75" customHeight="1" x14ac:dyDescent="0.25">
      <c r="A489" s="8" t="s">
        <v>4739</v>
      </c>
      <c r="B489" s="409" t="s">
        <v>4740</v>
      </c>
      <c r="C489" s="734" t="s">
        <v>243</v>
      </c>
      <c r="D489" s="734" t="s">
        <v>3664</v>
      </c>
      <c r="E489" s="504">
        <v>7</v>
      </c>
      <c r="F489" s="33">
        <v>600</v>
      </c>
      <c r="G489" s="33" t="s">
        <v>105</v>
      </c>
      <c r="H489" s="33" t="s">
        <v>105</v>
      </c>
      <c r="I489" s="573">
        <v>132.02000000000001</v>
      </c>
      <c r="J489" s="430">
        <f t="shared" si="122"/>
        <v>0.66656567186789872</v>
      </c>
      <c r="K489" s="575">
        <v>0.22</v>
      </c>
      <c r="L489" s="406">
        <v>4</v>
      </c>
      <c r="M489" s="423">
        <f t="shared" si="123"/>
        <v>0.88</v>
      </c>
      <c r="N489" s="183" t="s">
        <v>3853</v>
      </c>
      <c r="O489" s="505">
        <v>0.2</v>
      </c>
      <c r="P489" s="422">
        <v>45643</v>
      </c>
      <c r="Q489" s="422">
        <v>45660</v>
      </c>
      <c r="R489" s="423">
        <f t="shared" si="124"/>
        <v>9.9999999999999947</v>
      </c>
      <c r="S489" s="474">
        <f>IF(INDEX(Historical!$D$7:$D$1190,MATCH(B489,Historical!$B$7:$B$1192,0))=0,"n/a",(INDEX(Historical!$C$7:$C$1190,MATCH(B489,Historical!$B$7:$B$1192,0))/INDEX(Historical!$D$7:$D$1190,MATCH(B489,Historical!$B$7:$B$1192,0))-1)*100)</f>
        <v>25</v>
      </c>
      <c r="T489" s="474">
        <f>IF(INDEX(Historical!$F$7:$F$1190,MATCH(B489,Historical!$B$7:$B$1192,0))=0,"n/a",((INDEX(Historical!$C$7:$C$1190,MATCH(B489,Historical!$B$7:$B$1192,0))/INDEX(Historical!$F$7:$F$1190,MATCH(B489,Historical!$B$7:$B$1192,0)))^(1/3)-1)*100)</f>
        <v>12.624788044360603</v>
      </c>
      <c r="U489" s="474">
        <f>IF(INDEX(Historical!$H$7:$H$1190,MATCH(B489,Historical!$B$7:$B$1192,0))=0,"n/a",((INDEX(Historical!$C$7:$C$1190,MATCH(B489,Historical!$B$7:$B$1192,0))/INDEX(Historical!$H$7:$H$1190,MATCH(B489,Historical!$B$7:$B$1192,0)))^(1/5)-1)*100)</f>
        <v>12.700920209792542</v>
      </c>
      <c r="V489" s="474">
        <f>IF(INDEX(Historical!$M$7:$M$1190,MATCH(B489,Historical!$B$7:$B$1192,0))=0,"n/a",((INDEX(Historical!$C$7:$C$1190,MATCH(B489,Historical!$B$7:$B$1192,0))/INDEX(Historical!$M$7:$M$1190,MATCH(B489,Historical!$B$7:$B$1192,0)))^(1/10)-1)*100)</f>
        <v>14.869835499703509</v>
      </c>
      <c r="W489" s="475">
        <f t="shared" si="125"/>
        <v>0.85413992710583697</v>
      </c>
      <c r="X489" s="476">
        <f t="shared" si="126"/>
        <v>0.39591397162694958</v>
      </c>
      <c r="Y489" s="405"/>
      <c r="Z489" s="430">
        <f t="shared" si="127"/>
        <v>6.5769805680119573</v>
      </c>
      <c r="AA489" s="581">
        <f t="shared" si="128"/>
        <v>9.8669656203288501</v>
      </c>
      <c r="AB489" s="406">
        <v>12</v>
      </c>
      <c r="AC489" s="568">
        <v>13.38</v>
      </c>
      <c r="AD489" s="568" t="s">
        <v>135</v>
      </c>
      <c r="AE489" s="568">
        <v>1.47</v>
      </c>
      <c r="AF489" s="568">
        <v>2.0699999999999998</v>
      </c>
      <c r="AG489" s="568">
        <v>23.05</v>
      </c>
      <c r="AH489" s="568">
        <v>-22.56</v>
      </c>
      <c r="AI489" s="568">
        <v>1.34</v>
      </c>
      <c r="AJ489" s="568">
        <v>32.08</v>
      </c>
      <c r="AK489" s="568">
        <v>-3.29</v>
      </c>
      <c r="AL489" s="576">
        <v>26050</v>
      </c>
      <c r="AM489" s="571">
        <v>0.65</v>
      </c>
      <c r="AN489" s="568">
        <v>0.18</v>
      </c>
      <c r="AO489" s="510">
        <f t="shared" si="129"/>
        <v>3.5005202613315909</v>
      </c>
      <c r="AP489" s="511">
        <f t="shared" si="130"/>
        <v>13.367485881660441</v>
      </c>
      <c r="AQ489" s="582">
        <f t="shared" si="131"/>
        <v>-4.7235161716043255</v>
      </c>
      <c r="AR489" s="430">
        <f>INDEX(Historical!$C$7:$C$1190,MATCH(B489,Historical!$B$7:$B$1214,0))*IF(AH489="n/a",1.03,IF(AH489&lt;0,1.01,IF(AH489&gt;10,1.1,(1+AH489/100))))</f>
        <v>0.80800000000000005</v>
      </c>
      <c r="AS489" s="581">
        <f t="shared" si="132"/>
        <v>0.81882720000000009</v>
      </c>
      <c r="AT489" s="581">
        <f t="shared" si="137"/>
        <v>0.82701547200000014</v>
      </c>
      <c r="AU489" s="581">
        <f t="shared" si="137"/>
        <v>0.83528562672000017</v>
      </c>
      <c r="AV489" s="581">
        <f t="shared" si="137"/>
        <v>0.84363848298720023</v>
      </c>
      <c r="AW489" s="430">
        <f t="shared" si="133"/>
        <v>4.1327667817072005</v>
      </c>
      <c r="AX489" s="516">
        <f t="shared" si="134"/>
        <v>3.1304096210477201</v>
      </c>
      <c r="AY489" s="606">
        <v>1.28</v>
      </c>
      <c r="AZ489" s="571">
        <v>49.9</v>
      </c>
      <c r="BA489" s="571">
        <v>-11.67</v>
      </c>
      <c r="BB489" s="571">
        <v>12.6</v>
      </c>
      <c r="BC489" s="571">
        <v>19.02</v>
      </c>
      <c r="BD489" s="591"/>
      <c r="BE489" s="421">
        <v>2019</v>
      </c>
      <c r="BF489" s="421">
        <f t="shared" si="136"/>
        <v>1</v>
      </c>
      <c r="BG489" s="578">
        <v>16.07</v>
      </c>
      <c r="BH489" t="s">
        <v>3876</v>
      </c>
      <c r="BI489" t="s">
        <v>3877</v>
      </c>
    </row>
    <row r="490" spans="1:61" s="8" customFormat="1" ht="12.75" customHeight="1" x14ac:dyDescent="0.25">
      <c r="A490" s="8" t="s">
        <v>4433</v>
      </c>
      <c r="B490" s="409" t="s">
        <v>697</v>
      </c>
      <c r="C490" s="734" t="s">
        <v>243</v>
      </c>
      <c r="D490" s="734" t="s">
        <v>3659</v>
      </c>
      <c r="E490" s="504">
        <v>30</v>
      </c>
      <c r="F490" s="33">
        <v>121</v>
      </c>
      <c r="G490" s="33" t="s">
        <v>36</v>
      </c>
      <c r="H490" s="33" t="s">
        <v>36</v>
      </c>
      <c r="I490" s="568">
        <v>56.58</v>
      </c>
      <c r="J490" s="430">
        <f t="shared" si="122"/>
        <v>4.7366560622127967</v>
      </c>
      <c r="K490" s="579">
        <v>0.67</v>
      </c>
      <c r="L490" s="406">
        <v>4</v>
      </c>
      <c r="M490" s="423">
        <f t="shared" si="123"/>
        <v>2.68</v>
      </c>
      <c r="N490" s="183" t="s">
        <v>147</v>
      </c>
      <c r="O490" s="506">
        <v>0.66</v>
      </c>
      <c r="P490" s="422">
        <v>45719</v>
      </c>
      <c r="Q490" s="422">
        <v>45733</v>
      </c>
      <c r="R490" s="423">
        <f t="shared" si="124"/>
        <v>1.5151515151515165</v>
      </c>
      <c r="S490" s="474">
        <f>IF(INDEX(Historical!$D$7:$D$1190,MATCH(B490,Historical!$B$7:$B$1192,0))=0,"n/a",(INDEX(Historical!$C$7:$C$1190,MATCH(B490,Historical!$B$7:$B$1192,0))/INDEX(Historical!$D$7:$D$1190,MATCH(B490,Historical!$B$7:$B$1192,0))-1)*100)</f>
        <v>1.538461538461533</v>
      </c>
      <c r="T490" s="474">
        <f>IF(INDEX(Historical!$F$7:$F$1190,MATCH(B490,Historical!$B$7:$B$1192,0))=0,"n/a",((INDEX(Historical!$C$7:$C$1190,MATCH(B490,Historical!$B$7:$B$1192,0))/INDEX(Historical!$F$7:$F$1190,MATCH(B490,Historical!$B$7:$B$1192,0)))^(1/3)-1)*100)</f>
        <v>1.5627524178942975</v>
      </c>
      <c r="U490" s="474">
        <f>IF(INDEX(Historical!$H$7:$H$1190,MATCH(B490,Historical!$B$7:$B$1192,0))=0,"n/a",((INDEX(Historical!$C$7:$C$1190,MATCH(B490,Historical!$B$7:$B$1192,0))/INDEX(Historical!$H$7:$H$1190,MATCH(B490,Historical!$B$7:$B$1192,0)))^(1/5)-1)*100)</f>
        <v>1.5880958611351526</v>
      </c>
      <c r="V490" s="474">
        <f>IF(INDEX(Historical!$M$7:$M$1190,MATCH(B490,Historical!$B$7:$B$1192,0))=0,"n/a",((INDEX(Historical!$C$7:$C$1190,MATCH(B490,Historical!$B$7:$B$1192,0))/INDEX(Historical!$M$7:$M$1190,MATCH(B490,Historical!$B$7:$B$1192,0)))^(1/10)-1)*100)</f>
        <v>3.2357862679155636</v>
      </c>
      <c r="W490" s="475">
        <f t="shared" si="125"/>
        <v>0.49079133466938651</v>
      </c>
      <c r="X490" s="476" t="str">
        <f t="shared" si="126"/>
        <v>n/a</v>
      </c>
      <c r="Y490" s="442"/>
      <c r="Z490" s="430" t="str">
        <f t="shared" si="127"/>
        <v>n/a</v>
      </c>
      <c r="AA490" s="581" t="str">
        <f t="shared" si="128"/>
        <v>n/a</v>
      </c>
      <c r="AB490" s="406">
        <v>12</v>
      </c>
      <c r="AC490" s="568">
        <v>-1.89</v>
      </c>
      <c r="AD490" s="568" t="s">
        <v>135</v>
      </c>
      <c r="AE490" s="568">
        <v>0.46</v>
      </c>
      <c r="AF490" s="568">
        <v>2.68</v>
      </c>
      <c r="AG490" s="568">
        <v>-8.5400000000000009</v>
      </c>
      <c r="AH490" s="568">
        <v>-119.36</v>
      </c>
      <c r="AI490" s="568">
        <v>256.31</v>
      </c>
      <c r="AJ490" s="568">
        <v>-17.810000000000002</v>
      </c>
      <c r="AK490" s="568">
        <v>-9.2299999999999986</v>
      </c>
      <c r="AL490" s="576">
        <v>3180</v>
      </c>
      <c r="AM490" s="571">
        <v>6.65</v>
      </c>
      <c r="AN490" s="568">
        <v>1.65</v>
      </c>
      <c r="AO490" s="510" t="str">
        <f t="shared" si="129"/>
        <v>n/a</v>
      </c>
      <c r="AP490" s="511">
        <f t="shared" si="130"/>
        <v>6.3247519233479492</v>
      </c>
      <c r="AQ490" s="582" t="str">
        <f t="shared" si="131"/>
        <v>n/a</v>
      </c>
      <c r="AR490" s="430">
        <f>INDEX(Historical!$C$7:$C$1190,MATCH(B490,Historical!$B$7:$B$1214,0))*IF(AH490="n/a",1.03,IF(AH490&lt;0,1.01,IF(AH490&gt;10,1.1,(1+AH490/100))))</f>
        <v>2.6664000000000003</v>
      </c>
      <c r="AS490" s="581">
        <f t="shared" si="132"/>
        <v>2.9330400000000005</v>
      </c>
      <c r="AT490" s="581">
        <f t="shared" si="137"/>
        <v>2.9623704000000006</v>
      </c>
      <c r="AU490" s="581">
        <f t="shared" si="137"/>
        <v>2.9919941040000007</v>
      </c>
      <c r="AV490" s="581">
        <f t="shared" si="137"/>
        <v>3.0219140450400008</v>
      </c>
      <c r="AW490" s="430">
        <f t="shared" si="133"/>
        <v>14.575718549040003</v>
      </c>
      <c r="AX490" s="516">
        <f t="shared" si="134"/>
        <v>25.761255830752923</v>
      </c>
      <c r="AY490" s="606">
        <v>1.08</v>
      </c>
      <c r="AZ490" s="571">
        <v>82.99</v>
      </c>
      <c r="BA490" s="571">
        <v>-34.599999999999994</v>
      </c>
      <c r="BB490" s="571">
        <v>12.41</v>
      </c>
      <c r="BC490" s="571">
        <v>17.07</v>
      </c>
      <c r="BD490" s="591"/>
      <c r="BE490" s="421">
        <v>1996</v>
      </c>
      <c r="BF490" s="421">
        <f t="shared" si="136"/>
        <v>3</v>
      </c>
      <c r="BG490" s="578">
        <v>-1.94</v>
      </c>
      <c r="BH490" t="s">
        <v>3876</v>
      </c>
      <c r="BI490" t="s">
        <v>3877</v>
      </c>
    </row>
    <row r="491" spans="1:61" s="8" customFormat="1" ht="12.75" customHeight="1" x14ac:dyDescent="0.25">
      <c r="A491" s="577" t="s">
        <v>4923</v>
      </c>
      <c r="B491" s="409" t="s">
        <v>4920</v>
      </c>
      <c r="C491" s="734" t="s">
        <v>3636</v>
      </c>
      <c r="D491" s="734" t="s">
        <v>4808</v>
      </c>
      <c r="E491" s="504">
        <v>7</v>
      </c>
      <c r="F491" s="33">
        <v>606</v>
      </c>
      <c r="G491" s="33" t="s">
        <v>105</v>
      </c>
      <c r="H491" s="33" t="s">
        <v>105</v>
      </c>
      <c r="I491" s="573">
        <v>15.27</v>
      </c>
      <c r="J491" s="430">
        <f t="shared" si="122"/>
        <v>7.4656188605108049</v>
      </c>
      <c r="K491" s="575">
        <v>0.28499999999999998</v>
      </c>
      <c r="L491" s="406">
        <v>4</v>
      </c>
      <c r="M491" s="423">
        <f t="shared" si="123"/>
        <v>1.1399999999999999</v>
      </c>
      <c r="N491" s="183" t="s">
        <v>311</v>
      </c>
      <c r="O491" s="505">
        <v>0.28000000000000003</v>
      </c>
      <c r="P491" s="422">
        <v>45729</v>
      </c>
      <c r="Q491" s="422">
        <v>45747</v>
      </c>
      <c r="R491" s="423">
        <f t="shared" si="124"/>
        <v>1.7857142857142672</v>
      </c>
      <c r="S491" s="474">
        <f>IF(INDEX(Historical!$D$7:$D$1190,MATCH(B491,Historical!$B$7:$B$1192,0))=0,"n/a",(INDEX(Historical!$C$7:$C$1190,MATCH(B491,Historical!$B$7:$B$1192,0))/INDEX(Historical!$D$7:$D$1190,MATCH(B491,Historical!$B$7:$B$1192,0))-1)*100)</f>
        <v>0.90909090909090384</v>
      </c>
      <c r="T491" s="474">
        <f>IF(INDEX(Historical!$F$7:$F$1190,MATCH(B491,Historical!$B$7:$B$1192,0))=0,"n/a",((INDEX(Historical!$C$7:$C$1190,MATCH(B491,Historical!$B$7:$B$1192,0))/INDEX(Historical!$F$7:$F$1190,MATCH(B491,Historical!$B$7:$B$1192,0)))^(1/3)-1)*100)</f>
        <v>3.0272984831727134</v>
      </c>
      <c r="U491" s="474">
        <f>IF(INDEX(Historical!$H$7:$H$1190,MATCH(B491,Historical!$B$7:$B$1192,0))=0,"n/a",((INDEX(Historical!$C$7:$C$1190,MATCH(B491,Historical!$B$7:$B$1192,0))/INDEX(Historical!$H$7:$H$1190,MATCH(B491,Historical!$B$7:$B$1192,0)))^(1/5)-1)*100)</f>
        <v>80.459187241341354</v>
      </c>
      <c r="V491" s="474" t="str">
        <f>IF(INDEX(Historical!$M$7:$M$1190,MATCH(B491,Historical!$B$7:$B$1192,0))=0,"n/a",((INDEX(Historical!$C$7:$C$1190,MATCH(B491,Historical!$B$7:$B$1192,0))/INDEX(Historical!$M$7:$M$1190,MATCH(B491,Historical!$B$7:$B$1192,0)))^(1/10)-1)*100)</f>
        <v>n/a</v>
      </c>
      <c r="W491" s="475" t="str">
        <f t="shared" si="125"/>
        <v>n/a</v>
      </c>
      <c r="X491" s="476" t="str">
        <f t="shared" si="126"/>
        <v>n/a</v>
      </c>
      <c r="Y491" s="449"/>
      <c r="Z491" s="430" t="str">
        <f t="shared" si="127"/>
        <v>n/a</v>
      </c>
      <c r="AA491" s="581" t="str">
        <f t="shared" si="128"/>
        <v>n/a</v>
      </c>
      <c r="AB491" s="406">
        <v>12</v>
      </c>
      <c r="AC491" s="568">
        <v>-0.04</v>
      </c>
      <c r="AD491" s="568" t="s">
        <v>135</v>
      </c>
      <c r="AE491" s="568">
        <v>3.84</v>
      </c>
      <c r="AF491" s="568">
        <v>0.94</v>
      </c>
      <c r="AG491" s="568">
        <v>-0.28999999999999998</v>
      </c>
      <c r="AH491" s="568">
        <v>-228.5</v>
      </c>
      <c r="AI491" s="568">
        <v>88.28</v>
      </c>
      <c r="AJ491" s="568">
        <v>-21.32</v>
      </c>
      <c r="AK491" s="568" t="s">
        <v>135</v>
      </c>
      <c r="AL491" s="576">
        <v>216.2</v>
      </c>
      <c r="AM491" s="571">
        <v>9.39</v>
      </c>
      <c r="AN491" s="568">
        <v>1.57</v>
      </c>
      <c r="AO491" s="510" t="str">
        <f t="shared" si="129"/>
        <v>n/a</v>
      </c>
      <c r="AP491" s="511">
        <f t="shared" si="130"/>
        <v>87.924806101852155</v>
      </c>
      <c r="AQ491" s="582" t="str">
        <f t="shared" si="131"/>
        <v>n/a</v>
      </c>
      <c r="AR491" s="430">
        <f>INDEX(Historical!$C$7:$C$1190,MATCH(B491,Historical!$B$7:$B$1214,0))*IF(AH491="n/a",1.03,IF(AH491&lt;0,1.01,IF(AH491&gt;10,1.1,(1+AH491/100))))</f>
        <v>1.1211000000000002</v>
      </c>
      <c r="AS491" s="581">
        <f t="shared" si="132"/>
        <v>1.2332100000000004</v>
      </c>
      <c r="AT491" s="581">
        <f t="shared" si="137"/>
        <v>1.2702063000000003</v>
      </c>
      <c r="AU491" s="581">
        <f t="shared" si="137"/>
        <v>1.3083124890000004</v>
      </c>
      <c r="AV491" s="581">
        <f t="shared" si="137"/>
        <v>1.3475618636700004</v>
      </c>
      <c r="AW491" s="430">
        <f t="shared" si="133"/>
        <v>6.2803906526700022</v>
      </c>
      <c r="AX491" s="516">
        <f t="shared" si="134"/>
        <v>41.128949919253458</v>
      </c>
      <c r="AY491" s="606">
        <v>0.66</v>
      </c>
      <c r="AZ491" s="571">
        <v>9.4600000000000009</v>
      </c>
      <c r="BA491" s="571">
        <v>-21.37</v>
      </c>
      <c r="BB491" s="571">
        <v>4.4799999999999995</v>
      </c>
      <c r="BC491" s="571">
        <v>-4.0599999999999996</v>
      </c>
      <c r="BD491" s="591"/>
      <c r="BE491" s="421">
        <v>2019</v>
      </c>
      <c r="BF491" s="421">
        <f t="shared" si="136"/>
        <v>1</v>
      </c>
      <c r="BG491" s="578">
        <v>-0.12</v>
      </c>
      <c r="BH491" t="s">
        <v>3876</v>
      </c>
      <c r="BI491" t="s">
        <v>3878</v>
      </c>
    </row>
    <row r="492" spans="1:61" s="8" customFormat="1" ht="12.75" customHeight="1" x14ac:dyDescent="0.25">
      <c r="A492" s="577" t="s">
        <v>4960</v>
      </c>
      <c r="B492" s="409" t="s">
        <v>4957</v>
      </c>
      <c r="C492" s="734" t="s">
        <v>107</v>
      </c>
      <c r="D492" s="734" t="s">
        <v>3652</v>
      </c>
      <c r="E492" s="504">
        <v>5</v>
      </c>
      <c r="F492" s="33">
        <v>665</v>
      </c>
      <c r="G492" s="33" t="s">
        <v>105</v>
      </c>
      <c r="H492" s="33" t="s">
        <v>105</v>
      </c>
      <c r="I492" s="573">
        <v>43.39</v>
      </c>
      <c r="J492" s="430">
        <f t="shared" si="122"/>
        <v>2.7656141968195436</v>
      </c>
      <c r="K492" s="575">
        <v>0.3</v>
      </c>
      <c r="L492" s="406">
        <v>4</v>
      </c>
      <c r="M492" s="423">
        <f t="shared" si="123"/>
        <v>1.2</v>
      </c>
      <c r="N492" s="183" t="s">
        <v>106</v>
      </c>
      <c r="O492" s="505">
        <v>0.27</v>
      </c>
      <c r="P492" s="422">
        <v>45691</v>
      </c>
      <c r="Q492" s="422">
        <v>45705</v>
      </c>
      <c r="R492" s="423">
        <f t="shared" si="124"/>
        <v>11.1111111111111</v>
      </c>
      <c r="S492" s="474">
        <f>IF(INDEX(Historical!$D$7:$D$1190,MATCH(B492,Historical!$B$7:$B$1192,0))=0,"n/a",(INDEX(Historical!$C$7:$C$1190,MATCH(B492,Historical!$B$7:$B$1192,0))/INDEX(Historical!$D$7:$D$1190,MATCH(B492,Historical!$B$7:$B$1192,0))-1)*100)</f>
        <v>8.0000000000000071</v>
      </c>
      <c r="T492" s="474">
        <f>IF(INDEX(Historical!$F$7:$F$1190,MATCH(B492,Historical!$B$7:$B$1192,0))=0,"n/a",((INDEX(Historical!$C$7:$C$1190,MATCH(B492,Historical!$B$7:$B$1192,0))/INDEX(Historical!$F$7:$F$1190,MATCH(B492,Historical!$B$7:$B$1192,0)))^(1/3)-1)*100)</f>
        <v>24.473980004936525</v>
      </c>
      <c r="U492" s="474">
        <f>IF(INDEX(Historical!$H$7:$H$1190,MATCH(B492,Historical!$B$7:$B$1192,0))=0,"n/a",((INDEX(Historical!$C$7:$C$1190,MATCH(B492,Historical!$B$7:$B$1192,0))/INDEX(Historical!$H$7:$H$1190,MATCH(B492,Historical!$B$7:$B$1192,0)))^(1/5)-1)*100)</f>
        <v>18.613244273857667</v>
      </c>
      <c r="V492" s="474" t="str">
        <f>IF(INDEX(Historical!$M$7:$M$1190,MATCH(B492,Historical!$B$7:$B$1192,0))=0,"n/a",((INDEX(Historical!$C$7:$C$1190,MATCH(B492,Historical!$B$7:$B$1192,0))/INDEX(Historical!$M$7:$M$1190,MATCH(B492,Historical!$B$7:$B$1192,0)))^(1/10)-1)*100)</f>
        <v>n/a</v>
      </c>
      <c r="W492" s="475" t="str">
        <f t="shared" si="125"/>
        <v>n/a</v>
      </c>
      <c r="X492" s="476">
        <f t="shared" si="126"/>
        <v>1.8465520112954035</v>
      </c>
      <c r="Y492" s="449"/>
      <c r="Z492" s="430">
        <f t="shared" si="127"/>
        <v>24.742268041237114</v>
      </c>
      <c r="AA492" s="581">
        <f t="shared" si="128"/>
        <v>8.9463917525773198</v>
      </c>
      <c r="AB492" s="406">
        <v>12</v>
      </c>
      <c r="AC492" s="568">
        <v>4.8499999999999996</v>
      </c>
      <c r="AD492" s="568" t="s">
        <v>135</v>
      </c>
      <c r="AE492" s="568">
        <v>3.19</v>
      </c>
      <c r="AF492" s="568">
        <v>1.33</v>
      </c>
      <c r="AG492" s="568">
        <v>16.239999999999998</v>
      </c>
      <c r="AH492" s="568">
        <v>-10.620000000000001</v>
      </c>
      <c r="AI492" s="568">
        <v>30.85</v>
      </c>
      <c r="AJ492" s="568">
        <v>10.08</v>
      </c>
      <c r="AK492" s="568" t="s">
        <v>135</v>
      </c>
      <c r="AL492" s="576">
        <v>301.44</v>
      </c>
      <c r="AM492" s="571">
        <v>8.9499999999999993</v>
      </c>
      <c r="AN492" s="568">
        <v>0.28000000000000003</v>
      </c>
      <c r="AO492" s="510">
        <f t="shared" si="129"/>
        <v>12.432466718099892</v>
      </c>
      <c r="AP492" s="511">
        <f t="shared" si="130"/>
        <v>21.378858470677212</v>
      </c>
      <c r="AQ492" s="582">
        <f t="shared" si="131"/>
        <v>-27.279221887405104</v>
      </c>
      <c r="AR492" s="430">
        <f>INDEX(Historical!$C$7:$C$1190,MATCH(B492,Historical!$B$7:$B$1214,0))*IF(AH492="n/a",1.03,IF(AH492&lt;0,1.01,IF(AH492&gt;10,1.1,(1+AH492/100))))</f>
        <v>1.0908</v>
      </c>
      <c r="AS492" s="581">
        <f t="shared" si="132"/>
        <v>1.1998800000000001</v>
      </c>
      <c r="AT492" s="581">
        <f t="shared" si="137"/>
        <v>1.2358764</v>
      </c>
      <c r="AU492" s="581">
        <f t="shared" si="137"/>
        <v>1.2729526920000001</v>
      </c>
      <c r="AV492" s="581">
        <f t="shared" si="137"/>
        <v>1.31114127276</v>
      </c>
      <c r="AW492" s="430">
        <f t="shared" si="133"/>
        <v>6.1106503647599997</v>
      </c>
      <c r="AX492" s="516">
        <f t="shared" si="134"/>
        <v>14.083084500483981</v>
      </c>
      <c r="AY492" s="606">
        <v>0.68</v>
      </c>
      <c r="AZ492" s="571">
        <v>15.129999999999999</v>
      </c>
      <c r="BA492" s="571">
        <v>-15.47</v>
      </c>
      <c r="BB492" s="571">
        <v>0.96</v>
      </c>
      <c r="BC492" s="571">
        <v>-2.2599999999999998</v>
      </c>
      <c r="BD492" s="591"/>
      <c r="BE492" s="421">
        <v>2021</v>
      </c>
      <c r="BF492" s="421">
        <f t="shared" si="136"/>
        <v>0</v>
      </c>
      <c r="BG492" s="578">
        <v>1.78</v>
      </c>
      <c r="BH492" t="s">
        <v>3876</v>
      </c>
      <c r="BI492" t="s">
        <v>3877</v>
      </c>
    </row>
    <row r="493" spans="1:61" s="8" customFormat="1" ht="12.75" customHeight="1" x14ac:dyDescent="0.25">
      <c r="A493" s="8" t="s">
        <v>4435</v>
      </c>
      <c r="B493" s="409" t="s">
        <v>3318</v>
      </c>
      <c r="C493" s="734" t="s">
        <v>3636</v>
      </c>
      <c r="D493" s="734" t="s">
        <v>4815</v>
      </c>
      <c r="E493" s="504">
        <v>12</v>
      </c>
      <c r="F493" s="33">
        <v>453</v>
      </c>
      <c r="G493" s="33" t="s">
        <v>105</v>
      </c>
      <c r="H493" s="33" t="s">
        <v>105</v>
      </c>
      <c r="I493" s="573">
        <v>113.78</v>
      </c>
      <c r="J493" s="430">
        <f t="shared" si="122"/>
        <v>3.5507119001582002</v>
      </c>
      <c r="K493" s="575">
        <v>1.01</v>
      </c>
      <c r="L493" s="406">
        <v>4</v>
      </c>
      <c r="M493" s="423">
        <f t="shared" si="123"/>
        <v>4.04</v>
      </c>
      <c r="N493" s="183" t="s">
        <v>150</v>
      </c>
      <c r="O493" s="505">
        <v>0.96</v>
      </c>
      <c r="P493" s="422">
        <v>45734</v>
      </c>
      <c r="Q493" s="422">
        <v>45747</v>
      </c>
      <c r="R493" s="423">
        <f t="shared" si="124"/>
        <v>5.2083333333333384</v>
      </c>
      <c r="S493" s="474">
        <f>IF(INDEX(Historical!$D$7:$D$1190,MATCH(B493,Historical!$B$7:$B$1192,0))=0,"n/a",(INDEX(Historical!$C$7:$C$1190,MATCH(B493,Historical!$B$7:$B$1192,0))/INDEX(Historical!$D$7:$D$1190,MATCH(B493,Historical!$B$7:$B$1192,0))-1)*100)</f>
        <v>10.344827586206895</v>
      </c>
      <c r="T493" s="474">
        <f>IF(INDEX(Historical!$F$7:$F$1190,MATCH(B493,Historical!$B$7:$B$1192,0))=0,"n/a",((INDEX(Historical!$C$7:$C$1190,MATCH(B493,Historical!$B$7:$B$1192,0))/INDEX(Historical!$F$7:$F$1190,MATCH(B493,Historical!$B$7:$B$1192,0)))^(1/3)-1)*100)</f>
        <v>15.073916532957599</v>
      </c>
      <c r="U493" s="474">
        <f>IF(INDEX(Historical!$H$7:$H$1190,MATCH(B493,Historical!$B$7:$B$1192,0))=0,"n/a",((INDEX(Historical!$C$7:$C$1190,MATCH(B493,Historical!$B$7:$B$1192,0))/INDEX(Historical!$H$7:$H$1190,MATCH(B493,Historical!$B$7:$B$1192,0)))^(1/5)-1)*100)</f>
        <v>12.615734231685515</v>
      </c>
      <c r="V493" s="474">
        <f>IF(INDEX(Historical!$M$7:$M$1190,MATCH(B493,Historical!$B$7:$B$1192,0))=0,"n/a",((INDEX(Historical!$C$7:$C$1190,MATCH(B493,Historical!$B$7:$B$1192,0))/INDEX(Historical!$M$7:$M$1190,MATCH(B493,Historical!$B$7:$B$1192,0)))^(1/10)-1)*100)</f>
        <v>11.269395674088711</v>
      </c>
      <c r="W493" s="475">
        <f t="shared" si="125"/>
        <v>1.1194685674842697</v>
      </c>
      <c r="X493" s="476">
        <f t="shared" si="126"/>
        <v>1.1659643467361844</v>
      </c>
      <c r="Y493" s="451"/>
      <c r="Z493" s="430">
        <f t="shared" si="127"/>
        <v>110.08174386920982</v>
      </c>
      <c r="AA493" s="581">
        <f t="shared" si="128"/>
        <v>31.002724795640329</v>
      </c>
      <c r="AB493" s="406">
        <v>12</v>
      </c>
      <c r="AC493" s="568">
        <v>3.67</v>
      </c>
      <c r="AD493" s="568" t="s">
        <v>135</v>
      </c>
      <c r="AE493" s="568">
        <v>12.63</v>
      </c>
      <c r="AF493" s="568">
        <v>2</v>
      </c>
      <c r="AG493" s="568">
        <v>6.5</v>
      </c>
      <c r="AH493" s="568">
        <v>-35.36</v>
      </c>
      <c r="AI493" s="568">
        <v>11.76</v>
      </c>
      <c r="AJ493" s="568">
        <v>10.82</v>
      </c>
      <c r="AK493" s="568">
        <v>-6.13</v>
      </c>
      <c r="AL493" s="576">
        <v>108150</v>
      </c>
      <c r="AM493" s="571">
        <v>0.27</v>
      </c>
      <c r="AN493" s="568">
        <v>0.67</v>
      </c>
      <c r="AO493" s="510">
        <f t="shared" si="129"/>
        <v>-14.836278663796616</v>
      </c>
      <c r="AP493" s="511">
        <f t="shared" si="130"/>
        <v>16.166446131843713</v>
      </c>
      <c r="AQ493" s="582">
        <f t="shared" si="131"/>
        <v>66.005956507966104</v>
      </c>
      <c r="AR493" s="430">
        <f>INDEX(Historical!$C$7:$C$1190,MATCH(B493,Historical!$B$7:$B$1214,0))*IF(AH493="n/a",1.03,IF(AH493&lt;0,1.01,IF(AH493&gt;10,1.1,(1+AH493/100))))</f>
        <v>3.8784000000000001</v>
      </c>
      <c r="AS493" s="581">
        <f t="shared" si="132"/>
        <v>4.2662400000000007</v>
      </c>
      <c r="AT493" s="581">
        <f t="shared" si="137"/>
        <v>4.3089024000000009</v>
      </c>
      <c r="AU493" s="581">
        <f t="shared" si="137"/>
        <v>4.3519914240000013</v>
      </c>
      <c r="AV493" s="581">
        <f t="shared" si="137"/>
        <v>4.3955113382400013</v>
      </c>
      <c r="AW493" s="430">
        <f t="shared" si="133"/>
        <v>21.201045162240003</v>
      </c>
      <c r="AX493" s="516">
        <f t="shared" si="134"/>
        <v>18.633367166672528</v>
      </c>
      <c r="AY493" s="606">
        <v>1.28</v>
      </c>
      <c r="AZ493" s="571">
        <v>33.31</v>
      </c>
      <c r="BA493" s="571">
        <v>-14.17</v>
      </c>
      <c r="BB493" s="571">
        <v>5.4899999999999993</v>
      </c>
      <c r="BC493" s="571">
        <v>3.4099999999999997</v>
      </c>
      <c r="BD493" s="591"/>
      <c r="BE493" s="421">
        <v>2014</v>
      </c>
      <c r="BF493" s="421">
        <f t="shared" si="136"/>
        <v>1</v>
      </c>
      <c r="BG493" s="578">
        <v>3.61</v>
      </c>
      <c r="BH493" t="s">
        <v>3876</v>
      </c>
      <c r="BI493" t="s">
        <v>3878</v>
      </c>
    </row>
    <row r="494" spans="1:61" s="8" customFormat="1" ht="12.75" customHeight="1" x14ac:dyDescent="0.25">
      <c r="A494" s="8" t="s">
        <v>4437</v>
      </c>
      <c r="B494" s="409" t="s">
        <v>695</v>
      </c>
      <c r="C494" s="734" t="s">
        <v>127</v>
      </c>
      <c r="D494" s="734" t="s">
        <v>125</v>
      </c>
      <c r="E494" s="504">
        <v>17</v>
      </c>
      <c r="F494" s="33">
        <v>229</v>
      </c>
      <c r="G494" s="33" t="s">
        <v>114</v>
      </c>
      <c r="H494" s="33" t="s">
        <v>114</v>
      </c>
      <c r="I494" s="573">
        <v>167.13</v>
      </c>
      <c r="J494" s="430">
        <f t="shared" si="122"/>
        <v>3.2310177705977381</v>
      </c>
      <c r="K494" s="575">
        <v>1.35</v>
      </c>
      <c r="L494" s="406">
        <v>4</v>
      </c>
      <c r="M494" s="423">
        <f t="shared" si="123"/>
        <v>5.4</v>
      </c>
      <c r="N494" s="183" t="s">
        <v>126</v>
      </c>
      <c r="O494" s="505">
        <v>1.3</v>
      </c>
      <c r="P494" s="683">
        <v>45561</v>
      </c>
      <c r="Q494" s="683">
        <v>45575</v>
      </c>
      <c r="R494" s="423">
        <f t="shared" si="124"/>
        <v>3.8461538461538494</v>
      </c>
      <c r="S494" s="474">
        <f>IF(INDEX(Historical!$D$7:$D$1190,MATCH(B494,Historical!$B$7:$B$1192,0))=0,"n/a",(INDEX(Historical!$C$7:$C$1190,MATCH(B494,Historical!$B$7:$B$1192,0))/INDEX(Historical!$D$7:$D$1190,MATCH(B494,Historical!$B$7:$B$1192,0))-1)*100)</f>
        <v>2.739726027397249</v>
      </c>
      <c r="T494" s="474">
        <f>IF(INDEX(Historical!$F$7:$F$1190,MATCH(B494,Historical!$B$7:$B$1192,0))=0,"n/a",((INDEX(Historical!$C$7:$C$1190,MATCH(B494,Historical!$B$7:$B$1192,0))/INDEX(Historical!$F$7:$F$1190,MATCH(B494,Historical!$B$7:$B$1192,0)))^(1/3)-1)*100)</f>
        <v>2.6768464584517204</v>
      </c>
      <c r="U494" s="474">
        <f>IF(INDEX(Historical!$H$7:$H$1190,MATCH(B494,Historical!$B$7:$B$1192,0))=0,"n/a",((INDEX(Historical!$C$7:$C$1190,MATCH(B494,Historical!$B$7:$B$1192,0))/INDEX(Historical!$H$7:$H$1190,MATCH(B494,Historical!$B$7:$B$1192,0)))^(1/5)-1)*100)</f>
        <v>2.7233853528733087</v>
      </c>
      <c r="V494" s="474">
        <f>IF(INDEX(Historical!$M$7:$M$1190,MATCH(B494,Historical!$B$7:$B$1192,0))=0,"n/a",((INDEX(Historical!$C$7:$C$1190,MATCH(B494,Historical!$B$7:$B$1192,0))/INDEX(Historical!$M$7:$M$1190,MATCH(B494,Historical!$B$7:$B$1192,0)))^(1/10)-1)*100)</f>
        <v>3.0701143290411181</v>
      </c>
      <c r="W494" s="475">
        <f t="shared" si="125"/>
        <v>0.88706317126759826</v>
      </c>
      <c r="X494" s="476" t="str">
        <f t="shared" si="126"/>
        <v>n/a</v>
      </c>
      <c r="Y494" s="405"/>
      <c r="Z494" s="430">
        <f t="shared" si="127"/>
        <v>102.46679316888047</v>
      </c>
      <c r="AA494" s="581">
        <f t="shared" si="128"/>
        <v>31.713472485768502</v>
      </c>
      <c r="AB494" s="406">
        <v>12</v>
      </c>
      <c r="AC494" s="568">
        <v>5.27</v>
      </c>
      <c r="AD494" s="568">
        <v>2.66</v>
      </c>
      <c r="AE494" s="568">
        <v>6.69</v>
      </c>
      <c r="AF494" s="568" t="s">
        <v>135</v>
      </c>
      <c r="AG494" s="568" t="s">
        <v>135</v>
      </c>
      <c r="AH494" s="568">
        <v>14.610000000000001</v>
      </c>
      <c r="AI494" s="568">
        <v>11.48</v>
      </c>
      <c r="AJ494" s="568">
        <v>-0.38</v>
      </c>
      <c r="AK494" s="568">
        <v>11.91</v>
      </c>
      <c r="AL494" s="576">
        <v>260149.99999999997</v>
      </c>
      <c r="AM494" s="571">
        <v>0.16</v>
      </c>
      <c r="AN494" s="568" t="s">
        <v>135</v>
      </c>
      <c r="AO494" s="510">
        <f t="shared" si="129"/>
        <v>-25.759069362297456</v>
      </c>
      <c r="AP494" s="511">
        <f t="shared" si="130"/>
        <v>5.9544031234710468</v>
      </c>
      <c r="AQ494" s="582" t="str">
        <f t="shared" si="131"/>
        <v>n/a</v>
      </c>
      <c r="AR494" s="430">
        <f>INDEX(Historical!$C$7:$C$1190,MATCH(B494,Historical!$B$7:$B$1214,0))*IF(AH494="n/a",1.03,IF(AH494&lt;0,1.01,IF(AH494&gt;10,1.1,(1+AH494/100))))</f>
        <v>5.7750000000000004</v>
      </c>
      <c r="AS494" s="581">
        <f t="shared" si="132"/>
        <v>6.3525000000000009</v>
      </c>
      <c r="AT494" s="581">
        <f t="shared" si="137"/>
        <v>6.9877500000000019</v>
      </c>
      <c r="AU494" s="581">
        <f t="shared" si="137"/>
        <v>7.6865250000000023</v>
      </c>
      <c r="AV494" s="581">
        <f t="shared" si="137"/>
        <v>8.4551775000000031</v>
      </c>
      <c r="AW494" s="430">
        <f t="shared" si="133"/>
        <v>35.256952500000011</v>
      </c>
      <c r="AX494" s="516">
        <f t="shared" si="134"/>
        <v>21.095525937892663</v>
      </c>
      <c r="AY494" s="606">
        <v>0.51</v>
      </c>
      <c r="AZ494" s="571">
        <v>43.93</v>
      </c>
      <c r="BA494" s="571">
        <v>-10.48</v>
      </c>
      <c r="BB494" s="571">
        <v>-2.8899999999999997</v>
      </c>
      <c r="BC494" s="571">
        <v>8.06</v>
      </c>
      <c r="BD494" s="591"/>
      <c r="BE494" s="421">
        <v>2008</v>
      </c>
      <c r="BF494" s="421">
        <f t="shared" si="136"/>
        <v>2</v>
      </c>
      <c r="BG494" s="578">
        <v>12.22</v>
      </c>
      <c r="BH494" t="s">
        <v>3876</v>
      </c>
      <c r="BI494" t="s">
        <v>3877</v>
      </c>
    </row>
    <row r="495" spans="1:61" s="8" customFormat="1" ht="12.75" customHeight="1" x14ac:dyDescent="0.25">
      <c r="A495" s="8" t="s">
        <v>4439</v>
      </c>
      <c r="B495" s="409" t="s">
        <v>1457</v>
      </c>
      <c r="C495" s="734" t="s">
        <v>107</v>
      </c>
      <c r="D495" s="734" t="s">
        <v>3652</v>
      </c>
      <c r="E495" s="504">
        <v>15</v>
      </c>
      <c r="F495" s="33">
        <v>321</v>
      </c>
      <c r="G495" s="33" t="s">
        <v>36</v>
      </c>
      <c r="H495" s="33" t="s">
        <v>114</v>
      </c>
      <c r="I495" s="573">
        <v>207.44</v>
      </c>
      <c r="J495" s="430">
        <f t="shared" si="122"/>
        <v>3.2780563054377168</v>
      </c>
      <c r="K495" s="575">
        <v>1.7</v>
      </c>
      <c r="L495" s="406">
        <v>4</v>
      </c>
      <c r="M495" s="423">
        <f t="shared" si="123"/>
        <v>6.8</v>
      </c>
      <c r="N495" s="183" t="s">
        <v>240</v>
      </c>
      <c r="O495" s="505">
        <v>1.6</v>
      </c>
      <c r="P495" s="422">
        <v>45853</v>
      </c>
      <c r="Q495" s="422">
        <v>45874</v>
      </c>
      <c r="R495" s="423">
        <f t="shared" si="124"/>
        <v>6.249999999999992</v>
      </c>
      <c r="S495" s="474">
        <f>IF(INDEX(Historical!$D$7:$D$1190,MATCH(B495,Historical!$B$7:$B$1192,0))=0,"n/a",(INDEX(Historical!$C$7:$C$1190,MATCH(B495,Historical!$B$7:$B$1192,0))/INDEX(Historical!$D$7:$D$1190,MATCH(B495,Historical!$B$7:$B$1192,0))-1)*100)</f>
        <v>3.2786885245901676</v>
      </c>
      <c r="T495" s="474">
        <f>IF(INDEX(Historical!$F$7:$F$1190,MATCH(B495,Historical!$B$7:$B$1192,0))=0,"n/a",((INDEX(Historical!$C$7:$C$1190,MATCH(B495,Historical!$B$7:$B$1192,0))/INDEX(Historical!$F$7:$F$1190,MATCH(B495,Historical!$B$7:$B$1192,0)))^(1/3)-1)*100)</f>
        <v>9.4879784971972256</v>
      </c>
      <c r="U495" s="474">
        <f>IF(INDEX(Historical!$H$7:$H$1190,MATCH(B495,Historical!$B$7:$B$1192,0))=0,"n/a",((INDEX(Historical!$C$7:$C$1190,MATCH(B495,Historical!$B$7:$B$1192,0))/INDEX(Historical!$H$7:$H$1190,MATCH(B495,Historical!$B$7:$B$1192,0)))^(1/5)-1)*100)</f>
        <v>8.4471771197698544</v>
      </c>
      <c r="V495" s="474">
        <f>IF(INDEX(Historical!$M$7:$M$1190,MATCH(B495,Historical!$B$7:$B$1192,0))=0,"n/a",((INDEX(Historical!$C$7:$C$1190,MATCH(B495,Historical!$B$7:$B$1192,0))/INDEX(Historical!$M$7:$M$1190,MATCH(B495,Historical!$B$7:$B$1192,0)))^(1/10)-1)*100)</f>
        <v>12.854341240195065</v>
      </c>
      <c r="W495" s="475">
        <f t="shared" si="125"/>
        <v>0.65714585928027436</v>
      </c>
      <c r="X495" s="476">
        <f t="shared" si="126"/>
        <v>2.1997857082733998</v>
      </c>
      <c r="Y495" s="451"/>
      <c r="Z495" s="430">
        <f t="shared" si="127"/>
        <v>46.448087431693985</v>
      </c>
      <c r="AA495" s="581">
        <f t="shared" si="128"/>
        <v>14.169398907103824</v>
      </c>
      <c r="AB495" s="406">
        <v>12</v>
      </c>
      <c r="AC495" s="568">
        <v>14.64</v>
      </c>
      <c r="AD495" s="568">
        <v>1.1499999999999999</v>
      </c>
      <c r="AE495" s="568">
        <v>2.42</v>
      </c>
      <c r="AF495" s="568">
        <v>1.58</v>
      </c>
      <c r="AG495" s="568">
        <v>11.19</v>
      </c>
      <c r="AH495" s="568">
        <v>12.959999999999999</v>
      </c>
      <c r="AI495" s="568">
        <v>12.64</v>
      </c>
      <c r="AJ495" s="568">
        <v>3.84</v>
      </c>
      <c r="AK495" s="568">
        <v>12.34</v>
      </c>
      <c r="AL495" s="576">
        <v>81690</v>
      </c>
      <c r="AM495" s="571">
        <v>0.41000000000000003</v>
      </c>
      <c r="AN495" s="568">
        <v>1.07</v>
      </c>
      <c r="AO495" s="510">
        <f t="shared" si="129"/>
        <v>-2.4441654818962526</v>
      </c>
      <c r="AP495" s="511">
        <f t="shared" si="130"/>
        <v>11.725233425207572</v>
      </c>
      <c r="AQ495" s="582">
        <f t="shared" si="131"/>
        <v>-0.24997850576886638</v>
      </c>
      <c r="AR495" s="430">
        <f>INDEX(Historical!$C$7:$C$1190,MATCH(B495,Historical!$B$7:$B$1214,0))*IF(AH495="n/a",1.03,IF(AH495&lt;0,1.01,IF(AH495&gt;10,1.1,(1+AH495/100))))</f>
        <v>6.9300000000000006</v>
      </c>
      <c r="AS495" s="581">
        <f t="shared" si="132"/>
        <v>7.6230000000000011</v>
      </c>
      <c r="AT495" s="581">
        <f t="shared" si="137"/>
        <v>8.3853000000000026</v>
      </c>
      <c r="AU495" s="581">
        <f t="shared" si="137"/>
        <v>9.2238300000000031</v>
      </c>
      <c r="AV495" s="581">
        <f t="shared" si="137"/>
        <v>10.146213000000005</v>
      </c>
      <c r="AW495" s="430">
        <f t="shared" si="133"/>
        <v>42.308343000000008</v>
      </c>
      <c r="AX495" s="516">
        <f t="shared" si="134"/>
        <v>20.395460374084077</v>
      </c>
      <c r="AY495" s="606">
        <v>1.1100000000000001</v>
      </c>
      <c r="AZ495" s="571">
        <v>42.94</v>
      </c>
      <c r="BA495" s="571">
        <v>-4.08</v>
      </c>
      <c r="BB495" s="571">
        <v>7.3</v>
      </c>
      <c r="BC495" s="571">
        <v>11.12</v>
      </c>
      <c r="BD495" s="591"/>
      <c r="BE495" s="421">
        <v>2011</v>
      </c>
      <c r="BF495" s="421">
        <f t="shared" si="136"/>
        <v>1</v>
      </c>
      <c r="BG495" s="578">
        <v>1.1100000000000001</v>
      </c>
      <c r="BH495" t="s">
        <v>3876</v>
      </c>
      <c r="BI495" t="s">
        <v>3877</v>
      </c>
    </row>
    <row r="496" spans="1:61" s="8" customFormat="1" ht="12.75" customHeight="1" x14ac:dyDescent="0.25">
      <c r="A496" s="95" t="s">
        <v>4441</v>
      </c>
      <c r="B496" s="409" t="s">
        <v>306</v>
      </c>
      <c r="C496" s="734" t="s">
        <v>111</v>
      </c>
      <c r="D496" s="734" t="s">
        <v>209</v>
      </c>
      <c r="E496" s="504">
        <v>49</v>
      </c>
      <c r="F496" s="33">
        <v>53</v>
      </c>
      <c r="G496" s="33" t="s">
        <v>36</v>
      </c>
      <c r="H496" s="33" t="s">
        <v>36</v>
      </c>
      <c r="I496" s="568">
        <v>107.53</v>
      </c>
      <c r="J496" s="430">
        <f t="shared" si="122"/>
        <v>0.92997303078210736</v>
      </c>
      <c r="K496" s="575">
        <v>0.25</v>
      </c>
      <c r="L496" s="406">
        <v>4</v>
      </c>
      <c r="M496" s="423">
        <f t="shared" si="123"/>
        <v>1</v>
      </c>
      <c r="N496" s="183" t="s">
        <v>267</v>
      </c>
      <c r="O496" s="505">
        <v>0.23</v>
      </c>
      <c r="P496" s="422">
        <v>45681</v>
      </c>
      <c r="Q496" s="422">
        <v>45695</v>
      </c>
      <c r="R496" s="423">
        <f t="shared" si="124"/>
        <v>8.6956521739130395</v>
      </c>
      <c r="S496" s="474">
        <f>IF(INDEX(Historical!$D$7:$D$1190,MATCH(B496,Historical!$B$7:$B$1192,0))=0,"n/a",(INDEX(Historical!$C$7:$C$1190,MATCH(B496,Historical!$B$7:$B$1192,0))/INDEX(Historical!$D$7:$D$1190,MATCH(B496,Historical!$B$7:$B$1192,0))-1)*100)</f>
        <v>4.5454545454545414</v>
      </c>
      <c r="T496" s="474">
        <f>IF(INDEX(Historical!$F$7:$F$1190,MATCH(B496,Historical!$B$7:$B$1192,0))=0,"n/a",((INDEX(Historical!$C$7:$C$1190,MATCH(B496,Historical!$B$7:$B$1192,0))/INDEX(Historical!$F$7:$F$1190,MATCH(B496,Historical!$B$7:$B$1192,0)))^(1/3)-1)*100)</f>
        <v>4.7689553171647248</v>
      </c>
      <c r="U496" s="474">
        <f>IF(INDEX(Historical!$H$7:$H$1190,MATCH(B496,Historical!$B$7:$B$1192,0))=0,"n/a",((INDEX(Historical!$C$7:$C$1190,MATCH(B496,Historical!$B$7:$B$1192,0))/INDEX(Historical!$H$7:$H$1190,MATCH(B496,Historical!$B$7:$B$1192,0)))^(1/5)-1)*100)</f>
        <v>5.0246072638682637</v>
      </c>
      <c r="V496" s="474">
        <f>IF(INDEX(Historical!$M$7:$M$1190,MATCH(B496,Historical!$B$7:$B$1192,0))=0,"n/a",((INDEX(Historical!$C$7:$C$1190,MATCH(B496,Historical!$B$7:$B$1192,0))/INDEX(Historical!$M$7:$M$1190,MATCH(B496,Historical!$B$7:$B$1192,0)))^(1/10)-1)*100)</f>
        <v>2.2183776939537214</v>
      </c>
      <c r="W496" s="475">
        <f t="shared" si="125"/>
        <v>2.2649917899747347</v>
      </c>
      <c r="X496" s="476">
        <f t="shared" si="126"/>
        <v>0.40553730943246685</v>
      </c>
      <c r="Y496" s="452" t="s">
        <v>4837</v>
      </c>
      <c r="Z496" s="430">
        <f t="shared" si="127"/>
        <v>27.322404371584696</v>
      </c>
      <c r="AA496" s="581">
        <f t="shared" si="128"/>
        <v>29.379781420765028</v>
      </c>
      <c r="AB496" s="406">
        <v>12</v>
      </c>
      <c r="AC496" s="568">
        <v>3.66</v>
      </c>
      <c r="AD496" s="568">
        <v>2.97</v>
      </c>
      <c r="AE496" s="568">
        <v>4.3</v>
      </c>
      <c r="AF496" s="568">
        <v>4.8</v>
      </c>
      <c r="AG496" s="568">
        <v>17.150000000000002</v>
      </c>
      <c r="AH496" s="569">
        <v>11.59</v>
      </c>
      <c r="AI496" s="569">
        <v>10.07</v>
      </c>
      <c r="AJ496" s="568">
        <v>12.389999999999999</v>
      </c>
      <c r="AK496" s="568">
        <v>9.9</v>
      </c>
      <c r="AL496" s="576">
        <v>17630</v>
      </c>
      <c r="AM496" s="571">
        <v>0.62</v>
      </c>
      <c r="AN496" s="568">
        <v>0.41</v>
      </c>
      <c r="AO496" s="510">
        <f t="shared" si="129"/>
        <v>-23.425201126114658</v>
      </c>
      <c r="AP496" s="511">
        <f t="shared" si="130"/>
        <v>5.9545802946503708</v>
      </c>
      <c r="AQ496" s="582">
        <f t="shared" si="131"/>
        <v>150.35348415982827</v>
      </c>
      <c r="AR496" s="430">
        <f>INDEX(Historical!$C$7:$C$1190,MATCH(B496,Historical!$B$7:$B$1214,0))*IF(AH496="n/a",1.03,IF(AH496&lt;0,1.01,IF(AH496&gt;10,1.1,(1+AH496/100))))</f>
        <v>1.0120000000000002</v>
      </c>
      <c r="AS496" s="581">
        <f t="shared" si="132"/>
        <v>1.1132000000000004</v>
      </c>
      <c r="AT496" s="581">
        <f t="shared" si="137"/>
        <v>1.2234068000000005</v>
      </c>
      <c r="AU496" s="581">
        <f t="shared" si="137"/>
        <v>1.3445240732000006</v>
      </c>
      <c r="AV496" s="581">
        <f t="shared" si="137"/>
        <v>1.4776319564468006</v>
      </c>
      <c r="AW496" s="430">
        <f t="shared" si="133"/>
        <v>6.1707628296468018</v>
      </c>
      <c r="AX496" s="516">
        <f t="shared" si="134"/>
        <v>5.7386430109242088</v>
      </c>
      <c r="AY496" s="606">
        <v>1.0900000000000001</v>
      </c>
      <c r="AZ496" s="571">
        <v>44.82</v>
      </c>
      <c r="BA496" s="571">
        <v>-2.87</v>
      </c>
      <c r="BB496" s="571">
        <v>2.73</v>
      </c>
      <c r="BC496" s="571">
        <v>8.99</v>
      </c>
      <c r="BD496" s="591"/>
      <c r="BE496" s="421">
        <v>1977</v>
      </c>
      <c r="BF496" s="421">
        <f t="shared" si="136"/>
        <v>5</v>
      </c>
      <c r="BG496" s="578">
        <v>9.36</v>
      </c>
      <c r="BH496" t="s">
        <v>3876</v>
      </c>
      <c r="BI496" t="s">
        <v>3877</v>
      </c>
    </row>
    <row r="497" spans="1:61" s="8" customFormat="1" ht="12.75" customHeight="1" x14ac:dyDescent="0.25">
      <c r="A497" s="95" t="s">
        <v>4442</v>
      </c>
      <c r="B497" s="409" t="s">
        <v>1454</v>
      </c>
      <c r="C497" s="734" t="s">
        <v>130</v>
      </c>
      <c r="D497" s="734" t="s">
        <v>3644</v>
      </c>
      <c r="E497" s="504">
        <v>13</v>
      </c>
      <c r="F497" s="33">
        <v>382</v>
      </c>
      <c r="G497" s="33" t="s">
        <v>36</v>
      </c>
      <c r="H497" s="33" t="s">
        <v>36</v>
      </c>
      <c r="I497" s="573">
        <v>89.36</v>
      </c>
      <c r="J497" s="430">
        <f t="shared" si="122"/>
        <v>4.0062667860340202</v>
      </c>
      <c r="K497" s="575">
        <v>0.89500000000000002</v>
      </c>
      <c r="L497" s="406">
        <v>4</v>
      </c>
      <c r="M497" s="423">
        <f t="shared" si="123"/>
        <v>3.58</v>
      </c>
      <c r="N497" s="183" t="s">
        <v>118</v>
      </c>
      <c r="O497" s="505">
        <v>0.88</v>
      </c>
      <c r="P497" s="422">
        <v>45600</v>
      </c>
      <c r="Q497" s="422">
        <v>45628</v>
      </c>
      <c r="R497" s="423">
        <f t="shared" si="124"/>
        <v>1.7045454545454561</v>
      </c>
      <c r="S497" s="474">
        <f>IF(INDEX(Historical!$D$7:$D$1190,MATCH(B497,Historical!$B$7:$B$1192,0))=0,"n/a",(INDEX(Historical!$C$7:$C$1190,MATCH(B497,Historical!$B$7:$B$1192,0))/INDEX(Historical!$D$7:$D$1190,MATCH(B497,Historical!$B$7:$B$1192,0))-1)*100)</f>
        <v>1.7266187050359649</v>
      </c>
      <c r="T497" s="474">
        <f>IF(INDEX(Historical!$F$7:$F$1190,MATCH(B497,Historical!$B$7:$B$1192,0))=0,"n/a",((INDEX(Historical!$C$7:$C$1190,MATCH(B497,Historical!$B$7:$B$1192,0))/INDEX(Historical!$F$7:$F$1190,MATCH(B497,Historical!$B$7:$B$1192,0)))^(1/3)-1)*100)</f>
        <v>1.9094170018149281</v>
      </c>
      <c r="U497" s="474">
        <f>IF(INDEX(Historical!$H$7:$H$1190,MATCH(B497,Historical!$B$7:$B$1192,0))=0,"n/a",((INDEX(Historical!$C$7:$C$1190,MATCH(B497,Historical!$B$7:$B$1192,0))/INDEX(Historical!$H$7:$H$1190,MATCH(B497,Historical!$B$7:$B$1192,0)))^(1/5)-1)*100)</f>
        <v>3.3709525552095609</v>
      </c>
      <c r="V497" s="474">
        <f>IF(INDEX(Historical!$M$7:$M$1190,MATCH(B497,Historical!$B$7:$B$1192,0))=0,"n/a",((INDEX(Historical!$C$7:$C$1190,MATCH(B497,Historical!$B$7:$B$1192,0))/INDEX(Historical!$M$7:$M$1190,MATCH(B497,Historical!$B$7:$B$1192,0)))^(1/10)-1)*100)</f>
        <v>4.4030989459347136</v>
      </c>
      <c r="W497" s="475">
        <f t="shared" si="125"/>
        <v>0.76558637373386507</v>
      </c>
      <c r="X497" s="476">
        <f t="shared" si="126"/>
        <v>1.8026484252457544</v>
      </c>
      <c r="Y497" s="433"/>
      <c r="Z497" s="430">
        <f t="shared" si="127"/>
        <v>73.814432989690729</v>
      </c>
      <c r="AA497" s="581">
        <f t="shared" si="128"/>
        <v>18.424742268041239</v>
      </c>
      <c r="AB497" s="406">
        <v>12</v>
      </c>
      <c r="AC497" s="568">
        <v>4.8499999999999996</v>
      </c>
      <c r="AD497" s="568">
        <v>5.41</v>
      </c>
      <c r="AE497" s="568">
        <v>2.0299999999999998</v>
      </c>
      <c r="AF497" s="568">
        <v>1.59</v>
      </c>
      <c r="AG497" s="568">
        <v>8.9</v>
      </c>
      <c r="AH497" s="568">
        <v>-13.059999999999999</v>
      </c>
      <c r="AI497" s="568">
        <v>6.5100000000000007</v>
      </c>
      <c r="AJ497" s="568">
        <v>1.87</v>
      </c>
      <c r="AK497" s="568">
        <v>3.4000000000000004</v>
      </c>
      <c r="AL497" s="576">
        <v>10670</v>
      </c>
      <c r="AM497" s="571">
        <v>0.28999999999999998</v>
      </c>
      <c r="AN497" s="568">
        <v>2.08</v>
      </c>
      <c r="AO497" s="510">
        <f t="shared" si="129"/>
        <v>-11.047522926797658</v>
      </c>
      <c r="AP497" s="511">
        <f t="shared" si="130"/>
        <v>7.3772193412435811</v>
      </c>
      <c r="AQ497" s="582">
        <f t="shared" si="131"/>
        <v>14.105877161297631</v>
      </c>
      <c r="AR497" s="430">
        <f>INDEX(Historical!$C$7:$C$1190,MATCH(B497,Historical!$B$7:$B$1214,0))*IF(AH497="n/a",1.03,IF(AH497&lt;0,1.01,IF(AH497&gt;10,1.1,(1+AH497/100))))</f>
        <v>3.5703500000000004</v>
      </c>
      <c r="AS497" s="581">
        <f t="shared" si="132"/>
        <v>3.8027797850000002</v>
      </c>
      <c r="AT497" s="581">
        <f t="shared" si="137"/>
        <v>3.9320742976900003</v>
      </c>
      <c r="AU497" s="581">
        <f t="shared" si="137"/>
        <v>4.0657648238114605</v>
      </c>
      <c r="AV497" s="581">
        <f t="shared" si="137"/>
        <v>4.2040008278210506</v>
      </c>
      <c r="AW497" s="430">
        <f t="shared" si="133"/>
        <v>19.574969734322512</v>
      </c>
      <c r="AX497" s="516">
        <f t="shared" si="134"/>
        <v>21.90574052632331</v>
      </c>
      <c r="AY497" s="606">
        <v>0.45</v>
      </c>
      <c r="AZ497" s="571">
        <v>9.68</v>
      </c>
      <c r="BA497" s="571">
        <v>-7.3999999999999995</v>
      </c>
      <c r="BB497" s="571">
        <v>-1.7500000000000002</v>
      </c>
      <c r="BC497" s="571">
        <v>-1.18</v>
      </c>
      <c r="BD497" s="591"/>
      <c r="BE497" s="421">
        <v>2013</v>
      </c>
      <c r="BF497" s="421">
        <f t="shared" si="136"/>
        <v>1</v>
      </c>
      <c r="BG497" s="578">
        <v>2.1</v>
      </c>
      <c r="BH497" t="s">
        <v>3876</v>
      </c>
      <c r="BI497" t="s">
        <v>3877</v>
      </c>
    </row>
    <row r="498" spans="1:61" s="8" customFormat="1" ht="12.75" customHeight="1" x14ac:dyDescent="0.25">
      <c r="A498" s="8" t="s">
        <v>4443</v>
      </c>
      <c r="B498" s="409" t="s">
        <v>1462</v>
      </c>
      <c r="C498" s="734" t="s">
        <v>243</v>
      </c>
      <c r="D498" s="734" t="s">
        <v>3672</v>
      </c>
      <c r="E498" s="504">
        <v>15</v>
      </c>
      <c r="F498" s="33">
        <v>315</v>
      </c>
      <c r="G498" s="33" t="s">
        <v>105</v>
      </c>
      <c r="H498" s="33" t="s">
        <v>105</v>
      </c>
      <c r="I498" s="573">
        <v>310.70999999999998</v>
      </c>
      <c r="J498" s="430">
        <f t="shared" si="122"/>
        <v>1.6092175984036561</v>
      </c>
      <c r="K498" s="575">
        <v>1.25</v>
      </c>
      <c r="L498" s="406">
        <v>4</v>
      </c>
      <c r="M498" s="423">
        <f t="shared" si="123"/>
        <v>5</v>
      </c>
      <c r="N498" s="183" t="s">
        <v>206</v>
      </c>
      <c r="O498" s="505">
        <v>1.2</v>
      </c>
      <c r="P498" s="422">
        <v>45792</v>
      </c>
      <c r="Q498" s="422">
        <v>45806</v>
      </c>
      <c r="R498" s="423">
        <f t="shared" si="124"/>
        <v>4.1666666666666705</v>
      </c>
      <c r="S498" s="474">
        <f>IF(INDEX(Historical!$D$7:$D$1190,MATCH(B498,Historical!$B$7:$B$1192,0))=0,"n/a",(INDEX(Historical!$C$7:$C$1190,MATCH(B498,Historical!$B$7:$B$1192,0))/INDEX(Historical!$D$7:$D$1190,MATCH(B498,Historical!$B$7:$B$1192,0))-1)*100)</f>
        <v>9.3023255813953654</v>
      </c>
      <c r="T498" s="474">
        <f>IF(INDEX(Historical!$F$7:$F$1190,MATCH(B498,Historical!$B$7:$B$1192,0))=0,"n/a",((INDEX(Historical!$C$7:$C$1190,MATCH(B498,Historical!$B$7:$B$1192,0))/INDEX(Historical!$F$7:$F$1190,MATCH(B498,Historical!$B$7:$B$1192,0)))^(1/3)-1)*100)</f>
        <v>16.402023836107226</v>
      </c>
      <c r="U498" s="474">
        <f>IF(INDEX(Historical!$H$7:$H$1190,MATCH(B498,Historical!$B$7:$B$1192,0))=0,"n/a",((INDEX(Historical!$C$7:$C$1190,MATCH(B498,Historical!$B$7:$B$1192,0))/INDEX(Historical!$H$7:$H$1190,MATCH(B498,Historical!$B$7:$B$1192,0)))^(1/5)-1)*100)</f>
        <v>17.483185214392606</v>
      </c>
      <c r="V498" s="474">
        <f>IF(INDEX(Historical!$M$7:$M$1190,MATCH(B498,Historical!$B$7:$B$1192,0))=0,"n/a",((INDEX(Historical!$C$7:$C$1190,MATCH(B498,Historical!$B$7:$B$1192,0))/INDEX(Historical!$M$7:$M$1190,MATCH(B498,Historical!$B$7:$B$1192,0)))^(1/10)-1)*100)</f>
        <v>18.650041162978461</v>
      </c>
      <c r="W498" s="475">
        <f t="shared" si="125"/>
        <v>0.93743413548587018</v>
      </c>
      <c r="X498" s="476">
        <f t="shared" si="126"/>
        <v>1.4520917952153327</v>
      </c>
      <c r="Y498" s="433"/>
      <c r="Z498" s="430">
        <f t="shared" si="127"/>
        <v>46.125461254612546</v>
      </c>
      <c r="AA498" s="581">
        <f t="shared" si="128"/>
        <v>28.663284132841326</v>
      </c>
      <c r="AB498" s="406">
        <v>12</v>
      </c>
      <c r="AC498" s="568">
        <v>10.84</v>
      </c>
      <c r="AD498" s="568">
        <v>5.56</v>
      </c>
      <c r="AE498" s="568">
        <v>2.2000000000000002</v>
      </c>
      <c r="AF498" s="568">
        <v>8.92</v>
      </c>
      <c r="AG498" s="568">
        <v>30.020000000000003</v>
      </c>
      <c r="AH498" s="568">
        <v>-1.9</v>
      </c>
      <c r="AI498" s="568">
        <v>8.42</v>
      </c>
      <c r="AJ498" s="568">
        <v>12.04</v>
      </c>
      <c r="AK498" s="568">
        <v>5.16</v>
      </c>
      <c r="AL498" s="576">
        <v>11600</v>
      </c>
      <c r="AM498" s="571">
        <v>3.05</v>
      </c>
      <c r="AN498" s="568">
        <v>1.2</v>
      </c>
      <c r="AO498" s="510">
        <f t="shared" si="129"/>
        <v>-9.5708813200450642</v>
      </c>
      <c r="AP498" s="511">
        <f t="shared" si="130"/>
        <v>19.092402812796262</v>
      </c>
      <c r="AQ498" s="582">
        <f t="shared" si="131"/>
        <v>237.09642172526154</v>
      </c>
      <c r="AR498" s="430">
        <f>INDEX(Historical!$C$7:$C$1190,MATCH(B498,Historical!$B$7:$B$1214,0))*IF(AH498="n/a",1.03,IF(AH498&lt;0,1.01,IF(AH498&gt;10,1.1,(1+AH498/100))))</f>
        <v>4.7469999999999999</v>
      </c>
      <c r="AS498" s="581">
        <f t="shared" si="132"/>
        <v>5.1466973999999999</v>
      </c>
      <c r="AT498" s="581">
        <f t="shared" si="137"/>
        <v>5.4122669858400005</v>
      </c>
      <c r="AU498" s="581">
        <f t="shared" si="137"/>
        <v>5.6915399623093448</v>
      </c>
      <c r="AV498" s="581">
        <f t="shared" si="137"/>
        <v>5.9852234243645075</v>
      </c>
      <c r="AW498" s="430">
        <f t="shared" si="133"/>
        <v>26.982727772513854</v>
      </c>
      <c r="AX498" s="516">
        <f t="shared" si="134"/>
        <v>8.6842160768928771</v>
      </c>
      <c r="AY498" s="606">
        <v>1.08</v>
      </c>
      <c r="AZ498" s="571">
        <v>10.09</v>
      </c>
      <c r="BA498" s="571">
        <v>-21.46</v>
      </c>
      <c r="BB498" s="571">
        <v>0.61</v>
      </c>
      <c r="BC498" s="571">
        <v>-4.68</v>
      </c>
      <c r="BD498" s="591"/>
      <c r="BE498" s="421">
        <v>2011</v>
      </c>
      <c r="BF498" s="421">
        <f t="shared" si="136"/>
        <v>1</v>
      </c>
      <c r="BG498" s="578">
        <v>11.18</v>
      </c>
      <c r="BH498" t="s">
        <v>3876</v>
      </c>
      <c r="BI498" t="s">
        <v>3877</v>
      </c>
    </row>
    <row r="499" spans="1:61" s="8" customFormat="1" ht="12.75" customHeight="1" x14ac:dyDescent="0.25">
      <c r="A499" s="95" t="s">
        <v>4444</v>
      </c>
      <c r="B499" s="409" t="s">
        <v>699</v>
      </c>
      <c r="C499" s="734" t="s">
        <v>130</v>
      </c>
      <c r="D499" s="734" t="s">
        <v>3644</v>
      </c>
      <c r="E499" s="504">
        <v>20</v>
      </c>
      <c r="F499" s="33">
        <v>209</v>
      </c>
      <c r="G499" s="33" t="s">
        <v>105</v>
      </c>
      <c r="H499" s="33" t="s">
        <v>105</v>
      </c>
      <c r="I499" s="573">
        <v>42.78</v>
      </c>
      <c r="J499" s="430">
        <f t="shared" si="122"/>
        <v>4.9088359046283312</v>
      </c>
      <c r="K499" s="575">
        <v>0.52500000000000002</v>
      </c>
      <c r="L499" s="406">
        <v>4</v>
      </c>
      <c r="M499" s="423">
        <f t="shared" si="123"/>
        <v>2.1</v>
      </c>
      <c r="N499" s="183" t="s">
        <v>216</v>
      </c>
      <c r="O499" s="505">
        <v>0.5</v>
      </c>
      <c r="P499" s="422">
        <v>45832</v>
      </c>
      <c r="Q499" s="422">
        <v>45853</v>
      </c>
      <c r="R499" s="423">
        <f t="shared" si="124"/>
        <v>5.0000000000000044</v>
      </c>
      <c r="S499" s="474">
        <f>IF(INDEX(Historical!$D$7:$D$1190,MATCH(B499,Historical!$B$7:$B$1192,0))=0,"n/a",(INDEX(Historical!$C$7:$C$1190,MATCH(B499,Historical!$B$7:$B$1192,0))/INDEX(Historical!$D$7:$D$1190,MATCH(B499,Historical!$B$7:$B$1192,0))-1)*100)</f>
        <v>5.1212938005390729</v>
      </c>
      <c r="T499" s="474">
        <f>IF(INDEX(Historical!$F$7:$F$1190,MATCH(B499,Historical!$B$7:$B$1192,0))=0,"n/a",((INDEX(Historical!$C$7:$C$1190,MATCH(B499,Historical!$B$7:$B$1192,0))/INDEX(Historical!$F$7:$F$1190,MATCH(B499,Historical!$B$7:$B$1192,0)))^(1/3)-1)*100)</f>
        <v>5.1977860665757269</v>
      </c>
      <c r="U499" s="474">
        <f>IF(INDEX(Historical!$H$7:$H$1190,MATCH(B499,Historical!$B$7:$B$1192,0))=0,"n/a",((INDEX(Historical!$C$7:$C$1190,MATCH(B499,Historical!$B$7:$B$1192,0))/INDEX(Historical!$H$7:$H$1190,MATCH(B499,Historical!$B$7:$B$1192,0)))^(1/5)-1)*100)</f>
        <v>5.4577943305794463</v>
      </c>
      <c r="V499" s="474">
        <f>IF(INDEX(Historical!$M$7:$M$1190,MATCH(B499,Historical!$B$7:$B$1192,0))=0,"n/a",((INDEX(Historical!$C$7:$C$1190,MATCH(B499,Historical!$B$7:$B$1192,0))/INDEX(Historical!$M$7:$M$1190,MATCH(B499,Historical!$B$7:$B$1192,0)))^(1/10)-1)*100)</f>
        <v>5.7964665811841343</v>
      </c>
      <c r="W499" s="475">
        <f t="shared" si="125"/>
        <v>0.94157263811301017</v>
      </c>
      <c r="X499" s="476">
        <f t="shared" si="126"/>
        <v>1.1637088124902872</v>
      </c>
      <c r="Y499" s="405"/>
      <c r="Z499" s="430">
        <f t="shared" si="127"/>
        <v>76.923076923076934</v>
      </c>
      <c r="AA499" s="581">
        <f t="shared" si="128"/>
        <v>15.670329670329672</v>
      </c>
      <c r="AB499" s="406">
        <v>12</v>
      </c>
      <c r="AC499" s="568">
        <v>2.73</v>
      </c>
      <c r="AD499" s="568">
        <v>4.0599999999999996</v>
      </c>
      <c r="AE499" s="568">
        <v>1.44</v>
      </c>
      <c r="AF499" s="568">
        <v>1.22</v>
      </c>
      <c r="AG499" s="568">
        <v>8.02</v>
      </c>
      <c r="AH499" s="568">
        <v>2.9000000000000004</v>
      </c>
      <c r="AI499" s="568">
        <v>4.7600000000000007</v>
      </c>
      <c r="AJ499" s="568">
        <v>4.6899999999999995</v>
      </c>
      <c r="AK499" s="568">
        <v>3.8699999999999997</v>
      </c>
      <c r="AL499" s="576">
        <v>4690</v>
      </c>
      <c r="AM499" s="571">
        <v>0.53</v>
      </c>
      <c r="AN499" s="568">
        <v>1.31</v>
      </c>
      <c r="AO499" s="510">
        <f t="shared" si="129"/>
        <v>-5.303699435121894</v>
      </c>
      <c r="AP499" s="511">
        <f t="shared" si="130"/>
        <v>10.366630235207777</v>
      </c>
      <c r="AQ499" s="582">
        <f t="shared" si="131"/>
        <v>-7.8219061989185157</v>
      </c>
      <c r="AR499" s="430">
        <f>INDEX(Historical!$C$7:$C$1190,MATCH(B499,Historical!$B$7:$B$1214,0))*IF(AH499="n/a",1.03,IF(AH499&lt;0,1.01,IF(AH499&gt;10,1.1,(1+AH499/100))))</f>
        <v>2.0065499999999998</v>
      </c>
      <c r="AS499" s="581">
        <f t="shared" si="132"/>
        <v>2.1020617800000001</v>
      </c>
      <c r="AT499" s="581">
        <f t="shared" si="137"/>
        <v>2.1834115708859998</v>
      </c>
      <c r="AU499" s="581">
        <f t="shared" si="137"/>
        <v>2.2679095986792879</v>
      </c>
      <c r="AV499" s="581">
        <f t="shared" si="137"/>
        <v>2.3556777001481763</v>
      </c>
      <c r="AW499" s="430">
        <f t="shared" si="133"/>
        <v>10.915610649713463</v>
      </c>
      <c r="AX499" s="516">
        <f t="shared" si="134"/>
        <v>25.515686418217538</v>
      </c>
      <c r="AY499" s="606">
        <v>0.65</v>
      </c>
      <c r="AZ499" s="571">
        <v>8.18</v>
      </c>
      <c r="BA499" s="571">
        <v>-14.180000000000001</v>
      </c>
      <c r="BB499" s="571">
        <v>3.2199999999999998</v>
      </c>
      <c r="BC499" s="571">
        <v>-0.12</v>
      </c>
      <c r="BD499" s="591"/>
      <c r="BE499" s="421">
        <v>2006</v>
      </c>
      <c r="BF499" s="421">
        <f t="shared" si="136"/>
        <v>2</v>
      </c>
      <c r="BG499" s="578">
        <v>2.42</v>
      </c>
      <c r="BH499" t="s">
        <v>3876</v>
      </c>
      <c r="BI499" t="s">
        <v>3877</v>
      </c>
    </row>
    <row r="500" spans="1:61" s="8" customFormat="1" ht="12.75" customHeight="1" x14ac:dyDescent="0.25">
      <c r="A500" s="8" t="s">
        <v>4445</v>
      </c>
      <c r="B500" s="409" t="s">
        <v>1464</v>
      </c>
      <c r="C500" s="734" t="s">
        <v>3535</v>
      </c>
      <c r="D500" s="734" t="s">
        <v>3641</v>
      </c>
      <c r="E500" s="504">
        <v>12</v>
      </c>
      <c r="F500" s="33">
        <v>435</v>
      </c>
      <c r="G500" s="33" t="s">
        <v>105</v>
      </c>
      <c r="H500" s="33" t="s">
        <v>105</v>
      </c>
      <c r="I500" s="573">
        <v>45.1</v>
      </c>
      <c r="J500" s="430">
        <f t="shared" si="122"/>
        <v>1.8625277161862526</v>
      </c>
      <c r="K500" s="575">
        <v>0.21</v>
      </c>
      <c r="L500" s="406">
        <v>4</v>
      </c>
      <c r="M500" s="423">
        <f t="shared" si="123"/>
        <v>0.84</v>
      </c>
      <c r="N500" s="183" t="s">
        <v>311</v>
      </c>
      <c r="O500" s="508">
        <v>0.2</v>
      </c>
      <c r="P500" s="422">
        <v>45625</v>
      </c>
      <c r="Q500" s="422">
        <v>45657</v>
      </c>
      <c r="R500" s="423">
        <f t="shared" si="124"/>
        <v>4.9999999999999902</v>
      </c>
      <c r="S500" s="474">
        <f>IF(INDEX(Historical!$D$7:$D$1190,MATCH(B500,Historical!$B$7:$B$1192,0))=0,"n/a",(INDEX(Historical!$C$7:$C$1190,MATCH(B500,Historical!$B$7:$B$1192,0))/INDEX(Historical!$D$7:$D$1190,MATCH(B500,Historical!$B$7:$B$1192,0))-1)*100)</f>
        <v>5.1948051948051965</v>
      </c>
      <c r="T500" s="474">
        <f>IF(INDEX(Historical!$F$7:$F$1190,MATCH(B500,Historical!$B$7:$B$1192,0))=0,"n/a",((INDEX(Historical!$C$7:$C$1190,MATCH(B500,Historical!$B$7:$B$1192,0))/INDEX(Historical!$F$7:$F$1190,MATCH(B500,Historical!$B$7:$B$1192,0)))^(1/3)-1)*100)</f>
        <v>14.471424255333186</v>
      </c>
      <c r="U500" s="474">
        <f>IF(INDEX(Historical!$H$7:$H$1190,MATCH(B500,Historical!$B$7:$B$1192,0))=0,"n/a",((INDEX(Historical!$C$7:$C$1190,MATCH(B500,Historical!$B$7:$B$1192,0))/INDEX(Historical!$H$7:$H$1190,MATCH(B500,Historical!$B$7:$B$1192,0)))^(1/5)-1)*100)</f>
        <v>18.272395980704047</v>
      </c>
      <c r="V500" s="474">
        <f>IF(INDEX(Historical!$M$7:$M$1190,MATCH(B500,Historical!$B$7:$B$1192,0))=0,"n/a",((INDEX(Historical!$C$7:$C$1190,MATCH(B500,Historical!$B$7:$B$1192,0))/INDEX(Historical!$M$7:$M$1190,MATCH(B500,Historical!$B$7:$B$1192,0)))^(1/10)-1)*100)</f>
        <v>13.921641423114227</v>
      </c>
      <c r="W500" s="475">
        <f t="shared" si="125"/>
        <v>1.3125173551996694</v>
      </c>
      <c r="X500" s="476" t="str">
        <f t="shared" si="126"/>
        <v>n/a</v>
      </c>
      <c r="Y500" s="717" t="s">
        <v>3523</v>
      </c>
      <c r="Z500" s="430">
        <f t="shared" si="127"/>
        <v>142.37288135593221</v>
      </c>
      <c r="AA500" s="581">
        <f t="shared" si="128"/>
        <v>76.440677966101703</v>
      </c>
      <c r="AB500" s="406">
        <v>12</v>
      </c>
      <c r="AC500" s="568">
        <v>0.59</v>
      </c>
      <c r="AD500" s="568">
        <v>3.35</v>
      </c>
      <c r="AE500" s="568">
        <v>5.72</v>
      </c>
      <c r="AF500" s="568">
        <v>3.6</v>
      </c>
      <c r="AG500" s="568">
        <v>4.68</v>
      </c>
      <c r="AH500" s="568">
        <v>13.100000000000001</v>
      </c>
      <c r="AI500" s="568">
        <v>29.880000000000003</v>
      </c>
      <c r="AJ500" s="568">
        <v>-29.520000000000003</v>
      </c>
      <c r="AK500" s="568">
        <v>22.84</v>
      </c>
      <c r="AL500" s="576">
        <v>2530</v>
      </c>
      <c r="AM500" s="571">
        <v>2.2200000000000002</v>
      </c>
      <c r="AN500" s="568">
        <v>0</v>
      </c>
      <c r="AO500" s="510">
        <f t="shared" si="129"/>
        <v>-56.305754269211405</v>
      </c>
      <c r="AP500" s="511">
        <f t="shared" si="130"/>
        <v>20.134923696890301</v>
      </c>
      <c r="AQ500" s="582">
        <f t="shared" si="131"/>
        <v>249.72143878487447</v>
      </c>
      <c r="AR500" s="430">
        <f>INDEX(Historical!$C$7:$C$1190,MATCH(B500,Historical!$B$7:$B$1214,0))*IF(AH500="n/a",1.03,IF(AH500&lt;0,1.01,IF(AH500&gt;10,1.1,(1+AH500/100))))</f>
        <v>0.89100000000000013</v>
      </c>
      <c r="AS500" s="581">
        <f t="shared" si="132"/>
        <v>0.98010000000000019</v>
      </c>
      <c r="AT500" s="581">
        <f t="shared" si="137"/>
        <v>1.0781100000000003</v>
      </c>
      <c r="AU500" s="581">
        <f t="shared" si="137"/>
        <v>1.1859210000000004</v>
      </c>
      <c r="AV500" s="581">
        <f t="shared" si="137"/>
        <v>1.3045131000000005</v>
      </c>
      <c r="AW500" s="430">
        <f t="shared" si="133"/>
        <v>5.4396441000000015</v>
      </c>
      <c r="AX500" s="516">
        <f t="shared" si="134"/>
        <v>12.061295121951222</v>
      </c>
      <c r="AY500" s="606">
        <v>1.37</v>
      </c>
      <c r="AZ500" s="571">
        <v>14.09</v>
      </c>
      <c r="BA500" s="571">
        <v>-35.14</v>
      </c>
      <c r="BB500" s="571">
        <v>-12.19</v>
      </c>
      <c r="BC500" s="571">
        <v>-19.32</v>
      </c>
      <c r="BD500" s="591"/>
      <c r="BE500" s="421">
        <v>2013</v>
      </c>
      <c r="BF500" s="421">
        <f t="shared" si="136"/>
        <v>1</v>
      </c>
      <c r="BG500" s="578">
        <v>4.1900000000000004</v>
      </c>
      <c r="BH500" t="s">
        <v>3876</v>
      </c>
      <c r="BI500" t="s">
        <v>3877</v>
      </c>
    </row>
    <row r="501" spans="1:61" s="8" customFormat="1" ht="12.75" customHeight="1" x14ac:dyDescent="0.25">
      <c r="A501" s="8" t="s">
        <v>4447</v>
      </c>
      <c r="B501" s="409" t="s">
        <v>313</v>
      </c>
      <c r="C501" s="734" t="s">
        <v>122</v>
      </c>
      <c r="D501" s="734" t="s">
        <v>3518</v>
      </c>
      <c r="E501" s="504">
        <v>54</v>
      </c>
      <c r="F501" s="33">
        <v>34</v>
      </c>
      <c r="G501" s="33" t="s">
        <v>36</v>
      </c>
      <c r="H501" s="33" t="s">
        <v>114</v>
      </c>
      <c r="I501" s="568">
        <v>111.23</v>
      </c>
      <c r="J501" s="430">
        <f t="shared" si="122"/>
        <v>2.5532680032365365</v>
      </c>
      <c r="K501" s="575">
        <v>0.71</v>
      </c>
      <c r="L501" s="406">
        <v>4</v>
      </c>
      <c r="M501" s="423">
        <f t="shared" si="123"/>
        <v>2.84</v>
      </c>
      <c r="N501" s="183" t="s">
        <v>110</v>
      </c>
      <c r="O501" s="505">
        <v>0.68</v>
      </c>
      <c r="P501" s="422">
        <v>45880</v>
      </c>
      <c r="Q501" s="422">
        <v>45912</v>
      </c>
      <c r="R501" s="423">
        <f t="shared" si="124"/>
        <v>4.4117647058823399</v>
      </c>
      <c r="S501" s="474">
        <f>IF(INDEX(Historical!$D$7:$D$1190,MATCH(B501,Historical!$B$7:$B$1192,0))=0,"n/a",(INDEX(Historical!$C$7:$C$1190,MATCH(B501,Historical!$B$7:$B$1192,0))/INDEX(Historical!$D$7:$D$1190,MATCH(B501,Historical!$B$7:$B$1192,0))-1)*100)</f>
        <v>4.7244094488189115</v>
      </c>
      <c r="T501" s="474">
        <f>IF(INDEX(Historical!$F$7:$F$1190,MATCH(B501,Historical!$B$7:$B$1192,0))=0,"n/a",((INDEX(Historical!$C$7:$C$1190,MATCH(B501,Historical!$B$7:$B$1192,0))/INDEX(Historical!$F$7:$F$1190,MATCH(B501,Historical!$B$7:$B$1192,0)))^(1/3)-1)*100)</f>
        <v>5.5822872144242197</v>
      </c>
      <c r="U501" s="474">
        <f>IF(INDEX(Historical!$H$7:$H$1190,MATCH(B501,Historical!$B$7:$B$1192,0))=0,"n/a",((INDEX(Historical!$C$7:$C$1190,MATCH(B501,Historical!$B$7:$B$1192,0))/INDEX(Historical!$H$7:$H$1190,MATCH(B501,Historical!$B$7:$B$1192,0)))^(1/5)-1)*100)</f>
        <v>6.0823884359063607</v>
      </c>
      <c r="V501" s="474">
        <f>IF(INDEX(Historical!$M$7:$M$1190,MATCH(B501,Historical!$B$7:$B$1192,0))=0,"n/a",((INDEX(Historical!$C$7:$C$1190,MATCH(B501,Historical!$B$7:$B$1192,0))/INDEX(Historical!$M$7:$M$1190,MATCH(B501,Historical!$B$7:$B$1192,0)))^(1/10)-1)*100)</f>
        <v>7.3398623684679531</v>
      </c>
      <c r="W501" s="475">
        <f t="shared" si="125"/>
        <v>0.82867881311185065</v>
      </c>
      <c r="X501" s="476">
        <f t="shared" si="126"/>
        <v>2.244423777087218</v>
      </c>
      <c r="Y501" s="442"/>
      <c r="Z501" s="430">
        <f t="shared" si="127"/>
        <v>50.354609929078009</v>
      </c>
      <c r="AA501" s="581">
        <f t="shared" si="128"/>
        <v>19.721631205673759</v>
      </c>
      <c r="AB501" s="406">
        <v>12</v>
      </c>
      <c r="AC501" s="568">
        <v>5.64</v>
      </c>
      <c r="AD501" s="568">
        <v>3.26</v>
      </c>
      <c r="AE501" s="568">
        <v>1.55</v>
      </c>
      <c r="AF501" s="568">
        <v>3.31</v>
      </c>
      <c r="AG501" s="568">
        <v>16.88</v>
      </c>
      <c r="AH501" s="568">
        <v>0.13</v>
      </c>
      <c r="AI501" s="568">
        <v>8.7900000000000009</v>
      </c>
      <c r="AJ501" s="568">
        <v>2.71</v>
      </c>
      <c r="AK501" s="568">
        <v>6.05</v>
      </c>
      <c r="AL501" s="576">
        <v>25100</v>
      </c>
      <c r="AM501" s="571">
        <v>0.16999999999999998</v>
      </c>
      <c r="AN501" s="568">
        <v>1.05</v>
      </c>
      <c r="AO501" s="510">
        <f t="shared" si="129"/>
        <v>-11.085974766530862</v>
      </c>
      <c r="AP501" s="511">
        <f t="shared" si="130"/>
        <v>8.6356564391428972</v>
      </c>
      <c r="AQ501" s="582">
        <f t="shared" si="131"/>
        <v>70.331179752569952</v>
      </c>
      <c r="AR501" s="430">
        <f>INDEX(Historical!$C$7:$C$1190,MATCH(B501,Historical!$B$7:$B$1214,0))*IF(AH501="n/a",1.03,IF(AH501&lt;0,1.01,IF(AH501&gt;10,1.1,(1+AH501/100))))</f>
        <v>2.6634580000000003</v>
      </c>
      <c r="AS501" s="581">
        <f t="shared" si="132"/>
        <v>2.8975759582000005</v>
      </c>
      <c r="AT501" s="581">
        <f t="shared" si="137"/>
        <v>3.0728793036711006</v>
      </c>
      <c r="AU501" s="581">
        <f t="shared" si="137"/>
        <v>3.2587885015432021</v>
      </c>
      <c r="AV501" s="581">
        <f t="shared" si="137"/>
        <v>3.4559452058865658</v>
      </c>
      <c r="AW501" s="430">
        <f t="shared" si="133"/>
        <v>15.348646969300871</v>
      </c>
      <c r="AX501" s="516">
        <f t="shared" si="134"/>
        <v>13.799017323834281</v>
      </c>
      <c r="AY501" s="606">
        <v>1.1399999999999999</v>
      </c>
      <c r="AZ501" s="571">
        <v>23.26</v>
      </c>
      <c r="BA501" s="571">
        <v>-18.95</v>
      </c>
      <c r="BB501" s="571">
        <v>-1.21</v>
      </c>
      <c r="BC501" s="571">
        <v>-2.29</v>
      </c>
      <c r="BD501" s="591"/>
      <c r="BE501" s="421">
        <v>1972</v>
      </c>
      <c r="BF501" s="421">
        <f t="shared" si="136"/>
        <v>6</v>
      </c>
      <c r="BG501" s="578">
        <v>5.91</v>
      </c>
      <c r="BH501" t="s">
        <v>3876</v>
      </c>
      <c r="BI501" t="s">
        <v>3877</v>
      </c>
    </row>
    <row r="502" spans="1:61" s="8" customFormat="1" ht="12.75" customHeight="1" x14ac:dyDescent="0.25">
      <c r="A502" s="95" t="s">
        <v>1441</v>
      </c>
      <c r="B502" s="409" t="s">
        <v>1442</v>
      </c>
      <c r="C502" s="734" t="s">
        <v>107</v>
      </c>
      <c r="D502" s="734" t="s">
        <v>3652</v>
      </c>
      <c r="E502" s="504">
        <v>14</v>
      </c>
      <c r="F502" s="33">
        <v>375</v>
      </c>
      <c r="G502" s="33" t="s">
        <v>105</v>
      </c>
      <c r="H502" s="33" t="s">
        <v>105</v>
      </c>
      <c r="I502" s="573">
        <v>52</v>
      </c>
      <c r="J502" s="430">
        <f t="shared" si="122"/>
        <v>2.5384615384615388</v>
      </c>
      <c r="K502" s="575">
        <v>0.33</v>
      </c>
      <c r="L502" s="406">
        <v>4</v>
      </c>
      <c r="M502" s="423">
        <f t="shared" si="123"/>
        <v>1.32</v>
      </c>
      <c r="N502" s="183" t="s">
        <v>150</v>
      </c>
      <c r="O502" s="505">
        <v>0.32</v>
      </c>
      <c r="P502" s="422">
        <v>45915</v>
      </c>
      <c r="Q502" s="422">
        <v>45930</v>
      </c>
      <c r="R502" s="423">
        <f t="shared" si="124"/>
        <v>3.1250000000000027</v>
      </c>
      <c r="S502" s="474">
        <f>IF(INDEX(Historical!$D$7:$D$1190,MATCH(B502,Historical!$B$7:$B$1192,0))=0,"n/a",(INDEX(Historical!$C$7:$C$1190,MATCH(B502,Historical!$B$7:$B$1192,0))/INDEX(Historical!$D$7:$D$1190,MATCH(B502,Historical!$B$7:$B$1192,0))-1)*100)</f>
        <v>7.5819672131147708</v>
      </c>
      <c r="T502" s="474">
        <f>IF(INDEX(Historical!$F$7:$F$1190,MATCH(B502,Historical!$B$7:$B$1192,0))=0,"n/a",((INDEX(Historical!$C$7:$C$1190,MATCH(B502,Historical!$B$7:$B$1192,0))/INDEX(Historical!$F$7:$F$1190,MATCH(B502,Historical!$B$7:$B$1192,0)))^(1/3)-1)*100)</f>
        <v>6.2177074522592912</v>
      </c>
      <c r="U502" s="474">
        <f>IF(INDEX(Historical!$H$7:$H$1190,MATCH(B502,Historical!$B$7:$B$1192,0))=0,"n/a",((INDEX(Historical!$C$7:$C$1190,MATCH(B502,Historical!$B$7:$B$1192,0))/INDEX(Historical!$H$7:$H$1190,MATCH(B502,Historical!$B$7:$B$1192,0)))^(1/5)-1)*100)</f>
        <v>7.06528829442854</v>
      </c>
      <c r="V502" s="474">
        <f>IF(INDEX(Historical!$M$7:$M$1190,MATCH(B502,Historical!$B$7:$B$1192,0))=0,"n/a",((INDEX(Historical!$C$7:$C$1190,MATCH(B502,Historical!$B$7:$B$1192,0))/INDEX(Historical!$M$7:$M$1190,MATCH(B502,Historical!$B$7:$B$1192,0)))^(1/10)-1)*100)</f>
        <v>9.5347471841342966</v>
      </c>
      <c r="W502" s="475">
        <f t="shared" si="125"/>
        <v>0.74100426135945108</v>
      </c>
      <c r="X502" s="476" t="str">
        <f t="shared" si="126"/>
        <v>n/a</v>
      </c>
      <c r="Y502" s="438"/>
      <c r="Z502" s="430" t="str">
        <f t="shared" si="127"/>
        <v>n/a</v>
      </c>
      <c r="AA502" s="581" t="str">
        <f t="shared" si="128"/>
        <v>n/a</v>
      </c>
      <c r="AB502" s="406">
        <v>12</v>
      </c>
      <c r="AC502" s="568" t="s">
        <v>135</v>
      </c>
      <c r="AD502" s="568" t="s">
        <v>135</v>
      </c>
      <c r="AE502" s="568" t="s">
        <v>135</v>
      </c>
      <c r="AF502" s="568" t="s">
        <v>135</v>
      </c>
      <c r="AG502" s="568" t="s">
        <v>135</v>
      </c>
      <c r="AH502" s="568" t="s">
        <v>135</v>
      </c>
      <c r="AI502" s="568" t="s">
        <v>135</v>
      </c>
      <c r="AJ502" s="568" t="s">
        <v>135</v>
      </c>
      <c r="AK502" s="568" t="s">
        <v>135</v>
      </c>
      <c r="AL502" s="576" t="s">
        <v>135</v>
      </c>
      <c r="AM502" s="571" t="s">
        <v>135</v>
      </c>
      <c r="AN502" s="568" t="s">
        <v>135</v>
      </c>
      <c r="AO502" s="510" t="str">
        <f t="shared" si="129"/>
        <v>n/a</v>
      </c>
      <c r="AP502" s="511">
        <f t="shared" si="130"/>
        <v>9.6037498328900792</v>
      </c>
      <c r="AQ502" s="582" t="str">
        <f t="shared" si="131"/>
        <v>n/a</v>
      </c>
      <c r="AR502" s="430">
        <f>INDEX(Historical!$C$7:$C$1190,MATCH(B502,Historical!$B$7:$B$1214,0))*IF(AH502="n/a",1.03,IF(AH502&lt;0,1.01,IF(AH502&gt;10,1.1,(1+AH502/100))))</f>
        <v>1.2261904761904763</v>
      </c>
      <c r="AS502" s="581">
        <f t="shared" si="132"/>
        <v>1.2629761904761907</v>
      </c>
      <c r="AT502" s="581">
        <f t="shared" si="137"/>
        <v>1.3008654761904765</v>
      </c>
      <c r="AU502" s="581">
        <f t="shared" si="137"/>
        <v>1.3398914404761908</v>
      </c>
      <c r="AV502" s="581">
        <f t="shared" si="137"/>
        <v>1.3800881836904766</v>
      </c>
      <c r="AW502" s="430">
        <f t="shared" si="133"/>
        <v>6.5100117670238102</v>
      </c>
      <c r="AX502" s="516">
        <f t="shared" si="134"/>
        <v>12.519253398122713</v>
      </c>
      <c r="AY502" s="606" t="s">
        <v>135</v>
      </c>
      <c r="AZ502" s="571" t="s">
        <v>135</v>
      </c>
      <c r="BA502" s="571" t="s">
        <v>135</v>
      </c>
      <c r="BB502" s="571" t="s">
        <v>135</v>
      </c>
      <c r="BC502" s="571" t="s">
        <v>135</v>
      </c>
      <c r="BD502" s="591" t="s">
        <v>3601</v>
      </c>
      <c r="BE502" s="421">
        <v>2012</v>
      </c>
      <c r="BF502" s="421">
        <f t="shared" si="136"/>
        <v>1</v>
      </c>
      <c r="BG502" s="578" t="s">
        <v>135</v>
      </c>
      <c r="BH502" t="s">
        <v>3876</v>
      </c>
      <c r="BI502" t="s">
        <v>3877</v>
      </c>
    </row>
    <row r="503" spans="1:61" s="8" customFormat="1" ht="12.75" customHeight="1" x14ac:dyDescent="0.25">
      <c r="A503" s="95" t="s">
        <v>691</v>
      </c>
      <c r="B503" s="409" t="s">
        <v>692</v>
      </c>
      <c r="C503" s="734" t="s">
        <v>152</v>
      </c>
      <c r="D503" s="734" t="s">
        <v>3662</v>
      </c>
      <c r="E503" s="504">
        <v>23</v>
      </c>
      <c r="F503" s="33">
        <v>156</v>
      </c>
      <c r="G503" s="33" t="s">
        <v>105</v>
      </c>
      <c r="H503" s="33" t="s">
        <v>105</v>
      </c>
      <c r="I503" s="573">
        <v>23.74</v>
      </c>
      <c r="J503" s="430">
        <f t="shared" si="122"/>
        <v>4.8862679022746418</v>
      </c>
      <c r="K503" s="575">
        <v>0.28999999999999998</v>
      </c>
      <c r="L503" s="406">
        <v>4</v>
      </c>
      <c r="M503" s="423">
        <f t="shared" si="123"/>
        <v>1.1599999999999999</v>
      </c>
      <c r="N503" s="183" t="s">
        <v>318</v>
      </c>
      <c r="O503" s="505">
        <v>0.27600000000000002</v>
      </c>
      <c r="P503" s="422">
        <v>45723</v>
      </c>
      <c r="Q503" s="422">
        <v>45741</v>
      </c>
      <c r="R503" s="423">
        <f t="shared" si="124"/>
        <v>5.0724637681159255</v>
      </c>
      <c r="S503" s="474">
        <f>IF(INDEX(Historical!$D$7:$D$1190,MATCH(B503,Historical!$B$7:$B$1192,0))=0,"n/a",(INDEX(Historical!$C$7:$C$1190,MATCH(B503,Historical!$B$7:$B$1192,0))/INDEX(Historical!$D$7:$D$1190,MATCH(B503,Historical!$B$7:$B$1192,0))-1)*100)</f>
        <v>1.098901098901095</v>
      </c>
      <c r="T503" s="474">
        <f>IF(INDEX(Historical!$F$7:$F$1190,MATCH(B503,Historical!$B$7:$B$1192,0))=0,"n/a",((INDEX(Historical!$C$7:$C$1190,MATCH(B503,Historical!$B$7:$B$1192,0))/INDEX(Historical!$F$7:$F$1190,MATCH(B503,Historical!$B$7:$B$1192,0)))^(1/3)-1)*100)</f>
        <v>4.7689553171647248</v>
      </c>
      <c r="U503" s="474">
        <f>IF(INDEX(Historical!$H$7:$H$1190,MATCH(B503,Historical!$B$7:$B$1192,0))=0,"n/a",((INDEX(Historical!$C$7:$C$1190,MATCH(B503,Historical!$B$7:$B$1192,0))/INDEX(Historical!$H$7:$H$1190,MATCH(B503,Historical!$B$7:$B$1192,0)))^(1/5)-1)*100)</f>
        <v>6.128260069173086</v>
      </c>
      <c r="V503" s="474">
        <f>IF(INDEX(Historical!$M$7:$M$1190,MATCH(B503,Historical!$B$7:$B$1192,0))=0,"n/a",((INDEX(Historical!$C$7:$C$1190,MATCH(B503,Historical!$B$7:$B$1192,0))/INDEX(Historical!$M$7:$M$1190,MATCH(B503,Historical!$B$7:$B$1192,0)))^(1/10)-1)*100)</f>
        <v>10.146823792965876</v>
      </c>
      <c r="W503" s="475">
        <f t="shared" si="125"/>
        <v>0.60395845973213858</v>
      </c>
      <c r="X503" s="476" t="str">
        <f t="shared" si="126"/>
        <v>n/a</v>
      </c>
      <c r="Y503" s="574" t="s">
        <v>693</v>
      </c>
      <c r="Z503" s="430" t="str">
        <f t="shared" si="127"/>
        <v>n/a</v>
      </c>
      <c r="AA503" s="581" t="str">
        <f t="shared" si="128"/>
        <v>n/a</v>
      </c>
      <c r="AB503" s="406">
        <v>6</v>
      </c>
      <c r="AC503" s="568">
        <v>-0.56000000000000005</v>
      </c>
      <c r="AD503" s="568" t="s">
        <v>135</v>
      </c>
      <c r="AE503" s="568">
        <v>0.76</v>
      </c>
      <c r="AF503" s="568">
        <v>0.73</v>
      </c>
      <c r="AG503" s="568">
        <v>-1.32</v>
      </c>
      <c r="AH503" s="568">
        <v>16.509999999999998</v>
      </c>
      <c r="AI503" s="568">
        <v>4.67</v>
      </c>
      <c r="AJ503" s="568" t="s">
        <v>135</v>
      </c>
      <c r="AK503" s="568">
        <v>9.19</v>
      </c>
      <c r="AL503" s="576">
        <v>3270</v>
      </c>
      <c r="AM503" s="571">
        <v>0.49</v>
      </c>
      <c r="AN503" s="568">
        <v>0.86</v>
      </c>
      <c r="AO503" s="510" t="str">
        <f t="shared" si="129"/>
        <v>n/a</v>
      </c>
      <c r="AP503" s="511">
        <f t="shared" si="130"/>
        <v>11.014527971447727</v>
      </c>
      <c r="AQ503" s="582" t="str">
        <f t="shared" si="131"/>
        <v>n/a</v>
      </c>
      <c r="AR503" s="430">
        <f>INDEX(Historical!$C$7:$C$1190,MATCH(B503,Historical!$B$7:$B$1214,0))*IF(AH503="n/a",1.03,IF(AH503&lt;0,1.01,IF(AH503&gt;10,1.1,(1+AH503/100))))</f>
        <v>1.2144000000000001</v>
      </c>
      <c r="AS503" s="581">
        <f t="shared" si="132"/>
        <v>1.2711124800000002</v>
      </c>
      <c r="AT503" s="581">
        <f t="shared" si="137"/>
        <v>1.3879277169120003</v>
      </c>
      <c r="AU503" s="581">
        <f t="shared" si="137"/>
        <v>1.5154782740962134</v>
      </c>
      <c r="AV503" s="581">
        <f t="shared" si="137"/>
        <v>1.6547507274856554</v>
      </c>
      <c r="AW503" s="430">
        <f t="shared" si="133"/>
        <v>7.0436691984938697</v>
      </c>
      <c r="AX503" s="516">
        <f t="shared" si="134"/>
        <v>29.670047171414787</v>
      </c>
      <c r="AY503" s="606">
        <v>0.47</v>
      </c>
      <c r="AZ503" s="571">
        <v>12.889999999999999</v>
      </c>
      <c r="BA503" s="571">
        <v>-23.25</v>
      </c>
      <c r="BB503" s="571">
        <v>-7.9799999999999995</v>
      </c>
      <c r="BC503" s="571">
        <v>-9.25</v>
      </c>
      <c r="BD503" s="591"/>
      <c r="BE503" s="421">
        <v>2003</v>
      </c>
      <c r="BF503" s="421">
        <f t="shared" si="136"/>
        <v>2</v>
      </c>
      <c r="BG503" s="578">
        <v>-0.57999999999999996</v>
      </c>
      <c r="BH503" t="s">
        <v>3876</v>
      </c>
      <c r="BI503" t="s">
        <v>3877</v>
      </c>
    </row>
    <row r="504" spans="1:61" s="8" customFormat="1" ht="12.75" customHeight="1" x14ac:dyDescent="0.25">
      <c r="A504" s="8" t="s">
        <v>4449</v>
      </c>
      <c r="B504" s="409" t="s">
        <v>1468</v>
      </c>
      <c r="C504" s="734" t="s">
        <v>107</v>
      </c>
      <c r="D504" s="734" t="s">
        <v>117</v>
      </c>
      <c r="E504" s="504">
        <v>16</v>
      </c>
      <c r="F504" s="33">
        <v>247</v>
      </c>
      <c r="G504" s="33" t="s">
        <v>105</v>
      </c>
      <c r="H504" s="33" t="s">
        <v>105</v>
      </c>
      <c r="I504" s="573">
        <v>269.33999999999997</v>
      </c>
      <c r="J504" s="430">
        <f t="shared" si="122"/>
        <v>1.5445162248459199</v>
      </c>
      <c r="K504" s="575">
        <v>1.04</v>
      </c>
      <c r="L504" s="406">
        <v>4</v>
      </c>
      <c r="M504" s="423">
        <f t="shared" si="123"/>
        <v>4.16</v>
      </c>
      <c r="N504" s="183" t="s">
        <v>567</v>
      </c>
      <c r="O504" s="505">
        <v>0.9</v>
      </c>
      <c r="P504" s="422">
        <v>45709</v>
      </c>
      <c r="Q504" s="422">
        <v>45730</v>
      </c>
      <c r="R504" s="423">
        <f t="shared" si="124"/>
        <v>15.555555555555555</v>
      </c>
      <c r="S504" s="474">
        <f>IF(INDEX(Historical!$D$7:$D$1190,MATCH(B504,Historical!$B$7:$B$1192,0))=0,"n/a",(INDEX(Historical!$C$7:$C$1190,MATCH(B504,Historical!$B$7:$B$1192,0))/INDEX(Historical!$D$7:$D$1190,MATCH(B504,Historical!$B$7:$B$1192,0))-1)*100)</f>
        <v>26.923076923076916</v>
      </c>
      <c r="T504" s="474">
        <f>IF(INDEX(Historical!$F$7:$F$1190,MATCH(B504,Historical!$B$7:$B$1192,0))=0,"n/a",((INDEX(Historical!$C$7:$C$1190,MATCH(B504,Historical!$B$7:$B$1192,0))/INDEX(Historical!$F$7:$F$1190,MATCH(B504,Historical!$B$7:$B$1192,0)))^(1/3)-1)*100)</f>
        <v>20.629084054377579</v>
      </c>
      <c r="U504" s="474">
        <f>IF(INDEX(Historical!$H$7:$H$1190,MATCH(B504,Historical!$B$7:$B$1192,0))=0,"n/a",((INDEX(Historical!$C$7:$C$1190,MATCH(B504,Historical!$B$7:$B$1192,0))/INDEX(Historical!$H$7:$H$1190,MATCH(B504,Historical!$B$7:$B$1192,0)))^(1/5)-1)*100)</f>
        <v>19.397437557170115</v>
      </c>
      <c r="V504" s="474">
        <f>IF(INDEX(Historical!$M$7:$M$1190,MATCH(B504,Historical!$B$7:$B$1192,0))=0,"n/a",((INDEX(Historical!$C$7:$C$1190,MATCH(B504,Historical!$B$7:$B$1192,0))/INDEX(Historical!$M$7:$M$1190,MATCH(B504,Historical!$B$7:$B$1192,0)))^(1/10)-1)*100)</f>
        <v>21.262710154879592</v>
      </c>
      <c r="W504" s="475">
        <f t="shared" si="125"/>
        <v>0.91227493653806802</v>
      </c>
      <c r="X504" s="476">
        <f t="shared" si="126"/>
        <v>2.014271812790251</v>
      </c>
      <c r="Y504" s="574"/>
      <c r="Z504" s="430">
        <f t="shared" si="127"/>
        <v>20.60425953442298</v>
      </c>
      <c r="AA504" s="581">
        <f t="shared" si="128"/>
        <v>13.340267459138186</v>
      </c>
      <c r="AB504" s="406">
        <v>12</v>
      </c>
      <c r="AC504" s="568">
        <v>20.190000000000001</v>
      </c>
      <c r="AD504" s="568">
        <v>1.56</v>
      </c>
      <c r="AE504" s="568">
        <v>2.71</v>
      </c>
      <c r="AF504" s="568">
        <v>3.8</v>
      </c>
      <c r="AG504" s="568">
        <v>31.95</v>
      </c>
      <c r="AH504" s="568">
        <v>8.6900000000000013</v>
      </c>
      <c r="AI504" s="568">
        <v>8.83</v>
      </c>
      <c r="AJ504" s="568">
        <v>9.629999999999999</v>
      </c>
      <c r="AK504" s="568">
        <v>8.5599999999999987</v>
      </c>
      <c r="AL504" s="576">
        <v>8720</v>
      </c>
      <c r="AM504" s="571">
        <v>0.57000000000000006</v>
      </c>
      <c r="AN504" s="568">
        <v>0.83</v>
      </c>
      <c r="AO504" s="510">
        <f t="shared" si="129"/>
        <v>7.6016863228778497</v>
      </c>
      <c r="AP504" s="511">
        <f t="shared" si="130"/>
        <v>20.941953782016036</v>
      </c>
      <c r="AQ504" s="582">
        <f t="shared" si="131"/>
        <v>50.100731132611372</v>
      </c>
      <c r="AR504" s="430">
        <f>INDEX(Historical!$C$7:$C$1190,MATCH(B504,Historical!$B$7:$B$1214,0))*IF(AH504="n/a",1.03,IF(AH504&lt;0,1.01,IF(AH504&gt;10,1.1,(1+AH504/100))))</f>
        <v>3.5867699999999996</v>
      </c>
      <c r="AS504" s="581">
        <f t="shared" si="132"/>
        <v>3.9034817909999995</v>
      </c>
      <c r="AT504" s="581">
        <f t="shared" si="137"/>
        <v>4.2376198323095986</v>
      </c>
      <c r="AU504" s="581">
        <f t="shared" si="137"/>
        <v>4.6003600899552994</v>
      </c>
      <c r="AV504" s="581">
        <f t="shared" si="137"/>
        <v>4.9941509136554725</v>
      </c>
      <c r="AW504" s="430">
        <f t="shared" si="133"/>
        <v>21.322382626920366</v>
      </c>
      <c r="AX504" s="516">
        <f t="shared" si="134"/>
        <v>7.9165302691469401</v>
      </c>
      <c r="AY504" s="606">
        <v>0.99</v>
      </c>
      <c r="AZ504" s="571">
        <v>16.61</v>
      </c>
      <c r="BA504" s="571">
        <v>-12.53</v>
      </c>
      <c r="BB504" s="571">
        <v>1.1900000000000002</v>
      </c>
      <c r="BC504" s="571">
        <v>-2.1800000000000002</v>
      </c>
      <c r="BD504" s="591"/>
      <c r="BE504" s="421">
        <v>2010</v>
      </c>
      <c r="BF504" s="421">
        <f t="shared" si="136"/>
        <v>1</v>
      </c>
      <c r="BG504" s="578">
        <v>5.93</v>
      </c>
      <c r="BH504" t="s">
        <v>3876</v>
      </c>
      <c r="BI504" t="s">
        <v>3877</v>
      </c>
    </row>
    <row r="505" spans="1:61" s="8" customFormat="1" ht="12.75" customHeight="1" x14ac:dyDescent="0.25">
      <c r="A505" s="577" t="s">
        <v>4635</v>
      </c>
      <c r="B505" s="409" t="s">
        <v>2521</v>
      </c>
      <c r="C505" s="734" t="s">
        <v>107</v>
      </c>
      <c r="D505" s="734" t="s">
        <v>3652</v>
      </c>
      <c r="E505" s="504">
        <v>8</v>
      </c>
      <c r="F505" s="33">
        <v>567</v>
      </c>
      <c r="G505" s="33" t="s">
        <v>105</v>
      </c>
      <c r="H505" s="33" t="s">
        <v>105</v>
      </c>
      <c r="I505" s="573">
        <v>172</v>
      </c>
      <c r="J505" s="430">
        <f t="shared" si="122"/>
        <v>2.4883720930232558</v>
      </c>
      <c r="K505" s="575">
        <v>1.07</v>
      </c>
      <c r="L505" s="406">
        <v>4</v>
      </c>
      <c r="M505" s="423">
        <f t="shared" si="123"/>
        <v>4.28</v>
      </c>
      <c r="N505" s="183" t="s">
        <v>288</v>
      </c>
      <c r="O505" s="505">
        <v>1.06</v>
      </c>
      <c r="P505" s="422">
        <v>45702</v>
      </c>
      <c r="Q505" s="422">
        <v>45726</v>
      </c>
      <c r="R505" s="423">
        <f t="shared" si="124"/>
        <v>0.94339622641509513</v>
      </c>
      <c r="S505" s="474">
        <f>IF(INDEX(Historical!$D$7:$D$1190,MATCH(B505,Historical!$B$7:$B$1192,0))=0,"n/a",(INDEX(Historical!$C$7:$C$1190,MATCH(B505,Historical!$B$7:$B$1192,0))/INDEX(Historical!$D$7:$D$1190,MATCH(B505,Historical!$B$7:$B$1192,0))-1)*100)</f>
        <v>0.952380952380949</v>
      </c>
      <c r="T505" s="474">
        <f>IF(INDEX(Historical!$F$7:$F$1190,MATCH(B505,Historical!$B$7:$B$1192,0))=0,"n/a",((INDEX(Historical!$C$7:$C$1190,MATCH(B505,Historical!$B$7:$B$1192,0))/INDEX(Historical!$F$7:$F$1190,MATCH(B505,Historical!$B$7:$B$1192,0)))^(1/3)-1)*100)</f>
        <v>0.96159745116075612</v>
      </c>
      <c r="U505" s="474">
        <f>IF(INDEX(Historical!$H$7:$H$1190,MATCH(B505,Historical!$B$7:$B$1192,0))=0,"n/a",((INDEX(Historical!$C$7:$C$1190,MATCH(B505,Historical!$B$7:$B$1192,0))/INDEX(Historical!$H$7:$H$1190,MATCH(B505,Historical!$B$7:$B$1192,0)))^(1/5)-1)*100)</f>
        <v>0.97105599279756483</v>
      </c>
      <c r="V505" s="474">
        <f>IF(INDEX(Historical!$M$7:$M$1190,MATCH(B505,Historical!$B$7:$B$1192,0))=0,"n/a",((INDEX(Historical!$C$7:$C$1190,MATCH(B505,Historical!$B$7:$B$1192,0))/INDEX(Historical!$M$7:$M$1190,MATCH(B505,Historical!$B$7:$B$1192,0)))^(1/10)-1)*100)</f>
        <v>1.2086894373095625</v>
      </c>
      <c r="W505" s="475">
        <f t="shared" si="125"/>
        <v>0.80339577961320729</v>
      </c>
      <c r="X505" s="476">
        <f t="shared" si="126"/>
        <v>0.11856605528663795</v>
      </c>
      <c r="Y505" s="451"/>
      <c r="Z505" s="430">
        <f t="shared" si="127"/>
        <v>41.593780369290577</v>
      </c>
      <c r="AA505" s="581">
        <f t="shared" si="128"/>
        <v>16.715257531584065</v>
      </c>
      <c r="AB505" s="406">
        <v>12</v>
      </c>
      <c r="AC505" s="568">
        <v>10.29</v>
      </c>
      <c r="AD505" s="568">
        <v>2.58</v>
      </c>
      <c r="AE505" s="568">
        <v>4.18</v>
      </c>
      <c r="AF505" s="568">
        <v>2.14</v>
      </c>
      <c r="AG505" s="568">
        <v>13.489999999999998</v>
      </c>
      <c r="AH505" s="568">
        <v>20.32</v>
      </c>
      <c r="AI505" s="568">
        <v>-1.59</v>
      </c>
      <c r="AJ505" s="568">
        <v>8.19</v>
      </c>
      <c r="AK505" s="568">
        <v>6.47</v>
      </c>
      <c r="AL505" s="576">
        <v>2760</v>
      </c>
      <c r="AM505" s="571">
        <v>2.78</v>
      </c>
      <c r="AN505" s="568">
        <v>0.23</v>
      </c>
      <c r="AO505" s="510">
        <f t="shared" si="129"/>
        <v>-13.255829445763244</v>
      </c>
      <c r="AP505" s="511">
        <f t="shared" si="130"/>
        <v>3.4594280858208206</v>
      </c>
      <c r="AQ505" s="582">
        <f t="shared" si="131"/>
        <v>26.08753770049319</v>
      </c>
      <c r="AR505" s="430">
        <f>INDEX(Historical!$C$7:$C$1190,MATCH(B505,Historical!$B$7:$B$1214,0))*IF(AH505="n/a",1.03,IF(AH505&lt;0,1.01,IF(AH505&gt;10,1.1,(1+AH505/100))))</f>
        <v>4.6640000000000006</v>
      </c>
      <c r="AS505" s="581">
        <f t="shared" si="132"/>
        <v>4.7106400000000006</v>
      </c>
      <c r="AT505" s="581">
        <f t="shared" si="137"/>
        <v>5.0154184080000004</v>
      </c>
      <c r="AU505" s="581">
        <f t="shared" si="137"/>
        <v>5.3399159789976007</v>
      </c>
      <c r="AV505" s="581">
        <f t="shared" si="137"/>
        <v>5.6854085428387453</v>
      </c>
      <c r="AW505" s="430">
        <f t="shared" si="133"/>
        <v>25.415382929836348</v>
      </c>
      <c r="AX505" s="516">
        <f t="shared" si="134"/>
        <v>14.776385424323458</v>
      </c>
      <c r="AY505" s="606">
        <v>0.75</v>
      </c>
      <c r="AZ505" s="571">
        <v>24.66</v>
      </c>
      <c r="BA505" s="571">
        <v>-17.299999999999997</v>
      </c>
      <c r="BB505" s="571">
        <v>2.12</v>
      </c>
      <c r="BC505" s="571">
        <v>2.92</v>
      </c>
      <c r="BD505" s="591"/>
      <c r="BE505" s="421">
        <v>2018</v>
      </c>
      <c r="BF505" s="421">
        <f t="shared" si="136"/>
        <v>1</v>
      </c>
      <c r="BG505" s="578">
        <v>1.68</v>
      </c>
      <c r="BH505" t="s">
        <v>3876</v>
      </c>
      <c r="BI505" t="s">
        <v>3877</v>
      </c>
    </row>
    <row r="506" spans="1:61" s="8" customFormat="1" ht="12.75" customHeight="1" x14ac:dyDescent="0.25">
      <c r="A506" s="8" t="s">
        <v>4450</v>
      </c>
      <c r="B506" s="409" t="s">
        <v>1476</v>
      </c>
      <c r="C506" s="734" t="s">
        <v>107</v>
      </c>
      <c r="D506" s="734" t="s">
        <v>117</v>
      </c>
      <c r="E506" s="504">
        <v>17</v>
      </c>
      <c r="F506" s="33">
        <v>232</v>
      </c>
      <c r="G506" s="33" t="s">
        <v>105</v>
      </c>
      <c r="H506" s="33" t="s">
        <v>105</v>
      </c>
      <c r="I506" s="573">
        <v>109.66</v>
      </c>
      <c r="J506" s="430">
        <f t="shared" si="122"/>
        <v>4.924311508298377</v>
      </c>
      <c r="K506" s="575">
        <v>1.35</v>
      </c>
      <c r="L506" s="406">
        <v>4</v>
      </c>
      <c r="M506" s="423">
        <f t="shared" si="123"/>
        <v>5.4</v>
      </c>
      <c r="N506" s="183" t="s">
        <v>147</v>
      </c>
      <c r="O506" s="505">
        <v>1.3</v>
      </c>
      <c r="P506" s="422">
        <v>45706</v>
      </c>
      <c r="Q506" s="422">
        <v>45729</v>
      </c>
      <c r="R506" s="423">
        <f t="shared" si="124"/>
        <v>3.8461538461538494</v>
      </c>
      <c r="S506" s="474">
        <f>IF(INDEX(Historical!$D$7:$D$1190,MATCH(B506,Historical!$B$7:$B$1192,0))=0,"n/a",(INDEX(Historical!$C$7:$C$1190,MATCH(B506,Historical!$B$7:$B$1192,0))/INDEX(Historical!$D$7:$D$1190,MATCH(B506,Historical!$B$7:$B$1192,0))-1)*100)</f>
        <v>4.0000000000000036</v>
      </c>
      <c r="T506" s="474">
        <f>IF(INDEX(Historical!$F$7:$F$1190,MATCH(B506,Historical!$B$7:$B$1192,0))=0,"n/a",((INDEX(Historical!$C$7:$C$1190,MATCH(B506,Historical!$B$7:$B$1192,0))/INDEX(Historical!$F$7:$F$1190,MATCH(B506,Historical!$B$7:$B$1192,0)))^(1/3)-1)*100)</f>
        <v>4.1714007510293971</v>
      </c>
      <c r="U506" s="474">
        <f>IF(INDEX(Historical!$H$7:$H$1190,MATCH(B506,Historical!$B$7:$B$1192,0))=0,"n/a",((INDEX(Historical!$C$7:$C$1190,MATCH(B506,Historical!$B$7:$B$1192,0))/INDEX(Historical!$H$7:$H$1190,MATCH(B506,Historical!$B$7:$B$1192,0)))^(1/5)-1)*100)</f>
        <v>5.387395206178347</v>
      </c>
      <c r="V506" s="474">
        <f>IF(INDEX(Historical!$M$7:$M$1190,MATCH(B506,Historical!$B$7:$B$1192,0))=0,"n/a",((INDEX(Historical!$C$7:$C$1190,MATCH(B506,Historical!$B$7:$B$1192,0))/INDEX(Historical!$M$7:$M$1190,MATCH(B506,Historical!$B$7:$B$1192,0)))^(1/10)-1)*100)</f>
        <v>9.1325645487483342</v>
      </c>
      <c r="W506" s="475">
        <f t="shared" si="125"/>
        <v>0.58991044382125035</v>
      </c>
      <c r="X506" s="476" t="str">
        <f t="shared" si="126"/>
        <v>n/a</v>
      </c>
      <c r="Y506" s="442"/>
      <c r="Z506" s="430">
        <f t="shared" si="127"/>
        <v>119.46902654867257</v>
      </c>
      <c r="AA506" s="581">
        <f t="shared" si="128"/>
        <v>24.261061946902657</v>
      </c>
      <c r="AB506" s="406">
        <v>12</v>
      </c>
      <c r="AC506" s="568">
        <v>4.5199999999999996</v>
      </c>
      <c r="AD506" s="568">
        <v>3.01</v>
      </c>
      <c r="AE506" s="568">
        <v>0.65</v>
      </c>
      <c r="AF506" s="568">
        <v>1.26</v>
      </c>
      <c r="AG506" s="568">
        <v>5.57</v>
      </c>
      <c r="AH506" s="569">
        <v>9.16</v>
      </c>
      <c r="AI506" s="569">
        <v>7.12</v>
      </c>
      <c r="AJ506" s="568">
        <v>-5.79</v>
      </c>
      <c r="AK506" s="568">
        <v>8.0500000000000007</v>
      </c>
      <c r="AL506" s="576">
        <v>38600</v>
      </c>
      <c r="AM506" s="571">
        <v>0.22</v>
      </c>
      <c r="AN506" s="568">
        <v>0.98</v>
      </c>
      <c r="AO506" s="510">
        <f t="shared" si="129"/>
        <v>-13.949355232425933</v>
      </c>
      <c r="AP506" s="511">
        <f t="shared" si="130"/>
        <v>10.311706714476724</v>
      </c>
      <c r="AQ506" s="582">
        <f t="shared" si="131"/>
        <v>16.559833091273291</v>
      </c>
      <c r="AR506" s="430">
        <f>INDEX(Historical!$C$7:$C$1190,MATCH(B506,Historical!$B$7:$B$1214,0))*IF(AH506="n/a",1.03,IF(AH506&lt;0,1.01,IF(AH506&gt;10,1.1,(1+AH506/100))))</f>
        <v>5.6763199999999996</v>
      </c>
      <c r="AS506" s="581">
        <f t="shared" si="132"/>
        <v>6.0804739839999993</v>
      </c>
      <c r="AT506" s="581">
        <f t="shared" si="137"/>
        <v>6.5699521397119991</v>
      </c>
      <c r="AU506" s="581">
        <f t="shared" si="137"/>
        <v>7.0988332869588149</v>
      </c>
      <c r="AV506" s="581">
        <f t="shared" si="137"/>
        <v>7.6702893665589995</v>
      </c>
      <c r="AW506" s="430">
        <f t="shared" si="133"/>
        <v>33.095868777229811</v>
      </c>
      <c r="AX506" s="516">
        <f t="shared" si="134"/>
        <v>30.180438425341794</v>
      </c>
      <c r="AY506" s="606">
        <v>1.05</v>
      </c>
      <c r="AZ506" s="571">
        <v>21.33</v>
      </c>
      <c r="BA506" s="571">
        <v>-16</v>
      </c>
      <c r="BB506" s="571">
        <v>3.85</v>
      </c>
      <c r="BC506" s="571">
        <v>-0.83</v>
      </c>
      <c r="BD506" s="591"/>
      <c r="BE506" s="421">
        <v>2009</v>
      </c>
      <c r="BF506" s="421">
        <f t="shared" si="136"/>
        <v>1</v>
      </c>
      <c r="BG506" s="578">
        <v>0.22</v>
      </c>
      <c r="BH506" t="s">
        <v>3876</v>
      </c>
      <c r="BI506" t="s">
        <v>3877</v>
      </c>
    </row>
    <row r="507" spans="1:61" s="8" customFormat="1" ht="12.75" customHeight="1" x14ac:dyDescent="0.25">
      <c r="A507" s="95" t="s">
        <v>4451</v>
      </c>
      <c r="B507" s="409" t="s">
        <v>704</v>
      </c>
      <c r="C507" s="734" t="s">
        <v>107</v>
      </c>
      <c r="D507" s="734" t="s">
        <v>3652</v>
      </c>
      <c r="E507" s="504">
        <v>32</v>
      </c>
      <c r="F507" s="33">
        <v>106</v>
      </c>
      <c r="G507" s="33" t="s">
        <v>105</v>
      </c>
      <c r="H507" s="33" t="s">
        <v>105</v>
      </c>
      <c r="I507" s="573">
        <v>25</v>
      </c>
      <c r="J507" s="430">
        <f t="shared" si="122"/>
        <v>2.72</v>
      </c>
      <c r="K507" s="575">
        <v>0.34</v>
      </c>
      <c r="L507" s="406">
        <v>2</v>
      </c>
      <c r="M507" s="423">
        <f t="shared" si="123"/>
        <v>0.68</v>
      </c>
      <c r="N507" s="183" t="s">
        <v>227</v>
      </c>
      <c r="O507" s="508">
        <v>0.32</v>
      </c>
      <c r="P507" s="422">
        <v>45849</v>
      </c>
      <c r="Q507" s="422">
        <v>45869</v>
      </c>
      <c r="R507" s="423">
        <f t="shared" si="124"/>
        <v>6.2500000000000053</v>
      </c>
      <c r="S507" s="474">
        <f>IF(INDEX(Historical!$D$7:$D$1190,MATCH(B507,Historical!$B$7:$B$1192,0))=0,"n/a",(INDEX(Historical!$C$7:$C$1190,MATCH(B507,Historical!$B$7:$B$1192,0))/INDEX(Historical!$D$7:$D$1190,MATCH(B507,Historical!$B$7:$B$1192,0))-1)*100)</f>
        <v>12.72727272727272</v>
      </c>
      <c r="T507" s="474">
        <f>IF(INDEX(Historical!$F$7:$F$1190,MATCH(B507,Historical!$B$7:$B$1192,0))=0,"n/a",((INDEX(Historical!$C$7:$C$1190,MATCH(B507,Historical!$B$7:$B$1192,0))/INDEX(Historical!$F$7:$F$1190,MATCH(B507,Historical!$B$7:$B$1192,0)))^(1/3)-1)*100)</f>
        <v>12.110512440831279</v>
      </c>
      <c r="U507" s="474">
        <f>IF(INDEX(Historical!$H$7:$H$1190,MATCH(B507,Historical!$B$7:$B$1192,0))=0,"n/a",((INDEX(Historical!$C$7:$C$1190,MATCH(B507,Historical!$B$7:$B$1192,0))/INDEX(Historical!$H$7:$H$1190,MATCH(B507,Historical!$B$7:$B$1192,0)))^(1/5)-1)*100)</f>
        <v>10.286313147852999</v>
      </c>
      <c r="V507" s="474">
        <f>IF(INDEX(Historical!$M$7:$M$1190,MATCH(B507,Historical!$B$7:$B$1192,0))=0,"n/a",((INDEX(Historical!$C$7:$C$1190,MATCH(B507,Historical!$B$7:$B$1192,0))/INDEX(Historical!$M$7:$M$1190,MATCH(B507,Historical!$B$7:$B$1192,0)))^(1/10)-1)*100)</f>
        <v>8.9403046137891629</v>
      </c>
      <c r="W507" s="475">
        <f t="shared" si="125"/>
        <v>1.1505551088256889</v>
      </c>
      <c r="X507" s="476" t="str">
        <f t="shared" si="126"/>
        <v>n/a</v>
      </c>
      <c r="Y507" s="452" t="s">
        <v>3697</v>
      </c>
      <c r="Z507" s="430" t="str">
        <f t="shared" si="127"/>
        <v>n/a</v>
      </c>
      <c r="AA507" s="581" t="str">
        <f t="shared" si="128"/>
        <v>n/a</v>
      </c>
      <c r="AB507" s="406">
        <v>12</v>
      </c>
      <c r="AC507" s="568" t="s">
        <v>135</v>
      </c>
      <c r="AD507" s="568" t="s">
        <v>135</v>
      </c>
      <c r="AE507" s="568" t="s">
        <v>135</v>
      </c>
      <c r="AF507" s="568" t="s">
        <v>135</v>
      </c>
      <c r="AG507" s="568" t="s">
        <v>135</v>
      </c>
      <c r="AH507" s="568" t="s">
        <v>135</v>
      </c>
      <c r="AI507" s="568" t="s">
        <v>135</v>
      </c>
      <c r="AJ507" s="568" t="s">
        <v>135</v>
      </c>
      <c r="AK507" s="568" t="s">
        <v>135</v>
      </c>
      <c r="AL507" s="576" t="s">
        <v>135</v>
      </c>
      <c r="AM507" s="571" t="s">
        <v>135</v>
      </c>
      <c r="AN507" s="568" t="s">
        <v>135</v>
      </c>
      <c r="AO507" s="510" t="str">
        <f t="shared" si="129"/>
        <v>n/a</v>
      </c>
      <c r="AP507" s="511">
        <f t="shared" si="130"/>
        <v>13.006313147853</v>
      </c>
      <c r="AQ507" s="582" t="str">
        <f t="shared" si="131"/>
        <v>n/a</v>
      </c>
      <c r="AR507" s="430">
        <f>INDEX(Historical!$C$7:$C$1190,MATCH(B507,Historical!$B$7:$B$1214,0))*IF(AH507="n/a",1.03,IF(AH507&lt;0,1.01,IF(AH507&gt;10,1.1,(1+AH507/100))))</f>
        <v>0.63860000000000006</v>
      </c>
      <c r="AS507" s="581">
        <f t="shared" si="132"/>
        <v>0.65775800000000006</v>
      </c>
      <c r="AT507" s="581">
        <f t="shared" ref="AT507:AV526" si="138">IF($AK507="n/a",1.03*AS507,IF($AK507&lt;0,1.01*AS507,IF($AK507&gt;10,1.1*AS507,(1+$AK507/100)*AS507)))</f>
        <v>0.67749074000000009</v>
      </c>
      <c r="AU507" s="581">
        <f t="shared" si="138"/>
        <v>0.69781546220000013</v>
      </c>
      <c r="AV507" s="581">
        <f t="shared" si="138"/>
        <v>0.71874992606600019</v>
      </c>
      <c r="AW507" s="430">
        <f t="shared" si="133"/>
        <v>3.3904141282660007</v>
      </c>
      <c r="AX507" s="516">
        <f t="shared" si="134"/>
        <v>13.561656513064001</v>
      </c>
      <c r="AY507" s="606" t="s">
        <v>135</v>
      </c>
      <c r="AZ507" s="571" t="s">
        <v>135</v>
      </c>
      <c r="BA507" s="571" t="s">
        <v>135</v>
      </c>
      <c r="BB507" s="571" t="s">
        <v>135</v>
      </c>
      <c r="BC507" s="571" t="s">
        <v>135</v>
      </c>
      <c r="BD507" s="591" t="s">
        <v>3601</v>
      </c>
      <c r="BE507" s="421">
        <v>1994</v>
      </c>
      <c r="BF507" s="421">
        <f t="shared" si="136"/>
        <v>3</v>
      </c>
      <c r="BG507" s="578" t="s">
        <v>135</v>
      </c>
      <c r="BH507" t="s">
        <v>3876</v>
      </c>
      <c r="BI507" t="s">
        <v>3877</v>
      </c>
    </row>
    <row r="508" spans="1:61" s="8" customFormat="1" ht="12.75" customHeight="1" x14ac:dyDescent="0.25">
      <c r="A508" s="577" t="s">
        <v>4757</v>
      </c>
      <c r="B508" s="409" t="s">
        <v>4752</v>
      </c>
      <c r="C508" s="734" t="s">
        <v>3636</v>
      </c>
      <c r="D508" s="734" t="s">
        <v>4813</v>
      </c>
      <c r="E508" s="504">
        <v>7</v>
      </c>
      <c r="F508" s="33">
        <v>603</v>
      </c>
      <c r="G508" s="33" t="s">
        <v>105</v>
      </c>
      <c r="H508" s="33" t="s">
        <v>105</v>
      </c>
      <c r="I508" s="573">
        <v>15.84</v>
      </c>
      <c r="J508" s="430">
        <f t="shared" si="122"/>
        <v>6.1237373737373737</v>
      </c>
      <c r="K508" s="575">
        <v>0.24249999999999999</v>
      </c>
      <c r="L508" s="406">
        <v>4</v>
      </c>
      <c r="M508" s="423">
        <f t="shared" si="123"/>
        <v>0.97</v>
      </c>
      <c r="N508" s="183" t="s">
        <v>492</v>
      </c>
      <c r="O508" s="505">
        <v>0.24</v>
      </c>
      <c r="P508" s="422">
        <v>45702</v>
      </c>
      <c r="Q508" s="422">
        <v>45716</v>
      </c>
      <c r="R508" s="423">
        <f t="shared" si="124"/>
        <v>1.0416666666666676</v>
      </c>
      <c r="S508" s="474">
        <f>IF(INDEX(Historical!$D$7:$D$1190,MATCH(B508,Historical!$B$7:$B$1192,0))=0,"n/a",(INDEX(Historical!$C$7:$C$1190,MATCH(B508,Historical!$B$7:$B$1192,0))/INDEX(Historical!$D$7:$D$1190,MATCH(B508,Historical!$B$7:$B$1192,0))-1)*100)</f>
        <v>1.0526315789473717</v>
      </c>
      <c r="T508" s="474">
        <f>IF(INDEX(Historical!$F$7:$F$1190,MATCH(B508,Historical!$B$7:$B$1192,0))=0,"n/a",((INDEX(Historical!$C$7:$C$1190,MATCH(B508,Historical!$B$7:$B$1192,0))/INDEX(Historical!$F$7:$F$1190,MATCH(B508,Historical!$B$7:$B$1192,0)))^(1/3)-1)*100)</f>
        <v>2.7486175864545936</v>
      </c>
      <c r="U508" s="474">
        <f>IF(INDEX(Historical!$H$7:$H$1190,MATCH(B508,Historical!$B$7:$B$1192,0))=0,"n/a",((INDEX(Historical!$C$7:$C$1190,MATCH(B508,Historical!$B$7:$B$1192,0))/INDEX(Historical!$H$7:$H$1190,MATCH(B508,Historical!$B$7:$B$1192,0)))^(1/5)-1)*100)</f>
        <v>36.444187342589451</v>
      </c>
      <c r="V508" s="474" t="str">
        <f>IF(INDEX(Historical!$M$7:$M$1190,MATCH(B508,Historical!$B$7:$B$1192,0))=0,"n/a",((INDEX(Historical!$C$7:$C$1190,MATCH(B508,Historical!$B$7:$B$1192,0))/INDEX(Historical!$M$7:$M$1190,MATCH(B508,Historical!$B$7:$B$1192,0)))^(1/10)-1)*100)</f>
        <v>n/a</v>
      </c>
      <c r="W508" s="475" t="str">
        <f t="shared" si="125"/>
        <v>n/a</v>
      </c>
      <c r="X508" s="476" t="str">
        <f t="shared" si="126"/>
        <v>n/a</v>
      </c>
      <c r="Y508" s="451"/>
      <c r="Z508" s="430">
        <f t="shared" si="127"/>
        <v>248.71794871794873</v>
      </c>
      <c r="AA508" s="581">
        <f t="shared" si="128"/>
        <v>40.615384615384613</v>
      </c>
      <c r="AB508" s="406">
        <v>12</v>
      </c>
      <c r="AC508" s="568">
        <v>0.39</v>
      </c>
      <c r="AD508" s="568">
        <v>1.75</v>
      </c>
      <c r="AE508" s="568">
        <v>5.49</v>
      </c>
      <c r="AF508" s="568">
        <v>1.53</v>
      </c>
      <c r="AG508" s="568">
        <v>3.61</v>
      </c>
      <c r="AH508" s="568">
        <v>100.88999999999999</v>
      </c>
      <c r="AI508" s="568">
        <v>0.35000000000000003</v>
      </c>
      <c r="AJ508" s="568" t="s">
        <v>135</v>
      </c>
      <c r="AK508" s="568">
        <v>23.45</v>
      </c>
      <c r="AL508" s="576">
        <v>476.33</v>
      </c>
      <c r="AM508" s="571">
        <v>6.11</v>
      </c>
      <c r="AN508" s="568">
        <v>1.4</v>
      </c>
      <c r="AO508" s="510">
        <f t="shared" si="129"/>
        <v>1.9525401009422154</v>
      </c>
      <c r="AP508" s="511">
        <f t="shared" si="130"/>
        <v>42.567924716326829</v>
      </c>
      <c r="AQ508" s="582">
        <f t="shared" si="131"/>
        <v>66.18803067147023</v>
      </c>
      <c r="AR508" s="430">
        <f>INDEX(Historical!$C$7:$C$1190,MATCH(B508,Historical!$B$7:$B$1214,0))*IF(AH508="n/a",1.03,IF(AH508&lt;0,1.01,IF(AH508&gt;10,1.1,(1+AH508/100))))</f>
        <v>1.056</v>
      </c>
      <c r="AS508" s="581">
        <f t="shared" si="132"/>
        <v>1.0596960000000002</v>
      </c>
      <c r="AT508" s="581">
        <f t="shared" si="138"/>
        <v>1.1656656000000003</v>
      </c>
      <c r="AU508" s="581">
        <f t="shared" si="138"/>
        <v>1.2822321600000004</v>
      </c>
      <c r="AV508" s="581">
        <f t="shared" si="138"/>
        <v>1.4104553760000005</v>
      </c>
      <c r="AW508" s="430">
        <f t="shared" si="133"/>
        <v>5.9740491360000014</v>
      </c>
      <c r="AX508" s="516">
        <f t="shared" si="134"/>
        <v>37.71495666666668</v>
      </c>
      <c r="AY508" s="606">
        <v>0.86</v>
      </c>
      <c r="AZ508" s="571">
        <v>29.2</v>
      </c>
      <c r="BA508" s="571">
        <v>0.22</v>
      </c>
      <c r="BB508" s="571">
        <v>7.02</v>
      </c>
      <c r="BC508" s="571">
        <v>14.34</v>
      </c>
      <c r="BD508" s="591"/>
      <c r="BE508" s="421">
        <v>2019</v>
      </c>
      <c r="BF508" s="421">
        <f t="shared" si="136"/>
        <v>1</v>
      </c>
      <c r="BG508" s="578">
        <v>1.38</v>
      </c>
      <c r="BH508" t="s">
        <v>3876</v>
      </c>
      <c r="BI508" t="s">
        <v>3878</v>
      </c>
    </row>
    <row r="509" spans="1:61" s="8" customFormat="1" ht="12.75" customHeight="1" x14ac:dyDescent="0.25">
      <c r="A509" s="95" t="s">
        <v>1446</v>
      </c>
      <c r="B509" s="409" t="s">
        <v>1447</v>
      </c>
      <c r="C509" s="734" t="s">
        <v>177</v>
      </c>
      <c r="D509" s="734" t="s">
        <v>3650</v>
      </c>
      <c r="E509" s="504">
        <v>14</v>
      </c>
      <c r="F509" s="33">
        <v>362</v>
      </c>
      <c r="G509" s="33" t="s">
        <v>36</v>
      </c>
      <c r="H509" s="33" t="s">
        <v>36</v>
      </c>
      <c r="I509" s="573">
        <v>133.58000000000001</v>
      </c>
      <c r="J509" s="430">
        <f t="shared" si="122"/>
        <v>3.5933522982482402</v>
      </c>
      <c r="K509" s="575">
        <v>1.2</v>
      </c>
      <c r="L509" s="406">
        <v>4</v>
      </c>
      <c r="M509" s="423">
        <f t="shared" si="123"/>
        <v>4.8</v>
      </c>
      <c r="N509" s="183" t="s">
        <v>118</v>
      </c>
      <c r="O509" s="505">
        <v>1.1499999999999999</v>
      </c>
      <c r="P509" s="422">
        <v>45796</v>
      </c>
      <c r="Q509" s="422">
        <v>45810</v>
      </c>
      <c r="R509" s="423">
        <f t="shared" si="124"/>
        <v>4.3478260869565259</v>
      </c>
      <c r="S509" s="474">
        <f>IF(INDEX(Historical!$D$7:$D$1190,MATCH(B509,Historical!$B$7:$B$1192,0))=0,"n/a",(INDEX(Historical!$C$7:$C$1190,MATCH(B509,Historical!$B$7:$B$1192,0))/INDEX(Historical!$D$7:$D$1190,MATCH(B509,Historical!$B$7:$B$1192,0))-1)*100)</f>
        <v>7.1428571428571397</v>
      </c>
      <c r="T509" s="474">
        <f>IF(INDEX(Historical!$F$7:$F$1190,MATCH(B509,Historical!$B$7:$B$1192,0))=0,"n/a",((INDEX(Historical!$C$7:$C$1190,MATCH(B509,Historical!$B$7:$B$1192,0))/INDEX(Historical!$F$7:$F$1190,MATCH(B509,Historical!$B$7:$B$1192,0)))^(1/3)-1)*100)</f>
        <v>7.5229854624953463</v>
      </c>
      <c r="U509" s="474">
        <f>IF(INDEX(Historical!$H$7:$H$1190,MATCH(B509,Historical!$B$7:$B$1192,0))=0,"n/a",((INDEX(Historical!$C$7:$C$1190,MATCH(B509,Historical!$B$7:$B$1192,0))/INDEX(Historical!$H$7:$H$1190,MATCH(B509,Historical!$B$7:$B$1192,0)))^(1/5)-1)*100)</f>
        <v>5.1547496797280434</v>
      </c>
      <c r="V509" s="474">
        <f>IF(INDEX(Historical!$M$7:$M$1190,MATCH(B509,Historical!$B$7:$B$1192,0))=0,"n/a",((INDEX(Historical!$C$7:$C$1190,MATCH(B509,Historical!$B$7:$B$1192,0))/INDEX(Historical!$M$7:$M$1190,MATCH(B509,Historical!$B$7:$B$1192,0)))^(1/10)-1)*100)</f>
        <v>9.0624051551269513</v>
      </c>
      <c r="W509" s="475">
        <f t="shared" si="125"/>
        <v>0.56880591757827148</v>
      </c>
      <c r="X509" s="476" t="str">
        <f t="shared" si="126"/>
        <v>n/a</v>
      </c>
      <c r="Y509" s="451"/>
      <c r="Z509" s="430">
        <f t="shared" si="127"/>
        <v>115.38461538461537</v>
      </c>
      <c r="AA509" s="581">
        <f t="shared" si="128"/>
        <v>32.110576923076927</v>
      </c>
      <c r="AB509" s="406">
        <v>12</v>
      </c>
      <c r="AC509" s="568">
        <v>4.16</v>
      </c>
      <c r="AD509" s="568">
        <v>1.36</v>
      </c>
      <c r="AE509" s="568">
        <v>0.41</v>
      </c>
      <c r="AF509" s="568">
        <v>1.96</v>
      </c>
      <c r="AG509" s="568">
        <v>6</v>
      </c>
      <c r="AH509" s="568">
        <v>-17.28</v>
      </c>
      <c r="AI509" s="568">
        <v>106.99000000000001</v>
      </c>
      <c r="AJ509" s="568">
        <v>-5.91</v>
      </c>
      <c r="AK509" s="568">
        <v>23.69</v>
      </c>
      <c r="AL509" s="576">
        <v>53980</v>
      </c>
      <c r="AM509" s="571">
        <v>0.13</v>
      </c>
      <c r="AN509" s="568">
        <v>0.76</v>
      </c>
      <c r="AO509" s="510">
        <f t="shared" si="129"/>
        <v>-23.362474945100644</v>
      </c>
      <c r="AP509" s="511">
        <f t="shared" si="130"/>
        <v>8.7481019779762832</v>
      </c>
      <c r="AQ509" s="582">
        <f t="shared" si="131"/>
        <v>67.2479606508861</v>
      </c>
      <c r="AR509" s="430">
        <f>INDEX(Historical!$C$7:$C$1190,MATCH(B509,Historical!$B$7:$B$1214,0))*IF(AH509="n/a",1.03,IF(AH509&lt;0,1.01,IF(AH509&gt;10,1.1,(1+AH509/100))))</f>
        <v>4.5449999999999999</v>
      </c>
      <c r="AS509" s="581">
        <f t="shared" si="132"/>
        <v>4.9995000000000003</v>
      </c>
      <c r="AT509" s="581">
        <f t="shared" si="138"/>
        <v>5.4994500000000004</v>
      </c>
      <c r="AU509" s="581">
        <f t="shared" si="138"/>
        <v>6.0493950000000005</v>
      </c>
      <c r="AV509" s="581">
        <f t="shared" si="138"/>
        <v>6.6543345000000009</v>
      </c>
      <c r="AW509" s="430">
        <f t="shared" si="133"/>
        <v>27.7476795</v>
      </c>
      <c r="AX509" s="516">
        <f t="shared" si="134"/>
        <v>20.772330812995957</v>
      </c>
      <c r="AY509" s="606">
        <v>1.1299999999999999</v>
      </c>
      <c r="AZ509" s="571">
        <v>46.78</v>
      </c>
      <c r="BA509" s="571">
        <v>-5.16</v>
      </c>
      <c r="BB509" s="571">
        <v>6.88</v>
      </c>
      <c r="BC509" s="571">
        <v>10.81</v>
      </c>
      <c r="BD509" s="591"/>
      <c r="BE509" s="421">
        <v>2012</v>
      </c>
      <c r="BF509" s="421">
        <f t="shared" si="136"/>
        <v>1</v>
      </c>
      <c r="BG509" s="578">
        <v>2.25</v>
      </c>
      <c r="BH509" t="s">
        <v>3876</v>
      </c>
      <c r="BI509" t="s">
        <v>3877</v>
      </c>
    </row>
    <row r="510" spans="1:61" s="8" customFormat="1" ht="12.75" customHeight="1" x14ac:dyDescent="0.25">
      <c r="A510" s="8" t="s">
        <v>4744</v>
      </c>
      <c r="B510" s="409" t="s">
        <v>4741</v>
      </c>
      <c r="C510" s="734" t="s">
        <v>111</v>
      </c>
      <c r="D510" s="734" t="s">
        <v>3677</v>
      </c>
      <c r="E510" s="504">
        <v>7</v>
      </c>
      <c r="F510" s="33">
        <v>601</v>
      </c>
      <c r="G510" s="33" t="s">
        <v>105</v>
      </c>
      <c r="H510" s="33" t="s">
        <v>105</v>
      </c>
      <c r="I510" s="573">
        <v>377.96</v>
      </c>
      <c r="J510" s="430">
        <f t="shared" si="122"/>
        <v>0.10583130489998943</v>
      </c>
      <c r="K510" s="575">
        <v>0.1</v>
      </c>
      <c r="L510" s="406">
        <v>4</v>
      </c>
      <c r="M510" s="423">
        <f t="shared" si="123"/>
        <v>0.4</v>
      </c>
      <c r="N510" s="183" t="s">
        <v>469</v>
      </c>
      <c r="O510" s="505">
        <v>0.09</v>
      </c>
      <c r="P510" s="422">
        <v>45659</v>
      </c>
      <c r="Q510" s="422">
        <v>45670</v>
      </c>
      <c r="R510" s="423">
        <f t="shared" si="124"/>
        <v>11.111111111111121</v>
      </c>
      <c r="S510" s="474">
        <f>IF(INDEX(Historical!$D$7:$D$1190,MATCH(B510,Historical!$B$7:$B$1192,0))=0,"n/a",(INDEX(Historical!$C$7:$C$1190,MATCH(B510,Historical!$B$7:$B$1192,0))/INDEX(Historical!$D$7:$D$1190,MATCH(B510,Historical!$B$7:$B$1192,0))-1)*100)</f>
        <v>12.5</v>
      </c>
      <c r="T510" s="474">
        <f>IF(INDEX(Historical!$F$7:$F$1190,MATCH(B510,Historical!$B$7:$B$1192,0))=0,"n/a",((INDEX(Historical!$C$7:$C$1190,MATCH(B510,Historical!$B$7:$B$1192,0))/INDEX(Historical!$F$7:$F$1190,MATCH(B510,Historical!$B$7:$B$1192,0)))^(1/3)-1)*100)</f>
        <v>14.471424255333186</v>
      </c>
      <c r="U510" s="474">
        <f>IF(INDEX(Historical!$H$7:$H$1190,MATCH(B510,Historical!$B$7:$B$1192,0))=0,"n/a",((INDEX(Historical!$C$7:$C$1190,MATCH(B510,Historical!$B$7:$B$1192,0))/INDEX(Historical!$H$7:$H$1190,MATCH(B510,Historical!$B$7:$B$1192,0)))^(1/5)-1)*100)</f>
        <v>17.607902252467355</v>
      </c>
      <c r="V510" s="474" t="str">
        <f>IF(INDEX(Historical!$M$7:$M$1190,MATCH(B510,Historical!$B$7:$B$1192,0))=0,"n/a",((INDEX(Historical!$C$7:$C$1190,MATCH(B510,Historical!$B$7:$B$1192,0))/INDEX(Historical!$M$7:$M$1190,MATCH(B510,Historical!$B$7:$B$1192,0)))^(1/10)-1)*100)</f>
        <v>n/a</v>
      </c>
      <c r="W510" s="475" t="str">
        <f t="shared" si="125"/>
        <v>n/a</v>
      </c>
      <c r="X510" s="476">
        <f t="shared" si="126"/>
        <v>1.0225262632094865</v>
      </c>
      <c r="Y510" s="405"/>
      <c r="Z510" s="430">
        <f t="shared" si="127"/>
        <v>6.2015503875968996</v>
      </c>
      <c r="AA510" s="581">
        <f t="shared" si="128"/>
        <v>58.598449612403094</v>
      </c>
      <c r="AB510" s="406">
        <v>12</v>
      </c>
      <c r="AC510" s="568">
        <v>6.45</v>
      </c>
      <c r="AD510" s="568">
        <v>3.5</v>
      </c>
      <c r="AE510" s="568">
        <v>2.14</v>
      </c>
      <c r="AF510" s="568">
        <v>7.14</v>
      </c>
      <c r="AG510" s="568">
        <v>13.469999999999999</v>
      </c>
      <c r="AH510" s="568">
        <v>17.630000000000003</v>
      </c>
      <c r="AI510" s="568">
        <v>16.55</v>
      </c>
      <c r="AJ510" s="568">
        <v>17.22</v>
      </c>
      <c r="AK510" s="568">
        <v>16.75</v>
      </c>
      <c r="AL510" s="576">
        <v>55680</v>
      </c>
      <c r="AM510" s="571">
        <v>1.0999999999999999</v>
      </c>
      <c r="AN510" s="568">
        <v>0.65</v>
      </c>
      <c r="AO510" s="510">
        <f t="shared" si="129"/>
        <v>-40.884716055035753</v>
      </c>
      <c r="AP510" s="511">
        <f t="shared" si="130"/>
        <v>17.713733557367345</v>
      </c>
      <c r="AQ510" s="582">
        <f t="shared" si="131"/>
        <v>331.22200017704631</v>
      </c>
      <c r="AR510" s="430">
        <f>INDEX(Historical!$C$7:$C$1190,MATCH(B510,Historical!$B$7:$B$1214,0))*IF(AH510="n/a",1.03,IF(AH510&lt;0,1.01,IF(AH510&gt;10,1.1,(1+AH510/100))))</f>
        <v>0.39600000000000002</v>
      </c>
      <c r="AS510" s="581">
        <f t="shared" si="132"/>
        <v>0.43560000000000004</v>
      </c>
      <c r="AT510" s="581">
        <f t="shared" si="138"/>
        <v>0.47916000000000009</v>
      </c>
      <c r="AU510" s="581">
        <f t="shared" si="138"/>
        <v>0.5270760000000001</v>
      </c>
      <c r="AV510" s="581">
        <f t="shared" si="138"/>
        <v>0.57978360000000018</v>
      </c>
      <c r="AW510" s="430">
        <f t="shared" si="133"/>
        <v>2.4176196000000005</v>
      </c>
      <c r="AX510" s="516">
        <f t="shared" si="134"/>
        <v>0.63964959254947629</v>
      </c>
      <c r="AY510" s="606">
        <v>1.01</v>
      </c>
      <c r="AZ510" s="571">
        <v>66.44</v>
      </c>
      <c r="BA510" s="571">
        <v>-11.06</v>
      </c>
      <c r="BB510" s="571">
        <v>-2.2999999999999998</v>
      </c>
      <c r="BC510" s="571">
        <v>15.260000000000002</v>
      </c>
      <c r="BD510" s="591"/>
      <c r="BE510" s="421">
        <v>2019</v>
      </c>
      <c r="BF510" s="421">
        <f t="shared" si="136"/>
        <v>1</v>
      </c>
      <c r="BG510" s="578">
        <v>5.43</v>
      </c>
      <c r="BH510" t="s">
        <v>3876</v>
      </c>
      <c r="BI510" t="s">
        <v>3877</v>
      </c>
    </row>
    <row r="511" spans="1:61" s="8" customFormat="1" ht="12.75" customHeight="1" x14ac:dyDescent="0.25">
      <c r="A511" s="95" t="s">
        <v>4452</v>
      </c>
      <c r="B511" s="409" t="s">
        <v>709</v>
      </c>
      <c r="C511" s="734" t="s">
        <v>3535</v>
      </c>
      <c r="D511" s="734" t="s">
        <v>3641</v>
      </c>
      <c r="E511" s="504">
        <v>23</v>
      </c>
      <c r="F511" s="33">
        <v>159</v>
      </c>
      <c r="G511" s="33" t="s">
        <v>36</v>
      </c>
      <c r="H511" s="33" t="s">
        <v>114</v>
      </c>
      <c r="I511" s="573">
        <v>160.83000000000001</v>
      </c>
      <c r="J511" s="430">
        <f t="shared" si="122"/>
        <v>2.21351737859852</v>
      </c>
      <c r="K511" s="575">
        <v>0.89</v>
      </c>
      <c r="L511" s="406">
        <v>4</v>
      </c>
      <c r="M511" s="423">
        <f t="shared" si="123"/>
        <v>3.56</v>
      </c>
      <c r="N511" s="183" t="s">
        <v>318</v>
      </c>
      <c r="O511" s="505">
        <v>0.85</v>
      </c>
      <c r="P511" s="422">
        <v>45813</v>
      </c>
      <c r="Q511" s="422">
        <v>45834</v>
      </c>
      <c r="R511" s="423">
        <f t="shared" si="124"/>
        <v>4.7058823529411802</v>
      </c>
      <c r="S511" s="474">
        <f>IF(INDEX(Historical!$D$7:$D$1190,MATCH(B511,Historical!$B$7:$B$1192,0))=0,"n/a",(INDEX(Historical!$C$7:$C$1190,MATCH(B511,Historical!$B$7:$B$1192,0))/INDEX(Historical!$D$7:$D$1190,MATCH(B511,Historical!$B$7:$B$1192,0))-1)*100)</f>
        <v>6.3492063492063489</v>
      </c>
      <c r="T511" s="474">
        <f>IF(INDEX(Historical!$F$7:$F$1190,MATCH(B511,Historical!$B$7:$B$1192,0))=0,"n/a",((INDEX(Historical!$C$7:$C$1190,MATCH(B511,Historical!$B$7:$B$1192,0))/INDEX(Historical!$F$7:$F$1190,MATCH(B511,Historical!$B$7:$B$1192,0)))^(1/3)-1)*100)</f>
        <v>7.1910769570268318</v>
      </c>
      <c r="U511" s="474">
        <f>IF(INDEX(Historical!$H$7:$H$1190,MATCH(B511,Historical!$B$7:$B$1192,0))=0,"n/a",((INDEX(Historical!$C$7:$C$1190,MATCH(B511,Historical!$B$7:$B$1192,0))/INDEX(Historical!$H$7:$H$1190,MATCH(B511,Historical!$B$7:$B$1192,0)))^(1/5)-1)*100)</f>
        <v>6.1985593337348766</v>
      </c>
      <c r="V511" s="474">
        <f>IF(INDEX(Historical!$M$7:$M$1190,MATCH(B511,Historical!$B$7:$B$1192,0))=0,"n/a",((INDEX(Historical!$C$7:$C$1190,MATCH(B511,Historical!$B$7:$B$1192,0))/INDEX(Historical!$M$7:$M$1190,MATCH(B511,Historical!$B$7:$B$1192,0)))^(1/10)-1)*100)</f>
        <v>7.6023838984321968</v>
      </c>
      <c r="W511" s="475">
        <f t="shared" si="125"/>
        <v>0.81534416263998133</v>
      </c>
      <c r="X511" s="476">
        <f t="shared" si="126"/>
        <v>0.30869319391109939</v>
      </c>
      <c r="Y511" s="451"/>
      <c r="Z511" s="430">
        <f t="shared" si="127"/>
        <v>34.329797492767597</v>
      </c>
      <c r="AA511" s="581">
        <f t="shared" si="128"/>
        <v>15.509161041465768</v>
      </c>
      <c r="AB511" s="406">
        <v>9</v>
      </c>
      <c r="AC511" s="568">
        <v>10.37</v>
      </c>
      <c r="AD511" s="568">
        <v>2.0299999999999998</v>
      </c>
      <c r="AE511" s="568">
        <v>4.01</v>
      </c>
      <c r="AF511" s="568">
        <v>6.41</v>
      </c>
      <c r="AG511" s="568">
        <v>44.62</v>
      </c>
      <c r="AH511" s="568">
        <v>15.78</v>
      </c>
      <c r="AI511" s="568">
        <v>2.4699999999999998</v>
      </c>
      <c r="AJ511" s="568">
        <v>20.080000000000002</v>
      </c>
      <c r="AK511" s="568">
        <v>7.64</v>
      </c>
      <c r="AL511" s="576">
        <v>173540</v>
      </c>
      <c r="AM511" s="571">
        <v>0.1</v>
      </c>
      <c r="AN511" s="568">
        <v>0.54</v>
      </c>
      <c r="AO511" s="510">
        <f t="shared" si="129"/>
        <v>-7.0970843291323717</v>
      </c>
      <c r="AP511" s="511">
        <f t="shared" si="130"/>
        <v>8.4120767123333966</v>
      </c>
      <c r="AQ511" s="582">
        <f t="shared" si="131"/>
        <v>110.19961124374196</v>
      </c>
      <c r="AR511" s="430">
        <f>INDEX(Historical!$C$7:$C$1190,MATCH(B511,Historical!$B$7:$B$1214,0))*IF(AH511="n/a",1.03,IF(AH511&lt;0,1.01,IF(AH511&gt;10,1.1,(1+AH511/100))))</f>
        <v>3.6850000000000005</v>
      </c>
      <c r="AS511" s="581">
        <f t="shared" si="132"/>
        <v>3.7760195000000003</v>
      </c>
      <c r="AT511" s="581">
        <f t="shared" si="138"/>
        <v>4.0645073898000001</v>
      </c>
      <c r="AU511" s="581">
        <f t="shared" si="138"/>
        <v>4.3750357543807201</v>
      </c>
      <c r="AV511" s="581">
        <f t="shared" si="138"/>
        <v>4.7092884860154074</v>
      </c>
      <c r="AW511" s="430">
        <f t="shared" si="133"/>
        <v>20.60985113019613</v>
      </c>
      <c r="AX511" s="516">
        <f t="shared" si="134"/>
        <v>12.814680799724012</v>
      </c>
      <c r="AY511" s="606">
        <v>1.21</v>
      </c>
      <c r="AZ511" s="571">
        <v>33.14</v>
      </c>
      <c r="BA511" s="571">
        <v>-11.68</v>
      </c>
      <c r="BB511" s="571">
        <v>3.1199999999999997</v>
      </c>
      <c r="BC511" s="571">
        <v>3.18</v>
      </c>
      <c r="BD511" s="591"/>
      <c r="BE511" s="421">
        <v>2003</v>
      </c>
      <c r="BF511" s="421">
        <f t="shared" si="136"/>
        <v>2</v>
      </c>
      <c r="BG511" s="578">
        <v>21.51</v>
      </c>
      <c r="BH511" t="s">
        <v>3876</v>
      </c>
      <c r="BI511" t="s">
        <v>3877</v>
      </c>
    </row>
    <row r="512" spans="1:61" s="8" customFormat="1" ht="12.75" customHeight="1" x14ac:dyDescent="0.25">
      <c r="A512" s="8" t="s">
        <v>3324</v>
      </c>
      <c r="B512" s="409" t="s">
        <v>3325</v>
      </c>
      <c r="C512" s="734" t="s">
        <v>243</v>
      </c>
      <c r="D512" s="734" t="s">
        <v>3666</v>
      </c>
      <c r="E512" s="504">
        <v>11</v>
      </c>
      <c r="F512" s="33">
        <v>493</v>
      </c>
      <c r="G512" s="33" t="s">
        <v>105</v>
      </c>
      <c r="H512" s="33" t="s">
        <v>105</v>
      </c>
      <c r="I512" s="573">
        <v>63.33</v>
      </c>
      <c r="J512" s="430">
        <f t="shared" si="122"/>
        <v>3.9159955787146692</v>
      </c>
      <c r="K512" s="575">
        <v>0.62</v>
      </c>
      <c r="L512" s="406">
        <v>4</v>
      </c>
      <c r="M512" s="423">
        <f t="shared" si="123"/>
        <v>2.48</v>
      </c>
      <c r="N512" s="183" t="s">
        <v>3718</v>
      </c>
      <c r="O512" s="505">
        <v>0.57999999999999996</v>
      </c>
      <c r="P512" s="422">
        <v>45737</v>
      </c>
      <c r="Q512" s="422">
        <v>45751</v>
      </c>
      <c r="R512" s="423">
        <f t="shared" si="124"/>
        <v>6.8965517241379377</v>
      </c>
      <c r="S512" s="474">
        <f>IF(INDEX(Historical!$D$7:$D$1190,MATCH(B512,Historical!$B$7:$B$1192,0))=0,"n/a",(INDEX(Historical!$C$7:$C$1190,MATCH(B512,Historical!$B$7:$B$1192,0))/INDEX(Historical!$D$7:$D$1190,MATCH(B512,Historical!$B$7:$B$1192,0))-1)*100)</f>
        <v>4.5662100456621113</v>
      </c>
      <c r="T512" s="474">
        <f>IF(INDEX(Historical!$F$7:$F$1190,MATCH(B512,Historical!$B$7:$B$1192,0))=0,"n/a",((INDEX(Historical!$C$7:$C$1190,MATCH(B512,Historical!$B$7:$B$1192,0))/INDEX(Historical!$F$7:$F$1190,MATCH(B512,Historical!$B$7:$B$1192,0)))^(1/3)-1)*100)</f>
        <v>2.7663682796458033</v>
      </c>
      <c r="U512" s="474">
        <f>IF(INDEX(Historical!$H$7:$H$1190,MATCH(B512,Historical!$B$7:$B$1192,0))=0,"n/a",((INDEX(Historical!$C$7:$C$1190,MATCH(B512,Historical!$B$7:$B$1192,0))/INDEX(Historical!$H$7:$H$1190,MATCH(B512,Historical!$B$7:$B$1192,0)))^(1/5)-1)*100)</f>
        <v>3.2666703503468675</v>
      </c>
      <c r="V512" s="474" t="str">
        <f>IF(INDEX(Historical!$M$7:$M$1190,MATCH(B512,Historical!$B$7:$B$1192,0))=0,"n/a",((INDEX(Historical!$C$7:$C$1190,MATCH(B512,Historical!$B$7:$B$1192,0))/INDEX(Historical!$M$7:$M$1190,MATCH(B512,Historical!$B$7:$B$1192,0)))^(1/10)-1)*100)</f>
        <v>n/a</v>
      </c>
      <c r="W512" s="475" t="str">
        <f t="shared" si="125"/>
        <v>n/a</v>
      </c>
      <c r="X512" s="476">
        <f t="shared" si="126"/>
        <v>0.56614737441020224</v>
      </c>
      <c r="Y512" s="574"/>
      <c r="Z512" s="430">
        <f t="shared" si="127"/>
        <v>93.939393939393938</v>
      </c>
      <c r="AA512" s="581">
        <f t="shared" si="128"/>
        <v>23.988636363636363</v>
      </c>
      <c r="AB512" s="406">
        <v>12</v>
      </c>
      <c r="AC512" s="568">
        <v>2.64</v>
      </c>
      <c r="AD512" s="568">
        <v>2.5299999999999998</v>
      </c>
      <c r="AE512" s="568">
        <v>3.16</v>
      </c>
      <c r="AF512" s="568">
        <v>6.26</v>
      </c>
      <c r="AG512" s="568">
        <v>27</v>
      </c>
      <c r="AH512" s="568">
        <v>9.68</v>
      </c>
      <c r="AI512" s="568">
        <v>9.75</v>
      </c>
      <c r="AJ512" s="568">
        <v>5.7700000000000005</v>
      </c>
      <c r="AK512" s="568">
        <v>9.5</v>
      </c>
      <c r="AL512" s="576">
        <v>28800</v>
      </c>
      <c r="AM512" s="571">
        <v>1.51</v>
      </c>
      <c r="AN512" s="568">
        <v>4.8099999999999996</v>
      </c>
      <c r="AO512" s="510">
        <f t="shared" si="129"/>
        <v>-16.805970434574824</v>
      </c>
      <c r="AP512" s="511">
        <f t="shared" si="130"/>
        <v>7.1826659290615371</v>
      </c>
      <c r="AQ512" s="582">
        <f t="shared" si="131"/>
        <v>158.34418354535708</v>
      </c>
      <c r="AR512" s="430">
        <f>INDEX(Historical!$C$7:$C$1190,MATCH(B512,Historical!$B$7:$B$1214,0))*IF(AH512="n/a",1.03,IF(AH512&lt;0,1.01,IF(AH512&gt;10,1.1,(1+AH512/100))))</f>
        <v>2.5116719999999999</v>
      </c>
      <c r="AS512" s="581">
        <f t="shared" si="132"/>
        <v>2.7565600199999998</v>
      </c>
      <c r="AT512" s="581">
        <f t="shared" si="138"/>
        <v>3.0184332218999996</v>
      </c>
      <c r="AU512" s="581">
        <f t="shared" si="138"/>
        <v>3.3051843779804995</v>
      </c>
      <c r="AV512" s="581">
        <f t="shared" si="138"/>
        <v>3.6191768938886466</v>
      </c>
      <c r="AW512" s="430">
        <f t="shared" si="133"/>
        <v>15.211026513769145</v>
      </c>
      <c r="AX512" s="516">
        <f t="shared" si="134"/>
        <v>24.018674425657895</v>
      </c>
      <c r="AY512" s="606">
        <v>0.63</v>
      </c>
      <c r="AZ512" s="571">
        <v>7.870000000000001</v>
      </c>
      <c r="BA512" s="571">
        <v>-14.52</v>
      </c>
      <c r="BB512" s="571">
        <v>-5.0999999999999996</v>
      </c>
      <c r="BC512" s="571">
        <v>-4.5999999999999996</v>
      </c>
      <c r="BD512" s="591"/>
      <c r="BE512" s="421">
        <v>2015</v>
      </c>
      <c r="BF512" s="421">
        <f t="shared" si="136"/>
        <v>1</v>
      </c>
      <c r="BG512" s="578">
        <v>3.4099999999999997</v>
      </c>
      <c r="BH512" t="s">
        <v>3876</v>
      </c>
      <c r="BI512" t="s">
        <v>3877</v>
      </c>
    </row>
    <row r="513" spans="1:61" s="8" customFormat="1" ht="12.75" customHeight="1" x14ac:dyDescent="0.25">
      <c r="A513" s="95" t="s">
        <v>4455</v>
      </c>
      <c r="B513" s="409" t="s">
        <v>738</v>
      </c>
      <c r="C513" s="734" t="s">
        <v>111</v>
      </c>
      <c r="D513" s="734" t="s">
        <v>3670</v>
      </c>
      <c r="E513" s="504">
        <v>21</v>
      </c>
      <c r="F513" s="33">
        <v>196</v>
      </c>
      <c r="G513" s="33" t="s">
        <v>114</v>
      </c>
      <c r="H513" s="33" t="s">
        <v>114</v>
      </c>
      <c r="I513" s="573">
        <v>187.52</v>
      </c>
      <c r="J513" s="430">
        <f t="shared" si="122"/>
        <v>1.9411262798634814</v>
      </c>
      <c r="K513" s="575">
        <v>0.91</v>
      </c>
      <c r="L513" s="406">
        <v>4</v>
      </c>
      <c r="M513" s="423">
        <f t="shared" si="123"/>
        <v>3.64</v>
      </c>
      <c r="N513" s="183" t="s">
        <v>567</v>
      </c>
      <c r="O513" s="505">
        <v>0.81</v>
      </c>
      <c r="P513" s="422">
        <v>45887</v>
      </c>
      <c r="Q513" s="422">
        <v>45919</v>
      </c>
      <c r="R513" s="423">
        <f t="shared" si="124"/>
        <v>12.345679012345675</v>
      </c>
      <c r="S513" s="474">
        <f>IF(INDEX(Historical!$D$7:$D$1190,MATCH(B513,Historical!$B$7:$B$1192,0))=0,"n/a",(INDEX(Historical!$C$7:$C$1190,MATCH(B513,Historical!$B$7:$B$1192,0))/INDEX(Historical!$D$7:$D$1190,MATCH(B513,Historical!$B$7:$B$1192,0))-1)*100)</f>
        <v>14.285714285714279</v>
      </c>
      <c r="T513" s="474">
        <f>IF(INDEX(Historical!$F$7:$F$1190,MATCH(B513,Historical!$B$7:$B$1192,0))=0,"n/a",((INDEX(Historical!$C$7:$C$1190,MATCH(B513,Historical!$B$7:$B$1192,0))/INDEX(Historical!$F$7:$F$1190,MATCH(B513,Historical!$B$7:$B$1192,0)))^(1/3)-1)*100)</f>
        <v>10.064241629820891</v>
      </c>
      <c r="U513" s="474">
        <f>IF(INDEX(Historical!$H$7:$H$1190,MATCH(B513,Historical!$B$7:$B$1192,0))=0,"n/a",((INDEX(Historical!$C$7:$C$1190,MATCH(B513,Historical!$B$7:$B$1192,0))/INDEX(Historical!$H$7:$H$1190,MATCH(B513,Historical!$B$7:$B$1192,0)))^(1/5)-1)*100)</f>
        <v>6.6817621211941569</v>
      </c>
      <c r="V513" s="474">
        <f>IF(INDEX(Historical!$M$7:$M$1190,MATCH(B513,Historical!$B$7:$B$1192,0))=0,"n/a",((INDEX(Historical!$C$7:$C$1190,MATCH(B513,Historical!$B$7:$B$1192,0))/INDEX(Historical!$M$7:$M$1190,MATCH(B513,Historical!$B$7:$B$1192,0)))^(1/10)-1)*100)</f>
        <v>7.909212690750822</v>
      </c>
      <c r="W513" s="475">
        <f t="shared" si="125"/>
        <v>0.84480749000566535</v>
      </c>
      <c r="X513" s="476" t="str">
        <f t="shared" si="126"/>
        <v>n/a</v>
      </c>
      <c r="Y513" s="449"/>
      <c r="Z513" s="430">
        <f t="shared" si="127"/>
        <v>31.084543125533731</v>
      </c>
      <c r="AA513" s="581">
        <f t="shared" si="128"/>
        <v>16.013663535439793</v>
      </c>
      <c r="AB513" s="406">
        <v>12</v>
      </c>
      <c r="AC513" s="568">
        <v>11.71</v>
      </c>
      <c r="AD513" s="568">
        <v>1.34</v>
      </c>
      <c r="AE513" s="568">
        <v>0.6</v>
      </c>
      <c r="AF513" s="568">
        <v>2.4900000000000002</v>
      </c>
      <c r="AG513" s="568">
        <v>16.38</v>
      </c>
      <c r="AH513" s="568">
        <v>8.5500000000000007</v>
      </c>
      <c r="AI513" s="568">
        <v>15.709999999999999</v>
      </c>
      <c r="AJ513" s="568" t="s">
        <v>135</v>
      </c>
      <c r="AK513" s="568">
        <v>11.91</v>
      </c>
      <c r="AL513" s="576">
        <v>7650</v>
      </c>
      <c r="AM513" s="571">
        <v>3.19</v>
      </c>
      <c r="AN513" s="568">
        <v>2.84</v>
      </c>
      <c r="AO513" s="510">
        <f t="shared" si="129"/>
        <v>-7.3907751343821548</v>
      </c>
      <c r="AP513" s="511">
        <f t="shared" si="130"/>
        <v>8.6228884010576383</v>
      </c>
      <c r="AQ513" s="582">
        <f t="shared" si="131"/>
        <v>33.123204761178691</v>
      </c>
      <c r="AR513" s="430">
        <f>INDEX(Historical!$C$7:$C$1190,MATCH(B513,Historical!$B$7:$B$1214,0))*IF(AH513="n/a",1.03,IF(AH513&lt;0,1.01,IF(AH513&gt;10,1.1,(1+AH513/100))))</f>
        <v>3.2999199999999997</v>
      </c>
      <c r="AS513" s="581">
        <f t="shared" si="132"/>
        <v>3.629912</v>
      </c>
      <c r="AT513" s="581">
        <f t="shared" si="138"/>
        <v>3.9929032000000002</v>
      </c>
      <c r="AU513" s="581">
        <f t="shared" si="138"/>
        <v>4.3921935200000002</v>
      </c>
      <c r="AV513" s="581">
        <f t="shared" si="138"/>
        <v>4.8314128720000005</v>
      </c>
      <c r="AW513" s="430">
        <f t="shared" si="133"/>
        <v>20.146341592000002</v>
      </c>
      <c r="AX513" s="516">
        <f t="shared" si="134"/>
        <v>10.743569534982935</v>
      </c>
      <c r="AY513" s="606">
        <v>0.97</v>
      </c>
      <c r="AZ513" s="571">
        <v>49.370000000000005</v>
      </c>
      <c r="BA513" s="571">
        <v>-0.97</v>
      </c>
      <c r="BB513" s="571">
        <v>7.53</v>
      </c>
      <c r="BC513" s="571">
        <v>17.990000000000002</v>
      </c>
      <c r="BD513" s="591"/>
      <c r="BE513" s="421">
        <v>2005</v>
      </c>
      <c r="BF513" s="421">
        <f t="shared" si="136"/>
        <v>2</v>
      </c>
      <c r="BG513" s="578">
        <v>3.0700000000000003</v>
      </c>
      <c r="BH513" t="s">
        <v>3876</v>
      </c>
      <c r="BI513" t="s">
        <v>3877</v>
      </c>
    </row>
    <row r="514" spans="1:61" s="8" customFormat="1" ht="12.75" customHeight="1" x14ac:dyDescent="0.25">
      <c r="A514" s="95" t="s">
        <v>4917</v>
      </c>
      <c r="B514" s="409" t="s">
        <v>726</v>
      </c>
      <c r="C514" s="734" t="s">
        <v>111</v>
      </c>
      <c r="D514" s="734" t="s">
        <v>3638</v>
      </c>
      <c r="E514" s="504">
        <v>23</v>
      </c>
      <c r="F514" s="33">
        <v>162</v>
      </c>
      <c r="G514" s="33" t="s">
        <v>105</v>
      </c>
      <c r="H514" s="33" t="s">
        <v>105</v>
      </c>
      <c r="I514" s="573">
        <v>114.54</v>
      </c>
      <c r="J514" s="430">
        <f t="shared" si="122"/>
        <v>1.0825912345032302</v>
      </c>
      <c r="K514" s="575">
        <v>0.31</v>
      </c>
      <c r="L514" s="406">
        <v>4</v>
      </c>
      <c r="M514" s="423">
        <f t="shared" si="123"/>
        <v>1.24</v>
      </c>
      <c r="N514" s="183" t="s">
        <v>570</v>
      </c>
      <c r="O514" s="505">
        <v>0.28999999999999998</v>
      </c>
      <c r="P514" s="422">
        <v>45897</v>
      </c>
      <c r="Q514" s="422">
        <v>45918</v>
      </c>
      <c r="R514" s="423">
        <f t="shared" si="124"/>
        <v>6.8965517241379377</v>
      </c>
      <c r="S514" s="474">
        <f>IF(INDEX(Historical!$D$7:$D$1190,MATCH(B514,Historical!$B$7:$B$1192,0))=0,"n/a",(INDEX(Historical!$C$7:$C$1190,MATCH(B514,Historical!$B$7:$B$1192,0))/INDEX(Historical!$D$7:$D$1190,MATCH(B514,Historical!$B$7:$B$1192,0))-1)*100)</f>
        <v>3.7037037037036979</v>
      </c>
      <c r="T514" s="474">
        <f>IF(INDEX(Historical!$F$7:$F$1190,MATCH(B514,Historical!$B$7:$B$1192,0))=0,"n/a",((INDEX(Historical!$C$7:$C$1190,MATCH(B514,Historical!$B$7:$B$1192,0))/INDEX(Historical!$F$7:$F$1190,MATCH(B514,Historical!$B$7:$B$1192,0)))^(1/3)-1)*100)</f>
        <v>6.014041147633864</v>
      </c>
      <c r="U514" s="474">
        <f>IF(INDEX(Historical!$H$7:$H$1190,MATCH(B514,Historical!$B$7:$B$1192,0))=0,"n/a",((INDEX(Historical!$C$7:$C$1190,MATCH(B514,Historical!$B$7:$B$1192,0))/INDEX(Historical!$H$7:$H$1190,MATCH(B514,Historical!$B$7:$B$1192,0)))^(1/5)-1)*100)</f>
        <v>8.0639619600400216</v>
      </c>
      <c r="V514" s="474">
        <f>IF(INDEX(Historical!$M$7:$M$1190,MATCH(B514,Historical!$B$7:$B$1192,0))=0,"n/a",((INDEX(Historical!$C$7:$C$1190,MATCH(B514,Historical!$B$7:$B$1192,0))/INDEX(Historical!$M$7:$M$1190,MATCH(B514,Historical!$B$7:$B$1192,0)))^(1/10)-1)*100)</f>
        <v>7.5678346395509966</v>
      </c>
      <c r="W514" s="475">
        <f t="shared" si="125"/>
        <v>1.0655573680080384</v>
      </c>
      <c r="X514" s="476">
        <f t="shared" si="126"/>
        <v>1.0168930592736471</v>
      </c>
      <c r="Y514" s="449" t="s">
        <v>774</v>
      </c>
      <c r="Z514" s="430">
        <f t="shared" si="127"/>
        <v>61.083743842364534</v>
      </c>
      <c r="AA514" s="581">
        <f t="shared" si="128"/>
        <v>56.423645320197053</v>
      </c>
      <c r="AB514" s="406">
        <v>12</v>
      </c>
      <c r="AC514" s="568">
        <v>2.0299999999999998</v>
      </c>
      <c r="AD514" s="568" t="s">
        <v>135</v>
      </c>
      <c r="AE514" s="568">
        <v>4.8099999999999996</v>
      </c>
      <c r="AF514" s="568">
        <v>3.9</v>
      </c>
      <c r="AG514" s="568">
        <v>7.88</v>
      </c>
      <c r="AH514" s="568">
        <v>9.1</v>
      </c>
      <c r="AI514" s="568">
        <v>11.03</v>
      </c>
      <c r="AJ514" s="568">
        <v>7.93</v>
      </c>
      <c r="AK514" s="568" t="s">
        <v>135</v>
      </c>
      <c r="AL514" s="576">
        <v>21260</v>
      </c>
      <c r="AM514" s="571">
        <v>0.13</v>
      </c>
      <c r="AN514" s="568">
        <v>0.87</v>
      </c>
      <c r="AO514" s="510">
        <f t="shared" si="129"/>
        <v>-47.277092125653802</v>
      </c>
      <c r="AP514" s="511">
        <f t="shared" si="130"/>
        <v>9.1465531945432517</v>
      </c>
      <c r="AQ514" s="582">
        <f t="shared" si="131"/>
        <v>212.73149061403282</v>
      </c>
      <c r="AR514" s="430">
        <f>INDEX(Historical!$C$7:$C$1190,MATCH(B514,Historical!$B$7:$B$1214,0))*IF(AH514="n/a",1.03,IF(AH514&lt;0,1.01,IF(AH514&gt;10,1.1,(1+AH514/100))))</f>
        <v>1.2219200000000001</v>
      </c>
      <c r="AS514" s="581">
        <f t="shared" si="132"/>
        <v>1.3441120000000002</v>
      </c>
      <c r="AT514" s="581">
        <f t="shared" si="138"/>
        <v>1.3844353600000003</v>
      </c>
      <c r="AU514" s="581">
        <f t="shared" si="138"/>
        <v>1.4259684208000003</v>
      </c>
      <c r="AV514" s="581">
        <f t="shared" si="138"/>
        <v>1.4687474734240002</v>
      </c>
      <c r="AW514" s="430">
        <f t="shared" si="133"/>
        <v>6.8451832542240014</v>
      </c>
      <c r="AX514" s="516">
        <f t="shared" si="134"/>
        <v>5.9762382174122584</v>
      </c>
      <c r="AY514" s="606">
        <v>0.65</v>
      </c>
      <c r="AZ514" s="571">
        <v>46.7</v>
      </c>
      <c r="BA514" s="571">
        <v>-3.1199999999999997</v>
      </c>
      <c r="BB514" s="571">
        <v>4</v>
      </c>
      <c r="BC514" s="571">
        <v>13.669999999999998</v>
      </c>
      <c r="BD514" s="591"/>
      <c r="BE514" s="421">
        <v>2001</v>
      </c>
      <c r="BF514" s="421">
        <f t="shared" si="136"/>
        <v>3</v>
      </c>
      <c r="BG514" s="578">
        <v>3.45</v>
      </c>
      <c r="BH514" t="s">
        <v>3876</v>
      </c>
      <c r="BI514" t="s">
        <v>3877</v>
      </c>
    </row>
    <row r="515" spans="1:61" s="8" customFormat="1" ht="12.75" customHeight="1" x14ac:dyDescent="0.25">
      <c r="A515" s="8" t="s">
        <v>4458</v>
      </c>
      <c r="B515" s="409" t="s">
        <v>720</v>
      </c>
      <c r="C515" s="734" t="s">
        <v>107</v>
      </c>
      <c r="D515" s="734" t="s">
        <v>3652</v>
      </c>
      <c r="E515" s="504">
        <v>27</v>
      </c>
      <c r="F515" s="33">
        <v>138</v>
      </c>
      <c r="G515" s="33" t="s">
        <v>36</v>
      </c>
      <c r="H515" s="33" t="s">
        <v>114</v>
      </c>
      <c r="I515" s="573">
        <v>76.739999999999995</v>
      </c>
      <c r="J515" s="430">
        <f t="shared" si="122"/>
        <v>2.3507948918425856</v>
      </c>
      <c r="K515" s="579">
        <v>0.45100000000000001</v>
      </c>
      <c r="L515" s="406">
        <v>4</v>
      </c>
      <c r="M515" s="423">
        <f t="shared" si="123"/>
        <v>1.804</v>
      </c>
      <c r="N515" s="183" t="s">
        <v>436</v>
      </c>
      <c r="O515" s="506">
        <v>0.40699999999999997</v>
      </c>
      <c r="P515" s="422">
        <v>45737</v>
      </c>
      <c r="Q515" s="422">
        <v>45765</v>
      </c>
      <c r="R515" s="423">
        <f t="shared" si="124"/>
        <v>10.810810810810821</v>
      </c>
      <c r="S515" s="474">
        <f>IF(INDEX(Historical!$D$7:$D$1190,MATCH(B515,Historical!$B$7:$B$1192,0))=0,"n/a",(INDEX(Historical!$C$7:$C$1190,MATCH(B515,Historical!$B$7:$B$1192,0))/INDEX(Historical!$D$7:$D$1190,MATCH(B515,Historical!$B$7:$B$1192,0))-1)*100)</f>
        <v>9.0225563909774422</v>
      </c>
      <c r="T515" s="474">
        <f>IF(INDEX(Historical!$F$7:$F$1190,MATCH(B515,Historical!$B$7:$B$1192,0))=0,"n/a",((INDEX(Historical!$C$7:$C$1190,MATCH(B515,Historical!$B$7:$B$1192,0))/INDEX(Historical!$F$7:$F$1190,MATCH(B515,Historical!$B$7:$B$1192,0)))^(1/3)-1)*100)</f>
        <v>9.6457423731894245</v>
      </c>
      <c r="U515" s="474">
        <f>IF(INDEX(Historical!$H$7:$H$1190,MATCH(B515,Historical!$B$7:$B$1192,0))=0,"n/a",((INDEX(Historical!$C$7:$C$1190,MATCH(B515,Historical!$B$7:$B$1192,0))/INDEX(Historical!$H$7:$H$1190,MATCH(B515,Historical!$B$7:$B$1192,0)))^(1/5)-1)*100)</f>
        <v>9.0556146241946411</v>
      </c>
      <c r="V515" s="474">
        <f>IF(INDEX(Historical!$M$7:$M$1190,MATCH(B515,Historical!$B$7:$B$1192,0))=0,"n/a",((INDEX(Historical!$C$7:$C$1190,MATCH(B515,Historical!$B$7:$B$1192,0))/INDEX(Historical!$M$7:$M$1190,MATCH(B515,Historical!$B$7:$B$1192,0)))^(1/10)-1)*100)</f>
        <v>8.1888256394126113</v>
      </c>
      <c r="W515" s="475">
        <f t="shared" si="125"/>
        <v>1.1058502186943873</v>
      </c>
      <c r="X515" s="476">
        <f t="shared" si="126"/>
        <v>0.97898536477779907</v>
      </c>
      <c r="Y515" s="448"/>
      <c r="Z515" s="430">
        <f t="shared" si="127"/>
        <v>28.499210110584517</v>
      </c>
      <c r="AA515" s="581">
        <f t="shared" si="128"/>
        <v>12.123222748815165</v>
      </c>
      <c r="AB515" s="406">
        <v>12</v>
      </c>
      <c r="AC515" s="568">
        <v>6.33</v>
      </c>
      <c r="AD515" s="568" t="s">
        <v>135</v>
      </c>
      <c r="AE515" s="568">
        <v>2.57</v>
      </c>
      <c r="AF515" s="568">
        <v>1.4</v>
      </c>
      <c r="AG515" s="568">
        <v>12.34</v>
      </c>
      <c r="AH515" s="568">
        <v>29.849999999999998</v>
      </c>
      <c r="AI515" s="568">
        <v>-10.5</v>
      </c>
      <c r="AJ515" s="568">
        <v>9.25</v>
      </c>
      <c r="AK515" s="568" t="s">
        <v>135</v>
      </c>
      <c r="AL515" s="576">
        <v>1330</v>
      </c>
      <c r="AM515" s="571">
        <v>58.269999999999996</v>
      </c>
      <c r="AN515" s="568">
        <v>0.45</v>
      </c>
      <c r="AO515" s="510">
        <f t="shared" si="129"/>
        <v>-0.71681323277793751</v>
      </c>
      <c r="AP515" s="511">
        <f t="shared" si="130"/>
        <v>11.406409516037227</v>
      </c>
      <c r="AQ515" s="582">
        <f t="shared" si="131"/>
        <v>-13.147604527780777</v>
      </c>
      <c r="AR515" s="430">
        <f>INDEX(Historical!$C$7:$C$1190,MATCH(B515,Historical!$B$7:$B$1214,0))*IF(AH515="n/a",1.03,IF(AH515&lt;0,1.01,IF(AH515&gt;10,1.1,(1+AH515/100))))</f>
        <v>1.7545000000000002</v>
      </c>
      <c r="AS515" s="581">
        <f t="shared" si="132"/>
        <v>1.7720450000000001</v>
      </c>
      <c r="AT515" s="581">
        <f t="shared" si="138"/>
        <v>1.8252063500000002</v>
      </c>
      <c r="AU515" s="581">
        <f t="shared" si="138"/>
        <v>1.8799625405000002</v>
      </c>
      <c r="AV515" s="581">
        <f t="shared" si="138"/>
        <v>1.9363614167150003</v>
      </c>
      <c r="AW515" s="430">
        <f t="shared" si="133"/>
        <v>9.1680753072150019</v>
      </c>
      <c r="AX515" s="516">
        <f t="shared" si="134"/>
        <v>11.946931596579361</v>
      </c>
      <c r="AY515" s="606">
        <v>0.6</v>
      </c>
      <c r="AZ515" s="571">
        <v>35.130000000000003</v>
      </c>
      <c r="BA515" s="571">
        <v>-4.88</v>
      </c>
      <c r="BB515" s="571">
        <v>5.24</v>
      </c>
      <c r="BC515" s="571">
        <v>9.74</v>
      </c>
      <c r="BD515" s="591"/>
      <c r="BE515" s="421">
        <v>1999</v>
      </c>
      <c r="BF515" s="421">
        <f t="shared" si="136"/>
        <v>3</v>
      </c>
      <c r="BG515" s="578">
        <v>1.83</v>
      </c>
      <c r="BH515" t="s">
        <v>3876</v>
      </c>
      <c r="BI515" t="s">
        <v>3877</v>
      </c>
    </row>
    <row r="516" spans="1:61" s="8" customFormat="1" ht="12.75" customHeight="1" x14ac:dyDescent="0.25">
      <c r="A516" s="8" t="s">
        <v>4878</v>
      </c>
      <c r="B516" s="409" t="s">
        <v>4866</v>
      </c>
      <c r="C516" s="734" t="s">
        <v>107</v>
      </c>
      <c r="D516" s="734" t="s">
        <v>4810</v>
      </c>
      <c r="E516" s="504">
        <v>6</v>
      </c>
      <c r="F516" s="33">
        <v>636</v>
      </c>
      <c r="G516" s="33" t="s">
        <v>105</v>
      </c>
      <c r="H516" s="33" t="s">
        <v>105</v>
      </c>
      <c r="I516" s="573">
        <v>34.880000000000003</v>
      </c>
      <c r="J516" s="430">
        <f t="shared" si="122"/>
        <v>2.9243119266055042</v>
      </c>
      <c r="K516" s="575">
        <v>0.255</v>
      </c>
      <c r="L516" s="406">
        <v>4</v>
      </c>
      <c r="M516" s="423">
        <f t="shared" si="123"/>
        <v>1.02</v>
      </c>
      <c r="N516" s="183" t="s">
        <v>106</v>
      </c>
      <c r="O516" s="505">
        <v>0.245</v>
      </c>
      <c r="P516" s="422">
        <v>45712</v>
      </c>
      <c r="Q516" s="422">
        <v>45727</v>
      </c>
      <c r="R516" s="423">
        <f t="shared" si="124"/>
        <v>4.0816326530612281</v>
      </c>
      <c r="S516" s="474">
        <f>IF(INDEX(Historical!$D$7:$D$1190,MATCH(B516,Historical!$B$7:$B$1192,0))=0,"n/a",(INDEX(Historical!$C$7:$C$1190,MATCH(B516,Historical!$B$7:$B$1192,0))/INDEX(Historical!$D$7:$D$1190,MATCH(B516,Historical!$B$7:$B$1192,0))-1)*100)</f>
        <v>8.8888888888888786</v>
      </c>
      <c r="T516" s="474">
        <f>IF(INDEX(Historical!$F$7:$F$1190,MATCH(B516,Historical!$B$7:$B$1192,0))=0,"n/a",((INDEX(Historical!$C$7:$C$1190,MATCH(B516,Historical!$B$7:$B$1192,0))/INDEX(Historical!$F$7:$F$1190,MATCH(B516,Historical!$B$7:$B$1192,0)))^(1/3)-1)*100)</f>
        <v>21.602692511983811</v>
      </c>
      <c r="U516" s="474">
        <f>IF(INDEX(Historical!$H$7:$H$1190,MATCH(B516,Historical!$B$7:$B$1192,0))=0,"n/a",((INDEX(Historical!$C$7:$C$1190,MATCH(B516,Historical!$B$7:$B$1192,0))/INDEX(Historical!$H$7:$H$1190,MATCH(B516,Historical!$B$7:$B$1192,0)))^(1/5)-1)*100)</f>
        <v>150.17575271408438</v>
      </c>
      <c r="V516" s="474">
        <f>IF(INDEX(Historical!$M$7:$M$1190,MATCH(B516,Historical!$B$7:$B$1192,0))=0,"n/a",((INDEX(Historical!$C$7:$C$1190,MATCH(B516,Historical!$B$7:$B$1192,0))/INDEX(Historical!$M$7:$M$1190,MATCH(B516,Historical!$B$7:$B$1192,0)))^(1/10)-1)*100)</f>
        <v>58.169451132032556</v>
      </c>
      <c r="W516" s="475">
        <f t="shared" si="125"/>
        <v>2.5816945113203262</v>
      </c>
      <c r="X516" s="476">
        <f t="shared" si="126"/>
        <v>36.013369955415918</v>
      </c>
      <c r="Y516" s="405"/>
      <c r="Z516" s="430">
        <f t="shared" si="127"/>
        <v>25.692695214105793</v>
      </c>
      <c r="AA516" s="581">
        <f t="shared" si="128"/>
        <v>8.7858942065491181</v>
      </c>
      <c r="AB516" s="406">
        <v>12</v>
      </c>
      <c r="AC516" s="568">
        <v>3.97</v>
      </c>
      <c r="AD516" s="568">
        <v>2.86</v>
      </c>
      <c r="AE516" s="568">
        <v>3.67</v>
      </c>
      <c r="AF516" s="568">
        <v>1.05</v>
      </c>
      <c r="AG516" s="568">
        <v>13.07</v>
      </c>
      <c r="AH516" s="568">
        <v>-3.42</v>
      </c>
      <c r="AI516" s="568">
        <v>2.68</v>
      </c>
      <c r="AJ516" s="568">
        <v>4.17</v>
      </c>
      <c r="AK516" s="568">
        <v>3.0700000000000003</v>
      </c>
      <c r="AL516" s="576">
        <v>4720</v>
      </c>
      <c r="AM516" s="571">
        <v>1.47</v>
      </c>
      <c r="AN516" s="568">
        <v>0.41</v>
      </c>
      <c r="AO516" s="510">
        <f t="shared" si="129"/>
        <v>144.31417043414075</v>
      </c>
      <c r="AP516" s="511">
        <f t="shared" si="130"/>
        <v>153.10006464068988</v>
      </c>
      <c r="AQ516" s="582">
        <f t="shared" si="131"/>
        <v>-35.968101987710412</v>
      </c>
      <c r="AR516" s="430">
        <f>INDEX(Historical!$C$7:$C$1190,MATCH(B516,Historical!$B$7:$B$1214,0))*IF(AH516="n/a",1.03,IF(AH516&lt;0,1.01,IF(AH516&gt;10,1.1,(1+AH516/100))))</f>
        <v>0.98980000000000001</v>
      </c>
      <c r="AS516" s="581">
        <f t="shared" si="132"/>
        <v>1.0163266399999999</v>
      </c>
      <c r="AT516" s="581">
        <f t="shared" si="138"/>
        <v>1.047527867848</v>
      </c>
      <c r="AU516" s="581">
        <f t="shared" si="138"/>
        <v>1.0796869733909336</v>
      </c>
      <c r="AV516" s="581">
        <f t="shared" si="138"/>
        <v>1.1128333634740351</v>
      </c>
      <c r="AW516" s="430">
        <f t="shared" si="133"/>
        <v>5.2461748447129688</v>
      </c>
      <c r="AX516" s="516">
        <f t="shared" si="134"/>
        <v>15.040638889658739</v>
      </c>
      <c r="AY516" s="606">
        <v>0.74</v>
      </c>
      <c r="AZ516" s="571">
        <v>18.96</v>
      </c>
      <c r="BA516" s="571">
        <v>-5.7</v>
      </c>
      <c r="BB516" s="571">
        <v>0.8</v>
      </c>
      <c r="BC516" s="571">
        <v>4.32</v>
      </c>
      <c r="BD516" s="591"/>
      <c r="BE516" s="421">
        <v>2020</v>
      </c>
      <c r="BF516" s="421">
        <f t="shared" si="136"/>
        <v>1</v>
      </c>
      <c r="BG516" s="578">
        <v>6.65</v>
      </c>
      <c r="BH516" t="s">
        <v>3876</v>
      </c>
      <c r="BI516" t="s">
        <v>3877</v>
      </c>
    </row>
    <row r="517" spans="1:61" s="8" customFormat="1" ht="12.75" customHeight="1" x14ac:dyDescent="0.25">
      <c r="A517" s="95" t="s">
        <v>4460</v>
      </c>
      <c r="B517" s="409" t="s">
        <v>3323</v>
      </c>
      <c r="C517" s="734" t="s">
        <v>3636</v>
      </c>
      <c r="D517" s="734" t="s">
        <v>4811</v>
      </c>
      <c r="E517" s="504">
        <v>11</v>
      </c>
      <c r="F517" s="33">
        <v>484</v>
      </c>
      <c r="G517" s="33" t="s">
        <v>105</v>
      </c>
      <c r="H517" s="33" t="s">
        <v>105</v>
      </c>
      <c r="I517" s="573">
        <v>72.5</v>
      </c>
      <c r="J517" s="430">
        <f t="shared" si="122"/>
        <v>3.8896551724137933</v>
      </c>
      <c r="K517" s="575">
        <v>0.70499999999999996</v>
      </c>
      <c r="L517" s="406">
        <v>4</v>
      </c>
      <c r="M517" s="423">
        <f t="shared" si="123"/>
        <v>2.82</v>
      </c>
      <c r="N517" s="183" t="s">
        <v>941</v>
      </c>
      <c r="O517" s="505">
        <v>0.67</v>
      </c>
      <c r="P517" s="422">
        <v>45642</v>
      </c>
      <c r="Q517" s="422">
        <v>45660</v>
      </c>
      <c r="R517" s="423">
        <f t="shared" si="124"/>
        <v>5.2238805970149134</v>
      </c>
      <c r="S517" s="474">
        <f>IF(INDEX(Historical!$D$7:$D$1190,MATCH(B517,Historical!$B$7:$B$1192,0))=0,"n/a",(INDEX(Historical!$C$7:$C$1190,MATCH(B517,Historical!$B$7:$B$1192,0))/INDEX(Historical!$D$7:$D$1190,MATCH(B517,Historical!$B$7:$B$1192,0))-1)*100)</f>
        <v>3.0769230769230882</v>
      </c>
      <c r="T517" s="474">
        <f>IF(INDEX(Historical!$F$7:$F$1190,MATCH(B517,Historical!$B$7:$B$1192,0))=0,"n/a",((INDEX(Historical!$C$7:$C$1190,MATCH(B517,Historical!$B$7:$B$1192,0))/INDEX(Historical!$F$7:$F$1190,MATCH(B517,Historical!$B$7:$B$1192,0)))^(1/3)-1)*100)</f>
        <v>3.6030602340847206</v>
      </c>
      <c r="U517" s="474">
        <f>IF(INDEX(Historical!$H$7:$H$1190,MATCH(B517,Historical!$B$7:$B$1192,0))=0,"n/a",((INDEX(Historical!$C$7:$C$1190,MATCH(B517,Historical!$B$7:$B$1192,0))/INDEX(Historical!$H$7:$H$1190,MATCH(B517,Historical!$B$7:$B$1192,0)))^(1/5)-1)*100)</f>
        <v>2.7504629557973503</v>
      </c>
      <c r="V517" s="474">
        <f>IF(INDEX(Historical!$M$7:$M$1190,MATCH(B517,Historical!$B$7:$B$1192,0))=0,"n/a",((INDEX(Historical!$C$7:$C$1190,MATCH(B517,Historical!$B$7:$B$1192,0))/INDEX(Historical!$M$7:$M$1190,MATCH(B517,Historical!$B$7:$B$1192,0)))^(1/10)-1)*100)</f>
        <v>3.6090506769492769</v>
      </c>
      <c r="W517" s="475">
        <f t="shared" si="125"/>
        <v>0.76210150590689707</v>
      </c>
      <c r="X517" s="476">
        <f t="shared" si="126"/>
        <v>0.33706653870065567</v>
      </c>
      <c r="Y517" s="454"/>
      <c r="Z517" s="430">
        <f t="shared" si="127"/>
        <v>131.77570093457942</v>
      </c>
      <c r="AA517" s="581">
        <f t="shared" si="128"/>
        <v>33.878504672897193</v>
      </c>
      <c r="AB517" s="406">
        <v>12</v>
      </c>
      <c r="AC517" s="568">
        <v>2.14</v>
      </c>
      <c r="AD517" s="568">
        <v>5</v>
      </c>
      <c r="AE517" s="568">
        <v>17.649999999999999</v>
      </c>
      <c r="AF517" s="568">
        <v>2.0299999999999998</v>
      </c>
      <c r="AG517" s="568">
        <v>5.99</v>
      </c>
      <c r="AH517" s="568">
        <v>7.85</v>
      </c>
      <c r="AI517" s="568">
        <v>6.03</v>
      </c>
      <c r="AJ517" s="568">
        <v>8.16</v>
      </c>
      <c r="AK517" s="568">
        <v>6.76</v>
      </c>
      <c r="AL517" s="576">
        <v>26400</v>
      </c>
      <c r="AM517" s="571">
        <v>0.73</v>
      </c>
      <c r="AN517" s="568">
        <v>0.81</v>
      </c>
      <c r="AO517" s="510">
        <f t="shared" si="129"/>
        <v>-27.238386544686051</v>
      </c>
      <c r="AP517" s="511">
        <f t="shared" si="130"/>
        <v>6.6401181282111441</v>
      </c>
      <c r="AQ517" s="582">
        <f t="shared" si="131"/>
        <v>74.831175056244589</v>
      </c>
      <c r="AR517" s="430">
        <f>INDEX(Historical!$C$7:$C$1190,MATCH(B517,Historical!$B$7:$B$1214,0))*IF(AH517="n/a",1.03,IF(AH517&lt;0,1.01,IF(AH517&gt;10,1.1,(1+AH517/100))))</f>
        <v>2.8903800000000004</v>
      </c>
      <c r="AS517" s="581">
        <f t="shared" si="132"/>
        <v>3.0646699140000004</v>
      </c>
      <c r="AT517" s="581">
        <f t="shared" si="138"/>
        <v>3.2718416001864008</v>
      </c>
      <c r="AU517" s="581">
        <f t="shared" si="138"/>
        <v>3.493018092359002</v>
      </c>
      <c r="AV517" s="581">
        <f t="shared" si="138"/>
        <v>3.7291461154024708</v>
      </c>
      <c r="AW517" s="430">
        <f t="shared" si="133"/>
        <v>16.449055721947875</v>
      </c>
      <c r="AX517" s="516">
        <f t="shared" si="134"/>
        <v>22.688352719928105</v>
      </c>
      <c r="AY517" s="606">
        <v>1.1000000000000001</v>
      </c>
      <c r="AZ517" s="571">
        <v>14.280000000000001</v>
      </c>
      <c r="BA517" s="571">
        <v>-7.2700000000000005</v>
      </c>
      <c r="BB517" s="571">
        <v>1.9300000000000002</v>
      </c>
      <c r="BC517" s="571">
        <v>0.28999999999999998</v>
      </c>
      <c r="BD517" s="591"/>
      <c r="BE517" s="421">
        <v>2014</v>
      </c>
      <c r="BF517" s="421">
        <f t="shared" si="136"/>
        <v>1</v>
      </c>
      <c r="BG517" s="578">
        <v>3.2099999999999995</v>
      </c>
      <c r="BH517" t="s">
        <v>3876</v>
      </c>
      <c r="BI517" t="s">
        <v>3878</v>
      </c>
    </row>
    <row r="518" spans="1:61" s="8" customFormat="1" ht="12.75" customHeight="1" x14ac:dyDescent="0.25">
      <c r="A518" s="577" t="s">
        <v>4461</v>
      </c>
      <c r="B518" s="409" t="s">
        <v>3472</v>
      </c>
      <c r="C518" s="734" t="s">
        <v>3636</v>
      </c>
      <c r="D518" s="734" t="s">
        <v>4815</v>
      </c>
      <c r="E518" s="504">
        <v>12</v>
      </c>
      <c r="F518" s="33">
        <v>457</v>
      </c>
      <c r="G518" s="33" t="s">
        <v>105</v>
      </c>
      <c r="H518" s="33" t="s">
        <v>105</v>
      </c>
      <c r="I518" s="573">
        <v>41.41</v>
      </c>
      <c r="J518" s="430">
        <f t="shared" si="122"/>
        <v>4.1535860903163488</v>
      </c>
      <c r="K518" s="575">
        <v>0.43</v>
      </c>
      <c r="L518" s="406">
        <v>4</v>
      </c>
      <c r="M518" s="423">
        <f t="shared" si="123"/>
        <v>1.72</v>
      </c>
      <c r="N518" s="183" t="s">
        <v>469</v>
      </c>
      <c r="O518" s="505">
        <v>0.41749999999999998</v>
      </c>
      <c r="P518" s="422">
        <v>45747</v>
      </c>
      <c r="Q518" s="422">
        <v>45762</v>
      </c>
      <c r="R518" s="423">
        <f t="shared" si="124"/>
        <v>2.9940119760479069</v>
      </c>
      <c r="S518" s="474">
        <f>IF(INDEX(Historical!$D$7:$D$1190,MATCH(B518,Historical!$B$7:$B$1192,0))=0,"n/a",(INDEX(Historical!$C$7:$C$1190,MATCH(B518,Historical!$B$7:$B$1192,0))/INDEX(Historical!$D$7:$D$1190,MATCH(B518,Historical!$B$7:$B$1192,0))-1)*100)</f>
        <v>12.199312714776633</v>
      </c>
      <c r="T518" s="474">
        <f>IF(INDEX(Historical!$F$7:$F$1190,MATCH(B518,Historical!$B$7:$B$1192,0))=0,"n/a",((INDEX(Historical!$C$7:$C$1190,MATCH(B518,Historical!$B$7:$B$1192,0))/INDEX(Historical!$F$7:$F$1190,MATCH(B518,Historical!$B$7:$B$1192,0)))^(1/3)-1)*100)</f>
        <v>20.414982352351441</v>
      </c>
      <c r="U518" s="474">
        <f>IF(INDEX(Historical!$H$7:$H$1190,MATCH(B518,Historical!$B$7:$B$1192,0))=0,"n/a",((INDEX(Historical!$C$7:$C$1190,MATCH(B518,Historical!$B$7:$B$1192,0))/INDEX(Historical!$H$7:$H$1190,MATCH(B518,Historical!$B$7:$B$1192,0)))^(1/5)-1)*100)</f>
        <v>17.953119090484204</v>
      </c>
      <c r="V518" s="474">
        <f>IF(INDEX(Historical!$M$7:$M$1190,MATCH(B518,Historical!$B$7:$B$1192,0))=0,"n/a",((INDEX(Historical!$C$7:$C$1190,MATCH(B518,Historical!$B$7:$B$1192,0))/INDEX(Historical!$M$7:$M$1190,MATCH(B518,Historical!$B$7:$B$1192,0)))^(1/10)-1)*100)</f>
        <v>13.021533410524766</v>
      </c>
      <c r="W518" s="475">
        <f t="shared" si="125"/>
        <v>1.3787254176972308</v>
      </c>
      <c r="X518" s="476">
        <f t="shared" si="126"/>
        <v>0.87363109929363536</v>
      </c>
      <c r="Y518" s="574"/>
      <c r="Z518" s="430">
        <f t="shared" si="127"/>
        <v>128.35820895522389</v>
      </c>
      <c r="AA518" s="581">
        <f t="shared" si="128"/>
        <v>30.902985074626862</v>
      </c>
      <c r="AB518" s="406">
        <v>12</v>
      </c>
      <c r="AC518" s="568">
        <v>1.34</v>
      </c>
      <c r="AD518" s="568">
        <v>6.68</v>
      </c>
      <c r="AE518" s="568">
        <v>9.9700000000000006</v>
      </c>
      <c r="AF518" s="568">
        <v>1.1299999999999999</v>
      </c>
      <c r="AG518" s="568">
        <v>3.74</v>
      </c>
      <c r="AH518" s="568">
        <v>13.41</v>
      </c>
      <c r="AI518" s="568">
        <v>-14.16</v>
      </c>
      <c r="AJ518" s="568">
        <v>20.549999999999997</v>
      </c>
      <c r="AK518" s="568">
        <v>4.6100000000000003</v>
      </c>
      <c r="AL518" s="576">
        <v>9800</v>
      </c>
      <c r="AM518" s="571">
        <v>0.2</v>
      </c>
      <c r="AN518" s="568">
        <v>0.39</v>
      </c>
      <c r="AO518" s="510">
        <f t="shared" si="129"/>
        <v>-8.7962798938263091</v>
      </c>
      <c r="AP518" s="511">
        <f t="shared" si="130"/>
        <v>22.106705180800553</v>
      </c>
      <c r="AQ518" s="582">
        <f t="shared" si="131"/>
        <v>24.57995760747098</v>
      </c>
      <c r="AR518" s="430">
        <f>INDEX(Historical!$C$7:$C$1190,MATCH(B518,Historical!$B$7:$B$1214,0))*IF(AH518="n/a",1.03,IF(AH518&lt;0,1.01,IF(AH518&gt;10,1.1,(1+AH518/100))))</f>
        <v>1.7957500000000002</v>
      </c>
      <c r="AS518" s="581">
        <f t="shared" si="132"/>
        <v>1.8137075000000003</v>
      </c>
      <c r="AT518" s="581">
        <f t="shared" si="138"/>
        <v>1.8973194157500004</v>
      </c>
      <c r="AU518" s="581">
        <f t="shared" si="138"/>
        <v>1.9847858408160755</v>
      </c>
      <c r="AV518" s="581">
        <f t="shared" si="138"/>
        <v>2.0762844680776964</v>
      </c>
      <c r="AW518" s="430">
        <f t="shared" si="133"/>
        <v>9.5678472246437725</v>
      </c>
      <c r="AX518" s="516">
        <f t="shared" si="134"/>
        <v>23.105161131716429</v>
      </c>
      <c r="AY518" s="606">
        <v>1.1499999999999999</v>
      </c>
      <c r="AZ518" s="571">
        <v>39.519999999999996</v>
      </c>
      <c r="BA518" s="571">
        <v>-20.919999999999998</v>
      </c>
      <c r="BB518" s="571">
        <v>10.489999999999998</v>
      </c>
      <c r="BC518" s="571">
        <v>8.77</v>
      </c>
      <c r="BD518" s="591"/>
      <c r="BE518" s="421">
        <v>2014</v>
      </c>
      <c r="BF518" s="421">
        <f t="shared" si="136"/>
        <v>1</v>
      </c>
      <c r="BG518" s="578">
        <v>2.48</v>
      </c>
      <c r="BH518" t="s">
        <v>3876</v>
      </c>
      <c r="BI518" t="s">
        <v>3878</v>
      </c>
    </row>
    <row r="519" spans="1:61" s="8" customFormat="1" ht="12.75" customHeight="1" x14ac:dyDescent="0.25">
      <c r="A519" s="95" t="s">
        <v>4462</v>
      </c>
      <c r="B519" s="409" t="s">
        <v>1489</v>
      </c>
      <c r="C519" s="734" t="s">
        <v>107</v>
      </c>
      <c r="D519" s="734" t="s">
        <v>3652</v>
      </c>
      <c r="E519" s="504">
        <v>13</v>
      </c>
      <c r="F519" s="33">
        <v>422</v>
      </c>
      <c r="G519" s="33" t="s">
        <v>114</v>
      </c>
      <c r="H519" s="33" t="s">
        <v>114</v>
      </c>
      <c r="I519" s="573">
        <v>27.39</v>
      </c>
      <c r="J519" s="430">
        <f t="shared" ref="J519:J582" si="139">(M519/I519)*100</f>
        <v>3.8700255567725446</v>
      </c>
      <c r="K519" s="575">
        <v>0.26500000000000001</v>
      </c>
      <c r="L519" s="406">
        <v>4</v>
      </c>
      <c r="M519" s="423">
        <f t="shared" ref="M519:M582" si="140">K519*L519</f>
        <v>1.06</v>
      </c>
      <c r="N519" s="183" t="s">
        <v>150</v>
      </c>
      <c r="O519" s="505">
        <v>0.25</v>
      </c>
      <c r="P519" s="422">
        <v>45902</v>
      </c>
      <c r="Q519" s="422">
        <v>45931</v>
      </c>
      <c r="R519" s="423">
        <f t="shared" ref="R519:R582" si="141">(K519-O519)/O519*100</f>
        <v>6.0000000000000053</v>
      </c>
      <c r="S519" s="474">
        <f>IF(INDEX(Historical!$D$7:$D$1190,MATCH(B519,Historical!$B$7:$B$1192,0))=0,"n/a",(INDEX(Historical!$C$7:$C$1190,MATCH(B519,Historical!$B$7:$B$1192,0))/INDEX(Historical!$D$7:$D$1190,MATCH(B519,Historical!$B$7:$B$1192,0))-1)*100)</f>
        <v>15.476190476190489</v>
      </c>
      <c r="T519" s="474">
        <f>IF(INDEX(Historical!$F$7:$F$1190,MATCH(B519,Historical!$B$7:$B$1192,0))=0,"n/a",((INDEX(Historical!$C$7:$C$1190,MATCH(B519,Historical!$B$7:$B$1192,0))/INDEX(Historical!$F$7:$F$1190,MATCH(B519,Historical!$B$7:$B$1192,0)))^(1/3)-1)*100)</f>
        <v>15.168223997338504</v>
      </c>
      <c r="U519" s="474">
        <f>IF(INDEX(Historical!$H$7:$H$1190,MATCH(B519,Historical!$B$7:$B$1192,0))=0,"n/a",((INDEX(Historical!$C$7:$C$1190,MATCH(B519,Historical!$B$7:$B$1192,0))/INDEX(Historical!$H$7:$H$1190,MATCH(B519,Historical!$B$7:$B$1192,0)))^(1/5)-1)*100)</f>
        <v>11.024998995217206</v>
      </c>
      <c r="V519" s="474">
        <f>IF(INDEX(Historical!$M$7:$M$1190,MATCH(B519,Historical!$B$7:$B$1192,0))=0,"n/a",((INDEX(Historical!$C$7:$C$1190,MATCH(B519,Historical!$B$7:$B$1192,0))/INDEX(Historical!$M$7:$M$1190,MATCH(B519,Historical!$B$7:$B$1192,0)))^(1/10)-1)*100)</f>
        <v>19.747147028966072</v>
      </c>
      <c r="W519" s="475">
        <f t="shared" ref="W519:W582" si="142">IF(OR(U519&lt;=0,U519="n/a",V519&lt;=0,V519="n/a"),"n/a",U519/V519)</f>
        <v>0.55830844724279427</v>
      </c>
      <c r="X519" s="476">
        <f t="shared" ref="X519:X582" si="143">IF(OR(AJ519&lt;=0,AJ519="n/a",U519&lt;=0,U519="n/a"),"n/a",U519/AJ519)</f>
        <v>2.1491226111534516</v>
      </c>
      <c r="Y519" s="451"/>
      <c r="Z519" s="430">
        <f t="shared" ref="Z519:Z582" si="144">IF(OR(AC519&lt;0.01,AC519="n/a"),"n/a",M519/AC519*100)</f>
        <v>49.302325581395351</v>
      </c>
      <c r="AA519" s="581">
        <f t="shared" ref="AA519:AA582" si="145">IF(OR(AC519&lt;0.01,AC519="n/a"),"n/a",I519/AC519)</f>
        <v>12.739534883720932</v>
      </c>
      <c r="AB519" s="406">
        <v>12</v>
      </c>
      <c r="AC519" s="568">
        <v>2.15</v>
      </c>
      <c r="AD519" s="568">
        <v>1.33</v>
      </c>
      <c r="AE519" s="568">
        <v>2.58</v>
      </c>
      <c r="AF519" s="568">
        <v>1.41</v>
      </c>
      <c r="AG519" s="568">
        <v>11.59</v>
      </c>
      <c r="AH519" s="568">
        <v>9.59</v>
      </c>
      <c r="AI519" s="568">
        <v>9.84</v>
      </c>
      <c r="AJ519" s="568">
        <v>5.13</v>
      </c>
      <c r="AK519" s="568">
        <v>9.59</v>
      </c>
      <c r="AL519" s="576">
        <v>24440</v>
      </c>
      <c r="AM519" s="571">
        <v>0.33999999999999997</v>
      </c>
      <c r="AN519" s="568">
        <v>0.28000000000000003</v>
      </c>
      <c r="AO519" s="510">
        <f t="shared" ref="AO519:AO582" si="146">IF(U519="n/a","n/a",IF(AA519&lt;0,"n/a",IF(AA519="n/a","n/a",J519+U519-AA519)))</f>
        <v>2.1554896682688192</v>
      </c>
      <c r="AP519" s="511">
        <f t="shared" ref="AP519:AP582" si="147">IF(U519="n/a","n/a",J519+U519)</f>
        <v>14.895024551989751</v>
      </c>
      <c r="AQ519" s="582">
        <f t="shared" ref="AQ519:AQ582" si="148">IF(OR(AC519&lt;0.01,AC519="n/a",AF519="n/a"),"n/a",(I519/SQRT(22.5*AC519*(I519/AF519))-1)*100)</f>
        <v>-10.64989165946626</v>
      </c>
      <c r="AR519" s="430">
        <f>INDEX(Historical!$C$7:$C$1190,MATCH(B519,Historical!$B$7:$B$1214,0))*IF(AH519="n/a",1.03,IF(AH519&lt;0,1.01,IF(AH519&gt;10,1.1,(1+AH519/100))))</f>
        <v>1.0630230000000001</v>
      </c>
      <c r="AS519" s="581">
        <f t="shared" ref="AS519:AS582" si="149">IF($AI519="n/a",1.03*AR519,IF($AI519&lt;0,1.01*AR519,IF($AI519&gt;10,1.1*AR519,(1+$AI519/100)*AR519)))</f>
        <v>1.1676244632000001</v>
      </c>
      <c r="AT519" s="581">
        <f t="shared" si="138"/>
        <v>1.2795996492208803</v>
      </c>
      <c r="AU519" s="581">
        <f t="shared" si="138"/>
        <v>1.4023132555811628</v>
      </c>
      <c r="AV519" s="581">
        <f t="shared" si="138"/>
        <v>1.5367950967913964</v>
      </c>
      <c r="AW519" s="430">
        <f t="shared" ref="AW519:AW582" si="150">SUM(AR519:AV519)</f>
        <v>6.4493554647934399</v>
      </c>
      <c r="AX519" s="516">
        <f t="shared" ref="AX519:AX582" si="151">AW519/I519*100</f>
        <v>23.54638723911442</v>
      </c>
      <c r="AY519" s="606">
        <v>1.03</v>
      </c>
      <c r="AZ519" s="571">
        <v>54.400000000000006</v>
      </c>
      <c r="BA519" s="571">
        <v>-2.04</v>
      </c>
      <c r="BB519" s="571">
        <v>8.7999999999999989</v>
      </c>
      <c r="BC519" s="571">
        <v>16.489999999999998</v>
      </c>
      <c r="BD519" s="591"/>
      <c r="BE519" s="421">
        <v>2013</v>
      </c>
      <c r="BF519" s="421">
        <f t="shared" si="136"/>
        <v>1</v>
      </c>
      <c r="BG519" s="578">
        <v>1.3299999999999998</v>
      </c>
      <c r="BH519" t="s">
        <v>3876</v>
      </c>
      <c r="BI519" t="s">
        <v>3877</v>
      </c>
    </row>
    <row r="520" spans="1:61" s="8" customFormat="1" ht="12.75" customHeight="1" x14ac:dyDescent="0.25">
      <c r="A520" s="8" t="s">
        <v>4463</v>
      </c>
      <c r="B520" s="409" t="s">
        <v>1491</v>
      </c>
      <c r="C520" s="734" t="s">
        <v>107</v>
      </c>
      <c r="D520" s="734" t="s">
        <v>117</v>
      </c>
      <c r="E520" s="504">
        <v>17</v>
      </c>
      <c r="F520" s="33">
        <v>237</v>
      </c>
      <c r="G520" s="33" t="s">
        <v>105</v>
      </c>
      <c r="H520" s="33" t="s">
        <v>105</v>
      </c>
      <c r="I520" s="573">
        <v>194.79</v>
      </c>
      <c r="J520" s="430">
        <f t="shared" si="139"/>
        <v>1.9097489604189128</v>
      </c>
      <c r="K520" s="575">
        <v>0.93</v>
      </c>
      <c r="L520" s="406">
        <v>4</v>
      </c>
      <c r="M520" s="423">
        <f t="shared" si="140"/>
        <v>3.72</v>
      </c>
      <c r="N520" s="183" t="s">
        <v>755</v>
      </c>
      <c r="O520" s="505">
        <v>0.89</v>
      </c>
      <c r="P520" s="422">
        <v>45881</v>
      </c>
      <c r="Q520" s="422">
        <v>45895</v>
      </c>
      <c r="R520" s="423">
        <f t="shared" si="141"/>
        <v>4.494382022471914</v>
      </c>
      <c r="S520" s="474">
        <f>IF(INDEX(Historical!$D$7:$D$1190,MATCH(B520,Historical!$B$7:$B$1192,0))=0,"n/a",(INDEX(Historical!$C$7:$C$1190,MATCH(B520,Historical!$B$7:$B$1192,0))/INDEX(Historical!$D$7:$D$1190,MATCH(B520,Historical!$B$7:$B$1192,0))-1)*100)</f>
        <v>5.4545454545454675</v>
      </c>
      <c r="T520" s="474">
        <f>IF(INDEX(Historical!$F$7:$F$1190,MATCH(B520,Historical!$B$7:$B$1192,0))=0,"n/a",((INDEX(Historical!$C$7:$C$1190,MATCH(B520,Historical!$B$7:$B$1192,0))/INDEX(Historical!$F$7:$F$1190,MATCH(B520,Historical!$B$7:$B$1192,0)))^(1/3)-1)*100)</f>
        <v>6.7589770060238363</v>
      </c>
      <c r="U520" s="474">
        <f>IF(INDEX(Historical!$H$7:$H$1190,MATCH(B520,Historical!$B$7:$B$1192,0))=0,"n/a",((INDEX(Historical!$C$7:$C$1190,MATCH(B520,Historical!$B$7:$B$1192,0))/INDEX(Historical!$H$7:$H$1190,MATCH(B520,Historical!$B$7:$B$1192,0)))^(1/5)-1)*100)</f>
        <v>6.003737798448272</v>
      </c>
      <c r="V520" s="474">
        <f>IF(INDEX(Historical!$M$7:$M$1190,MATCH(B520,Historical!$B$7:$B$1192,0))=0,"n/a",((INDEX(Historical!$C$7:$C$1190,MATCH(B520,Historical!$B$7:$B$1192,0))/INDEX(Historical!$M$7:$M$1190,MATCH(B520,Historical!$B$7:$B$1192,0)))^(1/10)-1)*100)</f>
        <v>10.693181483627367</v>
      </c>
      <c r="W520" s="475">
        <f t="shared" si="142"/>
        <v>0.56145477448790759</v>
      </c>
      <c r="X520" s="476" t="str">
        <f t="shared" si="143"/>
        <v>n/a</v>
      </c>
      <c r="Y520" s="451"/>
      <c r="Z520" s="430">
        <f t="shared" si="144"/>
        <v>32.375979112271544</v>
      </c>
      <c r="AA520" s="581">
        <f t="shared" si="145"/>
        <v>16.953002610966056</v>
      </c>
      <c r="AB520" s="406">
        <v>12</v>
      </c>
      <c r="AC520" s="568">
        <v>11.49</v>
      </c>
      <c r="AD520" s="568">
        <v>1.46</v>
      </c>
      <c r="AE520" s="568">
        <v>0.59</v>
      </c>
      <c r="AF520" s="568">
        <v>1.07</v>
      </c>
      <c r="AG520" s="568">
        <v>7.07</v>
      </c>
      <c r="AH520" s="568">
        <v>11.129999999999999</v>
      </c>
      <c r="AI520" s="568">
        <v>14.29</v>
      </c>
      <c r="AJ520" s="568">
        <v>-5.04</v>
      </c>
      <c r="AK520" s="568">
        <v>11.63</v>
      </c>
      <c r="AL520" s="576">
        <v>12870</v>
      </c>
      <c r="AM520" s="571">
        <v>0.37</v>
      </c>
      <c r="AN520" s="568">
        <v>0.48</v>
      </c>
      <c r="AO520" s="510">
        <f t="shared" si="146"/>
        <v>-9.0395158520988712</v>
      </c>
      <c r="AP520" s="511">
        <f t="shared" si="147"/>
        <v>7.9134867588671849</v>
      </c>
      <c r="AQ520" s="582">
        <f t="shared" si="148"/>
        <v>-10.210832641165734</v>
      </c>
      <c r="AR520" s="430">
        <f>INDEX(Historical!$C$7:$C$1190,MATCH(B520,Historical!$B$7:$B$1214,0))*IF(AH520="n/a",1.03,IF(AH520&lt;0,1.01,IF(AH520&gt;10,1.1,(1+AH520/100))))</f>
        <v>3.8280000000000003</v>
      </c>
      <c r="AS520" s="581">
        <f t="shared" si="149"/>
        <v>4.2108000000000008</v>
      </c>
      <c r="AT520" s="581">
        <f t="shared" si="138"/>
        <v>4.6318800000000016</v>
      </c>
      <c r="AU520" s="581">
        <f t="shared" si="138"/>
        <v>5.0950680000000022</v>
      </c>
      <c r="AV520" s="581">
        <f t="shared" si="138"/>
        <v>5.6045748000000026</v>
      </c>
      <c r="AW520" s="430">
        <f t="shared" si="150"/>
        <v>23.370322800000007</v>
      </c>
      <c r="AX520" s="516">
        <f t="shared" si="151"/>
        <v>11.997701524718932</v>
      </c>
      <c r="AY520" s="606">
        <v>0.57999999999999996</v>
      </c>
      <c r="AZ520" s="571">
        <v>22.32</v>
      </c>
      <c r="BA520" s="571">
        <v>-16.689999999999998</v>
      </c>
      <c r="BB520" s="571">
        <v>1.1900000000000002</v>
      </c>
      <c r="BC520" s="571">
        <v>-3.7600000000000002</v>
      </c>
      <c r="BD520" s="591"/>
      <c r="BE520" s="421">
        <v>2009</v>
      </c>
      <c r="BF520" s="421">
        <f t="shared" si="136"/>
        <v>1</v>
      </c>
      <c r="BG520" s="578">
        <v>0.66</v>
      </c>
      <c r="BH520" t="s">
        <v>3876</v>
      </c>
      <c r="BI520" t="s">
        <v>3877</v>
      </c>
    </row>
    <row r="521" spans="1:61" s="8" customFormat="1" ht="12.75" customHeight="1" x14ac:dyDescent="0.25">
      <c r="A521" s="95" t="s">
        <v>4464</v>
      </c>
      <c r="B521" s="409" t="s">
        <v>725</v>
      </c>
      <c r="C521" s="734" t="s">
        <v>130</v>
      </c>
      <c r="D521" s="734" t="s">
        <v>3653</v>
      </c>
      <c r="E521" s="504">
        <v>21</v>
      </c>
      <c r="F521" s="33">
        <v>186</v>
      </c>
      <c r="G521" s="33" t="s">
        <v>36</v>
      </c>
      <c r="H521" s="33" t="s">
        <v>36</v>
      </c>
      <c r="I521" s="573">
        <v>22.24</v>
      </c>
      <c r="J521" s="430">
        <f t="shared" si="139"/>
        <v>3.7320143884892092</v>
      </c>
      <c r="K521" s="575">
        <v>0.20749999999999999</v>
      </c>
      <c r="L521" s="406">
        <v>4</v>
      </c>
      <c r="M521" s="423">
        <f t="shared" si="140"/>
        <v>0.83</v>
      </c>
      <c r="N521" s="183" t="s">
        <v>138</v>
      </c>
      <c r="O521" s="505">
        <v>0.2</v>
      </c>
      <c r="P521" s="422">
        <v>45674</v>
      </c>
      <c r="Q521" s="422">
        <v>45689</v>
      </c>
      <c r="R521" s="423">
        <f t="shared" si="141"/>
        <v>3.7499999999999893</v>
      </c>
      <c r="S521" s="474">
        <f>IF(INDEX(Historical!$D$7:$D$1190,MATCH(B521,Historical!$B$7:$B$1192,0))=0,"n/a",(INDEX(Historical!$C$7:$C$1190,MATCH(B521,Historical!$B$7:$B$1192,0))/INDEX(Historical!$D$7:$D$1190,MATCH(B521,Historical!$B$7:$B$1192,0))-1)*100)</f>
        <v>1.2658227848101333</v>
      </c>
      <c r="T521" s="474">
        <f>IF(INDEX(Historical!$F$7:$F$1190,MATCH(B521,Historical!$B$7:$B$1192,0))=0,"n/a",((INDEX(Historical!$C$7:$C$1190,MATCH(B521,Historical!$B$7:$B$1192,0))/INDEX(Historical!$F$7:$F$1190,MATCH(B521,Historical!$B$7:$B$1192,0)))^(1/3)-1)*100)</f>
        <v>2.6327791369625153</v>
      </c>
      <c r="U521" s="474">
        <f>IF(INDEX(Historical!$H$7:$H$1190,MATCH(B521,Historical!$B$7:$B$1192,0))=0,"n/a",((INDEX(Historical!$C$7:$C$1190,MATCH(B521,Historical!$B$7:$B$1192,0))/INDEX(Historical!$H$7:$H$1190,MATCH(B521,Historical!$B$7:$B$1192,0)))^(1/5)-1)*100)</f>
        <v>3.9224101567206349</v>
      </c>
      <c r="V521" s="474">
        <f>IF(INDEX(Historical!$M$7:$M$1190,MATCH(B521,Historical!$B$7:$B$1192,0))=0,"n/a",((INDEX(Historical!$C$7:$C$1190,MATCH(B521,Historical!$B$7:$B$1192,0))/INDEX(Historical!$M$7:$M$1190,MATCH(B521,Historical!$B$7:$B$1192,0)))^(1/10)-1)*100)</f>
        <v>4.9530230946253528</v>
      </c>
      <c r="W521" s="475">
        <f t="shared" si="142"/>
        <v>0.79192244449191818</v>
      </c>
      <c r="X521" s="476">
        <f t="shared" si="143"/>
        <v>2.6683062290616566</v>
      </c>
      <c r="Y521" s="445"/>
      <c r="Z521" s="430">
        <f t="shared" si="144"/>
        <v>62.878787878787868</v>
      </c>
      <c r="AA521" s="581">
        <f t="shared" si="145"/>
        <v>16.848484848484848</v>
      </c>
      <c r="AB521" s="406">
        <v>9</v>
      </c>
      <c r="AC521" s="568">
        <v>1.32</v>
      </c>
      <c r="AD521" s="568" t="s">
        <v>135</v>
      </c>
      <c r="AE521" s="568">
        <v>2.44</v>
      </c>
      <c r="AF521" s="568">
        <v>1.97</v>
      </c>
      <c r="AG521" s="568">
        <v>12.11</v>
      </c>
      <c r="AH521" s="568">
        <v>8.6199999999999992</v>
      </c>
      <c r="AI521" s="568">
        <v>3.9699999999999998</v>
      </c>
      <c r="AJ521" s="568">
        <v>1.47</v>
      </c>
      <c r="AK521" s="568" t="s">
        <v>135</v>
      </c>
      <c r="AL521" s="576">
        <v>229.64</v>
      </c>
      <c r="AM521" s="571">
        <v>20.23</v>
      </c>
      <c r="AN521" s="568">
        <v>1.23</v>
      </c>
      <c r="AO521" s="510">
        <f t="shared" si="146"/>
        <v>-9.1940603032750037</v>
      </c>
      <c r="AP521" s="511">
        <f t="shared" si="147"/>
        <v>7.6544245452098441</v>
      </c>
      <c r="AQ521" s="582">
        <f t="shared" si="148"/>
        <v>21.45692451146828</v>
      </c>
      <c r="AR521" s="430">
        <f>INDEX(Historical!$C$7:$C$1190,MATCH(B521,Historical!$B$7:$B$1214,0))*IF(AH521="n/a",1.03,IF(AH521&lt;0,1.01,IF(AH521&gt;10,1.1,(1+AH521/100))))</f>
        <v>0.86896000000000007</v>
      </c>
      <c r="AS521" s="581">
        <f t="shared" si="149"/>
        <v>0.90345771200000013</v>
      </c>
      <c r="AT521" s="581">
        <f t="shared" si="138"/>
        <v>0.93056144336000013</v>
      </c>
      <c r="AU521" s="581">
        <f t="shared" si="138"/>
        <v>0.95847828666080015</v>
      </c>
      <c r="AV521" s="581">
        <f t="shared" si="138"/>
        <v>0.98723263526062421</v>
      </c>
      <c r="AW521" s="430">
        <f t="shared" si="150"/>
        <v>4.648690077281425</v>
      </c>
      <c r="AX521" s="516">
        <f t="shared" si="151"/>
        <v>20.902383441013601</v>
      </c>
      <c r="AY521" s="606">
        <v>0.48</v>
      </c>
      <c r="AZ521" s="571">
        <v>16.68</v>
      </c>
      <c r="BA521" s="571">
        <v>-8.1</v>
      </c>
      <c r="BB521" s="571">
        <v>2.19</v>
      </c>
      <c r="BC521" s="571">
        <v>5.71</v>
      </c>
      <c r="BD521" s="591"/>
      <c r="BE521" s="421">
        <v>2004</v>
      </c>
      <c r="BF521" s="421">
        <f t="shared" si="136"/>
        <v>2</v>
      </c>
      <c r="BG521" s="578">
        <v>4.2700000000000005</v>
      </c>
      <c r="BH521" t="s">
        <v>3876</v>
      </c>
      <c r="BI521" t="s">
        <v>3877</v>
      </c>
    </row>
    <row r="522" spans="1:61" s="8" customFormat="1" ht="12.75" customHeight="1" x14ac:dyDescent="0.25">
      <c r="A522" s="95" t="s">
        <v>4465</v>
      </c>
      <c r="B522" s="409" t="s">
        <v>736</v>
      </c>
      <c r="C522" s="734" t="s">
        <v>122</v>
      </c>
      <c r="D522" s="734" t="s">
        <v>3669</v>
      </c>
      <c r="E522" s="504">
        <v>24</v>
      </c>
      <c r="F522" s="33">
        <v>147</v>
      </c>
      <c r="G522" s="33" t="s">
        <v>105</v>
      </c>
      <c r="H522" s="33" t="s">
        <v>105</v>
      </c>
      <c r="I522" s="573">
        <v>179.58</v>
      </c>
      <c r="J522" s="430">
        <f t="shared" si="139"/>
        <v>1.0023387905111929</v>
      </c>
      <c r="K522" s="575">
        <v>0.45</v>
      </c>
      <c r="L522" s="406">
        <v>4</v>
      </c>
      <c r="M522" s="423">
        <f t="shared" si="140"/>
        <v>1.8</v>
      </c>
      <c r="N522" s="183" t="s">
        <v>407</v>
      </c>
      <c r="O522" s="505">
        <v>0.4</v>
      </c>
      <c r="P522" s="422">
        <v>45660</v>
      </c>
      <c r="Q522" s="422">
        <v>45674</v>
      </c>
      <c r="R522" s="423">
        <f t="shared" si="141"/>
        <v>12.499999999999996</v>
      </c>
      <c r="S522" s="474">
        <f>IF(INDEX(Historical!$D$7:$D$1190,MATCH(B522,Historical!$B$7:$B$1192,0))=0,"n/a",(INDEX(Historical!$C$7:$C$1190,MATCH(B522,Historical!$B$7:$B$1192,0))/INDEX(Historical!$D$7:$D$1190,MATCH(B522,Historical!$B$7:$B$1192,0))-1)*100)</f>
        <v>6.6666666666666652</v>
      </c>
      <c r="T522" s="474">
        <f>IF(INDEX(Historical!$F$7:$F$1190,MATCH(B522,Historical!$B$7:$B$1192,0))=0,"n/a",((INDEX(Historical!$C$7:$C$1190,MATCH(B522,Historical!$B$7:$B$1192,0))/INDEX(Historical!$F$7:$F$1190,MATCH(B522,Historical!$B$7:$B$1192,0)))^(1/3)-1)*100)</f>
        <v>10.064241629820891</v>
      </c>
      <c r="U522" s="474">
        <f>IF(INDEX(Historical!$H$7:$H$1190,MATCH(B522,Historical!$B$7:$B$1192,0))=0,"n/a",((INDEX(Historical!$C$7:$C$1190,MATCH(B522,Historical!$B$7:$B$1192,0))/INDEX(Historical!$H$7:$H$1190,MATCH(B522,Historical!$B$7:$B$1192,0)))^(1/5)-1)*100)</f>
        <v>8.5832467789432432</v>
      </c>
      <c r="V522" s="474">
        <f>IF(INDEX(Historical!$M$7:$M$1190,MATCH(B522,Historical!$B$7:$B$1192,0))=0,"n/a",((INDEX(Historical!$C$7:$C$1190,MATCH(B522,Historical!$B$7:$B$1192,0))/INDEX(Historical!$M$7:$M$1190,MATCH(B522,Historical!$B$7:$B$1192,0)))^(1/10)-1)*100)</f>
        <v>6.6556998173038506</v>
      </c>
      <c r="W522" s="475">
        <f t="shared" si="142"/>
        <v>1.2896084580960294</v>
      </c>
      <c r="X522" s="476">
        <f t="shared" si="143"/>
        <v>0.29958976540814114</v>
      </c>
      <c r="Y522" s="439"/>
      <c r="Z522" s="430">
        <f t="shared" si="144"/>
        <v>26.354319180087849</v>
      </c>
      <c r="AA522" s="581">
        <f t="shared" si="145"/>
        <v>26.292825768667644</v>
      </c>
      <c r="AB522" s="406">
        <v>6</v>
      </c>
      <c r="AC522" s="568">
        <v>6.83</v>
      </c>
      <c r="AD522" s="568">
        <v>1.19</v>
      </c>
      <c r="AE522" s="568">
        <v>14.79</v>
      </c>
      <c r="AF522" s="568">
        <v>3.57</v>
      </c>
      <c r="AG522" s="568">
        <v>14.32</v>
      </c>
      <c r="AH522" s="569">
        <v>44.42</v>
      </c>
      <c r="AI522" s="569">
        <v>17.21</v>
      </c>
      <c r="AJ522" s="568">
        <v>28.65</v>
      </c>
      <c r="AK522" s="568">
        <v>22.08</v>
      </c>
      <c r="AL522" s="576">
        <v>11820</v>
      </c>
      <c r="AM522" s="571">
        <v>0.38</v>
      </c>
      <c r="AN522" s="568">
        <v>0</v>
      </c>
      <c r="AO522" s="510">
        <f t="shared" si="146"/>
        <v>-16.70724019921321</v>
      </c>
      <c r="AP522" s="511">
        <f t="shared" si="147"/>
        <v>9.5855855694544356</v>
      </c>
      <c r="AQ522" s="582">
        <f t="shared" si="148"/>
        <v>104.24972513964205</v>
      </c>
      <c r="AR522" s="430">
        <f>INDEX(Historical!$C$7:$C$1190,MATCH(B522,Historical!$B$7:$B$1214,0))*IF(AH522="n/a",1.03,IF(AH522&lt;0,1.01,IF(AH522&gt;10,1.1,(1+AH522/100))))</f>
        <v>1.7600000000000002</v>
      </c>
      <c r="AS522" s="581">
        <f t="shared" si="149"/>
        <v>1.9360000000000004</v>
      </c>
      <c r="AT522" s="581">
        <f t="shared" si="138"/>
        <v>2.1296000000000004</v>
      </c>
      <c r="AU522" s="581">
        <f t="shared" si="138"/>
        <v>2.3425600000000006</v>
      </c>
      <c r="AV522" s="581">
        <f t="shared" si="138"/>
        <v>2.5768160000000009</v>
      </c>
      <c r="AW522" s="430">
        <f t="shared" si="150"/>
        <v>10.744976000000003</v>
      </c>
      <c r="AX522" s="516">
        <f t="shared" si="151"/>
        <v>5.9833923599509982</v>
      </c>
      <c r="AY522" s="606">
        <v>0.44</v>
      </c>
      <c r="AZ522" s="571">
        <v>37.43</v>
      </c>
      <c r="BA522" s="571">
        <v>-6.36</v>
      </c>
      <c r="BB522" s="571">
        <v>7.68</v>
      </c>
      <c r="BC522" s="571">
        <v>12.709999999999999</v>
      </c>
      <c r="BD522" s="591"/>
      <c r="BE522" s="421">
        <v>2002</v>
      </c>
      <c r="BF522" s="421">
        <f t="shared" si="136"/>
        <v>2</v>
      </c>
      <c r="BG522" s="578">
        <v>13.139999999999999</v>
      </c>
      <c r="BH522" t="s">
        <v>3876</v>
      </c>
      <c r="BI522" t="s">
        <v>3877</v>
      </c>
    </row>
    <row r="523" spans="1:61" s="8" customFormat="1" ht="12.75" customHeight="1" x14ac:dyDescent="0.25">
      <c r="A523" s="95" t="s">
        <v>727</v>
      </c>
      <c r="B523" s="409" t="s">
        <v>728</v>
      </c>
      <c r="C523" s="734" t="s">
        <v>111</v>
      </c>
      <c r="D523" s="734" t="s">
        <v>3675</v>
      </c>
      <c r="E523" s="504">
        <v>22</v>
      </c>
      <c r="F523" s="33">
        <v>171</v>
      </c>
      <c r="G523" s="33" t="s">
        <v>105</v>
      </c>
      <c r="H523" s="33" t="s">
        <v>105</v>
      </c>
      <c r="I523" s="573">
        <v>37.32</v>
      </c>
      <c r="J523" s="430">
        <f t="shared" si="139"/>
        <v>6.3236870310825299</v>
      </c>
      <c r="K523" s="575">
        <v>0.59</v>
      </c>
      <c r="L523" s="406">
        <v>4</v>
      </c>
      <c r="M523" s="423">
        <f t="shared" si="140"/>
        <v>2.36</v>
      </c>
      <c r="N523" s="183" t="s">
        <v>147</v>
      </c>
      <c r="O523" s="505">
        <v>0.53</v>
      </c>
      <c r="P523" s="422">
        <v>45713</v>
      </c>
      <c r="Q523" s="422">
        <v>45730</v>
      </c>
      <c r="R523" s="423">
        <f t="shared" si="141"/>
        <v>11.320754716981121</v>
      </c>
      <c r="S523" s="474">
        <f>IF(INDEX(Historical!$D$7:$D$1190,MATCH(B523,Historical!$B$7:$B$1192,0))=0,"n/a",(INDEX(Historical!$C$7:$C$1190,MATCH(B523,Historical!$B$7:$B$1192,0))/INDEX(Historical!$D$7:$D$1190,MATCH(B523,Historical!$B$7:$B$1192,0))-1)*100)</f>
        <v>10.416666666666675</v>
      </c>
      <c r="T523" s="474">
        <f>IF(INDEX(Historical!$F$7:$F$1190,MATCH(B523,Historical!$B$7:$B$1192,0))=0,"n/a",((INDEX(Historical!$C$7:$C$1190,MATCH(B523,Historical!$B$7:$B$1192,0))/INDEX(Historical!$F$7:$F$1190,MATCH(B523,Historical!$B$7:$B$1192,0)))^(1/3)-1)*100)</f>
        <v>11.72853158368412</v>
      </c>
      <c r="U523" s="474">
        <f>IF(INDEX(Historical!$H$7:$H$1190,MATCH(B523,Historical!$B$7:$B$1192,0))=0,"n/a",((INDEX(Historical!$C$7:$C$1190,MATCH(B523,Historical!$B$7:$B$1192,0))/INDEX(Historical!$H$7:$H$1190,MATCH(B523,Historical!$B$7:$B$1192,0)))^(1/5)-1)*100)</f>
        <v>11.322470345537216</v>
      </c>
      <c r="V523" s="474">
        <f>IF(INDEX(Historical!$M$7:$M$1190,MATCH(B523,Historical!$B$7:$B$1192,0))=0,"n/a",((INDEX(Historical!$C$7:$C$1190,MATCH(B523,Historical!$B$7:$B$1192,0))/INDEX(Historical!$M$7:$M$1190,MATCH(B523,Historical!$B$7:$B$1192,0)))^(1/10)-1)*100)</f>
        <v>11.403885038083228</v>
      </c>
      <c r="W523" s="475">
        <f t="shared" si="142"/>
        <v>0.99286079329332699</v>
      </c>
      <c r="X523" s="476" t="str">
        <f t="shared" si="143"/>
        <v>n/a</v>
      </c>
      <c r="Y523" s="405"/>
      <c r="Z523" s="430">
        <f t="shared" si="144"/>
        <v>134.85714285714286</v>
      </c>
      <c r="AA523" s="581">
        <f t="shared" si="145"/>
        <v>21.325714285714287</v>
      </c>
      <c r="AB523" s="406">
        <v>12</v>
      </c>
      <c r="AC523" s="568">
        <v>1.75</v>
      </c>
      <c r="AD523" s="568">
        <v>2.25</v>
      </c>
      <c r="AE523" s="568">
        <v>0.68</v>
      </c>
      <c r="AF523" s="568">
        <v>2.89</v>
      </c>
      <c r="AG523" s="568">
        <v>12.75</v>
      </c>
      <c r="AH523" s="568">
        <v>-39.86</v>
      </c>
      <c r="AI523" s="568">
        <v>49.58</v>
      </c>
      <c r="AJ523" s="568">
        <v>-8.9599999999999991</v>
      </c>
      <c r="AK523" s="568">
        <v>9.48</v>
      </c>
      <c r="AL523" s="576">
        <v>3800</v>
      </c>
      <c r="AM523" s="571">
        <v>3.3099999999999996</v>
      </c>
      <c r="AN523" s="568">
        <v>0.19</v>
      </c>
      <c r="AO523" s="510">
        <f t="shared" si="146"/>
        <v>-3.6795569090945399</v>
      </c>
      <c r="AP523" s="511">
        <f t="shared" si="147"/>
        <v>17.646157376619747</v>
      </c>
      <c r="AQ523" s="582">
        <f t="shared" si="148"/>
        <v>65.504366220638531</v>
      </c>
      <c r="AR523" s="430">
        <f>INDEX(Historical!$C$7:$C$1190,MATCH(B523,Historical!$B$7:$B$1214,0))*IF(AH523="n/a",1.03,IF(AH523&lt;0,1.01,IF(AH523&gt;10,1.1,(1+AH523/100))))</f>
        <v>2.1412</v>
      </c>
      <c r="AS523" s="581">
        <f t="shared" si="149"/>
        <v>2.3553200000000003</v>
      </c>
      <c r="AT523" s="581">
        <f t="shared" si="138"/>
        <v>2.5786043360000002</v>
      </c>
      <c r="AU523" s="581">
        <f t="shared" si="138"/>
        <v>2.8230560270528002</v>
      </c>
      <c r="AV523" s="581">
        <f t="shared" si="138"/>
        <v>3.0906817384174059</v>
      </c>
      <c r="AW523" s="430">
        <f t="shared" si="150"/>
        <v>12.988862101470206</v>
      </c>
      <c r="AX523" s="516">
        <f t="shared" si="151"/>
        <v>34.804024923553605</v>
      </c>
      <c r="AY523" s="606">
        <v>1.01</v>
      </c>
      <c r="AZ523" s="571">
        <v>12.479999999999999</v>
      </c>
      <c r="BA523" s="571">
        <v>-52.400000000000006</v>
      </c>
      <c r="BB523" s="571">
        <v>-4.1500000000000004</v>
      </c>
      <c r="BC523" s="571">
        <v>-30.39</v>
      </c>
      <c r="BD523" s="591"/>
      <c r="BE523" s="421">
        <v>2004</v>
      </c>
      <c r="BF523" s="421">
        <f t="shared" si="136"/>
        <v>2</v>
      </c>
      <c r="BG523" s="578">
        <v>6.17</v>
      </c>
      <c r="BH523" t="s">
        <v>3876</v>
      </c>
      <c r="BI523" t="s">
        <v>3877</v>
      </c>
    </row>
    <row r="524" spans="1:61" s="8" customFormat="1" ht="12.75" customHeight="1" x14ac:dyDescent="0.25">
      <c r="A524" s="577" t="s">
        <v>4972</v>
      </c>
      <c r="B524" s="409" t="s">
        <v>4969</v>
      </c>
      <c r="C524" s="734" t="s">
        <v>243</v>
      </c>
      <c r="D524" s="734" t="s">
        <v>3666</v>
      </c>
      <c r="E524" s="504">
        <v>6</v>
      </c>
      <c r="F524" s="33">
        <v>626</v>
      </c>
      <c r="G524" s="33" t="s">
        <v>105</v>
      </c>
      <c r="H524" s="33" t="s">
        <v>105</v>
      </c>
      <c r="I524" s="573">
        <v>37.21</v>
      </c>
      <c r="J524" s="430">
        <f t="shared" si="139"/>
        <v>0.75248589088954587</v>
      </c>
      <c r="K524" s="575">
        <v>7.0000000000000007E-2</v>
      </c>
      <c r="L524" s="406">
        <v>4</v>
      </c>
      <c r="M524" s="423">
        <f t="shared" si="140"/>
        <v>0.28000000000000003</v>
      </c>
      <c r="N524" s="183" t="s">
        <v>311</v>
      </c>
      <c r="O524" s="505">
        <v>0.06</v>
      </c>
      <c r="P524" s="683">
        <v>45551</v>
      </c>
      <c r="Q524" s="683">
        <v>45565</v>
      </c>
      <c r="R524" s="423">
        <f t="shared" si="141"/>
        <v>16.666666666666682</v>
      </c>
      <c r="S524" s="474">
        <f>IF(INDEX(Historical!$D$7:$D$1190,MATCH(B524,Historical!$B$7:$B$1192,0))=0,"n/a",(INDEX(Historical!$C$7:$C$1190,MATCH(B524,Historical!$B$7:$B$1192,0))/INDEX(Historical!$D$7:$D$1190,MATCH(B524,Historical!$B$7:$B$1192,0))-1)*100)</f>
        <v>8.3333333333333481</v>
      </c>
      <c r="T524" s="474">
        <f>IF(INDEX(Historical!$F$7:$F$1190,MATCH(B524,Historical!$B$7:$B$1192,0))=0,"n/a",((INDEX(Historical!$C$7:$C$1190,MATCH(B524,Historical!$B$7:$B$1192,0))/INDEX(Historical!$F$7:$F$1190,MATCH(B524,Historical!$B$7:$B$1192,0)))^(1/3)-1)*100)</f>
        <v>17.566734386037886</v>
      </c>
      <c r="U524" s="474">
        <f>IF(INDEX(Historical!$H$7:$H$1190,MATCH(B524,Historical!$B$7:$B$1192,0))=0,"n/a",((INDEX(Historical!$C$7:$C$1190,MATCH(B524,Historical!$B$7:$B$1192,0))/INDEX(Historical!$H$7:$H$1190,MATCH(B524,Historical!$B$7:$B$1192,0)))^(1/5)-1)*100)</f>
        <v>14.869835499703509</v>
      </c>
      <c r="V524" s="474" t="str">
        <f>IF(INDEX(Historical!$M$7:$M$1190,MATCH(B524,Historical!$B$7:$B$1192,0))=0,"n/a",((INDEX(Historical!$C$7:$C$1190,MATCH(B524,Historical!$B$7:$B$1192,0))/INDEX(Historical!$M$7:$M$1190,MATCH(B524,Historical!$B$7:$B$1192,0)))^(1/10)-1)*100)</f>
        <v>n/a</v>
      </c>
      <c r="W524" s="475" t="str">
        <f t="shared" si="142"/>
        <v>n/a</v>
      </c>
      <c r="X524" s="476" t="str">
        <f t="shared" si="143"/>
        <v>n/a</v>
      </c>
      <c r="Y524" s="449"/>
      <c r="Z524" s="430">
        <f t="shared" si="144"/>
        <v>15.053763440860216</v>
      </c>
      <c r="AA524" s="581">
        <f t="shared" si="145"/>
        <v>20.00537634408602</v>
      </c>
      <c r="AB524" s="406">
        <v>9</v>
      </c>
      <c r="AC524" s="568">
        <v>1.86</v>
      </c>
      <c r="AD524" s="568" t="s">
        <v>135</v>
      </c>
      <c r="AE524" s="568">
        <v>1.1499999999999999</v>
      </c>
      <c r="AF524" s="568">
        <v>1.21</v>
      </c>
      <c r="AG524" s="568">
        <v>6.12</v>
      </c>
      <c r="AH524" s="568" t="s">
        <v>135</v>
      </c>
      <c r="AI524" s="568" t="s">
        <v>135</v>
      </c>
      <c r="AJ524" s="568">
        <v>-31.130000000000003</v>
      </c>
      <c r="AK524" s="568" t="s">
        <v>135</v>
      </c>
      <c r="AL524" s="576">
        <v>324.49</v>
      </c>
      <c r="AM524" s="571">
        <v>8.32</v>
      </c>
      <c r="AN524" s="568">
        <v>1.01</v>
      </c>
      <c r="AO524" s="510">
        <f t="shared" si="146"/>
        <v>-4.3830549534929659</v>
      </c>
      <c r="AP524" s="511">
        <f t="shared" si="147"/>
        <v>15.622321390593054</v>
      </c>
      <c r="AQ524" s="582">
        <f t="shared" si="148"/>
        <v>3.7229330183576437</v>
      </c>
      <c r="AR524" s="430">
        <f>INDEX(Historical!$C$7:$C$1190,MATCH(B524,Historical!$B$7:$B$1214,0))*IF(AH524="n/a",1.03,IF(AH524&lt;0,1.01,IF(AH524&gt;10,1.1,(1+AH524/100))))</f>
        <v>0.26780000000000004</v>
      </c>
      <c r="AS524" s="581">
        <f t="shared" si="149"/>
        <v>0.27583400000000002</v>
      </c>
      <c r="AT524" s="581">
        <f t="shared" si="138"/>
        <v>0.28410902000000005</v>
      </c>
      <c r="AU524" s="581">
        <f t="shared" si="138"/>
        <v>0.29263229060000007</v>
      </c>
      <c r="AV524" s="581">
        <f t="shared" si="138"/>
        <v>0.30141125931800006</v>
      </c>
      <c r="AW524" s="430">
        <f t="shared" si="150"/>
        <v>1.4217865699180001</v>
      </c>
      <c r="AX524" s="516">
        <f t="shared" si="151"/>
        <v>3.8209797632840639</v>
      </c>
      <c r="AY524" s="606">
        <v>1.17</v>
      </c>
      <c r="AZ524" s="571">
        <v>8.01</v>
      </c>
      <c r="BA524" s="571">
        <v>-39.65</v>
      </c>
      <c r="BB524" s="571">
        <v>-1.82</v>
      </c>
      <c r="BC524" s="571">
        <v>-17.669999999999998</v>
      </c>
      <c r="BD524" s="591"/>
      <c r="BE524" s="421">
        <v>2019</v>
      </c>
      <c r="BF524" s="421">
        <f t="shared" si="136"/>
        <v>1</v>
      </c>
      <c r="BG524" s="578">
        <v>2.76</v>
      </c>
      <c r="BH524" t="s">
        <v>3876</v>
      </c>
      <c r="BI524" t="s">
        <v>3877</v>
      </c>
    </row>
    <row r="525" spans="1:61" s="8" customFormat="1" ht="12.75" customHeight="1" x14ac:dyDescent="0.25">
      <c r="A525" s="95" t="s">
        <v>4467</v>
      </c>
      <c r="B525" s="409" t="s">
        <v>1487</v>
      </c>
      <c r="C525" s="734" t="s">
        <v>107</v>
      </c>
      <c r="D525" s="734" t="s">
        <v>3649</v>
      </c>
      <c r="E525" s="504">
        <v>13</v>
      </c>
      <c r="F525" s="33">
        <v>390</v>
      </c>
      <c r="G525" s="33" t="s">
        <v>105</v>
      </c>
      <c r="H525" s="33" t="s">
        <v>105</v>
      </c>
      <c r="I525" s="573">
        <v>169.44</v>
      </c>
      <c r="J525" s="430">
        <f t="shared" si="139"/>
        <v>1.1803588290840417</v>
      </c>
      <c r="K525" s="575">
        <v>0.5</v>
      </c>
      <c r="L525" s="406">
        <v>4</v>
      </c>
      <c r="M525" s="423">
        <f t="shared" si="140"/>
        <v>2</v>
      </c>
      <c r="N525" s="183" t="s">
        <v>545</v>
      </c>
      <c r="O525" s="508">
        <v>0.45</v>
      </c>
      <c r="P525" s="422">
        <v>45659</v>
      </c>
      <c r="Q525" s="422">
        <v>45673</v>
      </c>
      <c r="R525" s="423">
        <f t="shared" si="141"/>
        <v>11.111111111111107</v>
      </c>
      <c r="S525" s="474">
        <f>IF(INDEX(Historical!$D$7:$D$1190,MATCH(B525,Historical!$B$7:$B$1192,0))=0,"n/a",(INDEX(Historical!$C$7:$C$1190,MATCH(B525,Historical!$B$7:$B$1192,0))/INDEX(Historical!$D$7:$D$1190,MATCH(B525,Historical!$B$7:$B$1192,0))-1)*100)</f>
        <v>7.1428571428571397</v>
      </c>
      <c r="T525" s="474">
        <f>IF(INDEX(Historical!$F$7:$F$1190,MATCH(B525,Historical!$B$7:$B$1192,0))=0,"n/a",((INDEX(Historical!$C$7:$C$1190,MATCH(B525,Historical!$B$7:$B$1192,0))/INDEX(Historical!$F$7:$F$1190,MATCH(B525,Historical!$B$7:$B$1192,0)))^(1/3)-1)*100)</f>
        <v>20.064068351734178</v>
      </c>
      <c r="U525" s="474">
        <f>IF(INDEX(Historical!$H$7:$H$1190,MATCH(B525,Historical!$B$7:$B$1192,0))=0,"n/a",((INDEX(Historical!$C$7:$C$1190,MATCH(B525,Historical!$B$7:$B$1192,0))/INDEX(Historical!$H$7:$H$1190,MATCH(B525,Historical!$B$7:$B$1192,0)))^(1/5)-1)*100)</f>
        <v>14.700410225883576</v>
      </c>
      <c r="V525" s="474">
        <f>IF(INDEX(Historical!$M$7:$M$1190,MATCH(B525,Historical!$B$7:$B$1192,0))=0,"n/a",((INDEX(Historical!$C$7:$C$1190,MATCH(B525,Historical!$B$7:$B$1192,0))/INDEX(Historical!$M$7:$M$1190,MATCH(B525,Historical!$B$7:$B$1192,0)))^(1/10)-1)*100)</f>
        <v>15.483085523305107</v>
      </c>
      <c r="W525" s="475">
        <f t="shared" si="142"/>
        <v>0.94944965612678112</v>
      </c>
      <c r="X525" s="476">
        <f t="shared" si="143"/>
        <v>0.96649639880891358</v>
      </c>
      <c r="Y525" s="452" t="s">
        <v>3697</v>
      </c>
      <c r="Z525" s="430">
        <f t="shared" si="144"/>
        <v>19.627085377821395</v>
      </c>
      <c r="AA525" s="581">
        <f t="shared" si="145"/>
        <v>16.628066732090286</v>
      </c>
      <c r="AB525" s="406">
        <v>9</v>
      </c>
      <c r="AC525" s="568">
        <v>10.19</v>
      </c>
      <c r="AD525" s="568">
        <v>1.75</v>
      </c>
      <c r="AE525" s="568">
        <v>2.14</v>
      </c>
      <c r="AF525" s="568">
        <v>2.78</v>
      </c>
      <c r="AG525" s="568">
        <v>18.16</v>
      </c>
      <c r="AH525" s="568">
        <v>2.97</v>
      </c>
      <c r="AI525" s="568">
        <v>12.959999999999999</v>
      </c>
      <c r="AJ525" s="568">
        <v>15.21</v>
      </c>
      <c r="AK525" s="568">
        <v>9.49</v>
      </c>
      <c r="AL525" s="576">
        <v>33780</v>
      </c>
      <c r="AM525" s="571">
        <v>9.9699999999999989</v>
      </c>
      <c r="AN525" s="568">
        <v>0.35</v>
      </c>
      <c r="AO525" s="510">
        <f t="shared" si="146"/>
        <v>-0.74729767712266693</v>
      </c>
      <c r="AP525" s="511">
        <f t="shared" si="147"/>
        <v>15.880769054967619</v>
      </c>
      <c r="AQ525" s="582">
        <f t="shared" si="148"/>
        <v>43.334923270578621</v>
      </c>
      <c r="AR525" s="430">
        <f>INDEX(Historical!$C$7:$C$1190,MATCH(B525,Historical!$B$7:$B$1214,0))*IF(AH525="n/a",1.03,IF(AH525&lt;0,1.01,IF(AH525&gt;10,1.1,(1+AH525/100))))</f>
        <v>1.8534600000000001</v>
      </c>
      <c r="AS525" s="581">
        <f t="shared" si="149"/>
        <v>2.0388060000000001</v>
      </c>
      <c r="AT525" s="581">
        <f t="shared" si="138"/>
        <v>2.2322886894000002</v>
      </c>
      <c r="AU525" s="581">
        <f t="shared" si="138"/>
        <v>2.4441328860240601</v>
      </c>
      <c r="AV525" s="581">
        <f t="shared" si="138"/>
        <v>2.6760810969077435</v>
      </c>
      <c r="AW525" s="430">
        <f t="shared" si="150"/>
        <v>11.244768672331805</v>
      </c>
      <c r="AX525" s="516">
        <f t="shared" si="151"/>
        <v>6.6364309916972415</v>
      </c>
      <c r="AY525" s="606">
        <v>1.06</v>
      </c>
      <c r="AZ525" s="571">
        <v>48.75</v>
      </c>
      <c r="BA525" s="571">
        <v>-2.8000000000000003</v>
      </c>
      <c r="BB525" s="571">
        <v>4.84</v>
      </c>
      <c r="BC525" s="571">
        <v>9.82</v>
      </c>
      <c r="BD525" s="591"/>
      <c r="BE525" s="421">
        <v>2013</v>
      </c>
      <c r="BF525" s="421">
        <f t="shared" si="136"/>
        <v>1</v>
      </c>
      <c r="BG525" s="578">
        <v>2.5700000000000003</v>
      </c>
      <c r="BH525" t="s">
        <v>3876</v>
      </c>
      <c r="BI525" t="s">
        <v>3877</v>
      </c>
    </row>
    <row r="526" spans="1:61" s="8" customFormat="1" ht="12.75" customHeight="1" x14ac:dyDescent="0.25">
      <c r="A526" s="8" t="s">
        <v>316</v>
      </c>
      <c r="B526" s="409" t="s">
        <v>317</v>
      </c>
      <c r="C526" s="734" t="s">
        <v>107</v>
      </c>
      <c r="D526" s="734" t="s">
        <v>117</v>
      </c>
      <c r="E526" s="504">
        <v>50</v>
      </c>
      <c r="F526" s="33">
        <v>48</v>
      </c>
      <c r="G526" s="33" t="s">
        <v>36</v>
      </c>
      <c r="H526" s="33" t="s">
        <v>36</v>
      </c>
      <c r="I526" s="568">
        <v>67.73</v>
      </c>
      <c r="J526" s="430">
        <f t="shared" si="139"/>
        <v>0.94492839214528268</v>
      </c>
      <c r="K526" s="575">
        <v>0.16</v>
      </c>
      <c r="L526" s="406">
        <v>4</v>
      </c>
      <c r="M526" s="423">
        <f t="shared" si="140"/>
        <v>0.64</v>
      </c>
      <c r="N526" s="183" t="s">
        <v>318</v>
      </c>
      <c r="O526" s="505">
        <v>0.15</v>
      </c>
      <c r="P526" s="422">
        <v>45807</v>
      </c>
      <c r="Q526" s="422">
        <v>45828</v>
      </c>
      <c r="R526" s="423">
        <f t="shared" si="141"/>
        <v>6.6666666666666732</v>
      </c>
      <c r="S526" s="474">
        <f>IF(INDEX(Historical!$D$7:$D$1190,MATCH(B526,Historical!$B$7:$B$1192,0))=0,"n/a",(INDEX(Historical!$C$7:$C$1190,MATCH(B526,Historical!$B$7:$B$1192,0))/INDEX(Historical!$D$7:$D$1190,MATCH(B526,Historical!$B$7:$B$1192,0))-1)*100)</f>
        <v>6.5420560747663448</v>
      </c>
      <c r="T526" s="474">
        <f>IF(INDEX(Historical!$F$7:$F$1190,MATCH(B526,Historical!$B$7:$B$1192,0))=0,"n/a",((INDEX(Historical!$C$7:$C$1190,MATCH(B526,Historical!$B$7:$B$1192,0))/INDEX(Historical!$F$7:$F$1190,MATCH(B526,Historical!$B$7:$B$1192,0)))^(1/3)-1)*100)</f>
        <v>4.8149469628073316</v>
      </c>
      <c r="U526" s="474">
        <f>IF(INDEX(Historical!$H$7:$H$1190,MATCH(B526,Historical!$B$7:$B$1192,0))=0,"n/a",((INDEX(Historical!$C$7:$C$1190,MATCH(B526,Historical!$B$7:$B$1192,0))/INDEX(Historical!$H$7:$H$1190,MATCH(B526,Historical!$B$7:$B$1192,0)))^(1/5)-1)*100)</f>
        <v>4.6098770841539682</v>
      </c>
      <c r="V526" s="474">
        <f>IF(INDEX(Historical!$M$7:$M$1190,MATCH(B526,Historical!$B$7:$B$1192,0))=0,"n/a",((INDEX(Historical!$C$7:$C$1190,MATCH(B526,Historical!$B$7:$B$1192,0))/INDEX(Historical!$M$7:$M$1190,MATCH(B526,Historical!$B$7:$B$1192,0)))^(1/10)-1)*100)</f>
        <v>4.8490863175401522</v>
      </c>
      <c r="W526" s="475">
        <f t="shared" si="142"/>
        <v>0.95066921524557846</v>
      </c>
      <c r="X526" s="476">
        <f t="shared" si="143"/>
        <v>0.38256241362273596</v>
      </c>
      <c r="Y526" s="443"/>
      <c r="Z526" s="430">
        <f t="shared" si="144"/>
        <v>18.285714285714285</v>
      </c>
      <c r="AA526" s="581">
        <f t="shared" si="145"/>
        <v>19.351428571428574</v>
      </c>
      <c r="AB526" s="406">
        <v>12</v>
      </c>
      <c r="AC526" s="568">
        <v>3.5</v>
      </c>
      <c r="AD526" s="568">
        <v>7.1</v>
      </c>
      <c r="AE526" s="568">
        <v>3.47</v>
      </c>
      <c r="AF526" s="568">
        <v>3.59</v>
      </c>
      <c r="AG526" s="568">
        <v>19.489999999999998</v>
      </c>
      <c r="AH526" s="568">
        <v>8.6199999999999992</v>
      </c>
      <c r="AI526" s="568">
        <v>0.96</v>
      </c>
      <c r="AJ526" s="568">
        <v>12.049999999999999</v>
      </c>
      <c r="AK526" s="568">
        <v>2.73</v>
      </c>
      <c r="AL526" s="576">
        <v>6220</v>
      </c>
      <c r="AM526" s="571">
        <v>11.690000000000001</v>
      </c>
      <c r="AN526" s="568">
        <v>7.0000000000000007E-2</v>
      </c>
      <c r="AO526" s="510">
        <f t="shared" si="146"/>
        <v>-13.796623095129323</v>
      </c>
      <c r="AP526" s="511">
        <f t="shared" si="147"/>
        <v>5.5548054762992507</v>
      </c>
      <c r="AQ526" s="582">
        <f t="shared" si="148"/>
        <v>75.716474370160782</v>
      </c>
      <c r="AR526" s="430">
        <f>INDEX(Historical!$C$7:$C$1190,MATCH(B526,Historical!$B$7:$B$1214,0))*IF(AH526="n/a",1.03,IF(AH526&lt;0,1.01,IF(AH526&gt;10,1.1,(1+AH526/100))))</f>
        <v>0.61913399999999996</v>
      </c>
      <c r="AS526" s="581">
        <f t="shared" si="149"/>
        <v>0.62507768639999994</v>
      </c>
      <c r="AT526" s="581">
        <f t="shared" si="138"/>
        <v>0.64214230723872001</v>
      </c>
      <c r="AU526" s="581">
        <f t="shared" si="138"/>
        <v>0.65967279222633712</v>
      </c>
      <c r="AV526" s="581">
        <f t="shared" si="138"/>
        <v>0.67768185945411619</v>
      </c>
      <c r="AW526" s="430">
        <f t="shared" si="150"/>
        <v>3.223708645319173</v>
      </c>
      <c r="AX526" s="516">
        <f t="shared" si="151"/>
        <v>4.7596466046348338</v>
      </c>
      <c r="AY526" s="606">
        <v>0.65</v>
      </c>
      <c r="AZ526" s="571">
        <v>3.9800000000000004</v>
      </c>
      <c r="BA526" s="571">
        <v>-24</v>
      </c>
      <c r="BB526" s="571">
        <v>-1.81</v>
      </c>
      <c r="BC526" s="571">
        <v>-10.51</v>
      </c>
      <c r="BD526" s="591"/>
      <c r="BE526" s="421">
        <v>1976</v>
      </c>
      <c r="BF526" s="421">
        <f t="shared" si="136"/>
        <v>5</v>
      </c>
      <c r="BG526" s="578">
        <v>6.65</v>
      </c>
      <c r="BH526" t="s">
        <v>3876</v>
      </c>
      <c r="BI526" t="s">
        <v>3877</v>
      </c>
    </row>
    <row r="527" spans="1:61" s="8" customFormat="1" ht="12.75" customHeight="1" x14ac:dyDescent="0.25">
      <c r="A527" s="95" t="s">
        <v>1494</v>
      </c>
      <c r="B527" s="409" t="s">
        <v>1495</v>
      </c>
      <c r="C527" s="734" t="s">
        <v>152</v>
      </c>
      <c r="D527" s="734" t="s">
        <v>3639</v>
      </c>
      <c r="E527" s="504">
        <v>14</v>
      </c>
      <c r="F527" s="33">
        <v>371</v>
      </c>
      <c r="G527" s="33" t="s">
        <v>105</v>
      </c>
      <c r="H527" s="33" t="s">
        <v>105</v>
      </c>
      <c r="I527" s="573">
        <v>274.51</v>
      </c>
      <c r="J527" s="430">
        <f t="shared" si="139"/>
        <v>0.87428508979636443</v>
      </c>
      <c r="K527" s="575">
        <v>0.6</v>
      </c>
      <c r="L527" s="406">
        <v>4</v>
      </c>
      <c r="M527" s="423">
        <f t="shared" si="140"/>
        <v>2.4</v>
      </c>
      <c r="N527" s="183" t="s">
        <v>674</v>
      </c>
      <c r="O527" s="505">
        <v>0.53</v>
      </c>
      <c r="P527" s="422">
        <v>45883</v>
      </c>
      <c r="Q527" s="422">
        <v>45918</v>
      </c>
      <c r="R527" s="423">
        <f t="shared" si="141"/>
        <v>13.20754716981131</v>
      </c>
      <c r="S527" s="474">
        <f>IF(INDEX(Historical!$D$7:$D$1190,MATCH(B527,Historical!$B$7:$B$1192,0))=0,"n/a",(INDEX(Historical!$C$7:$C$1190,MATCH(B527,Historical!$B$7:$B$1192,0))/INDEX(Historical!$D$7:$D$1190,MATCH(B527,Historical!$B$7:$B$1192,0))-1)*100)</f>
        <v>9.7826086956521721</v>
      </c>
      <c r="T527" s="474">
        <f>IF(INDEX(Historical!$F$7:$F$1190,MATCH(B527,Historical!$B$7:$B$1192,0))=0,"n/a",((INDEX(Historical!$C$7:$C$1190,MATCH(B527,Historical!$B$7:$B$1192,0))/INDEX(Historical!$F$7:$F$1190,MATCH(B527,Historical!$B$7:$B$1192,0)))^(1/3)-1)*100)</f>
        <v>7.6330015664629824</v>
      </c>
      <c r="U527" s="474">
        <f>IF(INDEX(Historical!$H$7:$H$1190,MATCH(B527,Historical!$B$7:$B$1192,0))=0,"n/a",((INDEX(Historical!$C$7:$C$1190,MATCH(B527,Historical!$B$7:$B$1192,0))/INDEX(Historical!$H$7:$H$1190,MATCH(B527,Historical!$B$7:$B$1192,0)))^(1/5)-1)*100)</f>
        <v>5.8526064526619237</v>
      </c>
      <c r="V527" s="474">
        <f>IF(INDEX(Historical!$M$7:$M$1190,MATCH(B527,Historical!$B$7:$B$1192,0))=0,"n/a",((INDEX(Historical!$C$7:$C$1190,MATCH(B527,Historical!$B$7:$B$1192,0))/INDEX(Historical!$M$7:$M$1190,MATCH(B527,Historical!$B$7:$B$1192,0)))^(1/10)-1)*100)</f>
        <v>6.6607296789735093</v>
      </c>
      <c r="W527" s="475">
        <f t="shared" si="142"/>
        <v>0.87867346893499421</v>
      </c>
      <c r="X527" s="476">
        <f t="shared" si="143"/>
        <v>0.3369376196120854</v>
      </c>
      <c r="Y527" s="451"/>
      <c r="Z527" s="430">
        <f t="shared" si="144"/>
        <v>25.236593059936908</v>
      </c>
      <c r="AA527" s="581">
        <f t="shared" si="145"/>
        <v>28.865404837013671</v>
      </c>
      <c r="AB527" s="406">
        <v>6</v>
      </c>
      <c r="AC527" s="568">
        <v>9.51</v>
      </c>
      <c r="AD527" s="568">
        <v>2.58</v>
      </c>
      <c r="AE527" s="568">
        <v>7.81</v>
      </c>
      <c r="AF527" s="568">
        <v>6.73</v>
      </c>
      <c r="AG527" s="568">
        <v>25.86</v>
      </c>
      <c r="AH527" s="568">
        <v>14.549999999999999</v>
      </c>
      <c r="AI527" s="568">
        <v>10.27</v>
      </c>
      <c r="AJ527" s="568">
        <v>17.37</v>
      </c>
      <c r="AK527" s="568">
        <v>11.18</v>
      </c>
      <c r="AL527" s="576">
        <v>40190</v>
      </c>
      <c r="AM527" s="571">
        <v>0.63</v>
      </c>
      <c r="AN527" s="568">
        <v>0.14000000000000001</v>
      </c>
      <c r="AO527" s="510">
        <f t="shared" si="146"/>
        <v>-22.138513294555381</v>
      </c>
      <c r="AP527" s="511">
        <f t="shared" si="147"/>
        <v>6.7268915424582882</v>
      </c>
      <c r="AQ527" s="582">
        <f t="shared" si="148"/>
        <v>193.83606506811245</v>
      </c>
      <c r="AR527" s="430">
        <f>INDEX(Historical!$C$7:$C$1190,MATCH(B527,Historical!$B$7:$B$1214,0))*IF(AH527="n/a",1.03,IF(AH527&lt;0,1.01,IF(AH527&gt;10,1.1,(1+AH527/100))))</f>
        <v>2.2220000000000004</v>
      </c>
      <c r="AS527" s="581">
        <f t="shared" si="149"/>
        <v>2.4442000000000008</v>
      </c>
      <c r="AT527" s="581">
        <f t="shared" ref="AT527:AV546" si="152">IF($AK527="n/a",1.03*AS527,IF($AK527&lt;0,1.01*AS527,IF($AK527&gt;10,1.1*AS527,(1+$AK527/100)*AS527)))</f>
        <v>2.6886200000000011</v>
      </c>
      <c r="AU527" s="581">
        <f t="shared" si="152"/>
        <v>2.9574820000000015</v>
      </c>
      <c r="AV527" s="581">
        <f t="shared" si="152"/>
        <v>3.2532302000000017</v>
      </c>
      <c r="AW527" s="430">
        <f t="shared" si="150"/>
        <v>13.565532200000007</v>
      </c>
      <c r="AX527" s="516">
        <f t="shared" si="151"/>
        <v>4.9417260573385331</v>
      </c>
      <c r="AY527" s="606">
        <v>0.85</v>
      </c>
      <c r="AZ527" s="571">
        <v>37.31</v>
      </c>
      <c r="BA527" s="571">
        <v>-6.5699999999999994</v>
      </c>
      <c r="BB527" s="571">
        <v>1.37</v>
      </c>
      <c r="BC527" s="571">
        <v>12.15</v>
      </c>
      <c r="BD527" s="591"/>
      <c r="BE527" s="421">
        <v>2012</v>
      </c>
      <c r="BF527" s="421">
        <f t="shared" si="136"/>
        <v>1</v>
      </c>
      <c r="BG527" s="578">
        <v>18.62</v>
      </c>
      <c r="BH527" t="s">
        <v>3876</v>
      </c>
      <c r="BI527" t="s">
        <v>3877</v>
      </c>
    </row>
    <row r="528" spans="1:61" s="8" customFormat="1" ht="12.75" customHeight="1" x14ac:dyDescent="0.25">
      <c r="A528" s="8" t="s">
        <v>4469</v>
      </c>
      <c r="B528" s="409" t="s">
        <v>717</v>
      </c>
      <c r="C528" s="734" t="s">
        <v>107</v>
      </c>
      <c r="D528" s="734" t="s">
        <v>117</v>
      </c>
      <c r="E528" s="504">
        <v>30</v>
      </c>
      <c r="F528" s="33">
        <v>123</v>
      </c>
      <c r="G528" s="33" t="s">
        <v>105</v>
      </c>
      <c r="H528" s="33" t="s">
        <v>105</v>
      </c>
      <c r="I528" s="568">
        <v>242.99</v>
      </c>
      <c r="J528" s="430">
        <f t="shared" si="139"/>
        <v>0.65846331124737645</v>
      </c>
      <c r="K528" s="579">
        <v>0.4</v>
      </c>
      <c r="L528" s="406">
        <v>4</v>
      </c>
      <c r="M528" s="423">
        <f t="shared" si="140"/>
        <v>1.6</v>
      </c>
      <c r="N528" s="183" t="s">
        <v>150</v>
      </c>
      <c r="O528" s="506">
        <v>0.39</v>
      </c>
      <c r="P528" s="422">
        <v>45730</v>
      </c>
      <c r="Q528" s="422">
        <v>45747</v>
      </c>
      <c r="R528" s="423">
        <f t="shared" si="141"/>
        <v>2.5641025641025665</v>
      </c>
      <c r="S528" s="474">
        <f>IF(INDEX(Historical!$D$7:$D$1190,MATCH(B528,Historical!$B$7:$B$1192,0))=0,"n/a",(INDEX(Historical!$C$7:$C$1190,MATCH(B528,Historical!$B$7:$B$1192,0))/INDEX(Historical!$D$7:$D$1190,MATCH(B528,Historical!$B$7:$B$1192,0))-1)*100)</f>
        <v>2.6315789473684292</v>
      </c>
      <c r="T528" s="474">
        <f>IF(INDEX(Historical!$F$7:$F$1190,MATCH(B528,Historical!$B$7:$B$1192,0))=0,"n/a",((INDEX(Historical!$C$7:$C$1190,MATCH(B528,Historical!$B$7:$B$1192,0))/INDEX(Historical!$F$7:$F$1190,MATCH(B528,Historical!$B$7:$B$1192,0)))^(1/3)-1)*100)</f>
        <v>2.7040024624839898</v>
      </c>
      <c r="U528" s="474">
        <f>IF(INDEX(Historical!$H$7:$H$1190,MATCH(B528,Historical!$B$7:$B$1192,0))=0,"n/a",((INDEX(Historical!$C$7:$C$1190,MATCH(B528,Historical!$B$7:$B$1192,0))/INDEX(Historical!$H$7:$H$1190,MATCH(B528,Historical!$B$7:$B$1192,0)))^(1/5)-1)*100)</f>
        <v>2.7820174603307546</v>
      </c>
      <c r="V528" s="474">
        <f>IF(INDEX(Historical!$M$7:$M$1190,MATCH(B528,Historical!$B$7:$B$1192,0))=0,"n/a",((INDEX(Historical!$C$7:$C$1190,MATCH(B528,Historical!$B$7:$B$1192,0))/INDEX(Historical!$M$7:$M$1190,MATCH(B528,Historical!$B$7:$B$1192,0)))^(1/10)-1)*100)</f>
        <v>3.0069815119941889</v>
      </c>
      <c r="W528" s="475">
        <f t="shared" si="142"/>
        <v>0.92518608752128928</v>
      </c>
      <c r="X528" s="476">
        <f t="shared" si="143"/>
        <v>0.16698784275694806</v>
      </c>
      <c r="Y528" s="574" t="s">
        <v>718</v>
      </c>
      <c r="Z528" s="430">
        <f t="shared" si="144"/>
        <v>4.0816326530612246</v>
      </c>
      <c r="AA528" s="581">
        <f t="shared" si="145"/>
        <v>6.1987244897959179</v>
      </c>
      <c r="AB528" s="406">
        <v>12</v>
      </c>
      <c r="AC528" s="568">
        <v>39.200000000000003</v>
      </c>
      <c r="AD528" s="568" t="s">
        <v>135</v>
      </c>
      <c r="AE528" s="568">
        <v>0.89</v>
      </c>
      <c r="AF528" s="568">
        <v>1.1499999999999999</v>
      </c>
      <c r="AG528" s="568">
        <v>18.75</v>
      </c>
      <c r="AH528" s="569">
        <v>-44.47</v>
      </c>
      <c r="AI528" s="569">
        <v>49.85</v>
      </c>
      <c r="AJ528" s="568">
        <v>16.66</v>
      </c>
      <c r="AK528" s="568">
        <v>-3.45</v>
      </c>
      <c r="AL528" s="576">
        <v>11440</v>
      </c>
      <c r="AM528" s="571">
        <v>4.62</v>
      </c>
      <c r="AN528" s="568">
        <v>0.21</v>
      </c>
      <c r="AO528" s="510">
        <f t="shared" si="146"/>
        <v>-2.7582437182177868</v>
      </c>
      <c r="AP528" s="511">
        <f t="shared" si="147"/>
        <v>3.4404807715781311</v>
      </c>
      <c r="AQ528" s="582">
        <f t="shared" si="148"/>
        <v>-43.712905906848889</v>
      </c>
      <c r="AR528" s="430">
        <f>INDEX(Historical!$C$7:$C$1190,MATCH(B528,Historical!$B$7:$B$1214,0))*IF(AH528="n/a",1.03,IF(AH528&lt;0,1.01,IF(AH528&gt;10,1.1,(1+AH528/100))))</f>
        <v>1.5756000000000001</v>
      </c>
      <c r="AS528" s="581">
        <f t="shared" si="149"/>
        <v>1.7331600000000003</v>
      </c>
      <c r="AT528" s="581">
        <f t="shared" si="152"/>
        <v>1.7504916000000004</v>
      </c>
      <c r="AU528" s="581">
        <f t="shared" si="152"/>
        <v>1.7679965160000004</v>
      </c>
      <c r="AV528" s="581">
        <f t="shared" si="152"/>
        <v>1.7856764811600003</v>
      </c>
      <c r="AW528" s="430">
        <f t="shared" si="150"/>
        <v>8.612924597160001</v>
      </c>
      <c r="AX528" s="516">
        <f t="shared" si="151"/>
        <v>3.5445592811062188</v>
      </c>
      <c r="AY528" s="606">
        <v>0.28999999999999998</v>
      </c>
      <c r="AZ528" s="571">
        <v>10.95</v>
      </c>
      <c r="BA528" s="571">
        <v>-19</v>
      </c>
      <c r="BB528" s="571">
        <v>0.63</v>
      </c>
      <c r="BC528" s="571">
        <v>-1.25</v>
      </c>
      <c r="BD528" s="591"/>
      <c r="BE528" s="421">
        <v>1996</v>
      </c>
      <c r="BF528" s="421">
        <f t="shared" si="136"/>
        <v>3</v>
      </c>
      <c r="BG528" s="578">
        <v>4.17</v>
      </c>
      <c r="BH528" t="s">
        <v>3876</v>
      </c>
      <c r="BI528" t="s">
        <v>3877</v>
      </c>
    </row>
    <row r="529" spans="1:61" s="8" customFormat="1" ht="12.75" customHeight="1" x14ac:dyDescent="0.25">
      <c r="A529" s="8" t="s">
        <v>4470</v>
      </c>
      <c r="B529" s="409" t="s">
        <v>1501</v>
      </c>
      <c r="C529" s="734" t="s">
        <v>111</v>
      </c>
      <c r="D529" s="734" t="s">
        <v>3676</v>
      </c>
      <c r="E529" s="504">
        <v>15</v>
      </c>
      <c r="F529" s="33">
        <v>274</v>
      </c>
      <c r="G529" s="33" t="s">
        <v>36</v>
      </c>
      <c r="H529" s="33" t="s">
        <v>114</v>
      </c>
      <c r="I529" s="573">
        <v>343.43</v>
      </c>
      <c r="J529" s="430">
        <f t="shared" si="139"/>
        <v>1.5257840025623854</v>
      </c>
      <c r="K529" s="575">
        <v>1.31</v>
      </c>
      <c r="L529" s="406">
        <v>4</v>
      </c>
      <c r="M529" s="423">
        <f t="shared" si="140"/>
        <v>5.24</v>
      </c>
      <c r="N529" s="183" t="s">
        <v>141</v>
      </c>
      <c r="O529" s="505">
        <v>1.25</v>
      </c>
      <c r="P529" s="422">
        <v>45614</v>
      </c>
      <c r="Q529" s="422">
        <v>45636</v>
      </c>
      <c r="R529" s="423">
        <f t="shared" si="141"/>
        <v>4.8000000000000043</v>
      </c>
      <c r="S529" s="474">
        <f>IF(INDEX(Historical!$D$7:$D$1190,MATCH(B529,Historical!$B$7:$B$1192,0))=0,"n/a",(INDEX(Historical!$C$7:$C$1190,MATCH(B529,Historical!$B$7:$B$1192,0))/INDEX(Historical!$D$7:$D$1190,MATCH(B529,Historical!$B$7:$B$1192,0))-1)*100)</f>
        <v>5.6367432150313146</v>
      </c>
      <c r="T529" s="474">
        <f>IF(INDEX(Historical!$F$7:$F$1190,MATCH(B529,Historical!$B$7:$B$1192,0))=0,"n/a",((INDEX(Historical!$C$7:$C$1190,MATCH(B529,Historical!$B$7:$B$1192,0))/INDEX(Historical!$F$7:$F$1190,MATCH(B529,Historical!$B$7:$B$1192,0)))^(1/3)-1)*100)</f>
        <v>5.3305148087919418</v>
      </c>
      <c r="U529" s="474">
        <f>IF(INDEX(Historical!$H$7:$H$1190,MATCH(B529,Historical!$B$7:$B$1192,0))=0,"n/a",((INDEX(Historical!$C$7:$C$1190,MATCH(B529,Historical!$B$7:$B$1192,0))/INDEX(Historical!$H$7:$H$1190,MATCH(B529,Historical!$B$7:$B$1192,0)))^(1/5)-1)*100)</f>
        <v>5.1844628095582657</v>
      </c>
      <c r="V529" s="474">
        <f>IF(INDEX(Historical!$M$7:$M$1190,MATCH(B529,Historical!$B$7:$B$1192,0))=0,"n/a",((INDEX(Historical!$C$7:$C$1190,MATCH(B529,Historical!$B$7:$B$1192,0))/INDEX(Historical!$M$7:$M$1190,MATCH(B529,Historical!$B$7:$B$1192,0)))^(1/10)-1)*100)</f>
        <v>7.7892032117358179</v>
      </c>
      <c r="W529" s="475">
        <f t="shared" si="142"/>
        <v>0.66559603962404679</v>
      </c>
      <c r="X529" s="476">
        <f t="shared" si="143"/>
        <v>0.71215148482943202</v>
      </c>
      <c r="Y529" s="448"/>
      <c r="Z529" s="430">
        <f t="shared" si="144"/>
        <v>61.502347417840383</v>
      </c>
      <c r="AA529" s="581">
        <f t="shared" si="145"/>
        <v>40.308685446009392</v>
      </c>
      <c r="AB529" s="406">
        <v>9</v>
      </c>
      <c r="AC529" s="568">
        <v>8.52</v>
      </c>
      <c r="AD529" s="568">
        <v>3.81</v>
      </c>
      <c r="AE529" s="568">
        <v>4.79</v>
      </c>
      <c r="AF529" s="568">
        <v>11.15</v>
      </c>
      <c r="AG529" s="568">
        <v>28.46</v>
      </c>
      <c r="AH529" s="568">
        <v>3.05</v>
      </c>
      <c r="AI529" s="568">
        <v>15.2</v>
      </c>
      <c r="AJ529" s="568">
        <v>7.28</v>
      </c>
      <c r="AK529" s="568">
        <v>10.57</v>
      </c>
      <c r="AL529" s="576">
        <v>38610</v>
      </c>
      <c r="AM529" s="572">
        <v>0.22</v>
      </c>
      <c r="AN529" s="568">
        <v>1.1200000000000001</v>
      </c>
      <c r="AO529" s="510">
        <f t="shared" si="146"/>
        <v>-33.59843863388874</v>
      </c>
      <c r="AP529" s="511">
        <f t="shared" si="147"/>
        <v>6.7102468121206513</v>
      </c>
      <c r="AQ529" s="582">
        <f t="shared" si="148"/>
        <v>346.93615886288865</v>
      </c>
      <c r="AR529" s="430">
        <f>INDEX(Historical!$C$7:$C$1190,MATCH(B529,Historical!$B$7:$B$1214,0))*IF(AH529="n/a",1.03,IF(AH529&lt;0,1.01,IF(AH529&gt;10,1.1,(1+AH529/100))))</f>
        <v>5.2143299999999995</v>
      </c>
      <c r="AS529" s="581">
        <f t="shared" si="149"/>
        <v>5.7357629999999995</v>
      </c>
      <c r="AT529" s="581">
        <f t="shared" si="152"/>
        <v>6.3093392999999995</v>
      </c>
      <c r="AU529" s="581">
        <f t="shared" si="152"/>
        <v>6.9402732299999998</v>
      </c>
      <c r="AV529" s="581">
        <f t="shared" si="152"/>
        <v>7.6343005530000001</v>
      </c>
      <c r="AW529" s="430">
        <f t="shared" si="150"/>
        <v>31.834006082999998</v>
      </c>
      <c r="AX529" s="516">
        <f t="shared" si="151"/>
        <v>9.2694307669685223</v>
      </c>
      <c r="AY529" s="606">
        <v>1.4</v>
      </c>
      <c r="AZ529" s="571">
        <v>59.730000000000004</v>
      </c>
      <c r="BA529" s="571">
        <v>-4.8500000000000005</v>
      </c>
      <c r="BB529" s="571">
        <v>0.02</v>
      </c>
      <c r="BC529" s="571">
        <v>15.61</v>
      </c>
      <c r="BD529" s="591"/>
      <c r="BE529" s="421">
        <v>2010</v>
      </c>
      <c r="BF529" s="421">
        <f t="shared" si="136"/>
        <v>1</v>
      </c>
      <c r="BG529" s="578">
        <v>8.6300000000000008</v>
      </c>
      <c r="BH529" t="s">
        <v>3876</v>
      </c>
      <c r="BI529" t="s">
        <v>3877</v>
      </c>
    </row>
    <row r="530" spans="1:61" s="8" customFormat="1" ht="12.75" customHeight="1" x14ac:dyDescent="0.25">
      <c r="A530" s="95" t="s">
        <v>4471</v>
      </c>
      <c r="B530" s="409" t="s">
        <v>732</v>
      </c>
      <c r="C530" s="734" t="s">
        <v>111</v>
      </c>
      <c r="D530" s="734" t="s">
        <v>3674</v>
      </c>
      <c r="E530" s="504">
        <v>32</v>
      </c>
      <c r="F530" s="33">
        <v>99</v>
      </c>
      <c r="G530" s="33" t="s">
        <v>105</v>
      </c>
      <c r="H530" s="33" t="s">
        <v>105</v>
      </c>
      <c r="I530" s="568">
        <v>526.30999999999995</v>
      </c>
      <c r="J530" s="430">
        <f t="shared" si="139"/>
        <v>0.62700689707586788</v>
      </c>
      <c r="K530" s="579">
        <v>0.82499999999999996</v>
      </c>
      <c r="L530" s="406">
        <v>4</v>
      </c>
      <c r="M530" s="423">
        <f t="shared" si="140"/>
        <v>3.3</v>
      </c>
      <c r="N530" s="183" t="s">
        <v>221</v>
      </c>
      <c r="O530" s="506">
        <v>0.75</v>
      </c>
      <c r="P530" s="422">
        <v>45660</v>
      </c>
      <c r="Q530" s="422">
        <v>45674</v>
      </c>
      <c r="R530" s="423">
        <f t="shared" si="141"/>
        <v>9.9999999999999929</v>
      </c>
      <c r="S530" s="474">
        <f>IF(INDEX(Historical!$D$7:$D$1190,MATCH(B530,Historical!$B$7:$B$1192,0))=0,"n/a",(INDEX(Historical!$C$7:$C$1190,MATCH(B530,Historical!$B$7:$B$1192,0))/INDEX(Historical!$D$7:$D$1190,MATCH(B530,Historical!$B$7:$B$1192,0))-1)*100)</f>
        <v>9.8901098901098994</v>
      </c>
      <c r="T530" s="474">
        <f>IF(INDEX(Historical!$F$7:$F$1190,MATCH(B530,Historical!$B$7:$B$1192,0))=0,"n/a",((INDEX(Historical!$C$7:$C$1190,MATCH(B530,Historical!$B$7:$B$1192,0))/INDEX(Historical!$F$7:$F$1190,MATCH(B530,Historical!$B$7:$B$1192,0)))^(1/3)-1)*100)</f>
        <v>10.064241629820891</v>
      </c>
      <c r="U530" s="474">
        <f>IF(INDEX(Historical!$H$7:$H$1190,MATCH(B530,Historical!$B$7:$B$1192,0))=0,"n/a",((INDEX(Historical!$C$7:$C$1190,MATCH(B530,Historical!$B$7:$B$1192,0))/INDEX(Historical!$H$7:$H$1190,MATCH(B530,Historical!$B$7:$B$1192,0)))^(1/5)-1)*100)</f>
        <v>10.151370567009611</v>
      </c>
      <c r="V530" s="474">
        <f>IF(INDEX(Historical!$M$7:$M$1190,MATCH(B530,Historical!$B$7:$B$1192,0))=0,"n/a",((INDEX(Historical!$C$7:$C$1190,MATCH(B530,Historical!$B$7:$B$1192,0))/INDEX(Historical!$M$7:$M$1190,MATCH(B530,Historical!$B$7:$B$1192,0)))^(1/10)-1)*100)</f>
        <v>14.130869721941398</v>
      </c>
      <c r="W530" s="475">
        <f t="shared" si="142"/>
        <v>0.71838257423372132</v>
      </c>
      <c r="X530" s="476" t="str">
        <f t="shared" si="143"/>
        <v>n/a</v>
      </c>
      <c r="Y530" s="445"/>
      <c r="Z530" s="430">
        <f t="shared" si="144"/>
        <v>23.190442726633869</v>
      </c>
      <c r="AA530" s="581">
        <f t="shared" si="145"/>
        <v>36.985945186226274</v>
      </c>
      <c r="AB530" s="406">
        <v>12</v>
      </c>
      <c r="AC530" s="568">
        <v>14.23</v>
      </c>
      <c r="AD530" s="568">
        <v>4.1100000000000003</v>
      </c>
      <c r="AE530" s="568">
        <v>7.58</v>
      </c>
      <c r="AF530" s="568">
        <v>2.88</v>
      </c>
      <c r="AG530" s="568">
        <v>8.15</v>
      </c>
      <c r="AH530" s="568">
        <v>9.24</v>
      </c>
      <c r="AI530" s="568">
        <v>8.94</v>
      </c>
      <c r="AJ530" s="568">
        <v>-3.1300000000000003</v>
      </c>
      <c r="AK530" s="568">
        <v>8.99</v>
      </c>
      <c r="AL530" s="576">
        <v>56640</v>
      </c>
      <c r="AM530" s="571">
        <v>0.36</v>
      </c>
      <c r="AN530" s="568">
        <v>0.45</v>
      </c>
      <c r="AO530" s="510">
        <f t="shared" si="146"/>
        <v>-26.207567722140794</v>
      </c>
      <c r="AP530" s="511">
        <f t="shared" si="147"/>
        <v>10.778377464085478</v>
      </c>
      <c r="AQ530" s="582">
        <f t="shared" si="148"/>
        <v>117.58219099542507</v>
      </c>
      <c r="AR530" s="430">
        <f>INDEX(Historical!$C$7:$C$1190,MATCH(B530,Historical!$B$7:$B$1214,0))*IF(AH530="n/a",1.03,IF(AH530&lt;0,1.01,IF(AH530&gt;10,1.1,(1+AH530/100))))</f>
        <v>3.2772000000000001</v>
      </c>
      <c r="AS530" s="581">
        <f t="shared" si="149"/>
        <v>3.5701816799999997</v>
      </c>
      <c r="AT530" s="581">
        <f t="shared" si="152"/>
        <v>3.8911410130320001</v>
      </c>
      <c r="AU530" s="581">
        <f t="shared" si="152"/>
        <v>4.240954590103577</v>
      </c>
      <c r="AV530" s="581">
        <f t="shared" si="152"/>
        <v>4.6222164077538892</v>
      </c>
      <c r="AW530" s="430">
        <f t="shared" si="150"/>
        <v>19.601693690889466</v>
      </c>
      <c r="AX530" s="516">
        <f t="shared" si="151"/>
        <v>3.7243627692594607</v>
      </c>
      <c r="AY530" s="606">
        <v>1.02</v>
      </c>
      <c r="AZ530" s="571">
        <v>5.37</v>
      </c>
      <c r="BA530" s="571">
        <v>-11.57</v>
      </c>
      <c r="BB530" s="571">
        <v>-3.8899999999999997</v>
      </c>
      <c r="BC530" s="571">
        <v>-5.43</v>
      </c>
      <c r="BD530" s="591"/>
      <c r="BE530" s="421">
        <v>1994</v>
      </c>
      <c r="BF530" s="421">
        <f t="shared" si="136"/>
        <v>3</v>
      </c>
      <c r="BG530" s="578">
        <v>4.88</v>
      </c>
      <c r="BH530" t="s">
        <v>3876</v>
      </c>
      <c r="BI530" t="s">
        <v>3877</v>
      </c>
    </row>
    <row r="531" spans="1:61" s="8" customFormat="1" ht="12.75" customHeight="1" x14ac:dyDescent="0.25">
      <c r="A531" s="577" t="s">
        <v>4987</v>
      </c>
      <c r="B531" s="409" t="s">
        <v>734</v>
      </c>
      <c r="C531" s="734" t="s">
        <v>243</v>
      </c>
      <c r="D531" s="734" t="s">
        <v>3634</v>
      </c>
      <c r="E531" s="504">
        <v>5</v>
      </c>
      <c r="F531" s="33">
        <v>668</v>
      </c>
      <c r="G531" s="33" t="s">
        <v>105</v>
      </c>
      <c r="H531" s="33" t="s">
        <v>105</v>
      </c>
      <c r="I531" s="573">
        <v>147.16</v>
      </c>
      <c r="J531" s="430">
        <f t="shared" si="139"/>
        <v>1.1008426202772492</v>
      </c>
      <c r="K531" s="575">
        <v>0.40500000000000003</v>
      </c>
      <c r="L531" s="406">
        <v>4</v>
      </c>
      <c r="M531" s="423">
        <f t="shared" si="140"/>
        <v>1.62</v>
      </c>
      <c r="N531" s="183" t="s">
        <v>311</v>
      </c>
      <c r="O531" s="505">
        <v>0.36749999999999999</v>
      </c>
      <c r="P531" s="422">
        <v>45734</v>
      </c>
      <c r="Q531" s="422">
        <v>45747</v>
      </c>
      <c r="R531" s="423">
        <f t="shared" si="141"/>
        <v>10.204081632653072</v>
      </c>
      <c r="S531" s="474">
        <f>IF(INDEX(Historical!$D$7:$D$1190,MATCH(B531,Historical!$B$7:$B$1192,0))=0,"n/a",(INDEX(Historical!$C$7:$C$1190,MATCH(B531,Historical!$B$7:$B$1192,0))/INDEX(Historical!$D$7:$D$1190,MATCH(B531,Historical!$B$7:$B$1192,0))-1)*100)</f>
        <v>9.7014925373134275</v>
      </c>
      <c r="T531" s="474">
        <f>IF(INDEX(Historical!$F$7:$F$1190,MATCH(B531,Historical!$B$7:$B$1192,0))=0,"n/a",((INDEX(Historical!$C$7:$C$1190,MATCH(B531,Historical!$B$7:$B$1192,0))/INDEX(Historical!$F$7:$F$1190,MATCH(B531,Historical!$B$7:$B$1192,0)))^(1/3)-1)*100)</f>
        <v>8.8439166634804565</v>
      </c>
      <c r="U531" s="474">
        <f>IF(INDEX(Historical!$H$7:$H$1190,MATCH(B531,Historical!$B$7:$B$1192,0))=0,"n/a",((INDEX(Historical!$C$7:$C$1190,MATCH(B531,Historical!$B$7:$B$1192,0))/INDEX(Historical!$H$7:$H$1190,MATCH(B531,Historical!$B$7:$B$1192,0)))^(1/5)-1)*100)</f>
        <v>7.5829459940464305</v>
      </c>
      <c r="V531" s="474">
        <f>IF(INDEX(Historical!$M$7:$M$1190,MATCH(B531,Historical!$B$7:$B$1192,0))=0,"n/a",((INDEX(Historical!$C$7:$C$1190,MATCH(B531,Historical!$B$7:$B$1192,0))/INDEX(Historical!$M$7:$M$1190,MATCH(B531,Historical!$B$7:$B$1192,0)))^(1/10)-1)*100)</f>
        <v>13.90052722170363</v>
      </c>
      <c r="W531" s="475">
        <f t="shared" si="142"/>
        <v>0.54551499184914187</v>
      </c>
      <c r="X531" s="476">
        <f t="shared" si="143"/>
        <v>1.1577016784803709</v>
      </c>
      <c r="Y531" s="449"/>
      <c r="Z531" s="430">
        <f t="shared" si="144"/>
        <v>25.755166931637518</v>
      </c>
      <c r="AA531" s="581">
        <f t="shared" si="145"/>
        <v>23.395866454689983</v>
      </c>
      <c r="AB531" s="406">
        <v>1</v>
      </c>
      <c r="AC531" s="568">
        <v>6.29</v>
      </c>
      <c r="AD531" s="568">
        <v>4.3499999999999996</v>
      </c>
      <c r="AE531" s="568">
        <v>2.2400000000000002</v>
      </c>
      <c r="AF531" s="568">
        <v>8.64</v>
      </c>
      <c r="AG531" s="568">
        <v>37.980000000000004</v>
      </c>
      <c r="AH531" s="568">
        <v>-1.8599999999999999</v>
      </c>
      <c r="AI531" s="568">
        <v>9.99</v>
      </c>
      <c r="AJ531" s="568">
        <v>6.5500000000000007</v>
      </c>
      <c r="AK531" s="568">
        <v>5.37</v>
      </c>
      <c r="AL531" s="576">
        <v>48130</v>
      </c>
      <c r="AM531" s="571">
        <v>2.21</v>
      </c>
      <c r="AN531" s="568">
        <v>0.88</v>
      </c>
      <c r="AO531" s="510">
        <f t="shared" si="146"/>
        <v>-14.712077840366304</v>
      </c>
      <c r="AP531" s="511">
        <f t="shared" si="147"/>
        <v>8.6837886143236798</v>
      </c>
      <c r="AQ531" s="582">
        <f t="shared" si="148"/>
        <v>199.73342687463065</v>
      </c>
      <c r="AR531" s="430">
        <f>INDEX(Historical!$C$7:$C$1190,MATCH(B531,Historical!$B$7:$B$1214,0))*IF(AH531="n/a",1.03,IF(AH531&lt;0,1.01,IF(AH531&gt;10,1.1,(1+AH531/100))))</f>
        <v>1.4846999999999999</v>
      </c>
      <c r="AS531" s="581">
        <f t="shared" si="149"/>
        <v>1.6330215299999999</v>
      </c>
      <c r="AT531" s="581">
        <f t="shared" si="152"/>
        <v>1.7207147861610002</v>
      </c>
      <c r="AU531" s="581">
        <f t="shared" si="152"/>
        <v>1.8131171701778459</v>
      </c>
      <c r="AV531" s="581">
        <f t="shared" si="152"/>
        <v>1.9104815622163964</v>
      </c>
      <c r="AW531" s="430">
        <f t="shared" si="150"/>
        <v>8.5620350485552432</v>
      </c>
      <c r="AX531" s="516">
        <f t="shared" si="151"/>
        <v>5.8181809245414806</v>
      </c>
      <c r="AY531" s="606">
        <v>1.1599999999999999</v>
      </c>
      <c r="AZ531" s="571">
        <v>20.27</v>
      </c>
      <c r="BA531" s="571">
        <v>-7.2700000000000005</v>
      </c>
      <c r="BB531" s="571">
        <v>6.65</v>
      </c>
      <c r="BC531" s="571">
        <v>4.2</v>
      </c>
      <c r="BD531" s="591"/>
      <c r="BE531" s="421">
        <v>2021</v>
      </c>
      <c r="BF531" s="421">
        <f t="shared" si="136"/>
        <v>0</v>
      </c>
      <c r="BG531" s="578">
        <v>14.14</v>
      </c>
      <c r="BH531" t="s">
        <v>3876</v>
      </c>
      <c r="BI531" t="s">
        <v>3877</v>
      </c>
    </row>
    <row r="532" spans="1:61" s="8" customFormat="1" ht="12.75" customHeight="1" x14ac:dyDescent="0.25">
      <c r="A532" s="8" t="s">
        <v>319</v>
      </c>
      <c r="B532" s="409" t="s">
        <v>320</v>
      </c>
      <c r="C532" s="734" t="s">
        <v>122</v>
      </c>
      <c r="D532" s="734" t="s">
        <v>3518</v>
      </c>
      <c r="E532" s="504">
        <v>51</v>
      </c>
      <c r="F532" s="33">
        <v>44</v>
      </c>
      <c r="G532" s="33" t="s">
        <v>36</v>
      </c>
      <c r="H532" s="33" t="s">
        <v>36</v>
      </c>
      <c r="I532" s="568">
        <v>125.31</v>
      </c>
      <c r="J532" s="430">
        <f t="shared" si="139"/>
        <v>1.6279626526214988</v>
      </c>
      <c r="K532" s="575">
        <v>0.51</v>
      </c>
      <c r="L532" s="406">
        <v>4</v>
      </c>
      <c r="M532" s="423">
        <f t="shared" si="140"/>
        <v>2.04</v>
      </c>
      <c r="N532" s="183" t="s">
        <v>159</v>
      </c>
      <c r="O532" s="505">
        <v>0.46</v>
      </c>
      <c r="P532" s="422">
        <v>45583</v>
      </c>
      <c r="Q532" s="422">
        <v>45596</v>
      </c>
      <c r="R532" s="423">
        <f t="shared" si="141"/>
        <v>10.869565217391301</v>
      </c>
      <c r="S532" s="474">
        <f>IF(INDEX(Historical!$D$7:$D$1190,MATCH(B532,Historical!$B$7:$B$1192,0))=0,"n/a",(INDEX(Historical!$C$7:$C$1190,MATCH(B532,Historical!$B$7:$B$1192,0))/INDEX(Historical!$D$7:$D$1190,MATCH(B532,Historical!$B$7:$B$1192,0))-1)*100)</f>
        <v>9.8837209302325526</v>
      </c>
      <c r="T532" s="474">
        <f>IF(INDEX(Historical!$F$7:$F$1190,MATCH(B532,Historical!$B$7:$B$1192,0))=0,"n/a",((INDEX(Historical!$C$7:$C$1190,MATCH(B532,Historical!$B$7:$B$1192,0))/INDEX(Historical!$F$7:$F$1190,MATCH(B532,Historical!$B$7:$B$1192,0)))^(1/3)-1)*100)</f>
        <v>7.0648783255412129</v>
      </c>
      <c r="U532" s="474">
        <f>IF(INDEX(Historical!$H$7:$H$1190,MATCH(B532,Historical!$B$7:$B$1192,0))=0,"n/a",((INDEX(Historical!$C$7:$C$1190,MATCH(B532,Historical!$B$7:$B$1192,0))/INDEX(Historical!$H$7:$H$1190,MATCH(B532,Historical!$B$7:$B$1192,0)))^(1/5)-1)*100)</f>
        <v>6.0348285026669224</v>
      </c>
      <c r="V532" s="474">
        <f>IF(INDEX(Historical!$M$7:$M$1190,MATCH(B532,Historical!$B$7:$B$1192,0))=0,"n/a",((INDEX(Historical!$C$7:$C$1190,MATCH(B532,Historical!$B$7:$B$1192,0))/INDEX(Historical!$M$7:$M$1190,MATCH(B532,Historical!$B$7:$B$1192,0)))^(1/10)-1)*100)</f>
        <v>6.788275402791899</v>
      </c>
      <c r="W532" s="475">
        <f t="shared" si="142"/>
        <v>0.88900761159232033</v>
      </c>
      <c r="X532" s="476">
        <f t="shared" si="143"/>
        <v>0.33582796342052995</v>
      </c>
      <c r="Y532" s="437"/>
      <c r="Z532" s="430">
        <f t="shared" si="144"/>
        <v>38.13084112149533</v>
      </c>
      <c r="AA532" s="581">
        <f t="shared" si="145"/>
        <v>23.422429906542057</v>
      </c>
      <c r="AB532" s="406">
        <v>5</v>
      </c>
      <c r="AC532" s="568">
        <v>5.35</v>
      </c>
      <c r="AD532" s="568">
        <v>2.67</v>
      </c>
      <c r="AE532" s="568">
        <v>2.1800000000000002</v>
      </c>
      <c r="AF532" s="568">
        <v>5.57</v>
      </c>
      <c r="AG532" s="568">
        <v>25.419999999999998</v>
      </c>
      <c r="AH532" s="568">
        <v>8.6300000000000008</v>
      </c>
      <c r="AI532" s="568">
        <v>10.290000000000001</v>
      </c>
      <c r="AJ532" s="568">
        <v>17.97</v>
      </c>
      <c r="AK532" s="568">
        <v>8.7800000000000011</v>
      </c>
      <c r="AL532" s="576">
        <v>16079.999999999998</v>
      </c>
      <c r="AM532" s="571">
        <v>1.3</v>
      </c>
      <c r="AN532" s="568">
        <v>1.05</v>
      </c>
      <c r="AO532" s="510">
        <f t="shared" si="146"/>
        <v>-15.759638751253636</v>
      </c>
      <c r="AP532" s="511">
        <f t="shared" si="147"/>
        <v>7.6627911552884207</v>
      </c>
      <c r="AQ532" s="582">
        <f t="shared" si="148"/>
        <v>140.79768786213626</v>
      </c>
      <c r="AR532" s="430">
        <f>INDEX(Historical!$C$7:$C$1190,MATCH(B532,Historical!$B$7:$B$1214,0))*IF(AH532="n/a",1.03,IF(AH532&lt;0,1.01,IF(AH532&gt;10,1.1,(1+AH532/100))))</f>
        <v>2.0531069999999998</v>
      </c>
      <c r="AS532" s="581">
        <f t="shared" si="149"/>
        <v>2.2584176999999999</v>
      </c>
      <c r="AT532" s="581">
        <f t="shared" si="152"/>
        <v>2.4567067740600002</v>
      </c>
      <c r="AU532" s="581">
        <f t="shared" si="152"/>
        <v>2.6724056288224682</v>
      </c>
      <c r="AV532" s="581">
        <f t="shared" si="152"/>
        <v>2.9070428430330812</v>
      </c>
      <c r="AW532" s="430">
        <f t="shared" si="150"/>
        <v>12.347679945915552</v>
      </c>
      <c r="AX532" s="516">
        <f t="shared" si="151"/>
        <v>9.8537067639578257</v>
      </c>
      <c r="AY532" s="606">
        <v>1.05</v>
      </c>
      <c r="AZ532" s="571">
        <v>31.52</v>
      </c>
      <c r="BA532" s="571">
        <v>-11.62</v>
      </c>
      <c r="BB532" s="571">
        <v>6.8000000000000007</v>
      </c>
      <c r="BC532" s="571">
        <v>4.96</v>
      </c>
      <c r="BD532" s="591"/>
      <c r="BE532" s="421">
        <v>1975</v>
      </c>
      <c r="BF532" s="421">
        <f t="shared" si="136"/>
        <v>5</v>
      </c>
      <c r="BG532" s="578">
        <v>9.5500000000000007</v>
      </c>
      <c r="BH532" t="s">
        <v>3876</v>
      </c>
      <c r="BI532" t="s">
        <v>3877</v>
      </c>
    </row>
    <row r="533" spans="1:61" s="8" customFormat="1" ht="12.75" customHeight="1" x14ac:dyDescent="0.25">
      <c r="A533" s="577" t="s">
        <v>4859</v>
      </c>
      <c r="B533" s="409" t="s">
        <v>4847</v>
      </c>
      <c r="C533" s="734" t="s">
        <v>152</v>
      </c>
      <c r="D533" s="734" t="s">
        <v>3662</v>
      </c>
      <c r="E533" s="504">
        <v>6</v>
      </c>
      <c r="F533" s="33">
        <v>635</v>
      </c>
      <c r="G533" s="33" t="s">
        <v>105</v>
      </c>
      <c r="H533" s="33" t="s">
        <v>105</v>
      </c>
      <c r="I533" s="573">
        <v>35.979999999999997</v>
      </c>
      <c r="J533" s="430">
        <f t="shared" si="139"/>
        <v>2.4458032240133409</v>
      </c>
      <c r="K533" s="575">
        <v>0.22</v>
      </c>
      <c r="L533" s="406">
        <v>4</v>
      </c>
      <c r="M533" s="423">
        <f t="shared" si="140"/>
        <v>0.88</v>
      </c>
      <c r="N533" s="183" t="s">
        <v>147</v>
      </c>
      <c r="O533" s="505">
        <v>0.21</v>
      </c>
      <c r="P533" s="422">
        <v>45709</v>
      </c>
      <c r="Q533" s="422">
        <v>45726</v>
      </c>
      <c r="R533" s="423">
        <f t="shared" si="141"/>
        <v>4.7619047619047663</v>
      </c>
      <c r="S533" s="474">
        <f>IF(INDEX(Historical!$D$7:$D$1190,MATCH(B533,Historical!$B$7:$B$1192,0))=0,"n/a",(INDEX(Historical!$C$7:$C$1190,MATCH(B533,Historical!$B$7:$B$1192,0))/INDEX(Historical!$D$7:$D$1190,MATCH(B533,Historical!$B$7:$B$1192,0))-1)*100)</f>
        <v>4.9999999999999822</v>
      </c>
      <c r="T533" s="474">
        <f>IF(INDEX(Historical!$F$7:$F$1190,MATCH(B533,Historical!$B$7:$B$1192,0))=0,"n/a",((INDEX(Historical!$C$7:$C$1190,MATCH(B533,Historical!$B$7:$B$1192,0))/INDEX(Historical!$F$7:$F$1190,MATCH(B533,Historical!$B$7:$B$1192,0)))^(1/3)-1)*100)</f>
        <v>7.2976287935406337</v>
      </c>
      <c r="U533" s="474" t="str">
        <f>IF(INDEX(Historical!$H$7:$H$1190,MATCH(B533,Historical!$B$7:$B$1192,0))=0,"n/a",((INDEX(Historical!$C$7:$C$1190,MATCH(B533,Historical!$B$7:$B$1192,0))/INDEX(Historical!$H$7:$H$1190,MATCH(B533,Historical!$B$7:$B$1192,0)))^(1/5)-1)*100)</f>
        <v>n/a</v>
      </c>
      <c r="V533" s="474" t="str">
        <f>IF(INDEX(Historical!$M$7:$M$1190,MATCH(B533,Historical!$B$7:$B$1192,0))=0,"n/a",((INDEX(Historical!$C$7:$C$1190,MATCH(B533,Historical!$B$7:$B$1192,0))/INDEX(Historical!$M$7:$M$1190,MATCH(B533,Historical!$B$7:$B$1192,0)))^(1/10)-1)*100)</f>
        <v>n/a</v>
      </c>
      <c r="W533" s="475" t="str">
        <f t="shared" si="142"/>
        <v>n/a</v>
      </c>
      <c r="X533" s="476" t="str">
        <f t="shared" si="143"/>
        <v>n/a</v>
      </c>
      <c r="Y533" s="449"/>
      <c r="Z533" s="430">
        <f t="shared" si="144"/>
        <v>38.260869565217391</v>
      </c>
      <c r="AA533" s="581">
        <f t="shared" si="145"/>
        <v>15.643478260869566</v>
      </c>
      <c r="AB533" s="406">
        <v>12</v>
      </c>
      <c r="AC533" s="568">
        <v>2.2999999999999998</v>
      </c>
      <c r="AD533" s="568">
        <v>1.35</v>
      </c>
      <c r="AE533" s="568">
        <v>9.1</v>
      </c>
      <c r="AF533" s="568">
        <v>2.4500000000000002</v>
      </c>
      <c r="AG533" s="568">
        <v>15.920000000000002</v>
      </c>
      <c r="AH533" s="568">
        <v>8.5500000000000007</v>
      </c>
      <c r="AI533" s="568">
        <v>14.330000000000002</v>
      </c>
      <c r="AJ533" s="568">
        <v>-21.51</v>
      </c>
      <c r="AK533" s="568">
        <v>11.59</v>
      </c>
      <c r="AL533" s="576">
        <v>20980</v>
      </c>
      <c r="AM533" s="571">
        <v>21.19</v>
      </c>
      <c r="AN533" s="568">
        <v>1.26</v>
      </c>
      <c r="AO533" s="510" t="str">
        <f t="shared" si="146"/>
        <v>n/a</v>
      </c>
      <c r="AP533" s="511" t="str">
        <f t="shared" si="147"/>
        <v>n/a</v>
      </c>
      <c r="AQ533" s="582">
        <f t="shared" si="148"/>
        <v>30.514404039691168</v>
      </c>
      <c r="AR533" s="430">
        <f>INDEX(Historical!$C$7:$C$1190,MATCH(B533,Historical!$B$7:$B$1214,0))*IF(AH533="n/a",1.03,IF(AH533&lt;0,1.01,IF(AH533&gt;10,1.1,(1+AH533/100))))</f>
        <v>0.91181999999999985</v>
      </c>
      <c r="AS533" s="581">
        <f t="shared" si="149"/>
        <v>1.0030019999999999</v>
      </c>
      <c r="AT533" s="581">
        <f t="shared" si="152"/>
        <v>1.1033022000000001</v>
      </c>
      <c r="AU533" s="581">
        <f t="shared" si="152"/>
        <v>1.2136324200000002</v>
      </c>
      <c r="AV533" s="581">
        <f t="shared" si="152"/>
        <v>1.3349956620000003</v>
      </c>
      <c r="AW533" s="430">
        <f t="shared" si="150"/>
        <v>5.5667522820000013</v>
      </c>
      <c r="AX533" s="516">
        <f t="shared" si="151"/>
        <v>15.47179622568094</v>
      </c>
      <c r="AY533" s="606">
        <v>0.56999999999999995</v>
      </c>
      <c r="AZ533" s="571">
        <v>49.6</v>
      </c>
      <c r="BA533" s="571">
        <v>-5.3199999999999994</v>
      </c>
      <c r="BB533" s="571">
        <v>-0.75</v>
      </c>
      <c r="BC533" s="571">
        <v>12.1</v>
      </c>
      <c r="BD533" s="591"/>
      <c r="BE533" s="421">
        <v>2020</v>
      </c>
      <c r="BF533" s="421">
        <f t="shared" si="136"/>
        <v>1</v>
      </c>
      <c r="BG533" s="578">
        <v>5.67</v>
      </c>
      <c r="BH533" t="s">
        <v>3876</v>
      </c>
      <c r="BI533" t="s">
        <v>3877</v>
      </c>
    </row>
    <row r="534" spans="1:61" s="8" customFormat="1" ht="12.75" customHeight="1" x14ac:dyDescent="0.25">
      <c r="A534" s="8" t="s">
        <v>1492</v>
      </c>
      <c r="B534" s="409" t="s">
        <v>1493</v>
      </c>
      <c r="C534" s="734" t="s">
        <v>122</v>
      </c>
      <c r="D534" s="734" t="s">
        <v>3669</v>
      </c>
      <c r="E534" s="504">
        <v>15</v>
      </c>
      <c r="F534" s="33">
        <v>299</v>
      </c>
      <c r="G534" s="33" t="s">
        <v>105</v>
      </c>
      <c r="H534" s="33" t="s">
        <v>105</v>
      </c>
      <c r="I534" s="573">
        <v>295.66000000000003</v>
      </c>
      <c r="J534" s="430">
        <f t="shared" si="139"/>
        <v>1.623486437123723</v>
      </c>
      <c r="K534" s="575">
        <v>1.2</v>
      </c>
      <c r="L534" s="406">
        <v>4</v>
      </c>
      <c r="M534" s="423">
        <f t="shared" si="140"/>
        <v>4.8</v>
      </c>
      <c r="N534" s="183" t="s">
        <v>311</v>
      </c>
      <c r="O534" s="505">
        <v>1.1000000000000001</v>
      </c>
      <c r="P534" s="422">
        <v>45723</v>
      </c>
      <c r="Q534" s="422">
        <v>45737</v>
      </c>
      <c r="R534" s="423">
        <f t="shared" si="141"/>
        <v>9.0909090909090793</v>
      </c>
      <c r="S534" s="474">
        <f>IF(INDEX(Historical!$D$7:$D$1190,MATCH(B534,Historical!$B$7:$B$1192,0))=0,"n/a",(INDEX(Historical!$C$7:$C$1190,MATCH(B534,Historical!$B$7:$B$1192,0))/INDEX(Historical!$D$7:$D$1190,MATCH(B534,Historical!$B$7:$B$1192,0))-1)*100)</f>
        <v>10.000000000000009</v>
      </c>
      <c r="T534" s="474">
        <f>IF(INDEX(Historical!$F$7:$F$1190,MATCH(B534,Historical!$B$7:$B$1192,0))=0,"n/a",((INDEX(Historical!$C$7:$C$1190,MATCH(B534,Historical!$B$7:$B$1192,0))/INDEX(Historical!$F$7:$F$1190,MATCH(B534,Historical!$B$7:$B$1192,0)))^(1/3)-1)*100)</f>
        <v>16.960709528514649</v>
      </c>
      <c r="U534" s="474">
        <f>IF(INDEX(Historical!$H$7:$H$1190,MATCH(B534,Historical!$B$7:$B$1192,0))=0,"n/a",((INDEX(Historical!$C$7:$C$1190,MATCH(B534,Historical!$B$7:$B$1192,0))/INDEX(Historical!$H$7:$H$1190,MATCH(B534,Historical!$B$7:$B$1192,0)))^(1/5)-1)*100)</f>
        <v>14.869835499703509</v>
      </c>
      <c r="V534" s="474">
        <f>IF(INDEX(Historical!$M$7:$M$1190,MATCH(B534,Historical!$B$7:$B$1192,0))=0,"n/a",((INDEX(Historical!$C$7:$C$1190,MATCH(B534,Historical!$B$7:$B$1192,0))/INDEX(Historical!$M$7:$M$1190,MATCH(B534,Historical!$B$7:$B$1192,0)))^(1/10)-1)*100)</f>
        <v>12.132747661084519</v>
      </c>
      <c r="W534" s="475">
        <f t="shared" si="142"/>
        <v>1.2255950519269538</v>
      </c>
      <c r="X534" s="476">
        <f t="shared" si="143"/>
        <v>1.7052563646448977</v>
      </c>
      <c r="Y534" s="448"/>
      <c r="Z534" s="430">
        <f t="shared" si="144"/>
        <v>35.036496350364963</v>
      </c>
      <c r="AA534" s="581">
        <f t="shared" si="145"/>
        <v>21.581021897810221</v>
      </c>
      <c r="AB534" s="406">
        <v>12</v>
      </c>
      <c r="AC534" s="568">
        <v>13.7</v>
      </c>
      <c r="AD534" s="568">
        <v>5.0199999999999996</v>
      </c>
      <c r="AE534" s="568">
        <v>1.1399999999999999</v>
      </c>
      <c r="AF534" s="568">
        <v>2.15</v>
      </c>
      <c r="AG534" s="568">
        <v>9.93</v>
      </c>
      <c r="AH534" s="568">
        <v>-3.4099999999999997</v>
      </c>
      <c r="AI534" s="568">
        <v>23.02</v>
      </c>
      <c r="AJ534" s="568">
        <v>8.7200000000000006</v>
      </c>
      <c r="AK534" s="568">
        <v>4.3</v>
      </c>
      <c r="AL534" s="576">
        <v>15550</v>
      </c>
      <c r="AM534" s="571">
        <v>0.65</v>
      </c>
      <c r="AN534" s="568">
        <v>0.24</v>
      </c>
      <c r="AO534" s="510">
        <f t="shared" si="146"/>
        <v>-5.087699960982988</v>
      </c>
      <c r="AP534" s="511">
        <f t="shared" si="147"/>
        <v>16.493321936827233</v>
      </c>
      <c r="AQ534" s="582">
        <f t="shared" si="148"/>
        <v>43.603152364489041</v>
      </c>
      <c r="AR534" s="430">
        <f>INDEX(Historical!$C$7:$C$1190,MATCH(B534,Historical!$B$7:$B$1214,0))*IF(AH534="n/a",1.03,IF(AH534&lt;0,1.01,IF(AH534&gt;10,1.1,(1+AH534/100))))</f>
        <v>4.4440000000000008</v>
      </c>
      <c r="AS534" s="581">
        <f t="shared" si="149"/>
        <v>4.8884000000000016</v>
      </c>
      <c r="AT534" s="581">
        <f t="shared" si="152"/>
        <v>5.0986012000000009</v>
      </c>
      <c r="AU534" s="581">
        <f t="shared" si="152"/>
        <v>5.3178410516000003</v>
      </c>
      <c r="AV534" s="581">
        <f t="shared" si="152"/>
        <v>5.5465082168187996</v>
      </c>
      <c r="AW534" s="430">
        <f t="shared" si="150"/>
        <v>25.295350468418803</v>
      </c>
      <c r="AX534" s="516">
        <f t="shared" si="151"/>
        <v>8.5555538349519047</v>
      </c>
      <c r="AY534" s="606">
        <v>0.88</v>
      </c>
      <c r="AZ534" s="571">
        <v>18.23</v>
      </c>
      <c r="BA534" s="571">
        <v>-14.899999999999999</v>
      </c>
      <c r="BB534" s="571">
        <v>-3.4799999999999995</v>
      </c>
      <c r="BC534" s="571">
        <v>0.05</v>
      </c>
      <c r="BD534" s="591"/>
      <c r="BE534" s="421">
        <v>2011</v>
      </c>
      <c r="BF534" s="421">
        <f t="shared" si="136"/>
        <v>1</v>
      </c>
      <c r="BG534" s="578">
        <v>7.0499999999999989</v>
      </c>
      <c r="BH534" t="s">
        <v>3876</v>
      </c>
      <c r="BI534" t="s">
        <v>3877</v>
      </c>
    </row>
    <row r="535" spans="1:61" s="8" customFormat="1" ht="12.75" customHeight="1" x14ac:dyDescent="0.25">
      <c r="A535" s="95" t="s">
        <v>4472</v>
      </c>
      <c r="B535" s="409" t="s">
        <v>722</v>
      </c>
      <c r="C535" s="734" t="s">
        <v>111</v>
      </c>
      <c r="D535" s="734" t="s">
        <v>3638</v>
      </c>
      <c r="E535" s="504">
        <v>23</v>
      </c>
      <c r="F535" s="33">
        <v>163</v>
      </c>
      <c r="G535" s="33" t="s">
        <v>105</v>
      </c>
      <c r="H535" s="33" t="s">
        <v>105</v>
      </c>
      <c r="I535" s="573">
        <v>233.97</v>
      </c>
      <c r="J535" s="430">
        <f t="shared" si="139"/>
        <v>1.0685130572295594</v>
      </c>
      <c r="K535" s="575">
        <v>0.625</v>
      </c>
      <c r="L535" s="406">
        <v>4</v>
      </c>
      <c r="M535" s="423">
        <f t="shared" si="140"/>
        <v>2.5</v>
      </c>
      <c r="N535" s="183" t="s">
        <v>216</v>
      </c>
      <c r="O535" s="505">
        <v>0.57999999999999996</v>
      </c>
      <c r="P535" s="422">
        <v>45932</v>
      </c>
      <c r="Q535" s="422">
        <v>45945</v>
      </c>
      <c r="R535" s="423">
        <f t="shared" si="141"/>
        <v>7.7586206896551797</v>
      </c>
      <c r="S535" s="474">
        <f>IF(INDEX(Historical!$D$7:$D$1190,MATCH(B535,Historical!$B$7:$B$1192,0))=0,"n/a",(INDEX(Historical!$C$7:$C$1190,MATCH(B535,Historical!$B$7:$B$1192,0))/INDEX(Historical!$D$7:$D$1190,MATCH(B535,Historical!$B$7:$B$1192,0))-1)*100)</f>
        <v>8.1683168316831747</v>
      </c>
      <c r="T535" s="474">
        <f>IF(INDEX(Historical!$F$7:$F$1190,MATCH(B535,Historical!$B$7:$B$1192,0))=0,"n/a",((INDEX(Historical!$C$7:$C$1190,MATCH(B535,Historical!$B$7:$B$1192,0))/INDEX(Historical!$F$7:$F$1190,MATCH(B535,Historical!$B$7:$B$1192,0)))^(1/3)-1)*100)</f>
        <v>7.9901109554263883</v>
      </c>
      <c r="U535" s="474">
        <f>IF(INDEX(Historical!$H$7:$H$1190,MATCH(B535,Historical!$B$7:$B$1192,0))=0,"n/a",((INDEX(Historical!$C$7:$C$1190,MATCH(B535,Historical!$B$7:$B$1192,0))/INDEX(Historical!$H$7:$H$1190,MATCH(B535,Historical!$B$7:$B$1192,0)))^(1/5)-1)*100)</f>
        <v>7.3870722391285781</v>
      </c>
      <c r="V535" s="474">
        <f>IF(INDEX(Historical!$M$7:$M$1190,MATCH(B535,Historical!$B$7:$B$1192,0))=0,"n/a",((INDEX(Historical!$C$7:$C$1190,MATCH(B535,Historical!$B$7:$B$1192,0))/INDEX(Historical!$M$7:$M$1190,MATCH(B535,Historical!$B$7:$B$1192,0)))^(1/10)-1)*100)</f>
        <v>7.5015082853246096</v>
      </c>
      <c r="W535" s="475">
        <f t="shared" si="142"/>
        <v>0.98474492837395045</v>
      </c>
      <c r="X535" s="476">
        <f t="shared" si="143"/>
        <v>0.51802750625025096</v>
      </c>
      <c r="Y535" s="405"/>
      <c r="Z535" s="430">
        <f t="shared" si="144"/>
        <v>36.92762186115214</v>
      </c>
      <c r="AA535" s="581">
        <f t="shared" si="145"/>
        <v>34.559822747415069</v>
      </c>
      <c r="AB535" s="406">
        <v>12</v>
      </c>
      <c r="AC535" s="568">
        <v>6.77</v>
      </c>
      <c r="AD535" s="568">
        <v>3.8</v>
      </c>
      <c r="AE535" s="568">
        <v>4.46</v>
      </c>
      <c r="AF535" s="568">
        <v>6.06</v>
      </c>
      <c r="AG535" s="568">
        <v>18.41</v>
      </c>
      <c r="AH535" s="568">
        <v>6.13</v>
      </c>
      <c r="AI535" s="568">
        <v>10.27</v>
      </c>
      <c r="AJ535" s="568">
        <v>14.26</v>
      </c>
      <c r="AK535" s="568">
        <v>9.09</v>
      </c>
      <c r="AL535" s="576">
        <v>73050</v>
      </c>
      <c r="AM535" s="571">
        <v>35.33</v>
      </c>
      <c r="AN535" s="568">
        <v>1.1000000000000001</v>
      </c>
      <c r="AO535" s="510">
        <f t="shared" si="146"/>
        <v>-26.104237451056932</v>
      </c>
      <c r="AP535" s="511">
        <f t="shared" si="147"/>
        <v>8.4555852963581373</v>
      </c>
      <c r="AQ535" s="582">
        <f t="shared" si="148"/>
        <v>205.09199038929972</v>
      </c>
      <c r="AR535" s="430">
        <f>INDEX(Historical!$C$7:$C$1190,MATCH(B535,Historical!$B$7:$B$1214,0))*IF(AH535="n/a",1.03,IF(AH535&lt;0,1.01,IF(AH535&gt;10,1.1,(1+AH535/100))))</f>
        <v>2.3189405000000001</v>
      </c>
      <c r="AS535" s="581">
        <f t="shared" si="149"/>
        <v>2.5508345500000003</v>
      </c>
      <c r="AT535" s="581">
        <f t="shared" si="152"/>
        <v>2.7827054105950002</v>
      </c>
      <c r="AU535" s="581">
        <f t="shared" si="152"/>
        <v>3.0356533324180859</v>
      </c>
      <c r="AV535" s="581">
        <f t="shared" si="152"/>
        <v>3.3115942203348898</v>
      </c>
      <c r="AW535" s="430">
        <f t="shared" si="150"/>
        <v>13.999728013347976</v>
      </c>
      <c r="AX535" s="516">
        <f t="shared" si="151"/>
        <v>5.9835568719699008</v>
      </c>
      <c r="AY535" s="606">
        <v>0.6</v>
      </c>
      <c r="AZ535" s="571">
        <v>18.399999999999999</v>
      </c>
      <c r="BA535" s="571">
        <v>-9.58</v>
      </c>
      <c r="BB535" s="571">
        <v>-2.04</v>
      </c>
      <c r="BC535" s="571">
        <v>0.95</v>
      </c>
      <c r="BD535" s="591"/>
      <c r="BE535" s="421">
        <v>2003</v>
      </c>
      <c r="BF535" s="421">
        <f t="shared" si="136"/>
        <v>2</v>
      </c>
      <c r="BG535" s="578">
        <v>6.5</v>
      </c>
      <c r="BH535" t="s">
        <v>3876</v>
      </c>
      <c r="BI535" t="s">
        <v>3877</v>
      </c>
    </row>
    <row r="536" spans="1:61" s="8" customFormat="1" ht="12.75" customHeight="1" x14ac:dyDescent="0.25">
      <c r="A536" s="577" t="s">
        <v>4711</v>
      </c>
      <c r="B536" s="409" t="s">
        <v>4712</v>
      </c>
      <c r="C536" s="734" t="s">
        <v>111</v>
      </c>
      <c r="D536" s="734" t="s">
        <v>3647</v>
      </c>
      <c r="E536" s="504">
        <v>8</v>
      </c>
      <c r="F536" s="33">
        <v>588</v>
      </c>
      <c r="G536" s="33" t="s">
        <v>105</v>
      </c>
      <c r="H536" s="33" t="s">
        <v>105</v>
      </c>
      <c r="I536" s="573">
        <v>57.4</v>
      </c>
      <c r="J536" s="430">
        <f t="shared" si="139"/>
        <v>1.3240418118466899</v>
      </c>
      <c r="K536" s="575">
        <v>0.19</v>
      </c>
      <c r="L536" s="406">
        <v>4</v>
      </c>
      <c r="M536" s="423">
        <f t="shared" si="140"/>
        <v>0.76</v>
      </c>
      <c r="N536" s="183" t="s">
        <v>288</v>
      </c>
      <c r="O536" s="505">
        <v>0.18</v>
      </c>
      <c r="P536" s="422">
        <v>45881</v>
      </c>
      <c r="Q536" s="422">
        <v>45912</v>
      </c>
      <c r="R536" s="423">
        <f t="shared" si="141"/>
        <v>5.5555555555555607</v>
      </c>
      <c r="S536" s="474">
        <f>IF(INDEX(Historical!$D$7:$D$1190,MATCH(B536,Historical!$B$7:$B$1192,0))=0,"n/a",(INDEX(Historical!$C$7:$C$1190,MATCH(B536,Historical!$B$7:$B$1192,0))/INDEX(Historical!$D$7:$D$1190,MATCH(B536,Historical!$B$7:$B$1192,0))-1)*100)</f>
        <v>12.903225806451601</v>
      </c>
      <c r="T536" s="474">
        <f>IF(INDEX(Historical!$F$7:$F$1190,MATCH(B536,Historical!$B$7:$B$1192,0))=0,"n/a",((INDEX(Historical!$C$7:$C$1190,MATCH(B536,Historical!$B$7:$B$1192,0))/INDEX(Historical!$F$7:$F$1190,MATCH(B536,Historical!$B$7:$B$1192,0)))^(1/3)-1)*100)</f>
        <v>12.370555152553454</v>
      </c>
      <c r="U536" s="474">
        <f>IF(INDEX(Historical!$H$7:$H$1190,MATCH(B536,Historical!$B$7:$B$1192,0))=0,"n/a",((INDEX(Historical!$C$7:$C$1190,MATCH(B536,Historical!$B$7:$B$1192,0))/INDEX(Historical!$H$7:$H$1190,MATCH(B536,Historical!$B$7:$B$1192,0)))^(1/5)-1)*100)</f>
        <v>25.794632516498783</v>
      </c>
      <c r="V536" s="474" t="str">
        <f>IF(INDEX(Historical!$M$7:$M$1190,MATCH(B536,Historical!$B$7:$B$1192,0))=0,"n/a",((INDEX(Historical!$C$7:$C$1190,MATCH(B536,Historical!$B$7:$B$1192,0))/INDEX(Historical!$M$7:$M$1190,MATCH(B536,Historical!$B$7:$B$1192,0)))^(1/10)-1)*100)</f>
        <v>n/a</v>
      </c>
      <c r="W536" s="475" t="str">
        <f t="shared" si="142"/>
        <v>n/a</v>
      </c>
      <c r="X536" s="476">
        <f t="shared" si="143"/>
        <v>1.491881579901607</v>
      </c>
      <c r="Y536" s="451"/>
      <c r="Z536" s="430">
        <f t="shared" si="144"/>
        <v>21.652421652421655</v>
      </c>
      <c r="AA536" s="581">
        <f t="shared" si="145"/>
        <v>16.353276353276353</v>
      </c>
      <c r="AB536" s="406">
        <v>12</v>
      </c>
      <c r="AC536" s="568">
        <v>3.51</v>
      </c>
      <c r="AD536" s="568" t="s">
        <v>135</v>
      </c>
      <c r="AE536" s="568">
        <v>0.57999999999999996</v>
      </c>
      <c r="AF536" s="568">
        <v>2.0699999999999998</v>
      </c>
      <c r="AG536" s="568">
        <v>13.79</v>
      </c>
      <c r="AH536" s="568">
        <v>-12.629999999999999</v>
      </c>
      <c r="AI536" s="568">
        <v>26.619999999999997</v>
      </c>
      <c r="AJ536" s="568">
        <v>17.29</v>
      </c>
      <c r="AK536" s="568" t="s">
        <v>135</v>
      </c>
      <c r="AL536" s="576">
        <v>4480</v>
      </c>
      <c r="AM536" s="571">
        <v>22.38</v>
      </c>
      <c r="AN536" s="568">
        <v>0.81</v>
      </c>
      <c r="AO536" s="510">
        <f t="shared" si="146"/>
        <v>10.765397975069121</v>
      </c>
      <c r="AP536" s="511">
        <f t="shared" si="147"/>
        <v>27.118674328345474</v>
      </c>
      <c r="AQ536" s="582">
        <f t="shared" si="148"/>
        <v>22.658119360335238</v>
      </c>
      <c r="AR536" s="430">
        <f>INDEX(Historical!$C$7:$C$1190,MATCH(B536,Historical!$B$7:$B$1214,0))*IF(AH536="n/a",1.03,IF(AH536&lt;0,1.01,IF(AH536&gt;10,1.1,(1+AH536/100))))</f>
        <v>0.70699999999999996</v>
      </c>
      <c r="AS536" s="581">
        <f t="shared" si="149"/>
        <v>0.77770000000000006</v>
      </c>
      <c r="AT536" s="581">
        <f t="shared" si="152"/>
        <v>0.80103100000000005</v>
      </c>
      <c r="AU536" s="581">
        <f t="shared" si="152"/>
        <v>0.82506193000000005</v>
      </c>
      <c r="AV536" s="581">
        <f t="shared" si="152"/>
        <v>0.84981378790000006</v>
      </c>
      <c r="AW536" s="430">
        <f t="shared" si="150"/>
        <v>3.9606067179000002</v>
      </c>
      <c r="AX536" s="516">
        <f t="shared" si="151"/>
        <v>6.9000117036585369</v>
      </c>
      <c r="AY536" s="606">
        <v>0.88</v>
      </c>
      <c r="AZ536" s="571">
        <v>23.97</v>
      </c>
      <c r="BA536" s="571">
        <v>-12.27</v>
      </c>
      <c r="BB536" s="571">
        <v>5.35</v>
      </c>
      <c r="BC536" s="571">
        <v>3.9699999999999998</v>
      </c>
      <c r="BD536" s="591"/>
      <c r="BE536" s="421">
        <v>2018</v>
      </c>
      <c r="BF536" s="421">
        <f t="shared" si="136"/>
        <v>1</v>
      </c>
      <c r="BG536" s="578">
        <v>6.22</v>
      </c>
      <c r="BH536" t="s">
        <v>3876</v>
      </c>
      <c r="BI536" t="s">
        <v>3877</v>
      </c>
    </row>
    <row r="537" spans="1:61" s="8" customFormat="1" ht="12.75" customHeight="1" x14ac:dyDescent="0.25">
      <c r="A537" s="577" t="s">
        <v>2620</v>
      </c>
      <c r="B537" s="409" t="s">
        <v>2621</v>
      </c>
      <c r="C537" s="734" t="s">
        <v>107</v>
      </c>
      <c r="D537" s="734" t="s">
        <v>3652</v>
      </c>
      <c r="E537" s="504">
        <v>10</v>
      </c>
      <c r="F537" s="33">
        <v>521</v>
      </c>
      <c r="G537" s="33" t="s">
        <v>105</v>
      </c>
      <c r="H537" s="33" t="s">
        <v>105</v>
      </c>
      <c r="I537" s="573">
        <v>145.36000000000001</v>
      </c>
      <c r="J537" s="430">
        <f t="shared" si="139"/>
        <v>3.093560814529444</v>
      </c>
      <c r="K537" s="575">
        <v>1.1242000000000001</v>
      </c>
      <c r="L537" s="406">
        <v>4</v>
      </c>
      <c r="M537" s="423">
        <f t="shared" si="140"/>
        <v>4.4968000000000004</v>
      </c>
      <c r="N537" s="183" t="s">
        <v>934</v>
      </c>
      <c r="O537" s="505">
        <v>1.0523</v>
      </c>
      <c r="P537" s="422">
        <v>45862</v>
      </c>
      <c r="Q537" s="422">
        <v>45891</v>
      </c>
      <c r="R537" s="423">
        <f t="shared" si="141"/>
        <v>6.8326522854699299</v>
      </c>
      <c r="S537" s="474">
        <f>IF(INDEX(Historical!$D$7:$D$1190,MATCH(B537,Historical!$B$7:$B$1192,0))=0,"n/a",(INDEX(Historical!$C$7:$C$1190,MATCH(B537,Historical!$B$7:$B$1192,0))/INDEX(Historical!$D$7:$D$1190,MATCH(B537,Historical!$B$7:$B$1192,0))-1)*100)</f>
        <v>2.9951300749413434</v>
      </c>
      <c r="T537" s="474">
        <f>IF(INDEX(Historical!$F$7:$F$1190,MATCH(B537,Historical!$B$7:$B$1192,0))=0,"n/a",((INDEX(Historical!$C$7:$C$1190,MATCH(B537,Historical!$B$7:$B$1192,0))/INDEX(Historical!$F$7:$F$1190,MATCH(B537,Historical!$B$7:$B$1192,0)))^(1/3)-1)*100)</f>
        <v>5.8330751428974148</v>
      </c>
      <c r="U537" s="474">
        <f>IF(INDEX(Historical!$H$7:$H$1190,MATCH(B537,Historical!$B$7:$B$1192,0))=0,"n/a",((INDEX(Historical!$C$7:$C$1190,MATCH(B537,Historical!$B$7:$B$1192,0))/INDEX(Historical!$H$7:$H$1190,MATCH(B537,Historical!$B$7:$B$1192,0)))^(1/5)-1)*100)</f>
        <v>5.8626275580311971</v>
      </c>
      <c r="V537" s="474">
        <f>IF(INDEX(Historical!$M$7:$M$1190,MATCH(B537,Historical!$B$7:$B$1192,0))=0,"n/a",((INDEX(Historical!$C$7:$C$1190,MATCH(B537,Historical!$B$7:$B$1192,0))/INDEX(Historical!$M$7:$M$1190,MATCH(B537,Historical!$B$7:$B$1192,0)))^(1/10)-1)*100)</f>
        <v>4.7166843131577041</v>
      </c>
      <c r="W537" s="475">
        <f t="shared" si="142"/>
        <v>1.242955256021006</v>
      </c>
      <c r="X537" s="476">
        <f t="shared" si="143"/>
        <v>1.2689670039028564</v>
      </c>
      <c r="Y537" s="451" t="s">
        <v>4685</v>
      </c>
      <c r="Z537" s="430">
        <f t="shared" si="144"/>
        <v>47.434599156118146</v>
      </c>
      <c r="AA537" s="581">
        <f t="shared" si="145"/>
        <v>15.333333333333334</v>
      </c>
      <c r="AB537" s="406">
        <v>10</v>
      </c>
      <c r="AC537" s="568">
        <v>9.48</v>
      </c>
      <c r="AD537" s="568">
        <v>1.35</v>
      </c>
      <c r="AE537" s="568">
        <v>2.12</v>
      </c>
      <c r="AF537" s="568">
        <v>2.2799999999999998</v>
      </c>
      <c r="AG537" s="568">
        <v>14.6</v>
      </c>
      <c r="AH537" s="568">
        <v>17.380000000000003</v>
      </c>
      <c r="AI537" s="568">
        <v>7.03</v>
      </c>
      <c r="AJ537" s="568">
        <v>4.62</v>
      </c>
      <c r="AK537" s="568">
        <v>11.35</v>
      </c>
      <c r="AL537" s="576">
        <v>205000</v>
      </c>
      <c r="AM537" s="571">
        <v>0.04</v>
      </c>
      <c r="AN537" s="568">
        <v>2.36</v>
      </c>
      <c r="AO537" s="510">
        <f t="shared" si="146"/>
        <v>-6.3771449607726929</v>
      </c>
      <c r="AP537" s="511">
        <f t="shared" si="147"/>
        <v>8.956188372560641</v>
      </c>
      <c r="AQ537" s="582">
        <f t="shared" si="148"/>
        <v>24.650622853549244</v>
      </c>
      <c r="AR537" s="430">
        <f>INDEX(Historical!$C$7:$C$1190,MATCH(B537,Historical!$B$7:$B$1214,0))*IF(AH537="n/a",1.03,IF(AH537&lt;0,1.01,IF(AH537&gt;10,1.1,(1+AH537/100))))</f>
        <v>4.489980000000001</v>
      </c>
      <c r="AS537" s="581">
        <f t="shared" si="149"/>
        <v>4.8056255940000012</v>
      </c>
      <c r="AT537" s="581">
        <f t="shared" si="152"/>
        <v>5.2861881534000021</v>
      </c>
      <c r="AU537" s="581">
        <f t="shared" si="152"/>
        <v>5.8148069687400028</v>
      </c>
      <c r="AV537" s="581">
        <f t="shared" si="152"/>
        <v>6.396287665614004</v>
      </c>
      <c r="AW537" s="430">
        <f t="shared" si="150"/>
        <v>26.792888381754011</v>
      </c>
      <c r="AX537" s="516">
        <f t="shared" si="151"/>
        <v>18.432091622010187</v>
      </c>
      <c r="AY537" s="606">
        <v>0.89</v>
      </c>
      <c r="AZ537" s="571">
        <v>37</v>
      </c>
      <c r="BA537" s="571">
        <v>-1.54</v>
      </c>
      <c r="BB537" s="571">
        <v>9.1300000000000008</v>
      </c>
      <c r="BC537" s="571">
        <v>17.57</v>
      </c>
      <c r="BD537" s="591"/>
      <c r="BE537" s="421">
        <v>2016</v>
      </c>
      <c r="BF537" s="421">
        <f t="shared" ref="BF537:BF600" si="153">IF(BE537&gt;2020,0,IF(BE537&gt;2008,1,IF(BE537&gt;2001,2,IF(BE537&gt;1990,3,IF(BE537&gt;1980,4,IF(BE537&gt;1973,5,IF(BE537&gt;1970,6,IF(BE537&gt;1960,7,IF(BE537&gt;1958,8,IF(BE537&gt;1953,9,10))))))))))</f>
        <v>1</v>
      </c>
      <c r="BG537" s="578">
        <v>0.88</v>
      </c>
      <c r="BH537" t="s">
        <v>3880</v>
      </c>
      <c r="BI537" t="s">
        <v>3877</v>
      </c>
    </row>
    <row r="538" spans="1:61" s="8" customFormat="1" ht="12.75" customHeight="1" x14ac:dyDescent="0.25">
      <c r="A538" s="577" t="s">
        <v>4474</v>
      </c>
      <c r="B538" s="409" t="s">
        <v>4006</v>
      </c>
      <c r="C538" s="734" t="s">
        <v>243</v>
      </c>
      <c r="D538" s="734" t="s">
        <v>3634</v>
      </c>
      <c r="E538" s="504">
        <v>10</v>
      </c>
      <c r="F538" s="33">
        <v>528</v>
      </c>
      <c r="G538" s="33" t="s">
        <v>105</v>
      </c>
      <c r="H538" s="33" t="s">
        <v>105</v>
      </c>
      <c r="I538" s="573">
        <v>82.19</v>
      </c>
      <c r="J538" s="430">
        <f t="shared" si="139"/>
        <v>1.8493734030904003</v>
      </c>
      <c r="K538" s="575">
        <v>0.38</v>
      </c>
      <c r="L538" s="406">
        <v>4</v>
      </c>
      <c r="M538" s="423">
        <f t="shared" si="140"/>
        <v>1.52</v>
      </c>
      <c r="N538" s="183" t="s">
        <v>469</v>
      </c>
      <c r="O538" s="506">
        <v>0.35</v>
      </c>
      <c r="P538" s="422">
        <v>45915</v>
      </c>
      <c r="Q538" s="422">
        <v>45945</v>
      </c>
      <c r="R538" s="423">
        <f t="shared" si="141"/>
        <v>8.5714285714285801</v>
      </c>
      <c r="S538" s="474">
        <f>IF(INDEX(Historical!$D$7:$D$1190,MATCH(B538,Historical!$B$7:$B$1192,0))=0,"n/a",(INDEX(Historical!$C$7:$C$1190,MATCH(B538,Historical!$B$7:$B$1192,0))/INDEX(Historical!$D$7:$D$1190,MATCH(B538,Historical!$B$7:$B$1192,0))-1)*100)</f>
        <v>5.2631578947368363</v>
      </c>
      <c r="T538" s="474">
        <f>IF(INDEX(Historical!$F$7:$F$1190,MATCH(B538,Historical!$B$7:$B$1192,0))=0,"n/a",((INDEX(Historical!$C$7:$C$1190,MATCH(B538,Historical!$B$7:$B$1192,0))/INDEX(Historical!$F$7:$F$1190,MATCH(B538,Historical!$B$7:$B$1192,0)))^(1/3)-1)*100)</f>
        <v>39.714942554114316</v>
      </c>
      <c r="U538" s="474">
        <f>IF(INDEX(Historical!$H$7:$H$1190,MATCH(B538,Historical!$B$7:$B$1192,0))=0,"n/a",((INDEX(Historical!$C$7:$C$1190,MATCH(B538,Historical!$B$7:$B$1192,0))/INDEX(Historical!$H$7:$H$1190,MATCH(B538,Historical!$B$7:$B$1192,0)))^(1/5)-1)*100)</f>
        <v>27.22596365393921</v>
      </c>
      <c r="V538" s="474">
        <f>IF(INDEX(Historical!$M$7:$M$1190,MATCH(B538,Historical!$B$7:$B$1192,0))=0,"n/a",((INDEX(Historical!$C$7:$C$1190,MATCH(B538,Historical!$B$7:$B$1192,0))/INDEX(Historical!$M$7:$M$1190,MATCH(B538,Historical!$B$7:$B$1192,0)))^(1/10)-1)*100)</f>
        <v>28.208885398681538</v>
      </c>
      <c r="W538" s="475">
        <f t="shared" si="142"/>
        <v>0.96515559793127204</v>
      </c>
      <c r="X538" s="476">
        <f t="shared" si="143"/>
        <v>2.0486052410789477</v>
      </c>
      <c r="Y538" s="451"/>
      <c r="Z538" s="430">
        <f t="shared" si="144"/>
        <v>33.853006681514472</v>
      </c>
      <c r="AA538" s="581">
        <f t="shared" si="145"/>
        <v>18.305122494432069</v>
      </c>
      <c r="AB538" s="406">
        <v>12</v>
      </c>
      <c r="AC538" s="568">
        <v>4.49</v>
      </c>
      <c r="AD538" s="568">
        <v>1.43</v>
      </c>
      <c r="AE538" s="568">
        <v>0.19</v>
      </c>
      <c r="AF538" s="568">
        <v>2.73</v>
      </c>
      <c r="AG538" s="568">
        <v>15.989999999999998</v>
      </c>
      <c r="AH538" s="568">
        <v>26.87</v>
      </c>
      <c r="AI538" s="568">
        <v>1.6</v>
      </c>
      <c r="AJ538" s="568">
        <v>13.29</v>
      </c>
      <c r="AK538" s="568">
        <v>12.809999999999999</v>
      </c>
      <c r="AL538" s="576">
        <v>2810</v>
      </c>
      <c r="AM538" s="571">
        <v>62.029999999999994</v>
      </c>
      <c r="AN538" s="568">
        <v>4.04</v>
      </c>
      <c r="AO538" s="510">
        <f t="shared" si="146"/>
        <v>10.770214562597541</v>
      </c>
      <c r="AP538" s="511">
        <f t="shared" si="147"/>
        <v>29.075337057029611</v>
      </c>
      <c r="AQ538" s="582">
        <f t="shared" si="148"/>
        <v>49.030920594500273</v>
      </c>
      <c r="AR538" s="430">
        <f>INDEX(Historical!$C$7:$C$1190,MATCH(B538,Historical!$B$7:$B$1214,0))*IF(AH538="n/a",1.03,IF(AH538&lt;0,1.01,IF(AH538&gt;10,1.1,(1+AH538/100))))</f>
        <v>1.32</v>
      </c>
      <c r="AS538" s="581">
        <f t="shared" si="149"/>
        <v>1.3411200000000001</v>
      </c>
      <c r="AT538" s="581">
        <f t="shared" si="152"/>
        <v>1.4752320000000003</v>
      </c>
      <c r="AU538" s="581">
        <f t="shared" si="152"/>
        <v>1.6227552000000005</v>
      </c>
      <c r="AV538" s="581">
        <f t="shared" si="152"/>
        <v>1.7850307200000006</v>
      </c>
      <c r="AW538" s="430">
        <f t="shared" si="150"/>
        <v>7.5441379200000016</v>
      </c>
      <c r="AX538" s="516">
        <f t="shared" si="151"/>
        <v>9.1789000121669329</v>
      </c>
      <c r="AY538" s="606">
        <v>1</v>
      </c>
      <c r="AZ538" s="571">
        <v>58.06</v>
      </c>
      <c r="BA538" s="571">
        <v>-8.2900000000000009</v>
      </c>
      <c r="BB538" s="571">
        <v>2.91</v>
      </c>
      <c r="BC538" s="571">
        <v>17.87</v>
      </c>
      <c r="BD538" s="591"/>
      <c r="BE538" s="421">
        <v>2016</v>
      </c>
      <c r="BF538" s="421">
        <f t="shared" si="153"/>
        <v>1</v>
      </c>
      <c r="BG538" s="578">
        <v>2.69</v>
      </c>
      <c r="BH538" t="s">
        <v>3876</v>
      </c>
      <c r="BI538" t="s">
        <v>3877</v>
      </c>
    </row>
    <row r="539" spans="1:61" s="8" customFormat="1" ht="12.75" customHeight="1" x14ac:dyDescent="0.25">
      <c r="A539" s="577" t="s">
        <v>4719</v>
      </c>
      <c r="B539" s="409" t="s">
        <v>4720</v>
      </c>
      <c r="C539" s="734" t="s">
        <v>107</v>
      </c>
      <c r="D539" s="734" t="s">
        <v>3649</v>
      </c>
      <c r="E539" s="504">
        <v>8</v>
      </c>
      <c r="F539" s="33">
        <v>589</v>
      </c>
      <c r="G539" s="33" t="s">
        <v>105</v>
      </c>
      <c r="H539" s="33" t="s">
        <v>105</v>
      </c>
      <c r="I539" s="573">
        <v>16.39</v>
      </c>
      <c r="J539" s="430">
        <f t="shared" si="139"/>
        <v>5.1250762660158626</v>
      </c>
      <c r="K539" s="575">
        <v>0.21</v>
      </c>
      <c r="L539" s="406">
        <v>4</v>
      </c>
      <c r="M539" s="423">
        <f t="shared" si="140"/>
        <v>0.84</v>
      </c>
      <c r="N539" s="183" t="s">
        <v>318</v>
      </c>
      <c r="O539" s="505">
        <v>0.2</v>
      </c>
      <c r="P539" s="422">
        <v>45912</v>
      </c>
      <c r="Q539" s="422">
        <v>45919</v>
      </c>
      <c r="R539" s="423">
        <f t="shared" si="141"/>
        <v>4.9999999999999902</v>
      </c>
      <c r="S539" s="474">
        <f>IF(INDEX(Historical!$D$7:$D$1190,MATCH(B539,Historical!$B$7:$B$1192,0))=0,"n/a",(INDEX(Historical!$C$7:$C$1190,MATCH(B539,Historical!$B$7:$B$1192,0))/INDEX(Historical!$D$7:$D$1190,MATCH(B539,Historical!$B$7:$B$1192,0))-1)*100)</f>
        <v>5.4054054054054168</v>
      </c>
      <c r="T539" s="474">
        <f>IF(INDEX(Historical!$F$7:$F$1190,MATCH(B539,Historical!$B$7:$B$1192,0))=0,"n/a",((INDEX(Historical!$C$7:$C$1190,MATCH(B539,Historical!$B$7:$B$1192,0))/INDEX(Historical!$F$7:$F$1190,MATCH(B539,Historical!$B$7:$B$1192,0)))^(1/3)-1)*100)</f>
        <v>5.7264270346431223</v>
      </c>
      <c r="U539" s="474">
        <f>IF(INDEX(Historical!$H$7:$H$1190,MATCH(B539,Historical!$B$7:$B$1192,0))=0,"n/a",((INDEX(Historical!$C$7:$C$1190,MATCH(B539,Historical!$B$7:$B$1192,0))/INDEX(Historical!$H$7:$H$1190,MATCH(B539,Historical!$B$7:$B$1192,0)))^(1/5)-1)*100)</f>
        <v>5.387395206178347</v>
      </c>
      <c r="V539" s="474">
        <f>IF(INDEX(Historical!$M$7:$M$1190,MATCH(B539,Historical!$B$7:$B$1192,0))=0,"n/a",((INDEX(Historical!$C$7:$C$1190,MATCH(B539,Historical!$B$7:$B$1192,0))/INDEX(Historical!$M$7:$M$1190,MATCH(B539,Historical!$B$7:$B$1192,0)))^(1/10)-1)*100)</f>
        <v>4.9748678361387633</v>
      </c>
      <c r="W539" s="475">
        <f t="shared" si="142"/>
        <v>1.0829222772598852</v>
      </c>
      <c r="X539" s="476">
        <f t="shared" si="143"/>
        <v>14.964986683828743</v>
      </c>
      <c r="Y539" s="451"/>
      <c r="Z539" s="430">
        <f t="shared" si="144"/>
        <v>96.551724137931032</v>
      </c>
      <c r="AA539" s="581">
        <f t="shared" si="145"/>
        <v>18.839080459770116</v>
      </c>
      <c r="AB539" s="406">
        <v>12</v>
      </c>
      <c r="AC539" s="568">
        <v>0.87</v>
      </c>
      <c r="AD539" s="568">
        <v>1.1399999999999999</v>
      </c>
      <c r="AE539" s="568">
        <v>1.65</v>
      </c>
      <c r="AF539" s="568">
        <v>2.16</v>
      </c>
      <c r="AG539" s="568">
        <v>11.01</v>
      </c>
      <c r="AH539" s="568">
        <v>-4.55</v>
      </c>
      <c r="AI539" s="568">
        <v>32.700000000000003</v>
      </c>
      <c r="AJ539" s="568">
        <v>0.36</v>
      </c>
      <c r="AK539" s="568">
        <v>16.520000000000003</v>
      </c>
      <c r="AL539" s="576">
        <v>205.97</v>
      </c>
      <c r="AM539" s="571">
        <v>4.5900000000000007</v>
      </c>
      <c r="AN539" s="568">
        <v>0.33</v>
      </c>
      <c r="AO539" s="510">
        <f t="shared" si="146"/>
        <v>-8.3266089875759057</v>
      </c>
      <c r="AP539" s="511">
        <f t="shared" si="147"/>
        <v>10.512471472194211</v>
      </c>
      <c r="AQ539" s="582">
        <f t="shared" si="148"/>
        <v>34.48240495090544</v>
      </c>
      <c r="AR539" s="430">
        <f>INDEX(Historical!$C$7:$C$1190,MATCH(B539,Historical!$B$7:$B$1214,0))*IF(AH539="n/a",1.03,IF(AH539&lt;0,1.01,IF(AH539&gt;10,1.1,(1+AH539/100))))</f>
        <v>0.78780000000000006</v>
      </c>
      <c r="AS539" s="581">
        <f t="shared" si="149"/>
        <v>0.86658000000000013</v>
      </c>
      <c r="AT539" s="581">
        <f t="shared" si="152"/>
        <v>0.95323800000000025</v>
      </c>
      <c r="AU539" s="581">
        <f t="shared" si="152"/>
        <v>1.0485618000000003</v>
      </c>
      <c r="AV539" s="581">
        <f t="shared" si="152"/>
        <v>1.1534179800000004</v>
      </c>
      <c r="AW539" s="430">
        <f t="shared" si="150"/>
        <v>4.8095977800000007</v>
      </c>
      <c r="AX539" s="516">
        <f t="shared" si="151"/>
        <v>29.344708846857841</v>
      </c>
      <c r="AY539" s="606">
        <v>0.83</v>
      </c>
      <c r="AZ539" s="571">
        <v>21.05</v>
      </c>
      <c r="BA539" s="571">
        <v>-14.64</v>
      </c>
      <c r="BB539" s="571">
        <v>0.38999999999999996</v>
      </c>
      <c r="BC539" s="571">
        <v>-2.1</v>
      </c>
      <c r="BD539" s="591"/>
      <c r="BE539" s="421">
        <v>2018</v>
      </c>
      <c r="BF539" s="421">
        <f t="shared" si="153"/>
        <v>1</v>
      </c>
      <c r="BG539" s="578">
        <v>5</v>
      </c>
      <c r="BH539" t="s">
        <v>3876</v>
      </c>
      <c r="BI539" t="s">
        <v>3877</v>
      </c>
    </row>
    <row r="540" spans="1:61" s="8" customFormat="1" ht="12.75" customHeight="1" x14ac:dyDescent="0.25">
      <c r="A540" s="577" t="s">
        <v>4856</v>
      </c>
      <c r="B540" s="409" t="s">
        <v>4850</v>
      </c>
      <c r="C540" s="734" t="s">
        <v>3636</v>
      </c>
      <c r="D540" s="734" t="s">
        <v>4812</v>
      </c>
      <c r="E540" s="504">
        <v>7</v>
      </c>
      <c r="F540" s="33">
        <v>607</v>
      </c>
      <c r="G540" s="33" t="s">
        <v>105</v>
      </c>
      <c r="H540" s="33" t="s">
        <v>105</v>
      </c>
      <c r="I540" s="573">
        <v>204.85</v>
      </c>
      <c r="J540" s="430">
        <f t="shared" si="139"/>
        <v>2.1674395899438617</v>
      </c>
      <c r="K540" s="575">
        <v>1.1100000000000001</v>
      </c>
      <c r="L540" s="406">
        <v>4</v>
      </c>
      <c r="M540" s="423">
        <f t="shared" si="140"/>
        <v>4.4400000000000004</v>
      </c>
      <c r="N540" s="183" t="s">
        <v>318</v>
      </c>
      <c r="O540" s="505">
        <v>0.98</v>
      </c>
      <c r="P540" s="422">
        <v>45729</v>
      </c>
      <c r="Q540" s="422">
        <v>45743</v>
      </c>
      <c r="R540" s="423">
        <f t="shared" si="141"/>
        <v>13.265306122448992</v>
      </c>
      <c r="S540" s="474">
        <f>IF(INDEX(Historical!$D$7:$D$1190,MATCH(B540,Historical!$B$7:$B$1192,0))=0,"n/a",(INDEX(Historical!$C$7:$C$1190,MATCH(B540,Historical!$B$7:$B$1192,0))/INDEX(Historical!$D$7:$D$1190,MATCH(B540,Historical!$B$7:$B$1192,0))-1)*100)</f>
        <v>15.294117647058814</v>
      </c>
      <c r="T540" s="474">
        <f>IF(INDEX(Historical!$F$7:$F$1190,MATCH(B540,Historical!$B$7:$B$1192,0))=0,"n/a",((INDEX(Historical!$C$7:$C$1190,MATCH(B540,Historical!$B$7:$B$1192,0))/INDEX(Historical!$F$7:$F$1190,MATCH(B540,Historical!$B$7:$B$1192,0)))^(1/3)-1)*100)</f>
        <v>19.105740639430579</v>
      </c>
      <c r="U540" s="474">
        <f>IF(INDEX(Historical!$H$7:$H$1190,MATCH(B540,Historical!$B$7:$B$1192,0))=0,"n/a",((INDEX(Historical!$C$7:$C$1190,MATCH(B540,Historical!$B$7:$B$1192,0))/INDEX(Historical!$H$7:$H$1190,MATCH(B540,Historical!$B$7:$B$1192,0)))^(1/5)-1)*100)</f>
        <v>39.57603901537059</v>
      </c>
      <c r="V540" s="474" t="str">
        <f>IF(INDEX(Historical!$M$7:$M$1190,MATCH(B540,Historical!$B$7:$B$1192,0))=0,"n/a",((INDEX(Historical!$C$7:$C$1190,MATCH(B540,Historical!$B$7:$B$1192,0))/INDEX(Historical!$M$7:$M$1190,MATCH(B540,Historical!$B$7:$B$1192,0)))^(1/10)-1)*100)</f>
        <v>n/a</v>
      </c>
      <c r="W540" s="475" t="str">
        <f t="shared" si="142"/>
        <v>n/a</v>
      </c>
      <c r="X540" s="476">
        <f t="shared" si="143"/>
        <v>0.9852138166634451</v>
      </c>
      <c r="Y540" s="449"/>
      <c r="Z540" s="430">
        <f t="shared" si="144"/>
        <v>54.54545454545454</v>
      </c>
      <c r="AA540" s="581">
        <f t="shared" si="145"/>
        <v>25.165847665847664</v>
      </c>
      <c r="AB540" s="406">
        <v>12</v>
      </c>
      <c r="AC540" s="568">
        <v>8.14</v>
      </c>
      <c r="AD540" s="568">
        <v>2.34</v>
      </c>
      <c r="AE540" s="568">
        <v>8.07</v>
      </c>
      <c r="AF540" s="568" t="s">
        <v>135</v>
      </c>
      <c r="AG540" s="568" t="s">
        <v>135</v>
      </c>
      <c r="AH540" s="568">
        <v>19.009999999999998</v>
      </c>
      <c r="AI540" s="568">
        <v>9.2100000000000009</v>
      </c>
      <c r="AJ540" s="568">
        <v>40.17</v>
      </c>
      <c r="AK540" s="568">
        <v>10.75</v>
      </c>
      <c r="AL540" s="576">
        <v>22000</v>
      </c>
      <c r="AM540" s="571">
        <v>1.29</v>
      </c>
      <c r="AN540" s="568" t="s">
        <v>135</v>
      </c>
      <c r="AO540" s="510">
        <f t="shared" si="146"/>
        <v>16.577630939466786</v>
      </c>
      <c r="AP540" s="511">
        <f t="shared" si="147"/>
        <v>41.743478605314451</v>
      </c>
      <c r="AQ540" s="582" t="str">
        <f t="shared" si="148"/>
        <v>n/a</v>
      </c>
      <c r="AR540" s="430">
        <f>INDEX(Historical!$C$7:$C$1190,MATCH(B540,Historical!$B$7:$B$1214,0))*IF(AH540="n/a",1.03,IF(AH540&lt;0,1.01,IF(AH540&gt;10,1.1,(1+AH540/100))))</f>
        <v>4.3120000000000003</v>
      </c>
      <c r="AS540" s="581">
        <f t="shared" si="149"/>
        <v>4.7091352000000004</v>
      </c>
      <c r="AT540" s="581">
        <f t="shared" si="152"/>
        <v>5.1800487200000012</v>
      </c>
      <c r="AU540" s="581">
        <f t="shared" si="152"/>
        <v>5.6980535920000017</v>
      </c>
      <c r="AV540" s="581">
        <f t="shared" si="152"/>
        <v>6.2678589512000027</v>
      </c>
      <c r="AW540" s="430">
        <f t="shared" si="150"/>
        <v>26.167096463200004</v>
      </c>
      <c r="AX540" s="516">
        <f t="shared" si="151"/>
        <v>12.77378397031975</v>
      </c>
      <c r="AY540" s="606">
        <v>0.78</v>
      </c>
      <c r="AZ540" s="571">
        <v>6.39</v>
      </c>
      <c r="BA540" s="571">
        <v>-18.920000000000002</v>
      </c>
      <c r="BB540" s="571">
        <v>-9.76</v>
      </c>
      <c r="BC540" s="571">
        <v>-6.93</v>
      </c>
      <c r="BD540" s="591"/>
      <c r="BE540" s="421">
        <v>2019</v>
      </c>
      <c r="BF540" s="421">
        <f t="shared" si="153"/>
        <v>1</v>
      </c>
      <c r="BG540" s="578">
        <v>8.5500000000000007</v>
      </c>
      <c r="BH540" t="s">
        <v>3876</v>
      </c>
      <c r="BI540" t="s">
        <v>3878</v>
      </c>
    </row>
    <row r="541" spans="1:61" s="8" customFormat="1" ht="12.75" customHeight="1" x14ac:dyDescent="0.25">
      <c r="A541" s="95" t="s">
        <v>4476</v>
      </c>
      <c r="B541" s="409" t="s">
        <v>1516</v>
      </c>
      <c r="C541" s="734" t="s">
        <v>107</v>
      </c>
      <c r="D541" s="734" t="s">
        <v>3652</v>
      </c>
      <c r="E541" s="504">
        <v>13</v>
      </c>
      <c r="F541" s="33">
        <v>414</v>
      </c>
      <c r="G541" s="33" t="s">
        <v>105</v>
      </c>
      <c r="H541" s="33" t="s">
        <v>105</v>
      </c>
      <c r="I541" s="573">
        <v>21</v>
      </c>
      <c r="J541" s="430">
        <f t="shared" si="139"/>
        <v>2.8571428571428572</v>
      </c>
      <c r="K541" s="575">
        <v>0.15</v>
      </c>
      <c r="L541" s="406">
        <v>4</v>
      </c>
      <c r="M541" s="423">
        <f t="shared" si="140"/>
        <v>0.6</v>
      </c>
      <c r="N541" s="183" t="s">
        <v>934</v>
      </c>
      <c r="O541" s="505">
        <v>0.14499999999999999</v>
      </c>
      <c r="P541" s="422">
        <v>45793</v>
      </c>
      <c r="Q541" s="422">
        <v>45807</v>
      </c>
      <c r="R541" s="423">
        <f t="shared" si="141"/>
        <v>3.4482758620689689</v>
      </c>
      <c r="S541" s="474">
        <f>IF(INDEX(Historical!$D$7:$D$1190,MATCH(B541,Historical!$B$7:$B$1192,0))=0,"n/a",(INDEX(Historical!$C$7:$C$1190,MATCH(B541,Historical!$B$7:$B$1192,0))/INDEX(Historical!$D$7:$D$1190,MATCH(B541,Historical!$B$7:$B$1192,0))-1)*100)</f>
        <v>7.6923076923077094</v>
      </c>
      <c r="T541" s="474">
        <f>IF(INDEX(Historical!$F$7:$F$1190,MATCH(B541,Historical!$B$7:$B$1192,0))=0,"n/a",((INDEX(Historical!$C$7:$C$1190,MATCH(B541,Historical!$B$7:$B$1192,0))/INDEX(Historical!$F$7:$F$1190,MATCH(B541,Historical!$B$7:$B$1192,0)))^(1/3)-1)*100)</f>
        <v>8.3706762661827092</v>
      </c>
      <c r="U541" s="474">
        <f>IF(INDEX(Historical!$H$7:$H$1190,MATCH(B541,Historical!$B$7:$B$1192,0))=0,"n/a",((INDEX(Historical!$C$7:$C$1190,MATCH(B541,Historical!$B$7:$B$1192,0))/INDEX(Historical!$H$7:$H$1190,MATCH(B541,Historical!$B$7:$B$1192,0)))^(1/5)-1)*100)</f>
        <v>9.2388464140373152</v>
      </c>
      <c r="V541" s="474">
        <f>IF(INDEX(Historical!$M$7:$M$1190,MATCH(B541,Historical!$B$7:$B$1192,0))=0,"n/a",((INDEX(Historical!$C$7:$C$1190,MATCH(B541,Historical!$B$7:$B$1192,0))/INDEX(Historical!$M$7:$M$1190,MATCH(B541,Historical!$B$7:$B$1192,0)))^(1/10)-1)*100)</f>
        <v>13.346158167069744</v>
      </c>
      <c r="W541" s="475">
        <f t="shared" si="142"/>
        <v>0.69224763399202083</v>
      </c>
      <c r="X541" s="476">
        <f t="shared" si="143"/>
        <v>2.5951815769767741</v>
      </c>
      <c r="Y541" s="574"/>
      <c r="Z541" s="430">
        <f t="shared" si="144"/>
        <v>32.786885245901637</v>
      </c>
      <c r="AA541" s="581">
        <f t="shared" si="145"/>
        <v>11.475409836065573</v>
      </c>
      <c r="AB541" s="406">
        <v>12</v>
      </c>
      <c r="AC541" s="568">
        <v>1.83</v>
      </c>
      <c r="AD541" s="568" t="s">
        <v>135</v>
      </c>
      <c r="AE541" s="568">
        <v>1.54</v>
      </c>
      <c r="AF541" s="568">
        <v>1.01</v>
      </c>
      <c r="AG541" s="568">
        <v>9.2299999999999986</v>
      </c>
      <c r="AH541" s="568">
        <v>30.409999999999997</v>
      </c>
      <c r="AI541" s="568">
        <v>5.38</v>
      </c>
      <c r="AJ541" s="568">
        <v>3.56</v>
      </c>
      <c r="AK541" s="568" t="s">
        <v>135</v>
      </c>
      <c r="AL541" s="576">
        <v>132.94999999999999</v>
      </c>
      <c r="AM541" s="571">
        <v>9.89</v>
      </c>
      <c r="AN541" s="568">
        <v>0.6</v>
      </c>
      <c r="AO541" s="510">
        <f t="shared" si="146"/>
        <v>0.62057943511459968</v>
      </c>
      <c r="AP541" s="511">
        <f t="shared" si="147"/>
        <v>12.095989271180173</v>
      </c>
      <c r="AQ541" s="582">
        <f t="shared" si="148"/>
        <v>-28.228250886187112</v>
      </c>
      <c r="AR541" s="430">
        <f>INDEX(Historical!$C$7:$C$1190,MATCH(B541,Historical!$B$7:$B$1214,0))*IF(AH541="n/a",1.03,IF(AH541&lt;0,1.01,IF(AH541&gt;10,1.1,(1+AH541/100))))</f>
        <v>0.6160000000000001</v>
      </c>
      <c r="AS541" s="581">
        <f t="shared" si="149"/>
        <v>0.64914080000000018</v>
      </c>
      <c r="AT541" s="581">
        <f t="shared" si="152"/>
        <v>0.66861502400000017</v>
      </c>
      <c r="AU541" s="581">
        <f t="shared" si="152"/>
        <v>0.68867347472000018</v>
      </c>
      <c r="AV541" s="581">
        <f t="shared" si="152"/>
        <v>0.70933367896160016</v>
      </c>
      <c r="AW541" s="430">
        <f t="shared" si="150"/>
        <v>3.3317629776816009</v>
      </c>
      <c r="AX541" s="516">
        <f t="shared" si="151"/>
        <v>15.865537988960005</v>
      </c>
      <c r="AY541" s="606">
        <v>0.3</v>
      </c>
      <c r="AZ541" s="571">
        <v>32.409999999999997</v>
      </c>
      <c r="BA541" s="571">
        <v>-14.219999999999999</v>
      </c>
      <c r="BB541" s="571">
        <v>6.32</v>
      </c>
      <c r="BC541" s="571">
        <v>3.6700000000000004</v>
      </c>
      <c r="BD541" s="591"/>
      <c r="BE541" s="421">
        <v>2013</v>
      </c>
      <c r="BF541" s="421">
        <f t="shared" si="153"/>
        <v>1</v>
      </c>
      <c r="BG541" s="578">
        <v>0.85000000000000009</v>
      </c>
      <c r="BH541" t="s">
        <v>3876</v>
      </c>
      <c r="BI541" t="s">
        <v>3877</v>
      </c>
    </row>
    <row r="542" spans="1:61" s="8" customFormat="1" ht="12.75" customHeight="1" x14ac:dyDescent="0.25">
      <c r="A542" s="8" t="s">
        <v>4477</v>
      </c>
      <c r="B542" s="409" t="s">
        <v>751</v>
      </c>
      <c r="C542" s="734" t="s">
        <v>107</v>
      </c>
      <c r="D542" s="734" t="s">
        <v>3652</v>
      </c>
      <c r="E542" s="504">
        <v>30</v>
      </c>
      <c r="F542" s="33">
        <v>116</v>
      </c>
      <c r="G542" s="33" t="s">
        <v>36</v>
      </c>
      <c r="H542" s="33" t="s">
        <v>105</v>
      </c>
      <c r="I542" s="568">
        <v>31.24</v>
      </c>
      <c r="J542" s="430">
        <f t="shared" si="139"/>
        <v>4.6094750320102431</v>
      </c>
      <c r="K542" s="579">
        <v>0.36</v>
      </c>
      <c r="L542" s="406">
        <v>4</v>
      </c>
      <c r="M542" s="423">
        <f t="shared" si="140"/>
        <v>1.44</v>
      </c>
      <c r="N542" s="183" t="s">
        <v>410</v>
      </c>
      <c r="O542" s="506">
        <v>0.35</v>
      </c>
      <c r="P542" s="609">
        <v>45336</v>
      </c>
      <c r="Q542" s="609">
        <v>45351</v>
      </c>
      <c r="R542" s="423">
        <f t="shared" si="141"/>
        <v>2.8571428571428599</v>
      </c>
      <c r="S542" s="474">
        <f>IF(INDEX(Historical!$D$7:$D$1190,MATCH(B542,Historical!$B$7:$B$1192,0))=0,"n/a",(INDEX(Historical!$C$7:$C$1190,MATCH(B542,Historical!$B$7:$B$1192,0))/INDEX(Historical!$D$7:$D$1190,MATCH(B542,Historical!$B$7:$B$1192,0))-1)*100)</f>
        <v>2.8571428571428692</v>
      </c>
      <c r="T542" s="474">
        <f>IF(INDEX(Historical!$F$7:$F$1190,MATCH(B542,Historical!$B$7:$B$1192,0))=0,"n/a",((INDEX(Historical!$C$7:$C$1190,MATCH(B542,Historical!$B$7:$B$1192,0))/INDEX(Historical!$F$7:$F$1190,MATCH(B542,Historical!$B$7:$B$1192,0)))^(1/3)-1)*100)</f>
        <v>3.2041272292946843</v>
      </c>
      <c r="U542" s="474">
        <f>IF(INDEX(Historical!$H$7:$H$1190,MATCH(B542,Historical!$B$7:$B$1192,0))=0,"n/a",((INDEX(Historical!$C$7:$C$1190,MATCH(B542,Historical!$B$7:$B$1192,0))/INDEX(Historical!$H$7:$H$1190,MATCH(B542,Historical!$B$7:$B$1192,0)))^(1/5)-1)*100)</f>
        <v>3.2027990057917011</v>
      </c>
      <c r="V542" s="474">
        <f>IF(INDEX(Historical!$M$7:$M$1190,MATCH(B542,Historical!$B$7:$B$1192,0))=0,"n/a",((INDEX(Historical!$C$7:$C$1190,MATCH(B542,Historical!$B$7:$B$1192,0))/INDEX(Historical!$M$7:$M$1190,MATCH(B542,Historical!$B$7:$B$1192,0)))^(1/10)-1)*100)</f>
        <v>6.5851376576121057</v>
      </c>
      <c r="W542" s="475">
        <f t="shared" si="142"/>
        <v>0.4863678137524457</v>
      </c>
      <c r="X542" s="476">
        <f t="shared" si="143"/>
        <v>0.55316045005038017</v>
      </c>
      <c r="Y542" s="438"/>
      <c r="Z542" s="430">
        <f t="shared" si="144"/>
        <v>51.063829787234042</v>
      </c>
      <c r="AA542" s="581">
        <f t="shared" si="145"/>
        <v>11.078014184397164</v>
      </c>
      <c r="AB542" s="406">
        <v>12</v>
      </c>
      <c r="AC542" s="568">
        <v>2.82</v>
      </c>
      <c r="AD542" s="568" t="s">
        <v>135</v>
      </c>
      <c r="AE542" s="568">
        <v>2.09</v>
      </c>
      <c r="AF542" s="568">
        <v>1.47</v>
      </c>
      <c r="AG542" s="568">
        <v>10.65</v>
      </c>
      <c r="AH542" s="568">
        <v>-0.53</v>
      </c>
      <c r="AI542" s="568">
        <v>3.25</v>
      </c>
      <c r="AJ542" s="568">
        <v>5.79</v>
      </c>
      <c r="AK542" s="568" t="s">
        <v>135</v>
      </c>
      <c r="AL542" s="576">
        <v>939.7</v>
      </c>
      <c r="AM542" s="571">
        <v>5.83</v>
      </c>
      <c r="AN542" s="568">
        <v>0.96</v>
      </c>
      <c r="AO542" s="510">
        <f t="shared" si="146"/>
        <v>-3.2657401465952196</v>
      </c>
      <c r="AP542" s="511">
        <f t="shared" si="147"/>
        <v>7.8122740378019442</v>
      </c>
      <c r="AQ542" s="582">
        <f t="shared" si="148"/>
        <v>-14.925703448067541</v>
      </c>
      <c r="AR542" s="430">
        <f>INDEX(Historical!$C$7:$C$1190,MATCH(B542,Historical!$B$7:$B$1214,0))*IF(AH542="n/a",1.03,IF(AH542&lt;0,1.01,IF(AH542&gt;10,1.1,(1+AH542/100))))</f>
        <v>1.4543999999999999</v>
      </c>
      <c r="AS542" s="581">
        <f t="shared" si="149"/>
        <v>1.5016679999999998</v>
      </c>
      <c r="AT542" s="581">
        <f t="shared" si="152"/>
        <v>1.5467180399999998</v>
      </c>
      <c r="AU542" s="581">
        <f t="shared" si="152"/>
        <v>1.5931195811999999</v>
      </c>
      <c r="AV542" s="581">
        <f t="shared" si="152"/>
        <v>1.6409131686359999</v>
      </c>
      <c r="AW542" s="430">
        <f t="shared" si="150"/>
        <v>7.7368187898359988</v>
      </c>
      <c r="AX542" s="516">
        <f t="shared" si="151"/>
        <v>24.765745165928294</v>
      </c>
      <c r="AY542" s="606">
        <v>0.68</v>
      </c>
      <c r="AZ542" s="571">
        <v>20.849999999999998</v>
      </c>
      <c r="BA542" s="571">
        <v>-17.79</v>
      </c>
      <c r="BB542" s="571">
        <v>3.5700000000000003</v>
      </c>
      <c r="BC542" s="571">
        <v>2.25</v>
      </c>
      <c r="BD542" s="591"/>
      <c r="BE542" s="421">
        <v>1995</v>
      </c>
      <c r="BF542" s="421">
        <f t="shared" si="153"/>
        <v>3</v>
      </c>
      <c r="BG542" s="578">
        <v>1.03</v>
      </c>
      <c r="BH542" t="s">
        <v>3876</v>
      </c>
      <c r="BI542" t="s">
        <v>3877</v>
      </c>
    </row>
    <row r="543" spans="1:61" s="8" customFormat="1" ht="12.75" customHeight="1" x14ac:dyDescent="0.25">
      <c r="A543" s="8" t="s">
        <v>4478</v>
      </c>
      <c r="B543" s="409" t="s">
        <v>1573</v>
      </c>
      <c r="C543" s="734" t="s">
        <v>243</v>
      </c>
      <c r="D543" s="734" t="s">
        <v>3666</v>
      </c>
      <c r="E543" s="504">
        <v>15</v>
      </c>
      <c r="F543" s="33">
        <v>273</v>
      </c>
      <c r="G543" s="33" t="s">
        <v>114</v>
      </c>
      <c r="H543" s="33" t="s">
        <v>114</v>
      </c>
      <c r="I543" s="573">
        <v>88.19</v>
      </c>
      <c r="J543" s="430">
        <f t="shared" si="139"/>
        <v>2.7667536001814264</v>
      </c>
      <c r="K543" s="575">
        <v>0.61</v>
      </c>
      <c r="L543" s="406">
        <v>4</v>
      </c>
      <c r="M543" s="423">
        <f t="shared" si="140"/>
        <v>2.44</v>
      </c>
      <c r="N543" s="183" t="s">
        <v>118</v>
      </c>
      <c r="O543" s="505">
        <v>0.56999999999999995</v>
      </c>
      <c r="P543" s="422">
        <v>45611</v>
      </c>
      <c r="Q543" s="422">
        <v>45625</v>
      </c>
      <c r="R543" s="423">
        <f t="shared" si="141"/>
        <v>7.0175438596491295</v>
      </c>
      <c r="S543" s="474">
        <f>IF(INDEX(Historical!$D$7:$D$1190,MATCH(B543,Historical!$B$7:$B$1192,0))=0,"n/a",(INDEX(Historical!$C$7:$C$1190,MATCH(B543,Historical!$B$7:$B$1192,0))/INDEX(Historical!$D$7:$D$1190,MATCH(B543,Historical!$B$7:$B$1192,0))-1)*100)</f>
        <v>7.4074074074073959</v>
      </c>
      <c r="T543" s="474">
        <f>IF(INDEX(Historical!$F$7:$F$1190,MATCH(B543,Historical!$B$7:$B$1192,0))=0,"n/a",((INDEX(Historical!$C$7:$C$1190,MATCH(B543,Historical!$B$7:$B$1192,0))/INDEX(Historical!$F$7:$F$1190,MATCH(B543,Historical!$B$7:$B$1192,0)))^(1/3)-1)*100)</f>
        <v>8.0330707256288658</v>
      </c>
      <c r="U543" s="474">
        <f>IF(INDEX(Historical!$H$7:$H$1190,MATCH(B543,Historical!$B$7:$B$1192,0))=0,"n/a",((INDEX(Historical!$C$7:$C$1190,MATCH(B543,Historical!$B$7:$B$1192,0))/INDEX(Historical!$H$7:$H$1190,MATCH(B543,Historical!$B$7:$B$1192,0)))^(1/5)-1)*100)</f>
        <v>9.2597854315647155</v>
      </c>
      <c r="V543" s="474">
        <f>IF(INDEX(Historical!$M$7:$M$1190,MATCH(B543,Historical!$B$7:$B$1192,0))=0,"n/a",((INDEX(Historical!$C$7:$C$1190,MATCH(B543,Historical!$B$7:$B$1192,0))/INDEX(Historical!$M$7:$M$1190,MATCH(B543,Historical!$B$7:$B$1192,0)))^(1/10)-1)*100)</f>
        <v>15.481530101283614</v>
      </c>
      <c r="W543" s="475">
        <f t="shared" si="142"/>
        <v>0.59811823320984037</v>
      </c>
      <c r="X543" s="476">
        <f t="shared" si="143"/>
        <v>3.6599942417251841</v>
      </c>
      <c r="Y543" s="442"/>
      <c r="Z543" s="430">
        <f t="shared" si="144"/>
        <v>105.62770562770562</v>
      </c>
      <c r="AA543" s="581">
        <f t="shared" si="145"/>
        <v>38.177489177489178</v>
      </c>
      <c r="AB543" s="406">
        <v>9</v>
      </c>
      <c r="AC543" s="568">
        <v>2.31</v>
      </c>
      <c r="AD543" s="568">
        <v>88.7</v>
      </c>
      <c r="AE543" s="568">
        <v>2.73</v>
      </c>
      <c r="AF543" s="568" t="s">
        <v>135</v>
      </c>
      <c r="AG543" s="568" t="s">
        <v>135</v>
      </c>
      <c r="AH543" s="568">
        <v>-33.82</v>
      </c>
      <c r="AI543" s="568">
        <v>22.400000000000002</v>
      </c>
      <c r="AJ543" s="568">
        <v>2.5299999999999998</v>
      </c>
      <c r="AK543" s="568">
        <v>0.43</v>
      </c>
      <c r="AL543" s="576">
        <v>100250</v>
      </c>
      <c r="AM543" s="571">
        <v>0.19</v>
      </c>
      <c r="AN543" s="568" t="s">
        <v>135</v>
      </c>
      <c r="AO543" s="510">
        <f t="shared" si="146"/>
        <v>-26.150950145743039</v>
      </c>
      <c r="AP543" s="511">
        <f t="shared" si="147"/>
        <v>12.026539031746141</v>
      </c>
      <c r="AQ543" s="582" t="str">
        <f t="shared" si="148"/>
        <v>n/a</v>
      </c>
      <c r="AR543" s="430">
        <f>INDEX(Historical!$C$7:$C$1190,MATCH(B543,Historical!$B$7:$B$1214,0))*IF(AH543="n/a",1.03,IF(AH543&lt;0,1.01,IF(AH543&gt;10,1.1,(1+AH543/100))))</f>
        <v>2.3431999999999999</v>
      </c>
      <c r="AS543" s="581">
        <f t="shared" si="149"/>
        <v>2.5775200000000003</v>
      </c>
      <c r="AT543" s="581">
        <f t="shared" si="152"/>
        <v>2.5886033360000003</v>
      </c>
      <c r="AU543" s="581">
        <f t="shared" si="152"/>
        <v>2.5997343303448002</v>
      </c>
      <c r="AV543" s="581">
        <f t="shared" si="152"/>
        <v>2.6109131879652829</v>
      </c>
      <c r="AW543" s="430">
        <f t="shared" si="150"/>
        <v>12.719970854310082</v>
      </c>
      <c r="AX543" s="516">
        <f t="shared" si="151"/>
        <v>14.42337096531362</v>
      </c>
      <c r="AY543" s="606">
        <v>0.98</v>
      </c>
      <c r="AZ543" s="571">
        <v>16.809999999999999</v>
      </c>
      <c r="BA543" s="571">
        <v>-24.92</v>
      </c>
      <c r="BB543" s="571">
        <v>-4.08</v>
      </c>
      <c r="BC543" s="571">
        <v>-6.78</v>
      </c>
      <c r="BD543" s="425"/>
      <c r="BE543" s="421">
        <v>2010</v>
      </c>
      <c r="BF543" s="421">
        <f t="shared" si="153"/>
        <v>1</v>
      </c>
      <c r="BG543" s="578">
        <v>8.2600000000000016</v>
      </c>
      <c r="BH543" t="s">
        <v>3876</v>
      </c>
      <c r="BI543" t="s">
        <v>3877</v>
      </c>
    </row>
    <row r="544" spans="1:61" s="8" customFormat="1" ht="12.75" customHeight="1" x14ac:dyDescent="0.25">
      <c r="A544" s="95" t="s">
        <v>4480</v>
      </c>
      <c r="B544" s="409" t="s">
        <v>1525</v>
      </c>
      <c r="C544" s="734" t="s">
        <v>243</v>
      </c>
      <c r="D544" s="734" t="s">
        <v>3682</v>
      </c>
      <c r="E544" s="504">
        <v>15</v>
      </c>
      <c r="F544" s="33">
        <v>304</v>
      </c>
      <c r="G544" s="33" t="s">
        <v>105</v>
      </c>
      <c r="H544" s="33" t="s">
        <v>105</v>
      </c>
      <c r="I544" s="573">
        <v>79.25</v>
      </c>
      <c r="J544" s="430">
        <f t="shared" si="139"/>
        <v>1.6151419558359623</v>
      </c>
      <c r="K544" s="575">
        <v>0.32</v>
      </c>
      <c r="L544" s="406">
        <v>4</v>
      </c>
      <c r="M544" s="423">
        <f t="shared" si="140"/>
        <v>1.28</v>
      </c>
      <c r="N544" s="183" t="s">
        <v>311</v>
      </c>
      <c r="O544" s="505">
        <v>0.3</v>
      </c>
      <c r="P544" s="422">
        <v>45730</v>
      </c>
      <c r="Q544" s="422">
        <v>45747</v>
      </c>
      <c r="R544" s="423">
        <f t="shared" si="141"/>
        <v>6.6666666666666732</v>
      </c>
      <c r="S544" s="474">
        <f>IF(INDEX(Historical!$D$7:$D$1190,MATCH(B544,Historical!$B$7:$B$1192,0))=0,"n/a",(INDEX(Historical!$C$7:$C$1190,MATCH(B544,Historical!$B$7:$B$1192,0))/INDEX(Historical!$D$7:$D$1190,MATCH(B544,Historical!$B$7:$B$1192,0))-1)*100)</f>
        <v>7.1428571428571397</v>
      </c>
      <c r="T544" s="474">
        <f>IF(INDEX(Historical!$F$7:$F$1190,MATCH(B544,Historical!$B$7:$B$1192,0))=0,"n/a",((INDEX(Historical!$C$7:$C$1190,MATCH(B544,Historical!$B$7:$B$1192,0))/INDEX(Historical!$F$7:$F$1190,MATCH(B544,Historical!$B$7:$B$1192,0)))^(1/3)-1)*100)</f>
        <v>10.891823393038823</v>
      </c>
      <c r="U544" s="474">
        <f>IF(INDEX(Historical!$H$7:$H$1190,MATCH(B544,Historical!$B$7:$B$1192,0))=0,"n/a",((INDEX(Historical!$C$7:$C$1190,MATCH(B544,Historical!$B$7:$B$1192,0))/INDEX(Historical!$H$7:$H$1190,MATCH(B544,Historical!$B$7:$B$1192,0)))^(1/5)-1)*100)</f>
        <v>10.756634324829006</v>
      </c>
      <c r="V544" s="474">
        <f>IF(INDEX(Historical!$M$7:$M$1190,MATCH(B544,Historical!$B$7:$B$1192,0))=0,"n/a",((INDEX(Historical!$C$7:$C$1190,MATCH(B544,Historical!$B$7:$B$1192,0))/INDEX(Historical!$M$7:$M$1190,MATCH(B544,Historical!$B$7:$B$1192,0)))^(1/10)-1)*100)</f>
        <v>13.441048760014528</v>
      </c>
      <c r="W544" s="475">
        <f t="shared" si="142"/>
        <v>0.80028236761023253</v>
      </c>
      <c r="X544" s="476">
        <f t="shared" si="143"/>
        <v>0.88604895591672217</v>
      </c>
      <c r="Y544" s="574"/>
      <c r="Z544" s="430">
        <f t="shared" si="144"/>
        <v>34.782608695652172</v>
      </c>
      <c r="AA544" s="581">
        <f t="shared" si="145"/>
        <v>21.53532608695652</v>
      </c>
      <c r="AB544" s="406">
        <v>12</v>
      </c>
      <c r="AC544" s="568">
        <v>3.68</v>
      </c>
      <c r="AD544" s="568">
        <v>2.2200000000000002</v>
      </c>
      <c r="AE544" s="568">
        <v>2.62</v>
      </c>
      <c r="AF544" s="568">
        <v>7.15</v>
      </c>
      <c r="AG544" s="568">
        <v>34.520000000000003</v>
      </c>
      <c r="AH544" s="568">
        <v>8.42</v>
      </c>
      <c r="AI544" s="568">
        <v>10.280000000000001</v>
      </c>
      <c r="AJ544" s="568">
        <v>12.139999999999999</v>
      </c>
      <c r="AK544" s="568">
        <v>9.7100000000000009</v>
      </c>
      <c r="AL544" s="576">
        <v>11110</v>
      </c>
      <c r="AM544" s="571">
        <v>2.91</v>
      </c>
      <c r="AN544" s="568">
        <v>3.23</v>
      </c>
      <c r="AO544" s="510">
        <f t="shared" si="146"/>
        <v>-9.1635498062915506</v>
      </c>
      <c r="AP544" s="511">
        <f t="shared" si="147"/>
        <v>12.371776280664969</v>
      </c>
      <c r="AQ544" s="582">
        <f t="shared" si="148"/>
        <v>161.59984838743409</v>
      </c>
      <c r="AR544" s="430">
        <f>INDEX(Historical!$C$7:$C$1190,MATCH(B544,Historical!$B$7:$B$1214,0))*IF(AH544="n/a",1.03,IF(AH544&lt;0,1.01,IF(AH544&gt;10,1.1,(1+AH544/100))))</f>
        <v>1.30104</v>
      </c>
      <c r="AS544" s="581">
        <f t="shared" si="149"/>
        <v>1.4311440000000002</v>
      </c>
      <c r="AT544" s="581">
        <f t="shared" si="152"/>
        <v>1.5701080824000002</v>
      </c>
      <c r="AU544" s="581">
        <f t="shared" si="152"/>
        <v>1.7225655772010402</v>
      </c>
      <c r="AV544" s="581">
        <f t="shared" si="152"/>
        <v>1.8898266947472611</v>
      </c>
      <c r="AW544" s="430">
        <f t="shared" si="150"/>
        <v>7.9146843543483012</v>
      </c>
      <c r="AX544" s="516">
        <f t="shared" si="151"/>
        <v>9.9869834124268788</v>
      </c>
      <c r="AY544" s="606">
        <v>0.91</v>
      </c>
      <c r="AZ544" s="571">
        <v>10.45</v>
      </c>
      <c r="BA544" s="571">
        <v>-11.32</v>
      </c>
      <c r="BB544" s="571">
        <v>-0.55999999999999994</v>
      </c>
      <c r="BC544" s="571">
        <v>-0.70000000000000007</v>
      </c>
      <c r="BD544" s="591"/>
      <c r="BE544" s="421">
        <v>2011</v>
      </c>
      <c r="BF544" s="421">
        <f t="shared" si="153"/>
        <v>1</v>
      </c>
      <c r="BG544" s="578">
        <v>3.08</v>
      </c>
      <c r="BH544" t="s">
        <v>3876</v>
      </c>
      <c r="BI544" t="s">
        <v>3877</v>
      </c>
    </row>
    <row r="545" spans="1:61" s="8" customFormat="1" ht="12.75" customHeight="1" x14ac:dyDescent="0.25">
      <c r="A545" s="8" t="s">
        <v>334</v>
      </c>
      <c r="B545" s="409" t="s">
        <v>335</v>
      </c>
      <c r="C545" s="734" t="s">
        <v>122</v>
      </c>
      <c r="D545" s="734" t="s">
        <v>3518</v>
      </c>
      <c r="E545" s="504">
        <v>57</v>
      </c>
      <c r="F545" s="33">
        <v>24</v>
      </c>
      <c r="G545" s="33" t="s">
        <v>105</v>
      </c>
      <c r="H545" s="33" t="s">
        <v>105</v>
      </c>
      <c r="I545" s="568">
        <v>50.03</v>
      </c>
      <c r="J545" s="430">
        <f t="shared" si="139"/>
        <v>3.078153108135119</v>
      </c>
      <c r="K545" s="575">
        <v>0.38500000000000001</v>
      </c>
      <c r="L545" s="406">
        <v>4</v>
      </c>
      <c r="M545" s="423">
        <f t="shared" si="140"/>
        <v>1.54</v>
      </c>
      <c r="N545" s="183" t="s">
        <v>147</v>
      </c>
      <c r="O545" s="505">
        <v>0.375</v>
      </c>
      <c r="P545" s="422">
        <v>45625</v>
      </c>
      <c r="Q545" s="422">
        <v>45639</v>
      </c>
      <c r="R545" s="423">
        <f t="shared" si="141"/>
        <v>2.6666666666666687</v>
      </c>
      <c r="S545" s="474">
        <f>IF(INDEX(Historical!$D$7:$D$1190,MATCH(B545,Historical!$B$7:$B$1192,0))=0,"n/a",(INDEX(Historical!$C$7:$C$1190,MATCH(B545,Historical!$B$7:$B$1192,0))/INDEX(Historical!$D$7:$D$1190,MATCH(B545,Historical!$B$7:$B$1192,0))-1)*100)</f>
        <v>2.7210884353741527</v>
      </c>
      <c r="T545" s="474">
        <f>IF(INDEX(Historical!$F$7:$F$1190,MATCH(B545,Historical!$B$7:$B$1192,0))=0,"n/a",((INDEX(Historical!$C$7:$C$1190,MATCH(B545,Historical!$B$7:$B$1192,0))/INDEX(Historical!$F$7:$F$1190,MATCH(B545,Historical!$B$7:$B$1192,0)))^(1/3)-1)*100)</f>
        <v>6.5014804322997444</v>
      </c>
      <c r="U545" s="474">
        <f>IF(INDEX(Historical!$H$7:$H$1190,MATCH(B545,Historical!$B$7:$B$1192,0))=0,"n/a",((INDEX(Historical!$C$7:$C$1190,MATCH(B545,Historical!$B$7:$B$1192,0))/INDEX(Historical!$H$7:$H$1190,MATCH(B545,Historical!$B$7:$B$1192,0)))^(1/5)-1)*100)</f>
        <v>8.0564303205773911</v>
      </c>
      <c r="V545" s="474">
        <f>IF(INDEX(Historical!$M$7:$M$1190,MATCH(B545,Historical!$B$7:$B$1192,0))=0,"n/a",((INDEX(Historical!$C$7:$C$1190,MATCH(B545,Historical!$B$7:$B$1192,0))/INDEX(Historical!$M$7:$M$1190,MATCH(B545,Historical!$B$7:$B$1192,0)))^(1/10)-1)*100)</f>
        <v>8.1465789246969891</v>
      </c>
      <c r="W545" s="475">
        <f t="shared" si="142"/>
        <v>0.98893417654786286</v>
      </c>
      <c r="X545" s="476" t="str">
        <f t="shared" si="143"/>
        <v>n/a</v>
      </c>
      <c r="Y545" s="442"/>
      <c r="Z545" s="430">
        <f t="shared" si="144"/>
        <v>60.869565217391312</v>
      </c>
      <c r="AA545" s="581">
        <f t="shared" si="145"/>
        <v>19.774703557312254</v>
      </c>
      <c r="AB545" s="406">
        <v>12</v>
      </c>
      <c r="AC545" s="568">
        <v>2.5299999999999998</v>
      </c>
      <c r="AD545" s="568" t="s">
        <v>135</v>
      </c>
      <c r="AE545" s="568">
        <v>0.5</v>
      </c>
      <c r="AF545" s="568">
        <v>0.91</v>
      </c>
      <c r="AG545" s="568">
        <v>4.7699999999999996</v>
      </c>
      <c r="AH545" s="568">
        <v>9.5500000000000007</v>
      </c>
      <c r="AI545" s="568">
        <v>66.180000000000007</v>
      </c>
      <c r="AJ545" s="568">
        <v>-13.059999999999999</v>
      </c>
      <c r="AK545" s="568" t="s">
        <v>135</v>
      </c>
      <c r="AL545" s="576">
        <v>1130</v>
      </c>
      <c r="AM545" s="571">
        <v>4.72</v>
      </c>
      <c r="AN545" s="568">
        <v>0.57999999999999996</v>
      </c>
      <c r="AO545" s="510">
        <f t="shared" si="146"/>
        <v>-8.6401201285997438</v>
      </c>
      <c r="AP545" s="511">
        <f t="shared" si="147"/>
        <v>11.13458342871251</v>
      </c>
      <c r="AQ545" s="582">
        <f t="shared" si="148"/>
        <v>-10.56975347070358</v>
      </c>
      <c r="AR545" s="430">
        <f>INDEX(Historical!$C$7:$C$1190,MATCH(B545,Historical!$B$7:$B$1214,0))*IF(AH545="n/a",1.03,IF(AH545&lt;0,1.01,IF(AH545&gt;10,1.1,(1+AH545/100))))</f>
        <v>1.6542049999999999</v>
      </c>
      <c r="AS545" s="581">
        <f t="shared" si="149"/>
        <v>1.8196255000000001</v>
      </c>
      <c r="AT545" s="581">
        <f t="shared" si="152"/>
        <v>1.8742142650000002</v>
      </c>
      <c r="AU545" s="581">
        <f t="shared" si="152"/>
        <v>1.9304406929500002</v>
      </c>
      <c r="AV545" s="581">
        <f t="shared" si="152"/>
        <v>1.9883539137385002</v>
      </c>
      <c r="AW545" s="430">
        <f t="shared" si="150"/>
        <v>9.2668393716885014</v>
      </c>
      <c r="AX545" s="516">
        <f t="shared" si="151"/>
        <v>18.522565204254448</v>
      </c>
      <c r="AY545" s="606">
        <v>0.96</v>
      </c>
      <c r="AZ545" s="571">
        <v>13.11</v>
      </c>
      <c r="BA545" s="571">
        <v>-39.050000000000004</v>
      </c>
      <c r="BB545" s="571">
        <v>-6.88</v>
      </c>
      <c r="BC545" s="571">
        <v>-15.22</v>
      </c>
      <c r="BD545" s="591"/>
      <c r="BE545" s="421">
        <v>1969</v>
      </c>
      <c r="BF545" s="421">
        <f t="shared" si="153"/>
        <v>7</v>
      </c>
      <c r="BG545" s="578">
        <v>2.4299999999999997</v>
      </c>
      <c r="BH545" t="s">
        <v>3876</v>
      </c>
      <c r="BI545" t="s">
        <v>3877</v>
      </c>
    </row>
    <row r="546" spans="1:61" s="8" customFormat="1" ht="12.75" customHeight="1" x14ac:dyDescent="0.25">
      <c r="A546" s="95" t="s">
        <v>4481</v>
      </c>
      <c r="B546" s="409" t="s">
        <v>1529</v>
      </c>
      <c r="C546" s="734" t="s">
        <v>243</v>
      </c>
      <c r="D546" s="734" t="s">
        <v>3634</v>
      </c>
      <c r="E546" s="504">
        <v>14</v>
      </c>
      <c r="F546" s="33">
        <v>358</v>
      </c>
      <c r="G546" s="33" t="s">
        <v>105</v>
      </c>
      <c r="H546" s="33" t="s">
        <v>105</v>
      </c>
      <c r="I546" s="573">
        <v>20.9</v>
      </c>
      <c r="J546" s="430">
        <f t="shared" si="139"/>
        <v>2.8708133971291865</v>
      </c>
      <c r="K546" s="575">
        <v>0.15</v>
      </c>
      <c r="L546" s="406">
        <v>4</v>
      </c>
      <c r="M546" s="423">
        <f t="shared" si="140"/>
        <v>0.6</v>
      </c>
      <c r="N546" s="183" t="s">
        <v>545</v>
      </c>
      <c r="O546" s="505">
        <v>0.13500000000000001</v>
      </c>
      <c r="P546" s="422">
        <v>45754</v>
      </c>
      <c r="Q546" s="422">
        <v>45768</v>
      </c>
      <c r="R546" s="423">
        <f t="shared" si="141"/>
        <v>11.1111111111111</v>
      </c>
      <c r="S546" s="474">
        <f>IF(INDEX(Historical!$D$7:$D$1190,MATCH(B546,Historical!$B$7:$B$1192,0))=0,"n/a",(INDEX(Historical!$C$7:$C$1190,MATCH(B546,Historical!$B$7:$B$1192,0))/INDEX(Historical!$D$7:$D$1190,MATCH(B546,Historical!$B$7:$B$1192,0))-1)*100)</f>
        <v>28.04878048780488</v>
      </c>
      <c r="T546" s="474">
        <f>IF(INDEX(Historical!$F$7:$F$1190,MATCH(B546,Historical!$B$7:$B$1192,0))=0,"n/a",((INDEX(Historical!$C$7:$C$1190,MATCH(B546,Historical!$B$7:$B$1192,0))/INDEX(Historical!$F$7:$F$1190,MATCH(B546,Historical!$B$7:$B$1192,0)))^(1/3)-1)*100)</f>
        <v>27.215405814468308</v>
      </c>
      <c r="U546" s="474">
        <f>IF(INDEX(Historical!$H$7:$H$1190,MATCH(B546,Historical!$B$7:$B$1192,0))=0,"n/a",((INDEX(Historical!$C$7:$C$1190,MATCH(B546,Historical!$B$7:$B$1192,0))/INDEX(Historical!$H$7:$H$1190,MATCH(B546,Historical!$B$7:$B$1192,0)))^(1/5)-1)*100)</f>
        <v>26.04774247635946</v>
      </c>
      <c r="V546" s="474">
        <f>IF(INDEX(Historical!$M$7:$M$1190,MATCH(B546,Historical!$B$7:$B$1192,0))=0,"n/a",((INDEX(Historical!$C$7:$C$1190,MATCH(B546,Historical!$B$7:$B$1192,0))/INDEX(Historical!$M$7:$M$1190,MATCH(B546,Historical!$B$7:$B$1192,0)))^(1/10)-1)*100)</f>
        <v>15.9038349189893</v>
      </c>
      <c r="W546" s="475">
        <f t="shared" si="142"/>
        <v>1.6378277697826362</v>
      </c>
      <c r="X546" s="476">
        <f t="shared" si="143"/>
        <v>2.0145199130981792</v>
      </c>
      <c r="Y546" s="405"/>
      <c r="Z546" s="430">
        <f t="shared" si="144"/>
        <v>25.10460251046025</v>
      </c>
      <c r="AA546" s="581">
        <f t="shared" si="145"/>
        <v>8.7447698744769866</v>
      </c>
      <c r="AB546" s="406">
        <v>1</v>
      </c>
      <c r="AC546" s="568">
        <v>2.39</v>
      </c>
      <c r="AD546" s="568" t="s">
        <v>135</v>
      </c>
      <c r="AE546" s="568">
        <v>0.48</v>
      </c>
      <c r="AF546" s="568">
        <v>0.87</v>
      </c>
      <c r="AG546" s="568">
        <v>10.52</v>
      </c>
      <c r="AH546" s="568">
        <v>-34.19</v>
      </c>
      <c r="AI546" s="568">
        <v>-10.99</v>
      </c>
      <c r="AJ546" s="568">
        <v>12.93</v>
      </c>
      <c r="AK546" s="568">
        <v>-2</v>
      </c>
      <c r="AL546" s="576">
        <v>571.32000000000005</v>
      </c>
      <c r="AM546" s="571">
        <v>37.369999999999997</v>
      </c>
      <c r="AN546" s="568">
        <v>0.56000000000000005</v>
      </c>
      <c r="AO546" s="510">
        <f t="shared" si="146"/>
        <v>20.17378599901166</v>
      </c>
      <c r="AP546" s="511">
        <f t="shared" si="147"/>
        <v>28.918555873488646</v>
      </c>
      <c r="AQ546" s="582">
        <f t="shared" si="148"/>
        <v>-41.850958579430554</v>
      </c>
      <c r="AR546" s="430">
        <f>INDEX(Historical!$C$7:$C$1190,MATCH(B546,Historical!$B$7:$B$1214,0))*IF(AH546="n/a",1.03,IF(AH546&lt;0,1.01,IF(AH546&gt;10,1.1,(1+AH546/100))))</f>
        <v>0.53025</v>
      </c>
      <c r="AS546" s="581">
        <f t="shared" si="149"/>
        <v>0.53555249999999999</v>
      </c>
      <c r="AT546" s="581">
        <f t="shared" si="152"/>
        <v>0.54090802500000001</v>
      </c>
      <c r="AU546" s="581">
        <f t="shared" si="152"/>
        <v>0.54631710524999999</v>
      </c>
      <c r="AV546" s="581">
        <f t="shared" si="152"/>
        <v>0.55178027630250004</v>
      </c>
      <c r="AW546" s="430">
        <f t="shared" si="150"/>
        <v>2.7048079065524999</v>
      </c>
      <c r="AX546" s="516">
        <f t="shared" si="151"/>
        <v>12.941664624653109</v>
      </c>
      <c r="AY546" s="606">
        <v>1.34</v>
      </c>
      <c r="AZ546" s="571">
        <v>29.49</v>
      </c>
      <c r="BA546" s="571">
        <v>-55.46</v>
      </c>
      <c r="BB546" s="571">
        <v>0.54999999999999993</v>
      </c>
      <c r="BC546" s="571">
        <v>-13.36</v>
      </c>
      <c r="BD546" s="591"/>
      <c r="BE546" s="421">
        <v>2012</v>
      </c>
      <c r="BF546" s="421">
        <f t="shared" si="153"/>
        <v>1</v>
      </c>
      <c r="BG546" s="578">
        <v>5.8999999999999995</v>
      </c>
      <c r="BH546" t="s">
        <v>3876</v>
      </c>
      <c r="BI546" t="s">
        <v>3877</v>
      </c>
    </row>
    <row r="547" spans="1:61" s="8" customFormat="1" ht="12.75" customHeight="1" x14ac:dyDescent="0.25">
      <c r="A547" s="95" t="s">
        <v>323</v>
      </c>
      <c r="B547" s="409" t="s">
        <v>324</v>
      </c>
      <c r="C547" s="734" t="s">
        <v>107</v>
      </c>
      <c r="D547" s="734" t="s">
        <v>3649</v>
      </c>
      <c r="E547" s="504">
        <v>34</v>
      </c>
      <c r="F547" s="33">
        <v>85</v>
      </c>
      <c r="G547" s="33" t="s">
        <v>105</v>
      </c>
      <c r="H547" s="33" t="s">
        <v>105</v>
      </c>
      <c r="I547" s="568">
        <v>88.28</v>
      </c>
      <c r="J547" s="430">
        <f t="shared" si="139"/>
        <v>1.110104213864975</v>
      </c>
      <c r="K547" s="579">
        <v>0.49</v>
      </c>
      <c r="L547" s="406">
        <v>2</v>
      </c>
      <c r="M547" s="423">
        <f t="shared" si="140"/>
        <v>0.98</v>
      </c>
      <c r="N547" s="183" t="s">
        <v>325</v>
      </c>
      <c r="O547" s="506">
        <v>0.46</v>
      </c>
      <c r="P547" s="422">
        <v>45653</v>
      </c>
      <c r="Q547" s="422">
        <v>45665</v>
      </c>
      <c r="R547" s="423">
        <f t="shared" si="141"/>
        <v>6.5217391304347752</v>
      </c>
      <c r="S547" s="474">
        <f>IF(INDEX(Historical!$D$7:$D$1190,MATCH(B547,Historical!$B$7:$B$1192,0))=0,"n/a",(INDEX(Historical!$C$7:$C$1190,MATCH(B547,Historical!$B$7:$B$1192,0))/INDEX(Historical!$D$7:$D$1190,MATCH(B547,Historical!$B$7:$B$1192,0))-1)*100)</f>
        <v>6.976744186046524</v>
      </c>
      <c r="T547" s="474">
        <f>IF(INDEX(Historical!$F$7:$F$1190,MATCH(B547,Historical!$B$7:$B$1192,0))=0,"n/a",((INDEX(Historical!$C$7:$C$1190,MATCH(B547,Historical!$B$7:$B$1192,0))/INDEX(Historical!$F$7:$F$1190,MATCH(B547,Historical!$B$7:$B$1192,0)))^(1/3)-1)*100)</f>
        <v>7.5272905147686142</v>
      </c>
      <c r="U547" s="474">
        <f>IF(INDEX(Historical!$H$7:$H$1190,MATCH(B547,Historical!$B$7:$B$1192,0))=0,"n/a",((INDEX(Historical!$C$7:$C$1190,MATCH(B547,Historical!$B$7:$B$1192,0))/INDEX(Historical!$H$7:$H$1190,MATCH(B547,Historical!$B$7:$B$1192,0)))^(1/5)-1)*100)</f>
        <v>6.8682698374176177</v>
      </c>
      <c r="V547" s="474">
        <f>IF(INDEX(Historical!$M$7:$M$1190,MATCH(B547,Historical!$B$7:$B$1192,0))=0,"n/a",((INDEX(Historical!$C$7:$C$1190,MATCH(B547,Historical!$B$7:$B$1192,0))/INDEX(Historical!$M$7:$M$1190,MATCH(B547,Historical!$B$7:$B$1192,0)))^(1/10)-1)*100)</f>
        <v>7.6548289095374811</v>
      </c>
      <c r="W547" s="475">
        <f t="shared" si="142"/>
        <v>0.89724668161559362</v>
      </c>
      <c r="X547" s="476">
        <f t="shared" si="143"/>
        <v>1.0748466099245098</v>
      </c>
      <c r="Y547" s="574"/>
      <c r="Z547" s="430">
        <f t="shared" si="144"/>
        <v>18.386491557223263</v>
      </c>
      <c r="AA547" s="581">
        <f t="shared" si="145"/>
        <v>16.562851782363978</v>
      </c>
      <c r="AB547" s="406">
        <v>12</v>
      </c>
      <c r="AC547" s="568">
        <v>5.33</v>
      </c>
      <c r="AD547" s="568">
        <v>1.51</v>
      </c>
      <c r="AE547" s="568">
        <v>4.95</v>
      </c>
      <c r="AF547" s="568">
        <v>4.67</v>
      </c>
      <c r="AG547" s="568">
        <v>30.06</v>
      </c>
      <c r="AH547" s="568">
        <v>12.1</v>
      </c>
      <c r="AI547" s="568">
        <v>10.639999999999999</v>
      </c>
      <c r="AJ547" s="568">
        <v>6.39</v>
      </c>
      <c r="AK547" s="568">
        <v>10.99</v>
      </c>
      <c r="AL547" s="576">
        <v>10910</v>
      </c>
      <c r="AM547" s="571">
        <v>17.41</v>
      </c>
      <c r="AN547" s="568">
        <v>0.01</v>
      </c>
      <c r="AO547" s="510">
        <f t="shared" si="146"/>
        <v>-8.5844777310813853</v>
      </c>
      <c r="AP547" s="511">
        <f t="shared" si="147"/>
        <v>7.9783740512825929</v>
      </c>
      <c r="AQ547" s="582">
        <f t="shared" si="148"/>
        <v>85.410676695622882</v>
      </c>
      <c r="AR547" s="430">
        <f>INDEX(Historical!$C$7:$C$1190,MATCH(B547,Historical!$B$7:$B$1214,0))*IF(AH547="n/a",1.03,IF(AH547&lt;0,1.01,IF(AH547&gt;10,1.1,(1+AH547/100))))</f>
        <v>1.0120000000000002</v>
      </c>
      <c r="AS547" s="581">
        <f t="shared" si="149"/>
        <v>1.1132000000000004</v>
      </c>
      <c r="AT547" s="581">
        <f t="shared" ref="AT547:AV566" si="154">IF($AK547="n/a",1.03*AS547,IF($AK547&lt;0,1.01*AS547,IF($AK547&gt;10,1.1*AS547,(1+$AK547/100)*AS547)))</f>
        <v>1.2245200000000005</v>
      </c>
      <c r="AU547" s="581">
        <f t="shared" si="154"/>
        <v>1.3469720000000007</v>
      </c>
      <c r="AV547" s="581">
        <f t="shared" si="154"/>
        <v>1.4816692000000009</v>
      </c>
      <c r="AW547" s="430">
        <f t="shared" si="150"/>
        <v>6.1783612000000021</v>
      </c>
      <c r="AX547" s="516">
        <f t="shared" si="151"/>
        <v>6.9985967376529246</v>
      </c>
      <c r="AY547" s="606">
        <v>0.97</v>
      </c>
      <c r="AZ547" s="571">
        <v>36.520000000000003</v>
      </c>
      <c r="BA547" s="571">
        <v>-6.05</v>
      </c>
      <c r="BB547" s="571">
        <v>-1.3599999999999999</v>
      </c>
      <c r="BC547" s="571">
        <v>6.5</v>
      </c>
      <c r="BD547" s="591"/>
      <c r="BE547" s="421">
        <v>1992</v>
      </c>
      <c r="BF547" s="421">
        <f t="shared" si="153"/>
        <v>3</v>
      </c>
      <c r="BG547" s="578">
        <v>26.740000000000002</v>
      </c>
      <c r="BH547" t="s">
        <v>3876</v>
      </c>
      <c r="BI547" t="s">
        <v>3877</v>
      </c>
    </row>
    <row r="548" spans="1:61" s="8" customFormat="1" ht="12.75" customHeight="1" x14ac:dyDescent="0.25">
      <c r="A548" s="577" t="s">
        <v>3974</v>
      </c>
      <c r="B548" s="409" t="s">
        <v>3964</v>
      </c>
      <c r="C548" s="734" t="s">
        <v>107</v>
      </c>
      <c r="D548" s="734" t="s">
        <v>3649</v>
      </c>
      <c r="E548" s="504">
        <v>9</v>
      </c>
      <c r="F548" s="33">
        <v>540</v>
      </c>
      <c r="G548" s="33" t="s">
        <v>105</v>
      </c>
      <c r="H548" s="33" t="s">
        <v>105</v>
      </c>
      <c r="I548" s="573">
        <v>115.29</v>
      </c>
      <c r="J548" s="430">
        <f t="shared" si="139"/>
        <v>1.5959753664671696</v>
      </c>
      <c r="K548" s="575">
        <v>0.46</v>
      </c>
      <c r="L548" s="406">
        <v>4</v>
      </c>
      <c r="M548" s="423">
        <f t="shared" si="140"/>
        <v>1.84</v>
      </c>
      <c r="N548" s="183" t="s">
        <v>147</v>
      </c>
      <c r="O548" s="505">
        <v>0.42</v>
      </c>
      <c r="P548" s="422">
        <v>45719</v>
      </c>
      <c r="Q548" s="422">
        <v>45733</v>
      </c>
      <c r="R548" s="423">
        <f t="shared" si="141"/>
        <v>9.5238095238095326</v>
      </c>
      <c r="S548" s="474">
        <f>IF(INDEX(Historical!$D$7:$D$1190,MATCH(B548,Historical!$B$7:$B$1192,0))=0,"n/a",(INDEX(Historical!$C$7:$C$1190,MATCH(B548,Historical!$B$7:$B$1192,0))/INDEX(Historical!$D$7:$D$1190,MATCH(B548,Historical!$B$7:$B$1192,0))-1)*100)</f>
        <v>16.666666666666675</v>
      </c>
      <c r="T548" s="474">
        <f>IF(INDEX(Historical!$F$7:$F$1190,MATCH(B548,Historical!$B$7:$B$1192,0))=0,"n/a",((INDEX(Historical!$C$7:$C$1190,MATCH(B548,Historical!$B$7:$B$1192,0))/INDEX(Historical!$F$7:$F$1190,MATCH(B548,Historical!$B$7:$B$1192,0)))^(1/3)-1)*100)</f>
        <v>40.94597464129783</v>
      </c>
      <c r="U548" s="474">
        <f>IF(INDEX(Historical!$H$7:$H$1190,MATCH(B548,Historical!$B$7:$B$1192,0))=0,"n/a",((INDEX(Historical!$C$7:$C$1190,MATCH(B548,Historical!$B$7:$B$1192,0))/INDEX(Historical!$H$7:$H$1190,MATCH(B548,Historical!$B$7:$B$1192,0)))^(1/5)-1)*100)</f>
        <v>33.244673837449668</v>
      </c>
      <c r="V548" s="474" t="str">
        <f>IF(INDEX(Historical!$M$7:$M$1190,MATCH(B548,Historical!$B$7:$B$1192,0))=0,"n/a",((INDEX(Historical!$C$7:$C$1190,MATCH(B548,Historical!$B$7:$B$1192,0))/INDEX(Historical!$M$7:$M$1190,MATCH(B548,Historical!$B$7:$B$1192,0)))^(1/10)-1)*100)</f>
        <v>n/a</v>
      </c>
      <c r="W548" s="475" t="str">
        <f t="shared" si="142"/>
        <v>n/a</v>
      </c>
      <c r="X548" s="476">
        <f t="shared" si="143"/>
        <v>0.7849982015926722</v>
      </c>
      <c r="Y548" s="451"/>
      <c r="Z548" s="430">
        <f t="shared" si="144"/>
        <v>35.589941972920698</v>
      </c>
      <c r="AA548" s="581">
        <f t="shared" si="145"/>
        <v>22.299806576402322</v>
      </c>
      <c r="AB548" s="406">
        <v>12</v>
      </c>
      <c r="AC548" s="568">
        <v>5.17</v>
      </c>
      <c r="AD548" s="568">
        <v>1.47</v>
      </c>
      <c r="AE548" s="568">
        <v>1.95</v>
      </c>
      <c r="AF548" s="568">
        <v>2.4</v>
      </c>
      <c r="AG548" s="568">
        <v>11.110000000000001</v>
      </c>
      <c r="AH548" s="568">
        <v>6.29</v>
      </c>
      <c r="AI548" s="568">
        <v>29.34</v>
      </c>
      <c r="AJ548" s="568">
        <v>42.35</v>
      </c>
      <c r="AK548" s="568">
        <v>15.14</v>
      </c>
      <c r="AL548" s="576">
        <v>11780</v>
      </c>
      <c r="AM548" s="571">
        <v>3.18</v>
      </c>
      <c r="AN548" s="568">
        <v>0.41</v>
      </c>
      <c r="AO548" s="510">
        <f t="shared" si="146"/>
        <v>12.540842627514518</v>
      </c>
      <c r="AP548" s="511">
        <f t="shared" si="147"/>
        <v>34.84064920391684</v>
      </c>
      <c r="AQ548" s="582">
        <f t="shared" si="148"/>
        <v>54.228597698878374</v>
      </c>
      <c r="AR548" s="430">
        <f>INDEX(Historical!$C$7:$C$1190,MATCH(B548,Historical!$B$7:$B$1214,0))*IF(AH548="n/a",1.03,IF(AH548&lt;0,1.01,IF(AH548&gt;10,1.1,(1+AH548/100))))</f>
        <v>1.7856719999999999</v>
      </c>
      <c r="AS548" s="581">
        <f t="shared" si="149"/>
        <v>1.9642392000000002</v>
      </c>
      <c r="AT548" s="581">
        <f t="shared" si="154"/>
        <v>2.1606631200000002</v>
      </c>
      <c r="AU548" s="581">
        <f t="shared" si="154"/>
        <v>2.3767294320000003</v>
      </c>
      <c r="AV548" s="581">
        <f t="shared" si="154"/>
        <v>2.6144023752000005</v>
      </c>
      <c r="AW548" s="430">
        <f t="shared" si="150"/>
        <v>10.901706127200001</v>
      </c>
      <c r="AX548" s="516">
        <f t="shared" si="151"/>
        <v>9.4558991475409826</v>
      </c>
      <c r="AY548" s="606">
        <v>1.1299999999999999</v>
      </c>
      <c r="AZ548" s="571">
        <v>57.35</v>
      </c>
      <c r="BA548" s="571">
        <v>-4.43</v>
      </c>
      <c r="BB548" s="571">
        <v>4.72</v>
      </c>
      <c r="BC548" s="571">
        <v>11.07</v>
      </c>
      <c r="BD548" s="591"/>
      <c r="BE548" s="421">
        <v>2017</v>
      </c>
      <c r="BF548" s="421">
        <f t="shared" si="153"/>
        <v>1</v>
      </c>
      <c r="BG548" s="578">
        <v>1.5699999999999998</v>
      </c>
      <c r="BH548" t="s">
        <v>3876</v>
      </c>
      <c r="BI548" t="s">
        <v>3877</v>
      </c>
    </row>
    <row r="549" spans="1:61" s="8" customFormat="1" ht="12.75" customHeight="1" x14ac:dyDescent="0.25">
      <c r="A549" s="88" t="s">
        <v>4483</v>
      </c>
      <c r="B549" s="409" t="s">
        <v>3436</v>
      </c>
      <c r="C549" s="734" t="s">
        <v>107</v>
      </c>
      <c r="D549" s="734" t="s">
        <v>3652</v>
      </c>
      <c r="E549" s="504">
        <v>12</v>
      </c>
      <c r="F549" s="33">
        <v>437</v>
      </c>
      <c r="G549" s="33" t="s">
        <v>105</v>
      </c>
      <c r="H549" s="33" t="s">
        <v>105</v>
      </c>
      <c r="I549" s="573">
        <v>88.15</v>
      </c>
      <c r="J549" s="430">
        <f t="shared" si="139"/>
        <v>1.520136131593874</v>
      </c>
      <c r="K549" s="575">
        <v>0.33500000000000002</v>
      </c>
      <c r="L549" s="406">
        <v>4</v>
      </c>
      <c r="M549" s="423">
        <f t="shared" si="140"/>
        <v>1.34</v>
      </c>
      <c r="N549" s="183" t="s">
        <v>237</v>
      </c>
      <c r="O549" s="505">
        <v>0.3</v>
      </c>
      <c r="P549" s="422">
        <v>45659</v>
      </c>
      <c r="Q549" s="422">
        <v>45667</v>
      </c>
      <c r="R549" s="423">
        <f t="shared" si="141"/>
        <v>11.666666666666679</v>
      </c>
      <c r="S549" s="474">
        <f>IF(INDEX(Historical!$D$7:$D$1190,MATCH(B549,Historical!$B$7:$B$1192,0))=0,"n/a",(INDEX(Historical!$C$7:$C$1190,MATCH(B549,Historical!$B$7:$B$1192,0))/INDEX(Historical!$D$7:$D$1190,MATCH(B549,Historical!$B$7:$B$1192,0))-1)*100)</f>
        <v>7.1428571428571397</v>
      </c>
      <c r="T549" s="474">
        <f>IF(INDEX(Historical!$F$7:$F$1190,MATCH(B549,Historical!$B$7:$B$1192,0))=0,"n/a",((INDEX(Historical!$C$7:$C$1190,MATCH(B549,Historical!$B$7:$B$1192,0))/INDEX(Historical!$F$7:$F$1190,MATCH(B549,Historical!$B$7:$B$1192,0)))^(1/3)-1)*100)</f>
        <v>14.471424255333186</v>
      </c>
      <c r="U549" s="474">
        <f>IF(INDEX(Historical!$H$7:$H$1190,MATCH(B549,Historical!$B$7:$B$1192,0))=0,"n/a",((INDEX(Historical!$C$7:$C$1190,MATCH(B549,Historical!$B$7:$B$1192,0))/INDEX(Historical!$H$7:$H$1190,MATCH(B549,Historical!$B$7:$B$1192,0)))^(1/5)-1)*100)</f>
        <v>14.869835499703509</v>
      </c>
      <c r="V549" s="474">
        <f>IF(INDEX(Historical!$M$7:$M$1190,MATCH(B549,Historical!$B$7:$B$1192,0))=0,"n/a",((INDEX(Historical!$C$7:$C$1190,MATCH(B549,Historical!$B$7:$B$1192,0))/INDEX(Historical!$M$7:$M$1190,MATCH(B549,Historical!$B$7:$B$1192,0)))^(1/10)-1)*100)</f>
        <v>37.41088103166372</v>
      </c>
      <c r="W549" s="475">
        <f t="shared" si="142"/>
        <v>0.39747354485231229</v>
      </c>
      <c r="X549" s="476">
        <f t="shared" si="143"/>
        <v>1.7351033255196626</v>
      </c>
      <c r="Y549" s="442"/>
      <c r="Z549" s="430">
        <f t="shared" si="144"/>
        <v>29.321663019693656</v>
      </c>
      <c r="AA549" s="581">
        <f t="shared" si="145"/>
        <v>19.288840262582056</v>
      </c>
      <c r="AB549" s="406">
        <v>12</v>
      </c>
      <c r="AC549" s="568">
        <v>4.57</v>
      </c>
      <c r="AD549" s="568" t="s">
        <v>135</v>
      </c>
      <c r="AE549" s="568">
        <v>4.79</v>
      </c>
      <c r="AF549" s="568">
        <v>2.8</v>
      </c>
      <c r="AG549" s="568">
        <v>15.459999999999999</v>
      </c>
      <c r="AH549" s="568">
        <v>22.650000000000002</v>
      </c>
      <c r="AI549" s="568">
        <v>19.989999999999998</v>
      </c>
      <c r="AJ549" s="568">
        <v>8.57</v>
      </c>
      <c r="AK549" s="568" t="s">
        <v>135</v>
      </c>
      <c r="AL549" s="576">
        <v>4810</v>
      </c>
      <c r="AM549" s="571">
        <v>6.72</v>
      </c>
      <c r="AN549" s="568">
        <v>0.98</v>
      </c>
      <c r="AO549" s="510">
        <f t="shared" si="146"/>
        <v>-2.8988686312846745</v>
      </c>
      <c r="AP549" s="511">
        <f t="shared" si="147"/>
        <v>16.389971631297382</v>
      </c>
      <c r="AQ549" s="582">
        <f t="shared" si="148"/>
        <v>54.931888598011234</v>
      </c>
      <c r="AR549" s="430">
        <f>INDEX(Historical!$C$7:$C$1190,MATCH(B549,Historical!$B$7:$B$1214,0))*IF(AH549="n/a",1.03,IF(AH549&lt;0,1.01,IF(AH549&gt;10,1.1,(1+AH549/100))))</f>
        <v>1.32</v>
      </c>
      <c r="AS549" s="581">
        <f t="shared" si="149"/>
        <v>1.4520000000000002</v>
      </c>
      <c r="AT549" s="581">
        <f t="shared" si="154"/>
        <v>1.4955600000000002</v>
      </c>
      <c r="AU549" s="581">
        <f t="shared" si="154"/>
        <v>1.5404268000000003</v>
      </c>
      <c r="AV549" s="581">
        <f t="shared" si="154"/>
        <v>1.5866396040000004</v>
      </c>
      <c r="AW549" s="430">
        <f t="shared" si="150"/>
        <v>7.3946264040000012</v>
      </c>
      <c r="AX549" s="516">
        <f t="shared" si="151"/>
        <v>8.3886856539988663</v>
      </c>
      <c r="AY549" s="606">
        <v>0.9</v>
      </c>
      <c r="AZ549" s="571">
        <v>32.6</v>
      </c>
      <c r="BA549" s="571">
        <v>-13.04</v>
      </c>
      <c r="BB549" s="571">
        <v>8.34</v>
      </c>
      <c r="BC549" s="571">
        <v>6.41</v>
      </c>
      <c r="BD549" s="591"/>
      <c r="BE549" s="421">
        <v>2014</v>
      </c>
      <c r="BF549" s="421">
        <f t="shared" si="153"/>
        <v>1</v>
      </c>
      <c r="BG549" s="578">
        <v>1.49</v>
      </c>
      <c r="BH549" t="s">
        <v>3876</v>
      </c>
      <c r="BI549" t="s">
        <v>3877</v>
      </c>
    </row>
    <row r="550" spans="1:61" s="8" customFormat="1" ht="12.75" customHeight="1" x14ac:dyDescent="0.25">
      <c r="A550" s="95" t="s">
        <v>4484</v>
      </c>
      <c r="B550" s="409" t="s">
        <v>1535</v>
      </c>
      <c r="C550" s="734" t="s">
        <v>107</v>
      </c>
      <c r="D550" s="734" t="s">
        <v>3652</v>
      </c>
      <c r="E550" s="504">
        <v>14</v>
      </c>
      <c r="F550" s="33">
        <v>354</v>
      </c>
      <c r="G550" s="33" t="s">
        <v>105</v>
      </c>
      <c r="H550" s="33" t="s">
        <v>105</v>
      </c>
      <c r="I550" s="573">
        <v>20.78</v>
      </c>
      <c r="J550" s="430">
        <f t="shared" si="139"/>
        <v>4.0904716073147256</v>
      </c>
      <c r="K550" s="575">
        <v>0.21249999999999999</v>
      </c>
      <c r="L550" s="406">
        <v>4</v>
      </c>
      <c r="M550" s="423">
        <f t="shared" si="140"/>
        <v>0.85</v>
      </c>
      <c r="N550" s="183" t="s">
        <v>481</v>
      </c>
      <c r="O550" s="505">
        <v>0.21</v>
      </c>
      <c r="P550" s="422">
        <v>45730</v>
      </c>
      <c r="Q550" s="422">
        <v>45748</v>
      </c>
      <c r="R550" s="423">
        <f t="shared" si="141"/>
        <v>1.1904761904761916</v>
      </c>
      <c r="S550" s="474">
        <f>IF(INDEX(Historical!$D$7:$D$1190,MATCH(B550,Historical!$B$7:$B$1192,0))=0,"n/a",(INDEX(Historical!$C$7:$C$1190,MATCH(B550,Historical!$B$7:$B$1192,0))/INDEX(Historical!$D$7:$D$1190,MATCH(B550,Historical!$B$7:$B$1192,0))-1)*100)</f>
        <v>5.0632911392404889</v>
      </c>
      <c r="T550" s="474">
        <f>IF(INDEX(Historical!$F$7:$F$1190,MATCH(B550,Historical!$B$7:$B$1192,0))=0,"n/a",((INDEX(Historical!$C$7:$C$1190,MATCH(B550,Historical!$B$7:$B$1192,0))/INDEX(Historical!$F$7:$F$1190,MATCH(B550,Historical!$B$7:$B$1192,0)))^(1/3)-1)*100)</f>
        <v>5.343218065147215</v>
      </c>
      <c r="U550" s="474">
        <f>IF(INDEX(Historical!$H$7:$H$1190,MATCH(B550,Historical!$B$7:$B$1192,0))=0,"n/a",((INDEX(Historical!$C$7:$C$1190,MATCH(B550,Historical!$B$7:$B$1192,0))/INDEX(Historical!$H$7:$H$1190,MATCH(B550,Historical!$B$7:$B$1192,0)))^(1/5)-1)*100)</f>
        <v>5.6689783679528372</v>
      </c>
      <c r="V550" s="474">
        <f>IF(INDEX(Historical!$M$7:$M$1190,MATCH(B550,Historical!$B$7:$B$1192,0))=0,"n/a",((INDEX(Historical!$C$7:$C$1190,MATCH(B550,Historical!$B$7:$B$1192,0))/INDEX(Historical!$M$7:$M$1190,MATCH(B550,Historical!$B$7:$B$1192,0)))^(1/10)-1)*100)</f>
        <v>6.6740744793645224</v>
      </c>
      <c r="W550" s="475">
        <f t="shared" si="142"/>
        <v>0.84940292252965888</v>
      </c>
      <c r="X550" s="476" t="str">
        <f t="shared" si="143"/>
        <v>n/a</v>
      </c>
      <c r="Y550" s="445"/>
      <c r="Z550" s="430">
        <f t="shared" si="144"/>
        <v>66.929133858267704</v>
      </c>
      <c r="AA550" s="581">
        <f t="shared" si="145"/>
        <v>16.362204724409448</v>
      </c>
      <c r="AB550" s="406">
        <v>12</v>
      </c>
      <c r="AC550" s="568">
        <v>1.27</v>
      </c>
      <c r="AD550" s="568" t="s">
        <v>135</v>
      </c>
      <c r="AE550" s="568">
        <v>2.1</v>
      </c>
      <c r="AF550" s="568">
        <v>0.74</v>
      </c>
      <c r="AG550" s="568">
        <v>4.5699999999999994</v>
      </c>
      <c r="AH550" s="568">
        <v>20</v>
      </c>
      <c r="AI550" s="568">
        <v>18.399999999999999</v>
      </c>
      <c r="AJ550" s="568">
        <v>-12.839999999999998</v>
      </c>
      <c r="AK550" s="568" t="s">
        <v>135</v>
      </c>
      <c r="AL550" s="576">
        <v>3010</v>
      </c>
      <c r="AM550" s="571">
        <v>1.63</v>
      </c>
      <c r="AN550" s="568">
        <v>0.31</v>
      </c>
      <c r="AO550" s="510">
        <f t="shared" si="146"/>
        <v>-6.6027547491418854</v>
      </c>
      <c r="AP550" s="511">
        <f t="shared" si="147"/>
        <v>9.7594499752675627</v>
      </c>
      <c r="AQ550" s="582">
        <f t="shared" si="148"/>
        <v>-26.642332837094983</v>
      </c>
      <c r="AR550" s="430">
        <f>INDEX(Historical!$C$7:$C$1190,MATCH(B550,Historical!$B$7:$B$1214,0))*IF(AH550="n/a",1.03,IF(AH550&lt;0,1.01,IF(AH550&gt;10,1.1,(1+AH550/100))))</f>
        <v>0.91300000000000003</v>
      </c>
      <c r="AS550" s="581">
        <f t="shared" si="149"/>
        <v>1.0043000000000002</v>
      </c>
      <c r="AT550" s="581">
        <f t="shared" si="154"/>
        <v>1.0344290000000003</v>
      </c>
      <c r="AU550" s="581">
        <f t="shared" si="154"/>
        <v>1.0654618700000003</v>
      </c>
      <c r="AV550" s="581">
        <f t="shared" si="154"/>
        <v>1.0974257261000002</v>
      </c>
      <c r="AW550" s="430">
        <f t="shared" si="150"/>
        <v>5.1146165961000003</v>
      </c>
      <c r="AX550" s="516">
        <f t="shared" si="151"/>
        <v>24.613169374879693</v>
      </c>
      <c r="AY550" s="606">
        <v>0.99</v>
      </c>
      <c r="AZ550" s="571">
        <v>20.810000000000002</v>
      </c>
      <c r="BA550" s="571">
        <v>-19.919999999999998</v>
      </c>
      <c r="BB550" s="571">
        <v>5.48</v>
      </c>
      <c r="BC550" s="571">
        <v>-0.04</v>
      </c>
      <c r="BD550" s="591"/>
      <c r="BE550" s="421">
        <v>2012</v>
      </c>
      <c r="BF550" s="421">
        <f t="shared" si="153"/>
        <v>1</v>
      </c>
      <c r="BG550" s="578">
        <v>0.59</v>
      </c>
      <c r="BH550" t="s">
        <v>3876</v>
      </c>
      <c r="BI550" t="s">
        <v>3877</v>
      </c>
    </row>
    <row r="551" spans="1:61" s="8" customFormat="1" ht="12.75" customHeight="1" x14ac:dyDescent="0.25">
      <c r="A551" s="95" t="s">
        <v>4485</v>
      </c>
      <c r="B551" s="409" t="s">
        <v>1571</v>
      </c>
      <c r="C551" s="734" t="s">
        <v>130</v>
      </c>
      <c r="D551" s="734" t="s">
        <v>3653</v>
      </c>
      <c r="E551" s="504">
        <v>13</v>
      </c>
      <c r="F551" s="33">
        <v>410</v>
      </c>
      <c r="G551" s="33" t="s">
        <v>105</v>
      </c>
      <c r="H551" s="33" t="s">
        <v>105</v>
      </c>
      <c r="I551" s="573">
        <v>11.65</v>
      </c>
      <c r="J551" s="430">
        <f t="shared" si="139"/>
        <v>6.3519313304721035</v>
      </c>
      <c r="K551" s="575">
        <v>0.185</v>
      </c>
      <c r="L551" s="406">
        <v>4</v>
      </c>
      <c r="M551" s="423">
        <f t="shared" si="140"/>
        <v>0.74</v>
      </c>
      <c r="N551" s="183" t="s">
        <v>540</v>
      </c>
      <c r="O551" s="505">
        <v>0.17249999999999999</v>
      </c>
      <c r="P551" s="422">
        <v>45775</v>
      </c>
      <c r="Q551" s="422">
        <v>45784</v>
      </c>
      <c r="R551" s="423">
        <f t="shared" si="141"/>
        <v>7.2463768115942102</v>
      </c>
      <c r="S551" s="474">
        <f>IF(INDEX(Historical!$D$7:$D$1190,MATCH(B551,Historical!$B$7:$B$1192,0))=0,"n/a",(INDEX(Historical!$C$7:$C$1190,MATCH(B551,Historical!$B$7:$B$1192,0))/INDEX(Historical!$D$7:$D$1190,MATCH(B551,Historical!$B$7:$B$1192,0))-1)*100)</f>
        <v>6.25</v>
      </c>
      <c r="T551" s="474">
        <f>IF(INDEX(Historical!$F$7:$F$1190,MATCH(B551,Historical!$B$7:$B$1192,0))=0,"n/a",((INDEX(Historical!$C$7:$C$1190,MATCH(B551,Historical!$B$7:$B$1192,0))/INDEX(Historical!$F$7:$F$1190,MATCH(B551,Historical!$B$7:$B$1192,0)))^(1/3)-1)*100)</f>
        <v>6.6858844342181811</v>
      </c>
      <c r="U551" s="474">
        <f>IF(INDEX(Historical!$H$7:$H$1190,MATCH(B551,Historical!$B$7:$B$1192,0))=0,"n/a",((INDEX(Historical!$C$7:$C$1190,MATCH(B551,Historical!$B$7:$B$1192,0))/INDEX(Historical!$H$7:$H$1190,MATCH(B551,Historical!$B$7:$B$1192,0)))^(1/5)-1)*100)</f>
        <v>6.6646556321876327</v>
      </c>
      <c r="V551" s="474">
        <f>IF(INDEX(Historical!$M$7:$M$1190,MATCH(B551,Historical!$B$7:$B$1192,0))=0,"n/a",((INDEX(Historical!$C$7:$C$1190,MATCH(B551,Historical!$B$7:$B$1192,0))/INDEX(Historical!$M$7:$M$1190,MATCH(B551,Historical!$B$7:$B$1192,0)))^(1/10)-1)*100)</f>
        <v>7.0209943508566353</v>
      </c>
      <c r="W551" s="475">
        <f t="shared" si="142"/>
        <v>0.94924668773939047</v>
      </c>
      <c r="X551" s="476">
        <f t="shared" si="143"/>
        <v>0.31496482193703368</v>
      </c>
      <c r="Y551" s="574"/>
      <c r="Z551" s="430">
        <f t="shared" si="144"/>
        <v>48.051948051948052</v>
      </c>
      <c r="AA551" s="581">
        <f t="shared" si="145"/>
        <v>7.5649350649350646</v>
      </c>
      <c r="AB551" s="406">
        <v>9</v>
      </c>
      <c r="AC551" s="568">
        <v>1.54</v>
      </c>
      <c r="AD551" s="568" t="s">
        <v>135</v>
      </c>
      <c r="AE551" s="568">
        <v>0.22</v>
      </c>
      <c r="AF551" s="568">
        <v>1.1399999999999999</v>
      </c>
      <c r="AG551" s="568">
        <v>16.220000000000002</v>
      </c>
      <c r="AH551" s="568" t="s">
        <v>135</v>
      </c>
      <c r="AI551" s="568" t="s">
        <v>135</v>
      </c>
      <c r="AJ551" s="568">
        <v>21.16</v>
      </c>
      <c r="AK551" s="568" t="s">
        <v>135</v>
      </c>
      <c r="AL551" s="576">
        <v>391.51</v>
      </c>
      <c r="AM551" s="571">
        <v>18.360000000000003</v>
      </c>
      <c r="AN551" s="568">
        <v>0.84</v>
      </c>
      <c r="AO551" s="510">
        <f t="shared" si="146"/>
        <v>5.4516518977246724</v>
      </c>
      <c r="AP551" s="511">
        <f t="shared" si="147"/>
        <v>13.016586962659737</v>
      </c>
      <c r="AQ551" s="582">
        <f t="shared" si="148"/>
        <v>-38.089577348394457</v>
      </c>
      <c r="AR551" s="430">
        <f>INDEX(Historical!$C$7:$C$1190,MATCH(B551,Historical!$B$7:$B$1214,0))*IF(AH551="n/a",1.03,IF(AH551&lt;0,1.01,IF(AH551&gt;10,1.1,(1+AH551/100))))</f>
        <v>0.70040000000000002</v>
      </c>
      <c r="AS551" s="581">
        <f t="shared" si="149"/>
        <v>0.72141200000000005</v>
      </c>
      <c r="AT551" s="581">
        <f t="shared" si="154"/>
        <v>0.74305436000000002</v>
      </c>
      <c r="AU551" s="581">
        <f t="shared" si="154"/>
        <v>0.7653459908000001</v>
      </c>
      <c r="AV551" s="581">
        <f t="shared" si="154"/>
        <v>0.7883063705240001</v>
      </c>
      <c r="AW551" s="430">
        <f t="shared" si="150"/>
        <v>3.7185187213240001</v>
      </c>
      <c r="AX551" s="516">
        <f t="shared" si="151"/>
        <v>31.9186156336824</v>
      </c>
      <c r="AY551" s="606">
        <v>0.32</v>
      </c>
      <c r="AZ551" s="571">
        <v>7.4700000000000006</v>
      </c>
      <c r="BA551" s="571">
        <v>-15.27</v>
      </c>
      <c r="BB551" s="571">
        <v>-0.54</v>
      </c>
      <c r="BC551" s="571">
        <v>-4.2700000000000005</v>
      </c>
      <c r="BD551" s="591"/>
      <c r="BE551" s="421">
        <v>2013</v>
      </c>
      <c r="BF551" s="421">
        <f t="shared" si="153"/>
        <v>1</v>
      </c>
      <c r="BG551" s="578">
        <v>5.82</v>
      </c>
      <c r="BH551" t="s">
        <v>3876</v>
      </c>
      <c r="BI551" t="s">
        <v>3877</v>
      </c>
    </row>
    <row r="552" spans="1:61" s="8" customFormat="1" ht="12.75" customHeight="1" x14ac:dyDescent="0.25">
      <c r="A552" s="8" t="s">
        <v>4487</v>
      </c>
      <c r="B552" s="409" t="s">
        <v>327</v>
      </c>
      <c r="C552" s="734" t="s">
        <v>122</v>
      </c>
      <c r="D552" s="734" t="s">
        <v>3518</v>
      </c>
      <c r="E552" s="504">
        <v>47</v>
      </c>
      <c r="F552" s="33">
        <v>57</v>
      </c>
      <c r="G552" s="33" t="s">
        <v>36</v>
      </c>
      <c r="H552" s="33" t="s">
        <v>36</v>
      </c>
      <c r="I552" s="568">
        <v>365.83</v>
      </c>
      <c r="J552" s="430">
        <f t="shared" si="139"/>
        <v>0.86378919170106339</v>
      </c>
      <c r="K552" s="575">
        <v>0.79</v>
      </c>
      <c r="L552" s="406">
        <v>4</v>
      </c>
      <c r="M552" s="423">
        <f t="shared" si="140"/>
        <v>3.16</v>
      </c>
      <c r="N552" s="183" t="s">
        <v>224</v>
      </c>
      <c r="O552" s="505">
        <v>0.71499999999999997</v>
      </c>
      <c r="P552" s="422">
        <v>45719</v>
      </c>
      <c r="Q552" s="422">
        <v>45730</v>
      </c>
      <c r="R552" s="423">
        <f t="shared" si="141"/>
        <v>10.489510489510499</v>
      </c>
      <c r="S552" s="474">
        <f>IF(INDEX(Historical!$D$7:$D$1190,MATCH(B552,Historical!$B$7:$B$1192,0))=0,"n/a",(INDEX(Historical!$C$7:$C$1190,MATCH(B552,Historical!$B$7:$B$1192,0))/INDEX(Historical!$D$7:$D$1190,MATCH(B552,Historical!$B$7:$B$1192,0))-1)*100)</f>
        <v>18.181818181818187</v>
      </c>
      <c r="T552" s="474">
        <f>IF(INDEX(Historical!$F$7:$F$1190,MATCH(B552,Historical!$B$7:$B$1192,0))=0,"n/a",((INDEX(Historical!$C$7:$C$1190,MATCH(B552,Historical!$B$7:$B$1192,0))/INDEX(Historical!$F$7:$F$1190,MATCH(B552,Historical!$B$7:$B$1192,0)))^(1/3)-1)*100)</f>
        <v>9.1392883061105721</v>
      </c>
      <c r="U552" s="474">
        <f>IF(INDEX(Historical!$H$7:$H$1190,MATCH(B552,Historical!$B$7:$B$1192,0))=0,"n/a",((INDEX(Historical!$C$7:$C$1190,MATCH(B552,Historical!$B$7:$B$1192,0))/INDEX(Historical!$H$7:$H$1190,MATCH(B552,Historical!$B$7:$B$1192,0)))^(1/5)-1)*100)</f>
        <v>13.676258412878406</v>
      </c>
      <c r="V552" s="474">
        <f>IF(INDEX(Historical!$M$7:$M$1190,MATCH(B552,Historical!$B$7:$B$1192,0))=0,"n/a",((INDEX(Historical!$C$7:$C$1190,MATCH(B552,Historical!$B$7:$B$1192,0))/INDEX(Historical!$M$7:$M$1190,MATCH(B552,Historical!$B$7:$B$1192,0)))^(1/10)-1)*100)</f>
        <v>14.579378098253093</v>
      </c>
      <c r="W552" s="475">
        <f t="shared" si="142"/>
        <v>0.93805499251830915</v>
      </c>
      <c r="X552" s="476">
        <f t="shared" si="143"/>
        <v>0.98178452353757395</v>
      </c>
      <c r="Y552" s="405"/>
      <c r="Z552" s="430">
        <f t="shared" si="144"/>
        <v>31.380337636544191</v>
      </c>
      <c r="AA552" s="581">
        <f t="shared" si="145"/>
        <v>36.328699106256202</v>
      </c>
      <c r="AB552" s="406">
        <v>12</v>
      </c>
      <c r="AC552" s="568">
        <v>10.07</v>
      </c>
      <c r="AD552" s="568">
        <v>4.2300000000000004</v>
      </c>
      <c r="AE552" s="568">
        <v>3.95</v>
      </c>
      <c r="AF552" s="568">
        <v>20.72</v>
      </c>
      <c r="AG552" s="569">
        <v>62.43</v>
      </c>
      <c r="AH552" s="568">
        <v>0.24</v>
      </c>
      <c r="AI552" s="568">
        <v>12.43</v>
      </c>
      <c r="AJ552" s="568">
        <v>13.930000000000001</v>
      </c>
      <c r="AK552" s="568">
        <v>8.59</v>
      </c>
      <c r="AL552" s="576">
        <v>91210</v>
      </c>
      <c r="AM552" s="571">
        <v>7.16</v>
      </c>
      <c r="AN552" s="568">
        <v>3.09</v>
      </c>
      <c r="AO552" s="510">
        <f t="shared" si="146"/>
        <v>-21.788651501676732</v>
      </c>
      <c r="AP552" s="511">
        <f t="shared" si="147"/>
        <v>14.540047604579469</v>
      </c>
      <c r="AQ552" s="582">
        <f t="shared" si="148"/>
        <v>478.40034020338402</v>
      </c>
      <c r="AR552" s="430">
        <f>INDEX(Historical!$C$7:$C$1190,MATCH(B552,Historical!$B$7:$B$1214,0))*IF(AH552="n/a",1.03,IF(AH552&lt;0,1.01,IF(AH552&gt;10,1.1,(1+AH552/100))))</f>
        <v>2.8668639999999996</v>
      </c>
      <c r="AS552" s="581">
        <f t="shared" si="149"/>
        <v>3.1535503999999999</v>
      </c>
      <c r="AT552" s="581">
        <f t="shared" si="154"/>
        <v>3.42444037936</v>
      </c>
      <c r="AU552" s="581">
        <f t="shared" si="154"/>
        <v>3.7185998079470242</v>
      </c>
      <c r="AV552" s="581">
        <f t="shared" si="154"/>
        <v>4.0380275314496741</v>
      </c>
      <c r="AW552" s="430">
        <f t="shared" si="150"/>
        <v>17.201482118756697</v>
      </c>
      <c r="AX552" s="516">
        <f t="shared" si="151"/>
        <v>4.7020425112092221</v>
      </c>
      <c r="AY552" s="606">
        <v>1.19</v>
      </c>
      <c r="AZ552" s="571">
        <v>18.45</v>
      </c>
      <c r="BA552" s="571">
        <v>-8.64</v>
      </c>
      <c r="BB552" s="571">
        <v>4.43</v>
      </c>
      <c r="BC552" s="571">
        <v>3.5000000000000004</v>
      </c>
      <c r="BD552" s="591"/>
      <c r="BE552" s="421">
        <v>1979</v>
      </c>
      <c r="BF552" s="421">
        <f t="shared" si="153"/>
        <v>5</v>
      </c>
      <c r="BG552" s="578">
        <v>10.37</v>
      </c>
      <c r="BH552" t="s">
        <v>3876</v>
      </c>
      <c r="BI552" t="s">
        <v>3877</v>
      </c>
    </row>
    <row r="553" spans="1:61" s="8" customFormat="1" ht="12.75" customHeight="1" x14ac:dyDescent="0.25">
      <c r="A553" s="88" t="s">
        <v>4488</v>
      </c>
      <c r="B553" s="409" t="s">
        <v>3327</v>
      </c>
      <c r="C553" s="734" t="s">
        <v>107</v>
      </c>
      <c r="D553" s="734" t="s">
        <v>117</v>
      </c>
      <c r="E553" s="504">
        <v>11</v>
      </c>
      <c r="F553" s="33">
        <v>480</v>
      </c>
      <c r="G553" s="33" t="s">
        <v>105</v>
      </c>
      <c r="H553" s="33" t="s">
        <v>105</v>
      </c>
      <c r="I553" s="573">
        <v>78.23</v>
      </c>
      <c r="J553" s="430">
        <f t="shared" si="139"/>
        <v>1.9429886232902978</v>
      </c>
      <c r="K553" s="575">
        <v>0.38</v>
      </c>
      <c r="L553" s="406">
        <v>4</v>
      </c>
      <c r="M553" s="423">
        <f t="shared" si="140"/>
        <v>1.52</v>
      </c>
      <c r="N553" s="183" t="s">
        <v>3623</v>
      </c>
      <c r="O553" s="505">
        <v>0.35</v>
      </c>
      <c r="P553" s="422">
        <v>45611</v>
      </c>
      <c r="Q553" s="422">
        <v>45628</v>
      </c>
      <c r="R553" s="423">
        <f t="shared" si="141"/>
        <v>8.5714285714285801</v>
      </c>
      <c r="S553" s="474">
        <f>IF(INDEX(Historical!$D$7:$D$1190,MATCH(B553,Historical!$B$7:$B$1192,0))=0,"n/a",(INDEX(Historical!$C$7:$C$1190,MATCH(B553,Historical!$B$7:$B$1192,0))/INDEX(Historical!$D$7:$D$1190,MATCH(B553,Historical!$B$7:$B$1192,0))-1)*100)</f>
        <v>14.399999999999991</v>
      </c>
      <c r="T553" s="474">
        <f>IF(INDEX(Historical!$F$7:$F$1190,MATCH(B553,Historical!$B$7:$B$1192,0))=0,"n/a",((INDEX(Historical!$C$7:$C$1190,MATCH(B553,Historical!$B$7:$B$1192,0))/INDEX(Historical!$F$7:$F$1190,MATCH(B553,Historical!$B$7:$B$1192,0)))^(1/3)-1)*100)</f>
        <v>11.557713479136765</v>
      </c>
      <c r="U553" s="474">
        <f>IF(INDEX(Historical!$H$7:$H$1190,MATCH(B553,Historical!$B$7:$B$1192,0))=0,"n/a",((INDEX(Historical!$C$7:$C$1190,MATCH(B553,Historical!$B$7:$B$1192,0))/INDEX(Historical!$H$7:$H$1190,MATCH(B553,Historical!$B$7:$B$1192,0)))^(1/5)-1)*100)</f>
        <v>11.494023713401802</v>
      </c>
      <c r="V553" s="474">
        <f>IF(INDEX(Historical!$M$7:$M$1190,MATCH(B553,Historical!$B$7:$B$1192,0))=0,"n/a",((INDEX(Historical!$C$7:$C$1190,MATCH(B553,Historical!$B$7:$B$1192,0))/INDEX(Historical!$M$7:$M$1190,MATCH(B553,Historical!$B$7:$B$1192,0)))^(1/10)-1)*100)</f>
        <v>10.434817238336326</v>
      </c>
      <c r="W553" s="475">
        <f t="shared" si="142"/>
        <v>1.1015069503253083</v>
      </c>
      <c r="X553" s="476" t="str">
        <f t="shared" si="143"/>
        <v>n/a</v>
      </c>
      <c r="Y553" s="439"/>
      <c r="Z553" s="430">
        <f t="shared" si="144"/>
        <v>24.877250409165303</v>
      </c>
      <c r="AA553" s="581">
        <f t="shared" si="145"/>
        <v>12.803600654664484</v>
      </c>
      <c r="AB553" s="406">
        <v>12</v>
      </c>
      <c r="AC553" s="568">
        <v>6.11</v>
      </c>
      <c r="AD553" s="568">
        <v>0.33</v>
      </c>
      <c r="AE553" s="568">
        <v>0.93</v>
      </c>
      <c r="AF553" s="568">
        <v>1.5</v>
      </c>
      <c r="AG553" s="568">
        <v>12.19</v>
      </c>
      <c r="AH553" s="568">
        <v>109.69</v>
      </c>
      <c r="AI553" s="568">
        <v>19.420000000000002</v>
      </c>
      <c r="AJ553" s="568">
        <v>-6.54</v>
      </c>
      <c r="AK553" s="568">
        <v>38.39</v>
      </c>
      <c r="AL553" s="576">
        <v>4760</v>
      </c>
      <c r="AM553" s="571">
        <v>0.89</v>
      </c>
      <c r="AN553" s="568">
        <v>0.27</v>
      </c>
      <c r="AO553" s="510">
        <f t="shared" si="146"/>
        <v>0.63341168202761544</v>
      </c>
      <c r="AP553" s="511">
        <f t="shared" si="147"/>
        <v>13.437012336692099</v>
      </c>
      <c r="AQ553" s="582">
        <f t="shared" si="148"/>
        <v>-7.610965099876033</v>
      </c>
      <c r="AR553" s="430">
        <f>INDEX(Historical!$C$7:$C$1190,MATCH(B553,Historical!$B$7:$B$1214,0))*IF(AH553="n/a",1.03,IF(AH553&lt;0,1.01,IF(AH553&gt;10,1.1,(1+AH553/100))))</f>
        <v>1.573</v>
      </c>
      <c r="AS553" s="581">
        <f t="shared" si="149"/>
        <v>1.7303000000000002</v>
      </c>
      <c r="AT553" s="581">
        <f t="shared" si="154"/>
        <v>1.9033300000000004</v>
      </c>
      <c r="AU553" s="581">
        <f t="shared" si="154"/>
        <v>2.0936630000000007</v>
      </c>
      <c r="AV553" s="581">
        <f t="shared" si="154"/>
        <v>2.3030293000000008</v>
      </c>
      <c r="AW553" s="430">
        <f t="shared" si="150"/>
        <v>9.6033223000000021</v>
      </c>
      <c r="AX553" s="516">
        <f t="shared" si="151"/>
        <v>12.275753930717118</v>
      </c>
      <c r="AY553" s="606">
        <v>0.43</v>
      </c>
      <c r="AZ553" s="571">
        <v>9.0300000000000011</v>
      </c>
      <c r="BA553" s="571">
        <v>-24.46</v>
      </c>
      <c r="BB553" s="571">
        <v>-4.78</v>
      </c>
      <c r="BC553" s="571">
        <v>-11.1</v>
      </c>
      <c r="BD553" s="591"/>
      <c r="BE553" s="421">
        <v>2014</v>
      </c>
      <c r="BF553" s="421">
        <f t="shared" si="153"/>
        <v>1</v>
      </c>
      <c r="BG553" s="578">
        <v>3.0700000000000003</v>
      </c>
      <c r="BH553" t="s">
        <v>3876</v>
      </c>
      <c r="BI553" t="s">
        <v>3877</v>
      </c>
    </row>
    <row r="554" spans="1:61" s="8" customFormat="1" ht="12.75" customHeight="1" x14ac:dyDescent="0.25">
      <c r="A554" s="577" t="s">
        <v>4611</v>
      </c>
      <c r="B554" s="409" t="s">
        <v>4606</v>
      </c>
      <c r="C554" s="734" t="s">
        <v>3656</v>
      </c>
      <c r="D554" s="734" t="s">
        <v>498</v>
      </c>
      <c r="E554" s="504">
        <v>9</v>
      </c>
      <c r="F554" s="33">
        <v>529</v>
      </c>
      <c r="G554" s="33" t="s">
        <v>105</v>
      </c>
      <c r="H554" s="33" t="s">
        <v>105</v>
      </c>
      <c r="I554" s="573">
        <v>23.64</v>
      </c>
      <c r="J554" s="430">
        <f t="shared" si="139"/>
        <v>4.5685279187817267</v>
      </c>
      <c r="K554" s="575">
        <v>0.27</v>
      </c>
      <c r="L554" s="406">
        <v>4</v>
      </c>
      <c r="M554" s="423">
        <f t="shared" si="140"/>
        <v>1.08</v>
      </c>
      <c r="N554" s="183" t="s">
        <v>495</v>
      </c>
      <c r="O554" s="505">
        <v>0.26600000000000001</v>
      </c>
      <c r="P554" s="422">
        <v>45601</v>
      </c>
      <c r="Q554" s="422">
        <v>45617</v>
      </c>
      <c r="R554" s="423">
        <f t="shared" si="141"/>
        <v>1.5037593984962419</v>
      </c>
      <c r="S554" s="474">
        <f>IF(INDEX(Historical!$D$7:$D$1190,MATCH(B554,Historical!$B$7:$B$1192,0))=0,"n/a",(INDEX(Historical!$C$7:$C$1190,MATCH(B554,Historical!$B$7:$B$1192,0))/INDEX(Historical!$D$7:$D$1190,MATCH(B554,Historical!$B$7:$B$1192,0))-1)*100)</f>
        <v>7.6612903225806495</v>
      </c>
      <c r="T554" s="474">
        <f>IF(INDEX(Historical!$F$7:$F$1190,MATCH(B554,Historical!$B$7:$B$1192,0))=0,"n/a",((INDEX(Historical!$C$7:$C$1190,MATCH(B554,Historical!$B$7:$B$1192,0))/INDEX(Historical!$F$7:$F$1190,MATCH(B554,Historical!$B$7:$B$1192,0)))^(1/3)-1)*100)</f>
        <v>17.50721324911666</v>
      </c>
      <c r="U554" s="474">
        <f>IF(INDEX(Historical!$H$7:$H$1190,MATCH(B554,Historical!$B$7:$B$1192,0))=0,"n/a",((INDEX(Historical!$C$7:$C$1190,MATCH(B554,Historical!$B$7:$B$1192,0))/INDEX(Historical!$H$7:$H$1190,MATCH(B554,Historical!$B$7:$B$1192,0)))^(1/5)-1)*100)</f>
        <v>16.573652789717809</v>
      </c>
      <c r="V554" s="474" t="str">
        <f>IF(INDEX(Historical!$M$7:$M$1190,MATCH(B554,Historical!$B$7:$B$1192,0))=0,"n/a",((INDEX(Historical!$C$7:$C$1190,MATCH(B554,Historical!$B$7:$B$1192,0))/INDEX(Historical!$M$7:$M$1190,MATCH(B554,Historical!$B$7:$B$1192,0)))^(1/10)-1)*100)</f>
        <v>n/a</v>
      </c>
      <c r="W554" s="475" t="str">
        <f t="shared" si="142"/>
        <v>n/a</v>
      </c>
      <c r="X554" s="476" t="str">
        <f t="shared" si="143"/>
        <v>n/a</v>
      </c>
      <c r="Y554" s="451"/>
      <c r="Z554" s="430" t="str">
        <f t="shared" si="144"/>
        <v>n/a</v>
      </c>
      <c r="AA554" s="581" t="str">
        <f t="shared" si="145"/>
        <v>n/a</v>
      </c>
      <c r="AB554" s="406">
        <v>12</v>
      </c>
      <c r="AC554" s="568">
        <v>-5.31</v>
      </c>
      <c r="AD554" s="568" t="s">
        <v>135</v>
      </c>
      <c r="AE554" s="568">
        <v>0.93</v>
      </c>
      <c r="AF554" s="568">
        <v>0.7</v>
      </c>
      <c r="AG554" s="568">
        <v>-38.190000000000005</v>
      </c>
      <c r="AH554" s="568">
        <v>145.21</v>
      </c>
      <c r="AI554" s="568">
        <v>10.71</v>
      </c>
      <c r="AJ554" s="568" t="s">
        <v>135</v>
      </c>
      <c r="AK554" s="568" t="s">
        <v>135</v>
      </c>
      <c r="AL554" s="576">
        <v>7960</v>
      </c>
      <c r="AM554" s="571">
        <v>2</v>
      </c>
      <c r="AN554" s="568">
        <v>0.9</v>
      </c>
      <c r="AO554" s="510" t="str">
        <f t="shared" si="146"/>
        <v>n/a</v>
      </c>
      <c r="AP554" s="511">
        <f t="shared" si="147"/>
        <v>21.142180708499534</v>
      </c>
      <c r="AQ554" s="582" t="str">
        <f t="shared" si="148"/>
        <v>n/a</v>
      </c>
      <c r="AR554" s="430">
        <f>INDEX(Historical!$C$7:$C$1190,MATCH(B554,Historical!$B$7:$B$1214,0))*IF(AH554="n/a",1.03,IF(AH554&lt;0,1.01,IF(AH554&gt;10,1.1,(1+AH554/100))))</f>
        <v>1.1748000000000001</v>
      </c>
      <c r="AS554" s="581">
        <f t="shared" si="149"/>
        <v>1.2922800000000001</v>
      </c>
      <c r="AT554" s="581">
        <f t="shared" si="154"/>
        <v>1.3310484000000002</v>
      </c>
      <c r="AU554" s="581">
        <f t="shared" si="154"/>
        <v>1.3709798520000003</v>
      </c>
      <c r="AV554" s="581">
        <f t="shared" si="154"/>
        <v>1.4121092475600003</v>
      </c>
      <c r="AW554" s="430">
        <f t="shared" si="150"/>
        <v>6.581217499560001</v>
      </c>
      <c r="AX554" s="516">
        <f t="shared" si="151"/>
        <v>27.839329524365485</v>
      </c>
      <c r="AY554" s="606">
        <v>0.95</v>
      </c>
      <c r="AZ554" s="571">
        <v>26.479999999999997</v>
      </c>
      <c r="BA554" s="571">
        <v>-28.58</v>
      </c>
      <c r="BB554" s="571">
        <v>3</v>
      </c>
      <c r="BC554" s="571">
        <v>2.2999999999999998</v>
      </c>
      <c r="BD554" s="591"/>
      <c r="BE554" s="421">
        <v>2016</v>
      </c>
      <c r="BF554" s="421">
        <f t="shared" si="153"/>
        <v>1</v>
      </c>
      <c r="BG554" s="578">
        <v>-9.1399999999999988</v>
      </c>
      <c r="BH554" t="s">
        <v>3876</v>
      </c>
      <c r="BI554" t="s">
        <v>3877</v>
      </c>
    </row>
    <row r="555" spans="1:61" s="8" customFormat="1" ht="12.75" customHeight="1" x14ac:dyDescent="0.25">
      <c r="A555" s="8" t="s">
        <v>4490</v>
      </c>
      <c r="B555" s="409" t="s">
        <v>609</v>
      </c>
      <c r="C555" s="734" t="s">
        <v>127</v>
      </c>
      <c r="D555" s="734" t="s">
        <v>3642</v>
      </c>
      <c r="E555" s="504">
        <v>28</v>
      </c>
      <c r="F555" s="33">
        <v>132</v>
      </c>
      <c r="G555" s="33" t="s">
        <v>36</v>
      </c>
      <c r="H555" s="33" t="s">
        <v>114</v>
      </c>
      <c r="I555" s="573">
        <v>110.51</v>
      </c>
      <c r="J555" s="430">
        <f t="shared" si="139"/>
        <v>3.9815401321147408</v>
      </c>
      <c r="K555" s="579">
        <v>1.1000000000000001</v>
      </c>
      <c r="L555" s="406">
        <v>4</v>
      </c>
      <c r="M555" s="423">
        <f t="shared" si="140"/>
        <v>4.4000000000000004</v>
      </c>
      <c r="N555" s="183" t="s">
        <v>118</v>
      </c>
      <c r="O555" s="506">
        <v>1.08</v>
      </c>
      <c r="P555" s="422">
        <v>45884</v>
      </c>
      <c r="Q555" s="422">
        <v>45902</v>
      </c>
      <c r="R555" s="423">
        <f t="shared" si="141"/>
        <v>1.8518518518518534</v>
      </c>
      <c r="S555" s="474">
        <f>IF(INDEX(Historical!$D$7:$D$1190,MATCH(B555,Historical!$B$7:$B$1192,0))=0,"n/a",(INDEX(Historical!$C$7:$C$1190,MATCH(B555,Historical!$B$7:$B$1192,0))/INDEX(Historical!$D$7:$D$1190,MATCH(B555,Historical!$B$7:$B$1192,0))-1)*100)</f>
        <v>2.8846153846153966</v>
      </c>
      <c r="T555" s="474">
        <f>IF(INDEX(Historical!$F$7:$F$1190,MATCH(B555,Historical!$B$7:$B$1192,0))=0,"n/a",((INDEX(Historical!$C$7:$C$1190,MATCH(B555,Historical!$B$7:$B$1192,0))/INDEX(Historical!$F$7:$F$1190,MATCH(B555,Historical!$B$7:$B$1192,0)))^(1/3)-1)*100)</f>
        <v>4.2279005048869056</v>
      </c>
      <c r="U555" s="474">
        <f>IF(INDEX(Historical!$H$7:$H$1190,MATCH(B555,Historical!$B$7:$B$1192,0))=0,"n/a",((INDEX(Historical!$C$7:$C$1190,MATCH(B555,Historical!$B$7:$B$1192,0))/INDEX(Historical!$H$7:$H$1190,MATCH(B555,Historical!$B$7:$B$1192,0)))^(1/5)-1)*100)</f>
        <v>4.3454542550626307</v>
      </c>
      <c r="V555" s="474">
        <f>IF(INDEX(Historical!$M$7:$M$1190,MATCH(B555,Historical!$B$7:$B$1192,0))=0,"n/a",((INDEX(Historical!$C$7:$C$1190,MATCH(B555,Historical!$B$7:$B$1192,0))/INDEX(Historical!$M$7:$M$1190,MATCH(B555,Historical!$B$7:$B$1192,0)))^(1/10)-1)*100)</f>
        <v>5.7804461153037057</v>
      </c>
      <c r="W555" s="475">
        <f t="shared" si="142"/>
        <v>0.75175067259221739</v>
      </c>
      <c r="X555" s="476" t="str">
        <f t="shared" si="143"/>
        <v>n/a</v>
      </c>
      <c r="Y555" s="574"/>
      <c r="Z555" s="430" t="str">
        <f t="shared" si="144"/>
        <v>n/a</v>
      </c>
      <c r="AA555" s="581" t="str">
        <f t="shared" si="145"/>
        <v>n/a</v>
      </c>
      <c r="AB555" s="406">
        <v>4</v>
      </c>
      <c r="AC555" s="568">
        <v>-13.72</v>
      </c>
      <c r="AD555" s="568" t="s">
        <v>135</v>
      </c>
      <c r="AE555" s="568">
        <v>1.35</v>
      </c>
      <c r="AF555" s="568">
        <v>1.99</v>
      </c>
      <c r="AG555" s="568">
        <v>-21.32</v>
      </c>
      <c r="AH555" s="568">
        <v>-9.84</v>
      </c>
      <c r="AI555" s="568">
        <v>8.92</v>
      </c>
      <c r="AJ555" s="568" t="s">
        <v>135</v>
      </c>
      <c r="AK555" s="568">
        <v>1.81</v>
      </c>
      <c r="AL555" s="576">
        <v>11790</v>
      </c>
      <c r="AM555" s="571">
        <v>2.2800000000000002</v>
      </c>
      <c r="AN555" s="568">
        <v>1.37</v>
      </c>
      <c r="AO555" s="510" t="str">
        <f t="shared" si="146"/>
        <v>n/a</v>
      </c>
      <c r="AP555" s="511">
        <f t="shared" si="147"/>
        <v>8.3269943871773719</v>
      </c>
      <c r="AQ555" s="582" t="str">
        <f t="shared" si="148"/>
        <v>n/a</v>
      </c>
      <c r="AR555" s="430">
        <f>INDEX(Historical!$C$7:$C$1190,MATCH(B555,Historical!$B$7:$B$1214,0))*IF(AH555="n/a",1.03,IF(AH555&lt;0,1.01,IF(AH555&gt;10,1.1,(1+AH555/100))))</f>
        <v>4.3228</v>
      </c>
      <c r="AS555" s="581">
        <f t="shared" si="149"/>
        <v>4.7083937599999999</v>
      </c>
      <c r="AT555" s="581">
        <f t="shared" si="154"/>
        <v>4.7936156870559996</v>
      </c>
      <c r="AU555" s="581">
        <f t="shared" si="154"/>
        <v>4.8803801309917132</v>
      </c>
      <c r="AV555" s="581">
        <f t="shared" si="154"/>
        <v>4.9687150113626632</v>
      </c>
      <c r="AW555" s="430">
        <f t="shared" si="150"/>
        <v>23.673904589410377</v>
      </c>
      <c r="AX555" s="516">
        <f t="shared" si="151"/>
        <v>21.422409365134719</v>
      </c>
      <c r="AY555" s="606">
        <v>0.25</v>
      </c>
      <c r="AZ555" s="571">
        <v>18.45</v>
      </c>
      <c r="BA555" s="571">
        <v>-11.88</v>
      </c>
      <c r="BB555" s="571">
        <v>3.4099999999999997</v>
      </c>
      <c r="BC555" s="571">
        <v>0.8</v>
      </c>
      <c r="BD555" s="591"/>
      <c r="BE555" s="421">
        <v>1998</v>
      </c>
      <c r="BF555" s="421">
        <f t="shared" si="153"/>
        <v>3</v>
      </c>
      <c r="BG555" s="578">
        <v>-7.66</v>
      </c>
      <c r="BH555" t="s">
        <v>3876</v>
      </c>
      <c r="BI555" t="s">
        <v>3877</v>
      </c>
    </row>
    <row r="556" spans="1:61" s="8" customFormat="1" ht="12.75" customHeight="1" x14ac:dyDescent="0.25">
      <c r="A556" s="577" t="s">
        <v>4994</v>
      </c>
      <c r="B556" s="409" t="s">
        <v>762</v>
      </c>
      <c r="C556" s="734" t="s">
        <v>3636</v>
      </c>
      <c r="D556" s="734" t="s">
        <v>4811</v>
      </c>
      <c r="E556" s="504">
        <v>5</v>
      </c>
      <c r="F556" s="33">
        <v>672</v>
      </c>
      <c r="G556" s="33" t="s">
        <v>105</v>
      </c>
      <c r="H556" s="33" t="s">
        <v>105</v>
      </c>
      <c r="I556" s="573">
        <v>34.18</v>
      </c>
      <c r="J556" s="430">
        <f t="shared" si="139"/>
        <v>3.4230544177881801</v>
      </c>
      <c r="K556" s="575">
        <v>0.29249999999999998</v>
      </c>
      <c r="L556" s="406">
        <v>4</v>
      </c>
      <c r="M556" s="423">
        <f t="shared" si="140"/>
        <v>1.17</v>
      </c>
      <c r="N556" s="183" t="s">
        <v>106</v>
      </c>
      <c r="O556" s="505">
        <v>0.27500000000000002</v>
      </c>
      <c r="P556" s="422">
        <v>45777</v>
      </c>
      <c r="Q556" s="422">
        <v>45792</v>
      </c>
      <c r="R556" s="423">
        <f t="shared" si="141"/>
        <v>6.3636363636363491</v>
      </c>
      <c r="S556" s="474">
        <f>IF(INDEX(Historical!$D$7:$D$1190,MATCH(B556,Historical!$B$7:$B$1192,0))=0,"n/a",(INDEX(Historical!$C$7:$C$1190,MATCH(B556,Historical!$B$7:$B$1192,0))/INDEX(Historical!$D$7:$D$1190,MATCH(B556,Historical!$B$7:$B$1192,0))-1)*100)</f>
        <v>11.855670103092786</v>
      </c>
      <c r="T556" s="474">
        <f>IF(INDEX(Historical!$F$7:$F$1190,MATCH(B556,Historical!$B$7:$B$1192,0))=0,"n/a",((INDEX(Historical!$C$7:$C$1190,MATCH(B556,Historical!$B$7:$B$1192,0))/INDEX(Historical!$F$7:$F$1190,MATCH(B556,Historical!$B$7:$B$1192,0)))^(1/3)-1)*100)</f>
        <v>14.91442953785036</v>
      </c>
      <c r="U556" s="474">
        <f>IF(INDEX(Historical!$H$7:$H$1190,MATCH(B556,Historical!$B$7:$B$1192,0))=0,"n/a",((INDEX(Historical!$C$7:$C$1190,MATCH(B556,Historical!$B$7:$B$1192,0))/INDEX(Historical!$H$7:$H$1190,MATCH(B556,Historical!$B$7:$B$1192,0)))^(1/5)-1)*100)</f>
        <v>-5.1724217118331079</v>
      </c>
      <c r="V556" s="474">
        <f>IF(INDEX(Historical!$M$7:$M$1190,MATCH(B556,Historical!$B$7:$B$1192,0))=0,"n/a",((INDEX(Historical!$C$7:$C$1190,MATCH(B556,Historical!$B$7:$B$1192,0))/INDEX(Historical!$M$7:$M$1190,MATCH(B556,Historical!$B$7:$B$1192,0)))^(1/10)-1)*100)</f>
        <v>1.3910902395217084</v>
      </c>
      <c r="W556" s="475" t="str">
        <f t="shared" si="142"/>
        <v>n/a</v>
      </c>
      <c r="X556" s="476" t="str">
        <f t="shared" si="143"/>
        <v>n/a</v>
      </c>
      <c r="Y556" s="449"/>
      <c r="Z556" s="430">
        <f t="shared" si="144"/>
        <v>132.95454545454544</v>
      </c>
      <c r="AA556" s="581">
        <f t="shared" si="145"/>
        <v>38.840909090909093</v>
      </c>
      <c r="AB556" s="406">
        <v>12</v>
      </c>
      <c r="AC556" s="568">
        <v>0.88</v>
      </c>
      <c r="AD556" s="568">
        <v>5.07</v>
      </c>
      <c r="AE556" s="568">
        <v>7.04</v>
      </c>
      <c r="AF556" s="568">
        <v>6.09</v>
      </c>
      <c r="AG556" s="568">
        <v>16.78</v>
      </c>
      <c r="AH556" s="568">
        <v>4.3099999999999996</v>
      </c>
      <c r="AI556" s="568">
        <v>13.94</v>
      </c>
      <c r="AJ556" s="568">
        <v>-1.1599999999999999</v>
      </c>
      <c r="AK556" s="568">
        <v>7.6300000000000008</v>
      </c>
      <c r="AL556" s="576">
        <v>3870</v>
      </c>
      <c r="AM556" s="571">
        <v>2.4699999999999998</v>
      </c>
      <c r="AN556" s="568">
        <v>2.5299999999999998</v>
      </c>
      <c r="AO556" s="510">
        <f t="shared" si="146"/>
        <v>-40.590276384954024</v>
      </c>
      <c r="AP556" s="511">
        <f t="shared" si="147"/>
        <v>-1.7493672940449279</v>
      </c>
      <c r="AQ556" s="582">
        <f t="shared" si="148"/>
        <v>224.23663263023491</v>
      </c>
      <c r="AR556" s="430">
        <f>INDEX(Historical!$C$7:$C$1190,MATCH(B556,Historical!$B$7:$B$1214,0))*IF(AH556="n/a",1.03,IF(AH556&lt;0,1.01,IF(AH556&gt;10,1.1,(1+AH556/100))))</f>
        <v>1.1317634999999999</v>
      </c>
      <c r="AS556" s="581">
        <f t="shared" si="149"/>
        <v>1.24493985</v>
      </c>
      <c r="AT556" s="581">
        <f t="shared" si="154"/>
        <v>1.3399287605550001</v>
      </c>
      <c r="AU556" s="581">
        <f t="shared" si="154"/>
        <v>1.4421653249853466</v>
      </c>
      <c r="AV556" s="581">
        <f t="shared" si="154"/>
        <v>1.5522025392817285</v>
      </c>
      <c r="AW556" s="430">
        <f t="shared" si="150"/>
        <v>6.7109999748220748</v>
      </c>
      <c r="AX556" s="516">
        <f t="shared" si="151"/>
        <v>19.634288984265872</v>
      </c>
      <c r="AY556" s="606">
        <v>1.33</v>
      </c>
      <c r="AZ556" s="571">
        <v>19.139999999999997</v>
      </c>
      <c r="BA556" s="571">
        <v>-9.02</v>
      </c>
      <c r="BB556" s="571">
        <v>7.6300000000000008</v>
      </c>
      <c r="BC556" s="571">
        <v>4.5199999999999996</v>
      </c>
      <c r="BD556" s="591"/>
      <c r="BE556" s="421">
        <v>2021</v>
      </c>
      <c r="BF556" s="421">
        <f t="shared" si="153"/>
        <v>0</v>
      </c>
      <c r="BG556" s="578">
        <v>4.2</v>
      </c>
      <c r="BH556" t="s">
        <v>3876</v>
      </c>
      <c r="BI556" t="s">
        <v>3878</v>
      </c>
    </row>
    <row r="557" spans="1:61" s="8" customFormat="1" ht="12.75" customHeight="1" x14ac:dyDescent="0.25">
      <c r="A557" s="95" t="s">
        <v>744</v>
      </c>
      <c r="B557" s="409" t="s">
        <v>745</v>
      </c>
      <c r="C557" s="734" t="s">
        <v>122</v>
      </c>
      <c r="D557" s="734" t="s">
        <v>3655</v>
      </c>
      <c r="E557" s="504">
        <v>22</v>
      </c>
      <c r="F557" s="33">
        <v>174</v>
      </c>
      <c r="G557" s="33" t="s">
        <v>105</v>
      </c>
      <c r="H557" s="33" t="s">
        <v>105</v>
      </c>
      <c r="I557" s="573">
        <v>46.92</v>
      </c>
      <c r="J557" s="430">
        <f t="shared" si="139"/>
        <v>1.7050298380221656</v>
      </c>
      <c r="K557" s="575">
        <v>0.2</v>
      </c>
      <c r="L557" s="406">
        <v>4</v>
      </c>
      <c r="M557" s="423">
        <f t="shared" si="140"/>
        <v>0.8</v>
      </c>
      <c r="N557" s="183" t="s">
        <v>311</v>
      </c>
      <c r="O557" s="505">
        <v>0.19</v>
      </c>
      <c r="P557" s="422">
        <v>45733</v>
      </c>
      <c r="Q557" s="422">
        <v>45747</v>
      </c>
      <c r="R557" s="423">
        <f t="shared" si="141"/>
        <v>5.2631578947368469</v>
      </c>
      <c r="S557" s="474">
        <f>IF(INDEX(Historical!$D$7:$D$1190,MATCH(B557,Historical!$B$7:$B$1192,0))=0,"n/a",(INDEX(Historical!$C$7:$C$1190,MATCH(B557,Historical!$B$7:$B$1192,0))/INDEX(Historical!$D$7:$D$1190,MATCH(B557,Historical!$B$7:$B$1192,0))-1)*100)</f>
        <v>5.555555555555558</v>
      </c>
      <c r="T557" s="474">
        <f>IF(INDEX(Historical!$F$7:$F$1190,MATCH(B557,Historical!$B$7:$B$1192,0))=0,"n/a",((INDEX(Historical!$C$7:$C$1190,MATCH(B557,Historical!$B$7:$B$1192,0))/INDEX(Historical!$F$7:$F$1190,MATCH(B557,Historical!$B$7:$B$1192,0)))^(1/3)-1)*100)</f>
        <v>10.715524489384997</v>
      </c>
      <c r="U557" s="474">
        <f>IF(INDEX(Historical!$H$7:$H$1190,MATCH(B557,Historical!$B$7:$B$1192,0))=0,"n/a",((INDEX(Historical!$C$7:$C$1190,MATCH(B557,Historical!$B$7:$B$1192,0))/INDEX(Historical!$H$7:$H$1190,MATCH(B557,Historical!$B$7:$B$1192,0)))^(1/5)-1)*100)</f>
        <v>11.550670014054099</v>
      </c>
      <c r="V557" s="474">
        <f>IF(INDEX(Historical!$M$7:$M$1190,MATCH(B557,Historical!$B$7:$B$1192,0))=0,"n/a",((INDEX(Historical!$C$7:$C$1190,MATCH(B557,Historical!$B$7:$B$1192,0))/INDEX(Historical!$M$7:$M$1190,MATCH(B557,Historical!$B$7:$B$1192,0)))^(1/10)-1)*100)</f>
        <v>9.7410809684315147</v>
      </c>
      <c r="W557" s="475">
        <f t="shared" si="142"/>
        <v>1.1857688126694588</v>
      </c>
      <c r="X557" s="476">
        <f t="shared" si="143"/>
        <v>1.4051909992766545</v>
      </c>
      <c r="Y557" s="439"/>
      <c r="Z557" s="430">
        <f t="shared" si="144"/>
        <v>28.368794326241137</v>
      </c>
      <c r="AA557" s="581">
        <f t="shared" si="145"/>
        <v>16.638297872340427</v>
      </c>
      <c r="AB557" s="406">
        <v>12</v>
      </c>
      <c r="AC557" s="568">
        <v>2.82</v>
      </c>
      <c r="AD557" s="568">
        <v>1.87</v>
      </c>
      <c r="AE557" s="568">
        <v>0.81</v>
      </c>
      <c r="AF557" s="568">
        <v>2.2599999999999998</v>
      </c>
      <c r="AG557" s="568">
        <v>14.540000000000001</v>
      </c>
      <c r="AH557" s="568">
        <v>8.76</v>
      </c>
      <c r="AI557" s="568">
        <v>9.85</v>
      </c>
      <c r="AJ557" s="568">
        <v>8.2199999999999989</v>
      </c>
      <c r="AK557" s="568">
        <v>8.93</v>
      </c>
      <c r="AL557" s="576">
        <v>5020</v>
      </c>
      <c r="AM557" s="571">
        <v>17.380000000000003</v>
      </c>
      <c r="AN557" s="568">
        <v>2.27</v>
      </c>
      <c r="AO557" s="510">
        <f t="shared" si="146"/>
        <v>-3.3825980202641635</v>
      </c>
      <c r="AP557" s="511">
        <f t="shared" si="147"/>
        <v>13.255699852076264</v>
      </c>
      <c r="AQ557" s="582">
        <f t="shared" si="148"/>
        <v>29.275851816509647</v>
      </c>
      <c r="AR557" s="430">
        <f>INDEX(Historical!$C$7:$C$1190,MATCH(B557,Historical!$B$7:$B$1214,0))*IF(AH557="n/a",1.03,IF(AH557&lt;0,1.01,IF(AH557&gt;10,1.1,(1+AH557/100))))</f>
        <v>0.82657599999999998</v>
      </c>
      <c r="AS557" s="581">
        <f t="shared" si="149"/>
        <v>0.907993736</v>
      </c>
      <c r="AT557" s="581">
        <f t="shared" si="154"/>
        <v>0.98907757662479989</v>
      </c>
      <c r="AU557" s="581">
        <f t="shared" si="154"/>
        <v>1.0774022042173945</v>
      </c>
      <c r="AV557" s="581">
        <f t="shared" si="154"/>
        <v>1.1736142210540077</v>
      </c>
      <c r="AW557" s="430">
        <f t="shared" si="150"/>
        <v>4.9746637378962024</v>
      </c>
      <c r="AX557" s="516">
        <f t="shared" si="151"/>
        <v>10.602437634049878</v>
      </c>
      <c r="AY557" s="606">
        <v>0.71</v>
      </c>
      <c r="AZ557" s="571">
        <v>5.75</v>
      </c>
      <c r="BA557" s="571">
        <v>-19.3</v>
      </c>
      <c r="BB557" s="571">
        <v>-8.42</v>
      </c>
      <c r="BC557" s="571">
        <v>-10.76</v>
      </c>
      <c r="BD557" s="591"/>
      <c r="BE557" s="421">
        <v>2004</v>
      </c>
      <c r="BF557" s="421">
        <f t="shared" si="153"/>
        <v>2</v>
      </c>
      <c r="BG557" s="578">
        <v>3.53</v>
      </c>
      <c r="BH557" t="s">
        <v>3876</v>
      </c>
      <c r="BI557" t="s">
        <v>3877</v>
      </c>
    </row>
    <row r="558" spans="1:61" s="8" customFormat="1" ht="12.75" customHeight="1" x14ac:dyDescent="0.25">
      <c r="A558" s="95" t="s">
        <v>4492</v>
      </c>
      <c r="B558" s="409" t="s">
        <v>1554</v>
      </c>
      <c r="C558" s="734" t="s">
        <v>107</v>
      </c>
      <c r="D558" s="734" t="s">
        <v>3646</v>
      </c>
      <c r="E558" s="504">
        <v>14</v>
      </c>
      <c r="F558" s="33">
        <v>372</v>
      </c>
      <c r="G558" s="33" t="s">
        <v>105</v>
      </c>
      <c r="H558" s="33" t="s">
        <v>105</v>
      </c>
      <c r="I558" s="573">
        <v>57.53</v>
      </c>
      <c r="J558" s="430">
        <f t="shared" si="139"/>
        <v>1.7382235355466711</v>
      </c>
      <c r="K558" s="575">
        <v>0.25</v>
      </c>
      <c r="L558" s="406">
        <v>4</v>
      </c>
      <c r="M558" s="423">
        <f t="shared" si="140"/>
        <v>1</v>
      </c>
      <c r="N558" s="183" t="s">
        <v>206</v>
      </c>
      <c r="O558" s="505">
        <v>0.23</v>
      </c>
      <c r="P558" s="422">
        <v>45884</v>
      </c>
      <c r="Q558" s="422">
        <v>45898</v>
      </c>
      <c r="R558" s="423">
        <f t="shared" si="141"/>
        <v>8.6956521739130395</v>
      </c>
      <c r="S558" s="474">
        <f>IF(INDEX(Historical!$D$7:$D$1190,MATCH(B558,Historical!$B$7:$B$1192,0))=0,"n/a",(INDEX(Historical!$C$7:$C$1190,MATCH(B558,Historical!$B$7:$B$1192,0))/INDEX(Historical!$D$7:$D$1190,MATCH(B558,Historical!$B$7:$B$1192,0))-1)*100)</f>
        <v>4.7619047619047672</v>
      </c>
      <c r="T558" s="474">
        <f>IF(INDEX(Historical!$F$7:$F$1190,MATCH(B558,Historical!$B$7:$B$1192,0))=0,"n/a",((INDEX(Historical!$C$7:$C$1190,MATCH(B558,Historical!$B$7:$B$1192,0))/INDEX(Historical!$F$7:$F$1190,MATCH(B558,Historical!$B$7:$B$1192,0)))^(1/3)-1)*100)</f>
        <v>6.917810999860885</v>
      </c>
      <c r="U558" s="474">
        <f>IF(INDEX(Historical!$H$7:$H$1190,MATCH(B558,Historical!$B$7:$B$1192,0))=0,"n/a",((INDEX(Historical!$C$7:$C$1190,MATCH(B558,Historical!$B$7:$B$1192,0))/INDEX(Historical!$H$7:$H$1190,MATCH(B558,Historical!$B$7:$B$1192,0)))^(1/5)-1)*100)</f>
        <v>9.4608784223157549</v>
      </c>
      <c r="V558" s="474">
        <f>IF(INDEX(Historical!$M$7:$M$1190,MATCH(B558,Historical!$B$7:$B$1192,0))=0,"n/a",((INDEX(Historical!$C$7:$C$1190,MATCH(B558,Historical!$B$7:$B$1192,0))/INDEX(Historical!$M$7:$M$1190,MATCH(B558,Historical!$B$7:$B$1192,0)))^(1/10)-1)*100)</f>
        <v>10.30542524220699</v>
      </c>
      <c r="W558" s="475">
        <f t="shared" si="142"/>
        <v>0.91804832891006749</v>
      </c>
      <c r="X558" s="476">
        <f t="shared" si="143"/>
        <v>0.81629667146814111</v>
      </c>
      <c r="Y558" s="449"/>
      <c r="Z558" s="430">
        <f t="shared" si="144"/>
        <v>19.342359767891683</v>
      </c>
      <c r="AA558" s="581">
        <f t="shared" si="145"/>
        <v>11.127659574468085</v>
      </c>
      <c r="AB558" s="406">
        <v>12</v>
      </c>
      <c r="AC558" s="568">
        <v>5.17</v>
      </c>
      <c r="AD558" s="568" t="s">
        <v>135</v>
      </c>
      <c r="AE558" s="568">
        <v>2.13</v>
      </c>
      <c r="AF558" s="568">
        <v>1.19</v>
      </c>
      <c r="AG558" s="568">
        <v>11.29</v>
      </c>
      <c r="AH558" s="568">
        <v>8.82</v>
      </c>
      <c r="AI558" s="568">
        <v>14.430000000000001</v>
      </c>
      <c r="AJ558" s="568">
        <v>11.59</v>
      </c>
      <c r="AK558" s="568" t="s">
        <v>135</v>
      </c>
      <c r="AL558" s="576">
        <v>650.14</v>
      </c>
      <c r="AM558" s="571">
        <v>14.74</v>
      </c>
      <c r="AN558" s="568">
        <v>0.26</v>
      </c>
      <c r="AO558" s="510">
        <f t="shared" si="146"/>
        <v>7.1442383394341391E-2</v>
      </c>
      <c r="AP558" s="511">
        <f t="shared" si="147"/>
        <v>11.199101957862426</v>
      </c>
      <c r="AQ558" s="582">
        <f t="shared" si="148"/>
        <v>-23.284320323194486</v>
      </c>
      <c r="AR558" s="430">
        <f>INDEX(Historical!$C$7:$C$1190,MATCH(B558,Historical!$B$7:$B$1214,0))*IF(AH558="n/a",1.03,IF(AH558&lt;0,1.01,IF(AH558&gt;10,1.1,(1+AH558/100))))</f>
        <v>0.95761600000000002</v>
      </c>
      <c r="AS558" s="581">
        <f t="shared" si="149"/>
        <v>1.0533776000000001</v>
      </c>
      <c r="AT558" s="581">
        <f t="shared" si="154"/>
        <v>1.0849789280000002</v>
      </c>
      <c r="AU558" s="581">
        <f t="shared" si="154"/>
        <v>1.1175282958400001</v>
      </c>
      <c r="AV558" s="581">
        <f t="shared" si="154"/>
        <v>1.1510541447152001</v>
      </c>
      <c r="AW558" s="430">
        <f t="shared" si="150"/>
        <v>5.3645549685552005</v>
      </c>
      <c r="AX558" s="516">
        <f t="shared" si="151"/>
        <v>9.3247957040764824</v>
      </c>
      <c r="AY558" s="606">
        <v>1.03</v>
      </c>
      <c r="AZ558" s="571">
        <v>27.57</v>
      </c>
      <c r="BA558" s="571">
        <v>-16.239999999999998</v>
      </c>
      <c r="BB558" s="571">
        <v>3.8</v>
      </c>
      <c r="BC558" s="571">
        <v>2.2999999999999998</v>
      </c>
      <c r="BD558" s="591"/>
      <c r="BE558" s="421">
        <v>2012</v>
      </c>
      <c r="BF558" s="421">
        <f t="shared" si="153"/>
        <v>1</v>
      </c>
      <c r="BG558" s="578">
        <v>1.21</v>
      </c>
      <c r="BH558" t="s">
        <v>3876</v>
      </c>
      <c r="BI558" t="s">
        <v>3877</v>
      </c>
    </row>
    <row r="559" spans="1:61" s="8" customFormat="1" ht="12.75" customHeight="1" x14ac:dyDescent="0.25">
      <c r="A559" s="8" t="s">
        <v>4494</v>
      </c>
      <c r="B559" s="409" t="s">
        <v>1545</v>
      </c>
      <c r="C559" s="734" t="s">
        <v>111</v>
      </c>
      <c r="D559" s="734" t="s">
        <v>209</v>
      </c>
      <c r="E559" s="504">
        <v>15</v>
      </c>
      <c r="F559" s="33">
        <v>275</v>
      </c>
      <c r="G559" s="33" t="s">
        <v>36</v>
      </c>
      <c r="H559" s="33" t="s">
        <v>36</v>
      </c>
      <c r="I559" s="573">
        <v>325.24</v>
      </c>
      <c r="J559" s="430">
        <f t="shared" si="139"/>
        <v>2.631902595006764</v>
      </c>
      <c r="K559" s="575">
        <v>2.14</v>
      </c>
      <c r="L559" s="406">
        <v>4</v>
      </c>
      <c r="M559" s="423">
        <f t="shared" si="140"/>
        <v>8.56</v>
      </c>
      <c r="N559" s="183" t="s">
        <v>246</v>
      </c>
      <c r="O559" s="505">
        <v>1.86</v>
      </c>
      <c r="P559" s="422">
        <v>45617</v>
      </c>
      <c r="Q559" s="422">
        <v>45636</v>
      </c>
      <c r="R559" s="423">
        <f t="shared" si="141"/>
        <v>15.053763440860216</v>
      </c>
      <c r="S559" s="474">
        <f>IF(INDEX(Historical!$D$7:$D$1190,MATCH(B559,Historical!$B$7:$B$1192,0))=0,"n/a",(INDEX(Historical!$C$7:$C$1190,MATCH(B559,Historical!$B$7:$B$1192,0))/INDEX(Historical!$D$7:$D$1190,MATCH(B559,Historical!$B$7:$B$1192,0))-1)*100)</f>
        <v>14.880952380952372</v>
      </c>
      <c r="T559" s="474">
        <f>IF(INDEX(Historical!$F$7:$F$1190,MATCH(B559,Historical!$B$7:$B$1192,0))=0,"n/a",((INDEX(Historical!$C$7:$C$1190,MATCH(B559,Historical!$B$7:$B$1192,0))/INDEX(Historical!$F$7:$F$1190,MATCH(B559,Historical!$B$7:$B$1192,0)))^(1/3)-1)*100)</f>
        <v>14.744567517945416</v>
      </c>
      <c r="U559" s="474">
        <f>IF(INDEX(Historical!$H$7:$H$1190,MATCH(B559,Historical!$B$7:$B$1192,0))=0,"n/a",((INDEX(Historical!$C$7:$C$1190,MATCH(B559,Historical!$B$7:$B$1192,0))/INDEX(Historical!$H$7:$H$1190,MATCH(B559,Historical!$B$7:$B$1192,0)))^(1/5)-1)*100)</f>
        <v>14.457682968265061</v>
      </c>
      <c r="V559" s="474">
        <f>IF(INDEX(Historical!$M$7:$M$1190,MATCH(B559,Historical!$B$7:$B$1192,0))=0,"n/a",((INDEX(Historical!$C$7:$C$1190,MATCH(B559,Historical!$B$7:$B$1192,0))/INDEX(Historical!$M$7:$M$1190,MATCH(B559,Historical!$B$7:$B$1192,0)))^(1/10)-1)*100)</f>
        <v>15.357160442329887</v>
      </c>
      <c r="W559" s="475">
        <f t="shared" si="142"/>
        <v>0.9414294408499152</v>
      </c>
      <c r="X559" s="476">
        <f t="shared" si="143"/>
        <v>1.5250720430659346</v>
      </c>
      <c r="Y559" s="405"/>
      <c r="Z559" s="430">
        <f t="shared" si="144"/>
        <v>45.628997867803839</v>
      </c>
      <c r="AA559" s="581">
        <f t="shared" si="145"/>
        <v>17.336886993603411</v>
      </c>
      <c r="AB559" s="406">
        <v>12</v>
      </c>
      <c r="AC559" s="568">
        <v>18.760000000000002</v>
      </c>
      <c r="AD559" s="568">
        <v>4.24</v>
      </c>
      <c r="AE559" s="568">
        <v>3.35</v>
      </c>
      <c r="AF559" s="568">
        <v>2.97</v>
      </c>
      <c r="AG559" s="568">
        <v>18.18</v>
      </c>
      <c r="AH559" s="568">
        <v>-4.03</v>
      </c>
      <c r="AI559" s="568">
        <v>7.76</v>
      </c>
      <c r="AJ559" s="568">
        <v>9.48</v>
      </c>
      <c r="AK559" s="568">
        <v>4.09</v>
      </c>
      <c r="AL559" s="576">
        <v>16970</v>
      </c>
      <c r="AM559" s="571">
        <v>2.2200000000000002</v>
      </c>
      <c r="AN559" s="568">
        <v>0.23</v>
      </c>
      <c r="AO559" s="510">
        <f t="shared" si="146"/>
        <v>-0.24730143033158569</v>
      </c>
      <c r="AP559" s="511">
        <f t="shared" si="147"/>
        <v>17.089585563271825</v>
      </c>
      <c r="AQ559" s="582">
        <f t="shared" si="148"/>
        <v>51.276868131107548</v>
      </c>
      <c r="AR559" s="430">
        <f>INDEX(Historical!$C$7:$C$1190,MATCH(B559,Historical!$B$7:$B$1214,0))*IF(AH559="n/a",1.03,IF(AH559&lt;0,1.01,IF(AH559&gt;10,1.1,(1+AH559/100))))</f>
        <v>7.7972000000000001</v>
      </c>
      <c r="AS559" s="581">
        <f t="shared" si="149"/>
        <v>8.4022627199999995</v>
      </c>
      <c r="AT559" s="581">
        <f t="shared" si="154"/>
        <v>8.7459152652479997</v>
      </c>
      <c r="AU559" s="581">
        <f t="shared" si="154"/>
        <v>9.1036231995966421</v>
      </c>
      <c r="AV559" s="581">
        <f t="shared" si="154"/>
        <v>9.4759613884601439</v>
      </c>
      <c r="AW559" s="430">
        <f t="shared" si="150"/>
        <v>43.524962573304784</v>
      </c>
      <c r="AX559" s="516">
        <f t="shared" si="151"/>
        <v>13.382413778534247</v>
      </c>
      <c r="AY559" s="606">
        <v>0.76</v>
      </c>
      <c r="AZ559" s="571">
        <v>20.95</v>
      </c>
      <c r="BA559" s="571">
        <v>-13.01</v>
      </c>
      <c r="BB559" s="571">
        <v>1</v>
      </c>
      <c r="BC559" s="571">
        <v>-2.1800000000000002</v>
      </c>
      <c r="BD559" s="591"/>
      <c r="BE559" s="421">
        <v>2011</v>
      </c>
      <c r="BF559" s="421">
        <f t="shared" si="153"/>
        <v>1</v>
      </c>
      <c r="BG559" s="578">
        <v>12.53</v>
      </c>
      <c r="BH559" t="s">
        <v>3876</v>
      </c>
      <c r="BI559" t="s">
        <v>3877</v>
      </c>
    </row>
    <row r="560" spans="1:61" s="8" customFormat="1" ht="12.75" customHeight="1" x14ac:dyDescent="0.25">
      <c r="A560" s="577" t="s">
        <v>4638</v>
      </c>
      <c r="B560" s="409" t="s">
        <v>4633</v>
      </c>
      <c r="C560" s="734" t="s">
        <v>111</v>
      </c>
      <c r="D560" s="734" t="s">
        <v>3670</v>
      </c>
      <c r="E560" s="504">
        <v>8</v>
      </c>
      <c r="F560" s="33">
        <v>561</v>
      </c>
      <c r="G560" s="33" t="s">
        <v>105</v>
      </c>
      <c r="H560" s="33" t="s">
        <v>105</v>
      </c>
      <c r="I560" s="573">
        <v>24.72</v>
      </c>
      <c r="J560" s="430">
        <f t="shared" si="139"/>
        <v>1.5372168284789645</v>
      </c>
      <c r="K560" s="575">
        <v>9.5000000000000001E-2</v>
      </c>
      <c r="L560" s="406">
        <v>4</v>
      </c>
      <c r="M560" s="423">
        <f t="shared" si="140"/>
        <v>0.38</v>
      </c>
      <c r="N560" s="183" t="s">
        <v>126</v>
      </c>
      <c r="O560" s="505">
        <v>0.09</v>
      </c>
      <c r="P560" s="609">
        <v>45358</v>
      </c>
      <c r="Q560" s="609">
        <v>45391</v>
      </c>
      <c r="R560" s="423">
        <f t="shared" si="141"/>
        <v>5.5555555555555607</v>
      </c>
      <c r="S560" s="474">
        <f>IF(INDEX(Historical!$D$7:$D$1190,MATCH(B560,Historical!$B$7:$B$1192,0))=0,"n/a",(INDEX(Historical!$C$7:$C$1190,MATCH(B560,Historical!$B$7:$B$1192,0))/INDEX(Historical!$D$7:$D$1190,MATCH(B560,Historical!$B$7:$B$1192,0))-1)*100)</f>
        <v>7.1428571428571397</v>
      </c>
      <c r="T560" s="474">
        <f>IF(INDEX(Historical!$F$7:$F$1190,MATCH(B560,Historical!$B$7:$B$1192,0))=0,"n/a",((INDEX(Historical!$C$7:$C$1190,MATCH(B560,Historical!$B$7:$B$1192,0))/INDEX(Historical!$F$7:$F$1190,MATCH(B560,Historical!$B$7:$B$1192,0)))^(1/3)-1)*100)</f>
        <v>10.891823393038823</v>
      </c>
      <c r="U560" s="474">
        <f>IF(INDEX(Historical!$H$7:$H$1190,MATCH(B560,Historical!$B$7:$B$1192,0))=0,"n/a",((INDEX(Historical!$C$7:$C$1190,MATCH(B560,Historical!$B$7:$B$1192,0))/INDEX(Historical!$H$7:$H$1190,MATCH(B560,Historical!$B$7:$B$1192,0)))^(1/5)-1)*100)</f>
        <v>9.3362073943278112</v>
      </c>
      <c r="V560" s="474" t="str">
        <f>IF(INDEX(Historical!$M$7:$M$1190,MATCH(B560,Historical!$B$7:$B$1192,0))=0,"n/a",((INDEX(Historical!$C$7:$C$1190,MATCH(B560,Historical!$B$7:$B$1192,0))/INDEX(Historical!$M$7:$M$1190,MATCH(B560,Historical!$B$7:$B$1192,0)))^(1/10)-1)*100)</f>
        <v>n/a</v>
      </c>
      <c r="W560" s="475" t="str">
        <f t="shared" si="142"/>
        <v>n/a</v>
      </c>
      <c r="X560" s="476" t="str">
        <f t="shared" si="143"/>
        <v>n/a</v>
      </c>
      <c r="Y560" s="451"/>
      <c r="Z560" s="430">
        <f t="shared" si="144"/>
        <v>53.521126760563384</v>
      </c>
      <c r="AA560" s="581">
        <f t="shared" si="145"/>
        <v>34.816901408450704</v>
      </c>
      <c r="AB560" s="406">
        <v>12</v>
      </c>
      <c r="AC560" s="568">
        <v>0.71</v>
      </c>
      <c r="AD560" s="568">
        <v>0.87</v>
      </c>
      <c r="AE560" s="568">
        <v>0.79</v>
      </c>
      <c r="AF560" s="568">
        <v>1.47</v>
      </c>
      <c r="AG560" s="568">
        <v>4.2</v>
      </c>
      <c r="AH560" s="568">
        <v>20.53</v>
      </c>
      <c r="AI560" s="568">
        <v>61.83</v>
      </c>
      <c r="AJ560" s="568">
        <v>-4.33</v>
      </c>
      <c r="AK560" s="568">
        <v>39.83</v>
      </c>
      <c r="AL560" s="576">
        <v>4330</v>
      </c>
      <c r="AM560" s="571">
        <v>70.56</v>
      </c>
      <c r="AN560" s="568">
        <v>0.17</v>
      </c>
      <c r="AO560" s="510">
        <f t="shared" si="146"/>
        <v>-23.943477185643928</v>
      </c>
      <c r="AP560" s="511">
        <f t="shared" si="147"/>
        <v>10.873424222806776</v>
      </c>
      <c r="AQ560" s="582">
        <f t="shared" si="148"/>
        <v>50.821226137175834</v>
      </c>
      <c r="AR560" s="430">
        <f>INDEX(Historical!$C$7:$C$1190,MATCH(B560,Historical!$B$7:$B$1214,0))*IF(AH560="n/a",1.03,IF(AH560&lt;0,1.01,IF(AH560&gt;10,1.1,(1+AH560/100))))</f>
        <v>0.41250000000000003</v>
      </c>
      <c r="AS560" s="581">
        <f t="shared" si="149"/>
        <v>0.4537500000000001</v>
      </c>
      <c r="AT560" s="581">
        <f t="shared" si="154"/>
        <v>0.49912500000000015</v>
      </c>
      <c r="AU560" s="581">
        <f t="shared" si="154"/>
        <v>0.54903750000000018</v>
      </c>
      <c r="AV560" s="581">
        <f t="shared" si="154"/>
        <v>0.60394125000000021</v>
      </c>
      <c r="AW560" s="430">
        <f t="shared" si="150"/>
        <v>2.5183537500000006</v>
      </c>
      <c r="AX560" s="516">
        <f t="shared" si="151"/>
        <v>10.187515169902914</v>
      </c>
      <c r="AY560" s="606">
        <v>1.1100000000000001</v>
      </c>
      <c r="AZ560" s="571">
        <v>20.059999999999999</v>
      </c>
      <c r="BA560" s="571">
        <v>-27.08</v>
      </c>
      <c r="BB560" s="571">
        <v>-0.92999999999999994</v>
      </c>
      <c r="BC560" s="571">
        <v>-5.46</v>
      </c>
      <c r="BD560" s="591"/>
      <c r="BE560" s="421">
        <v>2017</v>
      </c>
      <c r="BF560" s="421">
        <f t="shared" si="153"/>
        <v>1</v>
      </c>
      <c r="BG560" s="578">
        <v>2.64</v>
      </c>
      <c r="BH560" t="s">
        <v>3876</v>
      </c>
      <c r="BI560" t="s">
        <v>3877</v>
      </c>
    </row>
    <row r="561" spans="1:61" s="8" customFormat="1" ht="12.75" customHeight="1" x14ac:dyDescent="0.25">
      <c r="A561" s="95" t="s">
        <v>4495</v>
      </c>
      <c r="B561" s="409" t="s">
        <v>2717</v>
      </c>
      <c r="C561" s="734" t="s">
        <v>107</v>
      </c>
      <c r="D561" s="734" t="s">
        <v>3652</v>
      </c>
      <c r="E561" s="504">
        <v>12</v>
      </c>
      <c r="F561" s="33">
        <v>454</v>
      </c>
      <c r="G561" s="33" t="s">
        <v>114</v>
      </c>
      <c r="H561" s="33" t="s">
        <v>114</v>
      </c>
      <c r="I561" s="573">
        <v>51.61</v>
      </c>
      <c r="J561" s="430">
        <f t="shared" si="139"/>
        <v>3.0226700251889174</v>
      </c>
      <c r="K561" s="575">
        <v>0.39</v>
      </c>
      <c r="L561" s="406">
        <v>4</v>
      </c>
      <c r="M561" s="423">
        <f t="shared" si="140"/>
        <v>1.56</v>
      </c>
      <c r="N561" s="183" t="s">
        <v>162</v>
      </c>
      <c r="O561" s="505">
        <v>0.38</v>
      </c>
      <c r="P561" s="422">
        <v>45736</v>
      </c>
      <c r="Q561" s="422">
        <v>45748</v>
      </c>
      <c r="R561" s="423">
        <f t="shared" si="141"/>
        <v>2.6315789473684235</v>
      </c>
      <c r="S561" s="474">
        <f>IF(INDEX(Historical!$D$7:$D$1190,MATCH(B561,Historical!$B$7:$B$1192,0))=0,"n/a",(INDEX(Historical!$C$7:$C$1190,MATCH(B561,Historical!$B$7:$B$1192,0))/INDEX(Historical!$D$7:$D$1190,MATCH(B561,Historical!$B$7:$B$1192,0))-1)*100)</f>
        <v>2.7027027027026973</v>
      </c>
      <c r="T561" s="474">
        <f>IF(INDEX(Historical!$F$7:$F$1190,MATCH(B561,Historical!$B$7:$B$1192,0))=0,"n/a",((INDEX(Historical!$C$7:$C$1190,MATCH(B561,Historical!$B$7:$B$1192,0))/INDEX(Historical!$F$7:$F$1190,MATCH(B561,Historical!$B$7:$B$1192,0)))^(1/3)-1)*100)</f>
        <v>4.8149469628073316</v>
      </c>
      <c r="U561" s="474">
        <f>IF(INDEX(Historical!$H$7:$H$1190,MATCH(B561,Historical!$B$7:$B$1192,0))=0,"n/a",((INDEX(Historical!$C$7:$C$1190,MATCH(B561,Historical!$B$7:$B$1192,0))/INDEX(Historical!$H$7:$H$1190,MATCH(B561,Historical!$B$7:$B$1192,0)))^(1/5)-1)*100)</f>
        <v>5.737527159162914</v>
      </c>
      <c r="V561" s="474">
        <f>IF(INDEX(Historical!$M$7:$M$1190,MATCH(B561,Historical!$B$7:$B$1192,0))=0,"n/a",((INDEX(Historical!$C$7:$C$1190,MATCH(B561,Historical!$B$7:$B$1192,0))/INDEX(Historical!$M$7:$M$1190,MATCH(B561,Historical!$B$7:$B$1192,0)))^(1/10)-1)*100)</f>
        <v>25.248450151530811</v>
      </c>
      <c r="W561" s="475">
        <f t="shared" si="142"/>
        <v>0.22724274657369606</v>
      </c>
      <c r="X561" s="476" t="str">
        <f t="shared" si="143"/>
        <v>n/a</v>
      </c>
      <c r="Y561" s="451" t="s">
        <v>4946</v>
      </c>
      <c r="Z561" s="430">
        <f t="shared" si="144"/>
        <v>29.94241842610365</v>
      </c>
      <c r="AA561" s="581">
        <f t="shared" si="145"/>
        <v>9.9059500959692901</v>
      </c>
      <c r="AB561" s="406">
        <v>12</v>
      </c>
      <c r="AC561" s="568">
        <v>5.21</v>
      </c>
      <c r="AD561" s="568">
        <v>0.87</v>
      </c>
      <c r="AE561" s="568">
        <v>1.96</v>
      </c>
      <c r="AF561" s="568">
        <v>1.41</v>
      </c>
      <c r="AG561" s="568">
        <v>14.71</v>
      </c>
      <c r="AH561" s="568">
        <v>23.77</v>
      </c>
      <c r="AI561" s="568">
        <v>2.35</v>
      </c>
      <c r="AJ561" s="568">
        <v>-2.64</v>
      </c>
      <c r="AK561" s="568">
        <v>11.33</v>
      </c>
      <c r="AL561" s="576">
        <v>7160</v>
      </c>
      <c r="AM561" s="571">
        <v>0.73</v>
      </c>
      <c r="AN561" s="568">
        <v>0.71</v>
      </c>
      <c r="AO561" s="510">
        <f t="shared" si="146"/>
        <v>-1.1457529116174587</v>
      </c>
      <c r="AP561" s="511">
        <f t="shared" si="147"/>
        <v>8.7601971843518314</v>
      </c>
      <c r="AQ561" s="582">
        <f t="shared" si="148"/>
        <v>-21.210859080661237</v>
      </c>
      <c r="AR561" s="430">
        <f>INDEX(Historical!$C$7:$C$1190,MATCH(B561,Historical!$B$7:$B$1214,0))*IF(AH561="n/a",1.03,IF(AH561&lt;0,1.01,IF(AH561&gt;10,1.1,(1+AH561/100))))</f>
        <v>1.6720000000000002</v>
      </c>
      <c r="AS561" s="581">
        <f t="shared" si="149"/>
        <v>1.7112920000000003</v>
      </c>
      <c r="AT561" s="581">
        <f t="shared" si="154"/>
        <v>1.8824212000000005</v>
      </c>
      <c r="AU561" s="581">
        <f t="shared" si="154"/>
        <v>2.0706633200000009</v>
      </c>
      <c r="AV561" s="581">
        <f t="shared" si="154"/>
        <v>2.277729652000001</v>
      </c>
      <c r="AW561" s="430">
        <f t="shared" si="150"/>
        <v>9.6141061720000032</v>
      </c>
      <c r="AX561" s="516">
        <f t="shared" si="151"/>
        <v>18.628378554543698</v>
      </c>
      <c r="AY561" s="606">
        <v>1.23</v>
      </c>
      <c r="AZ561" s="571">
        <v>43.6</v>
      </c>
      <c r="BA561" s="571">
        <v>-15.479999999999999</v>
      </c>
      <c r="BB561" s="571">
        <v>0.55999999999999994</v>
      </c>
      <c r="BC561" s="571">
        <v>2.4500000000000002</v>
      </c>
      <c r="BD561" s="591"/>
      <c r="BE561" s="421">
        <v>2014</v>
      </c>
      <c r="BF561" s="421">
        <f t="shared" si="153"/>
        <v>1</v>
      </c>
      <c r="BG561" s="578">
        <v>1.3</v>
      </c>
      <c r="BH561" t="s">
        <v>3876</v>
      </c>
      <c r="BI561" t="s">
        <v>3877</v>
      </c>
    </row>
    <row r="562" spans="1:61" s="8" customFormat="1" ht="12.75" customHeight="1" x14ac:dyDescent="0.25">
      <c r="A562" s="577" t="s">
        <v>4959</v>
      </c>
      <c r="B562" s="409" t="s">
        <v>3334</v>
      </c>
      <c r="C562" s="734" t="s">
        <v>3535</v>
      </c>
      <c r="D562" s="734" t="s">
        <v>3651</v>
      </c>
      <c r="E562" s="504">
        <v>5</v>
      </c>
      <c r="F562" s="33">
        <v>664</v>
      </c>
      <c r="G562" s="33" t="s">
        <v>105</v>
      </c>
      <c r="H562" s="33" t="s">
        <v>105</v>
      </c>
      <c r="I562" s="573">
        <v>148.07</v>
      </c>
      <c r="J562" s="430">
        <f t="shared" si="139"/>
        <v>1.1886270007428918</v>
      </c>
      <c r="K562" s="575">
        <v>0.44</v>
      </c>
      <c r="L562" s="406">
        <v>4</v>
      </c>
      <c r="M562" s="423">
        <f t="shared" si="140"/>
        <v>1.76</v>
      </c>
      <c r="N562" s="183" t="s">
        <v>684</v>
      </c>
      <c r="O562" s="505">
        <v>0.4</v>
      </c>
      <c r="P562" s="422">
        <v>45681</v>
      </c>
      <c r="Q562" s="422">
        <v>45688</v>
      </c>
      <c r="R562" s="423">
        <f t="shared" si="141"/>
        <v>9.9999999999999947</v>
      </c>
      <c r="S562" s="474">
        <f>IF(INDEX(Historical!$D$7:$D$1190,MATCH(B562,Historical!$B$7:$B$1192,0))=0,"n/a",(INDEX(Historical!$C$7:$C$1190,MATCH(B562,Historical!$B$7:$B$1192,0))/INDEX(Historical!$D$7:$D$1190,MATCH(B562,Historical!$B$7:$B$1192,0))-1)*100)</f>
        <v>14.285714285714302</v>
      </c>
      <c r="T562" s="474">
        <f>IF(INDEX(Historical!$F$7:$F$1190,MATCH(B562,Historical!$B$7:$B$1192,0))=0,"n/a",((INDEX(Historical!$C$7:$C$1190,MATCH(B562,Historical!$B$7:$B$1192,0))/INDEX(Historical!$F$7:$F$1190,MATCH(B562,Historical!$B$7:$B$1192,0)))^(1/3)-1)*100)</f>
        <v>25.99210498948732</v>
      </c>
      <c r="U562" s="474">
        <f>IF(INDEX(Historical!$H$7:$H$1190,MATCH(B562,Historical!$B$7:$B$1192,0))=0,"n/a",((INDEX(Historical!$C$7:$C$1190,MATCH(B562,Historical!$B$7:$B$1192,0))/INDEX(Historical!$H$7:$H$1190,MATCH(B562,Historical!$B$7:$B$1192,0)))^(1/5)-1)*100)</f>
        <v>16.317201324732711</v>
      </c>
      <c r="V562" s="474">
        <f>IF(INDEX(Historical!$M$7:$M$1190,MATCH(B562,Historical!$B$7:$B$1192,0))=0,"n/a",((INDEX(Historical!$C$7:$C$1190,MATCH(B562,Historical!$B$7:$B$1192,0))/INDEX(Historical!$M$7:$M$1190,MATCH(B562,Historical!$B$7:$B$1192,0)))^(1/10)-1)*100)</f>
        <v>38.273863214221684</v>
      </c>
      <c r="W562" s="475">
        <f t="shared" si="142"/>
        <v>0.42632752365247562</v>
      </c>
      <c r="X562" s="476" t="str">
        <f t="shared" si="143"/>
        <v>n/a</v>
      </c>
      <c r="Y562" s="449"/>
      <c r="Z562" s="430">
        <f t="shared" si="144"/>
        <v>20.5607476635514</v>
      </c>
      <c r="AA562" s="581">
        <f t="shared" si="145"/>
        <v>17.29789719626168</v>
      </c>
      <c r="AB562" s="406">
        <v>11</v>
      </c>
      <c r="AC562" s="568">
        <v>8.56</v>
      </c>
      <c r="AD562" s="568">
        <v>1.77</v>
      </c>
      <c r="AE562" s="568">
        <v>0.2</v>
      </c>
      <c r="AF562" s="568">
        <v>1.45</v>
      </c>
      <c r="AG562" s="568">
        <v>8.83</v>
      </c>
      <c r="AH562" s="568">
        <v>4.05</v>
      </c>
      <c r="AI562" s="568">
        <v>12.15</v>
      </c>
      <c r="AJ562" s="568">
        <v>-3.9699999999999998</v>
      </c>
      <c r="AK562" s="568">
        <v>9.76</v>
      </c>
      <c r="AL562" s="576">
        <v>12210</v>
      </c>
      <c r="AM562" s="571">
        <v>6.419999999999999</v>
      </c>
      <c r="AN562" s="568">
        <v>0.49</v>
      </c>
      <c r="AO562" s="510">
        <f t="shared" si="146"/>
        <v>0.20793112921392165</v>
      </c>
      <c r="AP562" s="511">
        <f t="shared" si="147"/>
        <v>17.505828325475601</v>
      </c>
      <c r="AQ562" s="582">
        <f t="shared" si="148"/>
        <v>5.5818817255213204</v>
      </c>
      <c r="AR562" s="430">
        <f>INDEX(Historical!$C$7:$C$1190,MATCH(B562,Historical!$B$7:$B$1214,0))*IF(AH562="n/a",1.03,IF(AH562&lt;0,1.01,IF(AH562&gt;10,1.1,(1+AH562/100))))</f>
        <v>1.6648000000000001</v>
      </c>
      <c r="AS562" s="581">
        <f t="shared" si="149"/>
        <v>1.8312800000000002</v>
      </c>
      <c r="AT562" s="581">
        <f t="shared" si="154"/>
        <v>2.0100129280000001</v>
      </c>
      <c r="AU562" s="581">
        <f t="shared" si="154"/>
        <v>2.2061901897728</v>
      </c>
      <c r="AV562" s="581">
        <f t="shared" si="154"/>
        <v>2.4215143522946252</v>
      </c>
      <c r="AW562" s="430">
        <f t="shared" si="150"/>
        <v>10.133797470067426</v>
      </c>
      <c r="AX562" s="516">
        <f t="shared" si="151"/>
        <v>6.8439234619216762</v>
      </c>
      <c r="AY562" s="606">
        <v>1.36</v>
      </c>
      <c r="AZ562" s="571">
        <v>60.540000000000006</v>
      </c>
      <c r="BA562" s="571">
        <v>-3.66</v>
      </c>
      <c r="BB562" s="571">
        <v>3.39</v>
      </c>
      <c r="BC562" s="571">
        <v>15.17</v>
      </c>
      <c r="BD562" s="591"/>
      <c r="BE562" s="421">
        <v>2021</v>
      </c>
      <c r="BF562" s="421">
        <f t="shared" si="153"/>
        <v>0</v>
      </c>
      <c r="BG562" s="578">
        <v>2.4699999999999998</v>
      </c>
      <c r="BH562" t="s">
        <v>3876</v>
      </c>
      <c r="BI562" t="s">
        <v>3877</v>
      </c>
    </row>
    <row r="563" spans="1:61" s="8" customFormat="1" ht="12.75" customHeight="1" x14ac:dyDescent="0.25">
      <c r="A563" s="8" t="s">
        <v>4496</v>
      </c>
      <c r="B563" s="409" t="s">
        <v>748</v>
      </c>
      <c r="C563" s="734" t="s">
        <v>130</v>
      </c>
      <c r="D563" s="734" t="s">
        <v>3644</v>
      </c>
      <c r="E563" s="504">
        <v>25</v>
      </c>
      <c r="F563" s="33">
        <v>145</v>
      </c>
      <c r="G563" s="33" t="s">
        <v>36</v>
      </c>
      <c r="H563" s="33" t="s">
        <v>114</v>
      </c>
      <c r="I563" s="573">
        <v>92.3</v>
      </c>
      <c r="J563" s="430">
        <f t="shared" si="139"/>
        <v>3.2069339111592634</v>
      </c>
      <c r="K563" s="575">
        <v>0.74</v>
      </c>
      <c r="L563" s="406">
        <v>4</v>
      </c>
      <c r="M563" s="423">
        <f t="shared" si="140"/>
        <v>2.96</v>
      </c>
      <c r="N563" s="183" t="s">
        <v>749</v>
      </c>
      <c r="O563" s="505">
        <v>0.72</v>
      </c>
      <c r="P563" s="422">
        <v>45796</v>
      </c>
      <c r="Q563" s="422">
        <v>45814</v>
      </c>
      <c r="R563" s="423">
        <f t="shared" si="141"/>
        <v>2.7777777777777803</v>
      </c>
      <c r="S563" s="474">
        <f>IF(INDEX(Historical!$D$7:$D$1190,MATCH(B563,Historical!$B$7:$B$1192,0))=0,"n/a",(INDEX(Historical!$C$7:$C$1190,MATCH(B563,Historical!$B$7:$B$1192,0))/INDEX(Historical!$D$7:$D$1190,MATCH(B563,Historical!$B$7:$B$1192,0))-1)*100)</f>
        <v>2.877697841726623</v>
      </c>
      <c r="T563" s="474">
        <f>IF(INDEX(Historical!$F$7:$F$1190,MATCH(B563,Historical!$B$7:$B$1192,0))=0,"n/a",((INDEX(Historical!$C$7:$C$1190,MATCH(B563,Historical!$B$7:$B$1192,0))/INDEX(Historical!$F$7:$F$1190,MATCH(B563,Historical!$B$7:$B$1192,0)))^(1/3)-1)*100)</f>
        <v>2.9646736375425808</v>
      </c>
      <c r="U563" s="474">
        <f>IF(INDEX(Historical!$H$7:$H$1190,MATCH(B563,Historical!$B$7:$B$1192,0))=0,"n/a",((INDEX(Historical!$C$7:$C$1190,MATCH(B563,Historical!$B$7:$B$1192,0))/INDEX(Historical!$H$7:$H$1190,MATCH(B563,Historical!$B$7:$B$1192,0)))^(1/5)-1)*100)</f>
        <v>3.0590619589005774</v>
      </c>
      <c r="V563" s="474">
        <f>IF(INDEX(Historical!$M$7:$M$1190,MATCH(B563,Historical!$B$7:$B$1192,0))=0,"n/a",((INDEX(Historical!$C$7:$C$1190,MATCH(B563,Historical!$B$7:$B$1192,0))/INDEX(Historical!$M$7:$M$1190,MATCH(B563,Historical!$B$7:$B$1192,0)))^(1/10)-1)*100)</f>
        <v>3.2233863161341469</v>
      </c>
      <c r="W563" s="475">
        <f t="shared" si="142"/>
        <v>0.94902120282292257</v>
      </c>
      <c r="X563" s="476" t="str">
        <f t="shared" si="143"/>
        <v>n/a</v>
      </c>
      <c r="Y563" s="405"/>
      <c r="Z563" s="430">
        <f t="shared" si="144"/>
        <v>76.485788113695079</v>
      </c>
      <c r="AA563" s="581">
        <f t="shared" si="145"/>
        <v>23.850129198966407</v>
      </c>
      <c r="AB563" s="406">
        <v>12</v>
      </c>
      <c r="AC563" s="568">
        <v>3.87</v>
      </c>
      <c r="AD563" s="568">
        <v>3.56</v>
      </c>
      <c r="AE563" s="568">
        <v>3.58</v>
      </c>
      <c r="AF563" s="568">
        <v>2.99</v>
      </c>
      <c r="AG563" s="568">
        <v>12.889999999999999</v>
      </c>
      <c r="AH563" s="568">
        <v>5.47</v>
      </c>
      <c r="AI563" s="568">
        <v>7.4499999999999993</v>
      </c>
      <c r="AJ563" s="568">
        <v>-2.34</v>
      </c>
      <c r="AK563" s="568">
        <v>6.69</v>
      </c>
      <c r="AL563" s="576">
        <v>101530</v>
      </c>
      <c r="AM563" s="571">
        <v>0.12</v>
      </c>
      <c r="AN563" s="568">
        <v>2.08</v>
      </c>
      <c r="AO563" s="510">
        <f t="shared" si="146"/>
        <v>-17.584133328906567</v>
      </c>
      <c r="AP563" s="511">
        <f t="shared" si="147"/>
        <v>6.2659958700598413</v>
      </c>
      <c r="AQ563" s="582">
        <f t="shared" si="148"/>
        <v>78.028569873127168</v>
      </c>
      <c r="AR563" s="430">
        <f>INDEX(Historical!$C$7:$C$1190,MATCH(B563,Historical!$B$7:$B$1214,0))*IF(AH563="n/a",1.03,IF(AH563&lt;0,1.01,IF(AH563&gt;10,1.1,(1+AH563/100))))</f>
        <v>3.0164419999999996</v>
      </c>
      <c r="AS563" s="581">
        <f t="shared" si="149"/>
        <v>3.2411669289999998</v>
      </c>
      <c r="AT563" s="581">
        <f t="shared" si="154"/>
        <v>3.4580009965500995</v>
      </c>
      <c r="AU563" s="581">
        <f t="shared" si="154"/>
        <v>3.6893412632193012</v>
      </c>
      <c r="AV563" s="581">
        <f t="shared" si="154"/>
        <v>3.9361581937286725</v>
      </c>
      <c r="AW563" s="430">
        <f t="shared" si="150"/>
        <v>17.341109382498072</v>
      </c>
      <c r="AX563" s="516">
        <f t="shared" si="151"/>
        <v>18.787767478329439</v>
      </c>
      <c r="AY563" s="606">
        <v>0.39</v>
      </c>
      <c r="AZ563" s="571">
        <v>14.719999999999999</v>
      </c>
      <c r="BA563" s="571">
        <v>-4.29</v>
      </c>
      <c r="BB563" s="571">
        <v>-1.1299999999999999</v>
      </c>
      <c r="BC563" s="571">
        <v>3.7699999999999996</v>
      </c>
      <c r="BD563" s="591"/>
      <c r="BE563" s="421">
        <v>2001</v>
      </c>
      <c r="BF563" s="421">
        <f t="shared" si="153"/>
        <v>3</v>
      </c>
      <c r="BG563" s="578">
        <v>2.9499999999999997</v>
      </c>
      <c r="BH563" t="s">
        <v>3876</v>
      </c>
      <c r="BI563" t="s">
        <v>3877</v>
      </c>
    </row>
    <row r="564" spans="1:61" s="8" customFormat="1" ht="12.75" customHeight="1" x14ac:dyDescent="0.25">
      <c r="A564" s="95" t="s">
        <v>4497</v>
      </c>
      <c r="B564" s="409" t="s">
        <v>1552</v>
      </c>
      <c r="C564" s="734" t="s">
        <v>107</v>
      </c>
      <c r="D564" s="734" t="s">
        <v>3652</v>
      </c>
      <c r="E564" s="504">
        <v>14</v>
      </c>
      <c r="F564" s="33">
        <v>356</v>
      </c>
      <c r="G564" s="33" t="s">
        <v>105</v>
      </c>
      <c r="H564" s="33" t="s">
        <v>105</v>
      </c>
      <c r="I564" s="573">
        <v>24</v>
      </c>
      <c r="J564" s="430">
        <f t="shared" si="139"/>
        <v>2.666666666666667</v>
      </c>
      <c r="K564" s="575">
        <v>0.16</v>
      </c>
      <c r="L564" s="406">
        <v>4</v>
      </c>
      <c r="M564" s="423">
        <f t="shared" si="140"/>
        <v>0.64</v>
      </c>
      <c r="N564" s="183" t="s">
        <v>484</v>
      </c>
      <c r="O564" s="505">
        <v>0.15</v>
      </c>
      <c r="P564" s="422">
        <v>45751</v>
      </c>
      <c r="Q564" s="422">
        <v>45765</v>
      </c>
      <c r="R564" s="423">
        <f t="shared" si="141"/>
        <v>6.6666666666666732</v>
      </c>
      <c r="S564" s="474">
        <f>IF(INDEX(Historical!$D$7:$D$1190,MATCH(B564,Historical!$B$7:$B$1192,0))=0,"n/a",(INDEX(Historical!$C$7:$C$1190,MATCH(B564,Historical!$B$7:$B$1192,0))/INDEX(Historical!$D$7:$D$1190,MATCH(B564,Historical!$B$7:$B$1192,0))-1)*100)</f>
        <v>7.2727272727272529</v>
      </c>
      <c r="T564" s="474">
        <f>IF(INDEX(Historical!$F$7:$F$1190,MATCH(B564,Historical!$B$7:$B$1192,0))=0,"n/a",((INDEX(Historical!$C$7:$C$1190,MATCH(B564,Historical!$B$7:$B$1192,0))/INDEX(Historical!$F$7:$F$1190,MATCH(B564,Historical!$B$7:$B$1192,0)))^(1/3)-1)*100)</f>
        <v>7.4944727832889413</v>
      </c>
      <c r="U564" s="474">
        <f>IF(INDEX(Historical!$H$7:$H$1190,MATCH(B564,Historical!$B$7:$B$1192,0))=0,"n/a",((INDEX(Historical!$C$7:$C$1190,MATCH(B564,Historical!$B$7:$B$1192,0))/INDEX(Historical!$H$7:$H$1190,MATCH(B564,Historical!$B$7:$B$1192,0)))^(1/5)-1)*100)</f>
        <v>5.5669318439937721</v>
      </c>
      <c r="V564" s="474">
        <f>IF(INDEX(Historical!$M$7:$M$1190,MATCH(B564,Historical!$B$7:$B$1192,0))=0,"n/a",((INDEX(Historical!$C$7:$C$1190,MATCH(B564,Historical!$B$7:$B$1192,0))/INDEX(Historical!$M$7:$M$1190,MATCH(B564,Historical!$B$7:$B$1192,0)))^(1/10)-1)*100)</f>
        <v>7.7381212579779923</v>
      </c>
      <c r="W564" s="475">
        <f t="shared" si="142"/>
        <v>0.71941646536674175</v>
      </c>
      <c r="X564" s="476" t="str">
        <f t="shared" si="143"/>
        <v>n/a</v>
      </c>
      <c r="Y564" s="451"/>
      <c r="Z564" s="430" t="str">
        <f t="shared" si="144"/>
        <v>n/a</v>
      </c>
      <c r="AA564" s="581" t="str">
        <f t="shared" si="145"/>
        <v>n/a</v>
      </c>
      <c r="AB564" s="406">
        <v>12</v>
      </c>
      <c r="AC564" s="568" t="s">
        <v>135</v>
      </c>
      <c r="AD564" s="568" t="s">
        <v>135</v>
      </c>
      <c r="AE564" s="568" t="s">
        <v>135</v>
      </c>
      <c r="AF564" s="568" t="s">
        <v>135</v>
      </c>
      <c r="AG564" s="568" t="s">
        <v>135</v>
      </c>
      <c r="AH564" s="568" t="s">
        <v>135</v>
      </c>
      <c r="AI564" s="568" t="s">
        <v>135</v>
      </c>
      <c r="AJ564" s="568" t="s">
        <v>135</v>
      </c>
      <c r="AK564" s="568" t="s">
        <v>135</v>
      </c>
      <c r="AL564" s="576" t="s">
        <v>135</v>
      </c>
      <c r="AM564" s="571" t="s">
        <v>135</v>
      </c>
      <c r="AN564" s="568" t="s">
        <v>135</v>
      </c>
      <c r="AO564" s="510" t="str">
        <f t="shared" si="146"/>
        <v>n/a</v>
      </c>
      <c r="AP564" s="511">
        <f t="shared" si="147"/>
        <v>8.233598510660439</v>
      </c>
      <c r="AQ564" s="582" t="str">
        <f t="shared" si="148"/>
        <v>n/a</v>
      </c>
      <c r="AR564" s="430">
        <f>INDEX(Historical!$C$7:$C$1190,MATCH(B564,Historical!$B$7:$B$1214,0))*IF(AH564="n/a",1.03,IF(AH564&lt;0,1.01,IF(AH564&gt;10,1.1,(1+AH564/100))))</f>
        <v>0.60770000000000002</v>
      </c>
      <c r="AS564" s="581">
        <f t="shared" si="149"/>
        <v>0.62593100000000002</v>
      </c>
      <c r="AT564" s="581">
        <f t="shared" si="154"/>
        <v>0.64470893000000007</v>
      </c>
      <c r="AU564" s="581">
        <f t="shared" si="154"/>
        <v>0.66405019790000008</v>
      </c>
      <c r="AV564" s="581">
        <f t="shared" si="154"/>
        <v>0.68397170383700012</v>
      </c>
      <c r="AW564" s="430">
        <f t="shared" si="150"/>
        <v>3.226361831737</v>
      </c>
      <c r="AX564" s="516">
        <f t="shared" si="151"/>
        <v>13.443174298904168</v>
      </c>
      <c r="AY564" s="606" t="s">
        <v>135</v>
      </c>
      <c r="AZ564" s="571" t="s">
        <v>135</v>
      </c>
      <c r="BA564" s="571" t="s">
        <v>135</v>
      </c>
      <c r="BB564" s="571" t="s">
        <v>135</v>
      </c>
      <c r="BC564" s="571" t="s">
        <v>135</v>
      </c>
      <c r="BD564" s="591" t="s">
        <v>3601</v>
      </c>
      <c r="BE564" s="421">
        <v>2012</v>
      </c>
      <c r="BF564" s="421">
        <f t="shared" si="153"/>
        <v>1</v>
      </c>
      <c r="BG564" s="578" t="s">
        <v>135</v>
      </c>
      <c r="BH564" t="s">
        <v>3876</v>
      </c>
      <c r="BI564" t="s">
        <v>3877</v>
      </c>
    </row>
    <row r="565" spans="1:61" s="8" customFormat="1" ht="12.75" customHeight="1" x14ac:dyDescent="0.25">
      <c r="A565" s="8" t="s">
        <v>4498</v>
      </c>
      <c r="B565" s="409" t="s">
        <v>330</v>
      </c>
      <c r="C565" s="734" t="s">
        <v>122</v>
      </c>
      <c r="D565" s="734" t="s">
        <v>3655</v>
      </c>
      <c r="E565" s="504">
        <v>43</v>
      </c>
      <c r="F565" s="33">
        <v>63</v>
      </c>
      <c r="G565" s="33" t="s">
        <v>36</v>
      </c>
      <c r="H565" s="33" t="s">
        <v>36</v>
      </c>
      <c r="I565" s="568">
        <v>47.25</v>
      </c>
      <c r="J565" s="430">
        <f t="shared" si="139"/>
        <v>4.4867724867724865</v>
      </c>
      <c r="K565" s="575">
        <v>0.53</v>
      </c>
      <c r="L565" s="406">
        <v>4</v>
      </c>
      <c r="M565" s="423">
        <f t="shared" si="140"/>
        <v>2.12</v>
      </c>
      <c r="N565" s="183" t="s">
        <v>246</v>
      </c>
      <c r="O565" s="505">
        <v>0.52</v>
      </c>
      <c r="P565" s="422">
        <v>45786</v>
      </c>
      <c r="Q565" s="422">
        <v>45818</v>
      </c>
      <c r="R565" s="423">
        <f t="shared" si="141"/>
        <v>1.9230769230769247</v>
      </c>
      <c r="S565" s="474">
        <f>IF(INDEX(Historical!$D$7:$D$1190,MATCH(B565,Historical!$B$7:$B$1192,0))=0,"n/a",(INDEX(Historical!$C$7:$C$1190,MATCH(B565,Historical!$B$7:$B$1192,0))/INDEX(Historical!$D$7:$D$1190,MATCH(B565,Historical!$B$7:$B$1192,0))-1)*100)</f>
        <v>2.4752475247524774</v>
      </c>
      <c r="T565" s="474">
        <f>IF(INDEX(Historical!$F$7:$F$1190,MATCH(B565,Historical!$B$7:$B$1192,0))=0,"n/a",((INDEX(Historical!$C$7:$C$1190,MATCH(B565,Historical!$B$7:$B$1192,0))/INDEX(Historical!$F$7:$F$1190,MATCH(B565,Historical!$B$7:$B$1192,0)))^(1/3)-1)*100)</f>
        <v>4.7689553171647248</v>
      </c>
      <c r="U565" s="474">
        <f>IF(INDEX(Historical!$H$7:$H$1190,MATCH(B565,Historical!$B$7:$B$1192,0))=0,"n/a",((INDEX(Historical!$C$7:$C$1190,MATCH(B565,Historical!$B$7:$B$1192,0))/INDEX(Historical!$H$7:$H$1190,MATCH(B565,Historical!$B$7:$B$1192,0)))^(1/5)-1)*100)</f>
        <v>4.0169906290735469</v>
      </c>
      <c r="V565" s="474">
        <f>IF(INDEX(Historical!$M$7:$M$1190,MATCH(B565,Historical!$B$7:$B$1192,0))=0,"n/a",((INDEX(Historical!$C$7:$C$1190,MATCH(B565,Historical!$B$7:$B$1192,0))/INDEX(Historical!$M$7:$M$1190,MATCH(B565,Historical!$B$7:$B$1192,0)))^(1/10)-1)*100)</f>
        <v>5.0066158921007631</v>
      </c>
      <c r="W565" s="475">
        <f t="shared" si="142"/>
        <v>0.80233649148347752</v>
      </c>
      <c r="X565" s="476" t="str">
        <f t="shared" si="143"/>
        <v>n/a</v>
      </c>
      <c r="Y565" s="449"/>
      <c r="Z565" s="430" t="str">
        <f t="shared" si="144"/>
        <v>n/a</v>
      </c>
      <c r="AA565" s="581" t="str">
        <f t="shared" si="145"/>
        <v>n/a</v>
      </c>
      <c r="AB565" s="406">
        <v>12</v>
      </c>
      <c r="AC565" s="568">
        <v>-0.71</v>
      </c>
      <c r="AD565" s="568" t="s">
        <v>135</v>
      </c>
      <c r="AE565" s="568">
        <v>0.7</v>
      </c>
      <c r="AF565" s="568">
        <v>1.44</v>
      </c>
      <c r="AG565" s="568">
        <v>3.9800000000000004</v>
      </c>
      <c r="AH565" s="568">
        <v>21.32</v>
      </c>
      <c r="AI565" s="568">
        <v>8.76</v>
      </c>
      <c r="AJ565" s="568">
        <v>-10.549999999999999</v>
      </c>
      <c r="AK565" s="568">
        <v>12.49</v>
      </c>
      <c r="AL565" s="576">
        <v>4660</v>
      </c>
      <c r="AM565" s="571">
        <v>1.1400000000000001</v>
      </c>
      <c r="AN565" s="568">
        <v>1.78</v>
      </c>
      <c r="AO565" s="510" t="str">
        <f t="shared" si="146"/>
        <v>n/a</v>
      </c>
      <c r="AP565" s="511">
        <f t="shared" si="147"/>
        <v>8.5037631158460343</v>
      </c>
      <c r="AQ565" s="582" t="str">
        <f t="shared" si="148"/>
        <v>n/a</v>
      </c>
      <c r="AR565" s="430">
        <f>INDEX(Historical!$C$7:$C$1190,MATCH(B565,Historical!$B$7:$B$1214,0))*IF(AH565="n/a",1.03,IF(AH565&lt;0,1.01,IF(AH565&gt;10,1.1,(1+AH565/100))))</f>
        <v>2.2770000000000001</v>
      </c>
      <c r="AS565" s="581">
        <f t="shared" si="149"/>
        <v>2.4764651999999998</v>
      </c>
      <c r="AT565" s="581">
        <f t="shared" si="154"/>
        <v>2.7241117199999998</v>
      </c>
      <c r="AU565" s="581">
        <f t="shared" si="154"/>
        <v>2.9965228920000002</v>
      </c>
      <c r="AV565" s="581">
        <f t="shared" si="154"/>
        <v>3.2961751812000006</v>
      </c>
      <c r="AW565" s="430">
        <f t="shared" si="150"/>
        <v>13.770274993200001</v>
      </c>
      <c r="AX565" s="516">
        <f t="shared" si="151"/>
        <v>29.143439139047622</v>
      </c>
      <c r="AY565" s="606">
        <v>0.68</v>
      </c>
      <c r="AZ565" s="571">
        <v>19.739999999999998</v>
      </c>
      <c r="BA565" s="571">
        <v>-16.77</v>
      </c>
      <c r="BB565" s="571">
        <v>2.79</v>
      </c>
      <c r="BC565" s="571">
        <v>0.8</v>
      </c>
      <c r="BD565" s="591"/>
      <c r="BE565" s="421">
        <v>1983</v>
      </c>
      <c r="BF565" s="421">
        <f t="shared" si="153"/>
        <v>4</v>
      </c>
      <c r="BG565" s="578">
        <v>1.18</v>
      </c>
      <c r="BH565" t="s">
        <v>3876</v>
      </c>
      <c r="BI565" t="s">
        <v>3877</v>
      </c>
    </row>
    <row r="566" spans="1:61" s="8" customFormat="1" ht="12.75" customHeight="1" x14ac:dyDescent="0.25">
      <c r="A566" s="8" t="s">
        <v>4746</v>
      </c>
      <c r="B566" s="409" t="s">
        <v>4742</v>
      </c>
      <c r="C566" s="734" t="s">
        <v>107</v>
      </c>
      <c r="D566" s="734" t="s">
        <v>3652</v>
      </c>
      <c r="E566" s="504">
        <v>7</v>
      </c>
      <c r="F566" s="33">
        <v>616</v>
      </c>
      <c r="G566" s="33" t="s">
        <v>105</v>
      </c>
      <c r="H566" s="33" t="s">
        <v>105</v>
      </c>
      <c r="I566" s="573">
        <v>40.630000000000003</v>
      </c>
      <c r="J566" s="430">
        <f t="shared" si="139"/>
        <v>1.5751907457543686</v>
      </c>
      <c r="K566" s="575">
        <v>0.16</v>
      </c>
      <c r="L566" s="406">
        <v>4</v>
      </c>
      <c r="M566" s="423">
        <f t="shared" si="140"/>
        <v>0.64</v>
      </c>
      <c r="N566" s="183" t="s">
        <v>106</v>
      </c>
      <c r="O566" s="505">
        <v>0.15</v>
      </c>
      <c r="P566" s="422">
        <v>45866</v>
      </c>
      <c r="Q566" s="422">
        <v>45880</v>
      </c>
      <c r="R566" s="423">
        <f t="shared" si="141"/>
        <v>6.6666666666666732</v>
      </c>
      <c r="S566" s="474">
        <f>IF(INDEX(Historical!$D$7:$D$1190,MATCH(B566,Historical!$B$7:$B$1192,0))=0,"n/a",(INDEX(Historical!$C$7:$C$1190,MATCH(B566,Historical!$B$7:$B$1192,0))/INDEX(Historical!$D$7:$D$1190,MATCH(B566,Historical!$B$7:$B$1192,0))-1)*100)</f>
        <v>7.6923076923077094</v>
      </c>
      <c r="T566" s="474">
        <f>IF(INDEX(Historical!$F$7:$F$1190,MATCH(B566,Historical!$B$7:$B$1192,0))=0,"n/a",((INDEX(Historical!$C$7:$C$1190,MATCH(B566,Historical!$B$7:$B$1192,0))/INDEX(Historical!$F$7:$F$1190,MATCH(B566,Historical!$B$7:$B$1192,0)))^(1/3)-1)*100)</f>
        <v>23.127650029855573</v>
      </c>
      <c r="U566" s="474">
        <f>IF(INDEX(Historical!$H$7:$H$1190,MATCH(B566,Historical!$B$7:$B$1192,0))=0,"n/a",((INDEX(Historical!$C$7:$C$1190,MATCH(B566,Historical!$B$7:$B$1192,0))/INDEX(Historical!$H$7:$H$1190,MATCH(B566,Historical!$B$7:$B$1192,0)))^(1/5)-1)*100)</f>
        <v>56.317411674093101</v>
      </c>
      <c r="V566" s="474" t="str">
        <f>IF(INDEX(Historical!$M$7:$M$1190,MATCH(B566,Historical!$B$7:$B$1192,0))=0,"n/a",((INDEX(Historical!$C$7:$C$1190,MATCH(B566,Historical!$B$7:$B$1192,0))/INDEX(Historical!$M$7:$M$1190,MATCH(B566,Historical!$B$7:$B$1192,0)))^(1/10)-1)*100)</f>
        <v>n/a</v>
      </c>
      <c r="W566" s="475" t="str">
        <f t="shared" si="142"/>
        <v>n/a</v>
      </c>
      <c r="X566" s="476">
        <f t="shared" si="143"/>
        <v>5.0149075399904808</v>
      </c>
      <c r="Y566" s="405"/>
      <c r="Z566" s="430">
        <f t="shared" si="144"/>
        <v>20</v>
      </c>
      <c r="AA566" s="581">
        <f t="shared" si="145"/>
        <v>12.696875</v>
      </c>
      <c r="AB566" s="406">
        <v>12</v>
      </c>
      <c r="AC566" s="568">
        <v>3.2</v>
      </c>
      <c r="AD566" s="568" t="s">
        <v>135</v>
      </c>
      <c r="AE566" s="568">
        <v>2.25</v>
      </c>
      <c r="AF566" s="568">
        <v>1.45</v>
      </c>
      <c r="AG566" s="568">
        <v>12.520000000000001</v>
      </c>
      <c r="AH566" s="568">
        <v>11.37</v>
      </c>
      <c r="AI566" s="568">
        <v>6.8599999999999994</v>
      </c>
      <c r="AJ566" s="568">
        <v>11.23</v>
      </c>
      <c r="AK566" s="568" t="s">
        <v>135</v>
      </c>
      <c r="AL566" s="576">
        <v>659.69</v>
      </c>
      <c r="AM566" s="571">
        <v>24.55</v>
      </c>
      <c r="AN566" s="568">
        <v>0.25</v>
      </c>
      <c r="AO566" s="510">
        <f t="shared" si="146"/>
        <v>45.195727419847472</v>
      </c>
      <c r="AP566" s="511">
        <f t="shared" si="147"/>
        <v>57.892602419847471</v>
      </c>
      <c r="AQ566" s="582">
        <f t="shared" si="148"/>
        <v>-9.5432116668099027</v>
      </c>
      <c r="AR566" s="430">
        <f>INDEX(Historical!$C$7:$C$1190,MATCH(B566,Historical!$B$7:$B$1214,0))*IF(AH566="n/a",1.03,IF(AH566&lt;0,1.01,IF(AH566&gt;10,1.1,(1+AH566/100))))</f>
        <v>0.6160000000000001</v>
      </c>
      <c r="AS566" s="581">
        <f t="shared" si="149"/>
        <v>0.65825760000000011</v>
      </c>
      <c r="AT566" s="581">
        <f t="shared" si="154"/>
        <v>0.67800532800000013</v>
      </c>
      <c r="AU566" s="581">
        <f t="shared" si="154"/>
        <v>0.69834548784000017</v>
      </c>
      <c r="AV566" s="581">
        <f t="shared" si="154"/>
        <v>0.71929585247520023</v>
      </c>
      <c r="AW566" s="430">
        <f t="shared" si="150"/>
        <v>3.3699042683152012</v>
      </c>
      <c r="AX566" s="516">
        <f t="shared" si="151"/>
        <v>8.2941281523878931</v>
      </c>
      <c r="AY566" s="606">
        <v>0.73</v>
      </c>
      <c r="AZ566" s="571">
        <v>35.39</v>
      </c>
      <c r="BA566" s="571">
        <v>-4.1300000000000008</v>
      </c>
      <c r="BB566" s="571">
        <v>6.21</v>
      </c>
      <c r="BC566" s="571">
        <v>13.04</v>
      </c>
      <c r="BD566" s="591"/>
      <c r="BE566" s="421">
        <v>2019</v>
      </c>
      <c r="BF566" s="421">
        <f t="shared" si="153"/>
        <v>1</v>
      </c>
      <c r="BG566" s="578">
        <v>1.27</v>
      </c>
      <c r="BH566" t="s">
        <v>3876</v>
      </c>
      <c r="BI566" t="s">
        <v>3877</v>
      </c>
    </row>
    <row r="567" spans="1:61" s="8" customFormat="1" ht="12.75" customHeight="1" x14ac:dyDescent="0.25">
      <c r="A567" s="95" t="s">
        <v>321</v>
      </c>
      <c r="B567" s="754" t="s">
        <v>322</v>
      </c>
      <c r="C567" s="734" t="s">
        <v>107</v>
      </c>
      <c r="D567" s="734" t="s">
        <v>3649</v>
      </c>
      <c r="E567" s="504">
        <v>52</v>
      </c>
      <c r="F567" s="33">
        <v>42</v>
      </c>
      <c r="G567" s="33" t="s">
        <v>36</v>
      </c>
      <c r="H567" s="33" t="s">
        <v>36</v>
      </c>
      <c r="I567" s="568">
        <v>548.44000000000005</v>
      </c>
      <c r="J567" s="430">
        <f t="shared" si="139"/>
        <v>0.70016774852308361</v>
      </c>
      <c r="K567" s="575">
        <v>0.96</v>
      </c>
      <c r="L567" s="406">
        <v>4</v>
      </c>
      <c r="M567" s="423">
        <f t="shared" si="140"/>
        <v>3.84</v>
      </c>
      <c r="N567" s="183" t="s">
        <v>110</v>
      </c>
      <c r="O567" s="505">
        <v>0.91</v>
      </c>
      <c r="P567" s="422">
        <v>45714</v>
      </c>
      <c r="Q567" s="422">
        <v>45728</v>
      </c>
      <c r="R567" s="423">
        <f t="shared" si="141"/>
        <v>5.4945054945054865</v>
      </c>
      <c r="S567" s="474">
        <f>IF(INDEX(Historical!$D$7:$D$1190,MATCH(B567,Historical!$B$7:$B$1192,0))=0,"n/a",(INDEX(Historical!$C$7:$C$1190,MATCH(B567,Historical!$B$7:$B$1192,0))/INDEX(Historical!$D$7:$D$1190,MATCH(B567,Historical!$B$7:$B$1192,0))-1)*100)</f>
        <v>1.1111111111111072</v>
      </c>
      <c r="T567" s="474">
        <f>IF(INDEX(Historical!$F$7:$F$1190,MATCH(B567,Historical!$B$7:$B$1192,0))=0,"n/a",((INDEX(Historical!$C$7:$C$1190,MATCH(B567,Historical!$B$7:$B$1192,0))/INDEX(Historical!$F$7:$F$1190,MATCH(B567,Historical!$B$7:$B$1192,0)))^(1/3)-1)*100)</f>
        <v>5.7264270346431223</v>
      </c>
      <c r="U567" s="474">
        <f>IF(INDEX(Historical!$H$7:$H$1190,MATCH(B567,Historical!$B$7:$B$1192,0))=0,"n/a",((INDEX(Historical!$C$7:$C$1190,MATCH(B567,Historical!$B$7:$B$1192,0))/INDEX(Historical!$H$7:$H$1190,MATCH(B567,Historical!$B$7:$B$1192,0)))^(1/5)-1)*100)</f>
        <v>9.8078295296111229</v>
      </c>
      <c r="V567" s="474">
        <f>IF(INDEX(Historical!$M$7:$M$1190,MATCH(B567,Historical!$B$7:$B$1192,0))=0,"n/a",((INDEX(Historical!$C$7:$C$1190,MATCH(B567,Historical!$B$7:$B$1192,0))/INDEX(Historical!$M$7:$M$1190,MATCH(B567,Historical!$B$7:$B$1192,0)))^(1/10)-1)*100)</f>
        <v>11.735715349560616</v>
      </c>
      <c r="W567" s="475">
        <f t="shared" si="142"/>
        <v>0.83572489937550565</v>
      </c>
      <c r="X567" s="476">
        <f t="shared" si="143"/>
        <v>1.3059693115327726</v>
      </c>
      <c r="Y567" s="448"/>
      <c r="Z567" s="430">
        <f t="shared" si="144"/>
        <v>29.515757109915448</v>
      </c>
      <c r="AA567" s="581">
        <f t="shared" si="145"/>
        <v>42.155265180630288</v>
      </c>
      <c r="AB567" s="406">
        <v>12</v>
      </c>
      <c r="AC567" s="568">
        <v>13.01</v>
      </c>
      <c r="AD567" s="568">
        <v>3.81</v>
      </c>
      <c r="AE567" s="568">
        <v>11.39</v>
      </c>
      <c r="AF567" s="570">
        <v>5.01</v>
      </c>
      <c r="AG567" s="569">
        <v>11.76</v>
      </c>
      <c r="AH567" s="568">
        <v>9.69</v>
      </c>
      <c r="AI567" s="568">
        <v>11.76</v>
      </c>
      <c r="AJ567" s="568">
        <v>7.51</v>
      </c>
      <c r="AK567" s="568">
        <v>11.07</v>
      </c>
      <c r="AL567" s="576">
        <v>167440</v>
      </c>
      <c r="AM567" s="571">
        <v>0.18</v>
      </c>
      <c r="AN567" s="570">
        <v>0.36</v>
      </c>
      <c r="AO567" s="510">
        <f t="shared" si="146"/>
        <v>-31.647267902496083</v>
      </c>
      <c r="AP567" s="511">
        <f t="shared" si="147"/>
        <v>10.507997278134207</v>
      </c>
      <c r="AQ567" s="582">
        <f t="shared" si="148"/>
        <v>206.37513574407996</v>
      </c>
      <c r="AR567" s="430">
        <f>INDEX(Historical!$C$7:$C$1190,MATCH(B567,Historical!$B$7:$B$1214,0))*IF(AH567="n/a",1.03,IF(AH567&lt;0,1.01,IF(AH567&gt;10,1.1,(1+AH567/100))))</f>
        <v>3.9927160000000002</v>
      </c>
      <c r="AS567" s="581">
        <f t="shared" si="149"/>
        <v>4.3919876000000002</v>
      </c>
      <c r="AT567" s="581">
        <f t="shared" ref="AT567:AV586" si="155">IF($AK567="n/a",1.03*AS567,IF($AK567&lt;0,1.01*AS567,IF($AK567&gt;10,1.1*AS567,(1+$AK567/100)*AS567)))</f>
        <v>4.8311863600000002</v>
      </c>
      <c r="AU567" s="581">
        <f t="shared" si="155"/>
        <v>5.3143049960000006</v>
      </c>
      <c r="AV567" s="581">
        <f t="shared" si="155"/>
        <v>5.8457354956000014</v>
      </c>
      <c r="AW567" s="430">
        <f t="shared" si="150"/>
        <v>24.375930451600006</v>
      </c>
      <c r="AX567" s="516">
        <f t="shared" si="151"/>
        <v>4.4445938391802207</v>
      </c>
      <c r="AY567" s="606">
        <v>1.2</v>
      </c>
      <c r="AZ567" s="571">
        <v>28.4</v>
      </c>
      <c r="BA567" s="571">
        <v>-5.29</v>
      </c>
      <c r="BB567" s="571">
        <v>1.87</v>
      </c>
      <c r="BC567" s="571">
        <v>6.8199999999999994</v>
      </c>
      <c r="BD567" s="591"/>
      <c r="BE567" s="421">
        <v>1974</v>
      </c>
      <c r="BF567" s="421">
        <f t="shared" si="153"/>
        <v>5</v>
      </c>
      <c r="BG567" s="578">
        <v>6.61</v>
      </c>
      <c r="BH567" t="s">
        <v>3876</v>
      </c>
      <c r="BI567" t="s">
        <v>3877</v>
      </c>
    </row>
    <row r="568" spans="1:61" s="8" customFormat="1" ht="12.75" customHeight="1" x14ac:dyDescent="0.25">
      <c r="A568" s="95" t="s">
        <v>1559</v>
      </c>
      <c r="B568" s="409" t="s">
        <v>1560</v>
      </c>
      <c r="C568" s="734" t="s">
        <v>127</v>
      </c>
      <c r="D568" s="734" t="s">
        <v>4774</v>
      </c>
      <c r="E568" s="504">
        <v>15</v>
      </c>
      <c r="F568" s="33">
        <v>305</v>
      </c>
      <c r="G568" s="33" t="s">
        <v>105</v>
      </c>
      <c r="H568" s="33" t="s">
        <v>105</v>
      </c>
      <c r="I568" s="573">
        <v>26.8</v>
      </c>
      <c r="J568" s="430">
        <f t="shared" si="139"/>
        <v>3.2835820895522385</v>
      </c>
      <c r="K568" s="575">
        <v>0.22</v>
      </c>
      <c r="L568" s="406">
        <v>4</v>
      </c>
      <c r="M568" s="423">
        <f t="shared" si="140"/>
        <v>0.88</v>
      </c>
      <c r="N568" s="183" t="s">
        <v>150</v>
      </c>
      <c r="O568" s="505">
        <v>0.2175</v>
      </c>
      <c r="P568" s="422">
        <v>45737</v>
      </c>
      <c r="Q568" s="422">
        <v>45749</v>
      </c>
      <c r="R568" s="423">
        <f t="shared" si="141"/>
        <v>1.1494252873563229</v>
      </c>
      <c r="S568" s="474">
        <f>IF(INDEX(Historical!$D$7:$D$1190,MATCH(B568,Historical!$B$7:$B$1192,0))=0,"n/a",(INDEX(Historical!$C$7:$C$1190,MATCH(B568,Historical!$B$7:$B$1192,0))/INDEX(Historical!$D$7:$D$1190,MATCH(B568,Historical!$B$7:$B$1192,0))-1)*100)</f>
        <v>1.1627906976744207</v>
      </c>
      <c r="T568" s="474">
        <f>IF(INDEX(Historical!$F$7:$F$1190,MATCH(B568,Historical!$B$7:$B$1192,0))=0,"n/a",((INDEX(Historical!$C$7:$C$1190,MATCH(B568,Historical!$B$7:$B$1192,0))/INDEX(Historical!$F$7:$F$1190,MATCH(B568,Historical!$B$7:$B$1192,0)))^(1/3)-1)*100)</f>
        <v>2.8355058102981667</v>
      </c>
      <c r="U568" s="474">
        <f>IF(INDEX(Historical!$H$7:$H$1190,MATCH(B568,Historical!$B$7:$B$1192,0))=0,"n/a",((INDEX(Historical!$C$7:$C$1190,MATCH(B568,Historical!$B$7:$B$1192,0))/INDEX(Historical!$H$7:$H$1190,MATCH(B568,Historical!$B$7:$B$1192,0)))^(1/5)-1)*100)</f>
        <v>2.7403715724799049</v>
      </c>
      <c r="V568" s="474">
        <f>IF(INDEX(Historical!$M$7:$M$1190,MATCH(B568,Historical!$B$7:$B$1192,0))=0,"n/a",((INDEX(Historical!$C$7:$C$1190,MATCH(B568,Historical!$B$7:$B$1192,0))/INDEX(Historical!$M$7:$M$1190,MATCH(B568,Historical!$B$7:$B$1192,0)))^(1/10)-1)*100)</f>
        <v>6.1274676611179135</v>
      </c>
      <c r="W568" s="475">
        <f t="shared" si="142"/>
        <v>0.4472274231439915</v>
      </c>
      <c r="X568" s="476" t="str">
        <f t="shared" si="143"/>
        <v>n/a</v>
      </c>
      <c r="Y568" s="405"/>
      <c r="Z568" s="430" t="str">
        <f t="shared" si="144"/>
        <v>n/a</v>
      </c>
      <c r="AA568" s="581" t="str">
        <f t="shared" si="145"/>
        <v>n/a</v>
      </c>
      <c r="AB568" s="406">
        <v>12</v>
      </c>
      <c r="AC568" s="568">
        <v>-0.48</v>
      </c>
      <c r="AD568" s="568" t="s">
        <v>135</v>
      </c>
      <c r="AE568" s="568">
        <v>0.09</v>
      </c>
      <c r="AF568" s="568">
        <v>1.22</v>
      </c>
      <c r="AG568" s="568">
        <v>-2.08</v>
      </c>
      <c r="AH568" s="569">
        <v>-16.89</v>
      </c>
      <c r="AI568" s="569">
        <v>4.37</v>
      </c>
      <c r="AJ568" s="568">
        <v>-44.019999999999996</v>
      </c>
      <c r="AK568" s="568">
        <v>-6.49</v>
      </c>
      <c r="AL568" s="576">
        <v>907.4</v>
      </c>
      <c r="AM568" s="571">
        <v>1.66</v>
      </c>
      <c r="AN568" s="568">
        <v>1.43</v>
      </c>
      <c r="AO568" s="510" t="str">
        <f t="shared" si="146"/>
        <v>n/a</v>
      </c>
      <c r="AP568" s="511">
        <f t="shared" si="147"/>
        <v>6.0239536620321434</v>
      </c>
      <c r="AQ568" s="582" t="str">
        <f t="shared" si="148"/>
        <v>n/a</v>
      </c>
      <c r="AR568" s="430">
        <f>INDEX(Historical!$C$7:$C$1190,MATCH(B568,Historical!$B$7:$B$1214,0))*IF(AH568="n/a",1.03,IF(AH568&lt;0,1.01,IF(AH568&gt;10,1.1,(1+AH568/100))))</f>
        <v>0.87870000000000004</v>
      </c>
      <c r="AS568" s="581">
        <f t="shared" si="149"/>
        <v>0.91709919000000006</v>
      </c>
      <c r="AT568" s="581">
        <f t="shared" si="155"/>
        <v>0.9262701819000001</v>
      </c>
      <c r="AU568" s="581">
        <f t="shared" si="155"/>
        <v>0.93553288371900012</v>
      </c>
      <c r="AV568" s="581">
        <f t="shared" si="155"/>
        <v>0.94488821255619015</v>
      </c>
      <c r="AW568" s="430">
        <f t="shared" si="150"/>
        <v>4.6024904681751906</v>
      </c>
      <c r="AX568" s="516">
        <f t="shared" si="151"/>
        <v>17.173471896176085</v>
      </c>
      <c r="AY568" s="606">
        <v>0.51</v>
      </c>
      <c r="AZ568" s="571">
        <v>54.96</v>
      </c>
      <c r="BA568" s="571">
        <v>-0.11</v>
      </c>
      <c r="BB568" s="571">
        <v>1.55</v>
      </c>
      <c r="BC568" s="571">
        <v>27.83</v>
      </c>
      <c r="BD568" s="591"/>
      <c r="BE568" s="421">
        <v>2011</v>
      </c>
      <c r="BF568" s="421">
        <f t="shared" si="153"/>
        <v>1</v>
      </c>
      <c r="BG568" s="578">
        <v>-0.64</v>
      </c>
      <c r="BH568" t="s">
        <v>3876</v>
      </c>
      <c r="BI568" t="s">
        <v>3877</v>
      </c>
    </row>
    <row r="569" spans="1:61" s="8" customFormat="1" ht="12.75" customHeight="1" x14ac:dyDescent="0.25">
      <c r="A569" s="95" t="s">
        <v>756</v>
      </c>
      <c r="B569" s="409" t="s">
        <v>757</v>
      </c>
      <c r="C569" s="734" t="s">
        <v>130</v>
      </c>
      <c r="D569" s="734" t="s">
        <v>3653</v>
      </c>
      <c r="E569" s="504">
        <v>22</v>
      </c>
      <c r="F569" s="33">
        <v>165</v>
      </c>
      <c r="G569" s="33" t="s">
        <v>36</v>
      </c>
      <c r="H569" s="33" t="s">
        <v>36</v>
      </c>
      <c r="I569" s="573">
        <v>76.599999999999994</v>
      </c>
      <c r="J569" s="430">
        <f t="shared" si="139"/>
        <v>4.0992167101827679</v>
      </c>
      <c r="K569" s="575">
        <v>0.78500000000000003</v>
      </c>
      <c r="L569" s="406">
        <v>4</v>
      </c>
      <c r="M569" s="423">
        <f t="shared" si="140"/>
        <v>3.14</v>
      </c>
      <c r="N569" s="183" t="s">
        <v>187</v>
      </c>
      <c r="O569" s="505">
        <v>0.755</v>
      </c>
      <c r="P569" s="422">
        <v>45637</v>
      </c>
      <c r="Q569" s="422">
        <v>45660</v>
      </c>
      <c r="R569" s="423">
        <f t="shared" si="141"/>
        <v>3.9735099337748379</v>
      </c>
      <c r="S569" s="474">
        <f>IF(INDEX(Historical!$D$7:$D$1190,MATCH(B569,Historical!$B$7:$B$1192,0))=0,"n/a",(INDEX(Historical!$C$7:$C$1190,MATCH(B569,Historical!$B$7:$B$1192,0))/INDEX(Historical!$D$7:$D$1190,MATCH(B569,Historical!$B$7:$B$1192,0))-1)*100)</f>
        <v>4.861111111111116</v>
      </c>
      <c r="T569" s="474">
        <f>IF(INDEX(Historical!$F$7:$F$1190,MATCH(B569,Historical!$B$7:$B$1192,0))=0,"n/a",((INDEX(Historical!$C$7:$C$1190,MATCH(B569,Historical!$B$7:$B$1192,0))/INDEX(Historical!$F$7:$F$1190,MATCH(B569,Historical!$B$7:$B$1192,0)))^(1/3)-1)*100)</f>
        <v>5.1181877508412077</v>
      </c>
      <c r="U569" s="474">
        <f>IF(INDEX(Historical!$H$7:$H$1190,MATCH(B569,Historical!$B$7:$B$1192,0))=0,"n/a",((INDEX(Historical!$C$7:$C$1190,MATCH(B569,Historical!$B$7:$B$1192,0))/INDEX(Historical!$H$7:$H$1190,MATCH(B569,Historical!$B$7:$B$1192,0)))^(1/5)-1)*100)</f>
        <v>4.9667424313369235</v>
      </c>
      <c r="V569" s="474">
        <f>IF(INDEX(Historical!$M$7:$M$1190,MATCH(B569,Historical!$B$7:$B$1192,0))=0,"n/a",((INDEX(Historical!$C$7:$C$1190,MATCH(B569,Historical!$B$7:$B$1192,0))/INDEX(Historical!$M$7:$M$1190,MATCH(B569,Historical!$B$7:$B$1192,0)))^(1/10)-1)*100)</f>
        <v>5.5478588267586781</v>
      </c>
      <c r="W569" s="475">
        <f t="shared" si="142"/>
        <v>0.89525393245068019</v>
      </c>
      <c r="X569" s="476">
        <f t="shared" si="143"/>
        <v>1.4070091873475705</v>
      </c>
      <c r="Y569" s="437"/>
      <c r="Z569" s="430">
        <f t="shared" si="144"/>
        <v>67.818574514038872</v>
      </c>
      <c r="AA569" s="581">
        <f t="shared" si="145"/>
        <v>16.544276457883367</v>
      </c>
      <c r="AB569" s="406">
        <v>9</v>
      </c>
      <c r="AC569" s="568">
        <v>4.63</v>
      </c>
      <c r="AD569" s="568">
        <v>1.68</v>
      </c>
      <c r="AE569" s="568">
        <v>1.86</v>
      </c>
      <c r="AF569" s="568">
        <v>1.4</v>
      </c>
      <c r="AG569" s="568">
        <v>8.3699999999999992</v>
      </c>
      <c r="AH569" s="568">
        <v>8.9599999999999991</v>
      </c>
      <c r="AI569" s="568">
        <v>13.469999999999999</v>
      </c>
      <c r="AJ569" s="568">
        <v>3.53</v>
      </c>
      <c r="AK569" s="568">
        <v>9.86</v>
      </c>
      <c r="AL569" s="576">
        <v>4520</v>
      </c>
      <c r="AM569" s="571">
        <v>2.4699999999999998</v>
      </c>
      <c r="AN569" s="568">
        <v>1.41</v>
      </c>
      <c r="AO569" s="510">
        <f t="shared" si="146"/>
        <v>-7.4783173163636754</v>
      </c>
      <c r="AP569" s="511">
        <f t="shared" si="147"/>
        <v>9.0659591415196914</v>
      </c>
      <c r="AQ569" s="582">
        <f t="shared" si="148"/>
        <v>1.4604182067222915</v>
      </c>
      <c r="AR569" s="430">
        <f>INDEX(Historical!$C$7:$C$1190,MATCH(B569,Historical!$B$7:$B$1214,0))*IF(AH569="n/a",1.03,IF(AH569&lt;0,1.01,IF(AH569&gt;10,1.1,(1+AH569/100))))</f>
        <v>3.2905919999999997</v>
      </c>
      <c r="AS569" s="581">
        <f t="shared" si="149"/>
        <v>3.6196511999999998</v>
      </c>
      <c r="AT569" s="581">
        <f t="shared" si="155"/>
        <v>3.97654880832</v>
      </c>
      <c r="AU569" s="581">
        <f t="shared" si="155"/>
        <v>4.3686365208203517</v>
      </c>
      <c r="AV569" s="581">
        <f t="shared" si="155"/>
        <v>4.7993840817732387</v>
      </c>
      <c r="AW569" s="430">
        <f t="shared" si="150"/>
        <v>20.054812610913594</v>
      </c>
      <c r="AX569" s="516">
        <f t="shared" si="151"/>
        <v>26.181217507720099</v>
      </c>
      <c r="AY569" s="606">
        <v>0.72</v>
      </c>
      <c r="AZ569" s="571">
        <v>24.44</v>
      </c>
      <c r="BA569" s="571">
        <v>-4.0199999999999996</v>
      </c>
      <c r="BB569" s="571">
        <v>1.72</v>
      </c>
      <c r="BC569" s="571">
        <v>4.29</v>
      </c>
      <c r="BD569" s="591"/>
      <c r="BE569" s="421">
        <v>2004</v>
      </c>
      <c r="BF569" s="421">
        <f t="shared" si="153"/>
        <v>2</v>
      </c>
      <c r="BG569" s="578">
        <v>2.58</v>
      </c>
      <c r="BH569" t="s">
        <v>3876</v>
      </c>
      <c r="BI569" t="s">
        <v>3877</v>
      </c>
    </row>
    <row r="570" spans="1:61" s="8" customFormat="1" ht="12.75" customHeight="1" x14ac:dyDescent="0.25">
      <c r="A570" s="95" t="s">
        <v>4499</v>
      </c>
      <c r="B570" s="409" t="s">
        <v>104</v>
      </c>
      <c r="C570" s="734" t="s">
        <v>107</v>
      </c>
      <c r="D570" s="734" t="s">
        <v>3652</v>
      </c>
      <c r="E570" s="504">
        <v>38</v>
      </c>
      <c r="F570" s="33">
        <v>77</v>
      </c>
      <c r="G570" s="33" t="s">
        <v>105</v>
      </c>
      <c r="H570" s="33" t="s">
        <v>105</v>
      </c>
      <c r="I570" s="568">
        <v>64.42</v>
      </c>
      <c r="J570" s="430">
        <f t="shared" si="139"/>
        <v>2.3595156783607574</v>
      </c>
      <c r="K570" s="579">
        <v>0.38</v>
      </c>
      <c r="L570" s="406">
        <v>4</v>
      </c>
      <c r="M570" s="423">
        <f t="shared" si="140"/>
        <v>1.52</v>
      </c>
      <c r="N570" s="183" t="s">
        <v>106</v>
      </c>
      <c r="O570" s="506">
        <v>0.36</v>
      </c>
      <c r="P570" s="422">
        <v>45782</v>
      </c>
      <c r="Q570" s="422">
        <v>45792</v>
      </c>
      <c r="R570" s="423">
        <f t="shared" si="141"/>
        <v>5.5555555555555607</v>
      </c>
      <c r="S570" s="474">
        <f>IF(INDEX(Historical!$D$7:$D$1190,MATCH(B570,Historical!$B$7:$B$1192,0))=0,"n/a",(INDEX(Historical!$C$7:$C$1190,MATCH(B570,Historical!$B$7:$B$1192,0))/INDEX(Historical!$D$7:$D$1190,MATCH(B570,Historical!$B$7:$B$1192,0))-1)*100)</f>
        <v>7.6923076923076872</v>
      </c>
      <c r="T570" s="474">
        <f>IF(INDEX(Historical!$F$7:$F$1190,MATCH(B570,Historical!$B$7:$B$1192,0))=0,"n/a",((INDEX(Historical!$C$7:$C$1190,MATCH(B570,Historical!$B$7:$B$1192,0))/INDEX(Historical!$F$7:$F$1190,MATCH(B570,Historical!$B$7:$B$1192,0)))^(1/3)-1)*100)</f>
        <v>4.981850026504131</v>
      </c>
      <c r="U570" s="474">
        <f>IF(INDEX(Historical!$H$7:$H$1190,MATCH(B570,Historical!$B$7:$B$1192,0))=0,"n/a",((INDEX(Historical!$C$7:$C$1190,MATCH(B570,Historical!$B$7:$B$1192,0))/INDEX(Historical!$H$7:$H$1190,MATCH(B570,Historical!$B$7:$B$1192,0)))^(1/5)-1)*100)</f>
        <v>4.9414522844583919</v>
      </c>
      <c r="V570" s="474">
        <f>IF(INDEX(Historical!$M$7:$M$1190,MATCH(B570,Historical!$B$7:$B$1192,0))=0,"n/a",((INDEX(Historical!$C$7:$C$1190,MATCH(B570,Historical!$B$7:$B$1192,0))/INDEX(Historical!$M$7:$M$1190,MATCH(B570,Historical!$B$7:$B$1192,0)))^(1/10)-1)*100)</f>
        <v>8.0503647312164084</v>
      </c>
      <c r="W570" s="475">
        <f t="shared" si="142"/>
        <v>0.61381719331264872</v>
      </c>
      <c r="X570" s="476">
        <f t="shared" si="143"/>
        <v>0.56994836037582375</v>
      </c>
      <c r="Y570" s="451"/>
      <c r="Z570" s="430">
        <f t="shared" si="144"/>
        <v>26.297577854671278</v>
      </c>
      <c r="AA570" s="581">
        <f t="shared" si="145"/>
        <v>11.145328719723183</v>
      </c>
      <c r="AB570" s="406">
        <v>12</v>
      </c>
      <c r="AC570" s="568">
        <v>5.78</v>
      </c>
      <c r="AD570" s="568" t="s">
        <v>135</v>
      </c>
      <c r="AE570" s="568">
        <v>2.72</v>
      </c>
      <c r="AF570" s="568">
        <v>1.32</v>
      </c>
      <c r="AG570" s="568">
        <v>12.49</v>
      </c>
      <c r="AH570" s="568">
        <v>16.29</v>
      </c>
      <c r="AI570" s="568">
        <v>0.96</v>
      </c>
      <c r="AJ570" s="568">
        <v>8.67</v>
      </c>
      <c r="AK570" s="568" t="s">
        <v>135</v>
      </c>
      <c r="AL570" s="576">
        <v>1580</v>
      </c>
      <c r="AM570" s="571">
        <v>26.08</v>
      </c>
      <c r="AN570" s="568">
        <v>0.18</v>
      </c>
      <c r="AO570" s="510">
        <f t="shared" si="146"/>
        <v>-3.8443607569040346</v>
      </c>
      <c r="AP570" s="511">
        <f t="shared" si="147"/>
        <v>7.3009679628191488</v>
      </c>
      <c r="AQ570" s="582">
        <f t="shared" si="148"/>
        <v>-19.138434043704876</v>
      </c>
      <c r="AR570" s="430">
        <f>INDEX(Historical!$C$7:$C$1190,MATCH(B570,Historical!$B$7:$B$1214,0))*IF(AH570="n/a",1.03,IF(AH570&lt;0,1.01,IF(AH570&gt;10,1.1,(1+AH570/100))))</f>
        <v>1.54</v>
      </c>
      <c r="AS570" s="581">
        <f t="shared" si="149"/>
        <v>1.5547840000000002</v>
      </c>
      <c r="AT570" s="581">
        <f t="shared" si="155"/>
        <v>1.6014275200000001</v>
      </c>
      <c r="AU570" s="581">
        <f t="shared" si="155"/>
        <v>1.6494703456000002</v>
      </c>
      <c r="AV570" s="581">
        <f t="shared" si="155"/>
        <v>1.6989544559680003</v>
      </c>
      <c r="AW570" s="430">
        <f t="shared" si="150"/>
        <v>8.0446363215680012</v>
      </c>
      <c r="AX570" s="516">
        <f t="shared" si="151"/>
        <v>12.487793110164546</v>
      </c>
      <c r="AY570" s="606">
        <v>0.71</v>
      </c>
      <c r="AZ570" s="571">
        <v>23.549999999999997</v>
      </c>
      <c r="BA570" s="571">
        <v>-5.4399999999999995</v>
      </c>
      <c r="BB570" s="571">
        <v>3.55</v>
      </c>
      <c r="BC570" s="571">
        <v>4.8500000000000005</v>
      </c>
      <c r="BD570" s="591"/>
      <c r="BE570" s="421">
        <v>1988</v>
      </c>
      <c r="BF570" s="421">
        <f t="shared" si="153"/>
        <v>4</v>
      </c>
      <c r="BG570" s="578">
        <v>1.5599999999999998</v>
      </c>
      <c r="BH570" t="s">
        <v>3876</v>
      </c>
      <c r="BI570" t="s">
        <v>3877</v>
      </c>
    </row>
    <row r="571" spans="1:61" s="8" customFormat="1" ht="12.75" customHeight="1" x14ac:dyDescent="0.25">
      <c r="A571" s="95" t="s">
        <v>4500</v>
      </c>
      <c r="B571" s="409" t="s">
        <v>740</v>
      </c>
      <c r="C571" s="734" t="s">
        <v>130</v>
      </c>
      <c r="D571" s="734" t="s">
        <v>3643</v>
      </c>
      <c r="E571" s="504">
        <v>22</v>
      </c>
      <c r="F571" s="33">
        <v>175</v>
      </c>
      <c r="G571" s="33" t="s">
        <v>36</v>
      </c>
      <c r="H571" s="33" t="s">
        <v>36</v>
      </c>
      <c r="I571" s="573">
        <v>82.56</v>
      </c>
      <c r="J571" s="430">
        <f t="shared" si="139"/>
        <v>3.125</v>
      </c>
      <c r="K571" s="575">
        <v>0.64500000000000002</v>
      </c>
      <c r="L571" s="406">
        <v>4</v>
      </c>
      <c r="M571" s="423">
        <f t="shared" si="140"/>
        <v>2.58</v>
      </c>
      <c r="N571" s="183" t="s">
        <v>469</v>
      </c>
      <c r="O571" s="505">
        <v>0.62</v>
      </c>
      <c r="P571" s="422">
        <v>45736</v>
      </c>
      <c r="Q571" s="422">
        <v>45762</v>
      </c>
      <c r="R571" s="423">
        <f t="shared" si="141"/>
        <v>4.0322580645161326</v>
      </c>
      <c r="S571" s="474">
        <f>IF(INDEX(Historical!$D$7:$D$1190,MATCH(B571,Historical!$B$7:$B$1192,0))=0,"n/a",(INDEX(Historical!$C$7:$C$1190,MATCH(B571,Historical!$B$7:$B$1192,0))/INDEX(Historical!$D$7:$D$1190,MATCH(B571,Historical!$B$7:$B$1192,0))-1)*100)</f>
        <v>4.135737009544016</v>
      </c>
      <c r="T571" s="474">
        <f>IF(INDEX(Historical!$F$7:$F$1190,MATCH(B571,Historical!$B$7:$B$1192,0))=0,"n/a",((INDEX(Historical!$C$7:$C$1190,MATCH(B571,Historical!$B$7:$B$1192,0))/INDEX(Historical!$F$7:$F$1190,MATCH(B571,Historical!$B$7:$B$1192,0)))^(1/3)-1)*100)</f>
        <v>4.159104424801785</v>
      </c>
      <c r="U571" s="474">
        <f>IF(INDEX(Historical!$H$7:$H$1190,MATCH(B571,Historical!$B$7:$B$1192,0))=0,"n/a",((INDEX(Historical!$C$7:$C$1190,MATCH(B571,Historical!$B$7:$B$1192,0))/INDEX(Historical!$H$7:$H$1190,MATCH(B571,Historical!$B$7:$B$1192,0)))^(1/5)-1)*100)</f>
        <v>5.2729375991350524</v>
      </c>
      <c r="V571" s="474">
        <f>IF(INDEX(Historical!$M$7:$M$1190,MATCH(B571,Historical!$B$7:$B$1192,0))=0,"n/a",((INDEX(Historical!$C$7:$C$1190,MATCH(B571,Historical!$B$7:$B$1192,0))/INDEX(Historical!$M$7:$M$1190,MATCH(B571,Historical!$B$7:$B$1192,0)))^(1/10)-1)*100)</f>
        <v>6.5231740332663213</v>
      </c>
      <c r="W571" s="475">
        <f t="shared" si="142"/>
        <v>0.8083392489981992</v>
      </c>
      <c r="X571" s="476">
        <f t="shared" si="143"/>
        <v>1.3451371426364931</v>
      </c>
      <c r="Y571" s="405"/>
      <c r="Z571" s="430">
        <f t="shared" si="144"/>
        <v>62.469733656174341</v>
      </c>
      <c r="AA571" s="581">
        <f t="shared" si="145"/>
        <v>19.990314769975789</v>
      </c>
      <c r="AB571" s="406">
        <v>12</v>
      </c>
      <c r="AC571" s="568">
        <v>4.13</v>
      </c>
      <c r="AD571" s="568">
        <v>3.77</v>
      </c>
      <c r="AE571" s="568">
        <v>4.08</v>
      </c>
      <c r="AF571" s="568">
        <v>1.75</v>
      </c>
      <c r="AG571" s="568">
        <v>8.870000000000001</v>
      </c>
      <c r="AH571" s="568">
        <v>-3.06</v>
      </c>
      <c r="AI571" s="568">
        <v>10.66</v>
      </c>
      <c r="AJ571" s="568">
        <v>3.92</v>
      </c>
      <c r="AK571" s="568">
        <v>5.3</v>
      </c>
      <c r="AL571" s="576">
        <v>53870</v>
      </c>
      <c r="AM571" s="571">
        <v>0.13</v>
      </c>
      <c r="AN571" s="568">
        <v>1.22</v>
      </c>
      <c r="AO571" s="510">
        <f t="shared" si="146"/>
        <v>-11.592377170840738</v>
      </c>
      <c r="AP571" s="511">
        <f t="shared" si="147"/>
        <v>8.3979375991350516</v>
      </c>
      <c r="AQ571" s="582">
        <f t="shared" si="148"/>
        <v>24.691710225139076</v>
      </c>
      <c r="AR571" s="430">
        <f>INDEX(Historical!$C$7:$C$1190,MATCH(B571,Historical!$B$7:$B$1214,0))*IF(AH571="n/a",1.03,IF(AH571&lt;0,1.01,IF(AH571&gt;10,1.1,(1+AH571/100))))</f>
        <v>2.4795500000000001</v>
      </c>
      <c r="AS571" s="581">
        <f t="shared" si="149"/>
        <v>2.7275050000000003</v>
      </c>
      <c r="AT571" s="581">
        <f t="shared" si="155"/>
        <v>2.8720627650000004</v>
      </c>
      <c r="AU571" s="581">
        <f t="shared" si="155"/>
        <v>3.0242820915450004</v>
      </c>
      <c r="AV571" s="581">
        <f t="shared" si="155"/>
        <v>3.1845690423968853</v>
      </c>
      <c r="AW571" s="430">
        <f t="shared" si="150"/>
        <v>14.287968898941887</v>
      </c>
      <c r="AX571" s="516">
        <f t="shared" si="151"/>
        <v>17.306163879532324</v>
      </c>
      <c r="AY571" s="606">
        <v>0.65</v>
      </c>
      <c r="AZ571" s="571">
        <v>33.379999999999995</v>
      </c>
      <c r="BA571" s="571">
        <v>-13.79</v>
      </c>
      <c r="BB571" s="571">
        <v>4.5699999999999994</v>
      </c>
      <c r="BC571" s="571">
        <v>4.12</v>
      </c>
      <c r="BD571" s="591"/>
      <c r="BE571" s="421">
        <v>2004</v>
      </c>
      <c r="BF571" s="421">
        <f t="shared" si="153"/>
        <v>2</v>
      </c>
      <c r="BG571" s="578">
        <v>2.85</v>
      </c>
      <c r="BH571" t="s">
        <v>3876</v>
      </c>
      <c r="BI571" t="s">
        <v>3877</v>
      </c>
    </row>
    <row r="572" spans="1:61" s="8" customFormat="1" ht="12.75" customHeight="1" x14ac:dyDescent="0.25">
      <c r="A572" s="8" t="s">
        <v>4501</v>
      </c>
      <c r="B572" s="409" t="s">
        <v>1550</v>
      </c>
      <c r="C572" s="734" t="s">
        <v>107</v>
      </c>
      <c r="D572" s="734" t="s">
        <v>3652</v>
      </c>
      <c r="E572" s="504">
        <v>14</v>
      </c>
      <c r="F572" s="33">
        <v>370</v>
      </c>
      <c r="G572" s="33" t="s">
        <v>105</v>
      </c>
      <c r="H572" s="33" t="s">
        <v>105</v>
      </c>
      <c r="I572" s="573">
        <v>102.06</v>
      </c>
      <c r="J572" s="430">
        <f t="shared" si="139"/>
        <v>2.3515579071134622</v>
      </c>
      <c r="K572" s="575">
        <v>0.6</v>
      </c>
      <c r="L572" s="406">
        <v>4</v>
      </c>
      <c r="M572" s="423">
        <f t="shared" si="140"/>
        <v>2.4</v>
      </c>
      <c r="N572" s="183" t="s">
        <v>234</v>
      </c>
      <c r="O572" s="505">
        <v>0.54</v>
      </c>
      <c r="P572" s="422">
        <v>45877</v>
      </c>
      <c r="Q572" s="422">
        <v>45884</v>
      </c>
      <c r="R572" s="423">
        <f t="shared" si="141"/>
        <v>11.1111111111111</v>
      </c>
      <c r="S572" s="474">
        <f>IF(INDEX(Historical!$D$7:$D$1190,MATCH(B572,Historical!$B$7:$B$1192,0))=0,"n/a",(INDEX(Historical!$C$7:$C$1190,MATCH(B572,Historical!$B$7:$B$1192,0))/INDEX(Historical!$D$7:$D$1190,MATCH(B572,Historical!$B$7:$B$1192,0))-1)*100)</f>
        <v>3.9215686274509887</v>
      </c>
      <c r="T572" s="474">
        <f>IF(INDEX(Historical!$F$7:$F$1190,MATCH(B572,Historical!$B$7:$B$1192,0))=0,"n/a",((INDEX(Historical!$C$7:$C$1190,MATCH(B572,Historical!$B$7:$B$1192,0))/INDEX(Historical!$F$7:$F$1190,MATCH(B572,Historical!$B$7:$B$1192,0)))^(1/3)-1)*100)</f>
        <v>3.3581857208105248</v>
      </c>
      <c r="U572" s="474">
        <f>IF(INDEX(Historical!$H$7:$H$1190,MATCH(B572,Historical!$B$7:$B$1192,0))=0,"n/a",((INDEX(Historical!$C$7:$C$1190,MATCH(B572,Historical!$B$7:$B$1192,0))/INDEX(Historical!$H$7:$H$1190,MATCH(B572,Historical!$B$7:$B$1192,0)))^(1/5)-1)*100)</f>
        <v>4.8875347432512095</v>
      </c>
      <c r="V572" s="474">
        <f>IF(INDEX(Historical!$M$7:$M$1190,MATCH(B572,Historical!$B$7:$B$1192,0))=0,"n/a",((INDEX(Historical!$C$7:$C$1190,MATCH(B572,Historical!$B$7:$B$1192,0))/INDEX(Historical!$M$7:$M$1190,MATCH(B572,Historical!$B$7:$B$1192,0)))^(1/10)-1)*100)</f>
        <v>9.9644232774467092</v>
      </c>
      <c r="W572" s="475">
        <f t="shared" si="142"/>
        <v>0.49049850725566474</v>
      </c>
      <c r="X572" s="476">
        <f t="shared" si="143"/>
        <v>0.90677824550115194</v>
      </c>
      <c r="Y572" s="574"/>
      <c r="Z572" s="430">
        <f t="shared" si="144"/>
        <v>35.661218424962847</v>
      </c>
      <c r="AA572" s="581">
        <f t="shared" si="145"/>
        <v>15.164933135215453</v>
      </c>
      <c r="AB572" s="406">
        <v>12</v>
      </c>
      <c r="AC572" s="568">
        <v>6.73</v>
      </c>
      <c r="AD572" s="568">
        <v>1.1000000000000001</v>
      </c>
      <c r="AE572" s="568">
        <v>3.63</v>
      </c>
      <c r="AF572" s="568">
        <v>1.18</v>
      </c>
      <c r="AG572" s="568">
        <v>8.19</v>
      </c>
      <c r="AH572" s="568">
        <v>3.8600000000000003</v>
      </c>
      <c r="AI572" s="568">
        <v>28.95</v>
      </c>
      <c r="AJ572" s="568">
        <v>5.3900000000000006</v>
      </c>
      <c r="AK572" s="568">
        <v>13.750000000000002</v>
      </c>
      <c r="AL572" s="576">
        <v>10330</v>
      </c>
      <c r="AM572" s="571">
        <v>1.17</v>
      </c>
      <c r="AN572" s="568">
        <v>0.25</v>
      </c>
      <c r="AO572" s="510">
        <f t="shared" si="146"/>
        <v>-7.9258404848507809</v>
      </c>
      <c r="AP572" s="511">
        <f t="shared" si="147"/>
        <v>7.2390926503646718</v>
      </c>
      <c r="AQ572" s="582">
        <f t="shared" si="148"/>
        <v>-10.819481201692849</v>
      </c>
      <c r="AR572" s="430">
        <f>INDEX(Historical!$C$7:$C$1190,MATCH(B572,Historical!$B$7:$B$1214,0))*IF(AH572="n/a",1.03,IF(AH572&lt;0,1.01,IF(AH572&gt;10,1.1,(1+AH572/100))))</f>
        <v>2.201832</v>
      </c>
      <c r="AS572" s="581">
        <f t="shared" si="149"/>
        <v>2.4220152000000001</v>
      </c>
      <c r="AT572" s="581">
        <f t="shared" si="155"/>
        <v>2.6642167200000002</v>
      </c>
      <c r="AU572" s="581">
        <f t="shared" si="155"/>
        <v>2.9306383920000005</v>
      </c>
      <c r="AV572" s="581">
        <f t="shared" si="155"/>
        <v>3.2237022312000008</v>
      </c>
      <c r="AW572" s="430">
        <f t="shared" si="150"/>
        <v>13.442404543200002</v>
      </c>
      <c r="AX572" s="516">
        <f t="shared" si="151"/>
        <v>13.171080289241624</v>
      </c>
      <c r="AY572" s="606">
        <v>0.73</v>
      </c>
      <c r="AZ572" s="571">
        <v>31.28</v>
      </c>
      <c r="BA572" s="571">
        <v>-10.68</v>
      </c>
      <c r="BB572" s="571">
        <v>6.63</v>
      </c>
      <c r="BC572" s="571">
        <v>6.09</v>
      </c>
      <c r="BD572" s="591"/>
      <c r="BE572" s="421">
        <v>2012</v>
      </c>
      <c r="BF572" s="421">
        <f t="shared" si="153"/>
        <v>1</v>
      </c>
      <c r="BG572" s="578">
        <v>1.06</v>
      </c>
      <c r="BH572" t="s">
        <v>3876</v>
      </c>
      <c r="BI572" t="s">
        <v>3877</v>
      </c>
    </row>
    <row r="573" spans="1:61" s="8" customFormat="1" ht="12.75" customHeight="1" x14ac:dyDescent="0.25">
      <c r="A573" s="8" t="s">
        <v>4502</v>
      </c>
      <c r="B573" s="409" t="s">
        <v>3328</v>
      </c>
      <c r="C573" s="734" t="s">
        <v>111</v>
      </c>
      <c r="D573" s="734" t="s">
        <v>1146</v>
      </c>
      <c r="E573" s="504">
        <v>12</v>
      </c>
      <c r="F573" s="33">
        <v>465</v>
      </c>
      <c r="G573" s="33" t="s">
        <v>105</v>
      </c>
      <c r="H573" s="33" t="s">
        <v>105</v>
      </c>
      <c r="I573" s="395">
        <v>191.12</v>
      </c>
      <c r="J573" s="430">
        <f t="shared" si="139"/>
        <v>0.60694851402260352</v>
      </c>
      <c r="K573" s="579">
        <v>0.28999999999999998</v>
      </c>
      <c r="L573" s="33">
        <v>4</v>
      </c>
      <c r="M573" s="423">
        <f t="shared" si="140"/>
        <v>1.1599999999999999</v>
      </c>
      <c r="N573" s="33" t="s">
        <v>395</v>
      </c>
      <c r="O573" s="506">
        <v>0.28000000000000003</v>
      </c>
      <c r="P573" s="422">
        <v>45841</v>
      </c>
      <c r="Q573" s="422">
        <v>45862</v>
      </c>
      <c r="R573" s="423">
        <f t="shared" si="141"/>
        <v>3.5714285714285547</v>
      </c>
      <c r="S573" s="474">
        <f>IF(INDEX(Historical!$D$7:$D$1190,MATCH(B573,Historical!$B$7:$B$1192,0))=0,"n/a",(INDEX(Historical!$C$7:$C$1190,MATCH(B573,Historical!$B$7:$B$1192,0))/INDEX(Historical!$D$7:$D$1190,MATCH(B573,Historical!$B$7:$B$1192,0))-1)*100)</f>
        <v>3.7735849056603765</v>
      </c>
      <c r="T573" s="474">
        <f>IF(INDEX(Historical!$F$7:$F$1190,MATCH(B573,Historical!$B$7:$B$1192,0))=0,"n/a",((INDEX(Historical!$C$7:$C$1190,MATCH(B573,Historical!$B$7:$B$1192,0))/INDEX(Historical!$F$7:$F$1190,MATCH(B573,Historical!$B$7:$B$1192,0)))^(1/3)-1)*100)</f>
        <v>4.6422696369909477</v>
      </c>
      <c r="U573" s="474">
        <f>IF(INDEX(Historical!$H$7:$H$1190,MATCH(B573,Historical!$B$7:$B$1192,0))=0,"n/a",((INDEX(Historical!$C$7:$C$1190,MATCH(B573,Historical!$B$7:$B$1192,0))/INDEX(Historical!$H$7:$H$1190,MATCH(B573,Historical!$B$7:$B$1192,0)))^(1/5)-1)*100)</f>
        <v>4.0950396969256841</v>
      </c>
      <c r="V573" s="474">
        <f>IF(INDEX(Historical!$M$7:$M$1190,MATCH(B573,Historical!$B$7:$B$1192,0))=0,"n/a",((INDEX(Historical!$C$7:$C$1190,MATCH(B573,Historical!$B$7:$B$1192,0))/INDEX(Historical!$M$7:$M$1190,MATCH(B573,Historical!$B$7:$B$1192,0)))^(1/10)-1)*100)</f>
        <v>7.5750809488686954</v>
      </c>
      <c r="W573" s="475">
        <f t="shared" si="142"/>
        <v>0.54059352296918495</v>
      </c>
      <c r="X573" s="476">
        <f t="shared" si="143"/>
        <v>0.19898152074468822</v>
      </c>
      <c r="Y573" s="449"/>
      <c r="Z573" s="430">
        <f t="shared" si="144"/>
        <v>14.777070063694268</v>
      </c>
      <c r="AA573" s="581">
        <f t="shared" si="145"/>
        <v>24.346496815286624</v>
      </c>
      <c r="AB573" s="33">
        <v>12</v>
      </c>
      <c r="AC573" s="395">
        <v>7.85</v>
      </c>
      <c r="AD573" s="395" t="s">
        <v>135</v>
      </c>
      <c r="AE573" s="395">
        <v>3.5</v>
      </c>
      <c r="AF573" s="395">
        <v>4.12</v>
      </c>
      <c r="AG573" s="395">
        <v>17.88</v>
      </c>
      <c r="AH573" s="395">
        <v>8.42</v>
      </c>
      <c r="AI573" s="395">
        <v>8.4500000000000011</v>
      </c>
      <c r="AJ573" s="395">
        <v>20.580000000000002</v>
      </c>
      <c r="AK573" s="395" t="s">
        <v>135</v>
      </c>
      <c r="AL573" s="395">
        <v>7950</v>
      </c>
      <c r="AM573" s="395">
        <v>0.49</v>
      </c>
      <c r="AN573" s="395">
        <v>0.25</v>
      </c>
      <c r="AO573" s="510">
        <f t="shared" si="146"/>
        <v>-19.644508604338338</v>
      </c>
      <c r="AP573" s="511">
        <f t="shared" si="147"/>
        <v>4.7019882109482873</v>
      </c>
      <c r="AQ573" s="582">
        <f t="shared" si="148"/>
        <v>111.14246573132229</v>
      </c>
      <c r="AR573" s="430">
        <f>INDEX(Historical!$C$7:$C$1190,MATCH(B573,Historical!$B$7:$B$1214,0))*IF(AH573="n/a",1.03,IF(AH573&lt;0,1.01,IF(AH573&gt;10,1.1,(1+AH573/100))))</f>
        <v>1.1926200000000002</v>
      </c>
      <c r="AS573" s="581">
        <f t="shared" si="149"/>
        <v>1.2933963900000003</v>
      </c>
      <c r="AT573" s="581">
        <f t="shared" si="155"/>
        <v>1.3321982817000004</v>
      </c>
      <c r="AU573" s="581">
        <f t="shared" si="155"/>
        <v>1.3721642301510004</v>
      </c>
      <c r="AV573" s="581">
        <f t="shared" si="155"/>
        <v>1.4133291570555304</v>
      </c>
      <c r="AW573" s="430">
        <f t="shared" si="150"/>
        <v>6.6037080589065313</v>
      </c>
      <c r="AX573" s="516">
        <f t="shared" si="151"/>
        <v>3.4552679253382852</v>
      </c>
      <c r="AY573" s="500">
        <v>1.3</v>
      </c>
      <c r="AZ573" s="578">
        <v>39.15</v>
      </c>
      <c r="BA573" s="578">
        <v>-3.39</v>
      </c>
      <c r="BB573" s="578">
        <v>9.99</v>
      </c>
      <c r="BC573" s="578">
        <v>14.6</v>
      </c>
      <c r="BD573" s="591"/>
      <c r="BE573" s="421">
        <v>2014</v>
      </c>
      <c r="BF573" s="421">
        <f t="shared" si="153"/>
        <v>1</v>
      </c>
      <c r="BG573" s="578">
        <v>11.52</v>
      </c>
      <c r="BH573" t="s">
        <v>3876</v>
      </c>
      <c r="BI573" t="s">
        <v>3877</v>
      </c>
    </row>
    <row r="574" spans="1:61" s="8" customFormat="1" ht="12.75" customHeight="1" x14ac:dyDescent="0.25">
      <c r="A574" s="577" t="s">
        <v>4503</v>
      </c>
      <c r="B574" s="409" t="s">
        <v>3994</v>
      </c>
      <c r="C574" s="734" t="s">
        <v>3535</v>
      </c>
      <c r="D574" s="734" t="s">
        <v>3680</v>
      </c>
      <c r="E574" s="504">
        <v>9</v>
      </c>
      <c r="F574" s="33">
        <v>559</v>
      </c>
      <c r="G574" s="33" t="s">
        <v>105</v>
      </c>
      <c r="H574" s="33" t="s">
        <v>105</v>
      </c>
      <c r="I574" s="573">
        <v>88.66</v>
      </c>
      <c r="J574" s="430">
        <f t="shared" si="139"/>
        <v>1.2181367020076699</v>
      </c>
      <c r="K574" s="575">
        <v>0.27</v>
      </c>
      <c r="L574" s="406">
        <v>4</v>
      </c>
      <c r="M574" s="423">
        <f t="shared" si="140"/>
        <v>1.08</v>
      </c>
      <c r="N574" s="183" t="s">
        <v>147</v>
      </c>
      <c r="O574" s="505">
        <v>0.25</v>
      </c>
      <c r="P574" s="422">
        <v>45902</v>
      </c>
      <c r="Q574" s="422">
        <v>45915</v>
      </c>
      <c r="R574" s="423">
        <f t="shared" si="141"/>
        <v>8.0000000000000071</v>
      </c>
      <c r="S574" s="474">
        <f>IF(INDEX(Historical!$D$7:$D$1190,MATCH(B574,Historical!$B$7:$B$1192,0))=0,"n/a",(INDEX(Historical!$C$7:$C$1190,MATCH(B574,Historical!$B$7:$B$1192,0))/INDEX(Historical!$D$7:$D$1190,MATCH(B574,Historical!$B$7:$B$1192,0))-1)*100)</f>
        <v>11.363636363636353</v>
      </c>
      <c r="T574" s="474">
        <f>IF(INDEX(Historical!$F$7:$F$1190,MATCH(B574,Historical!$B$7:$B$1192,0))=0,"n/a",((INDEX(Historical!$C$7:$C$1190,MATCH(B574,Historical!$B$7:$B$1192,0))/INDEX(Historical!$F$7:$F$1190,MATCH(B574,Historical!$B$7:$B$1192,0)))^(1/3)-1)*100)</f>
        <v>12.955067905975316</v>
      </c>
      <c r="U574" s="474">
        <f>IF(INDEX(Historical!$H$7:$H$1190,MATCH(B574,Historical!$B$7:$B$1192,0))=0,"n/a",((INDEX(Historical!$C$7:$C$1190,MATCH(B574,Historical!$B$7:$B$1192,0))/INDEX(Historical!$H$7:$H$1190,MATCH(B574,Historical!$B$7:$B$1192,0)))^(1/5)-1)*100)</f>
        <v>18.18637960169238</v>
      </c>
      <c r="V574" s="474">
        <f>IF(INDEX(Historical!$M$7:$M$1190,MATCH(B574,Historical!$B$7:$B$1192,0))=0,"n/a",((INDEX(Historical!$C$7:$C$1190,MATCH(B574,Historical!$B$7:$B$1192,0))/INDEX(Historical!$M$7:$M$1190,MATCH(B574,Historical!$B$7:$B$1192,0)))^(1/10)-1)*100)</f>
        <v>31.684483852967539</v>
      </c>
      <c r="W574" s="475">
        <f t="shared" si="142"/>
        <v>0.57398377344843698</v>
      </c>
      <c r="X574" s="476">
        <f t="shared" si="143"/>
        <v>1.4502695057170956</v>
      </c>
      <c r="Y574" s="451"/>
      <c r="Z574" s="430">
        <f t="shared" si="144"/>
        <v>34.069400630914828</v>
      </c>
      <c r="AA574" s="581">
        <f t="shared" si="145"/>
        <v>27.968454258675077</v>
      </c>
      <c r="AB574" s="406">
        <v>12</v>
      </c>
      <c r="AC574" s="568">
        <v>3.17</v>
      </c>
      <c r="AD574" s="568">
        <v>3.07</v>
      </c>
      <c r="AE574" s="568">
        <v>3.58</v>
      </c>
      <c r="AF574" s="568">
        <v>3.12</v>
      </c>
      <c r="AG574" s="568">
        <v>12.07</v>
      </c>
      <c r="AH574" s="568">
        <v>9.82</v>
      </c>
      <c r="AI574" s="568">
        <v>9.42</v>
      </c>
      <c r="AJ574" s="568">
        <v>12.540000000000001</v>
      </c>
      <c r="AK574" s="568">
        <v>9.11</v>
      </c>
      <c r="AL574" s="576">
        <v>21650</v>
      </c>
      <c r="AM574" s="571">
        <v>14.399999999999999</v>
      </c>
      <c r="AN574" s="568">
        <v>1.01</v>
      </c>
      <c r="AO574" s="510">
        <f t="shared" si="146"/>
        <v>-8.5639379549750281</v>
      </c>
      <c r="AP574" s="511">
        <f t="shared" si="147"/>
        <v>19.404516303700049</v>
      </c>
      <c r="AQ574" s="582">
        <f t="shared" si="148"/>
        <v>96.933804205108729</v>
      </c>
      <c r="AR574" s="430">
        <f>INDEX(Historical!$C$7:$C$1190,MATCH(B574,Historical!$B$7:$B$1214,0))*IF(AH574="n/a",1.03,IF(AH574&lt;0,1.01,IF(AH574&gt;10,1.1,(1+AH574/100))))</f>
        <v>1.076236</v>
      </c>
      <c r="AS574" s="581">
        <f t="shared" si="149"/>
        <v>1.1776174312000001</v>
      </c>
      <c r="AT574" s="581">
        <f t="shared" si="155"/>
        <v>1.2848983791823201</v>
      </c>
      <c r="AU574" s="581">
        <f t="shared" si="155"/>
        <v>1.4019526215258293</v>
      </c>
      <c r="AV574" s="581">
        <f t="shared" si="155"/>
        <v>1.5296705053468322</v>
      </c>
      <c r="AW574" s="430">
        <f t="shared" si="150"/>
        <v>6.4703749372549817</v>
      </c>
      <c r="AX574" s="516">
        <f t="shared" si="151"/>
        <v>7.2979640618711734</v>
      </c>
      <c r="AY574" s="606">
        <v>1.24</v>
      </c>
      <c r="AZ574" s="571">
        <v>32.659999999999997</v>
      </c>
      <c r="BA574" s="571">
        <v>-2.65</v>
      </c>
      <c r="BB574" s="571">
        <v>4.3600000000000003</v>
      </c>
      <c r="BC574" s="571">
        <v>9.66</v>
      </c>
      <c r="BD574" s="591"/>
      <c r="BE574" s="421">
        <v>2017</v>
      </c>
      <c r="BF574" s="421">
        <f t="shared" si="153"/>
        <v>1</v>
      </c>
      <c r="BG574" s="578">
        <v>4.49</v>
      </c>
      <c r="BH574" t="s">
        <v>3876</v>
      </c>
      <c r="BI574" t="s">
        <v>3877</v>
      </c>
    </row>
    <row r="575" spans="1:61" s="8" customFormat="1" ht="12.75" customHeight="1" x14ac:dyDescent="0.25">
      <c r="A575" s="8" t="s">
        <v>4880</v>
      </c>
      <c r="B575" s="409" t="s">
        <v>4867</v>
      </c>
      <c r="C575" s="734" t="s">
        <v>3656</v>
      </c>
      <c r="D575" s="734" t="s">
        <v>4881</v>
      </c>
      <c r="E575" s="504">
        <v>6</v>
      </c>
      <c r="F575" s="33">
        <v>638</v>
      </c>
      <c r="G575" s="33" t="s">
        <v>105</v>
      </c>
      <c r="H575" s="33" t="s">
        <v>105</v>
      </c>
      <c r="I575" s="573">
        <v>20.93</v>
      </c>
      <c r="J575" s="430">
        <f t="shared" si="139"/>
        <v>6.3067367415193507</v>
      </c>
      <c r="K575" s="575">
        <v>0.33</v>
      </c>
      <c r="L575" s="406">
        <v>4</v>
      </c>
      <c r="M575" s="423">
        <f t="shared" si="140"/>
        <v>1.32</v>
      </c>
      <c r="N575" s="183" t="s">
        <v>147</v>
      </c>
      <c r="O575" s="505">
        <v>0.3</v>
      </c>
      <c r="P575" s="422">
        <v>45722</v>
      </c>
      <c r="Q575" s="422">
        <v>45736</v>
      </c>
      <c r="R575" s="423">
        <f t="shared" si="141"/>
        <v>10.000000000000009</v>
      </c>
      <c r="S575" s="474">
        <f>IF(INDEX(Historical!$D$7:$D$1190,MATCH(B575,Historical!$B$7:$B$1192,0))=0,"n/a",(INDEX(Historical!$C$7:$C$1190,MATCH(B575,Historical!$B$7:$B$1192,0))/INDEX(Historical!$D$7:$D$1190,MATCH(B575,Historical!$B$7:$B$1192,0))-1)*100)</f>
        <v>11.111111111111093</v>
      </c>
      <c r="T575" s="474">
        <f>IF(INDEX(Historical!$F$7:$F$1190,MATCH(B575,Historical!$B$7:$B$1192,0))=0,"n/a",((INDEX(Historical!$C$7:$C$1190,MATCH(B575,Historical!$B$7:$B$1192,0))/INDEX(Historical!$F$7:$F$1190,MATCH(B575,Historical!$B$7:$B$1192,0)))^(1/3)-1)*100)</f>
        <v>12.624788044360603</v>
      </c>
      <c r="U575" s="474" t="str">
        <f>IF(INDEX(Historical!$H$7:$H$1190,MATCH(B575,Historical!$B$7:$B$1192,0))=0,"n/a",((INDEX(Historical!$C$7:$C$1190,MATCH(B575,Historical!$B$7:$B$1192,0))/INDEX(Historical!$H$7:$H$1190,MATCH(B575,Historical!$B$7:$B$1192,0)))^(1/5)-1)*100)</f>
        <v>n/a</v>
      </c>
      <c r="V575" s="474" t="str">
        <f>IF(INDEX(Historical!$M$7:$M$1190,MATCH(B575,Historical!$B$7:$B$1192,0))=0,"n/a",((INDEX(Historical!$C$7:$C$1190,MATCH(B575,Historical!$B$7:$B$1192,0))/INDEX(Historical!$M$7:$M$1190,MATCH(B575,Historical!$B$7:$B$1192,0)))^(1/10)-1)*100)</f>
        <v>n/a</v>
      </c>
      <c r="W575" s="475" t="str">
        <f t="shared" si="142"/>
        <v>n/a</v>
      </c>
      <c r="X575" s="476" t="str">
        <f t="shared" si="143"/>
        <v>n/a</v>
      </c>
      <c r="Y575" s="405"/>
      <c r="Z575" s="430">
        <f t="shared" si="144"/>
        <v>73.333333333333343</v>
      </c>
      <c r="AA575" s="581">
        <f t="shared" si="145"/>
        <v>11.627777777777778</v>
      </c>
      <c r="AB575" s="406">
        <v>12</v>
      </c>
      <c r="AC575" s="568">
        <v>1.8</v>
      </c>
      <c r="AD575" s="568" t="s">
        <v>135</v>
      </c>
      <c r="AE575" s="568">
        <v>0.73</v>
      </c>
      <c r="AF575" s="568">
        <v>1.26</v>
      </c>
      <c r="AG575" s="568">
        <v>11.62</v>
      </c>
      <c r="AH575" s="568">
        <v>133.32999999999998</v>
      </c>
      <c r="AI575" s="568">
        <v>-2.97</v>
      </c>
      <c r="AJ575" s="568">
        <v>12.26</v>
      </c>
      <c r="AK575" s="568" t="s">
        <v>135</v>
      </c>
      <c r="AL575" s="576">
        <v>742.47</v>
      </c>
      <c r="AM575" s="571">
        <v>32.869999999999997</v>
      </c>
      <c r="AN575" s="568">
        <v>0.51</v>
      </c>
      <c r="AO575" s="510" t="str">
        <f t="shared" si="146"/>
        <v>n/a</v>
      </c>
      <c r="AP575" s="511" t="str">
        <f t="shared" si="147"/>
        <v>n/a</v>
      </c>
      <c r="AQ575" s="582">
        <f t="shared" si="148"/>
        <v>-19.305789826310615</v>
      </c>
      <c r="AR575" s="430">
        <f>INDEX(Historical!$C$7:$C$1190,MATCH(B575,Historical!$B$7:$B$1214,0))*IF(AH575="n/a",1.03,IF(AH575&lt;0,1.01,IF(AH575&gt;10,1.1,(1+AH575/100))))</f>
        <v>1.32</v>
      </c>
      <c r="AS575" s="581">
        <f t="shared" si="149"/>
        <v>1.3332000000000002</v>
      </c>
      <c r="AT575" s="581">
        <f t="shared" si="155"/>
        <v>1.3731960000000003</v>
      </c>
      <c r="AU575" s="581">
        <f t="shared" si="155"/>
        <v>1.4143918800000004</v>
      </c>
      <c r="AV575" s="581">
        <f t="shared" si="155"/>
        <v>1.4568236364000005</v>
      </c>
      <c r="AW575" s="430">
        <f t="shared" si="150"/>
        <v>6.8976115164000005</v>
      </c>
      <c r="AX575" s="516">
        <f t="shared" si="151"/>
        <v>32.955621196368853</v>
      </c>
      <c r="AY575" s="606">
        <v>1.05</v>
      </c>
      <c r="AZ575" s="571">
        <v>45.85</v>
      </c>
      <c r="BA575" s="571">
        <v>-46.06</v>
      </c>
      <c r="BB575" s="571">
        <v>5.17</v>
      </c>
      <c r="BC575" s="571">
        <v>-8.7800000000000011</v>
      </c>
      <c r="BD575" s="591"/>
      <c r="BE575" s="421">
        <v>2020</v>
      </c>
      <c r="BF575" s="421">
        <f t="shared" si="153"/>
        <v>1</v>
      </c>
      <c r="BG575" s="578">
        <v>5.4</v>
      </c>
      <c r="BH575" t="s">
        <v>3876</v>
      </c>
      <c r="BI575" t="s">
        <v>3877</v>
      </c>
    </row>
    <row r="576" spans="1:61" s="8" customFormat="1" ht="12.75" customHeight="1" x14ac:dyDescent="0.25">
      <c r="A576" s="8" t="s">
        <v>4504</v>
      </c>
      <c r="B576" s="409" t="s">
        <v>1565</v>
      </c>
      <c r="C576" s="734" t="s">
        <v>3636</v>
      </c>
      <c r="D576" s="734" t="s">
        <v>4815</v>
      </c>
      <c r="E576" s="504">
        <v>15</v>
      </c>
      <c r="F576" s="33">
        <v>289</v>
      </c>
      <c r="G576" s="33" t="s">
        <v>105</v>
      </c>
      <c r="H576" s="33" t="s">
        <v>105</v>
      </c>
      <c r="I576" s="573">
        <v>36.85</v>
      </c>
      <c r="J576" s="430">
        <f t="shared" si="139"/>
        <v>4.0434301221166891</v>
      </c>
      <c r="K576" s="575">
        <v>0.124167</v>
      </c>
      <c r="L576" s="406">
        <v>12</v>
      </c>
      <c r="M576" s="423">
        <f t="shared" si="140"/>
        <v>1.4900039999999999</v>
      </c>
      <c r="N576" s="183" t="s">
        <v>991</v>
      </c>
      <c r="O576" s="505">
        <v>0.123333</v>
      </c>
      <c r="P576" s="422">
        <v>45688</v>
      </c>
      <c r="Q576" s="422">
        <v>45706</v>
      </c>
      <c r="R576" s="423">
        <f t="shared" si="141"/>
        <v>0.67621804383255202</v>
      </c>
      <c r="S576" s="474">
        <f>IF(INDEX(Historical!$D$7:$D$1190,MATCH(B576,Historical!$B$7:$B$1192,0))=0,"n/a",(INDEX(Historical!$C$7:$C$1190,MATCH(B576,Historical!$B$7:$B$1192,0))/INDEX(Historical!$D$7:$D$1190,MATCH(B576,Historical!$B$7:$B$1192,0))-1)*100)</f>
        <v>0.68038555181271221</v>
      </c>
      <c r="T576" s="474">
        <f>IF(INDEX(Historical!$F$7:$F$1190,MATCH(B576,Historical!$B$7:$B$1192,0))=0,"n/a",((INDEX(Historical!$C$7:$C$1190,MATCH(B576,Historical!$B$7:$B$1192,0))/INDEX(Historical!$F$7:$F$1190,MATCH(B576,Historical!$B$7:$B$1192,0)))^(1/3)-1)*100)</f>
        <v>0.66606136965554619</v>
      </c>
      <c r="U576" s="474">
        <f>IF(INDEX(Historical!$H$7:$H$1190,MATCH(B576,Historical!$B$7:$B$1192,0))=0,"n/a",((INDEX(Historical!$C$7:$C$1190,MATCH(B576,Historical!$B$7:$B$1192,0))/INDEX(Historical!$H$7:$H$1190,MATCH(B576,Historical!$B$7:$B$1192,0)))^(1/5)-1)*100)</f>
        <v>0.68537108059762986</v>
      </c>
      <c r="V576" s="474">
        <f>IF(INDEX(Historical!$M$7:$M$1190,MATCH(B576,Historical!$B$7:$B$1192,0))=0,"n/a",((INDEX(Historical!$C$7:$C$1190,MATCH(B576,Historical!$B$7:$B$1192,0))/INDEX(Historical!$M$7:$M$1190,MATCH(B576,Historical!$B$7:$B$1192,0)))^(1/10)-1)*100)</f>
        <v>1.4566706226199155</v>
      </c>
      <c r="W576" s="475">
        <f t="shared" si="142"/>
        <v>0.47050518487490745</v>
      </c>
      <c r="X576" s="476">
        <f t="shared" si="143"/>
        <v>2.8146656287377E-2</v>
      </c>
      <c r="Y576" s="574"/>
      <c r="Z576" s="430">
        <f t="shared" si="144"/>
        <v>118.25428571428571</v>
      </c>
      <c r="AA576" s="581">
        <f t="shared" si="145"/>
        <v>29.246031746031747</v>
      </c>
      <c r="AB576" s="406">
        <v>12</v>
      </c>
      <c r="AC576" s="568">
        <v>1.26</v>
      </c>
      <c r="AD576" s="568">
        <v>16.66</v>
      </c>
      <c r="AE576" s="568">
        <v>8.75</v>
      </c>
      <c r="AF576" s="568">
        <v>2</v>
      </c>
      <c r="AG576" s="568">
        <v>6.8900000000000006</v>
      </c>
      <c r="AH576" s="569">
        <v>14.19</v>
      </c>
      <c r="AI576" s="569">
        <v>-22.009999999999998</v>
      </c>
      <c r="AJ576" s="568">
        <v>24.349999999999998</v>
      </c>
      <c r="AK576" s="568">
        <v>1.7500000000000002</v>
      </c>
      <c r="AL576" s="576">
        <v>7020</v>
      </c>
      <c r="AM576" s="571">
        <v>0.61</v>
      </c>
      <c r="AN576" s="568">
        <v>0.9</v>
      </c>
      <c r="AO576" s="510">
        <f t="shared" si="146"/>
        <v>-24.517230543317428</v>
      </c>
      <c r="AP576" s="511">
        <f t="shared" si="147"/>
        <v>4.7288012027143189</v>
      </c>
      <c r="AQ576" s="582">
        <f t="shared" si="148"/>
        <v>61.234216787688503</v>
      </c>
      <c r="AR576" s="430">
        <f>INDEX(Historical!$C$7:$C$1190,MATCH(B576,Historical!$B$7:$B$1214,0))*IF(AH576="n/a",1.03,IF(AH576&lt;0,1.01,IF(AH576&gt;10,1.1,(1+AH576/100))))</f>
        <v>1.6270793000000001</v>
      </c>
      <c r="AS576" s="581">
        <f t="shared" si="149"/>
        <v>1.6433500930000002</v>
      </c>
      <c r="AT576" s="581">
        <f t="shared" si="155"/>
        <v>1.6721087196275004</v>
      </c>
      <c r="AU576" s="581">
        <f t="shared" si="155"/>
        <v>1.7013706222209817</v>
      </c>
      <c r="AV576" s="581">
        <f t="shared" si="155"/>
        <v>1.7311446081098489</v>
      </c>
      <c r="AW576" s="430">
        <f t="shared" si="150"/>
        <v>8.3750533429583314</v>
      </c>
      <c r="AX576" s="516">
        <f t="shared" si="151"/>
        <v>22.727417484283123</v>
      </c>
      <c r="AY576" s="606">
        <v>0.94</v>
      </c>
      <c r="AZ576" s="571">
        <v>28.799999999999997</v>
      </c>
      <c r="BA576" s="571">
        <v>-9.1800000000000015</v>
      </c>
      <c r="BB576" s="571">
        <v>3.1399999999999997</v>
      </c>
      <c r="BC576" s="571">
        <v>5</v>
      </c>
      <c r="BD576" s="591"/>
      <c r="BE576" s="421">
        <v>2011</v>
      </c>
      <c r="BF576" s="421">
        <f t="shared" si="153"/>
        <v>1</v>
      </c>
      <c r="BG576" s="578">
        <v>3.53</v>
      </c>
      <c r="BH576" t="s">
        <v>3876</v>
      </c>
      <c r="BI576" t="s">
        <v>3878</v>
      </c>
    </row>
    <row r="577" spans="1:61" s="8" customFormat="1" ht="12.75" customHeight="1" x14ac:dyDescent="0.25">
      <c r="A577" s="95" t="s">
        <v>4505</v>
      </c>
      <c r="B577" s="409" t="s">
        <v>1509</v>
      </c>
      <c r="C577" s="734" t="s">
        <v>107</v>
      </c>
      <c r="D577" s="734" t="s">
        <v>3652</v>
      </c>
      <c r="E577" s="504">
        <v>12</v>
      </c>
      <c r="F577" s="33">
        <v>432</v>
      </c>
      <c r="G577" s="33" t="s">
        <v>114</v>
      </c>
      <c r="H577" s="33" t="s">
        <v>114</v>
      </c>
      <c r="I577" s="573">
        <v>39.51</v>
      </c>
      <c r="J577" s="430">
        <f t="shared" si="139"/>
        <v>3.4421665401164265</v>
      </c>
      <c r="K577" s="575">
        <v>0.34</v>
      </c>
      <c r="L577" s="406">
        <v>4</v>
      </c>
      <c r="M577" s="423">
        <f t="shared" si="140"/>
        <v>1.36</v>
      </c>
      <c r="N577" s="183" t="s">
        <v>167</v>
      </c>
      <c r="O577" s="505">
        <v>0.33</v>
      </c>
      <c r="P577" s="422">
        <v>45603</v>
      </c>
      <c r="Q577" s="422">
        <v>45617</v>
      </c>
      <c r="R577" s="423">
        <f t="shared" si="141"/>
        <v>3.0303030303030329</v>
      </c>
      <c r="S577" s="474">
        <f>IF(INDEX(Historical!$D$7:$D$1190,MATCH(B577,Historical!$B$7:$B$1192,0))=0,"n/a",(INDEX(Historical!$C$7:$C$1190,MATCH(B577,Historical!$B$7:$B$1192,0))/INDEX(Historical!$D$7:$D$1190,MATCH(B577,Historical!$B$7:$B$1192,0))-1)*100)</f>
        <v>3.1007751937984551</v>
      </c>
      <c r="T577" s="474">
        <f>IF(INDEX(Historical!$F$7:$F$1190,MATCH(B577,Historical!$B$7:$B$1192,0))=0,"n/a",((INDEX(Historical!$C$7:$C$1190,MATCH(B577,Historical!$B$7:$B$1192,0))/INDEX(Historical!$F$7:$F$1190,MATCH(B577,Historical!$B$7:$B$1192,0)))^(1/3)-1)*100)</f>
        <v>5.5822872144242197</v>
      </c>
      <c r="U577" s="474">
        <f>IF(INDEX(Historical!$H$7:$H$1190,MATCH(B577,Historical!$B$7:$B$1192,0))=0,"n/a",((INDEX(Historical!$C$7:$C$1190,MATCH(B577,Historical!$B$7:$B$1192,0))/INDEX(Historical!$H$7:$H$1190,MATCH(B577,Historical!$B$7:$B$1192,0)))^(1/5)-1)*100)</f>
        <v>4.0602892169047999</v>
      </c>
      <c r="V577" s="474">
        <f>IF(INDEX(Historical!$M$7:$M$1190,MATCH(B577,Historical!$B$7:$B$1192,0))=0,"n/a",((INDEX(Historical!$C$7:$C$1190,MATCH(B577,Historical!$B$7:$B$1192,0))/INDEX(Historical!$M$7:$M$1190,MATCH(B577,Historical!$B$7:$B$1192,0)))^(1/10)-1)*100)</f>
        <v>6.9385454945767755</v>
      </c>
      <c r="W577" s="475">
        <f t="shared" si="142"/>
        <v>0.58517872659022785</v>
      </c>
      <c r="X577" s="476">
        <f t="shared" si="143"/>
        <v>1.0713164160698678</v>
      </c>
      <c r="Y577" s="451"/>
      <c r="Z577" s="430">
        <f t="shared" si="144"/>
        <v>40</v>
      </c>
      <c r="AA577" s="581">
        <f t="shared" si="145"/>
        <v>11.620588235294118</v>
      </c>
      <c r="AB577" s="406">
        <v>12</v>
      </c>
      <c r="AC577" s="568">
        <v>3.4</v>
      </c>
      <c r="AD577" s="568" t="s">
        <v>135</v>
      </c>
      <c r="AE577" s="568">
        <v>2.71</v>
      </c>
      <c r="AF577" s="568">
        <v>1.05</v>
      </c>
      <c r="AG577" s="568">
        <v>9.4700000000000006</v>
      </c>
      <c r="AH577" s="568">
        <v>-0.71000000000000008</v>
      </c>
      <c r="AI577" s="568">
        <v>1.1400000000000001</v>
      </c>
      <c r="AJ577" s="568">
        <v>3.7900000000000005</v>
      </c>
      <c r="AK577" s="568" t="s">
        <v>135</v>
      </c>
      <c r="AL577" s="576">
        <v>1520</v>
      </c>
      <c r="AM577" s="571">
        <v>1.6</v>
      </c>
      <c r="AN577" s="568">
        <v>0.17</v>
      </c>
      <c r="AO577" s="510">
        <f t="shared" si="146"/>
        <v>-4.1181324782728916</v>
      </c>
      <c r="AP577" s="511">
        <f t="shared" si="147"/>
        <v>7.5024557570212265</v>
      </c>
      <c r="AQ577" s="582">
        <f t="shared" si="148"/>
        <v>-26.35937821778942</v>
      </c>
      <c r="AR577" s="430">
        <f>INDEX(Historical!$C$7:$C$1190,MATCH(B577,Historical!$B$7:$B$1214,0))*IF(AH577="n/a",1.03,IF(AH577&lt;0,1.01,IF(AH577&gt;10,1.1,(1+AH577/100))))</f>
        <v>1.3433000000000002</v>
      </c>
      <c r="AS577" s="581">
        <f t="shared" si="149"/>
        <v>1.3586136200000003</v>
      </c>
      <c r="AT577" s="581">
        <f t="shared" si="155"/>
        <v>1.3993720286000004</v>
      </c>
      <c r="AU577" s="581">
        <f t="shared" si="155"/>
        <v>1.4413531894580005</v>
      </c>
      <c r="AV577" s="581">
        <f t="shared" si="155"/>
        <v>1.4845937851417406</v>
      </c>
      <c r="AW577" s="430">
        <f t="shared" si="150"/>
        <v>7.0272326231997422</v>
      </c>
      <c r="AX577" s="516">
        <f t="shared" si="151"/>
        <v>17.785959562641718</v>
      </c>
      <c r="AY577" s="606">
        <v>0.98</v>
      </c>
      <c r="AZ577" s="571">
        <v>28.110000000000003</v>
      </c>
      <c r="BA577" s="571">
        <v>-13.089999999999998</v>
      </c>
      <c r="BB577" s="571">
        <v>3.6799999999999997</v>
      </c>
      <c r="BC577" s="571">
        <v>2.9499999999999997</v>
      </c>
      <c r="BD577" s="591"/>
      <c r="BE577" s="421">
        <v>2013</v>
      </c>
      <c r="BF577" s="421">
        <f t="shared" si="153"/>
        <v>1</v>
      </c>
      <c r="BG577" s="578">
        <v>1.35</v>
      </c>
      <c r="BH577" t="s">
        <v>3876</v>
      </c>
      <c r="BI577" t="s">
        <v>3877</v>
      </c>
    </row>
    <row r="578" spans="1:61" s="8" customFormat="1" ht="12.75" customHeight="1" x14ac:dyDescent="0.25">
      <c r="A578" s="95" t="s">
        <v>4507</v>
      </c>
      <c r="B578" s="409" t="s">
        <v>759</v>
      </c>
      <c r="C578" s="734" t="s">
        <v>152</v>
      </c>
      <c r="D578" s="734" t="s">
        <v>3639</v>
      </c>
      <c r="E578" s="504">
        <v>21</v>
      </c>
      <c r="F578" s="33">
        <v>197</v>
      </c>
      <c r="G578" s="33" t="s">
        <v>105</v>
      </c>
      <c r="H578" s="33" t="s">
        <v>105</v>
      </c>
      <c r="I578" s="573">
        <v>245.06</v>
      </c>
      <c r="J578" s="430">
        <f t="shared" si="139"/>
        <v>1.0283195952011752</v>
      </c>
      <c r="K578" s="575">
        <v>0.63</v>
      </c>
      <c r="L578" s="406">
        <v>4</v>
      </c>
      <c r="M578" s="423">
        <f t="shared" si="140"/>
        <v>2.52</v>
      </c>
      <c r="N578" s="183" t="s">
        <v>281</v>
      </c>
      <c r="O578" s="505">
        <v>0.56999999999999995</v>
      </c>
      <c r="P578" s="422">
        <v>45904</v>
      </c>
      <c r="Q578" s="422">
        <v>45926</v>
      </c>
      <c r="R578" s="423">
        <f t="shared" si="141"/>
        <v>10.526315789473696</v>
      </c>
      <c r="S578" s="474">
        <f>IF(INDEX(Historical!$D$7:$D$1190,MATCH(B578,Historical!$B$7:$B$1192,0))=0,"n/a",(INDEX(Historical!$C$7:$C$1190,MATCH(B578,Historical!$B$7:$B$1192,0))/INDEX(Historical!$D$7:$D$1190,MATCH(B578,Historical!$B$7:$B$1192,0))-1)*100)</f>
        <v>10.1010101010101</v>
      </c>
      <c r="T578" s="474">
        <f>IF(INDEX(Historical!$F$7:$F$1190,MATCH(B578,Historical!$B$7:$B$1192,0))=0,"n/a",((INDEX(Historical!$C$7:$C$1190,MATCH(B578,Historical!$B$7:$B$1192,0))/INDEX(Historical!$F$7:$F$1190,MATCH(B578,Historical!$B$7:$B$1192,0)))^(1/3)-1)*100)</f>
        <v>9.5089131016265824</v>
      </c>
      <c r="U578" s="474">
        <f>IF(INDEX(Historical!$H$7:$H$1190,MATCH(B578,Historical!$B$7:$B$1192,0))=0,"n/a",((INDEX(Historical!$C$7:$C$1190,MATCH(B578,Historical!$B$7:$B$1192,0))/INDEX(Historical!$H$7:$H$1190,MATCH(B578,Historical!$B$7:$B$1192,0)))^(1/5)-1)*100)</f>
        <v>8.9516043697489778</v>
      </c>
      <c r="V578" s="474">
        <f>IF(INDEX(Historical!$M$7:$M$1190,MATCH(B578,Historical!$B$7:$B$1192,0))=0,"n/a",((INDEX(Historical!$C$7:$C$1190,MATCH(B578,Historical!$B$7:$B$1192,0))/INDEX(Historical!$M$7:$M$1190,MATCH(B578,Historical!$B$7:$B$1192,0)))^(1/10)-1)*100)</f>
        <v>9.4957801224216034</v>
      </c>
      <c r="W578" s="475">
        <f t="shared" si="142"/>
        <v>0.94269288613921165</v>
      </c>
      <c r="X578" s="476">
        <f t="shared" si="143"/>
        <v>1.5120953327278679</v>
      </c>
      <c r="Y578" s="405" t="s">
        <v>693</v>
      </c>
      <c r="Z578" s="430">
        <f t="shared" si="144"/>
        <v>38.181818181818187</v>
      </c>
      <c r="AA578" s="581">
        <f t="shared" si="145"/>
        <v>37.130303030303033</v>
      </c>
      <c r="AB578" s="406">
        <v>3</v>
      </c>
      <c r="AC578" s="568">
        <v>6.6</v>
      </c>
      <c r="AD578" s="568">
        <v>4.08</v>
      </c>
      <c r="AE578" s="568">
        <v>4.33</v>
      </c>
      <c r="AF578" s="568">
        <v>3.47</v>
      </c>
      <c r="AG578" s="568">
        <v>9.73</v>
      </c>
      <c r="AH578" s="568">
        <v>8.129999999999999</v>
      </c>
      <c r="AI578" s="568">
        <v>9.43</v>
      </c>
      <c r="AJ578" s="568">
        <v>5.92</v>
      </c>
      <c r="AK578" s="568">
        <v>9.11</v>
      </c>
      <c r="AL578" s="576">
        <v>24140</v>
      </c>
      <c r="AM578" s="571">
        <v>0.37</v>
      </c>
      <c r="AN578" s="568">
        <v>0.3</v>
      </c>
      <c r="AO578" s="510">
        <f t="shared" si="146"/>
        <v>-27.15037906535288</v>
      </c>
      <c r="AP578" s="511">
        <f t="shared" si="147"/>
        <v>9.979923964950153</v>
      </c>
      <c r="AQ578" s="582">
        <f t="shared" si="148"/>
        <v>139.2972595981376</v>
      </c>
      <c r="AR578" s="430">
        <f>INDEX(Historical!$C$7:$C$1190,MATCH(B578,Historical!$B$7:$B$1214,0))*IF(AH578="n/a",1.03,IF(AH578&lt;0,1.01,IF(AH578&gt;10,1.1,(1+AH578/100))))</f>
        <v>2.3572340000000001</v>
      </c>
      <c r="AS578" s="581">
        <f t="shared" si="149"/>
        <v>2.5795211662000002</v>
      </c>
      <c r="AT578" s="581">
        <f t="shared" si="155"/>
        <v>2.8145155444408201</v>
      </c>
      <c r="AU578" s="581">
        <f t="shared" si="155"/>
        <v>3.0709179105393787</v>
      </c>
      <c r="AV578" s="581">
        <f t="shared" si="155"/>
        <v>3.3506785321895158</v>
      </c>
      <c r="AW578" s="430">
        <f t="shared" si="150"/>
        <v>14.172867153369715</v>
      </c>
      <c r="AX578" s="516">
        <f t="shared" si="151"/>
        <v>5.7834273865052293</v>
      </c>
      <c r="AY578" s="606">
        <v>0.96</v>
      </c>
      <c r="AZ578" s="571">
        <v>21.93</v>
      </c>
      <c r="BA578" s="571">
        <v>-3.06</v>
      </c>
      <c r="BB578" s="571">
        <v>3.8600000000000003</v>
      </c>
      <c r="BC578" s="571">
        <v>8.32</v>
      </c>
      <c r="BD578" s="591"/>
      <c r="BE578" s="421">
        <v>2005</v>
      </c>
      <c r="BF578" s="421">
        <f t="shared" si="153"/>
        <v>2</v>
      </c>
      <c r="BG578" s="578">
        <v>6.3100000000000005</v>
      </c>
      <c r="BH578" t="s">
        <v>3876</v>
      </c>
      <c r="BI578" t="s">
        <v>3877</v>
      </c>
    </row>
    <row r="579" spans="1:61" s="8" customFormat="1" ht="12.75" customHeight="1" x14ac:dyDescent="0.25">
      <c r="A579" s="577" t="s">
        <v>4508</v>
      </c>
      <c r="B579" s="409" t="s">
        <v>1577</v>
      </c>
      <c r="C579" s="734" t="s">
        <v>122</v>
      </c>
      <c r="D579" s="734" t="s">
        <v>3669</v>
      </c>
      <c r="E579" s="504">
        <v>15</v>
      </c>
      <c r="F579" s="33">
        <v>308</v>
      </c>
      <c r="G579" s="33" t="s">
        <v>36</v>
      </c>
      <c r="H579" s="33" t="s">
        <v>114</v>
      </c>
      <c r="I579" s="573">
        <v>130.91999999999999</v>
      </c>
      <c r="J579" s="430">
        <f t="shared" si="139"/>
        <v>1.527650473571647</v>
      </c>
      <c r="K579" s="575">
        <v>0.5</v>
      </c>
      <c r="L579" s="406">
        <v>4</v>
      </c>
      <c r="M579" s="423">
        <f t="shared" si="140"/>
        <v>2</v>
      </c>
      <c r="N579" s="183" t="s">
        <v>237</v>
      </c>
      <c r="O579" s="505">
        <v>0.46</v>
      </c>
      <c r="P579" s="422">
        <v>45747</v>
      </c>
      <c r="Q579" s="422">
        <v>45758</v>
      </c>
      <c r="R579" s="423">
        <f t="shared" si="141"/>
        <v>8.6956521739130395</v>
      </c>
      <c r="S579" s="474">
        <f>IF(INDEX(Historical!$D$7:$D$1190,MATCH(B579,Historical!$B$7:$B$1192,0))=0,"n/a",(INDEX(Historical!$C$7:$C$1190,MATCH(B579,Historical!$B$7:$B$1192,0))/INDEX(Historical!$D$7:$D$1190,MATCH(B579,Historical!$B$7:$B$1192,0))-1)*100)</f>
        <v>11.764705882352944</v>
      </c>
      <c r="T579" s="474">
        <f>IF(INDEX(Historical!$F$7:$F$1190,MATCH(B579,Historical!$B$7:$B$1192,0))=0,"n/a",((INDEX(Historical!$C$7:$C$1190,MATCH(B579,Historical!$B$7:$B$1192,0))/INDEX(Historical!$F$7:$F$1190,MATCH(B579,Historical!$B$7:$B$1192,0)))^(1/3)-1)*100)</f>
        <v>20.562800422421603</v>
      </c>
      <c r="U579" s="474">
        <f>IF(INDEX(Historical!$H$7:$H$1190,MATCH(B579,Historical!$B$7:$B$1192,0))=0,"n/a",((INDEX(Historical!$C$7:$C$1190,MATCH(B579,Historical!$B$7:$B$1192,0))/INDEX(Historical!$H$7:$H$1190,MATCH(B579,Historical!$B$7:$B$1192,0)))^(1/5)-1)*100)</f>
        <v>14.742977282309887</v>
      </c>
      <c r="V579" s="474">
        <f>IF(INDEX(Historical!$M$7:$M$1190,MATCH(B579,Historical!$B$7:$B$1192,0))=0,"n/a",((INDEX(Historical!$C$7:$C$1190,MATCH(B579,Historical!$B$7:$B$1192,0))/INDEX(Historical!$M$7:$M$1190,MATCH(B579,Historical!$B$7:$B$1192,0)))^(1/10)-1)*100)</f>
        <v>14.774809592382198</v>
      </c>
      <c r="W579" s="475">
        <f t="shared" si="142"/>
        <v>0.9978455011637698</v>
      </c>
      <c r="X579" s="476">
        <f t="shared" si="143"/>
        <v>0.55654878377915762</v>
      </c>
      <c r="Y579" s="442"/>
      <c r="Z579" s="430">
        <f t="shared" si="144"/>
        <v>29.197080291970806</v>
      </c>
      <c r="AA579" s="581">
        <f t="shared" si="145"/>
        <v>19.112408759124087</v>
      </c>
      <c r="AB579" s="406">
        <v>12</v>
      </c>
      <c r="AC579" s="568">
        <v>6.85</v>
      </c>
      <c r="AD579" s="568">
        <v>1.56</v>
      </c>
      <c r="AE579" s="568">
        <v>1.1200000000000001</v>
      </c>
      <c r="AF579" s="568">
        <v>2.1800000000000002</v>
      </c>
      <c r="AG579" s="568">
        <v>11.57</v>
      </c>
      <c r="AH579" s="569">
        <v>-9.2799999999999994</v>
      </c>
      <c r="AI579" s="569">
        <v>40.239999999999995</v>
      </c>
      <c r="AJ579" s="568">
        <v>26.490000000000002</v>
      </c>
      <c r="AK579" s="568">
        <v>12.25</v>
      </c>
      <c r="AL579" s="576">
        <v>19270</v>
      </c>
      <c r="AM579" s="571">
        <v>6.370000000000001</v>
      </c>
      <c r="AN579" s="568">
        <v>0.43</v>
      </c>
      <c r="AO579" s="510">
        <f t="shared" si="146"/>
        <v>-2.8417810032425521</v>
      </c>
      <c r="AP579" s="511">
        <f t="shared" si="147"/>
        <v>16.270627755881534</v>
      </c>
      <c r="AQ579" s="582">
        <f t="shared" si="148"/>
        <v>36.080125244717507</v>
      </c>
      <c r="AR579" s="430">
        <f>INDEX(Historical!$C$7:$C$1190,MATCH(B579,Historical!$B$7:$B$1214,0))*IF(AH579="n/a",1.03,IF(AH579&lt;0,1.01,IF(AH579&gt;10,1.1,(1+AH579/100))))</f>
        <v>1.8230500000000001</v>
      </c>
      <c r="AS579" s="581">
        <f t="shared" si="149"/>
        <v>2.0053550000000002</v>
      </c>
      <c r="AT579" s="581">
        <f t="shared" si="155"/>
        <v>2.2058905000000006</v>
      </c>
      <c r="AU579" s="581">
        <f t="shared" si="155"/>
        <v>2.4264795500000007</v>
      </c>
      <c r="AV579" s="581">
        <f t="shared" si="155"/>
        <v>2.669127505000001</v>
      </c>
      <c r="AW579" s="430">
        <f t="shared" si="150"/>
        <v>11.129902555000003</v>
      </c>
      <c r="AX579" s="516">
        <f t="shared" si="151"/>
        <v>8.5013004544760182</v>
      </c>
      <c r="AY579" s="606">
        <v>1.41</v>
      </c>
      <c r="AZ579" s="571">
        <v>26.900000000000002</v>
      </c>
      <c r="BA579" s="571">
        <v>-15.840000000000002</v>
      </c>
      <c r="BB579" s="571">
        <v>1.32</v>
      </c>
      <c r="BC579" s="571">
        <v>1.78</v>
      </c>
      <c r="BD579" s="591"/>
      <c r="BE579" s="421">
        <v>2011</v>
      </c>
      <c r="BF579" s="421">
        <f t="shared" si="153"/>
        <v>1</v>
      </c>
      <c r="BG579" s="578">
        <v>6.8000000000000007</v>
      </c>
      <c r="BH579" t="s">
        <v>3876</v>
      </c>
      <c r="BI579" t="s">
        <v>3877</v>
      </c>
    </row>
    <row r="580" spans="1:61" s="8" customFormat="1" ht="12.75" customHeight="1" x14ac:dyDescent="0.25">
      <c r="A580" s="8" t="s">
        <v>4510</v>
      </c>
      <c r="B580" s="409" t="s">
        <v>1575</v>
      </c>
      <c r="C580" s="734" t="s">
        <v>107</v>
      </c>
      <c r="D580" s="734" t="s">
        <v>3649</v>
      </c>
      <c r="E580" s="504">
        <v>15</v>
      </c>
      <c r="F580" s="33">
        <v>329</v>
      </c>
      <c r="G580" s="33" t="s">
        <v>114</v>
      </c>
      <c r="H580" s="33" t="s">
        <v>114</v>
      </c>
      <c r="I580" s="573">
        <v>114.97</v>
      </c>
      <c r="J580" s="430">
        <f t="shared" si="139"/>
        <v>2.9225015221362094</v>
      </c>
      <c r="K580" s="575">
        <v>0.84</v>
      </c>
      <c r="L580" s="406">
        <v>4</v>
      </c>
      <c r="M580" s="423">
        <f t="shared" si="140"/>
        <v>3.36</v>
      </c>
      <c r="N580" s="183" t="s">
        <v>216</v>
      </c>
      <c r="O580" s="505">
        <v>0.76</v>
      </c>
      <c r="P580" s="422">
        <v>45931</v>
      </c>
      <c r="Q580" s="422">
        <v>45944</v>
      </c>
      <c r="R580" s="423">
        <f t="shared" si="141"/>
        <v>10.52631578947368</v>
      </c>
      <c r="S580" s="474">
        <f>IF(INDEX(Historical!$D$7:$D$1190,MATCH(B580,Historical!$B$7:$B$1192,0))=0,"n/a",(INDEX(Historical!$C$7:$C$1190,MATCH(B580,Historical!$B$7:$B$1192,0))/INDEX(Historical!$D$7:$D$1190,MATCH(B580,Historical!$B$7:$B$1192,0))-1)*100)</f>
        <v>9.6899224806201509</v>
      </c>
      <c r="T580" s="474">
        <f>IF(INDEX(Historical!$F$7:$F$1190,MATCH(B580,Historical!$B$7:$B$1192,0))=0,"n/a",((INDEX(Historical!$C$7:$C$1190,MATCH(B580,Historical!$B$7:$B$1192,0))/INDEX(Historical!$F$7:$F$1190,MATCH(B580,Historical!$B$7:$B$1192,0)))^(1/3)-1)*100)</f>
        <v>9.9349063266367388</v>
      </c>
      <c r="U580" s="474">
        <f>IF(INDEX(Historical!$H$7:$H$1190,MATCH(B580,Historical!$B$7:$B$1192,0))=0,"n/a",((INDEX(Historical!$C$7:$C$1190,MATCH(B580,Historical!$B$7:$B$1192,0))/INDEX(Historical!$H$7:$H$1190,MATCH(B580,Historical!$B$7:$B$1192,0)))^(1/5)-1)*100)</f>
        <v>7.9557615289026273</v>
      </c>
      <c r="V580" s="474">
        <f>IF(INDEX(Historical!$M$7:$M$1190,MATCH(B580,Historical!$B$7:$B$1192,0))=0,"n/a",((INDEX(Historical!$C$7:$C$1190,MATCH(B580,Historical!$B$7:$B$1192,0))/INDEX(Historical!$M$7:$M$1190,MATCH(B580,Historical!$B$7:$B$1192,0)))^(1/10)-1)*100)</f>
        <v>9.7126843944660202</v>
      </c>
      <c r="W580" s="475">
        <f t="shared" si="142"/>
        <v>0.81911047510568424</v>
      </c>
      <c r="X580" s="476">
        <f t="shared" si="143"/>
        <v>0.89895610496074885</v>
      </c>
      <c r="Y580" s="451"/>
      <c r="Z580" s="430">
        <f t="shared" si="144"/>
        <v>37.668161434977577</v>
      </c>
      <c r="AA580" s="581">
        <f t="shared" si="145"/>
        <v>12.889013452914797</v>
      </c>
      <c r="AB580" s="406">
        <v>12</v>
      </c>
      <c r="AC580" s="568">
        <v>8.92</v>
      </c>
      <c r="AD580" s="568">
        <v>1.06</v>
      </c>
      <c r="AE580" s="568">
        <v>1.51</v>
      </c>
      <c r="AF580" s="568">
        <v>1.38</v>
      </c>
      <c r="AG580" s="568">
        <v>10.94</v>
      </c>
      <c r="AH580" s="568">
        <v>12.29</v>
      </c>
      <c r="AI580" s="568">
        <v>11.379999999999999</v>
      </c>
      <c r="AJ580" s="568">
        <v>8.85</v>
      </c>
      <c r="AK580" s="568">
        <v>12.21</v>
      </c>
      <c r="AL580" s="576">
        <v>32619.999999999996</v>
      </c>
      <c r="AM580" s="571">
        <v>0.54</v>
      </c>
      <c r="AN580" s="568">
        <v>1.4</v>
      </c>
      <c r="AO580" s="510">
        <f t="shared" si="146"/>
        <v>-2.0107504018759617</v>
      </c>
      <c r="AP580" s="511">
        <f t="shared" si="147"/>
        <v>10.878263051038836</v>
      </c>
      <c r="AQ580" s="582">
        <f t="shared" si="148"/>
        <v>-11.088462028517299</v>
      </c>
      <c r="AR580" s="430">
        <f>INDEX(Historical!$C$7:$C$1190,MATCH(B580,Historical!$B$7:$B$1214,0))*IF(AH580="n/a",1.03,IF(AH580&lt;0,1.01,IF(AH580&gt;10,1.1,(1+AH580/100))))</f>
        <v>3.1130000000000004</v>
      </c>
      <c r="AS580" s="581">
        <f t="shared" si="149"/>
        <v>3.4243000000000006</v>
      </c>
      <c r="AT580" s="581">
        <f t="shared" si="155"/>
        <v>3.7667300000000008</v>
      </c>
      <c r="AU580" s="581">
        <f t="shared" si="155"/>
        <v>4.1434030000000011</v>
      </c>
      <c r="AV580" s="581">
        <f t="shared" si="155"/>
        <v>4.5577433000000012</v>
      </c>
      <c r="AW580" s="430">
        <f t="shared" si="150"/>
        <v>19.005176300000002</v>
      </c>
      <c r="AX580" s="516">
        <f t="shared" si="151"/>
        <v>16.530552578933637</v>
      </c>
      <c r="AY580" s="606">
        <v>1.51</v>
      </c>
      <c r="AZ580" s="571">
        <v>57.9</v>
      </c>
      <c r="BA580" s="571">
        <v>-1.2</v>
      </c>
      <c r="BB580" s="571">
        <v>4.67</v>
      </c>
      <c r="BC580" s="571">
        <v>17</v>
      </c>
      <c r="BD580" s="591"/>
      <c r="BE580" s="421">
        <v>2011</v>
      </c>
      <c r="BF580" s="421">
        <f t="shared" si="153"/>
        <v>1</v>
      </c>
      <c r="BG580" s="578">
        <v>0.80999999999999994</v>
      </c>
      <c r="BH580" t="s">
        <v>3876</v>
      </c>
      <c r="BI580" t="s">
        <v>3877</v>
      </c>
    </row>
    <row r="581" spans="1:61" s="8" customFormat="1" ht="12.75" customHeight="1" x14ac:dyDescent="0.25">
      <c r="A581" s="577" t="s">
        <v>4511</v>
      </c>
      <c r="B581" s="409" t="s">
        <v>3475</v>
      </c>
      <c r="C581" s="734" t="s">
        <v>127</v>
      </c>
      <c r="D581" s="734" t="s">
        <v>3660</v>
      </c>
      <c r="E581" s="504">
        <v>11</v>
      </c>
      <c r="F581" s="33">
        <v>497</v>
      </c>
      <c r="G581" s="33" t="s">
        <v>105</v>
      </c>
      <c r="H581" s="33" t="s">
        <v>105</v>
      </c>
      <c r="I581" s="573">
        <v>161.94</v>
      </c>
      <c r="J581" s="430">
        <f t="shared" si="139"/>
        <v>2.5194516487587997</v>
      </c>
      <c r="K581" s="575">
        <v>1.02</v>
      </c>
      <c r="L581" s="406">
        <v>4</v>
      </c>
      <c r="M581" s="423">
        <f t="shared" si="140"/>
        <v>4.08</v>
      </c>
      <c r="N581" s="183" t="s">
        <v>934</v>
      </c>
      <c r="O581" s="505">
        <v>1.01</v>
      </c>
      <c r="P581" s="422">
        <v>45776</v>
      </c>
      <c r="Q581" s="422">
        <v>45792</v>
      </c>
      <c r="R581" s="423">
        <f t="shared" si="141"/>
        <v>0.99009900990099098</v>
      </c>
      <c r="S581" s="474">
        <f>IF(INDEX(Historical!$D$7:$D$1190,MATCH(B581,Historical!$B$7:$B$1192,0))=0,"n/a",(INDEX(Historical!$C$7:$C$1190,MATCH(B581,Historical!$B$7:$B$1192,0))/INDEX(Historical!$D$7:$D$1190,MATCH(B581,Historical!$B$7:$B$1192,0))-1)*100)</f>
        <v>12.968299711815545</v>
      </c>
      <c r="T581" s="474">
        <f>IF(INDEX(Historical!$F$7:$F$1190,MATCH(B581,Historical!$B$7:$B$1192,0))=0,"n/a",((INDEX(Historical!$C$7:$C$1190,MATCH(B581,Historical!$B$7:$B$1192,0))/INDEX(Historical!$F$7:$F$1190,MATCH(B581,Historical!$B$7:$B$1192,0)))^(1/3)-1)*100)</f>
        <v>8.9635254593495972</v>
      </c>
      <c r="U581" s="474">
        <f>IF(INDEX(Historical!$H$7:$H$1190,MATCH(B581,Historical!$B$7:$B$1192,0))=0,"n/a",((INDEX(Historical!$C$7:$C$1190,MATCH(B581,Historical!$B$7:$B$1192,0))/INDEX(Historical!$H$7:$H$1190,MATCH(B581,Historical!$B$7:$B$1192,0)))^(1/5)-1)*100)</f>
        <v>5.5657349807139322</v>
      </c>
      <c r="V581" s="474" t="str">
        <f>IF(INDEX(Historical!$M$7:$M$1190,MATCH(B581,Historical!$B$7:$B$1192,0))=0,"n/a",((INDEX(Historical!$C$7:$C$1190,MATCH(B581,Historical!$B$7:$B$1192,0))/INDEX(Historical!$M$7:$M$1190,MATCH(B581,Historical!$B$7:$B$1192,0)))^(1/10)-1)*100)</f>
        <v>n/a</v>
      </c>
      <c r="W581" s="475" t="str">
        <f t="shared" si="142"/>
        <v>n/a</v>
      </c>
      <c r="X581" s="476" t="str">
        <f t="shared" si="143"/>
        <v>n/a</v>
      </c>
      <c r="Y581" s="451"/>
      <c r="Z581" s="430" t="str">
        <f t="shared" si="144"/>
        <v>n/a</v>
      </c>
      <c r="AA581" s="581" t="str">
        <f t="shared" si="145"/>
        <v>n/a</v>
      </c>
      <c r="AB581" s="406">
        <v>2</v>
      </c>
      <c r="AC581" s="568">
        <v>-2.39</v>
      </c>
      <c r="AD581" s="568" t="s">
        <v>135</v>
      </c>
      <c r="AE581" s="568">
        <v>2.84</v>
      </c>
      <c r="AF581" s="568">
        <v>3.94</v>
      </c>
      <c r="AG581" s="568">
        <v>-5.0500000000000007</v>
      </c>
      <c r="AH581" s="568">
        <v>-8.2900000000000009</v>
      </c>
      <c r="AI581" s="568">
        <v>8.2799999999999994</v>
      </c>
      <c r="AJ581" s="568">
        <v>-48.41</v>
      </c>
      <c r="AK581" s="568" t="s">
        <v>135</v>
      </c>
      <c r="AL581" s="576">
        <v>28550</v>
      </c>
      <c r="AM581" s="571">
        <v>11.75</v>
      </c>
      <c r="AN581" s="568">
        <v>1.59</v>
      </c>
      <c r="AO581" s="510" t="str">
        <f t="shared" si="146"/>
        <v>n/a</v>
      </c>
      <c r="AP581" s="511">
        <f t="shared" si="147"/>
        <v>8.0851866294727319</v>
      </c>
      <c r="AQ581" s="582" t="str">
        <f t="shared" si="148"/>
        <v>n/a</v>
      </c>
      <c r="AR581" s="430">
        <f>INDEX(Historical!$C$7:$C$1190,MATCH(B581,Historical!$B$7:$B$1214,0))*IF(AH581="n/a",1.03,IF(AH581&lt;0,1.01,IF(AH581&gt;10,1.1,(1+AH581/100))))</f>
        <v>3.9592000000000001</v>
      </c>
      <c r="AS581" s="581">
        <f t="shared" si="149"/>
        <v>4.28702176</v>
      </c>
      <c r="AT581" s="581">
        <f t="shared" si="155"/>
        <v>4.4156324128</v>
      </c>
      <c r="AU581" s="581">
        <f t="shared" si="155"/>
        <v>4.5481013851840002</v>
      </c>
      <c r="AV581" s="581">
        <f t="shared" si="155"/>
        <v>4.68454442673952</v>
      </c>
      <c r="AW581" s="430">
        <f t="shared" si="150"/>
        <v>21.894499984723524</v>
      </c>
      <c r="AX581" s="516">
        <f t="shared" si="151"/>
        <v>13.520130903250294</v>
      </c>
      <c r="AY581" s="606">
        <v>0.66</v>
      </c>
      <c r="AZ581" s="571">
        <v>3.6900000000000004</v>
      </c>
      <c r="BA581" s="571">
        <v>-37.97</v>
      </c>
      <c r="BB581" s="571">
        <v>-3.65</v>
      </c>
      <c r="BC581" s="571">
        <v>-13.68</v>
      </c>
      <c r="BD581" s="591"/>
      <c r="BE581" s="421">
        <v>2015</v>
      </c>
      <c r="BF581" s="421">
        <f t="shared" si="153"/>
        <v>1</v>
      </c>
      <c r="BG581" s="578">
        <v>-1.83</v>
      </c>
      <c r="BH581" t="s">
        <v>3876</v>
      </c>
      <c r="BI581" t="s">
        <v>3877</v>
      </c>
    </row>
    <row r="582" spans="1:61" s="8" customFormat="1" ht="12.75" customHeight="1" x14ac:dyDescent="0.25">
      <c r="A582" s="577" t="s">
        <v>3985</v>
      </c>
      <c r="B582" s="409" t="s">
        <v>3982</v>
      </c>
      <c r="C582" s="734" t="s">
        <v>3636</v>
      </c>
      <c r="D582" s="734" t="s">
        <v>4809</v>
      </c>
      <c r="E582" s="504">
        <v>9</v>
      </c>
      <c r="F582" s="33">
        <v>549</v>
      </c>
      <c r="G582" s="33" t="s">
        <v>105</v>
      </c>
      <c r="H582" s="33" t="s">
        <v>105</v>
      </c>
      <c r="I582" s="573">
        <v>126.87</v>
      </c>
      <c r="J582" s="430">
        <f t="shared" si="139"/>
        <v>3.278946953574525</v>
      </c>
      <c r="K582" s="575">
        <v>1.04</v>
      </c>
      <c r="L582" s="406">
        <v>4</v>
      </c>
      <c r="M582" s="423">
        <f t="shared" si="140"/>
        <v>4.16</v>
      </c>
      <c r="N582" s="183" t="s">
        <v>469</v>
      </c>
      <c r="O582" s="505">
        <v>0.94</v>
      </c>
      <c r="P582" s="422">
        <v>45791</v>
      </c>
      <c r="Q582" s="422">
        <v>45799</v>
      </c>
      <c r="R582" s="423">
        <f t="shared" si="141"/>
        <v>10.638297872340436</v>
      </c>
      <c r="S582" s="474">
        <f>IF(INDEX(Historical!$D$7:$D$1190,MATCH(B582,Historical!$B$7:$B$1192,0))=0,"n/a",(INDEX(Historical!$C$7:$C$1190,MATCH(B582,Historical!$B$7:$B$1192,0))/INDEX(Historical!$D$7:$D$1190,MATCH(B582,Historical!$B$7:$B$1192,0))-1)*100)</f>
        <v>2.1798365122615904</v>
      </c>
      <c r="T582" s="474">
        <f>IF(INDEX(Historical!$F$7:$F$1190,MATCH(B582,Historical!$B$7:$B$1192,0))=0,"n/a",((INDEX(Historical!$C$7:$C$1190,MATCH(B582,Historical!$B$7:$B$1192,0))/INDEX(Historical!$F$7:$F$1190,MATCH(B582,Historical!$B$7:$B$1192,0)))^(1/3)-1)*100)</f>
        <v>4.5648714803223855</v>
      </c>
      <c r="U582" s="474">
        <f>IF(INDEX(Historical!$H$7:$H$1190,MATCH(B582,Historical!$B$7:$B$1192,0))=0,"n/a",((INDEX(Historical!$C$7:$C$1190,MATCH(B582,Historical!$B$7:$B$1192,0))/INDEX(Historical!$H$7:$H$1190,MATCH(B582,Historical!$B$7:$B$1192,0)))^(1/5)-1)*100)</f>
        <v>4.8450452174200853</v>
      </c>
      <c r="V582" s="474">
        <f>IF(INDEX(Historical!$M$7:$M$1190,MATCH(B582,Historical!$B$7:$B$1192,0))=0,"n/a",((INDEX(Historical!$C$7:$C$1190,MATCH(B582,Historical!$B$7:$B$1192,0))/INDEX(Historical!$M$7:$M$1190,MATCH(B582,Historical!$B$7:$B$1192,0)))^(1/10)-1)*100)</f>
        <v>3.8104697296669876</v>
      </c>
      <c r="W582" s="475">
        <f t="shared" si="142"/>
        <v>1.2715086488414418</v>
      </c>
      <c r="X582" s="476" t="str">
        <f t="shared" si="143"/>
        <v>n/a</v>
      </c>
      <c r="Y582" s="451"/>
      <c r="Z582" s="430">
        <f t="shared" si="144"/>
        <v>40.664711632453567</v>
      </c>
      <c r="AA582" s="581">
        <f t="shared" si="145"/>
        <v>12.401759530791789</v>
      </c>
      <c r="AB582" s="406">
        <v>12</v>
      </c>
      <c r="AC582" s="568">
        <v>10.23</v>
      </c>
      <c r="AD582" s="568">
        <v>0.2</v>
      </c>
      <c r="AE582" s="568">
        <v>5.67</v>
      </c>
      <c r="AF582" s="568">
        <v>2.15</v>
      </c>
      <c r="AG582" s="568">
        <v>-1.51</v>
      </c>
      <c r="AH582" s="568">
        <v>143.16999999999999</v>
      </c>
      <c r="AI582" s="568">
        <v>53.64</v>
      </c>
      <c r="AJ582" s="568">
        <v>-17.059999999999999</v>
      </c>
      <c r="AK582" s="568">
        <v>63.28</v>
      </c>
      <c r="AL582" s="576">
        <v>15880</v>
      </c>
      <c r="AM582" s="571">
        <v>1.1900000000000002</v>
      </c>
      <c r="AN582" s="568">
        <v>0.57999999999999996</v>
      </c>
      <c r="AO582" s="510">
        <f t="shared" si="146"/>
        <v>-4.2777673597971795</v>
      </c>
      <c r="AP582" s="511">
        <f t="shared" si="147"/>
        <v>8.1239921709946099</v>
      </c>
      <c r="AQ582" s="582">
        <f t="shared" si="148"/>
        <v>8.8603243533297302</v>
      </c>
      <c r="AR582" s="430">
        <f>INDEX(Historical!$C$7:$C$1190,MATCH(B582,Historical!$B$7:$B$1214,0))*IF(AH582="n/a",1.03,IF(AH582&lt;0,1.01,IF(AH582&gt;10,1.1,(1+AH582/100))))</f>
        <v>4.125</v>
      </c>
      <c r="AS582" s="581">
        <f t="shared" si="149"/>
        <v>4.5375000000000005</v>
      </c>
      <c r="AT582" s="581">
        <f t="shared" si="155"/>
        <v>4.9912500000000009</v>
      </c>
      <c r="AU582" s="581">
        <f t="shared" si="155"/>
        <v>5.4903750000000011</v>
      </c>
      <c r="AV582" s="581">
        <f t="shared" si="155"/>
        <v>6.0394125000000018</v>
      </c>
      <c r="AW582" s="430">
        <f t="shared" si="150"/>
        <v>25.183537500000003</v>
      </c>
      <c r="AX582" s="516">
        <f t="shared" si="151"/>
        <v>19.849875857176638</v>
      </c>
      <c r="AY582" s="606">
        <v>0.87</v>
      </c>
      <c r="AZ582" s="571">
        <v>20.02</v>
      </c>
      <c r="BA582" s="571">
        <v>-11.03</v>
      </c>
      <c r="BB582" s="571">
        <v>1.02</v>
      </c>
      <c r="BC582" s="571">
        <v>3.1</v>
      </c>
      <c r="BD582" s="591"/>
      <c r="BE582" s="421">
        <v>2017</v>
      </c>
      <c r="BF582" s="421">
        <f t="shared" si="153"/>
        <v>1</v>
      </c>
      <c r="BG582" s="578">
        <v>-0.71000000000000008</v>
      </c>
      <c r="BH582" t="s">
        <v>3876</v>
      </c>
      <c r="BI582" t="s">
        <v>3878</v>
      </c>
    </row>
    <row r="583" spans="1:61" s="8" customFormat="1" ht="12.75" customHeight="1" x14ac:dyDescent="0.25">
      <c r="A583" s="577" t="s">
        <v>4905</v>
      </c>
      <c r="B583" s="409" t="s">
        <v>4904</v>
      </c>
      <c r="C583" s="734" t="s">
        <v>243</v>
      </c>
      <c r="D583" s="734" t="s">
        <v>3659</v>
      </c>
      <c r="E583" s="504">
        <v>5</v>
      </c>
      <c r="F583" s="33">
        <v>657</v>
      </c>
      <c r="G583" s="33" t="s">
        <v>105</v>
      </c>
      <c r="H583" s="33" t="s">
        <v>105</v>
      </c>
      <c r="I583" s="573">
        <v>8.19</v>
      </c>
      <c r="J583" s="430">
        <f t="shared" ref="J583:J646" si="156">(M583/I583)*100</f>
        <v>6.3492063492063506</v>
      </c>
      <c r="K583" s="575">
        <v>0.13</v>
      </c>
      <c r="L583" s="406">
        <v>4</v>
      </c>
      <c r="M583" s="423">
        <f t="shared" ref="M583:M646" si="157">K583*L583</f>
        <v>0.52</v>
      </c>
      <c r="N583" s="183" t="s">
        <v>3798</v>
      </c>
      <c r="O583" s="505">
        <v>0.12</v>
      </c>
      <c r="P583" s="609">
        <v>45484</v>
      </c>
      <c r="Q583" s="609">
        <v>45498</v>
      </c>
      <c r="R583" s="423">
        <f t="shared" ref="R583:R646" si="158">(K583-O583)/O583*100</f>
        <v>8.333333333333341</v>
      </c>
      <c r="S583" s="474">
        <f>IF(INDEX(Historical!$D$7:$D$1190,MATCH(B583,Historical!$B$7:$B$1192,0))=0,"n/a",(INDEX(Historical!$C$7:$C$1190,MATCH(B583,Historical!$B$7:$B$1192,0))/INDEX(Historical!$D$7:$D$1190,MATCH(B583,Historical!$B$7:$B$1192,0))-1)*100)</f>
        <v>13.636363636363647</v>
      </c>
      <c r="T583" s="474">
        <f>IF(INDEX(Historical!$F$7:$F$1190,MATCH(B583,Historical!$B$7:$B$1192,0))=0,"n/a",((INDEX(Historical!$C$7:$C$1190,MATCH(B583,Historical!$B$7:$B$1192,0))/INDEX(Historical!$F$7:$F$1190,MATCH(B583,Historical!$B$7:$B$1192,0)))^(1/3)-1)*100)</f>
        <v>24.355658659858115</v>
      </c>
      <c r="U583" s="474" t="str">
        <f>IF(INDEX(Historical!$H$7:$H$1190,MATCH(B583,Historical!$B$7:$B$1192,0))=0,"n/a",((INDEX(Historical!$C$7:$C$1190,MATCH(B583,Historical!$B$7:$B$1192,0))/INDEX(Historical!$H$7:$H$1190,MATCH(B583,Historical!$B$7:$B$1192,0)))^(1/5)-1)*100)</f>
        <v>n/a</v>
      </c>
      <c r="V583" s="474" t="str">
        <f>IF(INDEX(Historical!$M$7:$M$1190,MATCH(B583,Historical!$B$7:$B$1192,0))=0,"n/a",((INDEX(Historical!$C$7:$C$1190,MATCH(B583,Historical!$B$7:$B$1192,0))/INDEX(Historical!$M$7:$M$1190,MATCH(B583,Historical!$B$7:$B$1192,0)))^(1/10)-1)*100)</f>
        <v>n/a</v>
      </c>
      <c r="W583" s="475" t="str">
        <f t="shared" ref="W583:W646" si="159">IF(OR(U583&lt;=0,U583="n/a",V583&lt;=0,V583="n/a"),"n/a",U583/V583)</f>
        <v>n/a</v>
      </c>
      <c r="X583" s="476" t="str">
        <f t="shared" ref="X583:X646" si="160">IF(OR(AJ583&lt;=0,AJ583="n/a",U583&lt;=0,U583="n/a"),"n/a",U583/AJ583)</f>
        <v>n/a</v>
      </c>
      <c r="Y583" s="449"/>
      <c r="Z583" s="430">
        <f t="shared" ref="Z583:Z646" si="161">IF(OR(AC583&lt;0.01,AC583="n/a"),"n/a",M583/AC583*100)</f>
        <v>173.33333333333334</v>
      </c>
      <c r="AA583" s="581">
        <f t="shared" ref="AA583:AA646" si="162">IF(OR(AC583&lt;0.01,AC583="n/a"),"n/a",I583/AC583)</f>
        <v>27.3</v>
      </c>
      <c r="AB583" s="406">
        <v>4</v>
      </c>
      <c r="AC583" s="568">
        <v>0.3</v>
      </c>
      <c r="AD583" s="568" t="s">
        <v>135</v>
      </c>
      <c r="AE583" s="568">
        <v>0.76</v>
      </c>
      <c r="AF583" s="568">
        <v>0.97</v>
      </c>
      <c r="AG583" s="568">
        <v>3.4799999999999995</v>
      </c>
      <c r="AH583" s="568">
        <v>-17.78</v>
      </c>
      <c r="AI583" s="568">
        <v>155.41</v>
      </c>
      <c r="AJ583" s="568" t="s">
        <v>135</v>
      </c>
      <c r="AK583" s="568" t="s">
        <v>135</v>
      </c>
      <c r="AL583" s="576">
        <v>361.05</v>
      </c>
      <c r="AM583" s="571">
        <v>2.2999999999999998</v>
      </c>
      <c r="AN583" s="568">
        <v>0.31</v>
      </c>
      <c r="AO583" s="510" t="str">
        <f t="shared" ref="AO583:AO646" si="163">IF(U583="n/a","n/a",IF(AA583&lt;0,"n/a",IF(AA583="n/a","n/a",J583+U583-AA583)))</f>
        <v>n/a</v>
      </c>
      <c r="AP583" s="511" t="str">
        <f t="shared" ref="AP583:AP646" si="164">IF(U583="n/a","n/a",J583+U583)</f>
        <v>n/a</v>
      </c>
      <c r="AQ583" s="582">
        <f t="shared" ref="AQ583:AQ646" si="165">IF(OR(AC583&lt;0.01,AC583="n/a",AF583="n/a"),"n/a",(I583/SQRT(22.5*AC583*(I583/AF583))-1)*100)</f>
        <v>8.4865583071623405</v>
      </c>
      <c r="AR583" s="430">
        <f>INDEX(Historical!$C$7:$C$1190,MATCH(B583,Historical!$B$7:$B$1214,0))*IF(AH583="n/a",1.03,IF(AH583&lt;0,1.01,IF(AH583&gt;10,1.1,(1+AH583/100))))</f>
        <v>0.505</v>
      </c>
      <c r="AS583" s="581">
        <f t="shared" ref="AS583:AS646" si="166">IF($AI583="n/a",1.03*AR583,IF($AI583&lt;0,1.01*AR583,IF($AI583&gt;10,1.1*AR583,(1+$AI583/100)*AR583)))</f>
        <v>0.5555000000000001</v>
      </c>
      <c r="AT583" s="581">
        <f t="shared" si="155"/>
        <v>0.57216500000000015</v>
      </c>
      <c r="AU583" s="581">
        <f t="shared" si="155"/>
        <v>0.58932995000000021</v>
      </c>
      <c r="AV583" s="581">
        <f t="shared" si="155"/>
        <v>0.60700984850000028</v>
      </c>
      <c r="AW583" s="430">
        <f t="shared" ref="AW583:AW646" si="167">SUM(AR583:AV583)</f>
        <v>2.8290047985000006</v>
      </c>
      <c r="AX583" s="516">
        <f t="shared" ref="AX583:AX646" si="168">AW583/I583*100</f>
        <v>34.542183131868143</v>
      </c>
      <c r="AY583" s="606">
        <v>0.96</v>
      </c>
      <c r="AZ583" s="571">
        <v>5.89</v>
      </c>
      <c r="BA583" s="571">
        <v>-45.76</v>
      </c>
      <c r="BB583" s="571">
        <v>-1.08</v>
      </c>
      <c r="BC583" s="571">
        <v>-17.27</v>
      </c>
      <c r="BD583" s="591"/>
      <c r="BE583" s="421">
        <v>2020</v>
      </c>
      <c r="BF583" s="421">
        <f t="shared" si="153"/>
        <v>1</v>
      </c>
      <c r="BG583" s="578">
        <v>2.2999999999999998</v>
      </c>
      <c r="BH583" t="s">
        <v>3876</v>
      </c>
      <c r="BI583" t="s">
        <v>3877</v>
      </c>
    </row>
    <row r="584" spans="1:61" s="8" customFormat="1" ht="12.75" customHeight="1" x14ac:dyDescent="0.25">
      <c r="A584" s="95" t="s">
        <v>4512</v>
      </c>
      <c r="B584" s="409" t="s">
        <v>332</v>
      </c>
      <c r="C584" s="734" t="s">
        <v>111</v>
      </c>
      <c r="D584" s="734" t="s">
        <v>209</v>
      </c>
      <c r="E584" s="504">
        <v>58</v>
      </c>
      <c r="F584" s="33">
        <v>22</v>
      </c>
      <c r="G584" s="33" t="s">
        <v>114</v>
      </c>
      <c r="H584" s="33" t="s">
        <v>114</v>
      </c>
      <c r="I584" s="568">
        <v>74.290000000000006</v>
      </c>
      <c r="J584" s="430">
        <f t="shared" si="156"/>
        <v>4.4689729438686223</v>
      </c>
      <c r="K584" s="575">
        <v>0.83</v>
      </c>
      <c r="L584" s="406">
        <v>4</v>
      </c>
      <c r="M584" s="423">
        <f t="shared" si="157"/>
        <v>3.32</v>
      </c>
      <c r="N584" s="183" t="s">
        <v>333</v>
      </c>
      <c r="O584" s="505">
        <v>0.82</v>
      </c>
      <c r="P584" s="422">
        <v>45902</v>
      </c>
      <c r="Q584" s="422">
        <v>45916</v>
      </c>
      <c r="R584" s="423">
        <f t="shared" si="158"/>
        <v>1.2195121951219523</v>
      </c>
      <c r="S584" s="474">
        <f>IF(INDEX(Historical!$D$7:$D$1190,MATCH(B584,Historical!$B$7:$B$1192,0))=0,"n/a",(INDEX(Historical!$C$7:$C$1190,MATCH(B584,Historical!$B$7:$B$1192,0))/INDEX(Historical!$D$7:$D$1190,MATCH(B584,Historical!$B$7:$B$1192,0))-1)*100)</f>
        <v>1.2422360248447006</v>
      </c>
      <c r="T584" s="474">
        <f>IF(INDEX(Historical!$F$7:$F$1190,MATCH(B584,Historical!$B$7:$B$1192,0))=0,"n/a",((INDEX(Historical!$C$7:$C$1190,MATCH(B584,Historical!$B$7:$B$1192,0))/INDEX(Historical!$F$7:$F$1190,MATCH(B584,Historical!$B$7:$B$1192,0)))^(1/3)-1)*100)</f>
        <v>3.0387177011947264</v>
      </c>
      <c r="U584" s="474">
        <f>IF(INDEX(Historical!$H$7:$H$1190,MATCH(B584,Historical!$B$7:$B$1192,0))=0,"n/a",((INDEX(Historical!$C$7:$C$1190,MATCH(B584,Historical!$B$7:$B$1192,0))/INDEX(Historical!$H$7:$H$1190,MATCH(B584,Historical!$B$7:$B$1192,0)))^(1/5)-1)*100)</f>
        <v>3.841455588022602</v>
      </c>
      <c r="V584" s="474">
        <f>IF(INDEX(Historical!$M$7:$M$1190,MATCH(B584,Historical!$B$7:$B$1192,0))=0,"n/a",((INDEX(Historical!$C$7:$C$1190,MATCH(B584,Historical!$B$7:$B$1192,0))/INDEX(Historical!$M$7:$M$1190,MATCH(B584,Historical!$B$7:$B$1192,0)))^(1/10)-1)*100)</f>
        <v>4.7993872208276889</v>
      </c>
      <c r="W584" s="475">
        <f t="shared" si="159"/>
        <v>0.80040542912478629</v>
      </c>
      <c r="X584" s="476" t="str">
        <f t="shared" si="160"/>
        <v>n/a</v>
      </c>
      <c r="Y584" s="405"/>
      <c r="Z584" s="430">
        <f t="shared" si="161"/>
        <v>105.39682539682541</v>
      </c>
      <c r="AA584" s="581">
        <f t="shared" si="162"/>
        <v>23.584126984126986</v>
      </c>
      <c r="AB584" s="406">
        <v>12</v>
      </c>
      <c r="AC584" s="568">
        <v>3.15</v>
      </c>
      <c r="AD584" s="568">
        <v>1.41</v>
      </c>
      <c r="AE584" s="568">
        <v>0.76</v>
      </c>
      <c r="AF584" s="568">
        <v>1.27</v>
      </c>
      <c r="AG584" s="568">
        <v>5.38</v>
      </c>
      <c r="AH584" s="568">
        <v>5.81</v>
      </c>
      <c r="AI584" s="568">
        <v>26.05</v>
      </c>
      <c r="AJ584" s="568">
        <v>-20.9</v>
      </c>
      <c r="AK584" s="568">
        <v>16.689999999999998</v>
      </c>
      <c r="AL584" s="576">
        <v>11500</v>
      </c>
      <c r="AM584" s="571">
        <v>0.31</v>
      </c>
      <c r="AN584" s="568">
        <v>0.74</v>
      </c>
      <c r="AO584" s="510">
        <f t="shared" si="163"/>
        <v>-15.273698452235761</v>
      </c>
      <c r="AP584" s="511">
        <f t="shared" si="164"/>
        <v>8.3104285318912243</v>
      </c>
      <c r="AQ584" s="582">
        <f t="shared" si="165"/>
        <v>15.377335093434997</v>
      </c>
      <c r="AR584" s="430">
        <f>INDEX(Historical!$C$7:$C$1190,MATCH(B584,Historical!$B$7:$B$1214,0))*IF(AH584="n/a",1.03,IF(AH584&lt;0,1.01,IF(AH584&gt;10,1.1,(1+AH584/100))))</f>
        <v>3.4494059999999998</v>
      </c>
      <c r="AS584" s="581">
        <f t="shared" si="166"/>
        <v>3.7943465999999999</v>
      </c>
      <c r="AT584" s="581">
        <f t="shared" si="155"/>
        <v>4.1737812600000002</v>
      </c>
      <c r="AU584" s="581">
        <f t="shared" si="155"/>
        <v>4.5911593860000002</v>
      </c>
      <c r="AV584" s="581">
        <f t="shared" si="155"/>
        <v>5.0502753246000003</v>
      </c>
      <c r="AW584" s="430">
        <f t="shared" si="167"/>
        <v>21.058968570600001</v>
      </c>
      <c r="AX584" s="516">
        <f t="shared" si="168"/>
        <v>28.346976134876833</v>
      </c>
      <c r="AY584" s="606">
        <v>1.17</v>
      </c>
      <c r="AZ584" s="571">
        <v>37.799999999999997</v>
      </c>
      <c r="BA584" s="571">
        <v>-33</v>
      </c>
      <c r="BB584" s="571">
        <v>4.34</v>
      </c>
      <c r="BC584" s="571">
        <v>-1.77</v>
      </c>
      <c r="BD584" s="591"/>
      <c r="BE584" s="421">
        <v>1968</v>
      </c>
      <c r="BF584" s="421">
        <f t="shared" si="153"/>
        <v>7</v>
      </c>
      <c r="BG584" s="578">
        <v>2.13</v>
      </c>
      <c r="BH584" t="s">
        <v>3876</v>
      </c>
      <c r="BI584" t="s">
        <v>3877</v>
      </c>
    </row>
    <row r="585" spans="1:61" s="8" customFormat="1" ht="12.75" customHeight="1" x14ac:dyDescent="0.25">
      <c r="A585" s="8" t="s">
        <v>4513</v>
      </c>
      <c r="B585" s="409" t="s">
        <v>3530</v>
      </c>
      <c r="C585" s="734" t="s">
        <v>3535</v>
      </c>
      <c r="D585" s="734" t="s">
        <v>3641</v>
      </c>
      <c r="E585" s="504">
        <v>12</v>
      </c>
      <c r="F585" s="33">
        <v>471</v>
      </c>
      <c r="G585" s="33" t="s">
        <v>105</v>
      </c>
      <c r="H585" s="33" t="s">
        <v>105</v>
      </c>
      <c r="I585" s="395">
        <v>74.94</v>
      </c>
      <c r="J585" s="430">
        <f t="shared" si="156"/>
        <v>3.7896984254069919</v>
      </c>
      <c r="K585" s="579">
        <v>0.71</v>
      </c>
      <c r="L585" s="33">
        <v>4</v>
      </c>
      <c r="M585" s="423">
        <f t="shared" si="157"/>
        <v>2.84</v>
      </c>
      <c r="N585" s="33" t="s">
        <v>147</v>
      </c>
      <c r="O585" s="506">
        <v>0.7</v>
      </c>
      <c r="P585" s="422">
        <v>45895</v>
      </c>
      <c r="Q585" s="422">
        <v>45916</v>
      </c>
      <c r="R585" s="423">
        <f t="shared" si="158"/>
        <v>1.4285714285714299</v>
      </c>
      <c r="S585" s="474">
        <f>IF(INDEX(Historical!$D$7:$D$1190,MATCH(B585,Historical!$B$7:$B$1192,0))=0,"n/a",(INDEX(Historical!$C$7:$C$1190,MATCH(B585,Historical!$B$7:$B$1192,0))/INDEX(Historical!$D$7:$D$1190,MATCH(B585,Historical!$B$7:$B$1192,0))-1)*100)</f>
        <v>6.153846153846132</v>
      </c>
      <c r="T585" s="474">
        <f>IF(INDEX(Historical!$F$7:$F$1190,MATCH(B585,Historical!$B$7:$B$1192,0))=0,"n/a",((INDEX(Historical!$C$7:$C$1190,MATCH(B585,Historical!$B$7:$B$1192,0))/INDEX(Historical!$F$7:$F$1190,MATCH(B585,Historical!$B$7:$B$1192,0)))^(1/3)-1)*100)</f>
        <v>9.1920635988162367</v>
      </c>
      <c r="U585" s="474">
        <f>IF(INDEX(Historical!$H$7:$H$1190,MATCH(B585,Historical!$B$7:$B$1192,0))=0,"n/a",((INDEX(Historical!$C$7:$C$1190,MATCH(B585,Historical!$B$7:$B$1192,0))/INDEX(Historical!$H$7:$H$1190,MATCH(B585,Historical!$B$7:$B$1192,0)))^(1/5)-1)*100)</f>
        <v>10.971906376020435</v>
      </c>
      <c r="V585" s="474">
        <f>IF(INDEX(Historical!$M$7:$M$1190,MATCH(B585,Historical!$B$7:$B$1192,0))=0,"n/a",((INDEX(Historical!$C$7:$C$1190,MATCH(B585,Historical!$B$7:$B$1192,0))/INDEX(Historical!$M$7:$M$1190,MATCH(B585,Historical!$B$7:$B$1192,0)))^(1/10)-1)*100)</f>
        <v>22.937422581558241</v>
      </c>
      <c r="W585" s="475">
        <f t="shared" si="159"/>
        <v>0.4783408570430176</v>
      </c>
      <c r="X585" s="476" t="str">
        <f t="shared" si="160"/>
        <v>n/a</v>
      </c>
      <c r="Y585" s="405"/>
      <c r="Z585" s="430">
        <f t="shared" si="161"/>
        <v>113.14741035856575</v>
      </c>
      <c r="AA585" s="581">
        <f t="shared" si="162"/>
        <v>29.856573705179283</v>
      </c>
      <c r="AB585" s="33">
        <v>12</v>
      </c>
      <c r="AC585" s="395">
        <v>2.5099999999999998</v>
      </c>
      <c r="AD585" s="395" t="s">
        <v>135</v>
      </c>
      <c r="AE585" s="395">
        <v>2.77</v>
      </c>
      <c r="AF585" s="395">
        <v>1.97</v>
      </c>
      <c r="AG585" s="395">
        <v>6.61</v>
      </c>
      <c r="AH585" s="395">
        <v>-11.18</v>
      </c>
      <c r="AI585" s="395">
        <v>-23.87</v>
      </c>
      <c r="AJ585" s="395">
        <v>-5.48</v>
      </c>
      <c r="AK585" s="395">
        <v>-7.17</v>
      </c>
      <c r="AL585" s="395">
        <v>11120</v>
      </c>
      <c r="AM585" s="395">
        <v>0.43</v>
      </c>
      <c r="AN585" s="395">
        <v>0.21</v>
      </c>
      <c r="AO585" s="510">
        <f t="shared" si="163"/>
        <v>-15.094968903751855</v>
      </c>
      <c r="AP585" s="511">
        <f t="shared" si="164"/>
        <v>14.761604801427428</v>
      </c>
      <c r="AQ585" s="582">
        <f t="shared" si="165"/>
        <v>61.682061396506313</v>
      </c>
      <c r="AR585" s="430">
        <f>INDEX(Historical!$C$7:$C$1190,MATCH(B585,Historical!$B$7:$B$1214,0))*IF(AH585="n/a",1.03,IF(AH585&lt;0,1.01,IF(AH585&gt;10,1.1,(1+AH585/100))))</f>
        <v>2.7875999999999999</v>
      </c>
      <c r="AS585" s="581">
        <f t="shared" si="166"/>
        <v>2.8154759999999999</v>
      </c>
      <c r="AT585" s="581">
        <f t="shared" si="155"/>
        <v>2.8436307599999999</v>
      </c>
      <c r="AU585" s="581">
        <f t="shared" si="155"/>
        <v>2.8720670675999997</v>
      </c>
      <c r="AV585" s="581">
        <f t="shared" si="155"/>
        <v>2.9007877382759997</v>
      </c>
      <c r="AW585" s="430">
        <f t="shared" si="167"/>
        <v>14.219561565875999</v>
      </c>
      <c r="AX585" s="516">
        <f t="shared" si="168"/>
        <v>18.974595097245796</v>
      </c>
      <c r="AY585" s="500">
        <v>1.17</v>
      </c>
      <c r="AZ585" s="578">
        <v>56.35</v>
      </c>
      <c r="BA585" s="578">
        <v>-32.340000000000003</v>
      </c>
      <c r="BB585" s="578">
        <v>1.8900000000000001</v>
      </c>
      <c r="BC585" s="578">
        <v>0.35000000000000003</v>
      </c>
      <c r="BD585" s="591"/>
      <c r="BE585" s="421">
        <v>2014</v>
      </c>
      <c r="BF585" s="421">
        <f t="shared" si="153"/>
        <v>1</v>
      </c>
      <c r="BG585" s="578">
        <v>4.97</v>
      </c>
      <c r="BH585" t="s">
        <v>3876</v>
      </c>
      <c r="BI585" t="s">
        <v>3877</v>
      </c>
    </row>
    <row r="586" spans="1:61" s="8" customFormat="1" ht="12.75" customHeight="1" x14ac:dyDescent="0.25">
      <c r="A586" s="95" t="s">
        <v>4515</v>
      </c>
      <c r="B586" s="409" t="s">
        <v>1569</v>
      </c>
      <c r="C586" s="734" t="s">
        <v>111</v>
      </c>
      <c r="D586" s="734" t="s">
        <v>209</v>
      </c>
      <c r="E586" s="504">
        <v>14</v>
      </c>
      <c r="F586" s="33">
        <v>335</v>
      </c>
      <c r="G586" s="33" t="s">
        <v>105</v>
      </c>
      <c r="H586" s="33" t="s">
        <v>105</v>
      </c>
      <c r="I586" s="573">
        <v>204.07</v>
      </c>
      <c r="J586" s="430">
        <f t="shared" si="156"/>
        <v>0.62723575243788898</v>
      </c>
      <c r="K586" s="575">
        <v>0.32</v>
      </c>
      <c r="L586" s="406">
        <v>4</v>
      </c>
      <c r="M586" s="423">
        <f t="shared" si="157"/>
        <v>1.28</v>
      </c>
      <c r="N586" s="183" t="s">
        <v>492</v>
      </c>
      <c r="O586" s="505">
        <v>0.3</v>
      </c>
      <c r="P586" s="422">
        <v>45604</v>
      </c>
      <c r="Q586" s="422">
        <v>45618</v>
      </c>
      <c r="R586" s="423">
        <f t="shared" si="158"/>
        <v>6.6666666666666732</v>
      </c>
      <c r="S586" s="474">
        <f>IF(INDEX(Historical!$D$7:$D$1190,MATCH(B586,Historical!$B$7:$B$1192,0))=0,"n/a",(INDEX(Historical!$C$7:$C$1190,MATCH(B586,Historical!$B$7:$B$1192,0))/INDEX(Historical!$D$7:$D$1190,MATCH(B586,Historical!$B$7:$B$1192,0))-1)*100)</f>
        <v>7.0175438596491224</v>
      </c>
      <c r="T586" s="474">
        <f>IF(INDEX(Historical!$F$7:$F$1190,MATCH(B586,Historical!$B$7:$B$1192,0))=0,"n/a",((INDEX(Historical!$C$7:$C$1190,MATCH(B586,Historical!$B$7:$B$1192,0))/INDEX(Historical!$F$7:$F$1190,MATCH(B586,Historical!$B$7:$B$1192,0)))^(1/3)-1)*100)</f>
        <v>7.5749744635974059</v>
      </c>
      <c r="U586" s="474">
        <f>IF(INDEX(Historical!$H$7:$H$1190,MATCH(B586,Historical!$B$7:$B$1192,0))=0,"n/a",((INDEX(Historical!$C$7:$C$1190,MATCH(B586,Historical!$B$7:$B$1192,0))/INDEX(Historical!$H$7:$H$1190,MATCH(B586,Historical!$B$7:$B$1192,0)))^(1/5)-1)*100)</f>
        <v>8.2702639798059696</v>
      </c>
      <c r="V586" s="474">
        <f>IF(INDEX(Historical!$M$7:$M$1190,MATCH(B586,Historical!$B$7:$B$1192,0))=0,"n/a",((INDEX(Historical!$C$7:$C$1190,MATCH(B586,Historical!$B$7:$B$1192,0))/INDEX(Historical!$M$7:$M$1190,MATCH(B586,Historical!$B$7:$B$1192,0)))^(1/10)-1)*100)</f>
        <v>11.252826629932544</v>
      </c>
      <c r="W586" s="475">
        <f t="shared" si="159"/>
        <v>0.73494991541121313</v>
      </c>
      <c r="X586" s="476">
        <f t="shared" si="160"/>
        <v>1.1145908328579475</v>
      </c>
      <c r="Y586" s="574"/>
      <c r="Z586" s="430">
        <f t="shared" si="161"/>
        <v>27.58620689655173</v>
      </c>
      <c r="AA586" s="581">
        <f t="shared" si="162"/>
        <v>43.980603448275865</v>
      </c>
      <c r="AB586" s="406">
        <v>6</v>
      </c>
      <c r="AC586" s="568">
        <v>4.6399999999999997</v>
      </c>
      <c r="AD586" s="568" t="s">
        <v>135</v>
      </c>
      <c r="AE586" s="568">
        <v>3.12</v>
      </c>
      <c r="AF586" s="568">
        <v>3.44</v>
      </c>
      <c r="AG586" s="568">
        <v>8.3699999999999992</v>
      </c>
      <c r="AH586" s="568">
        <v>8.32</v>
      </c>
      <c r="AI586" s="568">
        <v>17.28</v>
      </c>
      <c r="AJ586" s="568">
        <v>7.42</v>
      </c>
      <c r="AK586" s="568" t="s">
        <v>135</v>
      </c>
      <c r="AL586" s="576">
        <v>2460</v>
      </c>
      <c r="AM586" s="571">
        <v>1.5</v>
      </c>
      <c r="AN586" s="568">
        <v>0.85</v>
      </c>
      <c r="AO586" s="510">
        <f t="shared" si="163"/>
        <v>-35.083103716032007</v>
      </c>
      <c r="AP586" s="511">
        <f t="shared" si="164"/>
        <v>8.8974997322438583</v>
      </c>
      <c r="AQ586" s="582">
        <f t="shared" si="165"/>
        <v>159.30957548593784</v>
      </c>
      <c r="AR586" s="430">
        <f>INDEX(Historical!$C$7:$C$1190,MATCH(B586,Historical!$B$7:$B$1214,0))*IF(AH586="n/a",1.03,IF(AH586&lt;0,1.01,IF(AH586&gt;10,1.1,(1+AH586/100))))</f>
        <v>1.3215039999999998</v>
      </c>
      <c r="AS586" s="581">
        <f t="shared" si="166"/>
        <v>1.4536543999999998</v>
      </c>
      <c r="AT586" s="581">
        <f t="shared" si="155"/>
        <v>1.4972640319999999</v>
      </c>
      <c r="AU586" s="581">
        <f t="shared" si="155"/>
        <v>1.54218195296</v>
      </c>
      <c r="AV586" s="581">
        <f t="shared" si="155"/>
        <v>1.5884474115488001</v>
      </c>
      <c r="AW586" s="430">
        <f t="shared" si="167"/>
        <v>7.403051796508799</v>
      </c>
      <c r="AX586" s="516">
        <f t="shared" si="168"/>
        <v>3.6277021593123924</v>
      </c>
      <c r="AY586" s="606">
        <v>1.1399999999999999</v>
      </c>
      <c r="AZ586" s="571">
        <v>58.379999999999995</v>
      </c>
      <c r="BA586" s="571">
        <v>-4.04</v>
      </c>
      <c r="BB586" s="571">
        <v>14.95</v>
      </c>
      <c r="BC586" s="571">
        <v>16.2</v>
      </c>
      <c r="BD586" s="591"/>
      <c r="BE586" s="421">
        <v>2012</v>
      </c>
      <c r="BF586" s="421">
        <f t="shared" si="153"/>
        <v>1</v>
      </c>
      <c r="BG586" s="578">
        <v>4.34</v>
      </c>
      <c r="BH586" t="s">
        <v>3876</v>
      </c>
      <c r="BI586" t="s">
        <v>3877</v>
      </c>
    </row>
    <row r="587" spans="1:61" s="8" customFormat="1" ht="12.75" customHeight="1" x14ac:dyDescent="0.25">
      <c r="A587" s="8" t="s">
        <v>4517</v>
      </c>
      <c r="B587" s="409" t="s">
        <v>1581</v>
      </c>
      <c r="C587" s="734" t="s">
        <v>107</v>
      </c>
      <c r="D587" s="734" t="s">
        <v>3652</v>
      </c>
      <c r="E587" s="504">
        <v>16</v>
      </c>
      <c r="F587" s="33">
        <v>267</v>
      </c>
      <c r="G587" s="33" t="s">
        <v>36</v>
      </c>
      <c r="H587" s="33" t="s">
        <v>36</v>
      </c>
      <c r="I587" s="573">
        <v>80.709999999999994</v>
      </c>
      <c r="J587" s="430">
        <f t="shared" si="156"/>
        <v>1.5859249163672409</v>
      </c>
      <c r="K587" s="575">
        <v>0.32</v>
      </c>
      <c r="L587" s="406">
        <v>4</v>
      </c>
      <c r="M587" s="423">
        <f t="shared" si="157"/>
        <v>1.28</v>
      </c>
      <c r="N587" s="183" t="s">
        <v>162</v>
      </c>
      <c r="O587" s="505">
        <v>0.31</v>
      </c>
      <c r="P587" s="422">
        <v>45915</v>
      </c>
      <c r="Q587" s="422">
        <v>45931</v>
      </c>
      <c r="R587" s="423">
        <f t="shared" si="158"/>
        <v>3.2258064516129057</v>
      </c>
      <c r="S587" s="474">
        <f>IF(INDEX(Historical!$D$7:$D$1190,MATCH(B587,Historical!$B$7:$B$1192,0))=0,"n/a",(INDEX(Historical!$C$7:$C$1190,MATCH(B587,Historical!$B$7:$B$1192,0))/INDEX(Historical!$D$7:$D$1190,MATCH(B587,Historical!$B$7:$B$1192,0))-1)*100)</f>
        <v>3.3898305084745894</v>
      </c>
      <c r="T587" s="474">
        <f>IF(INDEX(Historical!$F$7:$F$1190,MATCH(B587,Historical!$B$7:$B$1192,0))=0,"n/a",((INDEX(Historical!$C$7:$C$1190,MATCH(B587,Historical!$B$7:$B$1192,0))/INDEX(Historical!$F$7:$F$1190,MATCH(B587,Historical!$B$7:$B$1192,0)))^(1/3)-1)*100)</f>
        <v>3.5116064089332433</v>
      </c>
      <c r="U587" s="474">
        <f>IF(INDEX(Historical!$H$7:$H$1190,MATCH(B587,Historical!$B$7:$B$1192,0))=0,"n/a",((INDEX(Historical!$C$7:$C$1190,MATCH(B587,Historical!$B$7:$B$1192,0))/INDEX(Historical!$H$7:$H$1190,MATCH(B587,Historical!$B$7:$B$1192,0)))^(1/5)-1)*100)</f>
        <v>3.2441131899698439</v>
      </c>
      <c r="V587" s="474">
        <f>IF(INDEX(Historical!$M$7:$M$1190,MATCH(B587,Historical!$B$7:$B$1192,0))=0,"n/a",((INDEX(Historical!$C$7:$C$1190,MATCH(B587,Historical!$B$7:$B$1192,0))/INDEX(Historical!$M$7:$M$1190,MATCH(B587,Historical!$B$7:$B$1192,0)))^(1/10)-1)*100)</f>
        <v>7.5961772655152915</v>
      </c>
      <c r="W587" s="475">
        <f t="shared" si="159"/>
        <v>0.42707181212019507</v>
      </c>
      <c r="X587" s="476">
        <f t="shared" si="160"/>
        <v>0.52835719706349249</v>
      </c>
      <c r="Y587" s="451"/>
      <c r="Z587" s="430">
        <f t="shared" si="161"/>
        <v>29.425287356321846</v>
      </c>
      <c r="AA587" s="581">
        <f t="shared" si="162"/>
        <v>18.554022988505746</v>
      </c>
      <c r="AB587" s="406">
        <v>12</v>
      </c>
      <c r="AC587" s="568">
        <v>4.3499999999999996</v>
      </c>
      <c r="AD587" s="568" t="s">
        <v>135</v>
      </c>
      <c r="AE587" s="568">
        <v>4.42</v>
      </c>
      <c r="AF587" s="568">
        <v>2.37</v>
      </c>
      <c r="AG587" s="568">
        <v>13.51</v>
      </c>
      <c r="AH587" s="568">
        <v>18.38</v>
      </c>
      <c r="AI587" s="568">
        <v>1.3</v>
      </c>
      <c r="AJ587" s="568">
        <v>6.1400000000000006</v>
      </c>
      <c r="AK587" s="568" t="s">
        <v>135</v>
      </c>
      <c r="AL587" s="576">
        <v>2380</v>
      </c>
      <c r="AM587" s="571">
        <v>8.4</v>
      </c>
      <c r="AN587" s="568">
        <v>0.49</v>
      </c>
      <c r="AO587" s="510">
        <f t="shared" si="163"/>
        <v>-13.723984882168661</v>
      </c>
      <c r="AP587" s="511">
        <f t="shared" si="164"/>
        <v>4.830038106337085</v>
      </c>
      <c r="AQ587" s="582">
        <f t="shared" si="165"/>
        <v>39.798322168851705</v>
      </c>
      <c r="AR587" s="430">
        <f>INDEX(Historical!$C$7:$C$1190,MATCH(B587,Historical!$B$7:$B$1214,0))*IF(AH587="n/a",1.03,IF(AH587&lt;0,1.01,IF(AH587&gt;10,1.1,(1+AH587/100))))</f>
        <v>1.3420000000000001</v>
      </c>
      <c r="AS587" s="581">
        <f t="shared" si="166"/>
        <v>1.3594459999999999</v>
      </c>
      <c r="AT587" s="581">
        <f t="shared" ref="AT587:AV606" si="169">IF($AK587="n/a",1.03*AS587,IF($AK587&lt;0,1.01*AS587,IF($AK587&gt;10,1.1*AS587,(1+$AK587/100)*AS587)))</f>
        <v>1.4002293799999999</v>
      </c>
      <c r="AU587" s="581">
        <f t="shared" si="169"/>
        <v>1.4422362613999999</v>
      </c>
      <c r="AV587" s="581">
        <f t="shared" si="169"/>
        <v>1.485503349242</v>
      </c>
      <c r="AW587" s="430">
        <f t="shared" si="167"/>
        <v>7.0294149906419996</v>
      </c>
      <c r="AX587" s="516">
        <f t="shared" si="168"/>
        <v>8.7094721727691748</v>
      </c>
      <c r="AY587" s="606">
        <v>0.74</v>
      </c>
      <c r="AZ587" s="571">
        <v>43.230000000000004</v>
      </c>
      <c r="BA587" s="571">
        <v>-3.7199999999999998</v>
      </c>
      <c r="BB587" s="571">
        <v>3.54</v>
      </c>
      <c r="BC587" s="571">
        <v>8.84</v>
      </c>
      <c r="BD587" s="591"/>
      <c r="BE587" s="421">
        <v>2010</v>
      </c>
      <c r="BF587" s="421">
        <f t="shared" si="153"/>
        <v>1</v>
      </c>
      <c r="BG587" s="578">
        <v>1.46</v>
      </c>
      <c r="BH587" t="s">
        <v>3876</v>
      </c>
      <c r="BI587" t="s">
        <v>3877</v>
      </c>
    </row>
    <row r="588" spans="1:61" s="8" customFormat="1" ht="12.75" customHeight="1" x14ac:dyDescent="0.25">
      <c r="A588" s="8" t="s">
        <v>4518</v>
      </c>
      <c r="B588" s="409" t="s">
        <v>337</v>
      </c>
      <c r="C588" s="734" t="s">
        <v>152</v>
      </c>
      <c r="D588" s="734" t="s">
        <v>3639</v>
      </c>
      <c r="E588" s="504">
        <v>32</v>
      </c>
      <c r="F588" s="33">
        <v>98</v>
      </c>
      <c r="G588" s="33" t="s">
        <v>105</v>
      </c>
      <c r="H588" s="33" t="s">
        <v>105</v>
      </c>
      <c r="I588" s="568">
        <v>391.41</v>
      </c>
      <c r="J588" s="430">
        <f t="shared" si="156"/>
        <v>0.85843488924657008</v>
      </c>
      <c r="K588" s="579">
        <v>0.84</v>
      </c>
      <c r="L588" s="406">
        <v>4</v>
      </c>
      <c r="M588" s="423">
        <f t="shared" si="157"/>
        <v>3.36</v>
      </c>
      <c r="N588" s="183" t="s">
        <v>159</v>
      </c>
      <c r="O588" s="506">
        <v>0.8</v>
      </c>
      <c r="P588" s="422">
        <v>45657</v>
      </c>
      <c r="Q588" s="422">
        <v>45688</v>
      </c>
      <c r="R588" s="423">
        <f t="shared" si="158"/>
        <v>4.9999999999999902</v>
      </c>
      <c r="S588" s="474">
        <f>IF(INDEX(Historical!$D$7:$D$1190,MATCH(B588,Historical!$B$7:$B$1192,0))=0,"n/a",(INDEX(Historical!$C$7:$C$1190,MATCH(B588,Historical!$B$7:$B$1192,0))/INDEX(Historical!$D$7:$D$1190,MATCH(B588,Historical!$B$7:$B$1192,0))-1)*100)</f>
        <v>6.6666666666666652</v>
      </c>
      <c r="T588" s="474">
        <f>IF(INDEX(Historical!$F$7:$F$1190,MATCH(B588,Historical!$B$7:$B$1192,0))=0,"n/a",((INDEX(Historical!$C$7:$C$1190,MATCH(B588,Historical!$B$7:$B$1192,0))/INDEX(Historical!$F$7:$F$1190,MATCH(B588,Historical!$B$7:$B$1192,0)))^(1/3)-1)*100)</f>
        <v>8.2887014419613649</v>
      </c>
      <c r="U588" s="474">
        <f>IF(INDEX(Historical!$H$7:$H$1190,MATCH(B588,Historical!$B$7:$B$1192,0))=0,"n/a",((INDEX(Historical!$C$7:$C$1190,MATCH(B588,Historical!$B$7:$B$1192,0))/INDEX(Historical!$H$7:$H$1190,MATCH(B588,Historical!$B$7:$B$1192,0)))^(1/5)-1)*100)</f>
        <v>8.9976987048345336</v>
      </c>
      <c r="V588" s="474">
        <f>IF(INDEX(Historical!$M$7:$M$1190,MATCH(B588,Historical!$B$7:$B$1192,0))=0,"n/a",((INDEX(Historical!$C$7:$C$1190,MATCH(B588,Historical!$B$7:$B$1192,0))/INDEX(Historical!$M$7:$M$1190,MATCH(B588,Historical!$B$7:$B$1192,0)))^(1/10)-1)*100)</f>
        <v>10.123248678188478</v>
      </c>
      <c r="W588" s="475">
        <f t="shared" si="159"/>
        <v>0.88881533891594988</v>
      </c>
      <c r="X588" s="476">
        <f t="shared" si="160"/>
        <v>1.2496803756714632</v>
      </c>
      <c r="Y588" s="437"/>
      <c r="Z588" s="430">
        <f t="shared" si="161"/>
        <v>44.44444444444445</v>
      </c>
      <c r="AA588" s="581">
        <f t="shared" si="162"/>
        <v>51.773809523809533</v>
      </c>
      <c r="AB588" s="406">
        <v>12</v>
      </c>
      <c r="AC588" s="568">
        <v>7.56</v>
      </c>
      <c r="AD588" s="568">
        <v>4.6500000000000004</v>
      </c>
      <c r="AE588" s="568">
        <v>6.28</v>
      </c>
      <c r="AF588" s="568">
        <v>7.06</v>
      </c>
      <c r="AG588" s="568">
        <v>14.249999999999998</v>
      </c>
      <c r="AH588" s="568">
        <v>10.69</v>
      </c>
      <c r="AI588" s="568">
        <v>11.020000000000001</v>
      </c>
      <c r="AJ588" s="568">
        <v>7.1999999999999993</v>
      </c>
      <c r="AK588" s="568">
        <v>11.14</v>
      </c>
      <c r="AL588" s="576">
        <v>149640</v>
      </c>
      <c r="AM588" s="571">
        <v>6.32</v>
      </c>
      <c r="AN588" s="568">
        <v>0.81</v>
      </c>
      <c r="AO588" s="510">
        <f t="shared" si="163"/>
        <v>-41.917675929728432</v>
      </c>
      <c r="AP588" s="511">
        <f t="shared" si="164"/>
        <v>9.8561335940811041</v>
      </c>
      <c r="AQ588" s="582">
        <f t="shared" si="165"/>
        <v>303.05670692187852</v>
      </c>
      <c r="AR588" s="430">
        <f>INDEX(Historical!$C$7:$C$1190,MATCH(B588,Historical!$B$7:$B$1214,0))*IF(AH588="n/a",1.03,IF(AH588&lt;0,1.01,IF(AH588&gt;10,1.1,(1+AH588/100))))</f>
        <v>3.5200000000000005</v>
      </c>
      <c r="AS588" s="581">
        <f t="shared" si="166"/>
        <v>3.8720000000000008</v>
      </c>
      <c r="AT588" s="581">
        <f t="shared" si="169"/>
        <v>4.2592000000000008</v>
      </c>
      <c r="AU588" s="581">
        <f t="shared" si="169"/>
        <v>4.6851200000000013</v>
      </c>
      <c r="AV588" s="581">
        <f t="shared" si="169"/>
        <v>5.1536320000000018</v>
      </c>
      <c r="AW588" s="430">
        <f t="shared" si="167"/>
        <v>21.489952000000006</v>
      </c>
      <c r="AX588" s="516">
        <f t="shared" si="168"/>
        <v>5.4903942157839625</v>
      </c>
      <c r="AY588" s="606">
        <v>0.93</v>
      </c>
      <c r="AZ588" s="571">
        <v>18.91</v>
      </c>
      <c r="BA588" s="571">
        <v>-3.64</v>
      </c>
      <c r="BB588" s="571">
        <v>0.63</v>
      </c>
      <c r="BC588" s="571">
        <v>2.96</v>
      </c>
      <c r="BD588" s="591"/>
      <c r="BE588" s="421">
        <v>1994</v>
      </c>
      <c r="BF588" s="421">
        <f t="shared" si="153"/>
        <v>3</v>
      </c>
      <c r="BG588" s="578">
        <v>6.83</v>
      </c>
      <c r="BH588" t="s">
        <v>3876</v>
      </c>
      <c r="BI588" t="s">
        <v>3877</v>
      </c>
    </row>
    <row r="589" spans="1:61" s="8" customFormat="1" ht="12.75" customHeight="1" x14ac:dyDescent="0.25">
      <c r="A589" s="8" t="s">
        <v>4519</v>
      </c>
      <c r="B589" s="409" t="s">
        <v>339</v>
      </c>
      <c r="C589" s="734" t="s">
        <v>127</v>
      </c>
      <c r="D589" s="734" t="s">
        <v>4774</v>
      </c>
      <c r="E589" s="504">
        <v>55</v>
      </c>
      <c r="F589" s="33">
        <v>30</v>
      </c>
      <c r="G589" s="33" t="s">
        <v>36</v>
      </c>
      <c r="H589" s="33" t="s">
        <v>114</v>
      </c>
      <c r="I589" s="568">
        <v>80.47</v>
      </c>
      <c r="J589" s="430">
        <f t="shared" si="156"/>
        <v>2.6842301478811983</v>
      </c>
      <c r="K589" s="575">
        <v>0.54</v>
      </c>
      <c r="L589" s="406">
        <v>4</v>
      </c>
      <c r="M589" s="423">
        <f t="shared" si="157"/>
        <v>2.16</v>
      </c>
      <c r="N589" s="183" t="s">
        <v>278</v>
      </c>
      <c r="O589" s="505">
        <v>0.51</v>
      </c>
      <c r="P589" s="422">
        <v>45841</v>
      </c>
      <c r="Q589" s="422">
        <v>45863</v>
      </c>
      <c r="R589" s="423">
        <f t="shared" si="158"/>
        <v>5.8823529411764754</v>
      </c>
      <c r="S589" s="474">
        <f>IF(INDEX(Historical!$D$7:$D$1190,MATCH(B589,Historical!$B$7:$B$1192,0))=0,"n/a",(INDEX(Historical!$C$7:$C$1190,MATCH(B589,Historical!$B$7:$B$1192,0))/INDEX(Historical!$D$7:$D$1190,MATCH(B589,Historical!$B$7:$B$1192,0))-1)*100)</f>
        <v>2.020202020202011</v>
      </c>
      <c r="T589" s="474">
        <f>IF(INDEX(Historical!$F$7:$F$1190,MATCH(B589,Historical!$B$7:$B$1192,0))=0,"n/a",((INDEX(Historical!$C$7:$C$1190,MATCH(B589,Historical!$B$7:$B$1192,0))/INDEX(Historical!$F$7:$F$1190,MATCH(B589,Historical!$B$7:$B$1192,0)))^(1/3)-1)*100)</f>
        <v>3.1599640562102627</v>
      </c>
      <c r="U589" s="474">
        <f>IF(INDEX(Historical!$H$7:$H$1190,MATCH(B589,Historical!$B$7:$B$1192,0))=0,"n/a",((INDEX(Historical!$C$7:$C$1190,MATCH(B589,Historical!$B$7:$B$1192,0))/INDEX(Historical!$H$7:$H$1190,MATCH(B589,Historical!$B$7:$B$1192,0)))^(1/5)-1)*100)</f>
        <v>5.3041178242185127</v>
      </c>
      <c r="V589" s="474">
        <f>IF(INDEX(Historical!$M$7:$M$1190,MATCH(B589,Historical!$B$7:$B$1192,0))=0,"n/a",((INDEX(Historical!$C$7:$C$1190,MATCH(B589,Historical!$B$7:$B$1192,0))/INDEX(Historical!$M$7:$M$1190,MATCH(B589,Historical!$B$7:$B$1192,0)))^(1/10)-1)*100)</f>
        <v>5.7034927811711933</v>
      </c>
      <c r="W589" s="475">
        <f t="shared" si="159"/>
        <v>0.92997712589886539</v>
      </c>
      <c r="X589" s="476">
        <f t="shared" si="160"/>
        <v>9.6808136963287314E-2</v>
      </c>
      <c r="Y589" s="437"/>
      <c r="Z589" s="430">
        <f t="shared" si="161"/>
        <v>57.908847184986598</v>
      </c>
      <c r="AA589" s="581">
        <f t="shared" si="162"/>
        <v>21.573726541554958</v>
      </c>
      <c r="AB589" s="406">
        <v>6</v>
      </c>
      <c r="AC589" s="568">
        <v>3.73</v>
      </c>
      <c r="AD589" s="568">
        <v>3.01</v>
      </c>
      <c r="AE589" s="568">
        <v>0.47</v>
      </c>
      <c r="AF589" s="568">
        <v>21</v>
      </c>
      <c r="AG589" s="568">
        <v>99.08</v>
      </c>
      <c r="AH589" s="568">
        <v>2.92</v>
      </c>
      <c r="AI589" s="568">
        <v>9.92</v>
      </c>
      <c r="AJ589" s="568">
        <v>54.790000000000006</v>
      </c>
      <c r="AK589" s="568">
        <v>7.17</v>
      </c>
      <c r="AL589" s="576">
        <v>38480</v>
      </c>
      <c r="AM589" s="571">
        <v>0.22</v>
      </c>
      <c r="AN589" s="568">
        <v>7.92</v>
      </c>
      <c r="AO589" s="510">
        <f t="shared" si="163"/>
        <v>-13.585378569455248</v>
      </c>
      <c r="AP589" s="511">
        <f t="shared" si="164"/>
        <v>7.988347972099711</v>
      </c>
      <c r="AQ589" s="582">
        <f t="shared" si="165"/>
        <v>348.72573032367217</v>
      </c>
      <c r="AR589" s="430">
        <f>INDEX(Historical!$C$7:$C$1190,MATCH(B589,Historical!$B$7:$B$1214,0))*IF(AH589="n/a",1.03,IF(AH589&lt;0,1.01,IF(AH589&gt;10,1.1,(1+AH589/100))))</f>
        <v>2.0789839999999997</v>
      </c>
      <c r="AS589" s="581">
        <f t="shared" si="166"/>
        <v>2.2852192127999995</v>
      </c>
      <c r="AT589" s="581">
        <f t="shared" si="169"/>
        <v>2.4490694303577598</v>
      </c>
      <c r="AU589" s="581">
        <f t="shared" si="169"/>
        <v>2.6246677085144112</v>
      </c>
      <c r="AV589" s="581">
        <f t="shared" si="169"/>
        <v>2.812856383214895</v>
      </c>
      <c r="AW589" s="430">
        <f t="shared" si="167"/>
        <v>12.250796734887066</v>
      </c>
      <c r="AX589" s="516">
        <f t="shared" si="168"/>
        <v>15.224054597846484</v>
      </c>
      <c r="AY589" s="606">
        <v>0.81</v>
      </c>
      <c r="AZ589" s="571">
        <v>19.89</v>
      </c>
      <c r="BA589" s="571">
        <v>-2.62</v>
      </c>
      <c r="BB589" s="571">
        <v>2.31</v>
      </c>
      <c r="BC589" s="571">
        <v>7.16</v>
      </c>
      <c r="BD589" s="591"/>
      <c r="BE589" s="421">
        <v>1971</v>
      </c>
      <c r="BF589" s="421">
        <f t="shared" si="153"/>
        <v>6</v>
      </c>
      <c r="BG589" s="578">
        <v>7.07</v>
      </c>
      <c r="BH589" t="s">
        <v>3876</v>
      </c>
      <c r="BI589" t="s">
        <v>3877</v>
      </c>
    </row>
    <row r="590" spans="1:61" s="8" customFormat="1" ht="12.75" customHeight="1" x14ac:dyDescent="0.25">
      <c r="A590" s="577" t="s">
        <v>5001</v>
      </c>
      <c r="B590" s="409" t="s">
        <v>2392</v>
      </c>
      <c r="C590" s="734" t="s">
        <v>127</v>
      </c>
      <c r="D590" s="734" t="s">
        <v>3660</v>
      </c>
      <c r="E590" s="504">
        <v>5</v>
      </c>
      <c r="F590" s="33">
        <v>666</v>
      </c>
      <c r="G590" s="33" t="s">
        <v>105</v>
      </c>
      <c r="H590" s="33" t="s">
        <v>105</v>
      </c>
      <c r="I590" s="573">
        <v>50.49</v>
      </c>
      <c r="J590" s="430">
        <f t="shared" si="156"/>
        <v>3.7235096058625468</v>
      </c>
      <c r="K590" s="575">
        <v>0.47</v>
      </c>
      <c r="L590" s="406">
        <v>4</v>
      </c>
      <c r="M590" s="423">
        <f t="shared" si="157"/>
        <v>1.88</v>
      </c>
      <c r="N590" s="183" t="s">
        <v>106</v>
      </c>
      <c r="O590" s="505">
        <v>0.44</v>
      </c>
      <c r="P590" s="422">
        <v>45715</v>
      </c>
      <c r="Q590" s="422">
        <v>45730</v>
      </c>
      <c r="R590" s="423">
        <f t="shared" si="158"/>
        <v>6.8181818181818121</v>
      </c>
      <c r="S590" s="474">
        <f>IF(INDEX(Historical!$D$7:$D$1190,MATCH(B590,Historical!$B$7:$B$1192,0))=0,"n/a",(INDEX(Historical!$C$7:$C$1190,MATCH(B590,Historical!$B$7:$B$1192,0))/INDEX(Historical!$D$7:$D$1190,MATCH(B590,Historical!$B$7:$B$1192,0))-1)*100)</f>
        <v>7.3170731707317138</v>
      </c>
      <c r="T590" s="474">
        <f>IF(INDEX(Historical!$F$7:$F$1190,MATCH(B590,Historical!$B$7:$B$1192,0))=0,"n/a",((INDEX(Historical!$C$7:$C$1190,MATCH(B590,Historical!$B$7:$B$1192,0))/INDEX(Historical!$F$7:$F$1190,MATCH(B590,Historical!$B$7:$B$1192,0)))^(1/3)-1)*100)</f>
        <v>37.299172060820894</v>
      </c>
      <c r="U590" s="474">
        <f>IF(INDEX(Historical!$H$7:$H$1190,MATCH(B590,Historical!$B$7:$B$1192,0))=0,"n/a",((INDEX(Historical!$C$7:$C$1190,MATCH(B590,Historical!$B$7:$B$1192,0))/INDEX(Historical!$H$7:$H$1190,MATCH(B590,Historical!$B$7:$B$1192,0)))^(1/5)-1)*100)</f>
        <v>-2.1296099175999283</v>
      </c>
      <c r="V590" s="474">
        <f>IF(INDEX(Historical!$M$7:$M$1190,MATCH(B590,Historical!$B$7:$B$1192,0))=0,"n/a",((INDEX(Historical!$C$7:$C$1190,MATCH(B590,Historical!$B$7:$B$1192,0))/INDEX(Historical!$M$7:$M$1190,MATCH(B590,Historical!$B$7:$B$1192,0)))^(1/10)-1)*100)</f>
        <v>1.7478158368593899</v>
      </c>
      <c r="W590" s="475" t="str">
        <f t="shared" si="159"/>
        <v>n/a</v>
      </c>
      <c r="X590" s="476" t="str">
        <f t="shared" si="160"/>
        <v>n/a</v>
      </c>
      <c r="Y590" s="449"/>
      <c r="Z590" s="430">
        <f t="shared" si="161"/>
        <v>37.00787401574803</v>
      </c>
      <c r="AA590" s="581">
        <f t="shared" si="162"/>
        <v>9.9389763779527556</v>
      </c>
      <c r="AB590" s="406">
        <v>12</v>
      </c>
      <c r="AC590" s="568">
        <v>5.08</v>
      </c>
      <c r="AD590" s="568">
        <v>30.13</v>
      </c>
      <c r="AE590" s="568">
        <v>0.89</v>
      </c>
      <c r="AF590" s="568">
        <v>0.71</v>
      </c>
      <c r="AG590" s="568">
        <v>7.79</v>
      </c>
      <c r="AH590" s="568">
        <v>-8.8800000000000008</v>
      </c>
      <c r="AI590" s="568">
        <v>4.9399999999999995</v>
      </c>
      <c r="AJ590" s="568">
        <v>36.840000000000003</v>
      </c>
      <c r="AK590" s="568">
        <v>0.33</v>
      </c>
      <c r="AL590" s="576">
        <v>10000</v>
      </c>
      <c r="AM590" s="571">
        <v>13.43</v>
      </c>
      <c r="AN590" s="568">
        <v>0.49</v>
      </c>
      <c r="AO590" s="510">
        <f t="shared" si="163"/>
        <v>-8.3450766896901367</v>
      </c>
      <c r="AP590" s="511">
        <f t="shared" si="164"/>
        <v>1.5938996882626184</v>
      </c>
      <c r="AQ590" s="582">
        <f t="shared" si="165"/>
        <v>-43.997328522663977</v>
      </c>
      <c r="AR590" s="430">
        <f>INDEX(Historical!$C$7:$C$1190,MATCH(B590,Historical!$B$7:$B$1214,0))*IF(AH590="n/a",1.03,IF(AH590&lt;0,1.01,IF(AH590&gt;10,1.1,(1+AH590/100))))</f>
        <v>1.7776000000000001</v>
      </c>
      <c r="AS590" s="581">
        <f t="shared" si="166"/>
        <v>1.86541344</v>
      </c>
      <c r="AT590" s="581">
        <f t="shared" si="169"/>
        <v>1.8715693043520001</v>
      </c>
      <c r="AU590" s="581">
        <f t="shared" si="169"/>
        <v>1.8777454830563618</v>
      </c>
      <c r="AV590" s="581">
        <f t="shared" si="169"/>
        <v>1.8839420431504479</v>
      </c>
      <c r="AW590" s="430">
        <f t="shared" si="167"/>
        <v>9.2762702705588094</v>
      </c>
      <c r="AX590" s="516">
        <f t="shared" si="168"/>
        <v>18.372490137767496</v>
      </c>
      <c r="AY590" s="606">
        <v>0.69</v>
      </c>
      <c r="AZ590" s="571">
        <v>7.5600000000000005</v>
      </c>
      <c r="BA590" s="571">
        <v>-21.91</v>
      </c>
      <c r="BB590" s="571">
        <v>1.08</v>
      </c>
      <c r="BC590" s="571">
        <v>-9.44</v>
      </c>
      <c r="BD590" s="591"/>
      <c r="BE590" s="421">
        <v>2021</v>
      </c>
      <c r="BF590" s="421">
        <f t="shared" si="153"/>
        <v>0</v>
      </c>
      <c r="BG590" s="578">
        <v>3.83</v>
      </c>
      <c r="BH590" t="s">
        <v>3876</v>
      </c>
      <c r="BI590" t="s">
        <v>3877</v>
      </c>
    </row>
    <row r="591" spans="1:61" s="8" customFormat="1" ht="12.75" customHeight="1" x14ac:dyDescent="0.25">
      <c r="A591" s="88" t="s">
        <v>1612</v>
      </c>
      <c r="B591" s="409" t="s">
        <v>1613</v>
      </c>
      <c r="C591" s="734" t="s">
        <v>107</v>
      </c>
      <c r="D591" s="734" t="s">
        <v>3652</v>
      </c>
      <c r="E591" s="504">
        <v>13</v>
      </c>
      <c r="F591" s="33">
        <v>424</v>
      </c>
      <c r="G591" s="33" t="s">
        <v>105</v>
      </c>
      <c r="H591" s="33" t="s">
        <v>105</v>
      </c>
      <c r="I591" s="573">
        <v>45.42</v>
      </c>
      <c r="J591" s="430">
        <f t="shared" si="156"/>
        <v>3.1704095112285335</v>
      </c>
      <c r="K591" s="575">
        <v>0.36</v>
      </c>
      <c r="L591" s="406">
        <v>4</v>
      </c>
      <c r="M591" s="423">
        <f t="shared" si="157"/>
        <v>1.44</v>
      </c>
      <c r="N591" s="183" t="s">
        <v>311</v>
      </c>
      <c r="O591" s="505">
        <v>0.33</v>
      </c>
      <c r="P591" s="422">
        <v>45905</v>
      </c>
      <c r="Q591" s="422">
        <v>45919</v>
      </c>
      <c r="R591" s="423">
        <f t="shared" si="158"/>
        <v>9.0909090909090811</v>
      </c>
      <c r="S591" s="474">
        <f>IF(INDEX(Historical!$D$7:$D$1190,MATCH(B591,Historical!$B$7:$B$1192,0))=0,"n/a",(INDEX(Historical!$C$7:$C$1190,MATCH(B591,Historical!$B$7:$B$1192,0))/INDEX(Historical!$D$7:$D$1190,MATCH(B591,Historical!$B$7:$B$1192,0))-1)*100)</f>
        <v>10.000000000000009</v>
      </c>
      <c r="T591" s="474">
        <f>IF(INDEX(Historical!$F$7:$F$1190,MATCH(B591,Historical!$B$7:$B$1192,0))=0,"n/a",((INDEX(Historical!$C$7:$C$1190,MATCH(B591,Historical!$B$7:$B$1192,0))/INDEX(Historical!$F$7:$F$1190,MATCH(B591,Historical!$B$7:$B$1192,0)))^(1/3)-1)*100)</f>
        <v>9.6961310486523686</v>
      </c>
      <c r="U591" s="474">
        <f>IF(INDEX(Historical!$H$7:$H$1190,MATCH(B591,Historical!$B$7:$B$1192,0))=0,"n/a",((INDEX(Historical!$C$7:$C$1190,MATCH(B591,Historical!$B$7:$B$1192,0))/INDEX(Historical!$H$7:$H$1190,MATCH(B591,Historical!$B$7:$B$1192,0)))^(1/5)-1)*100)</f>
        <v>9.9896995609093597</v>
      </c>
      <c r="V591" s="474">
        <f>IF(INDEX(Historical!$M$7:$M$1190,MATCH(B591,Historical!$B$7:$B$1192,0))=0,"n/a",((INDEX(Historical!$C$7:$C$1190,MATCH(B591,Historical!$B$7:$B$1192,0))/INDEX(Historical!$M$7:$M$1190,MATCH(B591,Historical!$B$7:$B$1192,0)))^(1/10)-1)*100)</f>
        <v>11.612317403390438</v>
      </c>
      <c r="W591" s="475">
        <f t="shared" si="159"/>
        <v>0.86026752575611443</v>
      </c>
      <c r="X591" s="476">
        <f t="shared" si="160"/>
        <v>3.5174998453906192</v>
      </c>
      <c r="Y591" s="449"/>
      <c r="Z591" s="430">
        <f t="shared" si="161"/>
        <v>42.603550295857993</v>
      </c>
      <c r="AA591" s="581">
        <f t="shared" si="162"/>
        <v>13.437869822485208</v>
      </c>
      <c r="AB591" s="406">
        <v>12</v>
      </c>
      <c r="AC591" s="568">
        <v>3.38</v>
      </c>
      <c r="AD591" s="568">
        <v>3.82</v>
      </c>
      <c r="AE591" s="568">
        <v>2.79</v>
      </c>
      <c r="AF591" s="568">
        <v>1.17</v>
      </c>
      <c r="AG591" s="568">
        <v>9.17</v>
      </c>
      <c r="AH591" s="568">
        <v>-0.05</v>
      </c>
      <c r="AI591" s="568">
        <v>8.9599999999999991</v>
      </c>
      <c r="AJ591" s="568">
        <v>2.8400000000000003</v>
      </c>
      <c r="AK591" s="568">
        <v>3.51</v>
      </c>
      <c r="AL591" s="576">
        <v>1480</v>
      </c>
      <c r="AM591" s="571">
        <v>8.1199999999999992</v>
      </c>
      <c r="AN591" s="568">
        <v>0.11</v>
      </c>
      <c r="AO591" s="510">
        <f t="shared" si="163"/>
        <v>-0.27776075034731562</v>
      </c>
      <c r="AP591" s="511">
        <f t="shared" si="164"/>
        <v>13.160109072137892</v>
      </c>
      <c r="AQ591" s="582">
        <f t="shared" si="165"/>
        <v>-16.4075822356339</v>
      </c>
      <c r="AR591" s="430">
        <f>INDEX(Historical!$C$7:$C$1190,MATCH(B591,Historical!$B$7:$B$1214,0))*IF(AH591="n/a",1.03,IF(AH591&lt;0,1.01,IF(AH591&gt;10,1.1,(1+AH591/100))))</f>
        <v>1.3332000000000002</v>
      </c>
      <c r="AS591" s="581">
        <f t="shared" si="166"/>
        <v>1.45265472</v>
      </c>
      <c r="AT591" s="581">
        <f t="shared" si="169"/>
        <v>1.5036429006719998</v>
      </c>
      <c r="AU591" s="581">
        <f t="shared" si="169"/>
        <v>1.5564207664855869</v>
      </c>
      <c r="AV591" s="581">
        <f t="shared" si="169"/>
        <v>1.6110511353892309</v>
      </c>
      <c r="AW591" s="430">
        <f t="shared" si="167"/>
        <v>7.4569695225468182</v>
      </c>
      <c r="AX591" s="516">
        <f t="shared" si="168"/>
        <v>16.417810485572033</v>
      </c>
      <c r="AY591" s="606">
        <v>0.69</v>
      </c>
      <c r="AZ591" s="571">
        <v>29.03</v>
      </c>
      <c r="BA591" s="571">
        <v>-11.05</v>
      </c>
      <c r="BB591" s="571">
        <v>7.3</v>
      </c>
      <c r="BC591" s="571">
        <v>7.0900000000000007</v>
      </c>
      <c r="BD591" s="591"/>
      <c r="BE591" s="421">
        <v>2014</v>
      </c>
      <c r="BF591" s="421">
        <f t="shared" si="153"/>
        <v>1</v>
      </c>
      <c r="BG591" s="578">
        <v>1.1400000000000001</v>
      </c>
      <c r="BH591" t="s">
        <v>3876</v>
      </c>
      <c r="BI591" t="s">
        <v>3877</v>
      </c>
    </row>
    <row r="592" spans="1:61" s="8" customFormat="1" ht="12.75" customHeight="1" x14ac:dyDescent="0.25">
      <c r="A592" s="577" t="s">
        <v>4680</v>
      </c>
      <c r="B592" s="409" t="s">
        <v>4673</v>
      </c>
      <c r="C592" s="734" t="s">
        <v>107</v>
      </c>
      <c r="D592" s="734" t="s">
        <v>3652</v>
      </c>
      <c r="E592" s="504">
        <v>11</v>
      </c>
      <c r="F592" s="33">
        <v>486</v>
      </c>
      <c r="G592" s="33" t="s">
        <v>105</v>
      </c>
      <c r="H592" s="33" t="s">
        <v>105</v>
      </c>
      <c r="I592" s="573">
        <v>75.14</v>
      </c>
      <c r="J592" s="430">
        <f t="shared" si="156"/>
        <v>3.9824327921213731</v>
      </c>
      <c r="K592" s="575">
        <v>0.74809999999999999</v>
      </c>
      <c r="L592" s="406">
        <v>4</v>
      </c>
      <c r="M592" s="423">
        <f t="shared" si="157"/>
        <v>2.9923999999999999</v>
      </c>
      <c r="N592" s="183" t="s">
        <v>684</v>
      </c>
      <c r="O592" s="505">
        <v>0.74170000000000003</v>
      </c>
      <c r="P592" s="422">
        <v>45667</v>
      </c>
      <c r="Q592" s="422">
        <v>45688</v>
      </c>
      <c r="R592" s="423">
        <f t="shared" si="158"/>
        <v>0.86288256707563182</v>
      </c>
      <c r="S592" s="474">
        <f>IF(INDEX(Historical!$D$7:$D$1190,MATCH(B592,Historical!$B$7:$B$1192,0))=0,"n/a",(INDEX(Historical!$C$7:$C$1190,MATCH(B592,Historical!$B$7:$B$1192,0))/INDEX(Historical!$D$7:$D$1190,MATCH(B592,Historical!$B$7:$B$1192,0))-1)*100)</f>
        <v>5.6908566199760591</v>
      </c>
      <c r="T592" s="474">
        <f>IF(INDEX(Historical!$F$7:$F$1190,MATCH(B592,Historical!$B$7:$B$1192,0))=0,"n/a",((INDEX(Historical!$C$7:$C$1190,MATCH(B592,Historical!$B$7:$B$1192,0))/INDEX(Historical!$F$7:$F$1190,MATCH(B592,Historical!$B$7:$B$1192,0)))^(1/3)-1)*100)</f>
        <v>6.1737788083540357</v>
      </c>
      <c r="U592" s="474">
        <f>IF(INDEX(Historical!$H$7:$H$1190,MATCH(B592,Historical!$B$7:$B$1192,0))=0,"n/a",((INDEX(Historical!$C$7:$C$1190,MATCH(B592,Historical!$B$7:$B$1192,0))/INDEX(Historical!$H$7:$H$1190,MATCH(B592,Historical!$B$7:$B$1192,0)))^(1/5)-1)*100)</f>
        <v>6.6092220149145398</v>
      </c>
      <c r="V592" s="474">
        <f>IF(INDEX(Historical!$M$7:$M$1190,MATCH(B592,Historical!$B$7:$B$1192,0))=0,"n/a",((INDEX(Historical!$C$7:$C$1190,MATCH(B592,Historical!$B$7:$B$1192,0))/INDEX(Historical!$M$7:$M$1190,MATCH(B592,Historical!$B$7:$B$1192,0)))^(1/10)-1)*100)</f>
        <v>7.2608581821340445</v>
      </c>
      <c r="W592" s="475">
        <f t="shared" si="159"/>
        <v>0.91025356082247821</v>
      </c>
      <c r="X592" s="476" t="str">
        <f t="shared" si="160"/>
        <v>n/a</v>
      </c>
      <c r="Y592" s="451" t="s">
        <v>4685</v>
      </c>
      <c r="Z592" s="430">
        <f t="shared" si="161"/>
        <v>35.966346153846153</v>
      </c>
      <c r="AA592" s="581">
        <f t="shared" si="162"/>
        <v>9.03125</v>
      </c>
      <c r="AB592" s="406">
        <v>10</v>
      </c>
      <c r="AC592" s="568">
        <v>8.32</v>
      </c>
      <c r="AD592" s="568">
        <v>1.27</v>
      </c>
      <c r="AE592" s="568">
        <v>1.45</v>
      </c>
      <c r="AF592" s="568">
        <v>1.55</v>
      </c>
      <c r="AG592" s="568">
        <v>17.36</v>
      </c>
      <c r="AH592" s="568">
        <v>6.12</v>
      </c>
      <c r="AI592" s="568">
        <v>7.37</v>
      </c>
      <c r="AJ592" s="568">
        <v>-5.91</v>
      </c>
      <c r="AK592" s="568">
        <v>7.13</v>
      </c>
      <c r="AL592" s="576">
        <v>131620</v>
      </c>
      <c r="AM592" s="571">
        <v>0.22999999999999998</v>
      </c>
      <c r="AN592" s="568">
        <v>2.16</v>
      </c>
      <c r="AO592" s="510">
        <f t="shared" si="163"/>
        <v>1.560404807035912</v>
      </c>
      <c r="AP592" s="511">
        <f t="shared" si="164"/>
        <v>10.591654807035912</v>
      </c>
      <c r="AQ592" s="582">
        <f t="shared" si="165"/>
        <v>-21.123338193241359</v>
      </c>
      <c r="AR592" s="430">
        <f>INDEX(Historical!$C$7:$C$1190,MATCH(B592,Historical!$B$7:$B$1214,0))*IF(AH592="n/a",1.03,IF(AH592&lt;0,1.01,IF(AH592&gt;10,1.1,(1+AH592/100))))</f>
        <v>3.1868897199999995</v>
      </c>
      <c r="AS592" s="581">
        <f t="shared" si="166"/>
        <v>3.4217634923639997</v>
      </c>
      <c r="AT592" s="581">
        <f t="shared" si="169"/>
        <v>3.6657352293695524</v>
      </c>
      <c r="AU592" s="581">
        <f t="shared" si="169"/>
        <v>3.9271021512236013</v>
      </c>
      <c r="AV592" s="581">
        <f t="shared" si="169"/>
        <v>4.2071045346058433</v>
      </c>
      <c r="AW592" s="430">
        <f t="shared" si="167"/>
        <v>18.408595127562997</v>
      </c>
      <c r="AX592" s="516">
        <f t="shared" si="168"/>
        <v>24.49906192116449</v>
      </c>
      <c r="AY592" s="606">
        <v>0.81</v>
      </c>
      <c r="AZ592" s="571">
        <v>46.61</v>
      </c>
      <c r="BA592" s="571">
        <v>-4.83</v>
      </c>
      <c r="BB592" s="571">
        <v>1.9300000000000002</v>
      </c>
      <c r="BC592" s="571">
        <v>19.03</v>
      </c>
      <c r="BD592" s="591"/>
      <c r="BE592" s="421">
        <v>2015</v>
      </c>
      <c r="BF592" s="421">
        <f t="shared" si="153"/>
        <v>1</v>
      </c>
      <c r="BG592" s="578">
        <v>1.03</v>
      </c>
      <c r="BH592" t="s">
        <v>3880</v>
      </c>
      <c r="BI592" t="s">
        <v>3877</v>
      </c>
    </row>
    <row r="593" spans="1:61" s="8" customFormat="1" ht="12.75" customHeight="1" x14ac:dyDescent="0.25">
      <c r="A593" s="8" t="s">
        <v>1592</v>
      </c>
      <c r="B593" s="409" t="s">
        <v>1593</v>
      </c>
      <c r="C593" s="734" t="s">
        <v>3535</v>
      </c>
      <c r="D593" s="734" t="s">
        <v>3651</v>
      </c>
      <c r="E593" s="504">
        <v>12</v>
      </c>
      <c r="F593" s="33">
        <v>461</v>
      </c>
      <c r="G593" s="33" t="s">
        <v>105</v>
      </c>
      <c r="H593" s="33" t="s">
        <v>105</v>
      </c>
      <c r="I593" s="573">
        <v>206.5</v>
      </c>
      <c r="J593" s="430">
        <f t="shared" si="156"/>
        <v>1.3753026634382566</v>
      </c>
      <c r="K593" s="575">
        <v>0.71</v>
      </c>
      <c r="L593" s="406">
        <v>4</v>
      </c>
      <c r="M593" s="423">
        <f t="shared" si="157"/>
        <v>2.84</v>
      </c>
      <c r="N593" s="183" t="s">
        <v>224</v>
      </c>
      <c r="O593" s="505">
        <v>0.65</v>
      </c>
      <c r="P593" s="422">
        <v>45798</v>
      </c>
      <c r="Q593" s="422">
        <v>45818</v>
      </c>
      <c r="R593" s="423">
        <f t="shared" si="158"/>
        <v>9.2307692307692211</v>
      </c>
      <c r="S593" s="474">
        <f>IF(INDEX(Historical!$D$7:$D$1190,MATCH(B593,Historical!$B$7:$B$1192,0))=0,"n/a",(INDEX(Historical!$C$7:$C$1190,MATCH(B593,Historical!$B$7:$B$1192,0))/INDEX(Historical!$D$7:$D$1190,MATCH(B593,Historical!$B$7:$B$1192,0))-1)*100)</f>
        <v>9.0128755364806921</v>
      </c>
      <c r="T593" s="474">
        <f>IF(INDEX(Historical!$F$7:$F$1190,MATCH(B593,Historical!$B$7:$B$1192,0))=0,"n/a",((INDEX(Historical!$C$7:$C$1190,MATCH(B593,Historical!$B$7:$B$1192,0))/INDEX(Historical!$F$7:$F$1190,MATCH(B593,Historical!$B$7:$B$1192,0)))^(1/3)-1)*100)</f>
        <v>8.6566160513486636</v>
      </c>
      <c r="U593" s="474">
        <f>IF(INDEX(Historical!$H$7:$H$1190,MATCH(B593,Historical!$B$7:$B$1192,0))=0,"n/a",((INDEX(Historical!$C$7:$C$1190,MATCH(B593,Historical!$B$7:$B$1192,0))/INDEX(Historical!$H$7:$H$1190,MATCH(B593,Historical!$B$7:$B$1192,0)))^(1/5)-1)*100)</f>
        <v>6.8937875742901333</v>
      </c>
      <c r="V593" s="474">
        <f>IF(INDEX(Historical!$M$7:$M$1190,MATCH(B593,Historical!$B$7:$B$1192,0))=0,"n/a",((INDEX(Historical!$C$7:$C$1190,MATCH(B593,Historical!$B$7:$B$1192,0))/INDEX(Historical!$M$7:$M$1190,MATCH(B593,Historical!$B$7:$B$1192,0)))^(1/10)-1)*100)</f>
        <v>8.532940454248461</v>
      </c>
      <c r="W593" s="475">
        <f t="shared" si="159"/>
        <v>0.80790292763121174</v>
      </c>
      <c r="X593" s="476">
        <f t="shared" si="160"/>
        <v>0.54153869397408749</v>
      </c>
      <c r="Y593" s="574" t="s">
        <v>1594</v>
      </c>
      <c r="Z593" s="430">
        <f t="shared" si="161"/>
        <v>58.677685950413213</v>
      </c>
      <c r="AA593" s="581">
        <f t="shared" si="162"/>
        <v>42.665289256198349</v>
      </c>
      <c r="AB593" s="406">
        <v>9</v>
      </c>
      <c r="AC593" s="568">
        <v>4.84</v>
      </c>
      <c r="AD593" s="568">
        <v>3.64</v>
      </c>
      <c r="AE593" s="568">
        <v>3.68</v>
      </c>
      <c r="AF593" s="568">
        <v>4.93</v>
      </c>
      <c r="AG593" s="568">
        <v>11.63</v>
      </c>
      <c r="AH593" s="568">
        <v>13.71</v>
      </c>
      <c r="AI593" s="568">
        <v>10.639999999999999</v>
      </c>
      <c r="AJ593" s="568">
        <v>12.73</v>
      </c>
      <c r="AK593" s="568">
        <v>11.700000000000001</v>
      </c>
      <c r="AL593" s="576">
        <v>61020</v>
      </c>
      <c r="AM593" s="571">
        <v>0.13</v>
      </c>
      <c r="AN593" s="568">
        <v>0.46</v>
      </c>
      <c r="AO593" s="510">
        <f t="shared" si="163"/>
        <v>-34.396199018469957</v>
      </c>
      <c r="AP593" s="511">
        <f t="shared" si="164"/>
        <v>8.2690902377283901</v>
      </c>
      <c r="AQ593" s="582">
        <f t="shared" si="165"/>
        <v>205.75216981736321</v>
      </c>
      <c r="AR593" s="430">
        <f>INDEX(Historical!$C$7:$C$1190,MATCH(B593,Historical!$B$7:$B$1214,0))*IF(AH593="n/a",1.03,IF(AH593&lt;0,1.01,IF(AH593&gt;10,1.1,(1+AH593/100))))</f>
        <v>2.7940000000000005</v>
      </c>
      <c r="AS593" s="581">
        <f t="shared" si="166"/>
        <v>3.0734000000000008</v>
      </c>
      <c r="AT593" s="581">
        <f t="shared" si="169"/>
        <v>3.3807400000000012</v>
      </c>
      <c r="AU593" s="581">
        <f t="shared" si="169"/>
        <v>3.7188140000000014</v>
      </c>
      <c r="AV593" s="581">
        <f t="shared" si="169"/>
        <v>4.0906954000000022</v>
      </c>
      <c r="AW593" s="430">
        <f t="shared" si="167"/>
        <v>17.057649400000006</v>
      </c>
      <c r="AX593" s="516">
        <f t="shared" si="168"/>
        <v>8.2603629055690106</v>
      </c>
      <c r="AY593" s="606">
        <v>1.23</v>
      </c>
      <c r="AZ593" s="571">
        <v>77.56</v>
      </c>
      <c r="BA593" s="571">
        <v>-2.94</v>
      </c>
      <c r="BB593" s="571">
        <v>8.42</v>
      </c>
      <c r="BC593" s="571">
        <v>29.56</v>
      </c>
      <c r="BD593" s="591"/>
      <c r="BE593" s="421">
        <v>2013</v>
      </c>
      <c r="BF593" s="421">
        <f t="shared" si="153"/>
        <v>1</v>
      </c>
      <c r="BG593" s="578">
        <v>6.09</v>
      </c>
      <c r="BH593" t="s">
        <v>3876</v>
      </c>
      <c r="BI593" t="s">
        <v>3877</v>
      </c>
    </row>
    <row r="594" spans="1:61" s="8" customFormat="1" ht="12.75" customHeight="1" x14ac:dyDescent="0.25">
      <c r="A594" s="577" t="s">
        <v>4885</v>
      </c>
      <c r="B594" s="409" t="s">
        <v>4882</v>
      </c>
      <c r="C594" s="734" t="s">
        <v>111</v>
      </c>
      <c r="D594" s="734" t="s">
        <v>4875</v>
      </c>
      <c r="E594" s="504">
        <v>9</v>
      </c>
      <c r="F594" s="33">
        <v>533</v>
      </c>
      <c r="G594" s="33" t="s">
        <v>105</v>
      </c>
      <c r="H594" s="33" t="s">
        <v>105</v>
      </c>
      <c r="I594" s="573">
        <v>94.81</v>
      </c>
      <c r="J594" s="430">
        <f t="shared" si="156"/>
        <v>1.8985339099251135</v>
      </c>
      <c r="K594" s="575">
        <v>0.45</v>
      </c>
      <c r="L594" s="406">
        <v>4</v>
      </c>
      <c r="M594" s="423">
        <f t="shared" si="157"/>
        <v>1.8</v>
      </c>
      <c r="N594" s="183" t="s">
        <v>311</v>
      </c>
      <c r="O594" s="505">
        <v>0.4</v>
      </c>
      <c r="P594" s="422">
        <v>45657</v>
      </c>
      <c r="Q594" s="422">
        <v>45672</v>
      </c>
      <c r="R594" s="423">
        <f t="shared" si="158"/>
        <v>12.499999999999996</v>
      </c>
      <c r="S594" s="474">
        <f>IF(INDEX(Historical!$D$7:$D$1190,MATCH(B594,Historical!$B$7:$B$1192,0))=0,"n/a",(INDEX(Historical!$C$7:$C$1190,MATCH(B594,Historical!$B$7:$B$1192,0))/INDEX(Historical!$D$7:$D$1190,MATCH(B594,Historical!$B$7:$B$1192,0))-1)*100)</f>
        <v>14.285714285714302</v>
      </c>
      <c r="T594" s="474">
        <f>IF(INDEX(Historical!$F$7:$F$1190,MATCH(B594,Historical!$B$7:$B$1192,0))=0,"n/a",((INDEX(Historical!$C$7:$C$1190,MATCH(B594,Historical!$B$7:$B$1192,0))/INDEX(Historical!$F$7:$F$1190,MATCH(B594,Historical!$B$7:$B$1192,0)))^(1/3)-1)*100)</f>
        <v>20.374971243285355</v>
      </c>
      <c r="U594" s="474">
        <f>IF(INDEX(Historical!$H$7:$H$1190,MATCH(B594,Historical!$B$7:$B$1192,0))=0,"n/a",((INDEX(Historical!$C$7:$C$1190,MATCH(B594,Historical!$B$7:$B$1192,0))/INDEX(Historical!$H$7:$H$1190,MATCH(B594,Historical!$B$7:$B$1192,0)))^(1/5)-1)*100)</f>
        <v>17.351947103625974</v>
      </c>
      <c r="V594" s="474">
        <f>IF(INDEX(Historical!$M$7:$M$1190,MATCH(B594,Historical!$B$7:$B$1192,0))=0,"n/a",((INDEX(Historical!$C$7:$C$1190,MATCH(B594,Historical!$B$7:$B$1192,0))/INDEX(Historical!$M$7:$M$1190,MATCH(B594,Historical!$B$7:$B$1192,0)))^(1/10)-1)*100)</f>
        <v>11.640258916747538</v>
      </c>
      <c r="W594" s="475">
        <f t="shared" si="159"/>
        <v>1.4906839467858133</v>
      </c>
      <c r="X594" s="476">
        <f t="shared" si="160"/>
        <v>1.4164854778470184</v>
      </c>
      <c r="Y594" s="449" t="s">
        <v>4685</v>
      </c>
      <c r="Z594" s="430">
        <f t="shared" si="161"/>
        <v>41.570438799076214</v>
      </c>
      <c r="AA594" s="581">
        <f t="shared" si="162"/>
        <v>21.896073903002311</v>
      </c>
      <c r="AB594" s="406">
        <v>12</v>
      </c>
      <c r="AC594" s="568">
        <v>4.33</v>
      </c>
      <c r="AD594" s="568">
        <v>2.23</v>
      </c>
      <c r="AE594" s="568">
        <v>0.95</v>
      </c>
      <c r="AF594" s="568">
        <v>2.94</v>
      </c>
      <c r="AG594" s="568">
        <v>13.8</v>
      </c>
      <c r="AH594" s="568">
        <v>-19.84</v>
      </c>
      <c r="AI594" s="568">
        <v>32.53</v>
      </c>
      <c r="AJ594" s="568">
        <v>12.25</v>
      </c>
      <c r="AK594" s="568">
        <v>9.82</v>
      </c>
      <c r="AL594" s="576">
        <v>7870</v>
      </c>
      <c r="AM594" s="571">
        <v>6.3299999999999992</v>
      </c>
      <c r="AN594" s="568">
        <v>1.1299999999999999</v>
      </c>
      <c r="AO594" s="510">
        <f t="shared" si="163"/>
        <v>-2.6455928894512226</v>
      </c>
      <c r="AP594" s="511">
        <f t="shared" si="164"/>
        <v>19.250481013551088</v>
      </c>
      <c r="AQ594" s="582">
        <f t="shared" si="165"/>
        <v>69.147479732696638</v>
      </c>
      <c r="AR594" s="430">
        <f>INDEX(Historical!$C$7:$C$1190,MATCH(B594,Historical!$B$7:$B$1214,0))*IF(AH594="n/a",1.03,IF(AH594&lt;0,1.01,IF(AH594&gt;10,1.1,(1+AH594/100))))</f>
        <v>1.6160000000000001</v>
      </c>
      <c r="AS594" s="581">
        <f t="shared" si="166"/>
        <v>1.7776000000000003</v>
      </c>
      <c r="AT594" s="581">
        <f t="shared" si="169"/>
        <v>1.9521603200000004</v>
      </c>
      <c r="AU594" s="581">
        <f t="shared" si="169"/>
        <v>2.1438624634240004</v>
      </c>
      <c r="AV594" s="581">
        <f t="shared" si="169"/>
        <v>2.3543897573322372</v>
      </c>
      <c r="AW594" s="430">
        <f t="shared" si="167"/>
        <v>9.8440125407562373</v>
      </c>
      <c r="AX594" s="516">
        <f t="shared" si="168"/>
        <v>10.382884232418771</v>
      </c>
      <c r="AY594" s="606">
        <v>1.48</v>
      </c>
      <c r="AZ594" s="571">
        <v>31.64</v>
      </c>
      <c r="BA594" s="571">
        <v>-38.879999999999995</v>
      </c>
      <c r="BB594" s="571">
        <v>4.83</v>
      </c>
      <c r="BC594" s="571">
        <v>-9.370000000000001</v>
      </c>
      <c r="BD594" s="591"/>
      <c r="BE594" s="421">
        <v>2017</v>
      </c>
      <c r="BF594" s="421">
        <f t="shared" si="153"/>
        <v>1</v>
      </c>
      <c r="BG594" s="578">
        <v>4.99</v>
      </c>
      <c r="BH594" t="s">
        <v>3876</v>
      </c>
      <c r="BI594" t="s">
        <v>3877</v>
      </c>
    </row>
    <row r="595" spans="1:61" s="8" customFormat="1" ht="12.75" customHeight="1" x14ac:dyDescent="0.25">
      <c r="A595" s="8" t="s">
        <v>4524</v>
      </c>
      <c r="B595" s="409" t="s">
        <v>343</v>
      </c>
      <c r="C595" s="734" t="s">
        <v>127</v>
      </c>
      <c r="D595" s="734" t="s">
        <v>4774</v>
      </c>
      <c r="E595" s="504">
        <v>58</v>
      </c>
      <c r="F595" s="33">
        <v>21</v>
      </c>
      <c r="G595" s="33" t="s">
        <v>114</v>
      </c>
      <c r="H595" s="33" t="s">
        <v>114</v>
      </c>
      <c r="I595" s="568">
        <v>95.98</v>
      </c>
      <c r="J595" s="430">
        <f t="shared" si="156"/>
        <v>4.7509897895394868</v>
      </c>
      <c r="K595" s="575">
        <v>1.1399999999999999</v>
      </c>
      <c r="L595" s="406">
        <v>4</v>
      </c>
      <c r="M595" s="423">
        <f t="shared" si="157"/>
        <v>4.5599999999999996</v>
      </c>
      <c r="N595" s="183" t="s">
        <v>288</v>
      </c>
      <c r="O595" s="505">
        <v>1.1200000000000001</v>
      </c>
      <c r="P595" s="422">
        <v>45882</v>
      </c>
      <c r="Q595" s="422">
        <v>45901</v>
      </c>
      <c r="R595" s="423">
        <f t="shared" si="158"/>
        <v>1.7857142857142672</v>
      </c>
      <c r="S595" s="474">
        <f>IF(INDEX(Historical!$D$7:$D$1190,MATCH(B595,Historical!$B$7:$B$1192,0))=0,"n/a",(INDEX(Historical!$C$7:$C$1190,MATCH(B595,Historical!$B$7:$B$1192,0))/INDEX(Historical!$D$7:$D$1190,MATCH(B595,Historical!$B$7:$B$1192,0))-1)*100)</f>
        <v>1.8348623853211121</v>
      </c>
      <c r="T595" s="474">
        <f>IF(INDEX(Historical!$F$7:$F$1190,MATCH(B595,Historical!$B$7:$B$1192,0))=0,"n/a",((INDEX(Historical!$C$7:$C$1190,MATCH(B595,Historical!$B$7:$B$1192,0))/INDEX(Historical!$F$7:$F$1190,MATCH(B595,Historical!$B$7:$B$1192,0)))^(1/3)-1)*100)</f>
        <v>12.00359499353576</v>
      </c>
      <c r="U595" s="474">
        <f>IF(INDEX(Historical!$H$7:$H$1190,MATCH(B595,Historical!$B$7:$B$1192,0))=0,"n/a",((INDEX(Historical!$C$7:$C$1190,MATCH(B595,Historical!$B$7:$B$1192,0))/INDEX(Historical!$H$7:$H$1190,MATCH(B595,Historical!$B$7:$B$1192,0)))^(1/5)-1)*100)</f>
        <v>11.296606958799792</v>
      </c>
      <c r="V595" s="474">
        <f>IF(INDEX(Historical!$M$7:$M$1190,MATCH(B595,Historical!$B$7:$B$1192,0))=0,"n/a",((INDEX(Historical!$C$7:$C$1190,MATCH(B595,Historical!$B$7:$B$1192,0))/INDEX(Historical!$M$7:$M$1190,MATCH(B595,Historical!$B$7:$B$1192,0)))^(1/10)-1)*100)</f>
        <v>8.8586481859161736</v>
      </c>
      <c r="W595" s="475">
        <f t="shared" si="159"/>
        <v>1.2752066366919934</v>
      </c>
      <c r="X595" s="476">
        <f t="shared" si="160"/>
        <v>1.65155072497073</v>
      </c>
      <c r="Y595" s="405"/>
      <c r="Z595" s="430">
        <f t="shared" si="161"/>
        <v>53.146853146853147</v>
      </c>
      <c r="AA595" s="581">
        <f t="shared" si="162"/>
        <v>11.186480186480187</v>
      </c>
      <c r="AB595" s="406">
        <v>1</v>
      </c>
      <c r="AC595" s="568">
        <v>8.58</v>
      </c>
      <c r="AD595" s="568" t="s">
        <v>135</v>
      </c>
      <c r="AE595" s="568">
        <v>0.41</v>
      </c>
      <c r="AF595" s="568">
        <v>2.83</v>
      </c>
      <c r="AG595" s="568">
        <v>26.32</v>
      </c>
      <c r="AH595" s="568">
        <v>-17.419999999999998</v>
      </c>
      <c r="AI595" s="568">
        <v>8.7099999999999991</v>
      </c>
      <c r="AJ595" s="568">
        <v>6.84</v>
      </c>
      <c r="AK595" s="568">
        <v>-1.76</v>
      </c>
      <c r="AL595" s="576">
        <v>43610</v>
      </c>
      <c r="AM595" s="571">
        <v>0.26</v>
      </c>
      <c r="AN595" s="568">
        <v>1.3</v>
      </c>
      <c r="AO595" s="510">
        <f t="shared" si="163"/>
        <v>4.8611165618590935</v>
      </c>
      <c r="AP595" s="511">
        <f t="shared" si="164"/>
        <v>16.047596748339281</v>
      </c>
      <c r="AQ595" s="582">
        <f t="shared" si="165"/>
        <v>18.617478434277103</v>
      </c>
      <c r="AR595" s="430">
        <f>INDEX(Historical!$C$7:$C$1190,MATCH(B595,Historical!$B$7:$B$1214,0))*IF(AH595="n/a",1.03,IF(AH595&lt;0,1.01,IF(AH595&gt;10,1.1,(1+AH595/100))))</f>
        <v>4.4844000000000008</v>
      </c>
      <c r="AS595" s="581">
        <f t="shared" si="166"/>
        <v>4.8749912400000008</v>
      </c>
      <c r="AT595" s="581">
        <f t="shared" si="169"/>
        <v>4.9237411524000008</v>
      </c>
      <c r="AU595" s="581">
        <f t="shared" si="169"/>
        <v>4.9729785639240012</v>
      </c>
      <c r="AV595" s="581">
        <f t="shared" si="169"/>
        <v>5.0227083495632412</v>
      </c>
      <c r="AW595" s="430">
        <f t="shared" si="167"/>
        <v>24.278819305887247</v>
      </c>
      <c r="AX595" s="516">
        <f t="shared" si="168"/>
        <v>25.29570671586502</v>
      </c>
      <c r="AY595" s="606">
        <v>1.1499999999999999</v>
      </c>
      <c r="AZ595" s="571">
        <v>9.879999999999999</v>
      </c>
      <c r="BA595" s="571">
        <v>-40.57</v>
      </c>
      <c r="BB595" s="571">
        <v>-5.87</v>
      </c>
      <c r="BC595" s="571">
        <v>-15.18</v>
      </c>
      <c r="BD595" s="591"/>
      <c r="BE595" s="421">
        <v>1968</v>
      </c>
      <c r="BF595" s="421">
        <f t="shared" si="153"/>
        <v>7</v>
      </c>
      <c r="BG595" s="578">
        <v>6.9</v>
      </c>
      <c r="BH595" t="s">
        <v>3876</v>
      </c>
      <c r="BI595" t="s">
        <v>3877</v>
      </c>
    </row>
    <row r="596" spans="1:61" s="8" customFormat="1" ht="12.75" customHeight="1" x14ac:dyDescent="0.25">
      <c r="A596" s="95" t="s">
        <v>4525</v>
      </c>
      <c r="B596" s="409" t="s">
        <v>231</v>
      </c>
      <c r="C596" s="734" t="s">
        <v>107</v>
      </c>
      <c r="D596" s="734" t="s">
        <v>3652</v>
      </c>
      <c r="E596" s="504">
        <v>35</v>
      </c>
      <c r="F596" s="33">
        <v>81</v>
      </c>
      <c r="G596" s="33" t="s">
        <v>105</v>
      </c>
      <c r="H596" s="33" t="s">
        <v>105</v>
      </c>
      <c r="I596" s="568">
        <v>59</v>
      </c>
      <c r="J596" s="430">
        <f t="shared" si="156"/>
        <v>3.4576271186440679</v>
      </c>
      <c r="K596" s="579">
        <v>0.51</v>
      </c>
      <c r="L596" s="406">
        <v>4</v>
      </c>
      <c r="M596" s="423">
        <f t="shared" si="157"/>
        <v>2.04</v>
      </c>
      <c r="N596" s="183" t="s">
        <v>3798</v>
      </c>
      <c r="O596" s="506">
        <v>0.45</v>
      </c>
      <c r="P596" s="422">
        <v>45660</v>
      </c>
      <c r="Q596" s="422">
        <v>45672</v>
      </c>
      <c r="R596" s="423">
        <f t="shared" si="158"/>
        <v>13.333333333333334</v>
      </c>
      <c r="S596" s="474">
        <f>IF(INDEX(Historical!$D$7:$D$1190,MATCH(B596,Historical!$B$7:$B$1192,0))=0,"n/a",(INDEX(Historical!$C$7:$C$1190,MATCH(B596,Historical!$B$7:$B$1192,0))/INDEX(Historical!$D$7:$D$1190,MATCH(B596,Historical!$B$7:$B$1192,0))-1)*100)</f>
        <v>66.666666666666657</v>
      </c>
      <c r="T596" s="474">
        <f>IF(INDEX(Historical!$F$7:$F$1190,MATCH(B596,Historical!$B$7:$B$1192,0))=0,"n/a",((INDEX(Historical!$C$7:$C$1190,MATCH(B596,Historical!$B$7:$B$1192,0))/INDEX(Historical!$F$7:$F$1190,MATCH(B596,Historical!$B$7:$B$1192,0)))^(1/3)-1)*100)</f>
        <v>19.304148826304022</v>
      </c>
      <c r="U596" s="474">
        <f>IF(INDEX(Historical!$H$7:$H$1190,MATCH(B596,Historical!$B$7:$B$1192,0))=0,"n/a",((INDEX(Historical!$C$7:$C$1190,MATCH(B596,Historical!$B$7:$B$1192,0))/INDEX(Historical!$H$7:$H$1190,MATCH(B596,Historical!$B$7:$B$1192,0)))^(1/5)-1)*100)</f>
        <v>11.811649920888922</v>
      </c>
      <c r="V596" s="474">
        <f>IF(INDEX(Historical!$M$7:$M$1190,MATCH(B596,Historical!$B$7:$B$1192,0))=0,"n/a",((INDEX(Historical!$C$7:$C$1190,MATCH(B596,Historical!$B$7:$B$1192,0))/INDEX(Historical!$M$7:$M$1190,MATCH(B596,Historical!$B$7:$B$1192,0)))^(1/10)-1)*100)</f>
        <v>6.3775728523117747</v>
      </c>
      <c r="W596" s="475">
        <f t="shared" si="159"/>
        <v>1.8520603675436456</v>
      </c>
      <c r="X596" s="476">
        <f t="shared" si="160"/>
        <v>11.249190400846592</v>
      </c>
      <c r="Y596" s="574"/>
      <c r="Z596" s="430">
        <f t="shared" si="161"/>
        <v>38.931297709923662</v>
      </c>
      <c r="AA596" s="581">
        <f t="shared" si="162"/>
        <v>11.259541984732824</v>
      </c>
      <c r="AB596" s="406">
        <v>12</v>
      </c>
      <c r="AC596" s="568">
        <v>5.24</v>
      </c>
      <c r="AD596" s="568" t="s">
        <v>135</v>
      </c>
      <c r="AE596" s="568">
        <v>2.08</v>
      </c>
      <c r="AF596" s="568">
        <v>1.19</v>
      </c>
      <c r="AG596" s="568">
        <v>11.08</v>
      </c>
      <c r="AH596" s="568">
        <v>56.92</v>
      </c>
      <c r="AI596" s="568">
        <v>-0.05</v>
      </c>
      <c r="AJ596" s="568">
        <v>1.05</v>
      </c>
      <c r="AK596" s="568" t="s">
        <v>135</v>
      </c>
      <c r="AL596" s="578">
        <v>699.19</v>
      </c>
      <c r="AM596" s="571">
        <v>4.79</v>
      </c>
      <c r="AN596" s="568">
        <v>0.48</v>
      </c>
      <c r="AO596" s="510">
        <f t="shared" si="163"/>
        <v>4.0097350548001653</v>
      </c>
      <c r="AP596" s="511">
        <f t="shared" si="164"/>
        <v>15.269277039532989</v>
      </c>
      <c r="AQ596" s="582">
        <f t="shared" si="165"/>
        <v>-22.831051259569833</v>
      </c>
      <c r="AR596" s="430">
        <f>INDEX(Historical!$C$7:$C$1190,MATCH(B596,Historical!$B$7:$B$1214,0))*IF(AH596="n/a",1.03,IF(AH596&lt;0,1.01,IF(AH596&gt;10,1.1,(1+AH596/100))))</f>
        <v>1.9800000000000002</v>
      </c>
      <c r="AS596" s="581">
        <f t="shared" si="166"/>
        <v>1.9998000000000002</v>
      </c>
      <c r="AT596" s="581">
        <f t="shared" si="169"/>
        <v>2.0597940000000001</v>
      </c>
      <c r="AU596" s="581">
        <f t="shared" si="169"/>
        <v>2.1215878200000002</v>
      </c>
      <c r="AV596" s="581">
        <f t="shared" si="169"/>
        <v>2.1852354546000003</v>
      </c>
      <c r="AW596" s="430">
        <f t="shared" si="167"/>
        <v>10.346417274600002</v>
      </c>
      <c r="AX596" s="516">
        <f t="shared" si="168"/>
        <v>17.536300465423732</v>
      </c>
      <c r="AY596" s="606">
        <v>0.49</v>
      </c>
      <c r="AZ596" s="571">
        <v>45.43</v>
      </c>
      <c r="BA596" s="571">
        <v>-1.17</v>
      </c>
      <c r="BB596" s="571">
        <v>6.5100000000000007</v>
      </c>
      <c r="BC596" s="571">
        <v>16.37</v>
      </c>
      <c r="BD596" s="591"/>
      <c r="BE596" s="421">
        <v>1989</v>
      </c>
      <c r="BF596" s="421">
        <f t="shared" si="153"/>
        <v>4</v>
      </c>
      <c r="BG596" s="578">
        <v>1.18</v>
      </c>
      <c r="BH596" t="s">
        <v>3876</v>
      </c>
      <c r="BI596" t="s">
        <v>3877</v>
      </c>
    </row>
    <row r="597" spans="1:61" s="8" customFormat="1" ht="12.75" customHeight="1" x14ac:dyDescent="0.25">
      <c r="A597" s="95" t="s">
        <v>4526</v>
      </c>
      <c r="B597" s="409" t="s">
        <v>579</v>
      </c>
      <c r="C597" s="734" t="s">
        <v>107</v>
      </c>
      <c r="D597" s="734" t="s">
        <v>117</v>
      </c>
      <c r="E597" s="504">
        <v>20</v>
      </c>
      <c r="F597" s="33">
        <v>205</v>
      </c>
      <c r="G597" s="33" t="s">
        <v>105</v>
      </c>
      <c r="H597" s="33" t="s">
        <v>105</v>
      </c>
      <c r="I597" s="573">
        <v>173.48</v>
      </c>
      <c r="J597" s="430">
        <f t="shared" si="156"/>
        <v>2.0751671662439479</v>
      </c>
      <c r="K597" s="575">
        <v>0.9</v>
      </c>
      <c r="L597" s="406">
        <v>4</v>
      </c>
      <c r="M597" s="423">
        <f t="shared" si="157"/>
        <v>3.6</v>
      </c>
      <c r="N597" s="183" t="s">
        <v>150</v>
      </c>
      <c r="O597" s="505">
        <v>0.85</v>
      </c>
      <c r="P597" s="422">
        <v>45639</v>
      </c>
      <c r="Q597" s="422">
        <v>45653</v>
      </c>
      <c r="R597" s="423">
        <f t="shared" si="158"/>
        <v>5.8823529411764763</v>
      </c>
      <c r="S597" s="474">
        <f>IF(INDEX(Historical!$D$7:$D$1190,MATCH(B597,Historical!$B$7:$B$1192,0))=0,"n/a",(INDEX(Historical!$C$7:$C$1190,MATCH(B597,Historical!$B$7:$B$1192,0))/INDEX(Historical!$D$7:$D$1190,MATCH(B597,Historical!$B$7:$B$1192,0))-1)*100)</f>
        <v>5.1829268292683084</v>
      </c>
      <c r="T597" s="474">
        <f>IF(INDEX(Historical!$F$7:$F$1190,MATCH(B597,Historical!$B$7:$B$1192,0))=0,"n/a",((INDEX(Historical!$C$7:$C$1190,MATCH(B597,Historical!$B$7:$B$1192,0))/INDEX(Historical!$F$7:$F$1190,MATCH(B597,Historical!$B$7:$B$1192,0)))^(1/3)-1)*100)</f>
        <v>6.5756716652330516</v>
      </c>
      <c r="U597" s="474">
        <f>IF(INDEX(Historical!$H$7:$H$1190,MATCH(B597,Historical!$B$7:$B$1192,0))=0,"n/a",((INDEX(Historical!$C$7:$C$1190,MATCH(B597,Historical!$B$7:$B$1192,0))/INDEX(Historical!$H$7:$H$1190,MATCH(B597,Historical!$B$7:$B$1192,0)))^(1/5)-1)*100)</f>
        <v>7.0854835608517686</v>
      </c>
      <c r="V597" s="474">
        <f>IF(INDEX(Historical!$M$7:$M$1190,MATCH(B597,Historical!$B$7:$B$1192,0))=0,"n/a",((INDEX(Historical!$C$7:$C$1190,MATCH(B597,Historical!$B$7:$B$1192,0))/INDEX(Historical!$M$7:$M$1190,MATCH(B597,Historical!$B$7:$B$1192,0)))^(1/10)-1)*100)</f>
        <v>8.541932785877826</v>
      </c>
      <c r="W597" s="475">
        <f t="shared" si="159"/>
        <v>0.82949418339676351</v>
      </c>
      <c r="X597" s="476">
        <f t="shared" si="160"/>
        <v>3.1491038048230084</v>
      </c>
      <c r="Y597" s="451"/>
      <c r="Z597" s="430">
        <f t="shared" si="161"/>
        <v>23.69980250164582</v>
      </c>
      <c r="AA597" s="581">
        <f t="shared" si="162"/>
        <v>11.420671494404212</v>
      </c>
      <c r="AB597" s="406">
        <v>12</v>
      </c>
      <c r="AC597" s="568">
        <v>15.19</v>
      </c>
      <c r="AD597" s="568">
        <v>1.29</v>
      </c>
      <c r="AE597" s="568">
        <v>0.97</v>
      </c>
      <c r="AF597" s="568">
        <v>1.94</v>
      </c>
      <c r="AG597" s="568">
        <v>19.23</v>
      </c>
      <c r="AH597" s="568">
        <v>21.48</v>
      </c>
      <c r="AI597" s="568">
        <v>2.37</v>
      </c>
      <c r="AJ597" s="569">
        <v>2.25</v>
      </c>
      <c r="AK597" s="569">
        <v>8.86</v>
      </c>
      <c r="AL597" s="576">
        <v>6210</v>
      </c>
      <c r="AM597" s="571">
        <v>1</v>
      </c>
      <c r="AN597" s="568">
        <v>0.24</v>
      </c>
      <c r="AO597" s="510">
        <f t="shared" si="163"/>
        <v>-2.2600207673084949</v>
      </c>
      <c r="AP597" s="511">
        <f t="shared" si="164"/>
        <v>9.1606507270957174</v>
      </c>
      <c r="AQ597" s="582">
        <f t="shared" si="165"/>
        <v>-0.76715888792064924</v>
      </c>
      <c r="AR597" s="430">
        <f>INDEX(Historical!$C$7:$C$1190,MATCH(B597,Historical!$B$7:$B$1214,0))*IF(AH597="n/a",1.03,IF(AH597&lt;0,1.01,IF(AH597&gt;10,1.1,(1+AH597/100))))</f>
        <v>3.7950000000000004</v>
      </c>
      <c r="AS597" s="581">
        <f t="shared" si="166"/>
        <v>3.8849415000000005</v>
      </c>
      <c r="AT597" s="581">
        <f t="shared" si="169"/>
        <v>4.2291473169000007</v>
      </c>
      <c r="AU597" s="581">
        <f t="shared" si="169"/>
        <v>4.6038497691773408</v>
      </c>
      <c r="AV597" s="581">
        <f t="shared" si="169"/>
        <v>5.0117508587264537</v>
      </c>
      <c r="AW597" s="430">
        <f t="shared" si="167"/>
        <v>21.524689444803798</v>
      </c>
      <c r="AX597" s="516">
        <f t="shared" si="168"/>
        <v>12.407591333181808</v>
      </c>
      <c r="AY597" s="606">
        <v>0.47</v>
      </c>
      <c r="AZ597" s="571">
        <v>24.47</v>
      </c>
      <c r="BA597" s="571">
        <v>-2.91</v>
      </c>
      <c r="BB597" s="571">
        <v>2.9899999999999998</v>
      </c>
      <c r="BC597" s="571">
        <v>5.52</v>
      </c>
      <c r="BD597" s="591"/>
      <c r="BE597" s="421">
        <v>2006</v>
      </c>
      <c r="BF597" s="421">
        <f t="shared" si="153"/>
        <v>2</v>
      </c>
      <c r="BG597" s="578">
        <v>4.17</v>
      </c>
      <c r="BH597" t="s">
        <v>3876</v>
      </c>
      <c r="BI597" t="s">
        <v>3877</v>
      </c>
    </row>
    <row r="598" spans="1:61" s="8" customFormat="1" ht="12.75" customHeight="1" x14ac:dyDescent="0.25">
      <c r="A598" s="8" t="s">
        <v>4527</v>
      </c>
      <c r="B598" s="409" t="s">
        <v>1603</v>
      </c>
      <c r="C598" s="734" t="s">
        <v>243</v>
      </c>
      <c r="D598" s="734" t="s">
        <v>3679</v>
      </c>
      <c r="E598" s="504">
        <v>15</v>
      </c>
      <c r="F598" s="33">
        <v>270</v>
      </c>
      <c r="G598" s="33" t="s">
        <v>105</v>
      </c>
      <c r="H598" s="33" t="s">
        <v>105</v>
      </c>
      <c r="I598" s="573">
        <v>109.6</v>
      </c>
      <c r="J598" s="430">
        <f t="shared" si="156"/>
        <v>1.8248175182481754</v>
      </c>
      <c r="K598" s="575">
        <v>0.5</v>
      </c>
      <c r="L598" s="406">
        <v>4</v>
      </c>
      <c r="M598" s="423">
        <f t="shared" si="157"/>
        <v>2</v>
      </c>
      <c r="N598" s="183" t="s">
        <v>540</v>
      </c>
      <c r="O598" s="505">
        <v>0.48</v>
      </c>
      <c r="P598" s="422">
        <v>45597</v>
      </c>
      <c r="Q598" s="422">
        <v>45611</v>
      </c>
      <c r="R598" s="423">
        <f t="shared" si="158"/>
        <v>4.1666666666666705</v>
      </c>
      <c r="S598" s="474">
        <f>IF(INDEX(Historical!$D$7:$D$1190,MATCH(B598,Historical!$B$7:$B$1192,0))=0,"n/a",(INDEX(Historical!$C$7:$C$1190,MATCH(B598,Historical!$B$7:$B$1192,0))/INDEX(Historical!$D$7:$D$1190,MATCH(B598,Historical!$B$7:$B$1192,0))-1)*100)</f>
        <v>6.0109289617486183</v>
      </c>
      <c r="T598" s="474">
        <f>IF(INDEX(Historical!$F$7:$F$1190,MATCH(B598,Historical!$B$7:$B$1192,0))=0,"n/a",((INDEX(Historical!$C$7:$C$1190,MATCH(B598,Historical!$B$7:$B$1192,0))/INDEX(Historical!$F$7:$F$1190,MATCH(B598,Historical!$B$7:$B$1192,0)))^(1/3)-1)*100)</f>
        <v>5.3330227379057016</v>
      </c>
      <c r="U598" s="474">
        <f>IF(INDEX(Historical!$H$7:$H$1190,MATCH(B598,Historical!$B$7:$B$1192,0))=0,"n/a",((INDEX(Historical!$C$7:$C$1190,MATCH(B598,Historical!$B$7:$B$1192,0))/INDEX(Historical!$H$7:$H$1190,MATCH(B598,Historical!$B$7:$B$1192,0)))^(1/5)-1)*100)</f>
        <v>4.3230835937962064</v>
      </c>
      <c r="V598" s="474">
        <f>IF(INDEX(Historical!$M$7:$M$1190,MATCH(B598,Historical!$B$7:$B$1192,0))=0,"n/a",((INDEX(Historical!$C$7:$C$1190,MATCH(B598,Historical!$B$7:$B$1192,0))/INDEX(Historical!$M$7:$M$1190,MATCH(B598,Historical!$B$7:$B$1192,0)))^(1/10)-1)*100)</f>
        <v>7.2884694223977364</v>
      </c>
      <c r="W598" s="475">
        <f t="shared" si="159"/>
        <v>0.59314011533220001</v>
      </c>
      <c r="X598" s="476">
        <f t="shared" si="160"/>
        <v>0.28994524438606345</v>
      </c>
      <c r="Y598" s="439"/>
      <c r="Z598" s="430">
        <f t="shared" si="161"/>
        <v>47.961630695443645</v>
      </c>
      <c r="AA598" s="581">
        <f t="shared" si="162"/>
        <v>26.282973621103118</v>
      </c>
      <c r="AB598" s="406">
        <v>7</v>
      </c>
      <c r="AC598" s="568">
        <v>4.17</v>
      </c>
      <c r="AD598" s="568">
        <v>4.28</v>
      </c>
      <c r="AE598" s="568">
        <v>0.61</v>
      </c>
      <c r="AF598" s="568">
        <v>1.38</v>
      </c>
      <c r="AG598" s="568">
        <v>5.42</v>
      </c>
      <c r="AH598" s="568">
        <v>-23.35</v>
      </c>
      <c r="AI598" s="568">
        <v>14.729999999999999</v>
      </c>
      <c r="AJ598" s="568">
        <v>14.91</v>
      </c>
      <c r="AK598" s="568">
        <v>6.15</v>
      </c>
      <c r="AL598" s="576">
        <v>5830</v>
      </c>
      <c r="AM598" s="571">
        <v>4.7300000000000004</v>
      </c>
      <c r="AN598" s="568">
        <v>0.27</v>
      </c>
      <c r="AO598" s="510">
        <f t="shared" si="163"/>
        <v>-20.135072509058737</v>
      </c>
      <c r="AP598" s="511">
        <f t="shared" si="164"/>
        <v>6.1479011120443818</v>
      </c>
      <c r="AQ598" s="582">
        <f t="shared" si="165"/>
        <v>26.965443412541347</v>
      </c>
      <c r="AR598" s="430">
        <f>INDEX(Historical!$C$7:$C$1190,MATCH(B598,Historical!$B$7:$B$1214,0))*IF(AH598="n/a",1.03,IF(AH598&lt;0,1.01,IF(AH598&gt;10,1.1,(1+AH598/100))))</f>
        <v>1.9594</v>
      </c>
      <c r="AS598" s="581">
        <f t="shared" si="166"/>
        <v>2.1553400000000003</v>
      </c>
      <c r="AT598" s="581">
        <f t="shared" si="169"/>
        <v>2.2878934100000006</v>
      </c>
      <c r="AU598" s="581">
        <f t="shared" si="169"/>
        <v>2.428598854715001</v>
      </c>
      <c r="AV598" s="581">
        <f t="shared" si="169"/>
        <v>2.5779576842799741</v>
      </c>
      <c r="AW598" s="430">
        <f t="shared" si="167"/>
        <v>11.409189948994976</v>
      </c>
      <c r="AX598" s="516">
        <f t="shared" si="168"/>
        <v>10.409844843973518</v>
      </c>
      <c r="AY598" s="606">
        <v>1.34</v>
      </c>
      <c r="AZ598" s="571">
        <v>73.540000000000006</v>
      </c>
      <c r="BA598" s="571">
        <v>-7.7799999999999994</v>
      </c>
      <c r="BB598" s="571">
        <v>13.65</v>
      </c>
      <c r="BC598" s="571">
        <v>18.91</v>
      </c>
      <c r="BD598" s="591"/>
      <c r="BE598" s="421">
        <v>2011</v>
      </c>
      <c r="BF598" s="421">
        <f t="shared" si="153"/>
        <v>1</v>
      </c>
      <c r="BG598" s="578">
        <v>3.1</v>
      </c>
      <c r="BH598" t="s">
        <v>3876</v>
      </c>
      <c r="BI598" t="s">
        <v>3877</v>
      </c>
    </row>
    <row r="599" spans="1:61" s="8" customFormat="1" ht="12.75" customHeight="1" x14ac:dyDescent="0.25">
      <c r="A599" s="577" t="s">
        <v>4996</v>
      </c>
      <c r="B599" s="409" t="s">
        <v>778</v>
      </c>
      <c r="C599" s="734" t="s">
        <v>243</v>
      </c>
      <c r="D599" s="734" t="s">
        <v>3634</v>
      </c>
      <c r="E599" s="504">
        <v>5</v>
      </c>
      <c r="F599" s="33">
        <v>673</v>
      </c>
      <c r="G599" s="33" t="s">
        <v>105</v>
      </c>
      <c r="H599" s="33" t="s">
        <v>105</v>
      </c>
      <c r="I599" s="573">
        <v>136.61000000000001</v>
      </c>
      <c r="J599" s="430">
        <f t="shared" si="156"/>
        <v>1.2444184173925772</v>
      </c>
      <c r="K599" s="575">
        <v>0.42499999999999999</v>
      </c>
      <c r="L599" s="406">
        <v>4</v>
      </c>
      <c r="M599" s="423">
        <f t="shared" si="157"/>
        <v>1.7</v>
      </c>
      <c r="N599" s="183" t="s">
        <v>288</v>
      </c>
      <c r="O599" s="505">
        <v>0.375</v>
      </c>
      <c r="P599" s="422">
        <v>45792</v>
      </c>
      <c r="Q599" s="422">
        <v>45813</v>
      </c>
      <c r="R599" s="423">
        <f t="shared" si="158"/>
        <v>13.33333333333333</v>
      </c>
      <c r="S599" s="474">
        <f>IF(INDEX(Historical!$D$7:$D$1190,MATCH(B599,Historical!$B$7:$B$1192,0))=0,"n/a",(INDEX(Historical!$C$7:$C$1190,MATCH(B599,Historical!$B$7:$B$1192,0))/INDEX(Historical!$D$7:$D$1190,MATCH(B599,Historical!$B$7:$B$1192,0))-1)*100)</f>
        <v>12.765957446808507</v>
      </c>
      <c r="T599" s="474">
        <f>IF(INDEX(Historical!$F$7:$F$1190,MATCH(B599,Historical!$B$7:$B$1192,0))=0,"n/a",((INDEX(Historical!$C$7:$C$1190,MATCH(B599,Historical!$B$7:$B$1192,0))/INDEX(Historical!$F$7:$F$1190,MATCH(B599,Historical!$B$7:$B$1192,0)))^(1/3)-1)*100)</f>
        <v>11.907297539068473</v>
      </c>
      <c r="U599" s="474">
        <f>IF(INDEX(Historical!$H$7:$H$1190,MATCH(B599,Historical!$B$7:$B$1192,0))=0,"n/a",((INDEX(Historical!$C$7:$C$1190,MATCH(B599,Historical!$B$7:$B$1192,0))/INDEX(Historical!$H$7:$H$1190,MATCH(B599,Historical!$B$7:$B$1192,0)))^(1/5)-1)*100)</f>
        <v>10.492565774027218</v>
      </c>
      <c r="V599" s="474">
        <f>IF(INDEX(Historical!$M$7:$M$1190,MATCH(B599,Historical!$B$7:$B$1192,0))=0,"n/a",((INDEX(Historical!$C$7:$C$1190,MATCH(B599,Historical!$B$7:$B$1192,0))/INDEX(Historical!$M$7:$M$1190,MATCH(B599,Historical!$B$7:$B$1192,0)))^(1/10)-1)*100)</f>
        <v>15.839420337006427</v>
      </c>
      <c r="W599" s="475">
        <f t="shared" si="159"/>
        <v>0.66243369711661193</v>
      </c>
      <c r="X599" s="476">
        <f t="shared" si="160"/>
        <v>1.0695785702372291</v>
      </c>
      <c r="Y599" s="449"/>
      <c r="Z599" s="430">
        <f t="shared" si="161"/>
        <v>38.81278538812785</v>
      </c>
      <c r="AA599" s="581">
        <f t="shared" si="162"/>
        <v>31.18949771689498</v>
      </c>
      <c r="AB599" s="406">
        <v>12</v>
      </c>
      <c r="AC599" s="568">
        <v>4.38</v>
      </c>
      <c r="AD599" s="568">
        <v>3.35</v>
      </c>
      <c r="AE599" s="568">
        <v>2.63</v>
      </c>
      <c r="AF599" s="568">
        <v>17.93</v>
      </c>
      <c r="AG599" s="568">
        <v>59.75</v>
      </c>
      <c r="AH599" s="568">
        <v>7.8299999999999992</v>
      </c>
      <c r="AI599" s="568">
        <v>10.16</v>
      </c>
      <c r="AJ599" s="568">
        <v>9.81</v>
      </c>
      <c r="AK599" s="568">
        <v>9.3000000000000007</v>
      </c>
      <c r="AL599" s="576">
        <v>152400</v>
      </c>
      <c r="AM599" s="571">
        <v>0.13999999999999999</v>
      </c>
      <c r="AN599" s="568">
        <v>1.48</v>
      </c>
      <c r="AO599" s="510">
        <f t="shared" si="163"/>
        <v>-19.452513525475183</v>
      </c>
      <c r="AP599" s="511">
        <f t="shared" si="164"/>
        <v>11.736984191419795</v>
      </c>
      <c r="AQ599" s="582">
        <f t="shared" si="165"/>
        <v>398.54352047357889</v>
      </c>
      <c r="AR599" s="430">
        <f>INDEX(Historical!$C$7:$C$1190,MATCH(B599,Historical!$B$7:$B$1214,0))*IF(AH599="n/a",1.03,IF(AH599&lt;0,1.01,IF(AH599&gt;10,1.1,(1+AH599/100))))</f>
        <v>1.5716222500000001</v>
      </c>
      <c r="AS599" s="581">
        <f t="shared" si="166"/>
        <v>1.7287844750000003</v>
      </c>
      <c r="AT599" s="581">
        <f t="shared" si="169"/>
        <v>1.8895614311750002</v>
      </c>
      <c r="AU599" s="581">
        <f t="shared" si="169"/>
        <v>2.0652906442742753</v>
      </c>
      <c r="AV599" s="581">
        <f t="shared" si="169"/>
        <v>2.2573626741917829</v>
      </c>
      <c r="AW599" s="430">
        <f t="shared" si="167"/>
        <v>9.5126214746410582</v>
      </c>
      <c r="AX599" s="516">
        <f t="shared" si="168"/>
        <v>6.9633419768985112</v>
      </c>
      <c r="AY599" s="606">
        <v>0.9</v>
      </c>
      <c r="AZ599" s="571">
        <v>22.830000000000002</v>
      </c>
      <c r="BA599" s="571">
        <v>-6.16</v>
      </c>
      <c r="BB599" s="571">
        <v>6.47</v>
      </c>
      <c r="BC599" s="571">
        <v>9.25</v>
      </c>
      <c r="BD599" s="591"/>
      <c r="BE599" s="421">
        <v>2021</v>
      </c>
      <c r="BF599" s="421">
        <f t="shared" si="153"/>
        <v>0</v>
      </c>
      <c r="BG599" s="578">
        <v>15.68</v>
      </c>
      <c r="BH599" t="s">
        <v>3876</v>
      </c>
      <c r="BI599" t="s">
        <v>3877</v>
      </c>
    </row>
    <row r="600" spans="1:61" s="8" customFormat="1" ht="12.75" customHeight="1" x14ac:dyDescent="0.25">
      <c r="A600" s="477" t="s">
        <v>4528</v>
      </c>
      <c r="B600" s="409" t="s">
        <v>3338</v>
      </c>
      <c r="C600" s="734" t="s">
        <v>111</v>
      </c>
      <c r="D600" s="734" t="s">
        <v>209</v>
      </c>
      <c r="E600" s="504">
        <v>12</v>
      </c>
      <c r="F600" s="33">
        <v>459</v>
      </c>
      <c r="G600" s="33" t="s">
        <v>105</v>
      </c>
      <c r="H600" s="33" t="s">
        <v>105</v>
      </c>
      <c r="I600" s="395">
        <v>77.23</v>
      </c>
      <c r="J600" s="430">
        <f t="shared" si="156"/>
        <v>1.8127670594328626</v>
      </c>
      <c r="K600" s="8">
        <v>0.35</v>
      </c>
      <c r="L600" s="33">
        <v>4</v>
      </c>
      <c r="M600" s="423">
        <f t="shared" si="157"/>
        <v>1.4</v>
      </c>
      <c r="N600" s="33" t="s">
        <v>3517</v>
      </c>
      <c r="O600" s="409">
        <v>0.34</v>
      </c>
      <c r="P600" s="422">
        <v>45790</v>
      </c>
      <c r="Q600" s="422">
        <v>45800</v>
      </c>
      <c r="R600" s="423">
        <f t="shared" si="158"/>
        <v>2.9411764705882213</v>
      </c>
      <c r="S600" s="474">
        <f>IF(INDEX(Historical!$D$7:$D$1190,MATCH(B600,Historical!$B$7:$B$1192,0))=0,"n/a",(INDEX(Historical!$C$7:$C$1190,MATCH(B600,Historical!$B$7:$B$1192,0))/INDEX(Historical!$D$7:$D$1190,MATCH(B600,Historical!$B$7:$B$1192,0))-1)*100)</f>
        <v>3.8461538461538547</v>
      </c>
      <c r="T600" s="474">
        <f>IF(INDEX(Historical!$F$7:$F$1190,MATCH(B600,Historical!$B$7:$B$1192,0))=0,"n/a",((INDEX(Historical!$C$7:$C$1190,MATCH(B600,Historical!$B$7:$B$1192,0))/INDEX(Historical!$F$7:$F$1190,MATCH(B600,Historical!$B$7:$B$1192,0)))^(1/3)-1)*100)</f>
        <v>4.2947071620887067</v>
      </c>
      <c r="U600" s="474">
        <f>IF(INDEX(Historical!$H$7:$H$1190,MATCH(B600,Historical!$B$7:$B$1192,0))=0,"n/a",((INDEX(Historical!$C$7:$C$1190,MATCH(B600,Historical!$B$7:$B$1192,0))/INDEX(Historical!$H$7:$H$1190,MATCH(B600,Historical!$B$7:$B$1192,0)))^(1/5)-1)*100)</f>
        <v>3.8061655590049703</v>
      </c>
      <c r="V600" s="474">
        <f>IF(INDEX(Historical!$M$7:$M$1190,MATCH(B600,Historical!$B$7:$B$1192,0))=0,"n/a",((INDEX(Historical!$C$7:$C$1190,MATCH(B600,Historical!$B$7:$B$1192,0))/INDEX(Historical!$M$7:$M$1190,MATCH(B600,Historical!$B$7:$B$1192,0)))^(1/10)-1)*100)</f>
        <v>3.0465311786347593</v>
      </c>
      <c r="W600" s="475">
        <f t="shared" si="159"/>
        <v>1.2493440361607018</v>
      </c>
      <c r="X600" s="476">
        <f t="shared" si="160"/>
        <v>3.3097091817434525</v>
      </c>
      <c r="Y600" s="451"/>
      <c r="Z600" s="430">
        <f t="shared" si="161"/>
        <v>31.818181818181813</v>
      </c>
      <c r="AA600" s="581">
        <f t="shared" si="162"/>
        <v>17.552272727272726</v>
      </c>
      <c r="AB600" s="406">
        <v>12</v>
      </c>
      <c r="AC600" s="578">
        <v>4.4000000000000004</v>
      </c>
      <c r="AD600" s="578">
        <v>3.33</v>
      </c>
      <c r="AE600" s="568">
        <v>1.19</v>
      </c>
      <c r="AF600" s="568">
        <v>1.74</v>
      </c>
      <c r="AG600" s="568">
        <v>10.52</v>
      </c>
      <c r="AH600" s="568">
        <v>-9.31</v>
      </c>
      <c r="AI600" s="568">
        <v>15.440000000000001</v>
      </c>
      <c r="AJ600" s="457">
        <v>1.1499999999999999</v>
      </c>
      <c r="AK600" s="457">
        <v>5.27</v>
      </c>
      <c r="AL600" s="578">
        <v>5380</v>
      </c>
      <c r="AM600" s="578">
        <v>9.879999999999999</v>
      </c>
      <c r="AN600" s="578">
        <v>0.75</v>
      </c>
      <c r="AO600" s="510">
        <f t="shared" si="163"/>
        <v>-11.933340108834892</v>
      </c>
      <c r="AP600" s="511">
        <f t="shared" si="164"/>
        <v>5.6189326184378334</v>
      </c>
      <c r="AQ600" s="582">
        <f t="shared" si="165"/>
        <v>16.506470102555149</v>
      </c>
      <c r="AR600" s="430">
        <f>INDEX(Historical!$C$7:$C$1190,MATCH(B600,Historical!$B$7:$B$1214,0))*IF(AH600="n/a",1.03,IF(AH600&lt;0,1.01,IF(AH600&gt;10,1.1,(1+AH600/100))))</f>
        <v>1.3635000000000002</v>
      </c>
      <c r="AS600" s="581">
        <f t="shared" si="166"/>
        <v>1.4998500000000003</v>
      </c>
      <c r="AT600" s="581">
        <f t="shared" si="169"/>
        <v>1.5788920950000003</v>
      </c>
      <c r="AU600" s="581">
        <f t="shared" si="169"/>
        <v>1.6620997084065003</v>
      </c>
      <c r="AV600" s="581">
        <f t="shared" si="169"/>
        <v>1.7496923630395229</v>
      </c>
      <c r="AW600" s="430">
        <f t="shared" si="167"/>
        <v>7.8540341664460236</v>
      </c>
      <c r="AX600" s="516">
        <f t="shared" si="168"/>
        <v>10.169667443281138</v>
      </c>
      <c r="AY600" s="500">
        <v>1.25</v>
      </c>
      <c r="AZ600" s="568">
        <v>37.419999999999995</v>
      </c>
      <c r="BA600" s="568">
        <v>-11.76</v>
      </c>
      <c r="BB600" s="568">
        <v>0.75</v>
      </c>
      <c r="BC600" s="568">
        <v>4.3999999999999995</v>
      </c>
      <c r="BD600" s="591"/>
      <c r="BE600" s="421">
        <v>2014</v>
      </c>
      <c r="BF600" s="421">
        <f t="shared" si="153"/>
        <v>1</v>
      </c>
      <c r="BG600" s="578">
        <v>4.63</v>
      </c>
      <c r="BH600" t="s">
        <v>3876</v>
      </c>
      <c r="BI600" t="s">
        <v>3877</v>
      </c>
    </row>
    <row r="601" spans="1:61" s="8" customFormat="1" ht="12.75" customHeight="1" x14ac:dyDescent="0.25">
      <c r="A601" s="577" t="s">
        <v>4654</v>
      </c>
      <c r="B601" s="409" t="s">
        <v>4646</v>
      </c>
      <c r="C601" s="734" t="s">
        <v>152</v>
      </c>
      <c r="D601" s="734" t="s">
        <v>3633</v>
      </c>
      <c r="E601" s="504">
        <v>8</v>
      </c>
      <c r="F601" s="33">
        <v>576</v>
      </c>
      <c r="G601" s="33" t="s">
        <v>105</v>
      </c>
      <c r="H601" s="33" t="s">
        <v>105</v>
      </c>
      <c r="I601" s="573">
        <v>492.72</v>
      </c>
      <c r="J601" s="430">
        <f t="shared" si="156"/>
        <v>0.34908264328624772</v>
      </c>
      <c r="K601" s="575">
        <v>0.43</v>
      </c>
      <c r="L601" s="406">
        <v>4</v>
      </c>
      <c r="M601" s="423">
        <f t="shared" si="157"/>
        <v>1.72</v>
      </c>
      <c r="N601" s="183" t="s">
        <v>469</v>
      </c>
      <c r="O601" s="505">
        <v>0.39</v>
      </c>
      <c r="P601" s="422">
        <v>45730</v>
      </c>
      <c r="Q601" s="422">
        <v>45762</v>
      </c>
      <c r="R601" s="423">
        <f t="shared" si="158"/>
        <v>10.25641025641025</v>
      </c>
      <c r="S601" s="474">
        <f>IF(INDEX(Historical!$D$7:$D$1190,MATCH(B601,Historical!$B$7:$B$1192,0))=0,"n/a",(INDEX(Historical!$C$7:$C$1190,MATCH(B601,Historical!$B$7:$B$1192,0))/INDEX(Historical!$D$7:$D$1190,MATCH(B601,Historical!$B$7:$B$1192,0))-1)*100)</f>
        <v>12.592592592592577</v>
      </c>
      <c r="T601" s="474">
        <f>IF(INDEX(Historical!$F$7:$F$1190,MATCH(B601,Historical!$B$7:$B$1192,0))=0,"n/a",((INDEX(Historical!$C$7:$C$1190,MATCH(B601,Historical!$B$7:$B$1192,0))/INDEX(Historical!$F$7:$F$1190,MATCH(B601,Historical!$B$7:$B$1192,0)))^(1/3)-1)*100)</f>
        <v>14.977941578896626</v>
      </c>
      <c r="U601" s="474">
        <f>IF(INDEX(Historical!$H$7:$H$1190,MATCH(B601,Historical!$B$7:$B$1192,0))=0,"n/a",((INDEX(Historical!$C$7:$C$1190,MATCH(B601,Historical!$B$7:$B$1192,0))/INDEX(Historical!$H$7:$H$1190,MATCH(B601,Historical!$B$7:$B$1192,0)))^(1/5)-1)*100)</f>
        <v>15.484147737517095</v>
      </c>
      <c r="V601" s="474">
        <f>IF(INDEX(Historical!$M$7:$M$1190,MATCH(B601,Historical!$B$7:$B$1192,0))=0,"n/a",((INDEX(Historical!$C$7:$C$1190,MATCH(B601,Historical!$B$7:$B$1192,0))/INDEX(Historical!$M$7:$M$1190,MATCH(B601,Historical!$B$7:$B$1192,0)))^(1/10)-1)*100)</f>
        <v>9.7410809684315147</v>
      </c>
      <c r="W601" s="475">
        <f t="shared" si="159"/>
        <v>1.5895718131999383</v>
      </c>
      <c r="X601" s="476">
        <f t="shared" si="160"/>
        <v>1.2367530141786816</v>
      </c>
      <c r="Y601" s="451"/>
      <c r="Z601" s="430">
        <f t="shared" si="161"/>
        <v>9.9537037037037042</v>
      </c>
      <c r="AA601" s="581">
        <f t="shared" si="162"/>
        <v>28.513888888888889</v>
      </c>
      <c r="AB601" s="406">
        <v>12</v>
      </c>
      <c r="AC601" s="568">
        <v>17.28</v>
      </c>
      <c r="AD601" s="568">
        <v>3.97</v>
      </c>
      <c r="AE601" s="568">
        <v>4.3099999999999996</v>
      </c>
      <c r="AF601" s="568">
        <v>3.68</v>
      </c>
      <c r="AG601" s="568">
        <v>13.44</v>
      </c>
      <c r="AH601" s="568">
        <v>2.9499999999999997</v>
      </c>
      <c r="AI601" s="568">
        <v>8.39</v>
      </c>
      <c r="AJ601" s="568">
        <v>12.520000000000001</v>
      </c>
      <c r="AK601" s="568">
        <v>7.19</v>
      </c>
      <c r="AL601" s="576">
        <v>186060</v>
      </c>
      <c r="AM601" s="571">
        <v>0.16999999999999998</v>
      </c>
      <c r="AN601" s="568">
        <v>0.7</v>
      </c>
      <c r="AO601" s="510">
        <f t="shared" si="163"/>
        <v>-12.680658508085546</v>
      </c>
      <c r="AP601" s="511">
        <f t="shared" si="164"/>
        <v>15.833230380803343</v>
      </c>
      <c r="AQ601" s="582">
        <f t="shared" si="165"/>
        <v>115.95381307750982</v>
      </c>
      <c r="AR601" s="430">
        <f>INDEX(Historical!$C$7:$C$1190,MATCH(B601,Historical!$B$7:$B$1214,0))*IF(AH601="n/a",1.03,IF(AH601&lt;0,1.01,IF(AH601&gt;10,1.1,(1+AH601/100))))</f>
        <v>1.5648400000000002</v>
      </c>
      <c r="AS601" s="581">
        <f t="shared" si="166"/>
        <v>1.6961300760000004</v>
      </c>
      <c r="AT601" s="581">
        <f t="shared" si="169"/>
        <v>1.8180818284644007</v>
      </c>
      <c r="AU601" s="581">
        <f t="shared" si="169"/>
        <v>1.9488019119309912</v>
      </c>
      <c r="AV601" s="581">
        <f t="shared" si="169"/>
        <v>2.0889207693988294</v>
      </c>
      <c r="AW601" s="430">
        <f t="shared" si="167"/>
        <v>9.1167745857942215</v>
      </c>
      <c r="AX601" s="516">
        <f t="shared" si="168"/>
        <v>1.8502952154964729</v>
      </c>
      <c r="AY601" s="606">
        <v>0.76</v>
      </c>
      <c r="AZ601" s="571">
        <v>27.83</v>
      </c>
      <c r="BA601" s="571">
        <v>-21.529999999999998</v>
      </c>
      <c r="BB601" s="571">
        <v>9.08</v>
      </c>
      <c r="BC601" s="571">
        <v>2.08</v>
      </c>
      <c r="BD601" s="591"/>
      <c r="BE601" s="421">
        <v>2018</v>
      </c>
      <c r="BF601" s="421">
        <f t="shared" ref="BF601:BF644" si="170">IF(BE601&gt;2020,0,IF(BE601&gt;2008,1,IF(BE601&gt;2001,2,IF(BE601&gt;1990,3,IF(BE601&gt;1980,4,IF(BE601&gt;1973,5,IF(BE601&gt;1970,6,IF(BE601&gt;1960,7,IF(BE601&gt;1958,8,IF(BE601&gt;1953,9,10))))))))))</f>
        <v>1</v>
      </c>
      <c r="BG601" s="578">
        <v>6.59</v>
      </c>
      <c r="BH601" t="s">
        <v>3876</v>
      </c>
      <c r="BI601" t="s">
        <v>3877</v>
      </c>
    </row>
    <row r="602" spans="1:61" s="8" customFormat="1" ht="12.75" customHeight="1" x14ac:dyDescent="0.25">
      <c r="A602" s="8" t="s">
        <v>4529</v>
      </c>
      <c r="B602" s="409" t="s">
        <v>349</v>
      </c>
      <c r="C602" s="734" t="s">
        <v>107</v>
      </c>
      <c r="D602" s="734" t="s">
        <v>3652</v>
      </c>
      <c r="E602" s="504">
        <v>38</v>
      </c>
      <c r="F602" s="33">
        <v>74</v>
      </c>
      <c r="G602" s="33" t="s">
        <v>36</v>
      </c>
      <c r="H602" s="33" t="s">
        <v>36</v>
      </c>
      <c r="I602" s="568">
        <v>70.069999999999993</v>
      </c>
      <c r="J602" s="430">
        <f t="shared" si="156"/>
        <v>3.5393178250321107</v>
      </c>
      <c r="K602" s="579">
        <v>0.62</v>
      </c>
      <c r="L602" s="406">
        <v>4</v>
      </c>
      <c r="M602" s="423">
        <f t="shared" si="157"/>
        <v>2.48</v>
      </c>
      <c r="N602" s="183" t="s">
        <v>106</v>
      </c>
      <c r="O602" s="506">
        <v>0.61</v>
      </c>
      <c r="P602" s="422">
        <v>45604</v>
      </c>
      <c r="Q602" s="422">
        <v>45611</v>
      </c>
      <c r="R602" s="423">
        <f t="shared" si="158"/>
        <v>1.6393442622950833</v>
      </c>
      <c r="S602" s="474">
        <f>IF(INDEX(Historical!$D$7:$D$1190,MATCH(B602,Historical!$B$7:$B$1192,0))=0,"n/a",(INDEX(Historical!$C$7:$C$1190,MATCH(B602,Historical!$B$7:$B$1192,0))/INDEX(Historical!$D$7:$D$1190,MATCH(B602,Historical!$B$7:$B$1192,0))-1)*100)</f>
        <v>1.6666666666666607</v>
      </c>
      <c r="T602" s="474">
        <f>IF(INDEX(Historical!$F$7:$F$1190,MATCH(B602,Historical!$B$7:$B$1192,0))=0,"n/a",((INDEX(Historical!$C$7:$C$1190,MATCH(B602,Historical!$B$7:$B$1192,0))/INDEX(Historical!$F$7:$F$1190,MATCH(B602,Historical!$B$7:$B$1192,0)))^(1/3)-1)*100)</f>
        <v>3.6689191227217588</v>
      </c>
      <c r="U602" s="474">
        <f>IF(INDEX(Historical!$H$7:$H$1190,MATCH(B602,Historical!$B$7:$B$1192,0))=0,"n/a",((INDEX(Historical!$C$7:$C$1190,MATCH(B602,Historical!$B$7:$B$1192,0))/INDEX(Historical!$H$7:$H$1190,MATCH(B602,Historical!$B$7:$B$1192,0)))^(1/5)-1)*100)</f>
        <v>3.8502846786179656</v>
      </c>
      <c r="V602" s="474">
        <f>IF(INDEX(Historical!$M$7:$M$1190,MATCH(B602,Historical!$B$7:$B$1192,0))=0,"n/a",((INDEX(Historical!$C$7:$C$1190,MATCH(B602,Historical!$B$7:$B$1192,0))/INDEX(Historical!$M$7:$M$1190,MATCH(B602,Historical!$B$7:$B$1192,0)))^(1/10)-1)*100)</f>
        <v>4.1807503776055244</v>
      </c>
      <c r="W602" s="475">
        <f t="shared" si="159"/>
        <v>0.92095541012022131</v>
      </c>
      <c r="X602" s="476" t="str">
        <f t="shared" si="160"/>
        <v>n/a</v>
      </c>
      <c r="Y602" s="449"/>
      <c r="Z602" s="430">
        <f t="shared" si="161"/>
        <v>44.684684684684683</v>
      </c>
      <c r="AA602" s="581">
        <f t="shared" si="162"/>
        <v>12.625225225225224</v>
      </c>
      <c r="AB602" s="406">
        <v>12</v>
      </c>
      <c r="AC602" s="568">
        <v>5.55</v>
      </c>
      <c r="AD602" s="568" t="s">
        <v>135</v>
      </c>
      <c r="AE602" s="568">
        <v>2.2200000000000002</v>
      </c>
      <c r="AF602" s="568">
        <v>1.32</v>
      </c>
      <c r="AG602" s="568">
        <v>11.06</v>
      </c>
      <c r="AH602" s="568">
        <v>22.33</v>
      </c>
      <c r="AI602" s="568">
        <v>11.18</v>
      </c>
      <c r="AJ602" s="568">
        <v>-1.55</v>
      </c>
      <c r="AK602" s="568" t="s">
        <v>135</v>
      </c>
      <c r="AL602" s="576">
        <v>1010</v>
      </c>
      <c r="AM602" s="571">
        <v>9.15</v>
      </c>
      <c r="AN602" s="568">
        <v>1.05</v>
      </c>
      <c r="AO602" s="510">
        <f t="shared" si="163"/>
        <v>-5.2356227215751474</v>
      </c>
      <c r="AP602" s="511">
        <f t="shared" si="164"/>
        <v>7.3896025036500763</v>
      </c>
      <c r="AQ602" s="582">
        <f t="shared" si="165"/>
        <v>-13.937239186749316</v>
      </c>
      <c r="AR602" s="430">
        <f>INDEX(Historical!$C$7:$C$1190,MATCH(B602,Historical!$B$7:$B$1214,0))*IF(AH602="n/a",1.03,IF(AH602&lt;0,1.01,IF(AH602&gt;10,1.1,(1+AH602/100))))</f>
        <v>2.6840000000000002</v>
      </c>
      <c r="AS602" s="581">
        <f t="shared" si="166"/>
        <v>2.9524000000000004</v>
      </c>
      <c r="AT602" s="581">
        <f t="shared" si="169"/>
        <v>3.0409720000000005</v>
      </c>
      <c r="AU602" s="581">
        <f t="shared" si="169"/>
        <v>3.1322011600000006</v>
      </c>
      <c r="AV602" s="581">
        <f t="shared" si="169"/>
        <v>3.2261671948000008</v>
      </c>
      <c r="AW602" s="430">
        <f t="shared" si="167"/>
        <v>15.035740354800001</v>
      </c>
      <c r="AX602" s="516">
        <f t="shared" si="168"/>
        <v>21.458170907378342</v>
      </c>
      <c r="AY602" s="606">
        <v>0.92</v>
      </c>
      <c r="AZ602" s="571">
        <v>29.880000000000003</v>
      </c>
      <c r="BA602" s="571">
        <v>-11.32</v>
      </c>
      <c r="BB602" s="571">
        <v>6.9</v>
      </c>
      <c r="BC602" s="571">
        <v>6.02</v>
      </c>
      <c r="BD602" s="591"/>
      <c r="BE602" s="421">
        <v>1987</v>
      </c>
      <c r="BF602" s="421">
        <f t="shared" si="170"/>
        <v>4</v>
      </c>
      <c r="BG602" s="578">
        <v>0.98</v>
      </c>
      <c r="BH602" t="s">
        <v>3876</v>
      </c>
      <c r="BI602" t="s">
        <v>3877</v>
      </c>
    </row>
    <row r="603" spans="1:61" s="8" customFormat="1" ht="12.75" customHeight="1" x14ac:dyDescent="0.25">
      <c r="A603" s="8" t="s">
        <v>346</v>
      </c>
      <c r="B603" s="409" t="s">
        <v>347</v>
      </c>
      <c r="C603" s="734" t="s">
        <v>111</v>
      </c>
      <c r="D603" s="734" t="s">
        <v>209</v>
      </c>
      <c r="E603" s="504">
        <v>53</v>
      </c>
      <c r="F603" s="33">
        <v>35</v>
      </c>
      <c r="G603" s="33" t="s">
        <v>36</v>
      </c>
      <c r="H603" s="33" t="s">
        <v>36</v>
      </c>
      <c r="I603" s="568">
        <v>82.04</v>
      </c>
      <c r="J603" s="430">
        <f t="shared" si="156"/>
        <v>1.4383227693807896</v>
      </c>
      <c r="K603" s="575">
        <v>0.29499999999999998</v>
      </c>
      <c r="L603" s="406">
        <v>4</v>
      </c>
      <c r="M603" s="423">
        <f t="shared" si="157"/>
        <v>1.18</v>
      </c>
      <c r="N603" s="183" t="s">
        <v>147</v>
      </c>
      <c r="O603" s="505">
        <v>0.28000000000000003</v>
      </c>
      <c r="P603" s="422">
        <v>45625</v>
      </c>
      <c r="Q603" s="422">
        <v>45642</v>
      </c>
      <c r="R603" s="423">
        <f t="shared" si="158"/>
        <v>5.3571428571428417</v>
      </c>
      <c r="S603" s="474">
        <f>IF(INDEX(Historical!$D$7:$D$1190,MATCH(B603,Historical!$B$7:$B$1192,0))=0,"n/a",(INDEX(Historical!$C$7:$C$1190,MATCH(B603,Historical!$B$7:$B$1192,0))/INDEX(Historical!$D$7:$D$1190,MATCH(B603,Historical!$B$7:$B$1192,0))-1)*100)</f>
        <v>5.5813953488372148</v>
      </c>
      <c r="T603" s="474">
        <f>IF(INDEX(Historical!$F$7:$F$1190,MATCH(B603,Historical!$B$7:$B$1192,0))=0,"n/a",((INDEX(Historical!$C$7:$C$1190,MATCH(B603,Historical!$B$7:$B$1192,0))/INDEX(Historical!$F$7:$F$1190,MATCH(B603,Historical!$B$7:$B$1192,0)))^(1/3)-1)*100)</f>
        <v>6.4852208549943002</v>
      </c>
      <c r="U603" s="474">
        <f>IF(INDEX(Historical!$H$7:$H$1190,MATCH(B603,Historical!$B$7:$B$1192,0))=0,"n/a",((INDEX(Historical!$C$7:$C$1190,MATCH(B603,Historical!$B$7:$B$1192,0))/INDEX(Historical!$H$7:$H$1190,MATCH(B603,Historical!$B$7:$B$1192,0)))^(1/5)-1)*100)</f>
        <v>5.2210515922516354</v>
      </c>
      <c r="V603" s="474">
        <f>IF(INDEX(Historical!$M$7:$M$1190,MATCH(B603,Historical!$B$7:$B$1192,0))=0,"n/a",((INDEX(Historical!$C$7:$C$1190,MATCH(B603,Historical!$B$7:$B$1192,0))/INDEX(Historical!$M$7:$M$1190,MATCH(B603,Historical!$B$7:$B$1192,0)))^(1/10)-1)*100)</f>
        <v>3.8221757382760568</v>
      </c>
      <c r="W603" s="475">
        <f t="shared" si="159"/>
        <v>1.3659894127752805</v>
      </c>
      <c r="X603" s="476">
        <f t="shared" si="160"/>
        <v>0.43328228981341377</v>
      </c>
      <c r="Y603" s="451"/>
      <c r="Z603" s="430">
        <f t="shared" si="161"/>
        <v>36.760124610591902</v>
      </c>
      <c r="AA603" s="581">
        <f t="shared" si="162"/>
        <v>25.557632398753896</v>
      </c>
      <c r="AB603" s="406">
        <v>12</v>
      </c>
      <c r="AC603" s="568">
        <v>3.21</v>
      </c>
      <c r="AD603" s="568" t="s">
        <v>135</v>
      </c>
      <c r="AE603" s="568">
        <v>1.21</v>
      </c>
      <c r="AF603" s="568">
        <v>2.33</v>
      </c>
      <c r="AG603" s="568">
        <v>9.51</v>
      </c>
      <c r="AH603" s="569">
        <v>-12.33</v>
      </c>
      <c r="AI603" s="569">
        <v>12.85</v>
      </c>
      <c r="AJ603" s="568">
        <v>12.049999999999999</v>
      </c>
      <c r="AK603" s="568" t="s">
        <v>135</v>
      </c>
      <c r="AL603" s="576">
        <v>1520</v>
      </c>
      <c r="AM603" s="571">
        <v>1.6199999999999999</v>
      </c>
      <c r="AN603" s="568">
        <v>0.38</v>
      </c>
      <c r="AO603" s="510">
        <f t="shared" si="163"/>
        <v>-18.898258037121472</v>
      </c>
      <c r="AP603" s="511">
        <f t="shared" si="164"/>
        <v>6.659374361632425</v>
      </c>
      <c r="AQ603" s="582">
        <f t="shared" si="165"/>
        <v>62.684812497590748</v>
      </c>
      <c r="AR603" s="430">
        <f>INDEX(Historical!$C$7:$C$1190,MATCH(B603,Historical!$B$7:$B$1214,0))*IF(AH603="n/a",1.03,IF(AH603&lt;0,1.01,IF(AH603&gt;10,1.1,(1+AH603/100))))</f>
        <v>1.14635</v>
      </c>
      <c r="AS603" s="581">
        <f t="shared" si="166"/>
        <v>1.260985</v>
      </c>
      <c r="AT603" s="581">
        <f t="shared" si="169"/>
        <v>1.2988145500000001</v>
      </c>
      <c r="AU603" s="581">
        <f t="shared" si="169"/>
        <v>1.3377789865000003</v>
      </c>
      <c r="AV603" s="581">
        <f t="shared" si="169"/>
        <v>1.3779123560950004</v>
      </c>
      <c r="AW603" s="430">
        <f t="shared" si="167"/>
        <v>6.4218408925950001</v>
      </c>
      <c r="AX603" s="516">
        <f t="shared" si="168"/>
        <v>7.8276948958983423</v>
      </c>
      <c r="AY603" s="606">
        <v>1.08</v>
      </c>
      <c r="AZ603" s="571">
        <v>21.87</v>
      </c>
      <c r="BA603" s="571">
        <v>-16.73</v>
      </c>
      <c r="BB603" s="571">
        <v>0.96</v>
      </c>
      <c r="BC603" s="571">
        <v>1.46</v>
      </c>
      <c r="BD603" s="591"/>
      <c r="BE603" s="421">
        <v>1973</v>
      </c>
      <c r="BF603" s="421">
        <f t="shared" si="170"/>
        <v>6</v>
      </c>
      <c r="BG603" s="578">
        <v>5.04</v>
      </c>
      <c r="BH603" t="s">
        <v>3876</v>
      </c>
      <c r="BI603" t="s">
        <v>3877</v>
      </c>
    </row>
    <row r="604" spans="1:61" s="8" customFormat="1" ht="12.75" customHeight="1" x14ac:dyDescent="0.25">
      <c r="A604" s="577" t="s">
        <v>4988</v>
      </c>
      <c r="B604" s="409" t="s">
        <v>4981</v>
      </c>
      <c r="C604" s="734" t="s">
        <v>243</v>
      </c>
      <c r="D604" s="734" t="s">
        <v>3664</v>
      </c>
      <c r="E604" s="504">
        <v>5</v>
      </c>
      <c r="F604" s="33">
        <v>670</v>
      </c>
      <c r="G604" s="33" t="s">
        <v>105</v>
      </c>
      <c r="H604" s="33" t="s">
        <v>105</v>
      </c>
      <c r="I604" s="573">
        <v>139</v>
      </c>
      <c r="J604" s="430">
        <f t="shared" si="156"/>
        <v>0.71942446043165476</v>
      </c>
      <c r="K604" s="575">
        <v>0.25</v>
      </c>
      <c r="L604" s="406">
        <v>4</v>
      </c>
      <c r="M604" s="423">
        <f t="shared" si="157"/>
        <v>1</v>
      </c>
      <c r="N604" s="183" t="s">
        <v>436</v>
      </c>
      <c r="O604" s="505">
        <v>0.23</v>
      </c>
      <c r="P604" s="422">
        <v>45758</v>
      </c>
      <c r="Q604" s="422">
        <v>45772</v>
      </c>
      <c r="R604" s="423">
        <f t="shared" si="158"/>
        <v>8.6956521739130395</v>
      </c>
      <c r="S604" s="474">
        <f>IF(INDEX(Historical!$D$7:$D$1190,MATCH(B604,Historical!$B$7:$B$1192,0))=0,"n/a",(INDEX(Historical!$C$7:$C$1190,MATCH(B604,Historical!$B$7:$B$1192,0))/INDEX(Historical!$D$7:$D$1190,MATCH(B604,Historical!$B$7:$B$1192,0))-1)*100)</f>
        <v>8.4337349397590309</v>
      </c>
      <c r="T604" s="474">
        <f>IF(INDEX(Historical!$F$7:$F$1190,MATCH(B604,Historical!$B$7:$B$1192,0))=0,"n/a",((INDEX(Historical!$C$7:$C$1190,MATCH(B604,Historical!$B$7:$B$1192,0))/INDEX(Historical!$F$7:$F$1190,MATCH(B604,Historical!$B$7:$B$1192,0)))^(1/3)-1)*100)</f>
        <v>13.227071089979447</v>
      </c>
      <c r="U604" s="474">
        <f>IF(INDEX(Historical!$H$7:$H$1190,MATCH(B604,Historical!$B$7:$B$1192,0))=0,"n/a",((INDEX(Historical!$C$7:$C$1190,MATCH(B604,Historical!$B$7:$B$1192,0))/INDEX(Historical!$H$7:$H$1190,MATCH(B604,Historical!$B$7:$B$1192,0)))^(1/5)-1)*100)</f>
        <v>15.387288143462307</v>
      </c>
      <c r="V604" s="474" t="str">
        <f>IF(INDEX(Historical!$M$7:$M$1190,MATCH(B604,Historical!$B$7:$B$1192,0))=0,"n/a",((INDEX(Historical!$C$7:$C$1190,MATCH(B604,Historical!$B$7:$B$1192,0))/INDEX(Historical!$M$7:$M$1190,MATCH(B604,Historical!$B$7:$B$1192,0)))^(1/10)-1)*100)</f>
        <v>n/a</v>
      </c>
      <c r="W604" s="475" t="str">
        <f t="shared" si="159"/>
        <v>n/a</v>
      </c>
      <c r="X604" s="476">
        <f t="shared" si="160"/>
        <v>0.51120558616153844</v>
      </c>
      <c r="Y604" s="449"/>
      <c r="Z604" s="430">
        <f t="shared" si="161"/>
        <v>7.3475385745775164</v>
      </c>
      <c r="AA604" s="581">
        <f t="shared" si="162"/>
        <v>10.213078618662749</v>
      </c>
      <c r="AB604" s="406">
        <v>10</v>
      </c>
      <c r="AC604" s="568">
        <v>13.61</v>
      </c>
      <c r="AD604" s="568">
        <v>7.62</v>
      </c>
      <c r="AE604" s="568">
        <v>1.25</v>
      </c>
      <c r="AF604" s="568">
        <v>1.66</v>
      </c>
      <c r="AG604" s="568">
        <v>17.73</v>
      </c>
      <c r="AH604" s="568">
        <v>-7.86</v>
      </c>
      <c r="AI604" s="568">
        <v>1.0999999999999999</v>
      </c>
      <c r="AJ604" s="568">
        <v>30.099999999999998</v>
      </c>
      <c r="AK604" s="568">
        <v>1.34</v>
      </c>
      <c r="AL604" s="576">
        <v>13650</v>
      </c>
      <c r="AM604" s="571">
        <v>0.67999999999999994</v>
      </c>
      <c r="AN604" s="568">
        <v>0.38</v>
      </c>
      <c r="AO604" s="510">
        <f t="shared" si="163"/>
        <v>5.8936339852312116</v>
      </c>
      <c r="AP604" s="511">
        <f t="shared" si="164"/>
        <v>16.106712603893961</v>
      </c>
      <c r="AQ604" s="582">
        <f t="shared" si="165"/>
        <v>-13.195723333773824</v>
      </c>
      <c r="AR604" s="430">
        <f>INDEX(Historical!$C$7:$C$1190,MATCH(B604,Historical!$B$7:$B$1214,0))*IF(AH604="n/a",1.03,IF(AH604&lt;0,1.01,IF(AH604&gt;10,1.1,(1+AH604/100))))</f>
        <v>0.90900000000000003</v>
      </c>
      <c r="AS604" s="581">
        <f t="shared" si="166"/>
        <v>0.9189989999999999</v>
      </c>
      <c r="AT604" s="581">
        <f t="shared" si="169"/>
        <v>0.93131358659999997</v>
      </c>
      <c r="AU604" s="581">
        <f t="shared" si="169"/>
        <v>0.94379318866044004</v>
      </c>
      <c r="AV604" s="581">
        <f t="shared" si="169"/>
        <v>0.95644001738849005</v>
      </c>
      <c r="AW604" s="430">
        <f t="shared" si="167"/>
        <v>4.6595457926489301</v>
      </c>
      <c r="AX604" s="516">
        <f t="shared" si="168"/>
        <v>3.3521912177330431</v>
      </c>
      <c r="AY604" s="606">
        <v>1.34</v>
      </c>
      <c r="AZ604" s="571">
        <v>60.38</v>
      </c>
      <c r="BA604" s="571">
        <v>-18</v>
      </c>
      <c r="BB604" s="571">
        <v>12.42</v>
      </c>
      <c r="BC604" s="571">
        <v>15.17</v>
      </c>
      <c r="BD604" s="591"/>
      <c r="BE604" s="421">
        <v>2021</v>
      </c>
      <c r="BF604" s="421">
        <f t="shared" si="170"/>
        <v>0</v>
      </c>
      <c r="BG604" s="578">
        <v>9.91</v>
      </c>
      <c r="BH604" t="s">
        <v>3876</v>
      </c>
      <c r="BI604" t="s">
        <v>3877</v>
      </c>
    </row>
    <row r="605" spans="1:61" s="8" customFormat="1" ht="12.75" customHeight="1" x14ac:dyDescent="0.25">
      <c r="A605" s="88" t="s">
        <v>4530</v>
      </c>
      <c r="B605" s="409" t="s">
        <v>1609</v>
      </c>
      <c r="C605" s="734" t="s">
        <v>107</v>
      </c>
      <c r="D605" s="734" t="s">
        <v>3652</v>
      </c>
      <c r="E605" s="504">
        <v>14</v>
      </c>
      <c r="F605" s="33">
        <v>368</v>
      </c>
      <c r="G605" s="33" t="s">
        <v>36</v>
      </c>
      <c r="H605" s="33" t="s">
        <v>36</v>
      </c>
      <c r="I605" s="573">
        <v>36.69</v>
      </c>
      <c r="J605" s="430">
        <f t="shared" si="156"/>
        <v>2.9435813573180707</v>
      </c>
      <c r="K605" s="575">
        <v>0.27</v>
      </c>
      <c r="L605" s="406">
        <v>4</v>
      </c>
      <c r="M605" s="423">
        <f t="shared" si="157"/>
        <v>1.08</v>
      </c>
      <c r="N605" s="183" t="s">
        <v>443</v>
      </c>
      <c r="O605" s="505">
        <v>0.25</v>
      </c>
      <c r="P605" s="422">
        <v>45835</v>
      </c>
      <c r="Q605" s="422">
        <v>45849</v>
      </c>
      <c r="R605" s="423">
        <f t="shared" si="158"/>
        <v>8.0000000000000071</v>
      </c>
      <c r="S605" s="474">
        <f>IF(INDEX(Historical!$D$7:$D$1190,MATCH(B605,Historical!$B$7:$B$1192,0))=0,"n/a",(INDEX(Historical!$C$7:$C$1190,MATCH(B605,Historical!$B$7:$B$1192,0))/INDEX(Historical!$D$7:$D$1190,MATCH(B605,Historical!$B$7:$B$1192,0))-1)*100)</f>
        <v>4.1666666666666741</v>
      </c>
      <c r="T605" s="474">
        <f>IF(INDEX(Historical!$F$7:$F$1190,MATCH(B605,Historical!$B$7:$B$1192,0))=0,"n/a",((INDEX(Historical!$C$7:$C$1190,MATCH(B605,Historical!$B$7:$B$1192,0))/INDEX(Historical!$F$7:$F$1190,MATCH(B605,Historical!$B$7:$B$1192,0)))^(1/3)-1)*100)</f>
        <v>9.5793708422175161</v>
      </c>
      <c r="U605" s="474">
        <f>IF(INDEX(Historical!$H$7:$H$1190,MATCH(B605,Historical!$B$7:$B$1192,0))=0,"n/a",((INDEX(Historical!$C$7:$C$1190,MATCH(B605,Historical!$B$7:$B$1192,0))/INDEX(Historical!$H$7:$H$1190,MATCH(B605,Historical!$B$7:$B$1192,0)))^(1/5)-1)*100)</f>
        <v>8.0185187303563499</v>
      </c>
      <c r="V605" s="474">
        <f>IF(INDEX(Historical!$M$7:$M$1190,MATCH(B605,Historical!$B$7:$B$1192,0))=0,"n/a",((INDEX(Historical!$C$7:$C$1190,MATCH(B605,Historical!$B$7:$B$1192,0))/INDEX(Historical!$M$7:$M$1190,MATCH(B605,Historical!$B$7:$B$1192,0)))^(1/10)-1)*100)</f>
        <v>9.0624051551269513</v>
      </c>
      <c r="W605" s="475">
        <f t="shared" si="159"/>
        <v>0.88481132691578734</v>
      </c>
      <c r="X605" s="476">
        <f t="shared" si="160"/>
        <v>3.5168941799808549</v>
      </c>
      <c r="Y605" s="451" t="s">
        <v>4943</v>
      </c>
      <c r="Z605" s="430">
        <f t="shared" si="161"/>
        <v>46.753246753246756</v>
      </c>
      <c r="AA605" s="581">
        <f t="shared" si="162"/>
        <v>15.883116883116882</v>
      </c>
      <c r="AB605" s="406">
        <v>12</v>
      </c>
      <c r="AC605" s="568">
        <v>2.31</v>
      </c>
      <c r="AD605" s="568">
        <v>0.66</v>
      </c>
      <c r="AE605" s="568">
        <v>2.63</v>
      </c>
      <c r="AF605" s="568">
        <v>1.24</v>
      </c>
      <c r="AG605" s="568">
        <v>8.07</v>
      </c>
      <c r="AH605" s="568">
        <v>36.01</v>
      </c>
      <c r="AI605" s="568">
        <v>19.220000000000002</v>
      </c>
      <c r="AJ605" s="568">
        <v>2.2800000000000002</v>
      </c>
      <c r="AK605" s="568">
        <v>23.94</v>
      </c>
      <c r="AL605" s="576">
        <v>2760</v>
      </c>
      <c r="AM605" s="571">
        <v>0</v>
      </c>
      <c r="AN605" s="568">
        <v>0.16</v>
      </c>
      <c r="AO605" s="510">
        <f t="shared" si="163"/>
        <v>-4.921016795442462</v>
      </c>
      <c r="AP605" s="511">
        <f t="shared" si="164"/>
        <v>10.96210008767442</v>
      </c>
      <c r="AQ605" s="582">
        <f t="shared" si="165"/>
        <v>-6.4405953772567415</v>
      </c>
      <c r="AR605" s="430">
        <f>INDEX(Historical!$C$7:$C$1190,MATCH(B605,Historical!$B$7:$B$1214,0))*IF(AH605="n/a",1.03,IF(AH605&lt;0,1.01,IF(AH605&gt;10,1.1,(1+AH605/100))))</f>
        <v>1.1000000000000001</v>
      </c>
      <c r="AS605" s="581">
        <f t="shared" si="166"/>
        <v>1.2100000000000002</v>
      </c>
      <c r="AT605" s="581">
        <f t="shared" si="169"/>
        <v>1.3310000000000004</v>
      </c>
      <c r="AU605" s="581">
        <f t="shared" si="169"/>
        <v>1.4641000000000006</v>
      </c>
      <c r="AV605" s="581">
        <f t="shared" si="169"/>
        <v>1.6105100000000008</v>
      </c>
      <c r="AW605" s="430">
        <f t="shared" si="167"/>
        <v>6.7156100000000025</v>
      </c>
      <c r="AX605" s="516">
        <f t="shared" si="168"/>
        <v>18.303652221313719</v>
      </c>
      <c r="AY605" s="606">
        <v>0.89</v>
      </c>
      <c r="AZ605" s="571">
        <v>24.67</v>
      </c>
      <c r="BA605" s="571">
        <v>-4.1500000000000004</v>
      </c>
      <c r="BB605" s="571">
        <v>3.09</v>
      </c>
      <c r="BC605" s="571">
        <v>5.2</v>
      </c>
      <c r="BD605" s="591"/>
      <c r="BE605" s="421">
        <v>2012</v>
      </c>
      <c r="BF605" s="421">
        <f t="shared" si="170"/>
        <v>1</v>
      </c>
      <c r="BG605" s="578">
        <v>0.98</v>
      </c>
      <c r="BH605" t="s">
        <v>3876</v>
      </c>
      <c r="BI605" t="s">
        <v>3877</v>
      </c>
    </row>
    <row r="606" spans="1:61" s="8" customFormat="1" ht="12.75" customHeight="1" x14ac:dyDescent="0.25">
      <c r="A606" s="577" t="s">
        <v>4827</v>
      </c>
      <c r="B606" s="409" t="s">
        <v>4825</v>
      </c>
      <c r="C606" s="734" t="s">
        <v>127</v>
      </c>
      <c r="D606" s="734" t="s">
        <v>125</v>
      </c>
      <c r="E606" s="504">
        <v>8</v>
      </c>
      <c r="F606" s="33">
        <v>578</v>
      </c>
      <c r="G606" s="33" t="s">
        <v>105</v>
      </c>
      <c r="H606" s="33" t="s">
        <v>105</v>
      </c>
      <c r="I606" s="573">
        <v>99.5</v>
      </c>
      <c r="J606" s="430">
        <f t="shared" si="156"/>
        <v>0.30150753768844218</v>
      </c>
      <c r="K606" s="575">
        <v>7.4999999999999997E-2</v>
      </c>
      <c r="L606" s="406">
        <v>4</v>
      </c>
      <c r="M606" s="423">
        <f t="shared" si="157"/>
        <v>0.3</v>
      </c>
      <c r="N606" s="183" t="s">
        <v>126</v>
      </c>
      <c r="O606" s="505">
        <v>7.0000000000000007E-2</v>
      </c>
      <c r="P606" s="422">
        <v>45737</v>
      </c>
      <c r="Q606" s="422">
        <v>45758</v>
      </c>
      <c r="R606" s="423">
        <f t="shared" si="158"/>
        <v>7.1428571428571281</v>
      </c>
      <c r="S606" s="474">
        <f>IF(INDEX(Historical!$D$7:$D$1190,MATCH(B606,Historical!$B$7:$B$1192,0))=0,"n/a",(INDEX(Historical!$C$7:$C$1190,MATCH(B606,Historical!$B$7:$B$1192,0))/INDEX(Historical!$D$7:$D$1190,MATCH(B606,Historical!$B$7:$B$1192,0))-1)*100)</f>
        <v>7.8431372549019773</v>
      </c>
      <c r="T606" s="474">
        <f>IF(INDEX(Historical!$F$7:$F$1190,MATCH(B606,Historical!$B$7:$B$1192,0))=0,"n/a",((INDEX(Historical!$C$7:$C$1190,MATCH(B606,Historical!$B$7:$B$1192,0))/INDEX(Historical!$F$7:$F$1190,MATCH(B606,Historical!$B$7:$B$1192,0)))^(1/3)-1)*100)</f>
        <v>8.5503957932088639</v>
      </c>
      <c r="U606" s="474">
        <f>IF(INDEX(Historical!$H$7:$H$1190,MATCH(B606,Historical!$B$7:$B$1192,0))=0,"n/a",((INDEX(Historical!$C$7:$C$1190,MATCH(B606,Historical!$B$7:$B$1192,0))/INDEX(Historical!$H$7:$H$1190,MATCH(B606,Historical!$B$7:$B$1192,0)))^(1/5)-1)*100)</f>
        <v>8.84589073566422</v>
      </c>
      <c r="V606" s="474" t="str">
        <f>IF(INDEX(Historical!$M$7:$M$1190,MATCH(B606,Historical!$B$7:$B$1192,0))=0,"n/a",((INDEX(Historical!$C$7:$C$1190,MATCH(B606,Historical!$B$7:$B$1192,0))/INDEX(Historical!$M$7:$M$1190,MATCH(B606,Historical!$B$7:$B$1192,0)))^(1/10)-1)*100)</f>
        <v>n/a</v>
      </c>
      <c r="W606" s="475" t="str">
        <f t="shared" si="159"/>
        <v>n/a</v>
      </c>
      <c r="X606" s="476">
        <f t="shared" si="160"/>
        <v>0.34716996607787359</v>
      </c>
      <c r="Y606" s="451"/>
      <c r="Z606" s="430">
        <f t="shared" si="161"/>
        <v>12.552301255230125</v>
      </c>
      <c r="AA606" s="581">
        <f t="shared" si="162"/>
        <v>41.631799163179913</v>
      </c>
      <c r="AB606" s="406">
        <v>12</v>
      </c>
      <c r="AC606" s="568">
        <v>2.39</v>
      </c>
      <c r="AD606" s="568" t="s">
        <v>135</v>
      </c>
      <c r="AE606" s="568">
        <v>4.25</v>
      </c>
      <c r="AF606" s="568">
        <v>8.1999999999999993</v>
      </c>
      <c r="AG606" s="568">
        <v>26.05</v>
      </c>
      <c r="AH606" s="568">
        <v>50.62</v>
      </c>
      <c r="AI606" s="568">
        <v>14.31</v>
      </c>
      <c r="AJ606" s="568">
        <v>25.480000000000004</v>
      </c>
      <c r="AK606" s="568" t="s">
        <v>135</v>
      </c>
      <c r="AL606" s="576">
        <v>1790</v>
      </c>
      <c r="AM606" s="571">
        <v>7.6899999999999995</v>
      </c>
      <c r="AN606" s="568">
        <v>1.39</v>
      </c>
      <c r="AO606" s="510">
        <f t="shared" si="163"/>
        <v>-32.484400889827249</v>
      </c>
      <c r="AP606" s="511">
        <f t="shared" si="164"/>
        <v>9.1473982733526622</v>
      </c>
      <c r="AQ606" s="582">
        <f t="shared" si="165"/>
        <v>289.51865060928463</v>
      </c>
      <c r="AR606" s="430">
        <f>INDEX(Historical!$C$7:$C$1190,MATCH(B606,Historical!$B$7:$B$1214,0))*IF(AH606="n/a",1.03,IF(AH606&lt;0,1.01,IF(AH606&gt;10,1.1,(1+AH606/100))))</f>
        <v>0.30250000000000005</v>
      </c>
      <c r="AS606" s="581">
        <f t="shared" si="166"/>
        <v>0.3327500000000001</v>
      </c>
      <c r="AT606" s="581">
        <f t="shared" si="169"/>
        <v>0.34273250000000011</v>
      </c>
      <c r="AU606" s="581">
        <f t="shared" si="169"/>
        <v>0.35301447500000011</v>
      </c>
      <c r="AV606" s="581">
        <f t="shared" si="169"/>
        <v>0.36360490925000011</v>
      </c>
      <c r="AW606" s="430">
        <f t="shared" si="167"/>
        <v>1.6946018842500004</v>
      </c>
      <c r="AX606" s="516">
        <f t="shared" si="168"/>
        <v>1.7031174716080406</v>
      </c>
      <c r="AY606" s="606">
        <v>0.78</v>
      </c>
      <c r="AZ606" s="571">
        <v>161.29</v>
      </c>
      <c r="BA606" s="571">
        <v>-3.3000000000000003</v>
      </c>
      <c r="BB606" s="571">
        <v>17.98</v>
      </c>
      <c r="BC606" s="571">
        <v>44.81</v>
      </c>
      <c r="BD606" s="591"/>
      <c r="BE606" s="421">
        <v>2018</v>
      </c>
      <c r="BF606" s="421">
        <f t="shared" si="170"/>
        <v>1</v>
      </c>
      <c r="BG606" s="578">
        <v>8.59</v>
      </c>
      <c r="BH606" t="s">
        <v>3876</v>
      </c>
      <c r="BI606" t="s">
        <v>3877</v>
      </c>
    </row>
    <row r="607" spans="1:61" s="8" customFormat="1" ht="12.75" customHeight="1" x14ac:dyDescent="0.25">
      <c r="A607" s="95" t="s">
        <v>4531</v>
      </c>
      <c r="B607" s="409" t="s">
        <v>769</v>
      </c>
      <c r="C607" s="734" t="s">
        <v>177</v>
      </c>
      <c r="D607" s="734" t="s">
        <v>3650</v>
      </c>
      <c r="E607" s="504">
        <v>19</v>
      </c>
      <c r="F607" s="33">
        <v>214</v>
      </c>
      <c r="G607" s="33" t="s">
        <v>105</v>
      </c>
      <c r="H607" s="33" t="s">
        <v>105</v>
      </c>
      <c r="I607" s="573">
        <v>933.48</v>
      </c>
      <c r="J607" s="430">
        <f t="shared" si="156"/>
        <v>0.68560654754252903</v>
      </c>
      <c r="K607" s="575">
        <v>1.6</v>
      </c>
      <c r="L607" s="406">
        <v>4</v>
      </c>
      <c r="M607" s="423">
        <f t="shared" si="157"/>
        <v>6.4</v>
      </c>
      <c r="N607" s="183" t="s">
        <v>147</v>
      </c>
      <c r="O607" s="505">
        <v>1.17</v>
      </c>
      <c r="P607" s="422">
        <v>45628</v>
      </c>
      <c r="Q607" s="422">
        <v>45642</v>
      </c>
      <c r="R607" s="423">
        <f t="shared" si="158"/>
        <v>36.752136752136764</v>
      </c>
      <c r="S607" s="474">
        <f>IF(INDEX(Historical!$D$7:$D$1190,MATCH(B607,Historical!$B$7:$B$1192,0))=0,"n/a",(INDEX(Historical!$C$7:$C$1190,MATCH(B607,Historical!$B$7:$B$1192,0))/INDEX(Historical!$D$7:$D$1190,MATCH(B607,Historical!$B$7:$B$1192,0))-1)*100)</f>
        <v>17.846153846153868</v>
      </c>
      <c r="T607" s="474">
        <f>IF(INDEX(Historical!$F$7:$F$1190,MATCH(B607,Historical!$B$7:$B$1192,0))=0,"n/a",((INDEX(Historical!$C$7:$C$1190,MATCH(B607,Historical!$B$7:$B$1192,0))/INDEX(Historical!$F$7:$F$1190,MATCH(B607,Historical!$B$7:$B$1192,0)))^(1/3)-1)*100)</f>
        <v>11.6748454331145</v>
      </c>
      <c r="U607" s="474">
        <f>IF(INDEX(Historical!$H$7:$H$1190,MATCH(B607,Historical!$B$7:$B$1192,0))=0,"n/a",((INDEX(Historical!$C$7:$C$1190,MATCH(B607,Historical!$B$7:$B$1192,0))/INDEX(Historical!$H$7:$H$1190,MATCH(B607,Historical!$B$7:$B$1192,0)))^(1/5)-1)*100)</f>
        <v>54.327792224943991</v>
      </c>
      <c r="V607" s="474">
        <f>IF(INDEX(Historical!$M$7:$M$1190,MATCH(B607,Historical!$B$7:$B$1192,0))=0,"n/a",((INDEX(Historical!$C$7:$C$1190,MATCH(B607,Historical!$B$7:$B$1192,0))/INDEX(Historical!$M$7:$M$1190,MATCH(B607,Historical!$B$7:$B$1192,0)))^(1/10)-1)*100)</f>
        <v>49.75781676797326</v>
      </c>
      <c r="W607" s="475">
        <f t="shared" si="159"/>
        <v>1.0918443724788225</v>
      </c>
      <c r="X607" s="476">
        <f t="shared" si="160"/>
        <v>7.1862159027703685</v>
      </c>
      <c r="Y607" s="574"/>
      <c r="Z607" s="430">
        <f t="shared" si="161"/>
        <v>31.888390632785253</v>
      </c>
      <c r="AA607" s="581">
        <f t="shared" si="162"/>
        <v>46.511210762331842</v>
      </c>
      <c r="AB607" s="406">
        <v>12</v>
      </c>
      <c r="AC607" s="568">
        <v>20.07</v>
      </c>
      <c r="AD607" s="568" t="s">
        <v>135</v>
      </c>
      <c r="AE607" s="568">
        <v>28.89</v>
      </c>
      <c r="AF607" s="568">
        <v>16.649999999999999</v>
      </c>
      <c r="AG607" s="569">
        <v>37.01</v>
      </c>
      <c r="AH607" s="568" t="s">
        <v>135</v>
      </c>
      <c r="AI607" s="568" t="s">
        <v>135</v>
      </c>
      <c r="AJ607" s="568">
        <v>7.5600000000000005</v>
      </c>
      <c r="AK607" s="568" t="s">
        <v>135</v>
      </c>
      <c r="AL607" s="576">
        <v>21460</v>
      </c>
      <c r="AM607" s="571">
        <v>0.18</v>
      </c>
      <c r="AN607" s="568">
        <v>0</v>
      </c>
      <c r="AO607" s="510">
        <f t="shared" si="163"/>
        <v>8.5021880101546756</v>
      </c>
      <c r="AP607" s="511">
        <f t="shared" si="164"/>
        <v>55.013398772486518</v>
      </c>
      <c r="AQ607" s="582">
        <f t="shared" si="165"/>
        <v>486.67108301096238</v>
      </c>
      <c r="AR607" s="430">
        <f>INDEX(Historical!$C$7:$C$1190,MATCH(B607,Historical!$B$7:$B$1214,0))*IF(AH607="n/a",1.03,IF(AH607&lt;0,1.01,IF(AH607&gt;10,1.1,(1+AH607/100))))</f>
        <v>5.2598666666666674</v>
      </c>
      <c r="AS607" s="581">
        <f t="shared" si="166"/>
        <v>5.4176626666666676</v>
      </c>
      <c r="AT607" s="581">
        <f t="shared" ref="AT607:AV626" si="171">IF($AK607="n/a",1.03*AS607,IF($AK607&lt;0,1.01*AS607,IF($AK607&gt;10,1.1*AS607,(1+$AK607/100)*AS607)))</f>
        <v>5.5801925466666678</v>
      </c>
      <c r="AU607" s="581">
        <f t="shared" si="171"/>
        <v>5.7475983230666676</v>
      </c>
      <c r="AV607" s="581">
        <f t="shared" si="171"/>
        <v>5.9200262727586681</v>
      </c>
      <c r="AW607" s="430">
        <f t="shared" si="167"/>
        <v>27.925346475825343</v>
      </c>
      <c r="AX607" s="516">
        <f t="shared" si="168"/>
        <v>2.9915313103468035</v>
      </c>
      <c r="AY607" s="606">
        <v>1.18</v>
      </c>
      <c r="AZ607" s="571">
        <v>21.78</v>
      </c>
      <c r="BA607" s="571">
        <v>-47.24</v>
      </c>
      <c r="BB607" s="571">
        <v>-3.84</v>
      </c>
      <c r="BC607" s="571">
        <v>-23.549999999999997</v>
      </c>
      <c r="BD607" s="591"/>
      <c r="BE607" s="421">
        <v>2004</v>
      </c>
      <c r="BF607" s="421">
        <f t="shared" si="170"/>
        <v>2</v>
      </c>
      <c r="BG607" s="578">
        <v>33.950000000000003</v>
      </c>
      <c r="BH607" t="s">
        <v>3876</v>
      </c>
      <c r="BI607" t="s">
        <v>3877</v>
      </c>
    </row>
    <row r="608" spans="1:61" s="8" customFormat="1" ht="12.75" customHeight="1" x14ac:dyDescent="0.25">
      <c r="A608" s="8" t="s">
        <v>4532</v>
      </c>
      <c r="B608" s="409" t="s">
        <v>351</v>
      </c>
      <c r="C608" s="734" t="s">
        <v>127</v>
      </c>
      <c r="D608" s="734" t="s">
        <v>3642</v>
      </c>
      <c r="E608" s="504">
        <v>59</v>
      </c>
      <c r="F608" s="33">
        <v>17</v>
      </c>
      <c r="G608" s="33" t="s">
        <v>105</v>
      </c>
      <c r="H608" s="33" t="s">
        <v>105</v>
      </c>
      <c r="I608" s="568">
        <v>40.21</v>
      </c>
      <c r="J608" s="430">
        <f t="shared" si="156"/>
        <v>0.8952996766973389</v>
      </c>
      <c r="K608" s="575">
        <v>0.09</v>
      </c>
      <c r="L608" s="406">
        <v>4</v>
      </c>
      <c r="M608" s="423">
        <f t="shared" si="157"/>
        <v>0.36</v>
      </c>
      <c r="N608" s="183" t="s">
        <v>192</v>
      </c>
      <c r="O608" s="508">
        <v>8.7400000000000005E-2</v>
      </c>
      <c r="P608" s="422">
        <v>45826</v>
      </c>
      <c r="Q608" s="422">
        <v>45848</v>
      </c>
      <c r="R608" s="423">
        <f t="shared" si="158"/>
        <v>2.9748283752860307</v>
      </c>
      <c r="S608" s="474">
        <f>IF(INDEX(Historical!$D$7:$D$1190,MATCH(B608,Historical!$B$7:$B$1192,0))=0,"n/a",(INDEX(Historical!$C$7:$C$1190,MATCH(B608,Historical!$B$7:$B$1192,0))/INDEX(Historical!$D$7:$D$1190,MATCH(B608,Historical!$B$7:$B$1192,0))-1)*100)</f>
        <v>3.0000000000000027</v>
      </c>
      <c r="T608" s="474">
        <f>IF(INDEX(Historical!$F$7:$F$1190,MATCH(B608,Historical!$B$7:$B$1192,0))=0,"n/a",((INDEX(Historical!$C$7:$C$1190,MATCH(B608,Historical!$B$7:$B$1192,0))/INDEX(Historical!$F$7:$F$1190,MATCH(B608,Historical!$B$7:$B$1192,0)))^(1/3)-1)*100)</f>
        <v>3.0000000000000027</v>
      </c>
      <c r="U608" s="474">
        <f>IF(INDEX(Historical!$H$7:$H$1190,MATCH(B608,Historical!$B$7:$B$1192,0))=0,"n/a",((INDEX(Historical!$C$7:$C$1190,MATCH(B608,Historical!$B$7:$B$1192,0))/INDEX(Historical!$H$7:$H$1190,MATCH(B608,Historical!$B$7:$B$1192,0)))^(1/5)-1)*100)</f>
        <v>3.0000000000000027</v>
      </c>
      <c r="V608" s="474">
        <f>IF(INDEX(Historical!$M$7:$M$1190,MATCH(B608,Historical!$B$7:$B$1192,0))=0,"n/a",((INDEX(Historical!$C$7:$C$1190,MATCH(B608,Historical!$B$7:$B$1192,0))/INDEX(Historical!$M$7:$M$1190,MATCH(B608,Historical!$B$7:$B$1192,0)))^(1/10)-1)*100)</f>
        <v>4.4519275182816953</v>
      </c>
      <c r="W608" s="475">
        <f t="shared" si="159"/>
        <v>0.67386541844641457</v>
      </c>
      <c r="X608" s="476">
        <f t="shared" si="160"/>
        <v>0.40983606557377084</v>
      </c>
      <c r="Y608" s="451"/>
      <c r="Z608" s="430">
        <f t="shared" si="161"/>
        <v>29.032258064516125</v>
      </c>
      <c r="AA608" s="581">
        <f t="shared" si="162"/>
        <v>32.427419354838712</v>
      </c>
      <c r="AB608" s="406">
        <v>12</v>
      </c>
      <c r="AC608" s="568">
        <v>1.24</v>
      </c>
      <c r="AD608" s="568" t="s">
        <v>135</v>
      </c>
      <c r="AE608" s="568">
        <v>4.47</v>
      </c>
      <c r="AF608" s="568">
        <v>3.28</v>
      </c>
      <c r="AG608" s="568">
        <v>10.489999999999998</v>
      </c>
      <c r="AH608" s="568" t="s">
        <v>135</v>
      </c>
      <c r="AI608" s="568" t="s">
        <v>135</v>
      </c>
      <c r="AJ608" s="568">
        <v>7.32</v>
      </c>
      <c r="AK608" s="568" t="s">
        <v>135</v>
      </c>
      <c r="AL608" s="576">
        <v>3230</v>
      </c>
      <c r="AM608" s="571">
        <v>77.239999999999995</v>
      </c>
      <c r="AN608" s="568">
        <v>0.02</v>
      </c>
      <c r="AO608" s="510">
        <f t="shared" si="163"/>
        <v>-28.53211967814137</v>
      </c>
      <c r="AP608" s="511">
        <f t="shared" si="164"/>
        <v>3.8952996766973413</v>
      </c>
      <c r="AQ608" s="582">
        <f t="shared" si="165"/>
        <v>117.42118417064349</v>
      </c>
      <c r="AR608" s="430">
        <f>INDEX(Historical!$C$7:$C$1190,MATCH(B608,Historical!$B$7:$B$1214,0))*IF(AH608="n/a",1.03,IF(AH608&lt;0,1.01,IF(AH608&gt;10,1.1,(1+AH608/100))))</f>
        <v>0.3654</v>
      </c>
      <c r="AS608" s="581">
        <f t="shared" si="166"/>
        <v>0.37636200000000003</v>
      </c>
      <c r="AT608" s="581">
        <f t="shared" si="171"/>
        <v>0.38765286000000004</v>
      </c>
      <c r="AU608" s="581">
        <f t="shared" si="171"/>
        <v>0.39928244580000005</v>
      </c>
      <c r="AV608" s="581">
        <f t="shared" si="171"/>
        <v>0.41126091917400004</v>
      </c>
      <c r="AW608" s="430">
        <f t="shared" si="167"/>
        <v>1.9399582249740002</v>
      </c>
      <c r="AX608" s="516">
        <f t="shared" si="168"/>
        <v>4.8245665878487944</v>
      </c>
      <c r="AY608" s="606">
        <v>0.46</v>
      </c>
      <c r="AZ608" s="571">
        <v>42.67</v>
      </c>
      <c r="BA608" s="571">
        <v>-1.6400000000000001</v>
      </c>
      <c r="BB608" s="571">
        <v>7.31</v>
      </c>
      <c r="BC608" s="571">
        <v>21.29</v>
      </c>
      <c r="BD608" s="591"/>
      <c r="BE608" s="421">
        <v>1967</v>
      </c>
      <c r="BF608" s="421">
        <f t="shared" si="170"/>
        <v>7</v>
      </c>
      <c r="BG608" s="578">
        <v>7.9600000000000009</v>
      </c>
      <c r="BH608" t="s">
        <v>3876</v>
      </c>
      <c r="BI608" t="s">
        <v>3877</v>
      </c>
    </row>
    <row r="609" spans="1:61" s="8" customFormat="1" ht="12.75" customHeight="1" x14ac:dyDescent="0.25">
      <c r="A609" s="8" t="s">
        <v>4533</v>
      </c>
      <c r="B609" s="409" t="s">
        <v>773</v>
      </c>
      <c r="C609" s="734" t="s">
        <v>107</v>
      </c>
      <c r="D609" s="734" t="s">
        <v>3649</v>
      </c>
      <c r="E609" s="504">
        <v>32</v>
      </c>
      <c r="F609" s="33">
        <v>100</v>
      </c>
      <c r="G609" s="33" t="s">
        <v>105</v>
      </c>
      <c r="H609" s="33" t="s">
        <v>105</v>
      </c>
      <c r="I609" s="573">
        <v>177.61</v>
      </c>
      <c r="J609" s="430">
        <f t="shared" si="156"/>
        <v>1.3400146388153817</v>
      </c>
      <c r="K609" s="575">
        <v>0.59499999999999997</v>
      </c>
      <c r="L609" s="406">
        <v>4</v>
      </c>
      <c r="M609" s="423">
        <f t="shared" si="157"/>
        <v>2.38</v>
      </c>
      <c r="N609" s="183" t="s">
        <v>147</v>
      </c>
      <c r="O609" s="505">
        <v>0.54</v>
      </c>
      <c r="P609" s="422">
        <v>45708</v>
      </c>
      <c r="Q609" s="422">
        <v>45726</v>
      </c>
      <c r="R609" s="423">
        <f t="shared" si="158"/>
        <v>10.185185185185173</v>
      </c>
      <c r="S609" s="474">
        <f>IF(INDEX(Historical!$D$7:$D$1190,MATCH(B609,Historical!$B$7:$B$1192,0))=0,"n/a",(INDEX(Historical!$C$7:$C$1190,MATCH(B609,Historical!$B$7:$B$1192,0))/INDEX(Historical!$D$7:$D$1190,MATCH(B609,Historical!$B$7:$B$1192,0))-1)*100)</f>
        <v>10.204081632653072</v>
      </c>
      <c r="T609" s="474">
        <f>IF(INDEX(Historical!$F$7:$F$1190,MATCH(B609,Historical!$B$7:$B$1192,0))=0,"n/a",((INDEX(Historical!$C$7:$C$1190,MATCH(B609,Historical!$B$7:$B$1192,0))/INDEX(Historical!$F$7:$F$1190,MATCH(B609,Historical!$B$7:$B$1192,0)))^(1/3)-1)*100)</f>
        <v>10.064241629820891</v>
      </c>
      <c r="U609" s="474">
        <f>IF(INDEX(Historical!$H$7:$H$1190,MATCH(B609,Historical!$B$7:$B$1192,0))=0,"n/a",((INDEX(Historical!$C$7:$C$1190,MATCH(B609,Historical!$B$7:$B$1192,0))/INDEX(Historical!$H$7:$H$1190,MATCH(B609,Historical!$B$7:$B$1192,0)))^(1/5)-1)*100)</f>
        <v>8.4471771197698544</v>
      </c>
      <c r="V609" s="474">
        <f>IF(INDEX(Historical!$M$7:$M$1190,MATCH(B609,Historical!$B$7:$B$1192,0))=0,"n/a",((INDEX(Historical!$C$7:$C$1190,MATCH(B609,Historical!$B$7:$B$1192,0))/INDEX(Historical!$M$7:$M$1190,MATCH(B609,Historical!$B$7:$B$1192,0)))^(1/10)-1)*100)</f>
        <v>5.0480468452381411</v>
      </c>
      <c r="W609" s="475">
        <f t="shared" si="159"/>
        <v>1.6733555330886316</v>
      </c>
      <c r="X609" s="476">
        <f t="shared" si="160"/>
        <v>0.89482808472138298</v>
      </c>
      <c r="Y609" s="574" t="s">
        <v>774</v>
      </c>
      <c r="Z609" s="430">
        <f t="shared" si="161"/>
        <v>65.745856353591165</v>
      </c>
      <c r="AA609" s="581">
        <f t="shared" si="162"/>
        <v>49.063535911602209</v>
      </c>
      <c r="AB609" s="406">
        <v>12</v>
      </c>
      <c r="AC609" s="568">
        <v>3.62</v>
      </c>
      <c r="AD609" s="568">
        <v>5.2</v>
      </c>
      <c r="AE609" s="568">
        <v>10.93</v>
      </c>
      <c r="AF609" s="568">
        <v>6.34</v>
      </c>
      <c r="AG609" s="568">
        <v>13.26</v>
      </c>
      <c r="AH609" s="568">
        <v>2.92</v>
      </c>
      <c r="AI609" s="568">
        <v>12.47</v>
      </c>
      <c r="AJ609" s="568">
        <v>9.44</v>
      </c>
      <c r="AK609" s="568">
        <v>9.43</v>
      </c>
      <c r="AL609" s="576">
        <v>80010</v>
      </c>
      <c r="AM609" s="571">
        <v>69.699999999999989</v>
      </c>
      <c r="AN609" s="568">
        <v>0.17</v>
      </c>
      <c r="AO609" s="510">
        <f t="shared" si="163"/>
        <v>-39.276344153016971</v>
      </c>
      <c r="AP609" s="511">
        <f t="shared" si="164"/>
        <v>9.7871917585852355</v>
      </c>
      <c r="AQ609" s="582">
        <f t="shared" si="165"/>
        <v>271.82003871619764</v>
      </c>
      <c r="AR609" s="430">
        <f>INDEX(Historical!$C$7:$C$1190,MATCH(B609,Historical!$B$7:$B$1214,0))*IF(AH609="n/a",1.03,IF(AH609&lt;0,1.01,IF(AH609&gt;10,1.1,(1+AH609/100))))</f>
        <v>2.2230719999999997</v>
      </c>
      <c r="AS609" s="581">
        <f t="shared" si="166"/>
        <v>2.4453792000000001</v>
      </c>
      <c r="AT609" s="581">
        <f t="shared" si="171"/>
        <v>2.6759784585600004</v>
      </c>
      <c r="AU609" s="581">
        <f t="shared" si="171"/>
        <v>2.9283232272022084</v>
      </c>
      <c r="AV609" s="581">
        <f t="shared" si="171"/>
        <v>3.204464107527377</v>
      </c>
      <c r="AW609" s="430">
        <f t="shared" si="167"/>
        <v>13.477216993289586</v>
      </c>
      <c r="AX609" s="516">
        <f t="shared" si="168"/>
        <v>7.5880958241594421</v>
      </c>
      <c r="AY609" s="606">
        <v>0.74</v>
      </c>
      <c r="AZ609" s="571">
        <v>17.16</v>
      </c>
      <c r="BA609" s="571">
        <v>-18.68</v>
      </c>
      <c r="BB609" s="571">
        <v>-7.6700000000000008</v>
      </c>
      <c r="BC609" s="571">
        <v>-0.85000000000000009</v>
      </c>
      <c r="BD609" s="591"/>
      <c r="BE609" s="421">
        <v>1995</v>
      </c>
      <c r="BF609" s="421">
        <f t="shared" si="170"/>
        <v>3</v>
      </c>
      <c r="BG609" s="578">
        <v>8.84</v>
      </c>
      <c r="BH609" t="s">
        <v>3876</v>
      </c>
      <c r="BI609" t="s">
        <v>3877</v>
      </c>
    </row>
    <row r="610" spans="1:61" s="8" customFormat="1" ht="12.75" customHeight="1" x14ac:dyDescent="0.25">
      <c r="A610" s="88" t="s">
        <v>4534</v>
      </c>
      <c r="B610" s="409" t="s">
        <v>1617</v>
      </c>
      <c r="C610" s="734" t="s">
        <v>111</v>
      </c>
      <c r="D610" s="734" t="s">
        <v>209</v>
      </c>
      <c r="E610" s="504">
        <v>15</v>
      </c>
      <c r="F610" s="33">
        <v>287</v>
      </c>
      <c r="G610" s="33" t="s">
        <v>105</v>
      </c>
      <c r="H610" s="33" t="s">
        <v>105</v>
      </c>
      <c r="I610" s="573">
        <v>28.42</v>
      </c>
      <c r="J610" s="430">
        <f t="shared" si="156"/>
        <v>4.2223786066150595</v>
      </c>
      <c r="K610" s="575">
        <v>0.3</v>
      </c>
      <c r="L610" s="406">
        <v>4</v>
      </c>
      <c r="M610" s="423">
        <f t="shared" si="157"/>
        <v>1.2</v>
      </c>
      <c r="N610" s="183" t="s">
        <v>159</v>
      </c>
      <c r="O610" s="505">
        <v>0.28000000000000003</v>
      </c>
      <c r="P610" s="422">
        <v>45672</v>
      </c>
      <c r="Q610" s="422">
        <v>45688</v>
      </c>
      <c r="R610" s="423">
        <f t="shared" si="158"/>
        <v>7.1428571428571281</v>
      </c>
      <c r="S610" s="474">
        <f>IF(INDEX(Historical!$D$7:$D$1190,MATCH(B610,Historical!$B$7:$B$1192,0))=0,"n/a",(INDEX(Historical!$C$7:$C$1190,MATCH(B610,Historical!$B$7:$B$1192,0))/INDEX(Historical!$D$7:$D$1190,MATCH(B610,Historical!$B$7:$B$1192,0))-1)*100)</f>
        <v>7.6923076923077094</v>
      </c>
      <c r="T610" s="474">
        <f>IF(INDEX(Historical!$F$7:$F$1190,MATCH(B610,Historical!$B$7:$B$1192,0))=0,"n/a",((INDEX(Historical!$C$7:$C$1190,MATCH(B610,Historical!$B$7:$B$1192,0))/INDEX(Historical!$F$7:$F$1190,MATCH(B610,Historical!$B$7:$B$1192,0)))^(1/3)-1)*100)</f>
        <v>10.064241629820891</v>
      </c>
      <c r="U610" s="474">
        <f>IF(INDEX(Historical!$H$7:$H$1190,MATCH(B610,Historical!$B$7:$B$1192,0))=0,"n/a",((INDEX(Historical!$C$7:$C$1190,MATCH(B610,Historical!$B$7:$B$1192,0))/INDEX(Historical!$H$7:$H$1190,MATCH(B610,Historical!$B$7:$B$1192,0)))^(1/5)-1)*100)</f>
        <v>11.842691472014465</v>
      </c>
      <c r="V610" s="474">
        <f>IF(INDEX(Historical!$M$7:$M$1190,MATCH(B610,Historical!$B$7:$B$1192,0))=0,"n/a",((INDEX(Historical!$C$7:$C$1190,MATCH(B610,Historical!$B$7:$B$1192,0))/INDEX(Historical!$M$7:$M$1190,MATCH(B610,Historical!$B$7:$B$1192,0)))^(1/10)-1)*100)</f>
        <v>12.334976252295826</v>
      </c>
      <c r="W610" s="475">
        <f t="shared" si="159"/>
        <v>0.9600903341674667</v>
      </c>
      <c r="X610" s="476">
        <f t="shared" si="160"/>
        <v>1.3114829980082463</v>
      </c>
      <c r="Y610" s="451"/>
      <c r="Z610" s="430">
        <f t="shared" si="161"/>
        <v>104.34782608695652</v>
      </c>
      <c r="AA610" s="581">
        <f t="shared" si="162"/>
        <v>24.713043478260872</v>
      </c>
      <c r="AB610" s="406">
        <v>12</v>
      </c>
      <c r="AC610" s="568">
        <v>1.1499999999999999</v>
      </c>
      <c r="AD610" s="568" t="s">
        <v>135</v>
      </c>
      <c r="AE610" s="568">
        <v>0.91</v>
      </c>
      <c r="AF610" s="568">
        <v>2.2799999999999998</v>
      </c>
      <c r="AG610" s="568">
        <v>10.47</v>
      </c>
      <c r="AH610" s="568">
        <v>-23.080000000000002</v>
      </c>
      <c r="AI610" s="568">
        <v>35.709999999999994</v>
      </c>
      <c r="AJ610" s="568">
        <v>9.0300000000000011</v>
      </c>
      <c r="AK610" s="568" t="s">
        <v>135</v>
      </c>
      <c r="AL610" s="576">
        <v>2300</v>
      </c>
      <c r="AM610" s="571">
        <v>1.35</v>
      </c>
      <c r="AN610" s="568">
        <v>5.8</v>
      </c>
      <c r="AO610" s="510">
        <f t="shared" si="163"/>
        <v>-8.647973399631347</v>
      </c>
      <c r="AP610" s="511">
        <f t="shared" si="164"/>
        <v>16.065070078629525</v>
      </c>
      <c r="AQ610" s="582">
        <f t="shared" si="165"/>
        <v>58.248383007971618</v>
      </c>
      <c r="AR610" s="430">
        <f>INDEX(Historical!$C$7:$C$1190,MATCH(B610,Historical!$B$7:$B$1214,0))*IF(AH610="n/a",1.03,IF(AH610&lt;0,1.01,IF(AH610&gt;10,1.1,(1+AH610/100))))</f>
        <v>1.1312000000000002</v>
      </c>
      <c r="AS610" s="581">
        <f t="shared" si="166"/>
        <v>1.2443200000000003</v>
      </c>
      <c r="AT610" s="581">
        <f t="shared" si="171"/>
        <v>1.2816496000000004</v>
      </c>
      <c r="AU610" s="581">
        <f t="shared" si="171"/>
        <v>1.3200990880000005</v>
      </c>
      <c r="AV610" s="581">
        <f t="shared" si="171"/>
        <v>1.3597020606400005</v>
      </c>
      <c r="AW610" s="430">
        <f t="shared" si="167"/>
        <v>6.3369707486400024</v>
      </c>
      <c r="AX610" s="516">
        <f t="shared" si="168"/>
        <v>22.297574766502471</v>
      </c>
      <c r="AY610" s="606">
        <v>1.54</v>
      </c>
      <c r="AZ610" s="571">
        <v>26.99</v>
      </c>
      <c r="BA610" s="571">
        <v>-28.65</v>
      </c>
      <c r="BB610" s="571">
        <v>4.5</v>
      </c>
      <c r="BC610" s="571">
        <v>-6.54</v>
      </c>
      <c r="BD610" s="591"/>
      <c r="BE610" s="421">
        <v>2012</v>
      </c>
      <c r="BF610" s="421">
        <f t="shared" si="170"/>
        <v>1</v>
      </c>
      <c r="BG610" s="578">
        <v>1.22</v>
      </c>
      <c r="BH610" t="s">
        <v>3876</v>
      </c>
      <c r="BI610" t="s">
        <v>3877</v>
      </c>
    </row>
    <row r="611" spans="1:61" s="8" customFormat="1" ht="12.75" customHeight="1" x14ac:dyDescent="0.25">
      <c r="A611" s="95" t="s">
        <v>4535</v>
      </c>
      <c r="B611" s="409" t="s">
        <v>1598</v>
      </c>
      <c r="C611" s="734" t="s">
        <v>3636</v>
      </c>
      <c r="D611" s="734" t="s">
        <v>4815</v>
      </c>
      <c r="E611" s="504">
        <v>15</v>
      </c>
      <c r="F611" s="33">
        <v>326</v>
      </c>
      <c r="G611" s="33" t="s">
        <v>105</v>
      </c>
      <c r="H611" s="33" t="s">
        <v>105</v>
      </c>
      <c r="I611" s="573">
        <v>57.77</v>
      </c>
      <c r="J611" s="430">
        <f t="shared" si="156"/>
        <v>3.6004846806300845</v>
      </c>
      <c r="K611" s="575">
        <v>0.52</v>
      </c>
      <c r="L611" s="406">
        <v>4</v>
      </c>
      <c r="M611" s="423">
        <f t="shared" si="157"/>
        <v>2.08</v>
      </c>
      <c r="N611" s="183" t="s">
        <v>436</v>
      </c>
      <c r="O611" s="505">
        <v>0.49</v>
      </c>
      <c r="P611" s="422">
        <v>45929</v>
      </c>
      <c r="Q611" s="422">
        <v>45940</v>
      </c>
      <c r="R611" s="423">
        <f t="shared" si="158"/>
        <v>6.1224489795918418</v>
      </c>
      <c r="S611" s="474">
        <f>IF(INDEX(Historical!$D$7:$D$1190,MATCH(B611,Historical!$B$7:$B$1192,0))=0,"n/a",(INDEX(Historical!$C$7:$C$1190,MATCH(B611,Historical!$B$7:$B$1192,0))/INDEX(Historical!$D$7:$D$1190,MATCH(B611,Historical!$B$7:$B$1192,0))-1)*100)</f>
        <v>11.515151515151523</v>
      </c>
      <c r="T611" s="474">
        <f>IF(INDEX(Historical!$F$7:$F$1190,MATCH(B611,Historical!$B$7:$B$1192,0))=0,"n/a",((INDEX(Historical!$C$7:$C$1190,MATCH(B611,Historical!$B$7:$B$1192,0))/INDEX(Historical!$F$7:$F$1190,MATCH(B611,Historical!$B$7:$B$1192,0)))^(1/3)-1)*100)</f>
        <v>14.994609880315824</v>
      </c>
      <c r="U611" s="474">
        <f>IF(INDEX(Historical!$H$7:$H$1190,MATCH(B611,Historical!$B$7:$B$1192,0))=0,"n/a",((INDEX(Historical!$C$7:$C$1190,MATCH(B611,Historical!$B$7:$B$1192,0))/INDEX(Historical!$H$7:$H$1190,MATCH(B611,Historical!$B$7:$B$1192,0)))^(1/5)-1)*100)</f>
        <v>13.19741926343041</v>
      </c>
      <c r="V611" s="474">
        <f>IF(INDEX(Historical!$M$7:$M$1190,MATCH(B611,Historical!$B$7:$B$1192,0))=0,"n/a",((INDEX(Historical!$C$7:$C$1190,MATCH(B611,Historical!$B$7:$B$1192,0))/INDEX(Historical!$M$7:$M$1190,MATCH(B611,Historical!$B$7:$B$1192,0)))^(1/10)-1)*100)</f>
        <v>13.042669891219049</v>
      </c>
      <c r="W611" s="475">
        <f t="shared" si="159"/>
        <v>1.0118648538605999</v>
      </c>
      <c r="X611" s="476">
        <f t="shared" si="160"/>
        <v>0.74985336724036433</v>
      </c>
      <c r="Y611" s="574"/>
      <c r="Z611" s="430">
        <f t="shared" si="161"/>
        <v>82.868525896414354</v>
      </c>
      <c r="AA611" s="581">
        <f t="shared" si="162"/>
        <v>23.015936254980083</v>
      </c>
      <c r="AB611" s="406">
        <v>12</v>
      </c>
      <c r="AC611" s="568">
        <v>2.5099999999999998</v>
      </c>
      <c r="AD611" s="568" t="s">
        <v>135</v>
      </c>
      <c r="AE611" s="568">
        <v>14.01</v>
      </c>
      <c r="AF611" s="568">
        <v>1.51</v>
      </c>
      <c r="AG611" s="568">
        <v>6.8500000000000005</v>
      </c>
      <c r="AH611" s="568">
        <v>11.200000000000001</v>
      </c>
      <c r="AI611" s="568">
        <v>-25.53</v>
      </c>
      <c r="AJ611" s="568">
        <v>17.599999999999998</v>
      </c>
      <c r="AK611" s="568">
        <v>-1.95</v>
      </c>
      <c r="AL611" s="576">
        <v>5970</v>
      </c>
      <c r="AM611" s="571">
        <v>2.25</v>
      </c>
      <c r="AN611" s="568">
        <v>0.22</v>
      </c>
      <c r="AO611" s="510">
        <f t="shared" si="163"/>
        <v>-6.2180323109195896</v>
      </c>
      <c r="AP611" s="511">
        <f t="shared" si="164"/>
        <v>16.797903944060494</v>
      </c>
      <c r="AQ611" s="582">
        <f t="shared" si="165"/>
        <v>24.282945545003052</v>
      </c>
      <c r="AR611" s="430">
        <f>INDEX(Historical!$C$7:$C$1190,MATCH(B611,Historical!$B$7:$B$1214,0))*IF(AH611="n/a",1.03,IF(AH611&lt;0,1.01,IF(AH611&gt;10,1.1,(1+AH611/100))))</f>
        <v>2.0240000000000005</v>
      </c>
      <c r="AS611" s="581">
        <f t="shared" si="166"/>
        <v>2.0442400000000003</v>
      </c>
      <c r="AT611" s="581">
        <f t="shared" si="171"/>
        <v>2.0646824000000001</v>
      </c>
      <c r="AU611" s="581">
        <f t="shared" si="171"/>
        <v>2.0853292240000001</v>
      </c>
      <c r="AV611" s="581">
        <f t="shared" si="171"/>
        <v>2.1061825162400001</v>
      </c>
      <c r="AW611" s="430">
        <f t="shared" si="167"/>
        <v>10.324434140240003</v>
      </c>
      <c r="AX611" s="516">
        <f t="shared" si="168"/>
        <v>17.871618729859794</v>
      </c>
      <c r="AY611" s="606">
        <v>1.08</v>
      </c>
      <c r="AZ611" s="571">
        <v>19.900000000000002</v>
      </c>
      <c r="BA611" s="571">
        <v>-17.52</v>
      </c>
      <c r="BB611" s="571">
        <v>2.63</v>
      </c>
      <c r="BC611" s="571">
        <v>-3.51</v>
      </c>
      <c r="BD611" s="591"/>
      <c r="BE611" s="421">
        <v>2011</v>
      </c>
      <c r="BF611" s="421">
        <f t="shared" si="170"/>
        <v>1</v>
      </c>
      <c r="BG611" s="578">
        <v>5.36</v>
      </c>
      <c r="BH611" t="s">
        <v>3876</v>
      </c>
      <c r="BI611" t="s">
        <v>3878</v>
      </c>
    </row>
    <row r="612" spans="1:61" s="8" customFormat="1" ht="12.75" customHeight="1" x14ac:dyDescent="0.25">
      <c r="A612" s="95" t="s">
        <v>4536</v>
      </c>
      <c r="B612" s="409" t="s">
        <v>341</v>
      </c>
      <c r="C612" s="734" t="s">
        <v>107</v>
      </c>
      <c r="D612" s="734" t="s">
        <v>3649</v>
      </c>
      <c r="E612" s="504">
        <v>39</v>
      </c>
      <c r="F612" s="33">
        <v>71</v>
      </c>
      <c r="G612" s="33" t="s">
        <v>105</v>
      </c>
      <c r="H612" s="33" t="s">
        <v>105</v>
      </c>
      <c r="I612" s="568">
        <v>107.62</v>
      </c>
      <c r="J612" s="430">
        <f t="shared" si="156"/>
        <v>4.7203122096264636</v>
      </c>
      <c r="K612" s="579">
        <v>1.27</v>
      </c>
      <c r="L612" s="406">
        <v>4</v>
      </c>
      <c r="M612" s="423">
        <f t="shared" si="157"/>
        <v>5.08</v>
      </c>
      <c r="N612" s="183" t="s">
        <v>311</v>
      </c>
      <c r="O612" s="506">
        <v>1.24</v>
      </c>
      <c r="P612" s="422">
        <v>45730</v>
      </c>
      <c r="Q612" s="422">
        <v>45744</v>
      </c>
      <c r="R612" s="423">
        <f t="shared" si="158"/>
        <v>2.4193548387096793</v>
      </c>
      <c r="S612" s="474">
        <f>IF(INDEX(Historical!$D$7:$D$1190,MATCH(B612,Historical!$B$7:$B$1192,0))=0,"n/a",(INDEX(Historical!$C$7:$C$1190,MATCH(B612,Historical!$B$7:$B$1192,0))/INDEX(Historical!$D$7:$D$1190,MATCH(B612,Historical!$B$7:$B$1192,0))-1)*100)</f>
        <v>1.6393442622950838</v>
      </c>
      <c r="T612" s="474">
        <f>IF(INDEX(Historical!$F$7:$F$1190,MATCH(B612,Historical!$B$7:$B$1192,0))=0,"n/a",((INDEX(Historical!$C$7:$C$1190,MATCH(B612,Historical!$B$7:$B$1192,0))/INDEX(Historical!$F$7:$F$1190,MATCH(B612,Historical!$B$7:$B$1192,0)))^(1/3)-1)*100)</f>
        <v>4.7126884130464397</v>
      </c>
      <c r="U612" s="474">
        <f>IF(INDEX(Historical!$H$7:$H$1190,MATCH(B612,Historical!$B$7:$B$1192,0))=0,"n/a",((INDEX(Historical!$C$7:$C$1190,MATCH(B612,Historical!$B$7:$B$1192,0))/INDEX(Historical!$H$7:$H$1190,MATCH(B612,Historical!$B$7:$B$1192,0)))^(1/5)-1)*100)</f>
        <v>10.286313147852999</v>
      </c>
      <c r="V612" s="474">
        <f>IF(INDEX(Historical!$M$7:$M$1190,MATCH(B612,Historical!$B$7:$B$1192,0))=0,"n/a",((INDEX(Historical!$C$7:$C$1190,MATCH(B612,Historical!$B$7:$B$1192,0))/INDEX(Historical!$M$7:$M$1190,MATCH(B612,Historical!$B$7:$B$1192,0)))^(1/10)-1)*100)</f>
        <v>10.916690020135311</v>
      </c>
      <c r="W612" s="475">
        <f t="shared" si="159"/>
        <v>0.94225567721354986</v>
      </c>
      <c r="X612" s="476">
        <f t="shared" si="160"/>
        <v>10.084620733189215</v>
      </c>
      <c r="Y612" s="439"/>
      <c r="Z612" s="430">
        <f t="shared" si="161"/>
        <v>56.823266219239379</v>
      </c>
      <c r="AA612" s="581">
        <f t="shared" si="162"/>
        <v>12.038031319910516</v>
      </c>
      <c r="AB612" s="406">
        <v>12</v>
      </c>
      <c r="AC612" s="568">
        <v>8.94</v>
      </c>
      <c r="AD612" s="568">
        <v>17.440000000000001</v>
      </c>
      <c r="AE612" s="568">
        <v>3.33</v>
      </c>
      <c r="AF612" s="568">
        <v>2.2400000000000002</v>
      </c>
      <c r="AG612" s="568">
        <v>19.39</v>
      </c>
      <c r="AH612" s="568">
        <v>-1.55</v>
      </c>
      <c r="AI612" s="568">
        <v>4.1300000000000008</v>
      </c>
      <c r="AJ612" s="568">
        <v>1.02</v>
      </c>
      <c r="AK612" s="568">
        <v>0.69</v>
      </c>
      <c r="AL612" s="576">
        <v>23650</v>
      </c>
      <c r="AM612" s="571">
        <v>1.82</v>
      </c>
      <c r="AN612" s="568">
        <v>0.05</v>
      </c>
      <c r="AO612" s="510">
        <f t="shared" si="163"/>
        <v>2.9685940375689466</v>
      </c>
      <c r="AP612" s="511">
        <f t="shared" si="164"/>
        <v>15.006625357479463</v>
      </c>
      <c r="AQ612" s="582">
        <f t="shared" si="165"/>
        <v>9.473873405889389</v>
      </c>
      <c r="AR612" s="430">
        <f>INDEX(Historical!$C$7:$C$1190,MATCH(B612,Historical!$B$7:$B$1214,0))*IF(AH612="n/a",1.03,IF(AH612&lt;0,1.01,IF(AH612&gt;10,1.1,(1+AH612/100))))</f>
        <v>5.0095999999999998</v>
      </c>
      <c r="AS612" s="581">
        <f t="shared" si="166"/>
        <v>5.21649648</v>
      </c>
      <c r="AT612" s="581">
        <f t="shared" si="171"/>
        <v>5.2524903057119996</v>
      </c>
      <c r="AU612" s="581">
        <f t="shared" si="171"/>
        <v>5.2887324888214122</v>
      </c>
      <c r="AV612" s="581">
        <f t="shared" si="171"/>
        <v>5.3252247429942798</v>
      </c>
      <c r="AW612" s="430">
        <f t="shared" si="167"/>
        <v>26.09254401752769</v>
      </c>
      <c r="AX612" s="516">
        <f t="shared" si="168"/>
        <v>24.245069705935411</v>
      </c>
      <c r="AY612" s="606">
        <v>1.53</v>
      </c>
      <c r="AZ612" s="571">
        <v>38.24</v>
      </c>
      <c r="BA612" s="571">
        <v>-14.46</v>
      </c>
      <c r="BB612" s="571">
        <v>3.93</v>
      </c>
      <c r="BC612" s="571">
        <v>3.85</v>
      </c>
      <c r="BD612" s="591"/>
      <c r="BE612" s="421">
        <v>1987</v>
      </c>
      <c r="BF612" s="421">
        <f t="shared" si="170"/>
        <v>4</v>
      </c>
      <c r="BG612" s="578">
        <v>14.48</v>
      </c>
      <c r="BH612" t="s">
        <v>3876</v>
      </c>
      <c r="BI612" t="s">
        <v>3877</v>
      </c>
    </row>
    <row r="613" spans="1:61" s="8" customFormat="1" ht="12.75" customHeight="1" x14ac:dyDescent="0.25">
      <c r="A613" s="95" t="s">
        <v>4537</v>
      </c>
      <c r="B613" s="409" t="s">
        <v>1619</v>
      </c>
      <c r="C613" s="734" t="s">
        <v>107</v>
      </c>
      <c r="D613" s="734" t="s">
        <v>3652</v>
      </c>
      <c r="E613" s="504">
        <v>13</v>
      </c>
      <c r="F613" s="33">
        <v>404</v>
      </c>
      <c r="G613" s="33" t="s">
        <v>105</v>
      </c>
      <c r="H613" s="33" t="s">
        <v>105</v>
      </c>
      <c r="I613" s="573">
        <v>81.5</v>
      </c>
      <c r="J613" s="430">
        <f t="shared" si="156"/>
        <v>2.4539877300613497</v>
      </c>
      <c r="K613" s="575">
        <v>0.5</v>
      </c>
      <c r="L613" s="406">
        <v>4</v>
      </c>
      <c r="M613" s="423">
        <f t="shared" si="157"/>
        <v>2</v>
      </c>
      <c r="N613" s="183" t="s">
        <v>150</v>
      </c>
      <c r="O613" s="505">
        <v>0.43</v>
      </c>
      <c r="P613" s="422">
        <v>45727</v>
      </c>
      <c r="Q613" s="422">
        <v>45741</v>
      </c>
      <c r="R613" s="423">
        <f t="shared" si="158"/>
        <v>16.279069767441861</v>
      </c>
      <c r="S613" s="474">
        <f>IF(INDEX(Historical!$D$7:$D$1190,MATCH(B613,Historical!$B$7:$B$1192,0))=0,"n/a",(INDEX(Historical!$C$7:$C$1190,MATCH(B613,Historical!$B$7:$B$1192,0))/INDEX(Historical!$D$7:$D$1190,MATCH(B613,Historical!$B$7:$B$1192,0))-1)*100)</f>
        <v>13.157894736842103</v>
      </c>
      <c r="T613" s="474">
        <f>IF(INDEX(Historical!$F$7:$F$1190,MATCH(B613,Historical!$B$7:$B$1192,0))=0,"n/a",((INDEX(Historical!$C$7:$C$1190,MATCH(B613,Historical!$B$7:$B$1192,0))/INDEX(Historical!$F$7:$F$1190,MATCH(B613,Historical!$B$7:$B$1192,0)))^(1/3)-1)*100)</f>
        <v>12.749787911711174</v>
      </c>
      <c r="U613" s="474">
        <f>IF(INDEX(Historical!$H$7:$H$1190,MATCH(B613,Historical!$B$7:$B$1192,0))=0,"n/a",((INDEX(Historical!$C$7:$C$1190,MATCH(B613,Historical!$B$7:$B$1192,0))/INDEX(Historical!$H$7:$H$1190,MATCH(B613,Historical!$B$7:$B$1192,0)))^(1/5)-1)*100)</f>
        <v>11.456573996486764</v>
      </c>
      <c r="V613" s="474">
        <f>IF(INDEX(Historical!$M$7:$M$1190,MATCH(B613,Historical!$B$7:$B$1192,0))=0,"n/a",((INDEX(Historical!$C$7:$C$1190,MATCH(B613,Historical!$B$7:$B$1192,0))/INDEX(Historical!$M$7:$M$1190,MATCH(B613,Historical!$B$7:$B$1192,0)))^(1/10)-1)*100)</f>
        <v>15.703593010346783</v>
      </c>
      <c r="W613" s="475">
        <f t="shared" si="159"/>
        <v>0.72955112813597867</v>
      </c>
      <c r="X613" s="476" t="str">
        <f t="shared" si="160"/>
        <v>n/a</v>
      </c>
      <c r="Y613" s="441"/>
      <c r="Z613" s="430" t="str">
        <f t="shared" si="161"/>
        <v>n/a</v>
      </c>
      <c r="AA613" s="581" t="str">
        <f t="shared" si="162"/>
        <v>n/a</v>
      </c>
      <c r="AB613" s="406">
        <v>12</v>
      </c>
      <c r="AC613" s="568" t="s">
        <v>135</v>
      </c>
      <c r="AD613" s="568" t="s">
        <v>135</v>
      </c>
      <c r="AE613" s="568" t="s">
        <v>135</v>
      </c>
      <c r="AF613" s="568" t="s">
        <v>135</v>
      </c>
      <c r="AG613" s="568" t="s">
        <v>135</v>
      </c>
      <c r="AH613" s="568" t="s">
        <v>135</v>
      </c>
      <c r="AI613" s="568" t="s">
        <v>135</v>
      </c>
      <c r="AJ613" s="568" t="s">
        <v>135</v>
      </c>
      <c r="AK613" s="568" t="s">
        <v>135</v>
      </c>
      <c r="AL613" s="576" t="s">
        <v>135</v>
      </c>
      <c r="AM613" s="571" t="s">
        <v>135</v>
      </c>
      <c r="AN613" s="568" t="s">
        <v>135</v>
      </c>
      <c r="AO613" s="510" t="str">
        <f t="shared" si="163"/>
        <v>n/a</v>
      </c>
      <c r="AP613" s="511">
        <f t="shared" si="164"/>
        <v>13.910561726548114</v>
      </c>
      <c r="AQ613" s="582" t="str">
        <f t="shared" si="165"/>
        <v>n/a</v>
      </c>
      <c r="AR613" s="430">
        <f>INDEX(Historical!$C$7:$C$1190,MATCH(B613,Historical!$B$7:$B$1214,0))*IF(AH613="n/a",1.03,IF(AH613&lt;0,1.01,IF(AH613&gt;10,1.1,(1+AH613/100))))</f>
        <v>1.7716000000000001</v>
      </c>
      <c r="AS613" s="581">
        <f t="shared" si="166"/>
        <v>1.824748</v>
      </c>
      <c r="AT613" s="581">
        <f t="shared" si="171"/>
        <v>1.8794904400000001</v>
      </c>
      <c r="AU613" s="581">
        <f t="shared" si="171"/>
        <v>1.9358751532000003</v>
      </c>
      <c r="AV613" s="581">
        <f t="shared" si="171"/>
        <v>1.9939514077960003</v>
      </c>
      <c r="AW613" s="430">
        <f t="shared" si="167"/>
        <v>9.4056650009960006</v>
      </c>
      <c r="AX613" s="516">
        <f t="shared" si="168"/>
        <v>11.54069325275583</v>
      </c>
      <c r="AY613" s="606" t="s">
        <v>135</v>
      </c>
      <c r="AZ613" s="571" t="s">
        <v>135</v>
      </c>
      <c r="BA613" s="571" t="s">
        <v>135</v>
      </c>
      <c r="BB613" s="571" t="s">
        <v>135</v>
      </c>
      <c r="BC613" s="571" t="s">
        <v>135</v>
      </c>
      <c r="BD613" s="591" t="s">
        <v>3601</v>
      </c>
      <c r="BE613" s="421">
        <v>2013</v>
      </c>
      <c r="BF613" s="421">
        <f t="shared" si="170"/>
        <v>1</v>
      </c>
      <c r="BG613" s="578" t="s">
        <v>135</v>
      </c>
      <c r="BH613" t="s">
        <v>3876</v>
      </c>
      <c r="BI613" t="s">
        <v>3877</v>
      </c>
    </row>
    <row r="614" spans="1:61" s="8" customFormat="1" ht="12.75" customHeight="1" x14ac:dyDescent="0.25">
      <c r="A614" s="95" t="s">
        <v>4538</v>
      </c>
      <c r="B614" s="409" t="s">
        <v>784</v>
      </c>
      <c r="C614" s="734" t="s">
        <v>107</v>
      </c>
      <c r="D614" s="734" t="s">
        <v>117</v>
      </c>
      <c r="E614" s="504">
        <v>21</v>
      </c>
      <c r="F614" s="33">
        <v>193</v>
      </c>
      <c r="G614" s="33" t="s">
        <v>114</v>
      </c>
      <c r="H614" s="33" t="s">
        <v>114</v>
      </c>
      <c r="I614" s="573">
        <v>271.51</v>
      </c>
      <c r="J614" s="430">
        <f t="shared" si="156"/>
        <v>1.6205664616404554</v>
      </c>
      <c r="K614" s="575">
        <v>1.1000000000000001</v>
      </c>
      <c r="L614" s="406">
        <v>4</v>
      </c>
      <c r="M614" s="423">
        <f t="shared" si="157"/>
        <v>4.4000000000000004</v>
      </c>
      <c r="N614" s="183" t="s">
        <v>150</v>
      </c>
      <c r="O614" s="505">
        <v>1.05</v>
      </c>
      <c r="P614" s="422">
        <v>45818</v>
      </c>
      <c r="Q614" s="422">
        <v>45838</v>
      </c>
      <c r="R614" s="423">
        <f t="shared" si="158"/>
        <v>4.7619047619047654</v>
      </c>
      <c r="S614" s="474">
        <f>IF(INDEX(Historical!$D$7:$D$1190,MATCH(B614,Historical!$B$7:$B$1192,0))=0,"n/a",(INDEX(Historical!$C$7:$C$1190,MATCH(B614,Historical!$B$7:$B$1192,0))/INDEX(Historical!$D$7:$D$1190,MATCH(B614,Historical!$B$7:$B$1192,0))-1)*100)</f>
        <v>5.5979643765903253</v>
      </c>
      <c r="T614" s="474">
        <f>IF(INDEX(Historical!$F$7:$F$1190,MATCH(B614,Historical!$B$7:$B$1192,0))=0,"n/a",((INDEX(Historical!$C$7:$C$1190,MATCH(B614,Historical!$B$7:$B$1192,0))/INDEX(Historical!$F$7:$F$1190,MATCH(B614,Historical!$B$7:$B$1192,0)))^(1/3)-1)*100)</f>
        <v>5.9434772777803069</v>
      </c>
      <c r="U614" s="474">
        <f>IF(INDEX(Historical!$H$7:$H$1190,MATCH(B614,Historical!$B$7:$B$1192,0))=0,"n/a",((INDEX(Historical!$C$7:$C$1190,MATCH(B614,Historical!$B$7:$B$1192,0))/INDEX(Historical!$H$7:$H$1190,MATCH(B614,Historical!$B$7:$B$1192,0)))^(1/5)-1)*100)</f>
        <v>5.1402765183951704</v>
      </c>
      <c r="V614" s="474">
        <f>IF(INDEX(Historical!$M$7:$M$1190,MATCH(B614,Historical!$B$7:$B$1192,0))=0,"n/a",((INDEX(Historical!$C$7:$C$1190,MATCH(B614,Historical!$B$7:$B$1192,0))/INDEX(Historical!$M$7:$M$1190,MATCH(B614,Historical!$B$7:$B$1192,0)))^(1/10)-1)*100)</f>
        <v>6.7974697961737496</v>
      </c>
      <c r="W614" s="475">
        <f t="shared" si="159"/>
        <v>0.75620439259452066</v>
      </c>
      <c r="X614" s="476">
        <f t="shared" si="160"/>
        <v>0.30798541152757164</v>
      </c>
      <c r="Y614" s="405"/>
      <c r="Z614" s="430">
        <f t="shared" si="161"/>
        <v>19.46041574524547</v>
      </c>
      <c r="AA614" s="581">
        <f t="shared" si="162"/>
        <v>12.008403361344538</v>
      </c>
      <c r="AB614" s="406">
        <v>12</v>
      </c>
      <c r="AC614" s="568">
        <v>22.61</v>
      </c>
      <c r="AD614" s="568">
        <v>1.52</v>
      </c>
      <c r="AE614" s="568">
        <v>1.28</v>
      </c>
      <c r="AF614" s="568">
        <v>2.0699999999999998</v>
      </c>
      <c r="AG614" s="568">
        <v>19.29</v>
      </c>
      <c r="AH614" s="568">
        <v>2.27</v>
      </c>
      <c r="AI614" s="568">
        <v>15.590000000000002</v>
      </c>
      <c r="AJ614" s="568">
        <v>16.689999999999998</v>
      </c>
      <c r="AK614" s="568">
        <v>7.9200000000000008</v>
      </c>
      <c r="AL614" s="576">
        <v>61130</v>
      </c>
      <c r="AM614" s="571">
        <v>0.43</v>
      </c>
      <c r="AN614" s="568">
        <v>0.27</v>
      </c>
      <c r="AO614" s="510">
        <f t="shared" si="163"/>
        <v>-5.2475603813089116</v>
      </c>
      <c r="AP614" s="511">
        <f t="shared" si="164"/>
        <v>6.7608429800356262</v>
      </c>
      <c r="AQ614" s="582">
        <f t="shared" si="165"/>
        <v>5.1081875613739891</v>
      </c>
      <c r="AR614" s="430">
        <f>INDEX(Historical!$C$7:$C$1190,MATCH(B614,Historical!$B$7:$B$1214,0))*IF(AH614="n/a",1.03,IF(AH614&lt;0,1.01,IF(AH614&gt;10,1.1,(1+AH614/100))))</f>
        <v>4.244205</v>
      </c>
      <c r="AS614" s="581">
        <f t="shared" si="166"/>
        <v>4.6686255000000001</v>
      </c>
      <c r="AT614" s="581">
        <f t="shared" si="171"/>
        <v>5.0383806395999997</v>
      </c>
      <c r="AU614" s="581">
        <f t="shared" si="171"/>
        <v>5.4374203862563197</v>
      </c>
      <c r="AV614" s="581">
        <f t="shared" si="171"/>
        <v>5.8680640808478195</v>
      </c>
      <c r="AW614" s="430">
        <f t="shared" si="167"/>
        <v>25.256695606704138</v>
      </c>
      <c r="AX614" s="516">
        <f t="shared" si="168"/>
        <v>9.3023076891105809</v>
      </c>
      <c r="AY614" s="606">
        <v>0.54</v>
      </c>
      <c r="AZ614" s="571">
        <v>22.18</v>
      </c>
      <c r="BA614" s="571">
        <v>-2.7</v>
      </c>
      <c r="BB614" s="571">
        <v>2.9000000000000004</v>
      </c>
      <c r="BC614" s="571">
        <v>5.48</v>
      </c>
      <c r="BD614" s="591"/>
      <c r="BE614" s="421">
        <v>2005</v>
      </c>
      <c r="BF614" s="421">
        <f t="shared" si="170"/>
        <v>2</v>
      </c>
      <c r="BG614" s="578">
        <v>4.22</v>
      </c>
      <c r="BH614" t="s">
        <v>3876</v>
      </c>
      <c r="BI614" t="s">
        <v>3877</v>
      </c>
    </row>
    <row r="615" spans="1:61" s="8" customFormat="1" ht="12.75" customHeight="1" x14ac:dyDescent="0.25">
      <c r="A615" s="95" t="s">
        <v>4539</v>
      </c>
      <c r="B615" s="409" t="s">
        <v>1605</v>
      </c>
      <c r="C615" s="734" t="s">
        <v>107</v>
      </c>
      <c r="D615" s="734" t="s">
        <v>3646</v>
      </c>
      <c r="E615" s="504">
        <v>13</v>
      </c>
      <c r="F615" s="33">
        <v>413</v>
      </c>
      <c r="G615" s="33" t="s">
        <v>105</v>
      </c>
      <c r="H615" s="33" t="s">
        <v>105</v>
      </c>
      <c r="I615" s="573">
        <v>33.450000000000003</v>
      </c>
      <c r="J615" s="430">
        <f t="shared" si="156"/>
        <v>3.109118086696562</v>
      </c>
      <c r="K615" s="575">
        <v>0.26</v>
      </c>
      <c r="L615" s="406">
        <v>4</v>
      </c>
      <c r="M615" s="423">
        <f t="shared" si="157"/>
        <v>1.04</v>
      </c>
      <c r="N615" s="183" t="s">
        <v>492</v>
      </c>
      <c r="O615" s="505">
        <v>0.25</v>
      </c>
      <c r="P615" s="422">
        <v>45786</v>
      </c>
      <c r="Q615" s="422">
        <v>45800</v>
      </c>
      <c r="R615" s="423">
        <f t="shared" si="158"/>
        <v>4.0000000000000036</v>
      </c>
      <c r="S615" s="474">
        <f>IF(INDEX(Historical!$D$7:$D$1190,MATCH(B615,Historical!$B$7:$B$1192,0))=0,"n/a",(INDEX(Historical!$C$7:$C$1190,MATCH(B615,Historical!$B$7:$B$1192,0))/INDEX(Historical!$D$7:$D$1190,MATCH(B615,Historical!$B$7:$B$1192,0))-1)*100)</f>
        <v>5.4347826086956541</v>
      </c>
      <c r="T615" s="474">
        <f>IF(INDEX(Historical!$F$7:$F$1190,MATCH(B615,Historical!$B$7:$B$1192,0))=0,"n/a",((INDEX(Historical!$C$7:$C$1190,MATCH(B615,Historical!$B$7:$B$1192,0))/INDEX(Historical!$F$7:$F$1190,MATCH(B615,Historical!$B$7:$B$1192,0)))^(1/3)-1)*100)</f>
        <v>4.9133648112029693</v>
      </c>
      <c r="U615" s="474">
        <f>IF(INDEX(Historical!$H$7:$H$1190,MATCH(B615,Historical!$B$7:$B$1192,0))=0,"n/a",((INDEX(Historical!$C$7:$C$1190,MATCH(B615,Historical!$B$7:$B$1192,0))/INDEX(Historical!$H$7:$H$1190,MATCH(B615,Historical!$B$7:$B$1192,0)))^(1/5)-1)*100)</f>
        <v>10.083973415839221</v>
      </c>
      <c r="V615" s="474">
        <f>IF(INDEX(Historical!$M$7:$M$1190,MATCH(B615,Historical!$B$7:$B$1192,0))=0,"n/a",((INDEX(Historical!$C$7:$C$1190,MATCH(B615,Historical!$B$7:$B$1192,0))/INDEX(Historical!$M$7:$M$1190,MATCH(B615,Historical!$B$7:$B$1192,0)))^(1/10)-1)*100)</f>
        <v>18.345002432231048</v>
      </c>
      <c r="W615" s="475">
        <f t="shared" si="159"/>
        <v>0.54968504109447791</v>
      </c>
      <c r="X615" s="476">
        <f t="shared" si="160"/>
        <v>8.6930805308958803</v>
      </c>
      <c r="Y615" s="439" t="s">
        <v>3501</v>
      </c>
      <c r="Z615" s="430">
        <f t="shared" si="161"/>
        <v>30.588235294117649</v>
      </c>
      <c r="AA615" s="581">
        <f t="shared" si="162"/>
        <v>9.8382352941176485</v>
      </c>
      <c r="AB615" s="406">
        <v>12</v>
      </c>
      <c r="AC615" s="568">
        <v>3.4</v>
      </c>
      <c r="AD615" s="568" t="s">
        <v>135</v>
      </c>
      <c r="AE615" s="568">
        <v>2.36</v>
      </c>
      <c r="AF615" s="568">
        <v>1.03</v>
      </c>
      <c r="AG615" s="568">
        <v>10.870000000000001</v>
      </c>
      <c r="AH615" s="568" t="s">
        <v>135</v>
      </c>
      <c r="AI615" s="568" t="s">
        <v>135</v>
      </c>
      <c r="AJ615" s="568">
        <v>1.1599999999999999</v>
      </c>
      <c r="AK615" s="568" t="s">
        <v>135</v>
      </c>
      <c r="AL615" s="576">
        <v>264.16000000000003</v>
      </c>
      <c r="AM615" s="571">
        <v>5.96</v>
      </c>
      <c r="AN615" s="568">
        <v>0.08</v>
      </c>
      <c r="AO615" s="510">
        <f t="shared" si="163"/>
        <v>3.3548562084181341</v>
      </c>
      <c r="AP615" s="511">
        <f t="shared" si="164"/>
        <v>13.193091502535783</v>
      </c>
      <c r="AQ615" s="582">
        <f t="shared" si="165"/>
        <v>-32.890198255425616</v>
      </c>
      <c r="AR615" s="430">
        <f>INDEX(Historical!$C$7:$C$1190,MATCH(B615,Historical!$B$7:$B$1214,0))*IF(AH615="n/a",1.03,IF(AH615&lt;0,1.01,IF(AH615&gt;10,1.1,(1+AH615/100))))</f>
        <v>0.99909999999999999</v>
      </c>
      <c r="AS615" s="581">
        <f t="shared" si="166"/>
        <v>1.0290729999999999</v>
      </c>
      <c r="AT615" s="581">
        <f t="shared" si="171"/>
        <v>1.0599451899999999</v>
      </c>
      <c r="AU615" s="581">
        <f t="shared" si="171"/>
        <v>1.0917435457</v>
      </c>
      <c r="AV615" s="581">
        <f t="shared" si="171"/>
        <v>1.124495852071</v>
      </c>
      <c r="AW615" s="430">
        <f t="shared" si="167"/>
        <v>5.3043575877709994</v>
      </c>
      <c r="AX615" s="516">
        <f t="shared" si="168"/>
        <v>15.857571263889383</v>
      </c>
      <c r="AY615" s="606">
        <v>0.49</v>
      </c>
      <c r="AZ615" s="571">
        <v>21.6</v>
      </c>
      <c r="BA615" s="571">
        <v>-4.29</v>
      </c>
      <c r="BB615" s="571">
        <v>3.83</v>
      </c>
      <c r="BC615" s="571">
        <v>7.59</v>
      </c>
      <c r="BD615" s="591"/>
      <c r="BE615" s="421">
        <v>2013</v>
      </c>
      <c r="BF615" s="421">
        <f t="shared" si="170"/>
        <v>1</v>
      </c>
      <c r="BG615" s="578">
        <v>1.4000000000000001</v>
      </c>
      <c r="BH615" t="s">
        <v>3876</v>
      </c>
      <c r="BI615" t="s">
        <v>3877</v>
      </c>
    </row>
    <row r="616" spans="1:61" s="8" customFormat="1" ht="12.75" customHeight="1" x14ac:dyDescent="0.25">
      <c r="A616" s="8" t="s">
        <v>1610</v>
      </c>
      <c r="B616" s="409" t="s">
        <v>1611</v>
      </c>
      <c r="C616" s="734" t="s">
        <v>243</v>
      </c>
      <c r="D616" s="734" t="s">
        <v>3634</v>
      </c>
      <c r="E616" s="504">
        <v>16</v>
      </c>
      <c r="F616" s="33">
        <v>249</v>
      </c>
      <c r="G616" s="33" t="s">
        <v>105</v>
      </c>
      <c r="H616" s="33" t="s">
        <v>105</v>
      </c>
      <c r="I616" s="573">
        <v>61.76</v>
      </c>
      <c r="J616" s="430">
        <f t="shared" si="156"/>
        <v>1.4896373056994821</v>
      </c>
      <c r="K616" s="575">
        <v>0.23</v>
      </c>
      <c r="L616" s="406">
        <v>4</v>
      </c>
      <c r="M616" s="423">
        <f t="shared" si="157"/>
        <v>0.92</v>
      </c>
      <c r="N616" s="183" t="s">
        <v>749</v>
      </c>
      <c r="O616" s="505">
        <v>0.22</v>
      </c>
      <c r="P616" s="422">
        <v>45714</v>
      </c>
      <c r="Q616" s="422">
        <v>45727</v>
      </c>
      <c r="R616" s="423">
        <f t="shared" si="158"/>
        <v>4.5454545454545494</v>
      </c>
      <c r="S616" s="474">
        <f>IF(INDEX(Historical!$D$7:$D$1190,MATCH(B616,Historical!$B$7:$B$1192,0))=0,"n/a",(INDEX(Historical!$C$7:$C$1190,MATCH(B616,Historical!$B$7:$B$1192,0))/INDEX(Historical!$D$7:$D$1190,MATCH(B616,Historical!$B$7:$B$1192,0))-1)*100)</f>
        <v>6.7961165048543659</v>
      </c>
      <c r="T616" s="474">
        <f>IF(INDEX(Historical!$F$7:$F$1190,MATCH(B616,Historical!$B$7:$B$1192,0))=0,"n/a",((INDEX(Historical!$C$7:$C$1190,MATCH(B616,Historical!$B$7:$B$1192,0))/INDEX(Historical!$F$7:$F$1190,MATCH(B616,Historical!$B$7:$B$1192,0)))^(1/3)-1)*100)</f>
        <v>28.369873679050926</v>
      </c>
      <c r="U616" s="474">
        <f>IF(INDEX(Historical!$H$7:$H$1190,MATCH(B616,Historical!$B$7:$B$1192,0))=0,"n/a",((INDEX(Historical!$C$7:$C$1190,MATCH(B616,Historical!$B$7:$B$1192,0))/INDEX(Historical!$H$7:$H$1190,MATCH(B616,Historical!$B$7:$B$1192,0)))^(1/5)-1)*100)</f>
        <v>26.46861242069145</v>
      </c>
      <c r="V616" s="474">
        <f>IF(INDEX(Historical!$M$7:$M$1190,MATCH(B616,Historical!$B$7:$B$1192,0))=0,"n/a",((INDEX(Historical!$C$7:$C$1190,MATCH(B616,Historical!$B$7:$B$1192,0))/INDEX(Historical!$M$7:$M$1190,MATCH(B616,Historical!$B$7:$B$1192,0)))^(1/10)-1)*100)</f>
        <v>21.84628268014994</v>
      </c>
      <c r="W616" s="475">
        <f t="shared" si="159"/>
        <v>1.211584268509968</v>
      </c>
      <c r="X616" s="476">
        <f t="shared" si="160"/>
        <v>1.5588110966249382</v>
      </c>
      <c r="Y616" s="405"/>
      <c r="Z616" s="430">
        <f t="shared" si="161"/>
        <v>45.320197044334982</v>
      </c>
      <c r="AA616" s="581">
        <f t="shared" si="162"/>
        <v>30.423645320197046</v>
      </c>
      <c r="AB616" s="406">
        <v>12</v>
      </c>
      <c r="AC616" s="568">
        <v>2.0299999999999998</v>
      </c>
      <c r="AD616" s="568">
        <v>3.7</v>
      </c>
      <c r="AE616" s="568">
        <v>2.16</v>
      </c>
      <c r="AF616" s="568">
        <v>13.14</v>
      </c>
      <c r="AG616" s="568">
        <v>45.34</v>
      </c>
      <c r="AH616" s="568">
        <v>3.17</v>
      </c>
      <c r="AI616" s="568">
        <v>10.57</v>
      </c>
      <c r="AJ616" s="568">
        <v>16.98</v>
      </c>
      <c r="AK616" s="568">
        <v>8.2000000000000011</v>
      </c>
      <c r="AL616" s="576">
        <v>32729.999999999996</v>
      </c>
      <c r="AM616" s="571">
        <v>0.33</v>
      </c>
      <c r="AN616" s="568">
        <v>2.23</v>
      </c>
      <c r="AO616" s="510">
        <f t="shared" si="163"/>
        <v>-2.4653955938061145</v>
      </c>
      <c r="AP616" s="511">
        <f t="shared" si="164"/>
        <v>27.958249726390932</v>
      </c>
      <c r="AQ616" s="582">
        <f t="shared" si="165"/>
        <v>321.5140432654062</v>
      </c>
      <c r="AR616" s="430">
        <f>INDEX(Historical!$C$7:$C$1190,MATCH(B616,Historical!$B$7:$B$1214,0))*IF(AH616="n/a",1.03,IF(AH616&lt;0,1.01,IF(AH616&gt;10,1.1,(1+AH616/100))))</f>
        <v>0.90789600000000004</v>
      </c>
      <c r="AS616" s="581">
        <f t="shared" si="166"/>
        <v>0.99868560000000017</v>
      </c>
      <c r="AT616" s="581">
        <f t="shared" si="171"/>
        <v>1.0805778192000002</v>
      </c>
      <c r="AU616" s="581">
        <f t="shared" si="171"/>
        <v>1.1691852003744003</v>
      </c>
      <c r="AV616" s="581">
        <f t="shared" si="171"/>
        <v>1.2650583868051013</v>
      </c>
      <c r="AW616" s="430">
        <f t="shared" si="167"/>
        <v>5.421403006379502</v>
      </c>
      <c r="AX616" s="516">
        <f t="shared" si="168"/>
        <v>8.778178442971992</v>
      </c>
      <c r="AY616" s="606">
        <v>0.76</v>
      </c>
      <c r="AZ616" s="571">
        <v>31.819999999999997</v>
      </c>
      <c r="BA616" s="571">
        <v>-3.4799999999999995</v>
      </c>
      <c r="BB616" s="571">
        <v>6.49</v>
      </c>
      <c r="BC616" s="571">
        <v>13.01</v>
      </c>
      <c r="BD616" s="591"/>
      <c r="BE616" s="421">
        <v>2010</v>
      </c>
      <c r="BF616" s="421">
        <f t="shared" si="170"/>
        <v>1</v>
      </c>
      <c r="BG616" s="578">
        <v>10.69</v>
      </c>
      <c r="BH616" t="s">
        <v>3876</v>
      </c>
      <c r="BI616" t="s">
        <v>3877</v>
      </c>
    </row>
    <row r="617" spans="1:61" s="8" customFormat="1" ht="12.75" customHeight="1" x14ac:dyDescent="0.25">
      <c r="A617" s="95" t="s">
        <v>4540</v>
      </c>
      <c r="B617" s="409" t="s">
        <v>1625</v>
      </c>
      <c r="C617" s="734" t="s">
        <v>127</v>
      </c>
      <c r="D617" s="734" t="s">
        <v>3642</v>
      </c>
      <c r="E617" s="504">
        <v>12</v>
      </c>
      <c r="F617" s="33">
        <v>436</v>
      </c>
      <c r="G617" s="33" t="s">
        <v>36</v>
      </c>
      <c r="H617" s="33" t="s">
        <v>114</v>
      </c>
      <c r="I617" s="573">
        <v>56.78</v>
      </c>
      <c r="J617" s="430">
        <f t="shared" si="156"/>
        <v>3.5223670306445931</v>
      </c>
      <c r="K617" s="575">
        <v>0.5</v>
      </c>
      <c r="L617" s="406">
        <v>4</v>
      </c>
      <c r="M617" s="423">
        <f t="shared" si="157"/>
        <v>2</v>
      </c>
      <c r="N617" s="183" t="s">
        <v>147</v>
      </c>
      <c r="O617" s="505">
        <v>0.49</v>
      </c>
      <c r="P617" s="422">
        <v>45625</v>
      </c>
      <c r="Q617" s="422">
        <v>45639</v>
      </c>
      <c r="R617" s="423">
        <f t="shared" si="158"/>
        <v>2.0408163265306141</v>
      </c>
      <c r="S617" s="474">
        <f>IF(INDEX(Historical!$D$7:$D$1190,MATCH(B617,Historical!$B$7:$B$1192,0))=0,"n/a",(INDEX(Historical!$C$7:$C$1190,MATCH(B617,Historical!$B$7:$B$1192,0))/INDEX(Historical!$D$7:$D$1190,MATCH(B617,Historical!$B$7:$B$1192,0))-1)*100)</f>
        <v>2.0725388601036343</v>
      </c>
      <c r="T617" s="474">
        <f>IF(INDEX(Historical!$F$7:$F$1190,MATCH(B617,Historical!$B$7:$B$1192,0))=0,"n/a",((INDEX(Historical!$C$7:$C$1190,MATCH(B617,Historical!$B$7:$B$1192,0))/INDEX(Historical!$F$7:$F$1190,MATCH(B617,Historical!$B$7:$B$1192,0)))^(1/3)-1)*100)</f>
        <v>3.1495310200376103</v>
      </c>
      <c r="U617" s="474">
        <f>IF(INDEX(Historical!$H$7:$H$1190,MATCH(B617,Historical!$B$7:$B$1192,0))=0,"n/a",((INDEX(Historical!$C$7:$C$1190,MATCH(B617,Historical!$B$7:$B$1192,0))/INDEX(Historical!$H$7:$H$1190,MATCH(B617,Historical!$B$7:$B$1192,0)))^(1/5)-1)*100)</f>
        <v>4.9802369027518223</v>
      </c>
      <c r="V617" s="474">
        <f>IF(INDEX(Historical!$M$7:$M$1190,MATCH(B617,Historical!$B$7:$B$1192,0))=0,"n/a",((INDEX(Historical!$C$7:$C$1190,MATCH(B617,Historical!$B$7:$B$1192,0))/INDEX(Historical!$M$7:$M$1190,MATCH(B617,Historical!$B$7:$B$1192,0)))^(1/10)-1)*100)</f>
        <v>19.745247652368558</v>
      </c>
      <c r="W617" s="475">
        <f t="shared" si="159"/>
        <v>0.25222458540065024</v>
      </c>
      <c r="X617" s="476" t="str">
        <f t="shared" si="160"/>
        <v>n/a</v>
      </c>
      <c r="Y617" s="574"/>
      <c r="Z617" s="430">
        <f t="shared" si="161"/>
        <v>88.888888888888886</v>
      </c>
      <c r="AA617" s="581">
        <f t="shared" si="162"/>
        <v>25.235555555555557</v>
      </c>
      <c r="AB617" s="406">
        <v>9</v>
      </c>
      <c r="AC617" s="568">
        <v>2.25</v>
      </c>
      <c r="AD617" s="568">
        <v>1.68</v>
      </c>
      <c r="AE617" s="568">
        <v>0.37</v>
      </c>
      <c r="AF617" s="568">
        <v>1.08</v>
      </c>
      <c r="AG617" s="568">
        <v>4.3099999999999996</v>
      </c>
      <c r="AH617" s="568">
        <v>23.66</v>
      </c>
      <c r="AI617" s="568">
        <v>3.8600000000000003</v>
      </c>
      <c r="AJ617" s="568">
        <v>-16.009999999999998</v>
      </c>
      <c r="AK617" s="568">
        <v>15</v>
      </c>
      <c r="AL617" s="576">
        <v>19800</v>
      </c>
      <c r="AM617" s="571">
        <v>20.169999999999998</v>
      </c>
      <c r="AN617" s="568">
        <v>0.49</v>
      </c>
      <c r="AO617" s="510">
        <f t="shared" si="163"/>
        <v>-16.732951622159142</v>
      </c>
      <c r="AP617" s="511">
        <f t="shared" si="164"/>
        <v>8.502603933396415</v>
      </c>
      <c r="AQ617" s="582">
        <f t="shared" si="165"/>
        <v>10.059377913318546</v>
      </c>
      <c r="AR617" s="430">
        <f>INDEX(Historical!$C$7:$C$1190,MATCH(B617,Historical!$B$7:$B$1214,0))*IF(AH617="n/a",1.03,IF(AH617&lt;0,1.01,IF(AH617&gt;10,1.1,(1+AH617/100))))</f>
        <v>2.1670000000000003</v>
      </c>
      <c r="AS617" s="581">
        <f t="shared" si="166"/>
        <v>2.2506462000000003</v>
      </c>
      <c r="AT617" s="581">
        <f t="shared" si="171"/>
        <v>2.4757108200000006</v>
      </c>
      <c r="AU617" s="581">
        <f t="shared" si="171"/>
        <v>2.723281902000001</v>
      </c>
      <c r="AV617" s="581">
        <f t="shared" si="171"/>
        <v>2.9956100922000015</v>
      </c>
      <c r="AW617" s="430">
        <f t="shared" si="167"/>
        <v>12.612249014200003</v>
      </c>
      <c r="AX617" s="516">
        <f t="shared" si="168"/>
        <v>22.212485054948932</v>
      </c>
      <c r="AY617" s="606">
        <v>0.57999999999999996</v>
      </c>
      <c r="AZ617" s="571">
        <v>9.51</v>
      </c>
      <c r="BA617" s="571">
        <v>-15.1</v>
      </c>
      <c r="BB617" s="571">
        <v>2.59</v>
      </c>
      <c r="BC617" s="571">
        <v>-2.31</v>
      </c>
      <c r="BD617" s="591"/>
      <c r="BE617" s="421">
        <v>2013</v>
      </c>
      <c r="BF617" s="421">
        <f t="shared" si="170"/>
        <v>1</v>
      </c>
      <c r="BG617" s="578">
        <v>2.11</v>
      </c>
      <c r="BH617" t="s">
        <v>3876</v>
      </c>
      <c r="BI617" t="s">
        <v>3877</v>
      </c>
    </row>
    <row r="618" spans="1:61" s="8" customFormat="1" ht="12.75" customHeight="1" x14ac:dyDescent="0.25">
      <c r="A618" s="577" t="s">
        <v>3860</v>
      </c>
      <c r="B618" s="409" t="s">
        <v>3861</v>
      </c>
      <c r="C618" s="734" t="s">
        <v>111</v>
      </c>
      <c r="D618" s="734" t="s">
        <v>1146</v>
      </c>
      <c r="E618" s="504">
        <v>5</v>
      </c>
      <c r="F618" s="33">
        <v>667</v>
      </c>
      <c r="G618" s="33" t="s">
        <v>105</v>
      </c>
      <c r="H618" s="33" t="s">
        <v>105</v>
      </c>
      <c r="I618" s="573">
        <v>415.6</v>
      </c>
      <c r="J618" s="430">
        <f t="shared" si="156"/>
        <v>0.90471607314725688</v>
      </c>
      <c r="K618" s="575">
        <v>0.94</v>
      </c>
      <c r="L618" s="406">
        <v>4</v>
      </c>
      <c r="M618" s="423">
        <f t="shared" si="157"/>
        <v>3.76</v>
      </c>
      <c r="N618" s="183" t="s">
        <v>311</v>
      </c>
      <c r="O618" s="505">
        <v>0.84</v>
      </c>
      <c r="P618" s="422">
        <v>45723</v>
      </c>
      <c r="Q618" s="422">
        <v>45737</v>
      </c>
      <c r="R618" s="423">
        <f t="shared" si="158"/>
        <v>11.904761904761903</v>
      </c>
      <c r="S618" s="474">
        <f>IF(INDEX(Historical!$D$7:$D$1190,MATCH(B618,Historical!$B$7:$B$1192,0))=0,"n/a",(INDEX(Historical!$C$7:$C$1190,MATCH(B618,Historical!$B$7:$B$1192,0))/INDEX(Historical!$D$7:$D$1190,MATCH(B618,Historical!$B$7:$B$1192,0))-1)*100)</f>
        <v>11.999999999999989</v>
      </c>
      <c r="T618" s="474">
        <f>IF(INDEX(Historical!$F$7:$F$1190,MATCH(B618,Historical!$B$7:$B$1192,0))=0,"n/a",((INDEX(Historical!$C$7:$C$1190,MATCH(B618,Historical!$B$7:$B$1192,0))/INDEX(Historical!$F$7:$F$1190,MATCH(B618,Historical!$B$7:$B$1192,0)))^(1/3)-1)*100)</f>
        <v>12.497384329224825</v>
      </c>
      <c r="U618" s="474">
        <f>IF(INDEX(Historical!$H$7:$H$1190,MATCH(B618,Historical!$B$7:$B$1192,0))=0,"n/a",((INDEX(Historical!$C$7:$C$1190,MATCH(B618,Historical!$B$7:$B$1192,0))/INDEX(Historical!$H$7:$H$1190,MATCH(B618,Historical!$B$7:$B$1192,0)))^(1/5)-1)*100)</f>
        <v>9.647992127587667</v>
      </c>
      <c r="V618" s="474">
        <f>IF(INDEX(Historical!$M$7:$M$1190,MATCH(B618,Historical!$B$7:$B$1192,0))=0,"n/a",((INDEX(Historical!$C$7:$C$1190,MATCH(B618,Historical!$B$7:$B$1192,0))/INDEX(Historical!$M$7:$M$1190,MATCH(B618,Historical!$B$7:$B$1192,0)))^(1/10)-1)*100)</f>
        <v>12.884399678677095</v>
      </c>
      <c r="W618" s="475">
        <f t="shared" si="159"/>
        <v>0.74881192513412265</v>
      </c>
      <c r="X618" s="476">
        <f t="shared" si="160"/>
        <v>0.6891422948276904</v>
      </c>
      <c r="Y618" s="449"/>
      <c r="Z618" s="430">
        <f t="shared" si="161"/>
        <v>29.841269841269842</v>
      </c>
      <c r="AA618" s="581">
        <f t="shared" si="162"/>
        <v>32.984126984126988</v>
      </c>
      <c r="AB618" s="406">
        <v>12</v>
      </c>
      <c r="AC618" s="568">
        <v>12.6</v>
      </c>
      <c r="AD618" s="568">
        <v>2.37</v>
      </c>
      <c r="AE618" s="568">
        <v>4.46</v>
      </c>
      <c r="AF618" s="568">
        <v>11.81</v>
      </c>
      <c r="AG618" s="568">
        <v>38.89</v>
      </c>
      <c r="AH618" s="568">
        <v>16.619999999999997</v>
      </c>
      <c r="AI618" s="568">
        <v>12.53</v>
      </c>
      <c r="AJ618" s="568">
        <v>14.000000000000002</v>
      </c>
      <c r="AK618" s="568">
        <v>13.900000000000002</v>
      </c>
      <c r="AL618" s="576">
        <v>92480</v>
      </c>
      <c r="AM618" s="571">
        <v>0.27</v>
      </c>
      <c r="AN618" s="568">
        <v>0.59</v>
      </c>
      <c r="AO618" s="510">
        <f t="shared" si="163"/>
        <v>-22.431418783392061</v>
      </c>
      <c r="AP618" s="511">
        <f t="shared" si="164"/>
        <v>10.552708200734925</v>
      </c>
      <c r="AQ618" s="582">
        <f t="shared" si="165"/>
        <v>316.0889539950374</v>
      </c>
      <c r="AR618" s="430">
        <f>INDEX(Historical!$C$7:$C$1190,MATCH(B618,Historical!$B$7:$B$1214,0))*IF(AH618="n/a",1.03,IF(AH618&lt;0,1.01,IF(AH618&gt;10,1.1,(1+AH618/100))))</f>
        <v>3.6960000000000002</v>
      </c>
      <c r="AS618" s="581">
        <f t="shared" si="166"/>
        <v>4.0656000000000008</v>
      </c>
      <c r="AT618" s="581">
        <f t="shared" si="171"/>
        <v>4.4721600000000015</v>
      </c>
      <c r="AU618" s="581">
        <f t="shared" si="171"/>
        <v>4.9193760000000024</v>
      </c>
      <c r="AV618" s="581">
        <f t="shared" si="171"/>
        <v>5.4113136000000033</v>
      </c>
      <c r="AW618" s="430">
        <f t="shared" si="167"/>
        <v>22.56444960000001</v>
      </c>
      <c r="AX618" s="516">
        <f t="shared" si="168"/>
        <v>5.4293670837343617</v>
      </c>
      <c r="AY618" s="606">
        <v>1.1000000000000001</v>
      </c>
      <c r="AZ618" s="571">
        <v>39.39</v>
      </c>
      <c r="BA618" s="571">
        <v>-12.72</v>
      </c>
      <c r="BB618" s="571">
        <v>-4.51</v>
      </c>
      <c r="BC618" s="571">
        <v>5.3100000000000005</v>
      </c>
      <c r="BD618" s="591"/>
      <c r="BE618" s="421">
        <v>2021</v>
      </c>
      <c r="BF618" s="421">
        <f t="shared" si="170"/>
        <v>0</v>
      </c>
      <c r="BG618" s="578">
        <v>13.96</v>
      </c>
      <c r="BH618" t="s">
        <v>3876</v>
      </c>
      <c r="BI618" t="s">
        <v>3877</v>
      </c>
    </row>
    <row r="619" spans="1:61" s="8" customFormat="1" ht="12.75" customHeight="1" x14ac:dyDescent="0.25">
      <c r="A619" s="8" t="s">
        <v>4541</v>
      </c>
      <c r="B619" s="409" t="s">
        <v>1607</v>
      </c>
      <c r="C619" s="734" t="s">
        <v>111</v>
      </c>
      <c r="D619" s="734" t="s">
        <v>209</v>
      </c>
      <c r="E619" s="504">
        <v>16</v>
      </c>
      <c r="F619" s="33">
        <v>240</v>
      </c>
      <c r="G619" s="33" t="s">
        <v>36</v>
      </c>
      <c r="H619" s="33" t="s">
        <v>114</v>
      </c>
      <c r="I619" s="573">
        <v>81.06</v>
      </c>
      <c r="J619" s="430">
        <f t="shared" si="156"/>
        <v>1.8751542067604245</v>
      </c>
      <c r="K619" s="575">
        <v>0.38</v>
      </c>
      <c r="L619" s="406">
        <v>4</v>
      </c>
      <c r="M619" s="423">
        <f t="shared" si="157"/>
        <v>1.52</v>
      </c>
      <c r="N619" s="183" t="s">
        <v>126</v>
      </c>
      <c r="O619" s="505">
        <v>0.36</v>
      </c>
      <c r="P619" s="422">
        <v>45649</v>
      </c>
      <c r="Q619" s="422">
        <v>45670</v>
      </c>
      <c r="R619" s="423">
        <f t="shared" si="158"/>
        <v>5.5555555555555607</v>
      </c>
      <c r="S619" s="474">
        <f>IF(INDEX(Historical!$D$7:$D$1190,MATCH(B619,Historical!$B$7:$B$1192,0))=0,"n/a",(INDEX(Historical!$C$7:$C$1190,MATCH(B619,Historical!$B$7:$B$1192,0))/INDEX(Historical!$D$7:$D$1190,MATCH(B619,Historical!$B$7:$B$1192,0))-1)*100)</f>
        <v>5.8823529411764497</v>
      </c>
      <c r="T619" s="474">
        <f>IF(INDEX(Historical!$F$7:$F$1190,MATCH(B619,Historical!$B$7:$B$1192,0))=0,"n/a",((INDEX(Historical!$C$7:$C$1190,MATCH(B619,Historical!$B$7:$B$1192,0))/INDEX(Historical!$F$7:$F$1190,MATCH(B619,Historical!$B$7:$B$1192,0)))^(1/3)-1)*100)</f>
        <v>11.102644857564847</v>
      </c>
      <c r="U619" s="474">
        <f>IF(INDEX(Historical!$H$7:$H$1190,MATCH(B619,Historical!$B$7:$B$1192,0))=0,"n/a",((INDEX(Historical!$C$7:$C$1190,MATCH(B619,Historical!$B$7:$B$1192,0))/INDEX(Historical!$H$7:$H$1190,MATCH(B619,Historical!$B$7:$B$1192,0)))^(1/5)-1)*100)</f>
        <v>9.8560543306117623</v>
      </c>
      <c r="V619" s="474">
        <f>IF(INDEX(Historical!$M$7:$M$1190,MATCH(B619,Historical!$B$7:$B$1192,0))=0,"n/a",((INDEX(Historical!$C$7:$C$1190,MATCH(B619,Historical!$B$7:$B$1192,0))/INDEX(Historical!$M$7:$M$1190,MATCH(B619,Historical!$B$7:$B$1192,0)))^(1/10)-1)*100)</f>
        <v>13.665914413936475</v>
      </c>
      <c r="W619" s="475">
        <f t="shared" si="159"/>
        <v>0.72121440483781862</v>
      </c>
      <c r="X619" s="476">
        <f t="shared" si="160"/>
        <v>0.22334136257901113</v>
      </c>
      <c r="Y619" s="439"/>
      <c r="Z619" s="430">
        <f t="shared" si="161"/>
        <v>38.974358974358978</v>
      </c>
      <c r="AA619" s="581">
        <f t="shared" si="162"/>
        <v>20.784615384615385</v>
      </c>
      <c r="AB619" s="406">
        <v>10</v>
      </c>
      <c r="AC619" s="568">
        <v>3.9</v>
      </c>
      <c r="AD619" s="568">
        <v>2.89</v>
      </c>
      <c r="AE619" s="568">
        <v>1.76</v>
      </c>
      <c r="AF619" s="568">
        <v>5.44</v>
      </c>
      <c r="AG619" s="568">
        <v>25.5</v>
      </c>
      <c r="AH619" s="568">
        <v>1.95</v>
      </c>
      <c r="AI619" s="568">
        <v>9.9</v>
      </c>
      <c r="AJ619" s="568">
        <v>44.13</v>
      </c>
      <c r="AK619" s="568">
        <v>7.1800000000000006</v>
      </c>
      <c r="AL619" s="576">
        <v>8000</v>
      </c>
      <c r="AM619" s="571">
        <v>0.44</v>
      </c>
      <c r="AN619" s="568">
        <v>0.82</v>
      </c>
      <c r="AO619" s="510">
        <f t="shared" si="163"/>
        <v>-9.053406847243199</v>
      </c>
      <c r="AP619" s="511">
        <f t="shared" si="164"/>
        <v>11.731208537372186</v>
      </c>
      <c r="AQ619" s="582">
        <f t="shared" si="165"/>
        <v>124.170874996243</v>
      </c>
      <c r="AR619" s="430">
        <f>INDEX(Historical!$C$7:$C$1190,MATCH(B619,Historical!$B$7:$B$1214,0))*IF(AH619="n/a",1.03,IF(AH619&lt;0,1.01,IF(AH619&gt;10,1.1,(1+AH619/100))))</f>
        <v>1.4680800000000001</v>
      </c>
      <c r="AS619" s="581">
        <f t="shared" si="166"/>
        <v>1.6134199200000001</v>
      </c>
      <c r="AT619" s="581">
        <f t="shared" si="171"/>
        <v>1.7292634702560004</v>
      </c>
      <c r="AU619" s="581">
        <f t="shared" si="171"/>
        <v>1.8534245874203814</v>
      </c>
      <c r="AV619" s="581">
        <f t="shared" si="171"/>
        <v>1.9865004727971649</v>
      </c>
      <c r="AW619" s="430">
        <f t="shared" si="167"/>
        <v>8.6506884504735471</v>
      </c>
      <c r="AX619" s="516">
        <f t="shared" si="168"/>
        <v>10.671957131104795</v>
      </c>
      <c r="AY619" s="606">
        <v>0.81</v>
      </c>
      <c r="AZ619" s="571">
        <v>30.03</v>
      </c>
      <c r="BA619" s="571">
        <v>-12.839999999999998</v>
      </c>
      <c r="BB619" s="571">
        <v>8.19</v>
      </c>
      <c r="BC619" s="571">
        <v>5.66</v>
      </c>
      <c r="BD619" s="591"/>
      <c r="BE619" s="421">
        <v>2010</v>
      </c>
      <c r="BF619" s="421">
        <f t="shared" si="170"/>
        <v>1</v>
      </c>
      <c r="BG619" s="578">
        <v>10.440000000000001</v>
      </c>
      <c r="BH619" t="s">
        <v>3876</v>
      </c>
      <c r="BI619" t="s">
        <v>3877</v>
      </c>
    </row>
    <row r="620" spans="1:61" s="8" customFormat="1" ht="12.75" customHeight="1" x14ac:dyDescent="0.25">
      <c r="A620" s="477" t="s">
        <v>4543</v>
      </c>
      <c r="B620" s="409" t="s">
        <v>3336</v>
      </c>
      <c r="C620" s="734" t="s">
        <v>111</v>
      </c>
      <c r="D620" s="734" t="s">
        <v>3638</v>
      </c>
      <c r="E620" s="504">
        <v>12</v>
      </c>
      <c r="F620" s="33">
        <v>462</v>
      </c>
      <c r="G620" s="33" t="s">
        <v>105</v>
      </c>
      <c r="H620" s="33" t="s">
        <v>105</v>
      </c>
      <c r="I620" s="395">
        <v>36.42</v>
      </c>
      <c r="J620" s="430">
        <f t="shared" si="156"/>
        <v>0.71389346512904994</v>
      </c>
      <c r="K620" s="8">
        <v>6.5000000000000002E-2</v>
      </c>
      <c r="L620" s="33">
        <v>4</v>
      </c>
      <c r="M620" s="423">
        <f t="shared" si="157"/>
        <v>0.26</v>
      </c>
      <c r="N620" s="33" t="s">
        <v>106</v>
      </c>
      <c r="O620" s="409">
        <v>5.8000000000000003E-2</v>
      </c>
      <c r="P620" s="422">
        <v>45800</v>
      </c>
      <c r="Q620" s="422">
        <v>45813</v>
      </c>
      <c r="R620" s="423">
        <f t="shared" si="158"/>
        <v>12.068965517241377</v>
      </c>
      <c r="S620" s="474">
        <f>IF(INDEX(Historical!$D$7:$D$1190,MATCH(B620,Historical!$B$7:$B$1192,0))=0,"n/a",(INDEX(Historical!$C$7:$C$1190,MATCH(B620,Historical!$B$7:$B$1192,0))/INDEX(Historical!$D$7:$D$1190,MATCH(B620,Historical!$B$7:$B$1192,0))-1)*100)</f>
        <v>11.88118811881187</v>
      </c>
      <c r="T620" s="474">
        <f>IF(INDEX(Historical!$F$7:$F$1190,MATCH(B620,Historical!$B$7:$B$1192,0))=0,"n/a",((INDEX(Historical!$C$7:$C$1190,MATCH(B620,Historical!$B$7:$B$1192,0))/INDEX(Historical!$F$7:$F$1190,MATCH(B620,Historical!$B$7:$B$1192,0)))^(1/3)-1)*100)</f>
        <v>13.639480433992791</v>
      </c>
      <c r="U620" s="474">
        <f>IF(INDEX(Historical!$H$7:$H$1190,MATCH(B620,Historical!$B$7:$B$1192,0))=0,"n/a",((INDEX(Historical!$C$7:$C$1190,MATCH(B620,Historical!$B$7:$B$1192,0))/INDEX(Historical!$H$7:$H$1190,MATCH(B620,Historical!$B$7:$B$1192,0)))^(1/5)-1)*100)</f>
        <v>14.667598619012567</v>
      </c>
      <c r="V620" s="474">
        <f>IF(INDEX(Historical!$M$7:$M$1190,MATCH(B620,Historical!$B$7:$B$1192,0))=0,"n/a",((INDEX(Historical!$C$7:$C$1190,MATCH(B620,Historical!$B$7:$B$1192,0))/INDEX(Historical!$M$7:$M$1190,MATCH(B620,Historical!$B$7:$B$1192,0)))^(1/10)-1)*100)</f>
        <v>18.327561562193615</v>
      </c>
      <c r="W620" s="475">
        <f t="shared" si="159"/>
        <v>0.80030278819355449</v>
      </c>
      <c r="X620" s="476">
        <f t="shared" si="160"/>
        <v>0.87151506946004553</v>
      </c>
      <c r="Y620" s="431"/>
      <c r="Z620" s="430">
        <f t="shared" si="161"/>
        <v>32.098765432098766</v>
      </c>
      <c r="AA620" s="581">
        <f t="shared" si="162"/>
        <v>44.962962962962962</v>
      </c>
      <c r="AB620" s="406">
        <v>9</v>
      </c>
      <c r="AC620" s="578">
        <v>0.81</v>
      </c>
      <c r="AD620" s="578">
        <v>4.17</v>
      </c>
      <c r="AE620" s="568">
        <v>1.74</v>
      </c>
      <c r="AF620" s="568">
        <v>5.49</v>
      </c>
      <c r="AG620" s="568">
        <v>12.68</v>
      </c>
      <c r="AH620" s="568">
        <v>20.380000000000003</v>
      </c>
      <c r="AI620" s="568">
        <v>0.9900000000000001</v>
      </c>
      <c r="AJ620" s="457">
        <v>16.830000000000002</v>
      </c>
      <c r="AK620" s="457">
        <v>10.82</v>
      </c>
      <c r="AL620" s="578">
        <v>9570</v>
      </c>
      <c r="AM620" s="578">
        <v>0.53</v>
      </c>
      <c r="AN620" s="578">
        <v>0.62</v>
      </c>
      <c r="AO620" s="510">
        <f t="shared" si="163"/>
        <v>-29.581470878821342</v>
      </c>
      <c r="AP620" s="511">
        <f t="shared" si="164"/>
        <v>15.381492084141618</v>
      </c>
      <c r="AQ620" s="582">
        <f t="shared" si="165"/>
        <v>231.22443996424784</v>
      </c>
      <c r="AR620" s="430">
        <f>INDEX(Historical!$C$7:$C$1190,MATCH(B620,Historical!$B$7:$B$1214,0))*IF(AH620="n/a",1.03,IF(AH620&lt;0,1.01,IF(AH620&gt;10,1.1,(1+AH620/100))))</f>
        <v>0.24860000000000002</v>
      </c>
      <c r="AS620" s="581">
        <f t="shared" si="166"/>
        <v>0.25106114000000002</v>
      </c>
      <c r="AT620" s="581">
        <f t="shared" si="171"/>
        <v>0.27616725400000003</v>
      </c>
      <c r="AU620" s="581">
        <f t="shared" si="171"/>
        <v>0.30378397940000007</v>
      </c>
      <c r="AV620" s="581">
        <f t="shared" si="171"/>
        <v>0.33416237734000009</v>
      </c>
      <c r="AW620" s="430">
        <f t="shared" si="167"/>
        <v>1.4137747507400005</v>
      </c>
      <c r="AX620" s="516">
        <f t="shared" si="168"/>
        <v>3.8818636758374532</v>
      </c>
      <c r="AY620" s="500">
        <v>0.93</v>
      </c>
      <c r="AZ620" s="568">
        <v>33.550000000000004</v>
      </c>
      <c r="BA620" s="568">
        <v>-28.87</v>
      </c>
      <c r="BB620" s="568">
        <v>-0.77999999999999992</v>
      </c>
      <c r="BC620" s="568">
        <v>2.23</v>
      </c>
      <c r="BD620" s="591"/>
      <c r="BE620" s="421">
        <v>2014</v>
      </c>
      <c r="BF620" s="421">
        <f t="shared" si="170"/>
        <v>1</v>
      </c>
      <c r="BG620" s="578">
        <v>5.12</v>
      </c>
      <c r="BH620" t="s">
        <v>3876</v>
      </c>
      <c r="BI620" t="s">
        <v>3877</v>
      </c>
    </row>
    <row r="621" spans="1:61" s="8" customFormat="1" ht="12.75" customHeight="1" x14ac:dyDescent="0.25">
      <c r="A621" s="95" t="s">
        <v>4544</v>
      </c>
      <c r="B621" s="409" t="s">
        <v>766</v>
      </c>
      <c r="C621" s="734" t="s">
        <v>3535</v>
      </c>
      <c r="D621" s="734" t="s">
        <v>3641</v>
      </c>
      <c r="E621" s="504">
        <v>21</v>
      </c>
      <c r="F621" s="33">
        <v>183</v>
      </c>
      <c r="G621" s="33" t="s">
        <v>36</v>
      </c>
      <c r="H621" s="33" t="s">
        <v>114</v>
      </c>
      <c r="I621" s="573">
        <v>202.51</v>
      </c>
      <c r="J621" s="430">
        <f t="shared" si="156"/>
        <v>2.6862870969334853</v>
      </c>
      <c r="K621" s="575">
        <v>1.36</v>
      </c>
      <c r="L621" s="406">
        <v>4</v>
      </c>
      <c r="M621" s="423">
        <f t="shared" si="157"/>
        <v>5.44</v>
      </c>
      <c r="N621" s="183" t="s">
        <v>767</v>
      </c>
      <c r="O621" s="505">
        <v>1.3</v>
      </c>
      <c r="P621" s="422">
        <v>45596</v>
      </c>
      <c r="Q621" s="422">
        <v>45608</v>
      </c>
      <c r="R621" s="423">
        <f t="shared" si="158"/>
        <v>4.6153846153846194</v>
      </c>
      <c r="S621" s="474">
        <f>IF(INDEX(Historical!$D$7:$D$1190,MATCH(B621,Historical!$B$7:$B$1192,0))=0,"n/a",(INDEX(Historical!$C$7:$C$1190,MATCH(B621,Historical!$B$7:$B$1192,0))/INDEX(Historical!$D$7:$D$1190,MATCH(B621,Historical!$B$7:$B$1192,0))-1)*100)</f>
        <v>4.7808764940239001</v>
      </c>
      <c r="T621" s="474">
        <f>IF(INDEX(Historical!$F$7:$F$1190,MATCH(B621,Historical!$B$7:$B$1192,0))=0,"n/a",((INDEX(Historical!$C$7:$C$1190,MATCH(B621,Historical!$B$7:$B$1192,0))/INDEX(Historical!$F$7:$F$1190,MATCH(B621,Historical!$B$7:$B$1192,0)))^(1/3)-1)*100)</f>
        <v>7.7046737261264875</v>
      </c>
      <c r="U621" s="474">
        <f>IF(INDEX(Historical!$H$7:$H$1190,MATCH(B621,Historical!$B$7:$B$1192,0))=0,"n/a",((INDEX(Historical!$C$7:$C$1190,MATCH(B621,Historical!$B$7:$B$1192,0))/INDEX(Historical!$H$7:$H$1190,MATCH(B621,Historical!$B$7:$B$1192,0)))^(1/5)-1)*100)</f>
        <v>10.381462091934935</v>
      </c>
      <c r="V621" s="474">
        <f>IF(INDEX(Historical!$M$7:$M$1190,MATCH(B621,Historical!$B$7:$B$1192,0))=0,"n/a",((INDEX(Historical!$C$7:$C$1190,MATCH(B621,Historical!$B$7:$B$1192,0))/INDEX(Historical!$M$7:$M$1190,MATCH(B621,Historical!$B$7:$B$1192,0)))^(1/10)-1)*100)</f>
        <v>15.546396511690475</v>
      </c>
      <c r="W621" s="475">
        <f t="shared" si="159"/>
        <v>0.66777288769962562</v>
      </c>
      <c r="X621" s="476" t="str">
        <f t="shared" si="160"/>
        <v>n/a</v>
      </c>
      <c r="Y621" s="574"/>
      <c r="Z621" s="430">
        <f t="shared" si="161"/>
        <v>99.451553930530181</v>
      </c>
      <c r="AA621" s="581">
        <f t="shared" si="162"/>
        <v>37.02193784277879</v>
      </c>
      <c r="AB621" s="406">
        <v>12</v>
      </c>
      <c r="AC621" s="568">
        <v>5.47</v>
      </c>
      <c r="AD621" s="568">
        <v>2.5499999999999998</v>
      </c>
      <c r="AE621" s="568">
        <v>11.04</v>
      </c>
      <c r="AF621" s="568">
        <v>11.22</v>
      </c>
      <c r="AG621" s="568">
        <v>29.84</v>
      </c>
      <c r="AH621" s="568">
        <v>7.68</v>
      </c>
      <c r="AI621" s="568">
        <v>19.040000000000003</v>
      </c>
      <c r="AJ621" s="568">
        <v>-0.16</v>
      </c>
      <c r="AK621" s="568">
        <v>14.510000000000002</v>
      </c>
      <c r="AL621" s="576">
        <v>184110</v>
      </c>
      <c r="AM621" s="571">
        <v>0.16999999999999998</v>
      </c>
      <c r="AN621" s="568">
        <v>0.86</v>
      </c>
      <c r="AO621" s="510">
        <f t="shared" si="163"/>
        <v>-23.954188653910371</v>
      </c>
      <c r="AP621" s="511">
        <f t="shared" si="164"/>
        <v>13.067749188868421</v>
      </c>
      <c r="AQ621" s="582">
        <f t="shared" si="165"/>
        <v>329.66971428760286</v>
      </c>
      <c r="AR621" s="430">
        <f>INDEX(Historical!$C$7:$C$1190,MATCH(B621,Historical!$B$7:$B$1214,0))*IF(AH621="n/a",1.03,IF(AH621&lt;0,1.01,IF(AH621&gt;10,1.1,(1+AH621/100))))</f>
        <v>5.6639679999999997</v>
      </c>
      <c r="AS621" s="581">
        <f t="shared" si="166"/>
        <v>6.2303648000000003</v>
      </c>
      <c r="AT621" s="581">
        <f t="shared" si="171"/>
        <v>6.8534012800000008</v>
      </c>
      <c r="AU621" s="581">
        <f t="shared" si="171"/>
        <v>7.5387414080000017</v>
      </c>
      <c r="AV621" s="581">
        <f t="shared" si="171"/>
        <v>8.2926155488000024</v>
      </c>
      <c r="AW621" s="430">
        <f t="shared" si="167"/>
        <v>34.579091036800001</v>
      </c>
      <c r="AX621" s="516">
        <f t="shared" si="168"/>
        <v>17.07525111688312</v>
      </c>
      <c r="AY621" s="606">
        <v>1.01</v>
      </c>
      <c r="AZ621" s="571">
        <v>44.7</v>
      </c>
      <c r="BA621" s="571">
        <v>-8.6499999999999986</v>
      </c>
      <c r="BB621" s="571">
        <v>0.5</v>
      </c>
      <c r="BC621" s="571">
        <v>7.3</v>
      </c>
      <c r="BD621" s="591"/>
      <c r="BE621" s="421">
        <v>2004</v>
      </c>
      <c r="BF621" s="421">
        <f t="shared" si="170"/>
        <v>2</v>
      </c>
      <c r="BG621" s="578">
        <v>14.330000000000002</v>
      </c>
      <c r="BH621" t="s">
        <v>3876</v>
      </c>
      <c r="BI621" t="s">
        <v>3877</v>
      </c>
    </row>
    <row r="622" spans="1:61" s="8" customFormat="1" ht="12.75" customHeight="1" x14ac:dyDescent="0.25">
      <c r="A622" s="8" t="s">
        <v>4928</v>
      </c>
      <c r="B622" s="409" t="s">
        <v>4927</v>
      </c>
      <c r="C622" s="734" t="s">
        <v>130</v>
      </c>
      <c r="D622" s="734" t="s">
        <v>3644</v>
      </c>
      <c r="E622" s="504">
        <v>14</v>
      </c>
      <c r="F622" s="33">
        <v>346</v>
      </c>
      <c r="G622" s="33" t="s">
        <v>36</v>
      </c>
      <c r="H622" s="33" t="s">
        <v>36</v>
      </c>
      <c r="I622" s="573">
        <v>56.64</v>
      </c>
      <c r="J622" s="430">
        <f t="shared" si="156"/>
        <v>2.8778248587570618</v>
      </c>
      <c r="K622" s="575">
        <v>0.40749999999999997</v>
      </c>
      <c r="L622" s="406">
        <v>4</v>
      </c>
      <c r="M622" s="423">
        <f t="shared" si="157"/>
        <v>1.63</v>
      </c>
      <c r="N622" s="183" t="s">
        <v>138</v>
      </c>
      <c r="O622" s="505">
        <v>0.38750000000000001</v>
      </c>
      <c r="P622" s="422">
        <v>45688</v>
      </c>
      <c r="Q622" s="422">
        <v>45702</v>
      </c>
      <c r="R622" s="423">
        <f t="shared" si="158"/>
        <v>5.1612903225806352</v>
      </c>
      <c r="S622" s="474">
        <f>IF(INDEX(Historical!$D$7:$D$1190,MATCH(B622,Historical!$B$7:$B$1192,0))=0,"n/a",(INDEX(Historical!$C$7:$C$1190,MATCH(B622,Historical!$B$7:$B$1192,0))/INDEX(Historical!$D$7:$D$1190,MATCH(B622,Historical!$B$7:$B$1192,0))-1)*100)</f>
        <v>5.4421768707483054</v>
      </c>
      <c r="T622" s="474">
        <f>IF(INDEX(Historical!$F$7:$F$1190,MATCH(B622,Historical!$B$7:$B$1192,0))=0,"n/a",((INDEX(Historical!$C$7:$C$1190,MATCH(B622,Historical!$B$7:$B$1192,0))/INDEX(Historical!$F$7:$F$1190,MATCH(B622,Historical!$B$7:$B$1192,0)))^(1/3)-1)*100)</f>
        <v>5.7677991488382041</v>
      </c>
      <c r="U622" s="474">
        <f>IF(INDEX(Historical!$H$7:$H$1190,MATCH(B622,Historical!$B$7:$B$1192,0))=0,"n/a",((INDEX(Historical!$C$7:$C$1190,MATCH(B622,Historical!$B$7:$B$1192,0))/INDEX(Historical!$H$7:$H$1190,MATCH(B622,Historical!$B$7:$B$1192,0)))^(1/5)-1)*100)</f>
        <v>5.9680009969516279</v>
      </c>
      <c r="V622" s="474">
        <f>IF(INDEX(Historical!$M$7:$M$1190,MATCH(B622,Historical!$B$7:$B$1192,0))=0,"n/a",((INDEX(Historical!$C$7:$C$1190,MATCH(B622,Historical!$B$7:$B$1192,0))/INDEX(Historical!$M$7:$M$1190,MATCH(B622,Historical!$B$7:$B$1192,0)))^(1/10)-1)*100)</f>
        <v>7.6737894619413716</v>
      </c>
      <c r="W622" s="475">
        <f t="shared" si="159"/>
        <v>0.77771237099353507</v>
      </c>
      <c r="X622" s="476">
        <f t="shared" si="160"/>
        <v>0.26465636350118082</v>
      </c>
      <c r="Y622" s="439"/>
      <c r="Z622" s="430">
        <f t="shared" si="161"/>
        <v>84.020618556701038</v>
      </c>
      <c r="AA622" s="581">
        <f t="shared" si="162"/>
        <v>29.195876288659797</v>
      </c>
      <c r="AB622" s="406">
        <v>12</v>
      </c>
      <c r="AC622" s="568">
        <v>1.94</v>
      </c>
      <c r="AD622" s="568">
        <v>4.04</v>
      </c>
      <c r="AE622" s="568">
        <v>2.94</v>
      </c>
      <c r="AF622" s="568">
        <v>1.88</v>
      </c>
      <c r="AG622" s="568">
        <v>6.36</v>
      </c>
      <c r="AH622" s="568">
        <v>0.97</v>
      </c>
      <c r="AI622" s="568">
        <v>9.16</v>
      </c>
      <c r="AJ622" s="568">
        <v>22.55</v>
      </c>
      <c r="AK622" s="568">
        <v>7.21</v>
      </c>
      <c r="AL622" s="576">
        <v>5970</v>
      </c>
      <c r="AM622" s="571">
        <v>10.15</v>
      </c>
      <c r="AN622" s="568">
        <v>1.83</v>
      </c>
      <c r="AO622" s="510">
        <f t="shared" si="163"/>
        <v>-20.350050432951107</v>
      </c>
      <c r="AP622" s="511">
        <f t="shared" si="164"/>
        <v>8.8458258557086893</v>
      </c>
      <c r="AQ622" s="582">
        <f t="shared" si="165"/>
        <v>56.188273030667716</v>
      </c>
      <c r="AR622" s="430">
        <f>INDEX(Historical!$C$7:$C$1190,MATCH(B622,Historical!$B$7:$B$1214,0))*IF(AH622="n/a",1.03,IF(AH622&lt;0,1.01,IF(AH622&gt;10,1.1,(1+AH622/100))))</f>
        <v>1.5650350000000002</v>
      </c>
      <c r="AS622" s="581">
        <f t="shared" si="166"/>
        <v>1.7083922060000001</v>
      </c>
      <c r="AT622" s="581">
        <f t="shared" si="171"/>
        <v>1.8315672840526003</v>
      </c>
      <c r="AU622" s="581">
        <f t="shared" si="171"/>
        <v>1.9636232852327928</v>
      </c>
      <c r="AV622" s="581">
        <f t="shared" si="171"/>
        <v>2.1052005240980773</v>
      </c>
      <c r="AW622" s="430">
        <f t="shared" si="167"/>
        <v>9.1738182993834716</v>
      </c>
      <c r="AX622" s="516">
        <f t="shared" si="168"/>
        <v>16.196713099193982</v>
      </c>
      <c r="AY622" s="606">
        <v>0.1</v>
      </c>
      <c r="AZ622" s="571">
        <v>39.97</v>
      </c>
      <c r="BA622" s="571">
        <v>-1.3599999999999999</v>
      </c>
      <c r="BB622" s="571">
        <v>-0.1</v>
      </c>
      <c r="BC622" s="571">
        <v>7.7200000000000006</v>
      </c>
      <c r="BD622" s="591"/>
      <c r="BE622" s="421">
        <v>2012</v>
      </c>
      <c r="BF622" s="421">
        <f t="shared" si="170"/>
        <v>1</v>
      </c>
      <c r="BG622" s="578">
        <v>1.6</v>
      </c>
      <c r="BH622" t="s">
        <v>3876</v>
      </c>
      <c r="BI622" t="s">
        <v>3877</v>
      </c>
    </row>
    <row r="623" spans="1:61" s="8" customFormat="1" ht="12.75" customHeight="1" x14ac:dyDescent="0.25">
      <c r="A623" s="95" t="s">
        <v>4545</v>
      </c>
      <c r="B623" s="409" t="s">
        <v>1615</v>
      </c>
      <c r="C623" s="734" t="s">
        <v>107</v>
      </c>
      <c r="D623" s="734" t="s">
        <v>3652</v>
      </c>
      <c r="E623" s="504">
        <v>14</v>
      </c>
      <c r="F623" s="33">
        <v>359</v>
      </c>
      <c r="G623" s="33" t="s">
        <v>105</v>
      </c>
      <c r="H623" s="33" t="s">
        <v>105</v>
      </c>
      <c r="I623" s="573">
        <v>87.1</v>
      </c>
      <c r="J623" s="430">
        <f t="shared" si="156"/>
        <v>2.1814006888633752</v>
      </c>
      <c r="K623" s="575">
        <v>0.95</v>
      </c>
      <c r="L623" s="406">
        <v>2</v>
      </c>
      <c r="M623" s="423">
        <f t="shared" si="157"/>
        <v>1.9</v>
      </c>
      <c r="N623" s="183" t="s">
        <v>585</v>
      </c>
      <c r="O623" s="505">
        <v>0.93</v>
      </c>
      <c r="P623" s="422">
        <v>45762</v>
      </c>
      <c r="Q623" s="422">
        <v>45777</v>
      </c>
      <c r="R623" s="423">
        <f t="shared" si="158"/>
        <v>2.1505376344085918</v>
      </c>
      <c r="S623" s="474">
        <f>IF(INDEX(Historical!$D$7:$D$1190,MATCH(B623,Historical!$B$7:$B$1192,0))=0,"n/a",(INDEX(Historical!$C$7:$C$1190,MATCH(B623,Historical!$B$7:$B$1192,0))/INDEX(Historical!$D$7:$D$1190,MATCH(B623,Historical!$B$7:$B$1192,0))-1)*100)</f>
        <v>9.0361445783132552</v>
      </c>
      <c r="T623" s="474">
        <f>IF(INDEX(Historical!$F$7:$F$1190,MATCH(B623,Historical!$B$7:$B$1192,0))=0,"n/a",((INDEX(Historical!$C$7:$C$1190,MATCH(B623,Historical!$B$7:$B$1192,0))/INDEX(Historical!$F$7:$F$1190,MATCH(B623,Historical!$B$7:$B$1192,0)))^(1/3)-1)*100)</f>
        <v>8.4251612810262166</v>
      </c>
      <c r="U623" s="474">
        <f>IF(INDEX(Historical!$H$7:$H$1190,MATCH(B623,Historical!$B$7:$B$1192,0))=0,"n/a",((INDEX(Historical!$C$7:$C$1190,MATCH(B623,Historical!$B$7:$B$1192,0))/INDEX(Historical!$H$7:$H$1190,MATCH(B623,Historical!$B$7:$B$1192,0)))^(1/5)-1)*100)</f>
        <v>8.2090910085503843</v>
      </c>
      <c r="V623" s="474">
        <f>IF(INDEX(Historical!$M$7:$M$1190,MATCH(B623,Historical!$B$7:$B$1192,0))=0,"n/a",((INDEX(Historical!$C$7:$C$1190,MATCH(B623,Historical!$B$7:$B$1192,0))/INDEX(Historical!$M$7:$M$1190,MATCH(B623,Historical!$B$7:$B$1192,0)))^(1/10)-1)*100)</f>
        <v>10.783867344145648</v>
      </c>
      <c r="W623" s="475">
        <f t="shared" si="159"/>
        <v>0.76123812975193361</v>
      </c>
      <c r="X623" s="476" t="str">
        <f t="shared" si="160"/>
        <v>n/a</v>
      </c>
      <c r="Y623" s="574"/>
      <c r="Z623" s="430" t="str">
        <f t="shared" si="161"/>
        <v>n/a</v>
      </c>
      <c r="AA623" s="581" t="str">
        <f t="shared" si="162"/>
        <v>n/a</v>
      </c>
      <c r="AB623" s="406">
        <v>12</v>
      </c>
      <c r="AC623" s="568" t="s">
        <v>135</v>
      </c>
      <c r="AD623" s="568" t="s">
        <v>135</v>
      </c>
      <c r="AE623" s="568" t="s">
        <v>135</v>
      </c>
      <c r="AF623" s="568" t="s">
        <v>135</v>
      </c>
      <c r="AG623" s="568" t="s">
        <v>135</v>
      </c>
      <c r="AH623" s="568" t="s">
        <v>135</v>
      </c>
      <c r="AI623" s="568" t="s">
        <v>135</v>
      </c>
      <c r="AJ623" s="568" t="s">
        <v>135</v>
      </c>
      <c r="AK623" s="568" t="s">
        <v>135</v>
      </c>
      <c r="AL623" s="576" t="s">
        <v>135</v>
      </c>
      <c r="AM623" s="571" t="s">
        <v>135</v>
      </c>
      <c r="AN623" s="568" t="s">
        <v>135</v>
      </c>
      <c r="AO623" s="510" t="str">
        <f t="shared" si="163"/>
        <v>n/a</v>
      </c>
      <c r="AP623" s="511">
        <f t="shared" si="164"/>
        <v>10.39049169741376</v>
      </c>
      <c r="AQ623" s="582" t="str">
        <f t="shared" si="165"/>
        <v>n/a</v>
      </c>
      <c r="AR623" s="430">
        <f>INDEX(Historical!$C$7:$C$1190,MATCH(B623,Historical!$B$7:$B$1214,0))*IF(AH623="n/a",1.03,IF(AH623&lt;0,1.01,IF(AH623&gt;10,1.1,(1+AH623/100))))</f>
        <v>1.8643000000000001</v>
      </c>
      <c r="AS623" s="581">
        <f t="shared" si="166"/>
        <v>1.9202290000000002</v>
      </c>
      <c r="AT623" s="581">
        <f t="shared" si="171"/>
        <v>1.9778358700000003</v>
      </c>
      <c r="AU623" s="581">
        <f t="shared" si="171"/>
        <v>2.0371709461000003</v>
      </c>
      <c r="AV623" s="581">
        <f t="shared" si="171"/>
        <v>2.0982860744830005</v>
      </c>
      <c r="AW623" s="430">
        <f t="shared" si="167"/>
        <v>9.8978218905830015</v>
      </c>
      <c r="AX623" s="516">
        <f t="shared" si="168"/>
        <v>11.363744994928821</v>
      </c>
      <c r="AY623" s="606" t="s">
        <v>135</v>
      </c>
      <c r="AZ623" s="571" t="s">
        <v>135</v>
      </c>
      <c r="BA623" s="571" t="s">
        <v>135</v>
      </c>
      <c r="BB623" s="571" t="s">
        <v>135</v>
      </c>
      <c r="BC623" s="571" t="s">
        <v>135</v>
      </c>
      <c r="BD623" s="591" t="s">
        <v>3601</v>
      </c>
      <c r="BE623" s="421">
        <v>2012</v>
      </c>
      <c r="BF623" s="421">
        <f t="shared" si="170"/>
        <v>1</v>
      </c>
      <c r="BG623" s="578" t="s">
        <v>135</v>
      </c>
      <c r="BH623" t="s">
        <v>3876</v>
      </c>
      <c r="BI623" t="s">
        <v>3877</v>
      </c>
    </row>
    <row r="624" spans="1:61" s="8" customFormat="1" ht="12.75" customHeight="1" x14ac:dyDescent="0.25">
      <c r="A624" s="95" t="s">
        <v>4546</v>
      </c>
      <c r="B624" s="409" t="s">
        <v>169</v>
      </c>
      <c r="C624" s="734" t="s">
        <v>107</v>
      </c>
      <c r="D624" s="734" t="s">
        <v>3652</v>
      </c>
      <c r="E624" s="504">
        <v>36</v>
      </c>
      <c r="F624" s="33">
        <v>79</v>
      </c>
      <c r="G624" s="33" t="s">
        <v>105</v>
      </c>
      <c r="H624" s="33" t="s">
        <v>105</v>
      </c>
      <c r="I624" s="573">
        <v>55.5</v>
      </c>
      <c r="J624" s="430">
        <f t="shared" si="156"/>
        <v>2.6666666666666665</v>
      </c>
      <c r="K624" s="575">
        <v>0.37</v>
      </c>
      <c r="L624" s="406">
        <v>4</v>
      </c>
      <c r="M624" s="423">
        <f t="shared" si="157"/>
        <v>1.48</v>
      </c>
      <c r="N624" s="183" t="s">
        <v>469</v>
      </c>
      <c r="O624" s="505">
        <v>0.36</v>
      </c>
      <c r="P624" s="422">
        <v>45768</v>
      </c>
      <c r="Q624" s="422">
        <v>45778</v>
      </c>
      <c r="R624" s="423">
        <f t="shared" si="158"/>
        <v>2.7777777777777803</v>
      </c>
      <c r="S624" s="474">
        <f>IF(INDEX(Historical!$D$7:$D$1190,MATCH(B624,Historical!$B$7:$B$1192,0))=0,"n/a",(INDEX(Historical!$C$7:$C$1190,MATCH(B624,Historical!$B$7:$B$1192,0))/INDEX(Historical!$D$7:$D$1190,MATCH(B624,Historical!$B$7:$B$1192,0))-1)*100)</f>
        <v>4.4776119402984982</v>
      </c>
      <c r="T624" s="474">
        <f>IF(INDEX(Historical!$F$7:$F$1190,MATCH(B624,Historical!$B$7:$B$1192,0))=0,"n/a",((INDEX(Historical!$C$7:$C$1190,MATCH(B624,Historical!$B$7:$B$1192,0))/INDEX(Historical!$F$7:$F$1190,MATCH(B624,Historical!$B$7:$B$1192,0)))^(1/3)-1)*100)</f>
        <v>6.469042607881903</v>
      </c>
      <c r="U624" s="474">
        <f>IF(INDEX(Historical!$H$7:$H$1190,MATCH(B624,Historical!$B$7:$B$1192,0))=0,"n/a",((INDEX(Historical!$C$7:$C$1190,MATCH(B624,Historical!$B$7:$B$1192,0))/INDEX(Historical!$H$7:$H$1190,MATCH(B624,Historical!$B$7:$B$1192,0)))^(1/5)-1)*100)</f>
        <v>6.9610375725068785</v>
      </c>
      <c r="V624" s="474">
        <f>IF(INDEX(Historical!$M$7:$M$1190,MATCH(B624,Historical!$B$7:$B$1192,0))=0,"n/a",((INDEX(Historical!$C$7:$C$1190,MATCH(B624,Historical!$B$7:$B$1192,0))/INDEX(Historical!$M$7:$M$1190,MATCH(B624,Historical!$B$7:$B$1192,0)))^(1/10)-1)*100)</f>
        <v>3.9538176114951584</v>
      </c>
      <c r="W624" s="475">
        <f t="shared" si="159"/>
        <v>1.7605864145752852</v>
      </c>
      <c r="X624" s="476" t="str">
        <f t="shared" si="160"/>
        <v>n/a</v>
      </c>
      <c r="Y624" s="451"/>
      <c r="Z624" s="430" t="str">
        <f t="shared" si="161"/>
        <v>n/a</v>
      </c>
      <c r="AA624" s="581" t="str">
        <f t="shared" si="162"/>
        <v>n/a</v>
      </c>
      <c r="AB624" s="406">
        <v>12</v>
      </c>
      <c r="AC624" s="568" t="s">
        <v>135</v>
      </c>
      <c r="AD624" s="568" t="s">
        <v>135</v>
      </c>
      <c r="AE624" s="568" t="s">
        <v>135</v>
      </c>
      <c r="AF624" s="568" t="s">
        <v>135</v>
      </c>
      <c r="AG624" s="568" t="s">
        <v>135</v>
      </c>
      <c r="AH624" s="568" t="s">
        <v>135</v>
      </c>
      <c r="AI624" s="568" t="s">
        <v>135</v>
      </c>
      <c r="AJ624" s="568" t="s">
        <v>135</v>
      </c>
      <c r="AK624" s="568" t="s">
        <v>135</v>
      </c>
      <c r="AL624" s="576" t="s">
        <v>135</v>
      </c>
      <c r="AM624" s="571" t="s">
        <v>135</v>
      </c>
      <c r="AN624" s="568" t="s">
        <v>135</v>
      </c>
      <c r="AO624" s="510" t="str">
        <f t="shared" si="163"/>
        <v>n/a</v>
      </c>
      <c r="AP624" s="511">
        <f t="shared" si="164"/>
        <v>9.6277042391735446</v>
      </c>
      <c r="AQ624" s="582" t="str">
        <f t="shared" si="165"/>
        <v>n/a</v>
      </c>
      <c r="AR624" s="430">
        <f>INDEX(Historical!$C$7:$C$1190,MATCH(B624,Historical!$B$7:$B$1214,0))*IF(AH624="n/a",1.03,IF(AH624&lt;0,1.01,IF(AH624&gt;10,1.1,(1+AH624/100))))</f>
        <v>1.4419999999999999</v>
      </c>
      <c r="AS624" s="581">
        <f t="shared" si="166"/>
        <v>1.48526</v>
      </c>
      <c r="AT624" s="581">
        <f t="shared" si="171"/>
        <v>1.5298178</v>
      </c>
      <c r="AU624" s="581">
        <f t="shared" si="171"/>
        <v>1.5757123340000001</v>
      </c>
      <c r="AV624" s="581">
        <f t="shared" si="171"/>
        <v>1.6229837040200001</v>
      </c>
      <c r="AW624" s="430">
        <f t="shared" si="167"/>
        <v>7.6557738380200009</v>
      </c>
      <c r="AX624" s="516">
        <f t="shared" si="168"/>
        <v>13.794187095531532</v>
      </c>
      <c r="AY624" s="606" t="s">
        <v>135</v>
      </c>
      <c r="AZ624" s="571" t="s">
        <v>135</v>
      </c>
      <c r="BA624" s="571" t="s">
        <v>135</v>
      </c>
      <c r="BB624" s="571" t="s">
        <v>135</v>
      </c>
      <c r="BC624" s="571" t="s">
        <v>135</v>
      </c>
      <c r="BD624" s="591" t="s">
        <v>3601</v>
      </c>
      <c r="BE624" s="421">
        <v>1992</v>
      </c>
      <c r="BF624" s="421">
        <f t="shared" si="170"/>
        <v>3</v>
      </c>
      <c r="BG624" s="578" t="s">
        <v>135</v>
      </c>
      <c r="BH624" t="s">
        <v>3876</v>
      </c>
      <c r="BI624" t="s">
        <v>3877</v>
      </c>
    </row>
    <row r="625" spans="1:61" s="8" customFormat="1" ht="12.75" customHeight="1" x14ac:dyDescent="0.25">
      <c r="A625" s="95" t="s">
        <v>4547</v>
      </c>
      <c r="B625" s="409" t="s">
        <v>2793</v>
      </c>
      <c r="C625" s="734" t="s">
        <v>107</v>
      </c>
      <c r="D625" s="734" t="s">
        <v>3652</v>
      </c>
      <c r="E625" s="504">
        <v>12</v>
      </c>
      <c r="F625" s="33">
        <v>474</v>
      </c>
      <c r="G625" s="33" t="s">
        <v>105</v>
      </c>
      <c r="H625" s="33" t="s">
        <v>105</v>
      </c>
      <c r="I625" s="573">
        <v>14.59</v>
      </c>
      <c r="J625" s="430">
        <f t="shared" si="156"/>
        <v>5.1405071967100753</v>
      </c>
      <c r="K625" s="575">
        <v>0.1875</v>
      </c>
      <c r="L625" s="406">
        <v>4</v>
      </c>
      <c r="M625" s="423">
        <f t="shared" si="157"/>
        <v>0.75</v>
      </c>
      <c r="N625" s="183" t="s">
        <v>318</v>
      </c>
      <c r="O625" s="505">
        <v>0.185</v>
      </c>
      <c r="P625" s="422">
        <v>45910</v>
      </c>
      <c r="Q625" s="422">
        <v>45919</v>
      </c>
      <c r="R625" s="423">
        <f t="shared" si="158"/>
        <v>1.3513513513513526</v>
      </c>
      <c r="S625" s="474">
        <f>IF(INDEX(Historical!$D$7:$D$1190,MATCH(B625,Historical!$B$7:$B$1192,0))=0,"n/a",(INDEX(Historical!$C$7:$C$1190,MATCH(B625,Historical!$B$7:$B$1192,0))/INDEX(Historical!$D$7:$D$1190,MATCH(B625,Historical!$B$7:$B$1192,0))-1)*100)</f>
        <v>6.0150375939849399</v>
      </c>
      <c r="T625" s="474">
        <f>IF(INDEX(Historical!$F$7:$F$1190,MATCH(B625,Historical!$B$7:$B$1192,0))=0,"n/a",((INDEX(Historical!$C$7:$C$1190,MATCH(B625,Historical!$B$7:$B$1192,0))/INDEX(Historical!$F$7:$F$1190,MATCH(B625,Historical!$B$7:$B$1192,0)))^(1/3)-1)*100)</f>
        <v>6.4170176581825888</v>
      </c>
      <c r="U625" s="474">
        <f>IF(INDEX(Historical!$H$7:$H$1190,MATCH(B625,Historical!$B$7:$B$1192,0))=0,"n/a",((INDEX(Historical!$C$7:$C$1190,MATCH(B625,Historical!$B$7:$B$1192,0))/INDEX(Historical!$H$7:$H$1190,MATCH(B625,Historical!$B$7:$B$1192,0)))^(1/5)-1)*100)</f>
        <v>5.2830658025427413</v>
      </c>
      <c r="V625" s="474">
        <f>IF(INDEX(Historical!$M$7:$M$1190,MATCH(B625,Historical!$B$7:$B$1192,0))=0,"n/a",((INDEX(Historical!$C$7:$C$1190,MATCH(B625,Historical!$B$7:$B$1192,0))/INDEX(Historical!$M$7:$M$1190,MATCH(B625,Historical!$B$7:$B$1192,0)))^(1/10)-1)*100)</f>
        <v>7.8866027333313271</v>
      </c>
      <c r="W625" s="475">
        <f t="shared" si="159"/>
        <v>0.66987852452803298</v>
      </c>
      <c r="X625" s="476">
        <f t="shared" si="160"/>
        <v>3.6434936569260281</v>
      </c>
      <c r="Y625" s="442"/>
      <c r="Z625" s="430">
        <f t="shared" si="161"/>
        <v>59.055118110236215</v>
      </c>
      <c r="AA625" s="581">
        <f t="shared" si="162"/>
        <v>11.488188976377952</v>
      </c>
      <c r="AB625" s="406">
        <v>12</v>
      </c>
      <c r="AC625" s="568">
        <v>1.27</v>
      </c>
      <c r="AD625" s="568">
        <v>0.93</v>
      </c>
      <c r="AE625" s="568">
        <v>1.86</v>
      </c>
      <c r="AF625" s="568">
        <v>1.41</v>
      </c>
      <c r="AG625" s="568">
        <v>11.790000000000001</v>
      </c>
      <c r="AH625" s="568">
        <v>3.94</v>
      </c>
      <c r="AI625" s="568">
        <v>17.419999999999998</v>
      </c>
      <c r="AJ625" s="568">
        <v>1.4500000000000002</v>
      </c>
      <c r="AK625" s="568">
        <v>12.33</v>
      </c>
      <c r="AL625" s="576">
        <v>84.24</v>
      </c>
      <c r="AM625" s="571">
        <v>14.93</v>
      </c>
      <c r="AN625" s="568">
        <v>2.2999999999999998</v>
      </c>
      <c r="AO625" s="510">
        <f t="shared" si="163"/>
        <v>-1.0646159771251362</v>
      </c>
      <c r="AP625" s="511">
        <f t="shared" si="164"/>
        <v>10.423572999252816</v>
      </c>
      <c r="AQ625" s="582">
        <f t="shared" si="165"/>
        <v>-15.15151685584758</v>
      </c>
      <c r="AR625" s="430">
        <f>INDEX(Historical!$C$7:$C$1190,MATCH(B625,Historical!$B$7:$B$1214,0))*IF(AH625="n/a",1.03,IF(AH625&lt;0,1.01,IF(AH625&gt;10,1.1,(1+AH625/100))))</f>
        <v>0.73277700000000001</v>
      </c>
      <c r="AS625" s="581">
        <f t="shared" si="166"/>
        <v>0.80605470000000012</v>
      </c>
      <c r="AT625" s="581">
        <f t="shared" si="171"/>
        <v>0.88666017000000019</v>
      </c>
      <c r="AU625" s="581">
        <f t="shared" si="171"/>
        <v>0.97532618700000029</v>
      </c>
      <c r="AV625" s="581">
        <f t="shared" si="171"/>
        <v>1.0728588057000004</v>
      </c>
      <c r="AW625" s="430">
        <f t="shared" si="167"/>
        <v>4.4736768627000014</v>
      </c>
      <c r="AX625" s="516">
        <f t="shared" si="168"/>
        <v>30.66262414461961</v>
      </c>
      <c r="AY625" s="606">
        <v>0.4</v>
      </c>
      <c r="AZ625" s="571">
        <v>26.86</v>
      </c>
      <c r="BA625" s="571">
        <v>-6.68</v>
      </c>
      <c r="BB625" s="571">
        <v>2.81</v>
      </c>
      <c r="BC625" s="571">
        <v>9.5699999999999985</v>
      </c>
      <c r="BD625" s="591"/>
      <c r="BE625" s="421">
        <v>2014</v>
      </c>
      <c r="BF625" s="421">
        <f t="shared" si="170"/>
        <v>1</v>
      </c>
      <c r="BG625" s="578">
        <v>0.85000000000000009</v>
      </c>
      <c r="BH625" t="s">
        <v>3876</v>
      </c>
      <c r="BI625" t="s">
        <v>3877</v>
      </c>
    </row>
    <row r="626" spans="1:61" s="8" customFormat="1" ht="12.75" customHeight="1" x14ac:dyDescent="0.25">
      <c r="A626" s="577" t="s">
        <v>356</v>
      </c>
      <c r="B626" s="409" t="s">
        <v>357</v>
      </c>
      <c r="C626" s="734" t="s">
        <v>107</v>
      </c>
      <c r="D626" s="734" t="s">
        <v>3652</v>
      </c>
      <c r="E626" s="504">
        <v>49</v>
      </c>
      <c r="F626" s="33">
        <v>50</v>
      </c>
      <c r="G626" s="33" t="s">
        <v>105</v>
      </c>
      <c r="H626" s="33" t="s">
        <v>105</v>
      </c>
      <c r="I626" s="573">
        <v>38.340000000000003</v>
      </c>
      <c r="J626" s="430">
        <f t="shared" si="156"/>
        <v>3.8601982263954087</v>
      </c>
      <c r="K626" s="575">
        <v>0.37</v>
      </c>
      <c r="L626" s="406">
        <v>4</v>
      </c>
      <c r="M626" s="423">
        <f t="shared" si="157"/>
        <v>1.48</v>
      </c>
      <c r="N626" s="183" t="s">
        <v>162</v>
      </c>
      <c r="O626" s="505">
        <v>0.36</v>
      </c>
      <c r="P626" s="609">
        <v>45267</v>
      </c>
      <c r="Q626" s="609">
        <v>45293</v>
      </c>
      <c r="R626" s="423">
        <f t="shared" si="158"/>
        <v>2.7777777777777803</v>
      </c>
      <c r="S626" s="474">
        <f>IF(INDEX(Historical!$D$7:$D$1190,MATCH(B626,Historical!$B$7:$B$1192,0))=0,"n/a",(INDEX(Historical!$C$7:$C$1190,MATCH(B626,Historical!$B$7:$B$1192,0))/INDEX(Historical!$D$7:$D$1190,MATCH(B626,Historical!$B$7:$B$1192,0))-1)*100)</f>
        <v>2.7777777777777901</v>
      </c>
      <c r="T626" s="474">
        <f>IF(INDEX(Historical!$F$7:$F$1190,MATCH(B626,Historical!$B$7:$B$1192,0))=0,"n/a",((INDEX(Historical!$C$7:$C$1190,MATCH(B626,Historical!$B$7:$B$1192,0))/INDEX(Historical!$F$7:$F$1190,MATCH(B626,Historical!$B$7:$B$1192,0)))^(1/3)-1)*100)</f>
        <v>1.8695903921873702</v>
      </c>
      <c r="U626" s="474">
        <f>IF(INDEX(Historical!$H$7:$H$1190,MATCH(B626,Historical!$B$7:$B$1192,0))=0,"n/a",((INDEX(Historical!$C$7:$C$1190,MATCH(B626,Historical!$B$7:$B$1192,0))/INDEX(Historical!$H$7:$H$1190,MATCH(B626,Historical!$B$7:$B$1192,0)))^(1/5)-1)*100)</f>
        <v>1.7055286171035355</v>
      </c>
      <c r="V626" s="474">
        <f>IF(INDEX(Historical!$M$7:$M$1190,MATCH(B626,Historical!$B$7:$B$1192,0))=0,"n/a",((INDEX(Historical!$C$7:$C$1190,MATCH(B626,Historical!$B$7:$B$1192,0))/INDEX(Historical!$M$7:$M$1190,MATCH(B626,Historical!$B$7:$B$1192,0)))^(1/10)-1)*100)</f>
        <v>1.4624101940841294</v>
      </c>
      <c r="W626" s="475">
        <f t="shared" si="159"/>
        <v>1.1662450275599077</v>
      </c>
      <c r="X626" s="476">
        <f t="shared" si="160"/>
        <v>1.0932875750663691</v>
      </c>
      <c r="Y626" s="451" t="s">
        <v>358</v>
      </c>
      <c r="Z626" s="430">
        <f t="shared" si="161"/>
        <v>52.296819787985861</v>
      </c>
      <c r="AA626" s="581">
        <f t="shared" si="162"/>
        <v>13.547703180212014</v>
      </c>
      <c r="AB626" s="406">
        <v>12</v>
      </c>
      <c r="AC626" s="568">
        <v>2.83</v>
      </c>
      <c r="AD626" s="568" t="s">
        <v>135</v>
      </c>
      <c r="AE626" s="568">
        <v>3.19</v>
      </c>
      <c r="AF626" s="568">
        <v>1.01</v>
      </c>
      <c r="AG626" s="568">
        <v>7.71</v>
      </c>
      <c r="AH626" s="568">
        <v>11.76</v>
      </c>
      <c r="AI626" s="568">
        <v>6.29</v>
      </c>
      <c r="AJ626" s="568">
        <v>1.5599999999999998</v>
      </c>
      <c r="AK626" s="568" t="s">
        <v>135</v>
      </c>
      <c r="AL626" s="576">
        <v>5430</v>
      </c>
      <c r="AM626" s="571">
        <v>2.39</v>
      </c>
      <c r="AN626" s="568">
        <v>0.15</v>
      </c>
      <c r="AO626" s="510">
        <f t="shared" si="163"/>
        <v>-7.9819763367130703</v>
      </c>
      <c r="AP626" s="511">
        <f t="shared" si="164"/>
        <v>5.5657268434989442</v>
      </c>
      <c r="AQ626" s="582">
        <f t="shared" si="165"/>
        <v>-22.016582355209401</v>
      </c>
      <c r="AR626" s="430">
        <f>INDEX(Historical!$C$7:$C$1190,MATCH(B626,Historical!$B$7:$B$1214,0))*IF(AH626="n/a",1.03,IF(AH626&lt;0,1.01,IF(AH626&gt;10,1.1,(1+AH626/100))))</f>
        <v>1.6280000000000001</v>
      </c>
      <c r="AS626" s="581">
        <f t="shared" si="166"/>
        <v>1.7304012</v>
      </c>
      <c r="AT626" s="581">
        <f t="shared" si="171"/>
        <v>1.782313236</v>
      </c>
      <c r="AU626" s="581">
        <f t="shared" si="171"/>
        <v>1.83578263308</v>
      </c>
      <c r="AV626" s="581">
        <f t="shared" si="171"/>
        <v>1.8908561120724001</v>
      </c>
      <c r="AW626" s="430">
        <f t="shared" si="167"/>
        <v>8.8673531811524011</v>
      </c>
      <c r="AX626" s="516">
        <f t="shared" si="168"/>
        <v>23.128203393720398</v>
      </c>
      <c r="AY626" s="606">
        <v>0.84</v>
      </c>
      <c r="AZ626" s="571">
        <v>25.679999999999996</v>
      </c>
      <c r="BA626" s="571">
        <v>-13.71</v>
      </c>
      <c r="BB626" s="571">
        <v>3.6700000000000004</v>
      </c>
      <c r="BC626" s="571">
        <v>3.5999999999999996</v>
      </c>
      <c r="BD626" s="591"/>
      <c r="BE626" s="421">
        <v>1975</v>
      </c>
      <c r="BF626" s="421">
        <f t="shared" si="170"/>
        <v>5</v>
      </c>
      <c r="BG626" s="578">
        <v>1.26</v>
      </c>
      <c r="BH626" t="s">
        <v>3876</v>
      </c>
      <c r="BI626" t="s">
        <v>3877</v>
      </c>
    </row>
    <row r="627" spans="1:61" s="8" customFormat="1" ht="12.75" customHeight="1" x14ac:dyDescent="0.25">
      <c r="A627" s="95" t="s">
        <v>4548</v>
      </c>
      <c r="B627" s="409" t="s">
        <v>4918</v>
      </c>
      <c r="C627" s="734" t="s">
        <v>107</v>
      </c>
      <c r="D627" s="734" t="s">
        <v>3652</v>
      </c>
      <c r="E627" s="504">
        <v>12</v>
      </c>
      <c r="F627" s="33">
        <v>475</v>
      </c>
      <c r="G627" s="33" t="s">
        <v>105</v>
      </c>
      <c r="H627" s="33" t="s">
        <v>105</v>
      </c>
      <c r="I627" s="573">
        <v>33.4</v>
      </c>
      <c r="J627" s="430">
        <f t="shared" si="156"/>
        <v>2.9940119760479043</v>
      </c>
      <c r="K627" s="575">
        <v>0.25</v>
      </c>
      <c r="L627" s="406">
        <v>4</v>
      </c>
      <c r="M627" s="423">
        <f t="shared" si="157"/>
        <v>1</v>
      </c>
      <c r="N627" s="183" t="s">
        <v>481</v>
      </c>
      <c r="O627" s="505">
        <v>0.24</v>
      </c>
      <c r="P627" s="422">
        <v>45915</v>
      </c>
      <c r="Q627" s="422">
        <v>45933</v>
      </c>
      <c r="R627" s="423">
        <f t="shared" si="158"/>
        <v>4.1666666666666705</v>
      </c>
      <c r="S627" s="474">
        <f>IF(INDEX(Historical!$D$7:$D$1190,MATCH(B627,Historical!$B$7:$B$1192,0))=0,"n/a",(INDEX(Historical!$C$7:$C$1190,MATCH(B627,Historical!$B$7:$B$1192,0))/INDEX(Historical!$D$7:$D$1190,MATCH(B627,Historical!$B$7:$B$1192,0))-1)*100)</f>
        <v>2.19780219780219</v>
      </c>
      <c r="T627" s="474">
        <f>IF(INDEX(Historical!$F$7:$F$1190,MATCH(B627,Historical!$B$7:$B$1192,0))=0,"n/a",((INDEX(Historical!$C$7:$C$1190,MATCH(B627,Historical!$B$7:$B$1192,0))/INDEX(Historical!$F$7:$F$1190,MATCH(B627,Historical!$B$7:$B$1192,0)))^(1/3)-1)*100)</f>
        <v>6.9604247193987501</v>
      </c>
      <c r="U627" s="474">
        <f>IF(INDEX(Historical!$H$7:$H$1190,MATCH(B627,Historical!$B$7:$B$1192,0))=0,"n/a",((INDEX(Historical!$C$7:$C$1190,MATCH(B627,Historical!$B$7:$B$1192,0))/INDEX(Historical!$H$7:$H$1190,MATCH(B627,Historical!$B$7:$B$1192,0)))^(1/5)-1)*100)</f>
        <v>7.0995886039598277</v>
      </c>
      <c r="V627" s="474">
        <f>IF(INDEX(Historical!$M$7:$M$1190,MATCH(B627,Historical!$B$7:$B$1192,0))=0,"n/a",((INDEX(Historical!$C$7:$C$1190,MATCH(B627,Historical!$B$7:$B$1192,0))/INDEX(Historical!$M$7:$M$1190,MATCH(B627,Historical!$B$7:$B$1192,0)))^(1/10)-1)*100)</f>
        <v>31.532528806926251</v>
      </c>
      <c r="W627" s="475">
        <f t="shared" si="159"/>
        <v>0.22515126038354316</v>
      </c>
      <c r="X627" s="476" t="str">
        <f t="shared" si="160"/>
        <v>n/a</v>
      </c>
      <c r="Y627" s="574"/>
      <c r="Z627" s="430">
        <f t="shared" si="161"/>
        <v>45.454545454545453</v>
      </c>
      <c r="AA627" s="581">
        <f t="shared" si="162"/>
        <v>15.18181818181818</v>
      </c>
      <c r="AB627" s="406">
        <v>12</v>
      </c>
      <c r="AC627" s="568">
        <v>2.2000000000000002</v>
      </c>
      <c r="AD627" s="568" t="s">
        <v>135</v>
      </c>
      <c r="AE627" s="568">
        <v>2.74</v>
      </c>
      <c r="AF627" s="568">
        <v>1.1499999999999999</v>
      </c>
      <c r="AG627" s="568">
        <v>7.8100000000000005</v>
      </c>
      <c r="AH627" s="568">
        <v>15.299999999999999</v>
      </c>
      <c r="AI627" s="568">
        <v>6.74</v>
      </c>
      <c r="AJ627" s="568">
        <v>-2.48</v>
      </c>
      <c r="AK627" s="568" t="s">
        <v>135</v>
      </c>
      <c r="AL627" s="576">
        <v>4059.9999999999995</v>
      </c>
      <c r="AM627" s="571">
        <v>0.76</v>
      </c>
      <c r="AN627" s="568">
        <v>0.04</v>
      </c>
      <c r="AO627" s="510">
        <f t="shared" si="163"/>
        <v>-5.0882176018104488</v>
      </c>
      <c r="AP627" s="511">
        <f t="shared" si="164"/>
        <v>10.093600580007731</v>
      </c>
      <c r="AQ627" s="582">
        <f t="shared" si="165"/>
        <v>-11.911431163879394</v>
      </c>
      <c r="AR627" s="430">
        <f>INDEX(Historical!$C$7:$C$1190,MATCH(B627,Historical!$B$7:$B$1214,0))*IF(AH627="n/a",1.03,IF(AH627&lt;0,1.01,IF(AH627&gt;10,1.1,(1+AH627/100))))</f>
        <v>1.0230000000000001</v>
      </c>
      <c r="AS627" s="581">
        <f t="shared" si="166"/>
        <v>1.0919502000000001</v>
      </c>
      <c r="AT627" s="581">
        <f t="shared" ref="AT627:AV646" si="172">IF($AK627="n/a",1.03*AS627,IF($AK627&lt;0,1.01*AS627,IF($AK627&gt;10,1.1*AS627,(1+$AK627/100)*AS627)))</f>
        <v>1.1247087060000001</v>
      </c>
      <c r="AU627" s="581">
        <f t="shared" si="172"/>
        <v>1.1584499671800002</v>
      </c>
      <c r="AV627" s="581">
        <f t="shared" si="172"/>
        <v>1.1932034661954001</v>
      </c>
      <c r="AW627" s="430">
        <f t="shared" si="167"/>
        <v>5.5913123393754001</v>
      </c>
      <c r="AX627" s="516">
        <f t="shared" si="168"/>
        <v>16.740456105914372</v>
      </c>
      <c r="AY627" s="606">
        <v>0.88</v>
      </c>
      <c r="AZ627" s="571">
        <v>45.660000000000004</v>
      </c>
      <c r="BA627" s="571">
        <v>-5.6000000000000005</v>
      </c>
      <c r="BB627" s="571">
        <v>7.62</v>
      </c>
      <c r="BC627" s="571">
        <v>9.4600000000000009</v>
      </c>
      <c r="BD627" s="591"/>
      <c r="BE627" s="421">
        <v>2014</v>
      </c>
      <c r="BF627" s="421">
        <f t="shared" si="170"/>
        <v>1</v>
      </c>
      <c r="BG627" s="578">
        <v>0.9900000000000001</v>
      </c>
      <c r="BH627" t="s">
        <v>3876</v>
      </c>
      <c r="BI627" t="s">
        <v>3877</v>
      </c>
    </row>
    <row r="628" spans="1:61" s="8" customFormat="1" ht="12.75" customHeight="1" x14ac:dyDescent="0.25">
      <c r="A628" s="8" t="s">
        <v>4549</v>
      </c>
      <c r="B628" s="409" t="s">
        <v>1629</v>
      </c>
      <c r="C628" s="734" t="s">
        <v>3636</v>
      </c>
      <c r="D628" s="734" t="s">
        <v>4809</v>
      </c>
      <c r="E628" s="504">
        <v>15</v>
      </c>
      <c r="F628" s="33">
        <v>311</v>
      </c>
      <c r="G628" s="33" t="s">
        <v>36</v>
      </c>
      <c r="H628" s="33" t="s">
        <v>36</v>
      </c>
      <c r="I628" s="573">
        <v>39.57</v>
      </c>
      <c r="J628" s="430">
        <f t="shared" si="156"/>
        <v>4.3467273186757645</v>
      </c>
      <c r="K628" s="575">
        <v>0.43</v>
      </c>
      <c r="L628" s="406">
        <v>4</v>
      </c>
      <c r="M628" s="423">
        <f t="shared" si="157"/>
        <v>1.72</v>
      </c>
      <c r="N628" s="183" t="s">
        <v>684</v>
      </c>
      <c r="O628" s="505">
        <v>0.42499999999999999</v>
      </c>
      <c r="P628" s="422">
        <v>45757</v>
      </c>
      <c r="Q628" s="422">
        <v>45777</v>
      </c>
      <c r="R628" s="423">
        <f t="shared" si="158"/>
        <v>1.176470588235295</v>
      </c>
      <c r="S628" s="474">
        <f>IF(INDEX(Historical!$D$7:$D$1190,MATCH(B628,Historical!$B$7:$B$1192,0))=0,"n/a",(INDEX(Historical!$C$7:$C$1190,MATCH(B628,Historical!$B$7:$B$1192,0))/INDEX(Historical!$D$7:$D$1190,MATCH(B628,Historical!$B$7:$B$1192,0))-1)*100)</f>
        <v>3.3536585365853799</v>
      </c>
      <c r="T628" s="474">
        <f>IF(INDEX(Historical!$F$7:$F$1190,MATCH(B628,Historical!$B$7:$B$1192,0))=0,"n/a",((INDEX(Historical!$C$7:$C$1190,MATCH(B628,Historical!$B$7:$B$1192,0))/INDEX(Historical!$F$7:$F$1190,MATCH(B628,Historical!$B$7:$B$1192,0)))^(1/3)-1)*100)</f>
        <v>5.4023701216620479</v>
      </c>
      <c r="U628" s="474">
        <f>IF(INDEX(Historical!$H$7:$H$1190,MATCH(B628,Historical!$B$7:$B$1192,0))=0,"n/a",((INDEX(Historical!$C$7:$C$1190,MATCH(B628,Historical!$B$7:$B$1192,0))/INDEX(Historical!$H$7:$H$1190,MATCH(B628,Historical!$B$7:$B$1192,0)))^(1/5)-1)*100)</f>
        <v>4.6567361995332623</v>
      </c>
      <c r="V628" s="474">
        <f>IF(INDEX(Historical!$M$7:$M$1190,MATCH(B628,Historical!$B$7:$B$1192,0))=0,"n/a",((INDEX(Historical!$C$7:$C$1190,MATCH(B628,Historical!$B$7:$B$1192,0))/INDEX(Historical!$M$7:$M$1190,MATCH(B628,Historical!$B$7:$B$1192,0)))^(1/10)-1)*100)</f>
        <v>5.2616966887014893</v>
      </c>
      <c r="W628" s="475">
        <f t="shared" si="159"/>
        <v>0.88502558680980858</v>
      </c>
      <c r="X628" s="476" t="str">
        <f t="shared" si="160"/>
        <v>n/a</v>
      </c>
      <c r="Y628" s="443"/>
      <c r="Z628" s="430">
        <f t="shared" si="161"/>
        <v>452.63157894736838</v>
      </c>
      <c r="AA628" s="581">
        <f t="shared" si="162"/>
        <v>104.13157894736842</v>
      </c>
      <c r="AB628" s="406">
        <v>12</v>
      </c>
      <c r="AC628" s="568">
        <v>0.38</v>
      </c>
      <c r="AD628" s="568">
        <v>2.54</v>
      </c>
      <c r="AE628" s="568">
        <v>7.76</v>
      </c>
      <c r="AF628" s="568">
        <v>3.99</v>
      </c>
      <c r="AG628" s="568">
        <v>3.74</v>
      </c>
      <c r="AH628" s="568">
        <v>124.44999999999999</v>
      </c>
      <c r="AI628" s="568">
        <v>3.5900000000000003</v>
      </c>
      <c r="AJ628" s="568">
        <v>-16.5</v>
      </c>
      <c r="AK628" s="568">
        <v>40.6</v>
      </c>
      <c r="AL628" s="576">
        <v>13110</v>
      </c>
      <c r="AM628" s="571">
        <v>0.5</v>
      </c>
      <c r="AN628" s="568">
        <v>1.85</v>
      </c>
      <c r="AO628" s="510">
        <f t="shared" si="163"/>
        <v>-95.128115429159394</v>
      </c>
      <c r="AP628" s="511">
        <f t="shared" si="164"/>
        <v>9.0034635182090277</v>
      </c>
      <c r="AQ628" s="582">
        <f t="shared" si="165"/>
        <v>329.72083961567427</v>
      </c>
      <c r="AR628" s="430">
        <f>INDEX(Historical!$C$7:$C$1190,MATCH(B628,Historical!$B$7:$B$1214,0))*IF(AH628="n/a",1.03,IF(AH628&lt;0,1.01,IF(AH628&gt;10,1.1,(1+AH628/100))))</f>
        <v>1.8645000000000003</v>
      </c>
      <c r="AS628" s="581">
        <f t="shared" si="166"/>
        <v>1.9314355500000004</v>
      </c>
      <c r="AT628" s="581">
        <f t="shared" si="172"/>
        <v>2.1245791050000005</v>
      </c>
      <c r="AU628" s="581">
        <f t="shared" si="172"/>
        <v>2.3370370155000009</v>
      </c>
      <c r="AV628" s="581">
        <f t="shared" si="172"/>
        <v>2.570740717050001</v>
      </c>
      <c r="AW628" s="430">
        <f t="shared" si="167"/>
        <v>10.828292387550004</v>
      </c>
      <c r="AX628" s="516">
        <f t="shared" si="168"/>
        <v>27.364903683472335</v>
      </c>
      <c r="AY628" s="606">
        <v>0.88</v>
      </c>
      <c r="AZ628" s="571">
        <v>8.09</v>
      </c>
      <c r="BA628" s="571">
        <v>-16.73</v>
      </c>
      <c r="BB628" s="571">
        <v>-0.43</v>
      </c>
      <c r="BC628" s="571">
        <v>-5.72</v>
      </c>
      <c r="BD628" s="591"/>
      <c r="BE628" s="421">
        <v>2011</v>
      </c>
      <c r="BF628" s="421">
        <f t="shared" si="170"/>
        <v>1</v>
      </c>
      <c r="BG628" s="578">
        <v>1.21</v>
      </c>
      <c r="BH628" t="s">
        <v>3876</v>
      </c>
      <c r="BI628" t="s">
        <v>3878</v>
      </c>
    </row>
    <row r="629" spans="1:61" s="8" customFormat="1" ht="12.75" customHeight="1" x14ac:dyDescent="0.25">
      <c r="A629" s="8" t="s">
        <v>4550</v>
      </c>
      <c r="B629" s="409" t="s">
        <v>1642</v>
      </c>
      <c r="C629" s="734" t="s">
        <v>111</v>
      </c>
      <c r="D629" s="734" t="s">
        <v>1146</v>
      </c>
      <c r="E629" s="504">
        <v>13</v>
      </c>
      <c r="F629" s="33">
        <v>400</v>
      </c>
      <c r="G629" s="33" t="s">
        <v>105</v>
      </c>
      <c r="H629" s="33" t="s">
        <v>105</v>
      </c>
      <c r="I629" s="573">
        <v>100.97</v>
      </c>
      <c r="J629" s="430">
        <f t="shared" si="156"/>
        <v>1.3865504605328314</v>
      </c>
      <c r="K629" s="575">
        <v>0.35</v>
      </c>
      <c r="L629" s="406">
        <v>4</v>
      </c>
      <c r="M629" s="423">
        <f t="shared" si="157"/>
        <v>1.4</v>
      </c>
      <c r="N629" s="183" t="s">
        <v>147</v>
      </c>
      <c r="O629" s="505">
        <v>0.33</v>
      </c>
      <c r="P629" s="422">
        <v>45719</v>
      </c>
      <c r="Q629" s="422">
        <v>45733</v>
      </c>
      <c r="R629" s="423">
        <f t="shared" si="158"/>
        <v>6.060606060606049</v>
      </c>
      <c r="S629" s="474">
        <f>IF(INDEX(Historical!$D$7:$D$1190,MATCH(B629,Historical!$B$7:$B$1192,0))=0,"n/a",(INDEX(Historical!$C$7:$C$1190,MATCH(B629,Historical!$B$7:$B$1192,0))/INDEX(Historical!$D$7:$D$1190,MATCH(B629,Historical!$B$7:$B$1192,0))-1)*100)</f>
        <v>19.999999999999996</v>
      </c>
      <c r="T629" s="474">
        <f>IF(INDEX(Historical!$F$7:$F$1190,MATCH(B629,Historical!$B$7:$B$1192,0))=0,"n/a",((INDEX(Historical!$C$7:$C$1190,MATCH(B629,Historical!$B$7:$B$1192,0))/INDEX(Historical!$F$7:$F$1190,MATCH(B629,Historical!$B$7:$B$1192,0)))^(1/3)-1)*100)</f>
        <v>26.634932979021041</v>
      </c>
      <c r="U629" s="474">
        <f>IF(INDEX(Historical!$H$7:$H$1190,MATCH(B629,Historical!$B$7:$B$1192,0))=0,"n/a",((INDEX(Historical!$C$7:$C$1190,MATCH(B629,Historical!$B$7:$B$1192,0))/INDEX(Historical!$H$7:$H$1190,MATCH(B629,Historical!$B$7:$B$1192,0)))^(1/5)-1)*100)</f>
        <v>26.970487769000417</v>
      </c>
      <c r="V629" s="474">
        <f>IF(INDEX(Historical!$M$7:$M$1190,MATCH(B629,Historical!$B$7:$B$1192,0))=0,"n/a",((INDEX(Historical!$C$7:$C$1190,MATCH(B629,Historical!$B$7:$B$1192,0))/INDEX(Historical!$M$7:$M$1190,MATCH(B629,Historical!$B$7:$B$1192,0)))^(1/10)-1)*100)</f>
        <v>20.569243252846682</v>
      </c>
      <c r="W629" s="475">
        <f t="shared" si="159"/>
        <v>1.3112046679338984</v>
      </c>
      <c r="X629" s="476">
        <f t="shared" si="160"/>
        <v>1.4689808153050334</v>
      </c>
      <c r="Y629" s="574"/>
      <c r="Z629" s="430">
        <f t="shared" si="161"/>
        <v>24.518388791593694</v>
      </c>
      <c r="AA629" s="581">
        <f t="shared" si="162"/>
        <v>17.683012259194395</v>
      </c>
      <c r="AB629" s="406">
        <v>12</v>
      </c>
      <c r="AC629" s="568">
        <v>5.71</v>
      </c>
      <c r="AD629" s="568">
        <v>5.31</v>
      </c>
      <c r="AE629" s="568">
        <v>0.93</v>
      </c>
      <c r="AF629" s="568">
        <v>1.88</v>
      </c>
      <c r="AG629" s="568">
        <v>10.71</v>
      </c>
      <c r="AH629" s="568">
        <v>-16.45</v>
      </c>
      <c r="AI629" s="568">
        <v>14.17</v>
      </c>
      <c r="AJ629" s="568">
        <v>18.360000000000003</v>
      </c>
      <c r="AK629" s="568">
        <v>3.3300000000000005</v>
      </c>
      <c r="AL629" s="576">
        <v>6100</v>
      </c>
      <c r="AM629" s="571">
        <v>2.0500000000000003</v>
      </c>
      <c r="AN629" s="568">
        <v>0.12</v>
      </c>
      <c r="AO629" s="510">
        <f t="shared" si="163"/>
        <v>10.674025970338853</v>
      </c>
      <c r="AP629" s="511">
        <f t="shared" si="164"/>
        <v>28.357038229533249</v>
      </c>
      <c r="AQ629" s="582">
        <f t="shared" si="165"/>
        <v>21.553030123180704</v>
      </c>
      <c r="AR629" s="430">
        <f>INDEX(Historical!$C$7:$C$1190,MATCH(B629,Historical!$B$7:$B$1214,0))*IF(AH629="n/a",1.03,IF(AH629&lt;0,1.01,IF(AH629&gt;10,1.1,(1+AH629/100))))</f>
        <v>1.3332000000000002</v>
      </c>
      <c r="AS629" s="581">
        <f t="shared" si="166"/>
        <v>1.4665200000000003</v>
      </c>
      <c r="AT629" s="581">
        <f t="shared" si="172"/>
        <v>1.5153551160000005</v>
      </c>
      <c r="AU629" s="581">
        <f t="shared" si="172"/>
        <v>1.5658164413628006</v>
      </c>
      <c r="AV629" s="581">
        <f t="shared" si="172"/>
        <v>1.6179581288601821</v>
      </c>
      <c r="AW629" s="430">
        <f t="shared" si="167"/>
        <v>7.4988496862229832</v>
      </c>
      <c r="AX629" s="516">
        <f t="shared" si="168"/>
        <v>7.4268096327849698</v>
      </c>
      <c r="AY629" s="606">
        <v>1.47</v>
      </c>
      <c r="AZ629" s="571">
        <v>8.57</v>
      </c>
      <c r="BA629" s="571">
        <v>-28.560000000000002</v>
      </c>
      <c r="BB629" s="571">
        <v>-1.1599999999999999</v>
      </c>
      <c r="BC629" s="571">
        <v>-7.41</v>
      </c>
      <c r="BD629" s="591"/>
      <c r="BE629" s="421">
        <v>2013</v>
      </c>
      <c r="BF629" s="421">
        <f t="shared" si="170"/>
        <v>1</v>
      </c>
      <c r="BG629" s="578">
        <v>8.1199999999999992</v>
      </c>
      <c r="BH629" t="s">
        <v>3876</v>
      </c>
      <c r="BI629" t="s">
        <v>3877</v>
      </c>
    </row>
    <row r="630" spans="1:61" s="8" customFormat="1" ht="12.75" customHeight="1" x14ac:dyDescent="0.25">
      <c r="A630" s="95" t="s">
        <v>4551</v>
      </c>
      <c r="B630" s="409" t="s">
        <v>353</v>
      </c>
      <c r="C630" s="734" t="s">
        <v>130</v>
      </c>
      <c r="D630" s="734" t="s">
        <v>3653</v>
      </c>
      <c r="E630" s="504">
        <v>37</v>
      </c>
      <c r="F630" s="33">
        <v>78</v>
      </c>
      <c r="G630" s="33" t="s">
        <v>36</v>
      </c>
      <c r="H630" s="33" t="s">
        <v>36</v>
      </c>
      <c r="I630" s="568">
        <v>34.64</v>
      </c>
      <c r="J630" s="430">
        <f t="shared" si="156"/>
        <v>4.3302540415704387</v>
      </c>
      <c r="K630" s="579">
        <v>0.375</v>
      </c>
      <c r="L630" s="406">
        <v>4</v>
      </c>
      <c r="M630" s="423">
        <f t="shared" si="157"/>
        <v>1.5</v>
      </c>
      <c r="N630" s="183" t="s">
        <v>144</v>
      </c>
      <c r="O630" s="506">
        <v>0.36</v>
      </c>
      <c r="P630" s="609">
        <v>45091</v>
      </c>
      <c r="Q630" s="609">
        <v>45108</v>
      </c>
      <c r="R630" s="423">
        <f t="shared" si="158"/>
        <v>4.1666666666666705</v>
      </c>
      <c r="S630" s="474">
        <f>IF(INDEX(Historical!$D$7:$D$1190,MATCH(B630,Historical!$B$7:$B$1192,0))=0,"n/a",(INDEX(Historical!$C$7:$C$1190,MATCH(B630,Historical!$B$7:$B$1192,0))/INDEX(Historical!$D$7:$D$1190,MATCH(B630,Historical!$B$7:$B$1192,0))-1)*100)</f>
        <v>2.0408163265306145</v>
      </c>
      <c r="T630" s="474">
        <f>IF(INDEX(Historical!$F$7:$F$1190,MATCH(B630,Historical!$B$7:$B$1192,0))=0,"n/a",((INDEX(Historical!$C$7:$C$1190,MATCH(B630,Historical!$B$7:$B$1192,0))/INDEX(Historical!$F$7:$F$1190,MATCH(B630,Historical!$B$7:$B$1192,0)))^(1/3)-1)*100)</f>
        <v>3.5744168651286268</v>
      </c>
      <c r="U630" s="474">
        <f>IF(INDEX(Historical!$H$7:$H$1190,MATCH(B630,Historical!$B$7:$B$1192,0))=0,"n/a",((INDEX(Historical!$C$7:$C$1190,MATCH(B630,Historical!$B$7:$B$1192,0))/INDEX(Historical!$H$7:$H$1190,MATCH(B630,Historical!$B$7:$B$1192,0)))^(1/5)-1)*100)</f>
        <v>5.5497367495672467</v>
      </c>
      <c r="V630" s="474">
        <f>IF(INDEX(Historical!$M$7:$M$1190,MATCH(B630,Historical!$B$7:$B$1192,0))=0,"n/a",((INDEX(Historical!$C$7:$C$1190,MATCH(B630,Historical!$B$7:$B$1192,0))/INDEX(Historical!$M$7:$M$1190,MATCH(B630,Historical!$B$7:$B$1192,0)))^(1/10)-1)*100)</f>
        <v>6.3995312815083638</v>
      </c>
      <c r="W630" s="475">
        <f t="shared" si="159"/>
        <v>0.86720987919902448</v>
      </c>
      <c r="X630" s="476" t="str">
        <f t="shared" si="160"/>
        <v>n/a</v>
      </c>
      <c r="Y630" s="451" t="s">
        <v>4951</v>
      </c>
      <c r="Z630" s="430">
        <f t="shared" si="161"/>
        <v>78.94736842105263</v>
      </c>
      <c r="AA630" s="581">
        <f t="shared" si="162"/>
        <v>18.231578947368423</v>
      </c>
      <c r="AB630" s="406">
        <v>9</v>
      </c>
      <c r="AC630" s="568">
        <v>1.9</v>
      </c>
      <c r="AD630" s="568">
        <v>4.67</v>
      </c>
      <c r="AE630" s="568">
        <v>1.02</v>
      </c>
      <c r="AF630" s="568">
        <v>1.54</v>
      </c>
      <c r="AG630" s="568">
        <v>8.75</v>
      </c>
      <c r="AH630" s="568">
        <v>4.4799999999999995</v>
      </c>
      <c r="AI630" s="568">
        <v>0.55999999999999994</v>
      </c>
      <c r="AJ630" s="568">
        <v>-2.4500000000000002</v>
      </c>
      <c r="AK630" s="568">
        <v>3.91</v>
      </c>
      <c r="AL630" s="576">
        <v>7440</v>
      </c>
      <c r="AM630" s="571">
        <v>0.11</v>
      </c>
      <c r="AN630" s="568">
        <v>1.43</v>
      </c>
      <c r="AO630" s="510">
        <f t="shared" si="163"/>
        <v>-8.3515881562307364</v>
      </c>
      <c r="AP630" s="511">
        <f t="shared" si="164"/>
        <v>9.8799907911376863</v>
      </c>
      <c r="AQ630" s="582">
        <f t="shared" si="165"/>
        <v>11.707219659145608</v>
      </c>
      <c r="AR630" s="430">
        <f>INDEX(Historical!$C$7:$C$1190,MATCH(B630,Historical!$B$7:$B$1214,0))*IF(AH630="n/a",1.03,IF(AH630&lt;0,1.01,IF(AH630&gt;10,1.1,(1+AH630/100))))</f>
        <v>1.5671999999999999</v>
      </c>
      <c r="AS630" s="581">
        <f t="shared" si="166"/>
        <v>1.5759763200000001</v>
      </c>
      <c r="AT630" s="581">
        <f t="shared" si="172"/>
        <v>1.6375969941119999</v>
      </c>
      <c r="AU630" s="581">
        <f t="shared" si="172"/>
        <v>1.7016270365817789</v>
      </c>
      <c r="AV630" s="581">
        <f t="shared" si="172"/>
        <v>1.7681606537121264</v>
      </c>
      <c r="AW630" s="430">
        <f t="shared" si="167"/>
        <v>8.2505610044059061</v>
      </c>
      <c r="AX630" s="516">
        <f t="shared" si="168"/>
        <v>23.818016756368088</v>
      </c>
      <c r="AY630" s="606">
        <v>1.08</v>
      </c>
      <c r="AZ630" s="571">
        <v>49.7</v>
      </c>
      <c r="BA630" s="571">
        <v>-7.4399999999999995</v>
      </c>
      <c r="BB630" s="571">
        <v>-2.92</v>
      </c>
      <c r="BC630" s="571">
        <v>6.2799999999999994</v>
      </c>
      <c r="BD630" s="591"/>
      <c r="BE630" s="421">
        <v>1988</v>
      </c>
      <c r="BF630" s="421">
        <f t="shared" si="170"/>
        <v>4</v>
      </c>
      <c r="BG630" s="578">
        <v>2.75</v>
      </c>
      <c r="BH630" t="s">
        <v>3876</v>
      </c>
      <c r="BI630" t="s">
        <v>3877</v>
      </c>
    </row>
    <row r="631" spans="1:61" s="8" customFormat="1" ht="12.75" customHeight="1" x14ac:dyDescent="0.25">
      <c r="A631" s="95" t="s">
        <v>4552</v>
      </c>
      <c r="B631" s="409" t="s">
        <v>362</v>
      </c>
      <c r="C631" s="734" t="s">
        <v>3636</v>
      </c>
      <c r="D631" s="734" t="s">
        <v>4814</v>
      </c>
      <c r="E631" s="504">
        <v>40</v>
      </c>
      <c r="F631" s="33">
        <v>69</v>
      </c>
      <c r="G631" s="33" t="s">
        <v>36</v>
      </c>
      <c r="H631" s="33" t="s">
        <v>36</v>
      </c>
      <c r="I631" s="568">
        <v>40.590000000000003</v>
      </c>
      <c r="J631" s="430">
        <f t="shared" si="156"/>
        <v>7.292436560729243</v>
      </c>
      <c r="K631" s="579">
        <v>0.74</v>
      </c>
      <c r="L631" s="406">
        <v>4</v>
      </c>
      <c r="M631" s="423">
        <f t="shared" si="157"/>
        <v>2.96</v>
      </c>
      <c r="N631" s="183" t="s">
        <v>150</v>
      </c>
      <c r="O631" s="506">
        <v>0.73499999999999999</v>
      </c>
      <c r="P631" s="422">
        <v>45831</v>
      </c>
      <c r="Q631" s="422">
        <v>45838</v>
      </c>
      <c r="R631" s="423">
        <f t="shared" si="158"/>
        <v>0.68027210884353795</v>
      </c>
      <c r="S631" s="474">
        <f>IF(INDEX(Historical!$D$7:$D$1190,MATCH(B631,Historical!$B$7:$B$1192,0))=0,"n/a",(INDEX(Historical!$C$7:$C$1190,MATCH(B631,Historical!$B$7:$B$1192,0))/INDEX(Historical!$D$7:$D$1190,MATCH(B631,Historical!$B$7:$B$1192,0))-1)*100)</f>
        <v>1.388888888888884</v>
      </c>
      <c r="T631" s="474">
        <f>IF(INDEX(Historical!$F$7:$F$1190,MATCH(B631,Historical!$B$7:$B$1192,0))=0,"n/a",((INDEX(Historical!$C$7:$C$1190,MATCH(B631,Historical!$B$7:$B$1192,0))/INDEX(Historical!$F$7:$F$1190,MATCH(B631,Historical!$B$7:$B$1192,0)))^(1/3)-1)*100)</f>
        <v>1.4086357131201765</v>
      </c>
      <c r="U631" s="474">
        <f>IF(INDEX(Historical!$H$7:$H$1190,MATCH(B631,Historical!$B$7:$B$1192,0))=0,"n/a",((INDEX(Historical!$C$7:$C$1190,MATCH(B631,Historical!$B$7:$B$1192,0))/INDEX(Historical!$H$7:$H$1190,MATCH(B631,Historical!$B$7:$B$1192,0)))^(1/5)-1)*100)</f>
        <v>1.4291508107655337</v>
      </c>
      <c r="V631" s="474">
        <f>IF(INDEX(Historical!$M$7:$M$1190,MATCH(B631,Historical!$B$7:$B$1192,0))=0,"n/a",((INDEX(Historical!$C$7:$C$1190,MATCH(B631,Historical!$B$7:$B$1192,0))/INDEX(Historical!$M$7:$M$1190,MATCH(B631,Historical!$B$7:$B$1192,0)))^(1/10)-1)*100)</f>
        <v>1.4841529238879048</v>
      </c>
      <c r="W631" s="475">
        <f t="shared" si="159"/>
        <v>0.9629404003879285</v>
      </c>
      <c r="X631" s="476">
        <f t="shared" si="160"/>
        <v>8.9321925672845861</v>
      </c>
      <c r="Y631" s="574"/>
      <c r="Z631" s="430">
        <f t="shared" si="161"/>
        <v>229.45736434108528</v>
      </c>
      <c r="AA631" s="581">
        <f t="shared" si="162"/>
        <v>31.465116279069768</v>
      </c>
      <c r="AB631" s="406">
        <v>12</v>
      </c>
      <c r="AC631" s="568">
        <v>1.29</v>
      </c>
      <c r="AD631" s="568">
        <v>3.34</v>
      </c>
      <c r="AE631" s="568">
        <v>5.71</v>
      </c>
      <c r="AF631" s="568">
        <v>3.41</v>
      </c>
      <c r="AG631" s="568">
        <v>10.08</v>
      </c>
      <c r="AH631" s="568">
        <v>13.669999999999998</v>
      </c>
      <c r="AI631" s="568">
        <v>9.49</v>
      </c>
      <c r="AJ631" s="568">
        <v>0.16</v>
      </c>
      <c r="AK631" s="568">
        <v>9.4</v>
      </c>
      <c r="AL631" s="576">
        <v>563.15</v>
      </c>
      <c r="AM631" s="571">
        <v>8.2100000000000009</v>
      </c>
      <c r="AN631" s="568">
        <v>2.33</v>
      </c>
      <c r="AO631" s="510">
        <f t="shared" si="163"/>
        <v>-22.743528907574991</v>
      </c>
      <c r="AP631" s="511">
        <f t="shared" si="164"/>
        <v>8.7215873714947776</v>
      </c>
      <c r="AQ631" s="582">
        <f t="shared" si="165"/>
        <v>118.37383493208553</v>
      </c>
      <c r="AR631" s="430">
        <f>INDEX(Historical!$C$7:$C$1190,MATCH(B631,Historical!$B$7:$B$1214,0))*IF(AH631="n/a",1.03,IF(AH631&lt;0,1.01,IF(AH631&gt;10,1.1,(1+AH631/100))))</f>
        <v>3.2120000000000002</v>
      </c>
      <c r="AS631" s="581">
        <f t="shared" si="166"/>
        <v>3.5168188000000002</v>
      </c>
      <c r="AT631" s="581">
        <f t="shared" si="172"/>
        <v>3.8473997672000007</v>
      </c>
      <c r="AU631" s="581">
        <f t="shared" si="172"/>
        <v>4.2090553453168011</v>
      </c>
      <c r="AV631" s="581">
        <f t="shared" si="172"/>
        <v>4.6047065477765807</v>
      </c>
      <c r="AW631" s="430">
        <f t="shared" si="167"/>
        <v>19.389980460293383</v>
      </c>
      <c r="AX631" s="516">
        <f t="shared" si="168"/>
        <v>47.77033865556389</v>
      </c>
      <c r="AY631" s="606">
        <v>1.05</v>
      </c>
      <c r="AZ631" s="571">
        <v>17.45</v>
      </c>
      <c r="BA631" s="571">
        <v>-14.19</v>
      </c>
      <c r="BB631" s="571">
        <v>1.1100000000000001</v>
      </c>
      <c r="BC631" s="571">
        <v>2.58</v>
      </c>
      <c r="BD631" s="591"/>
      <c r="BE631" s="421">
        <v>1986</v>
      </c>
      <c r="BF631" s="421">
        <f t="shared" si="170"/>
        <v>4</v>
      </c>
      <c r="BG631" s="578">
        <v>3.09</v>
      </c>
      <c r="BH631" t="s">
        <v>3876</v>
      </c>
      <c r="BI631" t="s">
        <v>3878</v>
      </c>
    </row>
    <row r="632" spans="1:61" s="8" customFormat="1" ht="12.75" customHeight="1" x14ac:dyDescent="0.25">
      <c r="A632" s="95" t="s">
        <v>4553</v>
      </c>
      <c r="B632" s="409" t="s">
        <v>355</v>
      </c>
      <c r="C632" s="734" t="s">
        <v>107</v>
      </c>
      <c r="D632" s="734" t="s">
        <v>3652</v>
      </c>
      <c r="E632" s="504">
        <v>32</v>
      </c>
      <c r="F632" s="33">
        <v>97</v>
      </c>
      <c r="G632" s="33" t="s">
        <v>36</v>
      </c>
      <c r="H632" s="33" t="s">
        <v>36</v>
      </c>
      <c r="I632" s="568">
        <v>121.9</v>
      </c>
      <c r="J632" s="430">
        <f t="shared" si="156"/>
        <v>1.3125512715340444</v>
      </c>
      <c r="K632" s="579">
        <v>0.4</v>
      </c>
      <c r="L632" s="406">
        <v>4</v>
      </c>
      <c r="M632" s="423">
        <f t="shared" si="157"/>
        <v>1.6</v>
      </c>
      <c r="N632" s="183" t="s">
        <v>162</v>
      </c>
      <c r="O632" s="506">
        <v>0.39</v>
      </c>
      <c r="P632" s="422">
        <v>45636</v>
      </c>
      <c r="Q632" s="422">
        <v>45659</v>
      </c>
      <c r="R632" s="423">
        <f t="shared" si="158"/>
        <v>2.5641025641025665</v>
      </c>
      <c r="S632" s="474">
        <f>IF(INDEX(Historical!$D$7:$D$1190,MATCH(B632,Historical!$B$7:$B$1192,0))=0,"n/a",(INDEX(Historical!$C$7:$C$1190,MATCH(B632,Historical!$B$7:$B$1192,0))/INDEX(Historical!$D$7:$D$1190,MATCH(B632,Historical!$B$7:$B$1192,0))-1)*100)</f>
        <v>2.6315789473684292</v>
      </c>
      <c r="T632" s="474">
        <f>IF(INDEX(Historical!$F$7:$F$1190,MATCH(B632,Historical!$B$7:$B$1192,0))=0,"n/a",((INDEX(Historical!$C$7:$C$1190,MATCH(B632,Historical!$B$7:$B$1192,0))/INDEX(Historical!$F$7:$F$1190,MATCH(B632,Historical!$B$7:$B$1192,0)))^(1/3)-1)*100)</f>
        <v>5.4607816261929232</v>
      </c>
      <c r="U632" s="474">
        <f>IF(INDEX(Historical!$H$7:$H$1190,MATCH(B632,Historical!$B$7:$B$1192,0))=0,"n/a",((INDEX(Historical!$C$7:$C$1190,MATCH(B632,Historical!$B$7:$B$1192,0))/INDEX(Historical!$H$7:$H$1190,MATCH(B632,Historical!$B$7:$B$1192,0)))^(1/5)-1)*100)</f>
        <v>5.387395206178347</v>
      </c>
      <c r="V632" s="474">
        <f>IF(INDEX(Historical!$M$7:$M$1190,MATCH(B632,Historical!$B$7:$B$1192,0))=0,"n/a",((INDEX(Historical!$C$7:$C$1190,MATCH(B632,Historical!$B$7:$B$1192,0))/INDEX(Historical!$M$7:$M$1190,MATCH(B632,Historical!$B$7:$B$1192,0)))^(1/10)-1)*100)</f>
        <v>5.6545510370553886</v>
      </c>
      <c r="W632" s="475">
        <f t="shared" si="159"/>
        <v>0.95275383861135632</v>
      </c>
      <c r="X632" s="476">
        <f t="shared" si="160"/>
        <v>0.42655543991910905</v>
      </c>
      <c r="Y632" s="574"/>
      <c r="Z632" s="430">
        <f t="shared" si="161"/>
        <v>18.369690011481055</v>
      </c>
      <c r="AA632" s="581">
        <f t="shared" si="162"/>
        <v>13.995407577497129</v>
      </c>
      <c r="AB632" s="406">
        <v>12</v>
      </c>
      <c r="AC632" s="568">
        <v>8.7100000000000009</v>
      </c>
      <c r="AD632" s="568">
        <v>1.43</v>
      </c>
      <c r="AE632" s="568">
        <v>2.73</v>
      </c>
      <c r="AF632" s="568">
        <v>1.35</v>
      </c>
      <c r="AG632" s="568">
        <v>10.050000000000001</v>
      </c>
      <c r="AH632" s="568">
        <v>11.219999999999999</v>
      </c>
      <c r="AI632" s="568">
        <v>9.36</v>
      </c>
      <c r="AJ632" s="568">
        <v>12.629999999999999</v>
      </c>
      <c r="AK632" s="568">
        <v>9.7900000000000009</v>
      </c>
      <c r="AL632" s="576">
        <v>9260</v>
      </c>
      <c r="AM632" s="571">
        <v>4.2</v>
      </c>
      <c r="AN632" s="568">
        <v>0.49</v>
      </c>
      <c r="AO632" s="510">
        <f t="shared" si="163"/>
        <v>-7.2954610997847382</v>
      </c>
      <c r="AP632" s="511">
        <f t="shared" si="164"/>
        <v>6.6999464777123912</v>
      </c>
      <c r="AQ632" s="582">
        <f t="shared" si="165"/>
        <v>-8.3635195650865519</v>
      </c>
      <c r="AR632" s="430">
        <f>INDEX(Historical!$C$7:$C$1190,MATCH(B632,Historical!$B$7:$B$1214,0))*IF(AH632="n/a",1.03,IF(AH632&lt;0,1.01,IF(AH632&gt;10,1.1,(1+AH632/100))))</f>
        <v>1.7160000000000002</v>
      </c>
      <c r="AS632" s="581">
        <f t="shared" si="166"/>
        <v>1.8766176000000001</v>
      </c>
      <c r="AT632" s="581">
        <f t="shared" si="172"/>
        <v>2.0603384630400003</v>
      </c>
      <c r="AU632" s="581">
        <f t="shared" si="172"/>
        <v>2.2620455985716168</v>
      </c>
      <c r="AV632" s="581">
        <f t="shared" si="172"/>
        <v>2.4834998626717781</v>
      </c>
      <c r="AW632" s="430">
        <f t="shared" si="167"/>
        <v>10.398501524283397</v>
      </c>
      <c r="AX632" s="516">
        <f t="shared" si="168"/>
        <v>8.5303539985917922</v>
      </c>
      <c r="AY632" s="606">
        <v>0.78</v>
      </c>
      <c r="AZ632" s="571">
        <v>48.66</v>
      </c>
      <c r="BA632" s="571">
        <v>-6.1899999999999995</v>
      </c>
      <c r="BB632" s="571">
        <v>9.64</v>
      </c>
      <c r="BC632" s="571">
        <v>11.42</v>
      </c>
      <c r="BD632" s="591"/>
      <c r="BE632" s="421">
        <v>1993</v>
      </c>
      <c r="BF632" s="421">
        <f t="shared" si="170"/>
        <v>3</v>
      </c>
      <c r="BG632" s="578">
        <v>0.91</v>
      </c>
      <c r="BH632" t="s">
        <v>3876</v>
      </c>
      <c r="BI632" t="s">
        <v>3877</v>
      </c>
    </row>
    <row r="633" spans="1:61" s="8" customFormat="1" ht="12.75" customHeight="1" x14ac:dyDescent="0.25">
      <c r="A633" s="577" t="s">
        <v>4993</v>
      </c>
      <c r="B633" s="409" t="s">
        <v>4992</v>
      </c>
      <c r="C633" s="734" t="s">
        <v>3636</v>
      </c>
      <c r="D633" s="734" t="s">
        <v>4809</v>
      </c>
      <c r="E633" s="504">
        <v>5</v>
      </c>
      <c r="F633" s="33">
        <v>674</v>
      </c>
      <c r="G633" s="33" t="s">
        <v>105</v>
      </c>
      <c r="H633" s="33" t="s">
        <v>105</v>
      </c>
      <c r="I633" s="573">
        <v>15.69</v>
      </c>
      <c r="J633" s="430">
        <f t="shared" si="156"/>
        <v>5.7361376673040159</v>
      </c>
      <c r="K633" s="575">
        <v>0.22500000000000001</v>
      </c>
      <c r="L633" s="406">
        <v>4</v>
      </c>
      <c r="M633" s="423">
        <f t="shared" si="157"/>
        <v>0.9</v>
      </c>
      <c r="N633" s="183" t="s">
        <v>147</v>
      </c>
      <c r="O633" s="505">
        <v>0.215</v>
      </c>
      <c r="P633" s="422">
        <v>45792</v>
      </c>
      <c r="Q633" s="422">
        <v>45823</v>
      </c>
      <c r="R633" s="423">
        <f t="shared" si="158"/>
        <v>4.6511627906976782</v>
      </c>
      <c r="S633" s="474">
        <f>IF(INDEX(Historical!$D$7:$D$1190,MATCH(B633,Historical!$B$7:$B$1192,0))=0,"n/a",(INDEX(Historical!$C$7:$C$1190,MATCH(B633,Historical!$B$7:$B$1192,0))/INDEX(Historical!$D$7:$D$1190,MATCH(B633,Historical!$B$7:$B$1192,0))-1)*100)</f>
        <v>3.6585365853658569</v>
      </c>
      <c r="T633" s="474">
        <f>IF(INDEX(Historical!$F$7:$F$1190,MATCH(B633,Historical!$B$7:$B$1192,0))=0,"n/a",((INDEX(Historical!$C$7:$C$1190,MATCH(B633,Historical!$B$7:$B$1192,0))/INDEX(Historical!$F$7:$F$1190,MATCH(B633,Historical!$B$7:$B$1192,0)))^(1/3)-1)*100)</f>
        <v>3.8010574496484484</v>
      </c>
      <c r="U633" s="474">
        <f>IF(INDEX(Historical!$H$7:$H$1190,MATCH(B633,Historical!$B$7:$B$1192,0))=0,"n/a",((INDEX(Historical!$C$7:$C$1190,MATCH(B633,Historical!$B$7:$B$1192,0))/INDEX(Historical!$H$7:$H$1190,MATCH(B633,Historical!$B$7:$B$1192,0)))^(1/5)-1)*100)</f>
        <v>3.3754197177302991</v>
      </c>
      <c r="V633" s="474">
        <f>IF(INDEX(Historical!$M$7:$M$1190,MATCH(B633,Historical!$B$7:$B$1192,0))=0,"n/a",((INDEX(Historical!$C$7:$C$1190,MATCH(B633,Historical!$B$7:$B$1192,0))/INDEX(Historical!$M$7:$M$1190,MATCH(B633,Historical!$B$7:$B$1192,0)))^(1/10)-1)*100)</f>
        <v>1.673703442793073</v>
      </c>
      <c r="W633" s="475">
        <f t="shared" si="159"/>
        <v>2.0167370344279183</v>
      </c>
      <c r="X633" s="476" t="str">
        <f t="shared" si="160"/>
        <v>n/a</v>
      </c>
      <c r="Y633" s="449"/>
      <c r="Z633" s="430">
        <f t="shared" si="161"/>
        <v>692.30769230769238</v>
      </c>
      <c r="AA633" s="581">
        <f t="shared" si="162"/>
        <v>120.69230769230768</v>
      </c>
      <c r="AB633" s="406">
        <v>12</v>
      </c>
      <c r="AC633" s="568">
        <v>0.13</v>
      </c>
      <c r="AD633" s="568" t="s">
        <v>135</v>
      </c>
      <c r="AE633" s="568">
        <v>5.32</v>
      </c>
      <c r="AF633" s="568">
        <v>2.1800000000000002</v>
      </c>
      <c r="AG633" s="568">
        <v>3.64</v>
      </c>
      <c r="AH633" s="568">
        <v>566.66999999999996</v>
      </c>
      <c r="AI633" s="568">
        <v>62.62</v>
      </c>
      <c r="AJ633" s="568">
        <v>-12.35</v>
      </c>
      <c r="AK633" s="568" t="s">
        <v>135</v>
      </c>
      <c r="AL633" s="576">
        <v>1330</v>
      </c>
      <c r="AM633" s="571">
        <v>6.5500000000000007</v>
      </c>
      <c r="AN633" s="568">
        <v>0.71</v>
      </c>
      <c r="AO633" s="510">
        <f t="shared" si="163"/>
        <v>-111.58075030727336</v>
      </c>
      <c r="AP633" s="511">
        <f t="shared" si="164"/>
        <v>9.111557385034315</v>
      </c>
      <c r="AQ633" s="582">
        <f t="shared" si="165"/>
        <v>241.96116138742406</v>
      </c>
      <c r="AR633" s="430">
        <f>INDEX(Historical!$C$7:$C$1190,MATCH(B633,Historical!$B$7:$B$1214,0))*IF(AH633="n/a",1.03,IF(AH633&lt;0,1.01,IF(AH633&gt;10,1.1,(1+AH633/100))))</f>
        <v>0.93500000000000005</v>
      </c>
      <c r="AS633" s="581">
        <f t="shared" si="166"/>
        <v>1.0285000000000002</v>
      </c>
      <c r="AT633" s="581">
        <f t="shared" si="172"/>
        <v>1.0593550000000003</v>
      </c>
      <c r="AU633" s="581">
        <f t="shared" si="172"/>
        <v>1.0911356500000002</v>
      </c>
      <c r="AV633" s="581">
        <f t="shared" si="172"/>
        <v>1.1238697195000003</v>
      </c>
      <c r="AW633" s="430">
        <f t="shared" si="167"/>
        <v>5.2378603695000008</v>
      </c>
      <c r="AX633" s="516">
        <f t="shared" si="168"/>
        <v>33.38343129063098</v>
      </c>
      <c r="AY633" s="606">
        <v>1.06</v>
      </c>
      <c r="AZ633" s="571">
        <v>1.49</v>
      </c>
      <c r="BA633" s="571">
        <v>-23.29</v>
      </c>
      <c r="BB633" s="571">
        <v>-5.0999999999999996</v>
      </c>
      <c r="BC633" s="571">
        <v>-11.23</v>
      </c>
      <c r="BD633" s="591"/>
      <c r="BE633" s="421">
        <v>2021</v>
      </c>
      <c r="BF633" s="421">
        <f t="shared" si="170"/>
        <v>0</v>
      </c>
      <c r="BG633" s="578">
        <v>1.9900000000000002</v>
      </c>
      <c r="BH633" t="s">
        <v>3876</v>
      </c>
      <c r="BI633" t="s">
        <v>3878</v>
      </c>
    </row>
    <row r="634" spans="1:61" s="8" customFormat="1" ht="12.75" customHeight="1" x14ac:dyDescent="0.25">
      <c r="A634" s="8" t="s">
        <v>4555</v>
      </c>
      <c r="B634" s="409" t="s">
        <v>1640</v>
      </c>
      <c r="C634" s="734" t="s">
        <v>152</v>
      </c>
      <c r="D634" s="734" t="s">
        <v>3637</v>
      </c>
      <c r="E634" s="504">
        <v>16</v>
      </c>
      <c r="F634" s="33">
        <v>262</v>
      </c>
      <c r="G634" s="33" t="s">
        <v>105</v>
      </c>
      <c r="H634" s="33" t="s">
        <v>105</v>
      </c>
      <c r="I634" s="573">
        <v>309.87</v>
      </c>
      <c r="J634" s="430">
        <f t="shared" si="156"/>
        <v>2.8528092425856006</v>
      </c>
      <c r="K634" s="575">
        <v>2.21</v>
      </c>
      <c r="L634" s="406">
        <v>4</v>
      </c>
      <c r="M634" s="423">
        <f t="shared" si="157"/>
        <v>8.84</v>
      </c>
      <c r="N634" s="183" t="s">
        <v>192</v>
      </c>
      <c r="O634" s="505">
        <v>2.1</v>
      </c>
      <c r="P634" s="422">
        <v>45824</v>
      </c>
      <c r="Q634" s="422">
        <v>45832</v>
      </c>
      <c r="R634" s="423">
        <f t="shared" si="158"/>
        <v>5.2380952380952319</v>
      </c>
      <c r="S634" s="474">
        <f>IF(INDEX(Historical!$D$7:$D$1190,MATCH(B634,Historical!$B$7:$B$1192,0))=0,"n/a",(INDEX(Historical!$C$7:$C$1190,MATCH(B634,Historical!$B$7:$B$1192,0))/INDEX(Historical!$D$7:$D$1190,MATCH(B634,Historical!$B$7:$B$1192,0))-1)*100)</f>
        <v>12.208504801097387</v>
      </c>
      <c r="T634" s="474">
        <f>IF(INDEX(Historical!$F$7:$F$1190,MATCH(B634,Historical!$B$7:$B$1192,0))=0,"n/a",((INDEX(Historical!$C$7:$C$1190,MATCH(B634,Historical!$B$7:$B$1192,0))/INDEX(Historical!$F$7:$F$1190,MATCH(B634,Historical!$B$7:$B$1192,0)))^(1/3)-1)*100)</f>
        <v>13.463216831092861</v>
      </c>
      <c r="U634" s="474">
        <f>IF(INDEX(Historical!$H$7:$H$1190,MATCH(B634,Historical!$B$7:$B$1192,0))=0,"n/a",((INDEX(Historical!$C$7:$C$1190,MATCH(B634,Historical!$B$7:$B$1192,0))/INDEX(Historical!$H$7:$H$1190,MATCH(B634,Historical!$B$7:$B$1192,0)))^(1/5)-1)*100)</f>
        <v>15.497888943776728</v>
      </c>
      <c r="V634" s="474">
        <f>IF(INDEX(Historical!$M$7:$M$1190,MATCH(B634,Historical!$B$7:$B$1192,0))=0,"n/a",((INDEX(Historical!$C$7:$C$1190,MATCH(B634,Historical!$B$7:$B$1192,0))/INDEX(Historical!$M$7:$M$1190,MATCH(B634,Historical!$B$7:$B$1192,0)))^(1/10)-1)*100)</f>
        <v>19.263540533240665</v>
      </c>
      <c r="W634" s="475">
        <f t="shared" si="159"/>
        <v>0.80451923762581301</v>
      </c>
      <c r="X634" s="476">
        <f t="shared" si="160"/>
        <v>9.686180589860454</v>
      </c>
      <c r="Y634" s="405"/>
      <c r="Z634" s="430">
        <f t="shared" si="161"/>
        <v>38.284971849285405</v>
      </c>
      <c r="AA634" s="581">
        <f t="shared" si="162"/>
        <v>13.420095279341707</v>
      </c>
      <c r="AB634" s="406">
        <v>12</v>
      </c>
      <c r="AC634" s="568">
        <v>23.09</v>
      </c>
      <c r="AD634" s="568" t="s">
        <v>135</v>
      </c>
      <c r="AE634" s="568">
        <v>0.66</v>
      </c>
      <c r="AF634" s="568">
        <v>2.96</v>
      </c>
      <c r="AG634" s="568">
        <v>23.14</v>
      </c>
      <c r="AH634" s="568">
        <v>-40.58</v>
      </c>
      <c r="AI634" s="568">
        <v>10.45</v>
      </c>
      <c r="AJ634" s="568">
        <v>1.6</v>
      </c>
      <c r="AK634" s="568">
        <v>-8.91</v>
      </c>
      <c r="AL634" s="576">
        <v>280640</v>
      </c>
      <c r="AM634" s="571">
        <v>0.26</v>
      </c>
      <c r="AN634" s="568">
        <v>0.84</v>
      </c>
      <c r="AO634" s="510">
        <f t="shared" si="163"/>
        <v>4.9306029070206225</v>
      </c>
      <c r="AP634" s="511">
        <f t="shared" si="164"/>
        <v>18.35069818636233</v>
      </c>
      <c r="AQ634" s="582">
        <f t="shared" si="165"/>
        <v>32.871670798642661</v>
      </c>
      <c r="AR634" s="430">
        <f>INDEX(Historical!$C$7:$C$1190,MATCH(B634,Historical!$B$7:$B$1214,0))*IF(AH634="n/a",1.03,IF(AH634&lt;0,1.01,IF(AH634&gt;10,1.1,(1+AH634/100))))</f>
        <v>8.2617999999999991</v>
      </c>
      <c r="AS634" s="581">
        <f t="shared" si="166"/>
        <v>9.0879799999999999</v>
      </c>
      <c r="AT634" s="581">
        <f t="shared" si="172"/>
        <v>9.1788597999999997</v>
      </c>
      <c r="AU634" s="581">
        <f t="shared" si="172"/>
        <v>9.2706483980000005</v>
      </c>
      <c r="AV634" s="581">
        <f t="shared" si="172"/>
        <v>9.3633548819800012</v>
      </c>
      <c r="AW634" s="430">
        <f t="shared" si="167"/>
        <v>45.16264307998</v>
      </c>
      <c r="AX634" s="516">
        <f t="shared" si="168"/>
        <v>14.574706515629135</v>
      </c>
      <c r="AY634" s="606">
        <v>0.46</v>
      </c>
      <c r="AZ634" s="571">
        <v>32.08</v>
      </c>
      <c r="BA634" s="571">
        <v>-50.870000000000005</v>
      </c>
      <c r="BB634" s="571">
        <v>7.5600000000000005</v>
      </c>
      <c r="BC634" s="571">
        <v>-28.13</v>
      </c>
      <c r="BD634" s="591"/>
      <c r="BE634" s="421">
        <v>2010</v>
      </c>
      <c r="BF634" s="421">
        <f t="shared" si="170"/>
        <v>1</v>
      </c>
      <c r="BG634" s="578">
        <v>7.16</v>
      </c>
      <c r="BH634" t="s">
        <v>3876</v>
      </c>
      <c r="BI634" t="s">
        <v>3877</v>
      </c>
    </row>
    <row r="635" spans="1:61" s="8" customFormat="1" ht="12.75" customHeight="1" x14ac:dyDescent="0.25">
      <c r="A635" s="8" t="s">
        <v>1643</v>
      </c>
      <c r="B635" s="409" t="s">
        <v>1644</v>
      </c>
      <c r="C635" s="734" t="s">
        <v>107</v>
      </c>
      <c r="D635" s="734" t="s">
        <v>117</v>
      </c>
      <c r="E635" s="504">
        <v>17</v>
      </c>
      <c r="F635" s="33">
        <v>235</v>
      </c>
      <c r="G635" s="33" t="s">
        <v>114</v>
      </c>
      <c r="H635" s="33" t="s">
        <v>114</v>
      </c>
      <c r="I635" s="573">
        <v>69.86</v>
      </c>
      <c r="J635" s="430">
        <f t="shared" si="156"/>
        <v>2.6338391067849987</v>
      </c>
      <c r="K635" s="575">
        <v>0.46</v>
      </c>
      <c r="L635" s="406">
        <v>4</v>
      </c>
      <c r="M635" s="423">
        <f t="shared" si="157"/>
        <v>1.84</v>
      </c>
      <c r="N635" s="183" t="s">
        <v>234</v>
      </c>
      <c r="O635" s="505">
        <v>0.42</v>
      </c>
      <c r="P635" s="422">
        <v>45863</v>
      </c>
      <c r="Q635" s="422">
        <v>45884</v>
      </c>
      <c r="R635" s="423">
        <f t="shared" si="158"/>
        <v>9.5238095238095326</v>
      </c>
      <c r="S635" s="474">
        <f>IF(INDEX(Historical!$D$7:$D$1190,MATCH(B635,Historical!$B$7:$B$1192,0))=0,"n/a",(INDEX(Historical!$C$7:$C$1190,MATCH(B635,Historical!$B$7:$B$1192,0))/INDEX(Historical!$D$7:$D$1190,MATCH(B635,Historical!$B$7:$B$1192,0))-1)*100)</f>
        <v>12.949640287769792</v>
      </c>
      <c r="T635" s="474">
        <f>IF(INDEX(Historical!$F$7:$F$1190,MATCH(B635,Historical!$B$7:$B$1192,0))=0,"n/a",((INDEX(Historical!$C$7:$C$1190,MATCH(B635,Historical!$B$7:$B$1192,0))/INDEX(Historical!$F$7:$F$1190,MATCH(B635,Historical!$B$7:$B$1192,0)))^(1/3)-1)*100)</f>
        <v>10.29892089392237</v>
      </c>
      <c r="U635" s="474">
        <f>IF(INDEX(Historical!$H$7:$H$1190,MATCH(B635,Historical!$B$7:$B$1192,0))=0,"n/a",((INDEX(Historical!$C$7:$C$1190,MATCH(B635,Historical!$B$7:$B$1192,0))/INDEX(Historical!$H$7:$H$1190,MATCH(B635,Historical!$B$7:$B$1192,0)))^(1/5)-1)*100)</f>
        <v>7.5708575695311975</v>
      </c>
      <c r="V635" s="474">
        <f>IF(INDEX(Historical!$M$7:$M$1190,MATCH(B635,Historical!$B$7:$B$1192,0))=0,"n/a",((INDEX(Historical!$C$7:$C$1190,MATCH(B635,Historical!$B$7:$B$1192,0))/INDEX(Historical!$M$7:$M$1190,MATCH(B635,Historical!$B$7:$B$1192,0)))^(1/10)-1)*100)</f>
        <v>9.7364221378993587</v>
      </c>
      <c r="W635" s="475">
        <f t="shared" si="159"/>
        <v>0.77758107262639875</v>
      </c>
      <c r="X635" s="476">
        <f t="shared" si="160"/>
        <v>0.60421848120759758</v>
      </c>
      <c r="Y635" s="451"/>
      <c r="Z635" s="430">
        <f t="shared" si="161"/>
        <v>22.009569377990434</v>
      </c>
      <c r="AA635" s="581">
        <f t="shared" si="162"/>
        <v>8.3564593301435419</v>
      </c>
      <c r="AB635" s="406">
        <v>12</v>
      </c>
      <c r="AC635" s="568">
        <v>8.36</v>
      </c>
      <c r="AD635" s="568">
        <v>1.1000000000000001</v>
      </c>
      <c r="AE635" s="568">
        <v>0.92</v>
      </c>
      <c r="AF635" s="568">
        <v>1.06</v>
      </c>
      <c r="AG635" s="568">
        <v>13.950000000000001</v>
      </c>
      <c r="AH635" s="568">
        <v>0.86999999999999988</v>
      </c>
      <c r="AI635" s="568">
        <v>10.440000000000001</v>
      </c>
      <c r="AJ635" s="568">
        <v>12.53</v>
      </c>
      <c r="AK635" s="568">
        <v>7.580000000000001</v>
      </c>
      <c r="AL635" s="576">
        <v>11900</v>
      </c>
      <c r="AM635" s="571">
        <v>0.98</v>
      </c>
      <c r="AN635" s="568">
        <v>0.33</v>
      </c>
      <c r="AO635" s="510">
        <f t="shared" si="163"/>
        <v>1.8482373461726542</v>
      </c>
      <c r="AP635" s="511">
        <f t="shared" si="164"/>
        <v>10.204696676316196</v>
      </c>
      <c r="AQ635" s="582">
        <f t="shared" si="165"/>
        <v>-37.255909919907715</v>
      </c>
      <c r="AR635" s="430">
        <f>INDEX(Historical!$C$7:$C$1190,MATCH(B635,Historical!$B$7:$B$1214,0))*IF(AH635="n/a",1.03,IF(AH635&lt;0,1.01,IF(AH635&gt;10,1.1,(1+AH635/100))))</f>
        <v>1.5836589999999999</v>
      </c>
      <c r="AS635" s="581">
        <f t="shared" si="166"/>
        <v>1.7420249000000001</v>
      </c>
      <c r="AT635" s="581">
        <f t="shared" si="172"/>
        <v>1.8740703874200002</v>
      </c>
      <c r="AU635" s="581">
        <f t="shared" si="172"/>
        <v>2.0161249227864362</v>
      </c>
      <c r="AV635" s="581">
        <f t="shared" si="172"/>
        <v>2.1689471919336483</v>
      </c>
      <c r="AW635" s="430">
        <f t="shared" si="167"/>
        <v>9.3848264021400851</v>
      </c>
      <c r="AX635" s="516">
        <f t="shared" si="168"/>
        <v>13.433762384970061</v>
      </c>
      <c r="AY635" s="606">
        <v>0.38</v>
      </c>
      <c r="AZ635" s="571">
        <v>32.550000000000004</v>
      </c>
      <c r="BA635" s="571">
        <v>-17.309999999999999</v>
      </c>
      <c r="BB635" s="571">
        <v>-7.51</v>
      </c>
      <c r="BC635" s="571">
        <v>-8.7999999999999989</v>
      </c>
      <c r="BD635" s="591"/>
      <c r="BE635" s="421">
        <v>2009</v>
      </c>
      <c r="BF635" s="421">
        <f t="shared" si="170"/>
        <v>1</v>
      </c>
      <c r="BG635" s="578">
        <v>2.81</v>
      </c>
      <c r="BH635" t="s">
        <v>3876</v>
      </c>
      <c r="BI635" t="s">
        <v>3877</v>
      </c>
    </row>
    <row r="636" spans="1:61" s="8" customFormat="1" ht="12.75" customHeight="1" x14ac:dyDescent="0.25">
      <c r="A636" s="95" t="s">
        <v>4556</v>
      </c>
      <c r="B636" s="409" t="s">
        <v>786</v>
      </c>
      <c r="C636" s="734" t="s">
        <v>111</v>
      </c>
      <c r="D636" s="734" t="s">
        <v>3670</v>
      </c>
      <c r="E636" s="504">
        <v>19</v>
      </c>
      <c r="F636" s="33">
        <v>217</v>
      </c>
      <c r="G636" s="33" t="s">
        <v>36</v>
      </c>
      <c r="H636" s="33" t="s">
        <v>36</v>
      </c>
      <c r="I636" s="573">
        <v>223.57</v>
      </c>
      <c r="J636" s="430">
        <f t="shared" si="156"/>
        <v>2.4690253611844164</v>
      </c>
      <c r="K636" s="575">
        <v>1.38</v>
      </c>
      <c r="L636" s="406">
        <v>4</v>
      </c>
      <c r="M636" s="423">
        <f t="shared" si="157"/>
        <v>5.52</v>
      </c>
      <c r="N636" s="183" t="s">
        <v>311</v>
      </c>
      <c r="O636" s="505">
        <v>1.34</v>
      </c>
      <c r="P636" s="422">
        <v>45898</v>
      </c>
      <c r="Q636" s="422">
        <v>45930</v>
      </c>
      <c r="R636" s="423">
        <f t="shared" si="158"/>
        <v>2.9850746268656576</v>
      </c>
      <c r="S636" s="474">
        <f>IF(INDEX(Historical!$D$7:$D$1190,MATCH(B636,Historical!$B$7:$B$1192,0))=0,"n/a",(INDEX(Historical!$C$7:$C$1190,MATCH(B636,Historical!$B$7:$B$1192,0))/INDEX(Historical!$D$7:$D$1190,MATCH(B636,Historical!$B$7:$B$1192,0))-1)*100)</f>
        <v>1.538461538461533</v>
      </c>
      <c r="T636" s="474">
        <f>IF(INDEX(Historical!$F$7:$F$1190,MATCH(B636,Historical!$B$7:$B$1192,0))=0,"n/a",((INDEX(Historical!$C$7:$C$1190,MATCH(B636,Historical!$B$7:$B$1192,0))/INDEX(Historical!$F$7:$F$1190,MATCH(B636,Historical!$B$7:$B$1192,0)))^(1/3)-1)*100)</f>
        <v>7.1664579674248774</v>
      </c>
      <c r="U636" s="474">
        <f>IF(INDEX(Historical!$H$7:$H$1190,MATCH(B636,Historical!$B$7:$B$1192,0))=0,"n/a",((INDEX(Historical!$C$7:$C$1190,MATCH(B636,Historical!$B$7:$B$1192,0))/INDEX(Historical!$H$7:$H$1190,MATCH(B636,Historical!$B$7:$B$1192,0)))^(1/5)-1)*100)</f>
        <v>7.3708619865317404</v>
      </c>
      <c r="V636" s="474">
        <f>IF(INDEX(Historical!$M$7:$M$1190,MATCH(B636,Historical!$B$7:$B$1192,0))=0,"n/a",((INDEX(Historical!$C$7:$C$1190,MATCH(B636,Historical!$B$7:$B$1192,0))/INDEX(Historical!$M$7:$M$1190,MATCH(B636,Historical!$B$7:$B$1192,0)))^(1/10)-1)*100)</f>
        <v>11.330887619905571</v>
      </c>
      <c r="W636" s="475">
        <f t="shared" si="159"/>
        <v>0.65051055431729432</v>
      </c>
      <c r="X636" s="476">
        <f t="shared" si="160"/>
        <v>1.2818890411359549</v>
      </c>
      <c r="Y636" s="449"/>
      <c r="Z636" s="430">
        <f t="shared" si="161"/>
        <v>47.958297132927882</v>
      </c>
      <c r="AA636" s="581">
        <f t="shared" si="162"/>
        <v>19.423979148566463</v>
      </c>
      <c r="AB636" s="406">
        <v>12</v>
      </c>
      <c r="AC636" s="568">
        <v>11.51</v>
      </c>
      <c r="AD636" s="568">
        <v>2.38</v>
      </c>
      <c r="AE636" s="568">
        <v>5.44</v>
      </c>
      <c r="AF636" s="568">
        <v>8.15</v>
      </c>
      <c r="AG636" s="568">
        <v>42.36</v>
      </c>
      <c r="AH636" s="568">
        <v>6.0699999999999994</v>
      </c>
      <c r="AI636" s="568">
        <v>10.02</v>
      </c>
      <c r="AJ636" s="568">
        <v>5.75</v>
      </c>
      <c r="AK636" s="568">
        <v>8.17</v>
      </c>
      <c r="AL636" s="576">
        <v>132590</v>
      </c>
      <c r="AM636" s="571">
        <v>0.16999999999999998</v>
      </c>
      <c r="AN636" s="568">
        <v>2.09</v>
      </c>
      <c r="AO636" s="510">
        <f t="shared" si="163"/>
        <v>-9.584091800850306</v>
      </c>
      <c r="AP636" s="511">
        <f t="shared" si="164"/>
        <v>9.8398873477161573</v>
      </c>
      <c r="AQ636" s="582">
        <f t="shared" si="165"/>
        <v>165.25076609864584</v>
      </c>
      <c r="AR636" s="430">
        <f>INDEX(Historical!$C$7:$C$1190,MATCH(B636,Historical!$B$7:$B$1214,0))*IF(AH636="n/a",1.03,IF(AH636&lt;0,1.01,IF(AH636&gt;10,1.1,(1+AH636/100))))</f>
        <v>5.6004959999999997</v>
      </c>
      <c r="AS636" s="581">
        <f t="shared" si="166"/>
        <v>6.1605455999999998</v>
      </c>
      <c r="AT636" s="581">
        <f t="shared" si="172"/>
        <v>6.6638621755200003</v>
      </c>
      <c r="AU636" s="581">
        <f t="shared" si="172"/>
        <v>7.2082997152599848</v>
      </c>
      <c r="AV636" s="581">
        <f t="shared" si="172"/>
        <v>7.7972178019967266</v>
      </c>
      <c r="AW636" s="430">
        <f t="shared" si="167"/>
        <v>33.430421292776714</v>
      </c>
      <c r="AX636" s="516">
        <f t="shared" si="168"/>
        <v>14.952999638939355</v>
      </c>
      <c r="AY636" s="606">
        <v>1.03</v>
      </c>
      <c r="AZ636" s="571">
        <v>9.24</v>
      </c>
      <c r="BA636" s="571">
        <v>-13.370000000000001</v>
      </c>
      <c r="BB636" s="571">
        <v>-1.4000000000000001</v>
      </c>
      <c r="BC636" s="571">
        <v>-3.16</v>
      </c>
      <c r="BD636" s="591"/>
      <c r="BE636" s="421">
        <v>2007</v>
      </c>
      <c r="BF636" s="421">
        <f t="shared" si="170"/>
        <v>2</v>
      </c>
      <c r="BG636" s="578">
        <v>10.17</v>
      </c>
      <c r="BH636" t="s">
        <v>3876</v>
      </c>
      <c r="BI636" t="s">
        <v>3877</v>
      </c>
    </row>
    <row r="637" spans="1:61" s="8" customFormat="1" ht="12.75" customHeight="1" x14ac:dyDescent="0.25">
      <c r="A637" s="95" t="s">
        <v>4557</v>
      </c>
      <c r="B637" s="409" t="s">
        <v>3341</v>
      </c>
      <c r="C637" s="734" t="s">
        <v>107</v>
      </c>
      <c r="D637" s="734" t="s">
        <v>3652</v>
      </c>
      <c r="E637" s="504">
        <v>13</v>
      </c>
      <c r="F637" s="33">
        <v>425</v>
      </c>
      <c r="G637" s="33" t="s">
        <v>105</v>
      </c>
      <c r="H637" s="33" t="s">
        <v>105</v>
      </c>
      <c r="I637" s="573">
        <v>52.35</v>
      </c>
      <c r="J637" s="430">
        <f t="shared" si="156"/>
        <v>1.1461318051575931</v>
      </c>
      <c r="K637" s="575">
        <v>0.15</v>
      </c>
      <c r="L637" s="406">
        <v>4</v>
      </c>
      <c r="M637" s="423">
        <f t="shared" si="157"/>
        <v>0.6</v>
      </c>
      <c r="N637" s="183" t="s">
        <v>150</v>
      </c>
      <c r="O637" s="505">
        <v>0.14000000000000001</v>
      </c>
      <c r="P637" s="422">
        <v>45905</v>
      </c>
      <c r="Q637" s="422">
        <v>45919</v>
      </c>
      <c r="R637" s="423">
        <f t="shared" si="158"/>
        <v>7.1428571428571281</v>
      </c>
      <c r="S637" s="474">
        <f>IF(INDEX(Historical!$D$7:$D$1190,MATCH(B637,Historical!$B$7:$B$1192,0))=0,"n/a",(INDEX(Historical!$C$7:$C$1190,MATCH(B637,Historical!$B$7:$B$1192,0))/INDEX(Historical!$D$7:$D$1190,MATCH(B637,Historical!$B$7:$B$1192,0))-1)*100)</f>
        <v>8.3333333333333481</v>
      </c>
      <c r="T637" s="474">
        <f>IF(INDEX(Historical!$F$7:$F$1190,MATCH(B637,Historical!$B$7:$B$1192,0))=0,"n/a",((INDEX(Historical!$C$7:$C$1190,MATCH(B637,Historical!$B$7:$B$1192,0))/INDEX(Historical!$F$7:$F$1190,MATCH(B637,Historical!$B$7:$B$1192,0)))^(1/3)-1)*100)</f>
        <v>13.040381433805571</v>
      </c>
      <c r="U637" s="474">
        <f>IF(INDEX(Historical!$H$7:$H$1190,MATCH(B637,Historical!$B$7:$B$1192,0))=0,"n/a",((INDEX(Historical!$C$7:$C$1190,MATCH(B637,Historical!$B$7:$B$1192,0))/INDEX(Historical!$H$7:$H$1190,MATCH(B637,Historical!$B$7:$B$1192,0)))^(1/5)-1)*100)</f>
        <v>10.899178727659798</v>
      </c>
      <c r="V637" s="474">
        <f>IF(INDEX(Historical!$M$7:$M$1190,MATCH(B637,Historical!$B$7:$B$1192,0))=0,"n/a",((INDEX(Historical!$C$7:$C$1190,MATCH(B637,Historical!$B$7:$B$1192,0))/INDEX(Historical!$M$7:$M$1190,MATCH(B637,Historical!$B$7:$B$1192,0)))^(1/10)-1)*100)</f>
        <v>17.923492854605392</v>
      </c>
      <c r="W637" s="475">
        <f t="shared" si="159"/>
        <v>0.60809457264125188</v>
      </c>
      <c r="X637" s="476">
        <f t="shared" si="160"/>
        <v>0.82632135918573146</v>
      </c>
      <c r="Y637" s="451"/>
      <c r="Z637" s="430">
        <f t="shared" si="161"/>
        <v>12.121212121212119</v>
      </c>
      <c r="AA637" s="581">
        <f t="shared" si="162"/>
        <v>10.575757575757576</v>
      </c>
      <c r="AB637" s="406">
        <v>12</v>
      </c>
      <c r="AC637" s="568">
        <v>4.95</v>
      </c>
      <c r="AD637" s="568" t="s">
        <v>135</v>
      </c>
      <c r="AE637" s="568">
        <v>2.99</v>
      </c>
      <c r="AF637" s="568">
        <v>1.64</v>
      </c>
      <c r="AG637" s="568">
        <v>17.02</v>
      </c>
      <c r="AH637" s="568">
        <v>21.18</v>
      </c>
      <c r="AI637" s="568">
        <v>13.48</v>
      </c>
      <c r="AJ637" s="568">
        <v>13.19</v>
      </c>
      <c r="AK637" s="568" t="s">
        <v>135</v>
      </c>
      <c r="AL637" s="576">
        <v>525.23</v>
      </c>
      <c r="AM637" s="571">
        <v>33.82</v>
      </c>
      <c r="AN637" s="568">
        <v>1.21</v>
      </c>
      <c r="AO637" s="510">
        <f t="shared" si="163"/>
        <v>1.4695529570598147</v>
      </c>
      <c r="AP637" s="511">
        <f t="shared" si="164"/>
        <v>12.045310532817391</v>
      </c>
      <c r="AQ637" s="582">
        <f t="shared" si="165"/>
        <v>-12.201639032655132</v>
      </c>
      <c r="AR637" s="430">
        <f>INDEX(Historical!$C$7:$C$1190,MATCH(B637,Historical!$B$7:$B$1214,0))*IF(AH637="n/a",1.03,IF(AH637&lt;0,1.01,IF(AH637&gt;10,1.1,(1+AH637/100))))</f>
        <v>0.57200000000000006</v>
      </c>
      <c r="AS637" s="581">
        <f t="shared" si="166"/>
        <v>0.62920000000000009</v>
      </c>
      <c r="AT637" s="581">
        <f t="shared" si="172"/>
        <v>0.6480760000000001</v>
      </c>
      <c r="AU637" s="581">
        <f t="shared" si="172"/>
        <v>0.66751828000000013</v>
      </c>
      <c r="AV637" s="581">
        <f t="shared" si="172"/>
        <v>0.68754382840000017</v>
      </c>
      <c r="AW637" s="430">
        <f t="shared" si="167"/>
        <v>3.2043381084</v>
      </c>
      <c r="AX637" s="516">
        <f t="shared" si="168"/>
        <v>6.1209897008595986</v>
      </c>
      <c r="AY637" s="606">
        <v>0.8</v>
      </c>
      <c r="AZ637" s="571">
        <v>66.510000000000005</v>
      </c>
      <c r="BA637" s="571">
        <v>-4.1900000000000004</v>
      </c>
      <c r="BB637" s="571">
        <v>4.97</v>
      </c>
      <c r="BC637" s="571">
        <v>14.510000000000002</v>
      </c>
      <c r="BD637" s="591"/>
      <c r="BE637" s="421">
        <v>2013</v>
      </c>
      <c r="BF637" s="421">
        <f t="shared" si="170"/>
        <v>1</v>
      </c>
      <c r="BG637" s="578">
        <v>1.83</v>
      </c>
      <c r="BH637" t="s">
        <v>3876</v>
      </c>
      <c r="BI637" t="s">
        <v>3877</v>
      </c>
    </row>
    <row r="638" spans="1:61" s="8" customFormat="1" ht="12.75" customHeight="1" x14ac:dyDescent="0.25">
      <c r="A638" s="8" t="s">
        <v>4558</v>
      </c>
      <c r="B638" s="409" t="s">
        <v>1638</v>
      </c>
      <c r="C638" s="734" t="s">
        <v>111</v>
      </c>
      <c r="D638" s="734" t="s">
        <v>3668</v>
      </c>
      <c r="E638" s="504">
        <v>16</v>
      </c>
      <c r="F638" s="33">
        <v>246</v>
      </c>
      <c r="G638" s="33" t="s">
        <v>114</v>
      </c>
      <c r="H638" s="33" t="s">
        <v>114</v>
      </c>
      <c r="I638" s="573">
        <v>87.44</v>
      </c>
      <c r="J638" s="430">
        <f t="shared" si="156"/>
        <v>7.5022872827081422</v>
      </c>
      <c r="K638" s="575">
        <v>1.64</v>
      </c>
      <c r="L638" s="406">
        <v>4</v>
      </c>
      <c r="M638" s="423">
        <f t="shared" si="157"/>
        <v>6.56</v>
      </c>
      <c r="N638" s="183" t="s">
        <v>410</v>
      </c>
      <c r="O638" s="505">
        <v>1.63</v>
      </c>
      <c r="P638" s="422">
        <v>45706</v>
      </c>
      <c r="Q638" s="422">
        <v>45722</v>
      </c>
      <c r="R638" s="423">
        <f t="shared" si="158"/>
        <v>0.6134969325153381</v>
      </c>
      <c r="S638" s="474">
        <f>IF(INDEX(Historical!$D$7:$D$1190,MATCH(B638,Historical!$B$7:$B$1192,0))=0,"n/a",(INDEX(Historical!$C$7:$C$1190,MATCH(B638,Historical!$B$7:$B$1192,0))/INDEX(Historical!$D$7:$D$1190,MATCH(B638,Historical!$B$7:$B$1192,0))-1)*100)</f>
        <v>0.61728395061726449</v>
      </c>
      <c r="T638" s="474">
        <f>IF(INDEX(Historical!$F$7:$F$1190,MATCH(B638,Historical!$B$7:$B$1192,0))=0,"n/a",((INDEX(Historical!$C$7:$C$1190,MATCH(B638,Historical!$B$7:$B$1192,0))/INDEX(Historical!$F$7:$F$1190,MATCH(B638,Historical!$B$7:$B$1192,0)))^(1/3)-1)*100)</f>
        <v>16.912911930413578</v>
      </c>
      <c r="U638" s="474">
        <f>IF(INDEX(Historical!$H$7:$H$1190,MATCH(B638,Historical!$B$7:$B$1192,0))=0,"n/a",((INDEX(Historical!$C$7:$C$1190,MATCH(B638,Historical!$B$7:$B$1192,0))/INDEX(Historical!$H$7:$H$1190,MATCH(B638,Historical!$B$7:$B$1192,0)))^(1/5)-1)*100)</f>
        <v>11.168891263801871</v>
      </c>
      <c r="V638" s="474">
        <f>IF(INDEX(Historical!$M$7:$M$1190,MATCH(B638,Historical!$B$7:$B$1192,0))=0,"n/a",((INDEX(Historical!$C$7:$C$1190,MATCH(B638,Historical!$B$7:$B$1192,0))/INDEX(Historical!$M$7:$M$1190,MATCH(B638,Historical!$B$7:$B$1192,0)))^(1/10)-1)*100)</f>
        <v>9.2977647227835405</v>
      </c>
      <c r="W638" s="475">
        <f t="shared" si="159"/>
        <v>1.2012447719217139</v>
      </c>
      <c r="X638" s="476">
        <f t="shared" si="160"/>
        <v>1.9390436221878249</v>
      </c>
      <c r="Y638" s="442"/>
      <c r="Z638" s="430">
        <f t="shared" si="161"/>
        <v>97.473997028231778</v>
      </c>
      <c r="AA638" s="581">
        <f t="shared" si="162"/>
        <v>12.992570579494798</v>
      </c>
      <c r="AB638" s="406">
        <v>12</v>
      </c>
      <c r="AC638" s="568">
        <v>6.73</v>
      </c>
      <c r="AD638" s="568">
        <v>7.98</v>
      </c>
      <c r="AE638" s="568">
        <v>0.82</v>
      </c>
      <c r="AF638" s="568">
        <v>4.71</v>
      </c>
      <c r="AG638" s="569">
        <v>34.96</v>
      </c>
      <c r="AH638" s="568">
        <v>-15.58</v>
      </c>
      <c r="AI638" s="568">
        <v>10.67</v>
      </c>
      <c r="AJ638" s="568">
        <v>5.76</v>
      </c>
      <c r="AK638" s="568">
        <v>1.63</v>
      </c>
      <c r="AL638" s="576">
        <v>74110</v>
      </c>
      <c r="AM638" s="572">
        <v>13.18</v>
      </c>
      <c r="AN638" s="569">
        <v>1.84</v>
      </c>
      <c r="AO638" s="510">
        <f t="shared" si="163"/>
        <v>5.6786079670152159</v>
      </c>
      <c r="AP638" s="511">
        <f t="shared" si="164"/>
        <v>18.671178546510014</v>
      </c>
      <c r="AQ638" s="582">
        <f t="shared" si="165"/>
        <v>64.917497797360625</v>
      </c>
      <c r="AR638" s="430">
        <f>INDEX(Historical!$C$7:$C$1190,MATCH(B638,Historical!$B$7:$B$1214,0))*IF(AH638="n/a",1.03,IF(AH638&lt;0,1.01,IF(AH638&gt;10,1.1,(1+AH638/100))))</f>
        <v>6.5851999999999995</v>
      </c>
      <c r="AS638" s="581">
        <f t="shared" si="166"/>
        <v>7.2437199999999997</v>
      </c>
      <c r="AT638" s="581">
        <f t="shared" si="172"/>
        <v>7.3617926359999997</v>
      </c>
      <c r="AU638" s="581">
        <f t="shared" si="172"/>
        <v>7.4817898559667997</v>
      </c>
      <c r="AV638" s="581">
        <f t="shared" si="172"/>
        <v>7.6037430306190581</v>
      </c>
      <c r="AW638" s="430">
        <f t="shared" si="167"/>
        <v>36.27624552258586</v>
      </c>
      <c r="AX638" s="516">
        <f t="shared" si="168"/>
        <v>41.487014550075322</v>
      </c>
      <c r="AY638" s="606">
        <v>1.06</v>
      </c>
      <c r="AZ638" s="571">
        <v>3.75</v>
      </c>
      <c r="BA638" s="571">
        <v>-39.700000000000003</v>
      </c>
      <c r="BB638" s="571">
        <v>-7.53</v>
      </c>
      <c r="BC638" s="571">
        <v>-19.96</v>
      </c>
      <c r="BD638" s="591"/>
      <c r="BE638" s="421">
        <v>2010</v>
      </c>
      <c r="BF638" s="421">
        <f t="shared" si="170"/>
        <v>1</v>
      </c>
      <c r="BG638" s="578">
        <v>8.17</v>
      </c>
      <c r="BH638" t="s">
        <v>3876</v>
      </c>
      <c r="BI638" t="s">
        <v>3877</v>
      </c>
    </row>
    <row r="639" spans="1:61" s="8" customFormat="1" ht="12.75" customHeight="1" x14ac:dyDescent="0.25">
      <c r="A639" s="95" t="s">
        <v>1626</v>
      </c>
      <c r="B639" s="409" t="s">
        <v>1627</v>
      </c>
      <c r="C639" s="734" t="s">
        <v>107</v>
      </c>
      <c r="D639" s="734" t="s">
        <v>3652</v>
      </c>
      <c r="E639" s="504">
        <v>13</v>
      </c>
      <c r="F639" s="33">
        <v>381</v>
      </c>
      <c r="G639" s="33" t="s">
        <v>36</v>
      </c>
      <c r="H639" s="33" t="s">
        <v>36</v>
      </c>
      <c r="I639" s="573">
        <v>48.83</v>
      </c>
      <c r="J639" s="430">
        <f t="shared" si="156"/>
        <v>4.0958427196395659</v>
      </c>
      <c r="K639" s="575">
        <v>0.5</v>
      </c>
      <c r="L639" s="406">
        <v>4</v>
      </c>
      <c r="M639" s="423">
        <f t="shared" si="157"/>
        <v>2</v>
      </c>
      <c r="N639" s="183" t="s">
        <v>216</v>
      </c>
      <c r="O639" s="505">
        <v>0.49</v>
      </c>
      <c r="P639" s="683">
        <v>45565</v>
      </c>
      <c r="Q639" s="683">
        <v>45580</v>
      </c>
      <c r="R639" s="423">
        <f t="shared" si="158"/>
        <v>2.0408163265306141</v>
      </c>
      <c r="S639" s="474">
        <f>IF(INDEX(Historical!$D$7:$D$1190,MATCH(B639,Historical!$B$7:$B$1192,0))=0,"n/a",(INDEX(Historical!$C$7:$C$1190,MATCH(B639,Historical!$B$7:$B$1192,0))/INDEX(Historical!$D$7:$D$1190,MATCH(B639,Historical!$B$7:$B$1192,0))-1)*100)</f>
        <v>2.6041666666666741</v>
      </c>
      <c r="T639" s="474">
        <f>IF(INDEX(Historical!$F$7:$F$1190,MATCH(B639,Historical!$B$7:$B$1192,0))=0,"n/a",((INDEX(Historical!$C$7:$C$1190,MATCH(B639,Historical!$B$7:$B$1192,0))/INDEX(Historical!$F$7:$F$1190,MATCH(B639,Historical!$B$7:$B$1192,0)))^(1/3)-1)*100)</f>
        <v>4.6275188234832898</v>
      </c>
      <c r="U639" s="474">
        <f>IF(INDEX(Historical!$H$7:$H$1190,MATCH(B639,Historical!$B$7:$B$1192,0))=0,"n/a",((INDEX(Historical!$C$7:$C$1190,MATCH(B639,Historical!$B$7:$B$1192,0))/INDEX(Historical!$H$7:$H$1190,MATCH(B639,Historical!$B$7:$B$1192,0)))^(1/5)-1)*100)</f>
        <v>5.1852779907755053</v>
      </c>
      <c r="V639" s="474">
        <f>IF(INDEX(Historical!$M$7:$M$1190,MATCH(B639,Historical!$B$7:$B$1192,0))=0,"n/a",((INDEX(Historical!$C$7:$C$1190,MATCH(B639,Historical!$B$7:$B$1192,0))/INDEX(Historical!$M$7:$M$1190,MATCH(B639,Historical!$B$7:$B$1192,0)))^(1/10)-1)*100)</f>
        <v>7.5658125167219259</v>
      </c>
      <c r="W639" s="475">
        <f t="shared" si="159"/>
        <v>0.68535639487695821</v>
      </c>
      <c r="X639" s="476" t="str">
        <f t="shared" si="160"/>
        <v>n/a</v>
      </c>
      <c r="Y639" s="451"/>
      <c r="Z639" s="430">
        <f t="shared" si="161"/>
        <v>47.846889952153113</v>
      </c>
      <c r="AA639" s="581">
        <f t="shared" si="162"/>
        <v>11.681818181818182</v>
      </c>
      <c r="AB639" s="406">
        <v>12</v>
      </c>
      <c r="AC639" s="568">
        <v>4.18</v>
      </c>
      <c r="AD639" s="568">
        <v>0.98</v>
      </c>
      <c r="AE639" s="568">
        <v>1.8</v>
      </c>
      <c r="AF639" s="568">
        <v>1.39</v>
      </c>
      <c r="AG639" s="568">
        <v>11.64</v>
      </c>
      <c r="AH639" s="568">
        <v>15.509999999999998</v>
      </c>
      <c r="AI639" s="568">
        <v>9.2200000000000006</v>
      </c>
      <c r="AJ639" s="568">
        <v>-1.8599999999999999</v>
      </c>
      <c r="AK639" s="568">
        <v>11.92</v>
      </c>
      <c r="AL639" s="576">
        <v>75990</v>
      </c>
      <c r="AM639" s="571">
        <v>0.22</v>
      </c>
      <c r="AN639" s="568">
        <v>1.29</v>
      </c>
      <c r="AO639" s="510">
        <f t="shared" si="163"/>
        <v>-2.4006974714031113</v>
      </c>
      <c r="AP639" s="511">
        <f t="shared" si="164"/>
        <v>9.2811207104150704</v>
      </c>
      <c r="AQ639" s="582">
        <f t="shared" si="165"/>
        <v>-15.048439232891809</v>
      </c>
      <c r="AR639" s="430">
        <f>INDEX(Historical!$C$7:$C$1190,MATCH(B639,Historical!$B$7:$B$1214,0))*IF(AH639="n/a",1.03,IF(AH639&lt;0,1.01,IF(AH639&gt;10,1.1,(1+AH639/100))))</f>
        <v>2.1670000000000003</v>
      </c>
      <c r="AS639" s="581">
        <f t="shared" si="166"/>
        <v>2.3667974000000003</v>
      </c>
      <c r="AT639" s="581">
        <f t="shared" si="172"/>
        <v>2.6034771400000003</v>
      </c>
      <c r="AU639" s="581">
        <f t="shared" si="172"/>
        <v>2.8638248540000006</v>
      </c>
      <c r="AV639" s="581">
        <f t="shared" si="172"/>
        <v>3.150207339400001</v>
      </c>
      <c r="AW639" s="430">
        <f t="shared" si="167"/>
        <v>13.151306733400004</v>
      </c>
      <c r="AX639" s="516">
        <f t="shared" si="168"/>
        <v>26.9328419688716</v>
      </c>
      <c r="AY639" s="606">
        <v>1.07</v>
      </c>
      <c r="AZ639" s="571">
        <v>38.800000000000004</v>
      </c>
      <c r="BA639" s="571">
        <v>-9.5399999999999991</v>
      </c>
      <c r="BB639" s="571">
        <v>5.79</v>
      </c>
      <c r="BC639" s="571">
        <v>6.79</v>
      </c>
      <c r="BD639" s="591"/>
      <c r="BE639" s="421">
        <v>2011</v>
      </c>
      <c r="BF639" s="421">
        <f t="shared" si="170"/>
        <v>1</v>
      </c>
      <c r="BG639" s="578">
        <v>1</v>
      </c>
      <c r="BH639" t="s">
        <v>3876</v>
      </c>
      <c r="BI639" t="s">
        <v>3877</v>
      </c>
    </row>
    <row r="640" spans="1:61" s="8" customFormat="1" ht="12.75" customHeight="1" x14ac:dyDescent="0.25">
      <c r="A640" s="95" t="s">
        <v>4559</v>
      </c>
      <c r="B640" s="409" t="s">
        <v>3404</v>
      </c>
      <c r="C640" s="734" t="s">
        <v>130</v>
      </c>
      <c r="D640" s="734" t="s">
        <v>3643</v>
      </c>
      <c r="E640" s="504">
        <v>11</v>
      </c>
      <c r="F640" s="33">
        <v>488</v>
      </c>
      <c r="G640" s="33" t="s">
        <v>105</v>
      </c>
      <c r="H640" s="33" t="s">
        <v>105</v>
      </c>
      <c r="I640" s="573">
        <v>46.96</v>
      </c>
      <c r="J640" s="430">
        <f t="shared" si="156"/>
        <v>3.8330494037478706</v>
      </c>
      <c r="K640" s="575">
        <v>0.45</v>
      </c>
      <c r="L640" s="406">
        <v>4</v>
      </c>
      <c r="M640" s="423">
        <f t="shared" si="157"/>
        <v>1.8</v>
      </c>
      <c r="N640" s="183" t="s">
        <v>492</v>
      </c>
      <c r="O640" s="505">
        <v>0.42499999999999999</v>
      </c>
      <c r="P640" s="422">
        <v>45701</v>
      </c>
      <c r="Q640" s="422">
        <v>45716</v>
      </c>
      <c r="R640" s="423">
        <f t="shared" si="158"/>
        <v>5.8823529411764763</v>
      </c>
      <c r="S640" s="474">
        <f>IF(INDEX(Historical!$D$7:$D$1190,MATCH(B640,Historical!$B$7:$B$1192,0))=0,"n/a",(INDEX(Historical!$C$7:$C$1190,MATCH(B640,Historical!$B$7:$B$1192,0))/INDEX(Historical!$D$7:$D$1190,MATCH(B640,Historical!$B$7:$B$1192,0))-1)*100)</f>
        <v>4.9382716049382713</v>
      </c>
      <c r="T640" s="474">
        <f>IF(INDEX(Historical!$F$7:$F$1190,MATCH(B640,Historical!$B$7:$B$1192,0))=0,"n/a",((INDEX(Historical!$C$7:$C$1190,MATCH(B640,Historical!$B$7:$B$1192,0))/INDEX(Historical!$F$7:$F$1190,MATCH(B640,Historical!$B$7:$B$1192,0)))^(1/3)-1)*100)</f>
        <v>3.8010574496484484</v>
      </c>
      <c r="U640" s="474">
        <f>IF(INDEX(Historical!$H$7:$H$1190,MATCH(B640,Historical!$B$7:$B$1192,0))=0,"n/a",((INDEX(Historical!$C$7:$C$1190,MATCH(B640,Historical!$B$7:$B$1192,0))/INDEX(Historical!$H$7:$H$1190,MATCH(B640,Historical!$B$7:$B$1192,0)))^(1/5)-1)*100)</f>
        <v>2.8104928816456543</v>
      </c>
      <c r="V640" s="474">
        <f>IF(INDEX(Historical!$M$7:$M$1190,MATCH(B640,Historical!$B$7:$B$1192,0))=0,"n/a",((INDEX(Historical!$C$7:$C$1190,MATCH(B640,Historical!$B$7:$B$1192,0))/INDEX(Historical!$M$7:$M$1190,MATCH(B640,Historical!$B$7:$B$1192,0)))^(1/10)-1)*100)</f>
        <v>2.1073449304712666</v>
      </c>
      <c r="W640" s="475">
        <f t="shared" si="159"/>
        <v>1.3336653345198417</v>
      </c>
      <c r="X640" s="476" t="str">
        <f t="shared" si="160"/>
        <v>n/a</v>
      </c>
      <c r="Y640" s="574"/>
      <c r="Z640" s="430">
        <f t="shared" si="161"/>
        <v>61.855670103092784</v>
      </c>
      <c r="AA640" s="581">
        <f t="shared" si="162"/>
        <v>16.137457044673539</v>
      </c>
      <c r="AB640" s="406">
        <v>12</v>
      </c>
      <c r="AC640" s="568">
        <v>2.91</v>
      </c>
      <c r="AD640" s="568">
        <v>5.29</v>
      </c>
      <c r="AE640" s="568">
        <v>1.68</v>
      </c>
      <c r="AF640" s="568">
        <v>1.44</v>
      </c>
      <c r="AG640" s="568">
        <v>9.0399999999999991</v>
      </c>
      <c r="AH640" s="568">
        <v>1.68</v>
      </c>
      <c r="AI640" s="568">
        <v>4.47</v>
      </c>
      <c r="AJ640" s="568">
        <v>-0.28999999999999998</v>
      </c>
      <c r="AK640" s="568">
        <v>3.05</v>
      </c>
      <c r="AL640" s="576">
        <v>830.51</v>
      </c>
      <c r="AM640" s="571">
        <v>2.06</v>
      </c>
      <c r="AN640" s="568">
        <v>1.54</v>
      </c>
      <c r="AO640" s="510">
        <f t="shared" si="163"/>
        <v>-9.4939147592800133</v>
      </c>
      <c r="AP640" s="511">
        <f t="shared" si="164"/>
        <v>6.6435422853935249</v>
      </c>
      <c r="AQ640" s="582">
        <f t="shared" si="165"/>
        <v>1.6266328704787059</v>
      </c>
      <c r="AR640" s="430">
        <f>INDEX(Historical!$C$7:$C$1190,MATCH(B640,Historical!$B$7:$B$1214,0))*IF(AH640="n/a",1.03,IF(AH640&lt;0,1.01,IF(AH640&gt;10,1.1,(1+AH640/100))))</f>
        <v>1.7285599999999999</v>
      </c>
      <c r="AS640" s="581">
        <f t="shared" si="166"/>
        <v>1.8058266319999998</v>
      </c>
      <c r="AT640" s="581">
        <f t="shared" si="172"/>
        <v>1.8609043442759998</v>
      </c>
      <c r="AU640" s="581">
        <f t="shared" si="172"/>
        <v>1.9176619267764177</v>
      </c>
      <c r="AV640" s="581">
        <f t="shared" si="172"/>
        <v>1.9761506155430983</v>
      </c>
      <c r="AW640" s="430">
        <f t="shared" si="167"/>
        <v>9.2891035185955158</v>
      </c>
      <c r="AX640" s="516">
        <f t="shared" si="168"/>
        <v>19.780884835169328</v>
      </c>
      <c r="AY640" s="606">
        <v>0.66</v>
      </c>
      <c r="AZ640" s="571">
        <v>1.4000000000000001</v>
      </c>
      <c r="BA640" s="571">
        <v>-26.07</v>
      </c>
      <c r="BB640" s="571">
        <v>-6.99</v>
      </c>
      <c r="BC640" s="571">
        <v>-13.91</v>
      </c>
      <c r="BD640" s="591"/>
      <c r="BE640" s="421">
        <v>2015</v>
      </c>
      <c r="BF640" s="421">
        <f t="shared" si="170"/>
        <v>1</v>
      </c>
      <c r="BG640" s="578">
        <v>2.63</v>
      </c>
      <c r="BH640" t="s">
        <v>3876</v>
      </c>
      <c r="BI640" t="s">
        <v>3877</v>
      </c>
    </row>
    <row r="641" spans="1:61" s="8" customFormat="1" ht="12.75" customHeight="1" x14ac:dyDescent="0.25">
      <c r="A641" s="95" t="s">
        <v>4560</v>
      </c>
      <c r="B641" s="409" t="s">
        <v>792</v>
      </c>
      <c r="C641" s="734" t="s">
        <v>152</v>
      </c>
      <c r="D641" s="734" t="s">
        <v>3639</v>
      </c>
      <c r="E641" s="504">
        <v>22</v>
      </c>
      <c r="F641" s="33">
        <v>166</v>
      </c>
      <c r="G641" s="33" t="s">
        <v>105</v>
      </c>
      <c r="H641" s="33" t="s">
        <v>105</v>
      </c>
      <c r="I641" s="573">
        <v>62.21</v>
      </c>
      <c r="J641" s="430">
        <f t="shared" si="156"/>
        <v>1.9610995016878314</v>
      </c>
      <c r="K641" s="575">
        <v>0.30499999999999999</v>
      </c>
      <c r="L641" s="406">
        <v>4</v>
      </c>
      <c r="M641" s="423">
        <f t="shared" si="157"/>
        <v>1.22</v>
      </c>
      <c r="N641" s="183" t="s">
        <v>187</v>
      </c>
      <c r="O641" s="505">
        <v>0.3</v>
      </c>
      <c r="P641" s="422">
        <v>45642</v>
      </c>
      <c r="Q641" s="422">
        <v>45660</v>
      </c>
      <c r="R641" s="423">
        <f t="shared" si="158"/>
        <v>1.6666666666666683</v>
      </c>
      <c r="S641" s="474">
        <f>IF(INDEX(Historical!$D$7:$D$1190,MATCH(B641,Historical!$B$7:$B$1192,0))=0,"n/a",(INDEX(Historical!$C$7:$C$1190,MATCH(B641,Historical!$B$7:$B$1192,0))/INDEX(Historical!$D$7:$D$1190,MATCH(B641,Historical!$B$7:$B$1192,0))-1)*100)</f>
        <v>1.6949152542372836</v>
      </c>
      <c r="T641" s="474">
        <f>IF(INDEX(Historical!$F$7:$F$1190,MATCH(B641,Historical!$B$7:$B$1192,0))=0,"n/a",((INDEX(Historical!$C$7:$C$1190,MATCH(B641,Historical!$B$7:$B$1192,0))/INDEX(Historical!$F$7:$F$1190,MATCH(B641,Historical!$B$7:$B$1192,0)))^(1/3)-1)*100)</f>
        <v>1.724476819110099</v>
      </c>
      <c r="U641" s="474">
        <f>IF(INDEX(Historical!$H$7:$H$1190,MATCH(B641,Historical!$B$7:$B$1192,0))=0,"n/a",((INDEX(Historical!$C$7:$C$1190,MATCH(B641,Historical!$B$7:$B$1192,0))/INDEX(Historical!$H$7:$H$1190,MATCH(B641,Historical!$B$7:$B$1192,0)))^(1/5)-1)*100)</f>
        <v>1.7554577175587616</v>
      </c>
      <c r="V641" s="474">
        <f>IF(INDEX(Historical!$M$7:$M$1190,MATCH(B641,Historical!$B$7:$B$1192,0))=0,"n/a",((INDEX(Historical!$C$7:$C$1190,MATCH(B641,Historical!$B$7:$B$1192,0))/INDEX(Historical!$M$7:$M$1190,MATCH(B641,Historical!$B$7:$B$1192,0)))^(1/10)-1)*100)</f>
        <v>1.7891571875960022</v>
      </c>
      <c r="W641" s="475">
        <f t="shared" si="159"/>
        <v>0.98116461187933923</v>
      </c>
      <c r="X641" s="476">
        <f t="shared" si="160"/>
        <v>15.958706523261469</v>
      </c>
      <c r="Y641" s="437"/>
      <c r="Z641" s="430">
        <f t="shared" si="161"/>
        <v>32.62032085561497</v>
      </c>
      <c r="AA641" s="581">
        <f t="shared" si="162"/>
        <v>16.633689839572192</v>
      </c>
      <c r="AB641" s="406">
        <v>12</v>
      </c>
      <c r="AC641" s="568">
        <v>3.74</v>
      </c>
      <c r="AD641" s="568" t="s">
        <v>135</v>
      </c>
      <c r="AE641" s="568">
        <v>5.14</v>
      </c>
      <c r="AF641" s="568">
        <v>1.7</v>
      </c>
      <c r="AG641" s="568">
        <v>10.39</v>
      </c>
      <c r="AH641" s="568" t="s">
        <v>135</v>
      </c>
      <c r="AI641" s="568" t="s">
        <v>135</v>
      </c>
      <c r="AJ641" s="568">
        <v>0.11</v>
      </c>
      <c r="AK641" s="568" t="s">
        <v>135</v>
      </c>
      <c r="AL641" s="576">
        <v>199.43</v>
      </c>
      <c r="AM641" s="571">
        <v>6.8900000000000006</v>
      </c>
      <c r="AN641" s="568">
        <v>0</v>
      </c>
      <c r="AO641" s="510">
        <f t="shared" si="163"/>
        <v>-12.917132620325599</v>
      </c>
      <c r="AP641" s="511">
        <f t="shared" si="164"/>
        <v>3.7165572192465932</v>
      </c>
      <c r="AQ641" s="582">
        <f t="shared" si="165"/>
        <v>12.105650025664483</v>
      </c>
      <c r="AR641" s="430">
        <f>INDEX(Historical!$C$7:$C$1190,MATCH(B641,Historical!$B$7:$B$1214,0))*IF(AH641="n/a",1.03,IF(AH641&lt;0,1.01,IF(AH641&gt;10,1.1,(1+AH641/100))))</f>
        <v>1.236</v>
      </c>
      <c r="AS641" s="581">
        <f t="shared" si="166"/>
        <v>1.27308</v>
      </c>
      <c r="AT641" s="581">
        <f t="shared" si="172"/>
        <v>1.3112724</v>
      </c>
      <c r="AU641" s="581">
        <f t="shared" si="172"/>
        <v>1.3506105720000001</v>
      </c>
      <c r="AV641" s="581">
        <f t="shared" si="172"/>
        <v>1.3911288891600002</v>
      </c>
      <c r="AW641" s="430">
        <f t="shared" si="167"/>
        <v>6.5620918611599999</v>
      </c>
      <c r="AX641" s="516">
        <f t="shared" si="168"/>
        <v>10.548291048320205</v>
      </c>
      <c r="AY641" s="606">
        <v>0.34</v>
      </c>
      <c r="AZ641" s="571">
        <v>21.36</v>
      </c>
      <c r="BA641" s="571">
        <v>-9.83</v>
      </c>
      <c r="BB641" s="571">
        <v>8.61</v>
      </c>
      <c r="BC641" s="571">
        <v>6.52</v>
      </c>
      <c r="BD641" s="591"/>
      <c r="BE641" s="421">
        <v>2004</v>
      </c>
      <c r="BF641" s="421">
        <f t="shared" si="170"/>
        <v>2</v>
      </c>
      <c r="BG641" s="578">
        <v>10.01</v>
      </c>
      <c r="BH641" t="s">
        <v>3876</v>
      </c>
      <c r="BI641" t="s">
        <v>3877</v>
      </c>
    </row>
    <row r="642" spans="1:61" s="8" customFormat="1" ht="12.75" customHeight="1" x14ac:dyDescent="0.25">
      <c r="A642" s="8" t="s">
        <v>4561</v>
      </c>
      <c r="B642" s="409" t="s">
        <v>360</v>
      </c>
      <c r="C642" s="734" t="s">
        <v>127</v>
      </c>
      <c r="D642" s="734" t="s">
        <v>125</v>
      </c>
      <c r="E642" s="504">
        <v>55</v>
      </c>
      <c r="F642" s="33">
        <v>31</v>
      </c>
      <c r="G642" s="33" t="s">
        <v>36</v>
      </c>
      <c r="H642" s="33" t="s">
        <v>36</v>
      </c>
      <c r="I642" s="568">
        <v>55.95</v>
      </c>
      <c r="J642" s="430">
        <f t="shared" si="156"/>
        <v>5.8623771224307415</v>
      </c>
      <c r="K642" s="575">
        <v>0.82</v>
      </c>
      <c r="L642" s="406">
        <v>4</v>
      </c>
      <c r="M642" s="423">
        <f t="shared" si="157"/>
        <v>3.28</v>
      </c>
      <c r="N642" s="183" t="s">
        <v>240</v>
      </c>
      <c r="O642" s="505">
        <v>0.81</v>
      </c>
      <c r="P642" s="422">
        <v>45852</v>
      </c>
      <c r="Q642" s="422">
        <v>45873</v>
      </c>
      <c r="R642" s="423">
        <f t="shared" si="158"/>
        <v>1.2345679012345552</v>
      </c>
      <c r="S642" s="474">
        <f>IF(INDEX(Historical!$D$7:$D$1190,MATCH(B642,Historical!$B$7:$B$1192,0))=0,"n/a",(INDEX(Historical!$C$7:$C$1190,MATCH(B642,Historical!$B$7:$B$1192,0))/INDEX(Historical!$D$7:$D$1190,MATCH(B642,Historical!$B$7:$B$1192,0))-1)*100)</f>
        <v>1.2578616352201255</v>
      </c>
      <c r="T642" s="474">
        <f>IF(INDEX(Historical!$F$7:$F$1190,MATCH(B642,Historical!$B$7:$B$1192,0))=0,"n/a",((INDEX(Historical!$C$7:$C$1190,MATCH(B642,Historical!$B$7:$B$1192,0))/INDEX(Historical!$F$7:$F$1190,MATCH(B642,Historical!$B$7:$B$1192,0)))^(1/3)-1)*100)</f>
        <v>1.2740223216344271</v>
      </c>
      <c r="U642" s="474">
        <f>IF(INDEX(Historical!$H$7:$H$1190,MATCH(B642,Historical!$B$7:$B$1192,0))=0,"n/a",((INDEX(Historical!$C$7:$C$1190,MATCH(B642,Historical!$B$7:$B$1192,0))/INDEX(Historical!$H$7:$H$1190,MATCH(B642,Historical!$B$7:$B$1192,0)))^(1/5)-1)*100)</f>
        <v>1.2907497435851401</v>
      </c>
      <c r="V642" s="474">
        <f>IF(INDEX(Historical!$M$7:$M$1190,MATCH(B642,Historical!$B$7:$B$1192,0))=0,"n/a",((INDEX(Historical!$C$7:$C$1190,MATCH(B642,Historical!$B$7:$B$1192,0))/INDEX(Historical!$M$7:$M$1190,MATCH(B642,Historical!$B$7:$B$1192,0)))^(1/10)-1)*100)</f>
        <v>4.6700834525155388</v>
      </c>
      <c r="W642" s="475">
        <f t="shared" si="159"/>
        <v>0.27638686903761389</v>
      </c>
      <c r="X642" s="476">
        <f t="shared" si="160"/>
        <v>0.2229274168540829</v>
      </c>
      <c r="Y642" s="574"/>
      <c r="Z642" s="430">
        <f t="shared" si="161"/>
        <v>79.805352798053519</v>
      </c>
      <c r="AA642" s="581">
        <f t="shared" si="162"/>
        <v>13.613138686131386</v>
      </c>
      <c r="AB642" s="406">
        <v>3</v>
      </c>
      <c r="AC642" s="568">
        <v>4.1100000000000003</v>
      </c>
      <c r="AD642" s="568" t="s">
        <v>135</v>
      </c>
      <c r="AE642" s="568">
        <v>0.47</v>
      </c>
      <c r="AF642" s="568">
        <v>0.95</v>
      </c>
      <c r="AG642" s="568">
        <v>7.1999999999999993</v>
      </c>
      <c r="AH642" s="568">
        <v>2.3800000000000003</v>
      </c>
      <c r="AI642" s="568">
        <v>-2.74</v>
      </c>
      <c r="AJ642" s="568">
        <v>5.79</v>
      </c>
      <c r="AK642" s="568" t="s">
        <v>135</v>
      </c>
      <c r="AL642" s="576">
        <v>1390</v>
      </c>
      <c r="AM642" s="571">
        <v>4.09</v>
      </c>
      <c r="AN642" s="568">
        <v>0.87</v>
      </c>
      <c r="AO642" s="510">
        <f t="shared" si="163"/>
        <v>-6.4600118201155041</v>
      </c>
      <c r="AP642" s="511">
        <f t="shared" si="164"/>
        <v>7.1531268660158815</v>
      </c>
      <c r="AQ642" s="582">
        <f t="shared" si="165"/>
        <v>-24.185953362996806</v>
      </c>
      <c r="AR642" s="430">
        <f>INDEX(Historical!$C$7:$C$1190,MATCH(B642,Historical!$B$7:$B$1214,0))*IF(AH642="n/a",1.03,IF(AH642&lt;0,1.01,IF(AH642&gt;10,1.1,(1+AH642/100))))</f>
        <v>3.2966360000000003</v>
      </c>
      <c r="AS642" s="581">
        <f t="shared" si="166"/>
        <v>3.3296023600000004</v>
      </c>
      <c r="AT642" s="581">
        <f t="shared" si="172"/>
        <v>3.4294904308000005</v>
      </c>
      <c r="AU642" s="581">
        <f t="shared" si="172"/>
        <v>3.5323751437240007</v>
      </c>
      <c r="AV642" s="581">
        <f t="shared" si="172"/>
        <v>3.6383463980357207</v>
      </c>
      <c r="AW642" s="430">
        <f t="shared" si="167"/>
        <v>17.226450332559722</v>
      </c>
      <c r="AX642" s="516">
        <f t="shared" si="168"/>
        <v>30.789008637282787</v>
      </c>
      <c r="AY642" s="606">
        <v>0.75</v>
      </c>
      <c r="AZ642" s="571">
        <v>13.26</v>
      </c>
      <c r="BA642" s="571">
        <v>-16.900000000000002</v>
      </c>
      <c r="BB642" s="571">
        <v>0.36</v>
      </c>
      <c r="BC642" s="571">
        <v>0.91</v>
      </c>
      <c r="BD642" s="591"/>
      <c r="BE642" s="421">
        <v>1972</v>
      </c>
      <c r="BF642" s="421">
        <f t="shared" si="170"/>
        <v>6</v>
      </c>
      <c r="BG642" s="578">
        <v>3.32</v>
      </c>
      <c r="BH642" t="s">
        <v>3876</v>
      </c>
      <c r="BI642" t="s">
        <v>3877</v>
      </c>
    </row>
    <row r="643" spans="1:61" s="8" customFormat="1" ht="12.75" customHeight="1" x14ac:dyDescent="0.25">
      <c r="A643" s="8" t="s">
        <v>797</v>
      </c>
      <c r="B643" s="409" t="s">
        <v>798</v>
      </c>
      <c r="C643" s="734" t="s">
        <v>107</v>
      </c>
      <c r="D643" s="734" t="s">
        <v>4810</v>
      </c>
      <c r="E643" s="504">
        <v>17</v>
      </c>
      <c r="F643" s="33">
        <v>230</v>
      </c>
      <c r="G643" s="33" t="s">
        <v>105</v>
      </c>
      <c r="H643" s="33" t="s">
        <v>105</v>
      </c>
      <c r="I643" s="573">
        <v>351.78</v>
      </c>
      <c r="J643" s="430">
        <f t="shared" si="156"/>
        <v>0.67087384160554897</v>
      </c>
      <c r="K643" s="575">
        <v>0.59</v>
      </c>
      <c r="L643" s="406">
        <v>4</v>
      </c>
      <c r="M643" s="423">
        <f t="shared" si="157"/>
        <v>2.36</v>
      </c>
      <c r="N643" s="183" t="s">
        <v>749</v>
      </c>
      <c r="O643" s="505">
        <v>0.52</v>
      </c>
      <c r="P643" s="422">
        <v>45608</v>
      </c>
      <c r="Q643" s="422">
        <v>45628</v>
      </c>
      <c r="R643" s="423">
        <f t="shared" si="158"/>
        <v>13.461538461538453</v>
      </c>
      <c r="S643" s="474">
        <f>IF(INDEX(Historical!$D$7:$D$1190,MATCH(B643,Historical!$B$7:$B$1192,0))=0,"n/a",(INDEX(Historical!$C$7:$C$1190,MATCH(B643,Historical!$B$7:$B$1192,0))/INDEX(Historical!$D$7:$D$1190,MATCH(B643,Historical!$B$7:$B$1192,0))-1)*100)</f>
        <v>14.973262032085554</v>
      </c>
      <c r="T643" s="474">
        <f>IF(INDEX(Historical!$F$7:$F$1190,MATCH(B643,Historical!$B$7:$B$1192,0))=0,"n/a",((INDEX(Historical!$C$7:$C$1190,MATCH(B643,Historical!$B$7:$B$1192,0))/INDEX(Historical!$F$7:$F$1190,MATCH(B643,Historical!$B$7:$B$1192,0)))^(1/3)-1)*100)</f>
        <v>17.215685410745873</v>
      </c>
      <c r="U643" s="474">
        <f>IF(INDEX(Historical!$H$7:$H$1190,MATCH(B643,Historical!$B$7:$B$1192,0))=0,"n/a",((INDEX(Historical!$C$7:$C$1190,MATCH(B643,Historical!$B$7:$B$1192,0))/INDEX(Historical!$H$7:$H$1190,MATCH(B643,Historical!$B$7:$B$1192,0)))^(1/5)-1)*100)</f>
        <v>15.41169840334604</v>
      </c>
      <c r="V643" s="474">
        <f>IF(INDEX(Historical!$M$7:$M$1190,MATCH(B643,Historical!$B$7:$B$1192,0))=0,"n/a",((INDEX(Historical!$C$7:$C$1190,MATCH(B643,Historical!$B$7:$B$1192,0))/INDEX(Historical!$M$7:$M$1190,MATCH(B643,Historical!$B$7:$B$1192,0)))^(1/10)-1)*100)</f>
        <v>17.738613428031602</v>
      </c>
      <c r="W643" s="475">
        <f t="shared" si="159"/>
        <v>0.86882204552648779</v>
      </c>
      <c r="X643" s="476">
        <f t="shared" si="160"/>
        <v>1.1552997303857602</v>
      </c>
      <c r="Y643" s="574"/>
      <c r="Z643" s="430">
        <f t="shared" si="161"/>
        <v>23.297137216189533</v>
      </c>
      <c r="AA643" s="581">
        <f t="shared" si="162"/>
        <v>34.726554787759127</v>
      </c>
      <c r="AB643" s="406">
        <v>9</v>
      </c>
      <c r="AC643" s="568">
        <v>10.130000000000001</v>
      </c>
      <c r="AD643" s="568">
        <v>2.68</v>
      </c>
      <c r="AE643" s="568">
        <v>17.43</v>
      </c>
      <c r="AF643" s="568">
        <v>17.96</v>
      </c>
      <c r="AG643" s="568">
        <v>51.180000000000007</v>
      </c>
      <c r="AH643" s="568">
        <v>13.750000000000002</v>
      </c>
      <c r="AI643" s="568">
        <v>12.379999999999999</v>
      </c>
      <c r="AJ643" s="568">
        <v>13.34</v>
      </c>
      <c r="AK643" s="568">
        <v>12.98</v>
      </c>
      <c r="AL643" s="576">
        <v>677740</v>
      </c>
      <c r="AM643" s="571">
        <v>12.04</v>
      </c>
      <c r="AN643" s="568">
        <v>0.65</v>
      </c>
      <c r="AO643" s="510">
        <f t="shared" si="163"/>
        <v>-18.643982542807539</v>
      </c>
      <c r="AP643" s="511">
        <f t="shared" si="164"/>
        <v>16.082572244951589</v>
      </c>
      <c r="AQ643" s="582">
        <f t="shared" si="165"/>
        <v>426.49318830168011</v>
      </c>
      <c r="AR643" s="430">
        <f>INDEX(Historical!$C$7:$C$1190,MATCH(B643,Historical!$B$7:$B$1214,0))*IF(AH643="n/a",1.03,IF(AH643&lt;0,1.01,IF(AH643&gt;10,1.1,(1+AH643/100))))</f>
        <v>2.3650000000000002</v>
      </c>
      <c r="AS643" s="581">
        <f t="shared" si="166"/>
        <v>2.6015000000000006</v>
      </c>
      <c r="AT643" s="581">
        <f t="shared" si="172"/>
        <v>2.8616500000000009</v>
      </c>
      <c r="AU643" s="581">
        <f t="shared" si="172"/>
        <v>3.1478150000000014</v>
      </c>
      <c r="AV643" s="581">
        <f t="shared" si="172"/>
        <v>3.4625965000000019</v>
      </c>
      <c r="AW643" s="430">
        <f t="shared" si="167"/>
        <v>14.438561500000004</v>
      </c>
      <c r="AX643" s="516">
        <f t="shared" si="168"/>
        <v>4.1044293308317714</v>
      </c>
      <c r="AY643" s="606">
        <v>0.92</v>
      </c>
      <c r="AZ643" s="571">
        <v>31.15</v>
      </c>
      <c r="BA643" s="571">
        <v>-6.32</v>
      </c>
      <c r="BB643" s="571">
        <v>1.1100000000000001</v>
      </c>
      <c r="BC643" s="571">
        <v>3.6999999999999997</v>
      </c>
      <c r="BD643" s="591"/>
      <c r="BE643" s="421">
        <v>2008</v>
      </c>
      <c r="BF643" s="421">
        <f t="shared" si="170"/>
        <v>2</v>
      </c>
      <c r="BG643" s="578">
        <v>21</v>
      </c>
      <c r="BH643" t="s">
        <v>3876</v>
      </c>
      <c r="BI643" t="s">
        <v>3877</v>
      </c>
    </row>
    <row r="644" spans="1:61" s="8" customFormat="1" ht="12.75" customHeight="1" x14ac:dyDescent="0.25">
      <c r="A644" s="577" t="s">
        <v>4562</v>
      </c>
      <c r="B644" s="409" t="s">
        <v>3491</v>
      </c>
      <c r="C644" s="734" t="s">
        <v>107</v>
      </c>
      <c r="D644" s="734" t="s">
        <v>3649</v>
      </c>
      <c r="E644" s="504">
        <v>11</v>
      </c>
      <c r="F644" s="33">
        <v>496</v>
      </c>
      <c r="G644" s="33" t="s">
        <v>105</v>
      </c>
      <c r="H644" s="33" t="s">
        <v>105</v>
      </c>
      <c r="I644" s="573">
        <v>37.94</v>
      </c>
      <c r="J644" s="430">
        <f t="shared" si="156"/>
        <v>3.4264628360569325</v>
      </c>
      <c r="K644" s="575">
        <v>0.32500000000000001</v>
      </c>
      <c r="L644" s="406">
        <v>4</v>
      </c>
      <c r="M644" s="423">
        <f t="shared" si="157"/>
        <v>1.3</v>
      </c>
      <c r="N644" s="8" t="s">
        <v>658</v>
      </c>
      <c r="O644" s="505">
        <v>0.3</v>
      </c>
      <c r="P644" s="422">
        <v>45775</v>
      </c>
      <c r="Q644" s="422">
        <v>45789</v>
      </c>
      <c r="R644" s="423">
        <f t="shared" si="158"/>
        <v>8.333333333333341</v>
      </c>
      <c r="S644" s="474">
        <f>IF(INDEX(Historical!$D$7:$D$1190,MATCH(B644,Historical!$B$7:$B$1192,0))=0,"n/a",(INDEX(Historical!$C$7:$C$1190,MATCH(B644,Historical!$B$7:$B$1192,0))/INDEX(Historical!$D$7:$D$1190,MATCH(B644,Historical!$B$7:$B$1192,0))-1)*100)</f>
        <v>8.2568807339449499</v>
      </c>
      <c r="T644" s="474">
        <f>IF(INDEX(Historical!$F$7:$F$1190,MATCH(B644,Historical!$B$7:$B$1192,0))=0,"n/a",((INDEX(Historical!$C$7:$C$1190,MATCH(B644,Historical!$B$7:$B$1192,0))/INDEX(Historical!$F$7:$F$1190,MATCH(B644,Historical!$B$7:$B$1192,0)))^(1/3)-1)*100)</f>
        <v>10.693193806147328</v>
      </c>
      <c r="U644" s="474">
        <f>IF(INDEX(Historical!$H$7:$H$1190,MATCH(B644,Historical!$B$7:$B$1192,0))=0,"n/a",((INDEX(Historical!$C$7:$C$1190,MATCH(B644,Historical!$B$7:$B$1192,0))/INDEX(Historical!$H$7:$H$1190,MATCH(B644,Historical!$B$7:$B$1192,0)))^(1/5)-1)*100)</f>
        <v>8.3555056640075556</v>
      </c>
      <c r="V644" s="474">
        <f>IF(INDEX(Historical!$M$7:$M$1190,MATCH(B644,Historical!$B$7:$B$1192,0))=0,"n/a",((INDEX(Historical!$C$7:$C$1190,MATCH(B644,Historical!$B$7:$B$1192,0))/INDEX(Historical!$M$7:$M$1190,MATCH(B644,Historical!$B$7:$B$1192,0)))^(1/10)-1)*100)</f>
        <v>6.9973633117950573</v>
      </c>
      <c r="W644" s="475">
        <f t="shared" si="159"/>
        <v>1.1940934451585721</v>
      </c>
      <c r="X644" s="476">
        <f t="shared" si="160"/>
        <v>1.1540753679568447</v>
      </c>
      <c r="Y644" s="574"/>
      <c r="Z644" s="430">
        <f t="shared" si="161"/>
        <v>59.090909090909079</v>
      </c>
      <c r="AA644" s="581">
        <f t="shared" si="162"/>
        <v>17.245454545454542</v>
      </c>
      <c r="AB644" s="406">
        <v>13</v>
      </c>
      <c r="AC644" s="568">
        <v>2.2000000000000002</v>
      </c>
      <c r="AD644" s="568" t="s">
        <v>135</v>
      </c>
      <c r="AE644" s="568">
        <v>10.18</v>
      </c>
      <c r="AF644" s="568">
        <v>3.58</v>
      </c>
      <c r="AG644" s="568">
        <v>21.72</v>
      </c>
      <c r="AH644" s="568" t="s">
        <v>135</v>
      </c>
      <c r="AI644" s="568" t="s">
        <v>135</v>
      </c>
      <c r="AJ644" s="568">
        <v>7.24</v>
      </c>
      <c r="AK644" s="568" t="s">
        <v>135</v>
      </c>
      <c r="AL644" s="576">
        <v>357.15</v>
      </c>
      <c r="AM644" s="571">
        <v>91.710000000000008</v>
      </c>
      <c r="AN644" s="568">
        <v>0.04</v>
      </c>
      <c r="AO644" s="510">
        <f t="shared" si="163"/>
        <v>-5.463486045390054</v>
      </c>
      <c r="AP644" s="511">
        <f t="shared" si="164"/>
        <v>11.781968500064488</v>
      </c>
      <c r="AQ644" s="582">
        <f t="shared" si="165"/>
        <v>65.648526535657226</v>
      </c>
      <c r="AR644" s="430">
        <f>INDEX(Historical!$C$7:$C$1190,MATCH(B644,Historical!$B$7:$B$1214,0))*IF(AH644="n/a",1.03,IF(AH644&lt;0,1.01,IF(AH644&gt;10,1.1,(1+AH644/100))))</f>
        <v>1.2154</v>
      </c>
      <c r="AS644" s="581">
        <f t="shared" si="166"/>
        <v>1.251862</v>
      </c>
      <c r="AT644" s="581">
        <f t="shared" si="172"/>
        <v>1.2894178600000001</v>
      </c>
      <c r="AU644" s="581">
        <f t="shared" si="172"/>
        <v>1.3281003958000002</v>
      </c>
      <c r="AV644" s="581">
        <f t="shared" si="172"/>
        <v>1.3679434076740002</v>
      </c>
      <c r="AW644" s="430">
        <f t="shared" si="167"/>
        <v>6.4527236634739999</v>
      </c>
      <c r="AX644" s="516">
        <f t="shared" si="168"/>
        <v>17.00770601864523</v>
      </c>
      <c r="AY644" s="606">
        <v>1.1200000000000001</v>
      </c>
      <c r="AZ644" s="571">
        <v>15.18</v>
      </c>
      <c r="BA644" s="571">
        <v>-34.22</v>
      </c>
      <c r="BB644" s="571">
        <v>-1.02</v>
      </c>
      <c r="BC644" s="571">
        <v>-9.5500000000000007</v>
      </c>
      <c r="BD644" s="591"/>
      <c r="BE644" s="421">
        <v>2015</v>
      </c>
      <c r="BF644" s="421">
        <f t="shared" si="170"/>
        <v>1</v>
      </c>
      <c r="BG644" s="578">
        <v>14.75</v>
      </c>
      <c r="BH644" t="s">
        <v>3876</v>
      </c>
      <c r="BI644" t="s">
        <v>3877</v>
      </c>
    </row>
    <row r="645" spans="1:61" s="8" customFormat="1" ht="12.75" customHeight="1" x14ac:dyDescent="0.25">
      <c r="A645" s="577" t="s">
        <v>4759</v>
      </c>
      <c r="B645" s="409" t="s">
        <v>4754</v>
      </c>
      <c r="C645" s="734" t="s">
        <v>107</v>
      </c>
      <c r="D645" s="734" t="s">
        <v>3649</v>
      </c>
      <c r="E645" s="504">
        <v>7</v>
      </c>
      <c r="F645" s="33">
        <v>614</v>
      </c>
      <c r="G645" s="33" t="s">
        <v>105</v>
      </c>
      <c r="H645" s="33" t="s">
        <v>105</v>
      </c>
      <c r="I645" s="573">
        <v>71.28</v>
      </c>
      <c r="J645" s="430">
        <f t="shared" si="156"/>
        <v>2.7497194163860832</v>
      </c>
      <c r="K645" s="575">
        <v>0.49</v>
      </c>
      <c r="L645" s="406">
        <v>4</v>
      </c>
      <c r="M645" s="423">
        <f t="shared" si="157"/>
        <v>1.96</v>
      </c>
      <c r="N645" s="183" t="s">
        <v>199</v>
      </c>
      <c r="O645" s="505">
        <v>0.47</v>
      </c>
      <c r="P645" s="422">
        <v>45818</v>
      </c>
      <c r="Q645" s="422">
        <v>45833</v>
      </c>
      <c r="R645" s="423">
        <f t="shared" si="158"/>
        <v>4.2553191489361746</v>
      </c>
      <c r="S645" s="474">
        <f>IF(INDEX(Historical!$D$7:$D$1190,MATCH(B645,Historical!$B$7:$B$1192,0))=0,"n/a",(INDEX(Historical!$C$7:$C$1190,MATCH(B645,Historical!$B$7:$B$1192,0))/INDEX(Historical!$D$7:$D$1190,MATCH(B645,Historical!$B$7:$B$1192,0))-1)*100)</f>
        <v>21.484375</v>
      </c>
      <c r="T645" s="474">
        <f>IF(INDEX(Historical!$F$7:$F$1190,MATCH(B645,Historical!$B$7:$B$1192,0))=0,"n/a",((INDEX(Historical!$C$7:$C$1190,MATCH(B645,Historical!$B$7:$B$1192,0))/INDEX(Historical!$F$7:$F$1190,MATCH(B645,Historical!$B$7:$B$1192,0)))^(1/3)-1)*100)</f>
        <v>43.158841283776979</v>
      </c>
      <c r="U645" s="474">
        <f>IF(INDEX(Historical!$H$7:$H$1190,MATCH(B645,Historical!$B$7:$B$1192,0))=0,"n/a",((INDEX(Historical!$C$7:$C$1190,MATCH(B645,Historical!$B$7:$B$1192,0))/INDEX(Historical!$H$7:$H$1190,MATCH(B645,Historical!$B$7:$B$1192,0)))^(1/5)-1)*100)</f>
        <v>73.119535702308241</v>
      </c>
      <c r="V645" s="474" t="str">
        <f>IF(INDEX(Historical!$M$7:$M$1190,MATCH(B645,Historical!$B$7:$B$1192,0))=0,"n/a",((INDEX(Historical!$C$7:$C$1190,MATCH(B645,Historical!$B$7:$B$1192,0))/INDEX(Historical!$M$7:$M$1190,MATCH(B645,Historical!$B$7:$B$1192,0)))^(1/10)-1)*100)</f>
        <v>n/a</v>
      </c>
      <c r="W645" s="475" t="str">
        <f t="shared" si="159"/>
        <v>n/a</v>
      </c>
      <c r="X645" s="476">
        <f t="shared" si="160"/>
        <v>2.5809931416275411</v>
      </c>
      <c r="Y645" s="451"/>
      <c r="Z645" s="430">
        <f t="shared" si="161"/>
        <v>48.395061728395063</v>
      </c>
      <c r="AA645" s="581">
        <f t="shared" si="162"/>
        <v>17.600000000000001</v>
      </c>
      <c r="AB645" s="406">
        <v>12</v>
      </c>
      <c r="AC645" s="568">
        <v>4.05</v>
      </c>
      <c r="AD645" s="568">
        <v>1.63</v>
      </c>
      <c r="AE645" s="568">
        <v>4.55</v>
      </c>
      <c r="AF645" s="568">
        <v>1.94</v>
      </c>
      <c r="AG645" s="568">
        <v>15.590000000000002</v>
      </c>
      <c r="AH645" s="568">
        <v>13.889999999999999</v>
      </c>
      <c r="AI645" s="568">
        <v>11.15</v>
      </c>
      <c r="AJ645" s="568">
        <v>28.33</v>
      </c>
      <c r="AK645" s="568">
        <v>10.780000000000001</v>
      </c>
      <c r="AL645" s="576">
        <v>4760</v>
      </c>
      <c r="AM645" s="571">
        <v>22.39</v>
      </c>
      <c r="AN645" s="568">
        <v>0.41</v>
      </c>
      <c r="AO645" s="510">
        <f t="shared" si="163"/>
        <v>58.269255118694325</v>
      </c>
      <c r="AP645" s="511">
        <f t="shared" si="164"/>
        <v>75.869255118694326</v>
      </c>
      <c r="AQ645" s="582">
        <f t="shared" si="165"/>
        <v>23.187300932811695</v>
      </c>
      <c r="AR645" s="430">
        <f>INDEX(Historical!$C$7:$C$1190,MATCH(B645,Historical!$B$7:$B$1214,0))*IF(AH645="n/a",1.03,IF(AH645&lt;0,1.01,IF(AH645&gt;10,1.1,(1+AH645/100))))</f>
        <v>1.7105000000000001</v>
      </c>
      <c r="AS645" s="581">
        <f t="shared" si="166"/>
        <v>1.8815500000000003</v>
      </c>
      <c r="AT645" s="581">
        <f t="shared" si="172"/>
        <v>2.0697050000000004</v>
      </c>
      <c r="AU645" s="581">
        <f t="shared" si="172"/>
        <v>2.2766755000000005</v>
      </c>
      <c r="AV645" s="581">
        <f t="shared" si="172"/>
        <v>2.5043430500000006</v>
      </c>
      <c r="AW645" s="430">
        <f t="shared" si="167"/>
        <v>10.442773550000002</v>
      </c>
      <c r="AX645" s="516">
        <f t="shared" si="168"/>
        <v>14.650355709876544</v>
      </c>
      <c r="AY645" s="606">
        <v>1.1100000000000001</v>
      </c>
      <c r="AZ645" s="571">
        <v>51.66</v>
      </c>
      <c r="BA645" s="571">
        <v>-2.91</v>
      </c>
      <c r="BB645" s="571">
        <v>4.8</v>
      </c>
      <c r="BC645" s="571">
        <v>11.23</v>
      </c>
      <c r="BD645" s="591"/>
      <c r="BE645" s="421">
        <v>2019</v>
      </c>
      <c r="BF645" s="421"/>
      <c r="BG645" s="578">
        <v>8.24</v>
      </c>
      <c r="BH645" t="s">
        <v>3876</v>
      </c>
      <c r="BI645" t="s">
        <v>3877</v>
      </c>
    </row>
    <row r="646" spans="1:61" s="8" customFormat="1" ht="12.75" customHeight="1" x14ac:dyDescent="0.25">
      <c r="A646" s="577" t="s">
        <v>4722</v>
      </c>
      <c r="B646" s="409" t="s">
        <v>4723</v>
      </c>
      <c r="C646" s="734" t="s">
        <v>3636</v>
      </c>
      <c r="D646" s="734" t="s">
        <v>4812</v>
      </c>
      <c r="E646" s="504">
        <v>7</v>
      </c>
      <c r="F646" s="33">
        <v>595</v>
      </c>
      <c r="G646" s="33" t="s">
        <v>105</v>
      </c>
      <c r="H646" s="33" t="s">
        <v>105</v>
      </c>
      <c r="I646" s="573">
        <v>33.78</v>
      </c>
      <c r="J646" s="430">
        <f t="shared" si="156"/>
        <v>5.1213735938425105</v>
      </c>
      <c r="K646" s="575">
        <v>0.4325</v>
      </c>
      <c r="L646" s="406">
        <v>4</v>
      </c>
      <c r="M646" s="423">
        <f t="shared" si="157"/>
        <v>1.73</v>
      </c>
      <c r="N646" s="183" t="s">
        <v>126</v>
      </c>
      <c r="O646" s="505">
        <v>0.41499999999999998</v>
      </c>
      <c r="P646" s="683">
        <v>45553</v>
      </c>
      <c r="Q646" s="683">
        <v>45568</v>
      </c>
      <c r="R646" s="423">
        <f t="shared" si="158"/>
        <v>4.2168674698795217</v>
      </c>
      <c r="S646" s="474">
        <f>IF(INDEX(Historical!$D$7:$D$1190,MATCH(B646,Historical!$B$7:$B$1192,0))=0,"n/a",(INDEX(Historical!$C$7:$C$1190,MATCH(B646,Historical!$B$7:$B$1192,0))/INDEX(Historical!$D$7:$D$1190,MATCH(B646,Historical!$B$7:$B$1192,0))-1)*100)</f>
        <v>5.8359621451104182</v>
      </c>
      <c r="T646" s="474">
        <f>IF(INDEX(Historical!$F$7:$F$1190,MATCH(B646,Historical!$B$7:$B$1192,0))=0,"n/a",((INDEX(Historical!$C$7:$C$1190,MATCH(B646,Historical!$B$7:$B$1192,0))/INDEX(Historical!$F$7:$F$1190,MATCH(B646,Historical!$B$7:$B$1192,0)))^(1/3)-1)*100)</f>
        <v>7.5085291258378595</v>
      </c>
      <c r="U646" s="474">
        <f>IF(INDEX(Historical!$H$7:$H$1190,MATCH(B646,Historical!$B$7:$B$1192,0))=0,"n/a",((INDEX(Historical!$C$7:$C$1190,MATCH(B646,Historical!$B$7:$B$1192,0))/INDEX(Historical!$H$7:$H$1190,MATCH(B646,Historical!$B$7:$B$1192,0)))^(1/5)-1)*100)</f>
        <v>7.6566614941021127</v>
      </c>
      <c r="V646" s="474" t="str">
        <f>IF(INDEX(Historical!$M$7:$M$1190,MATCH(B646,Historical!$B$7:$B$1192,0))=0,"n/a",((INDEX(Historical!$C$7:$C$1190,MATCH(B646,Historical!$B$7:$B$1192,0))/INDEX(Historical!$M$7:$M$1190,MATCH(B646,Historical!$B$7:$B$1192,0)))^(1/10)-1)*100)</f>
        <v>n/a</v>
      </c>
      <c r="W646" s="475" t="str">
        <f t="shared" si="159"/>
        <v>n/a</v>
      </c>
      <c r="X646" s="476">
        <f t="shared" si="160"/>
        <v>0.49365967079962048</v>
      </c>
      <c r="Y646" s="451"/>
      <c r="Z646" s="430">
        <f t="shared" si="161"/>
        <v>66.283524904214559</v>
      </c>
      <c r="AA646" s="581">
        <f t="shared" si="162"/>
        <v>12.942528735632186</v>
      </c>
      <c r="AB646" s="406">
        <v>12</v>
      </c>
      <c r="AC646" s="568">
        <v>2.61</v>
      </c>
      <c r="AD646" s="568">
        <v>2.88</v>
      </c>
      <c r="AE646" s="568">
        <v>9.17</v>
      </c>
      <c r="AF646" s="568">
        <v>1.32</v>
      </c>
      <c r="AG646" s="568">
        <v>10.45</v>
      </c>
      <c r="AH646" s="568">
        <v>5.6800000000000006</v>
      </c>
      <c r="AI646" s="568">
        <v>5.0299999999999994</v>
      </c>
      <c r="AJ646" s="568">
        <v>15.509999999999998</v>
      </c>
      <c r="AK646" s="568">
        <v>4.4799999999999995</v>
      </c>
      <c r="AL646" s="576">
        <v>36020</v>
      </c>
      <c r="AM646" s="571">
        <v>0.31</v>
      </c>
      <c r="AN646" s="568">
        <v>0.66</v>
      </c>
      <c r="AO646" s="510">
        <f t="shared" si="163"/>
        <v>-0.16449364768756247</v>
      </c>
      <c r="AP646" s="511">
        <f t="shared" si="164"/>
        <v>12.778035087944623</v>
      </c>
      <c r="AQ646" s="582">
        <f t="shared" si="165"/>
        <v>-12.862463934473789</v>
      </c>
      <c r="AR646" s="430">
        <f>INDEX(Historical!$C$7:$C$1190,MATCH(B646,Historical!$B$7:$B$1214,0))*IF(AH646="n/a",1.03,IF(AH646&lt;0,1.01,IF(AH646&gt;10,1.1,(1+AH646/100))))</f>
        <v>1.7727819999999999</v>
      </c>
      <c r="AS646" s="581">
        <f t="shared" si="166"/>
        <v>1.8619529345999999</v>
      </c>
      <c r="AT646" s="581">
        <f t="shared" si="172"/>
        <v>1.9453684260700799</v>
      </c>
      <c r="AU646" s="581">
        <f t="shared" si="172"/>
        <v>2.0325209315580195</v>
      </c>
      <c r="AV646" s="581">
        <f t="shared" si="172"/>
        <v>2.1235778692918186</v>
      </c>
      <c r="AW646" s="430">
        <f t="shared" si="167"/>
        <v>9.7362021615199179</v>
      </c>
      <c r="AX646" s="516">
        <f t="shared" si="168"/>
        <v>28.822386505387559</v>
      </c>
      <c r="AY646" s="606">
        <v>0.72</v>
      </c>
      <c r="AZ646" s="571">
        <v>20.73</v>
      </c>
      <c r="BA646" s="571">
        <v>-1.3599999999999999</v>
      </c>
      <c r="BB646" s="571">
        <v>2.33</v>
      </c>
      <c r="BC646" s="571">
        <v>6.74</v>
      </c>
      <c r="BD646" s="591"/>
      <c r="BE646" s="421">
        <v>2018</v>
      </c>
      <c r="BF646" s="421">
        <f t="shared" ref="BF646:BF690" si="173">IF(BE646&gt;2020,0,IF(BE646&gt;2008,1,IF(BE646&gt;2001,2,IF(BE646&gt;1990,3,IF(BE646&gt;1980,4,IF(BE646&gt;1973,5,IF(BE646&gt;1970,6,IF(BE646&gt;1960,7,IF(BE646&gt;1958,8,IF(BE646&gt;1953,9,10))))))))))</f>
        <v>1</v>
      </c>
      <c r="BG646" s="578">
        <v>6.09</v>
      </c>
      <c r="BH646" t="s">
        <v>3876</v>
      </c>
      <c r="BI646" t="s">
        <v>3878</v>
      </c>
    </row>
    <row r="647" spans="1:61" s="8" customFormat="1" ht="12.75" customHeight="1" x14ac:dyDescent="0.25">
      <c r="A647" s="8" t="s">
        <v>4565</v>
      </c>
      <c r="B647" s="409" t="s">
        <v>2826</v>
      </c>
      <c r="C647" s="734" t="s">
        <v>122</v>
      </c>
      <c r="D647" s="734" t="s">
        <v>3683</v>
      </c>
      <c r="E647" s="504">
        <v>12</v>
      </c>
      <c r="F647" s="33">
        <v>448</v>
      </c>
      <c r="G647" s="33" t="s">
        <v>105</v>
      </c>
      <c r="H647" s="33" t="s">
        <v>105</v>
      </c>
      <c r="I647" s="573">
        <v>291.16000000000003</v>
      </c>
      <c r="J647" s="430">
        <f t="shared" ref="J647:J690" si="174">(M647/I647)*100</f>
        <v>0.67316939139991749</v>
      </c>
      <c r="K647" s="575">
        <v>0.49</v>
      </c>
      <c r="L647" s="406">
        <v>4</v>
      </c>
      <c r="M647" s="423">
        <f t="shared" ref="M647:M690" si="175">K647*L647</f>
        <v>1.96</v>
      </c>
      <c r="N647" s="183" t="s">
        <v>224</v>
      </c>
      <c r="O647" s="505">
        <v>0.46</v>
      </c>
      <c r="P647" s="422">
        <v>45726</v>
      </c>
      <c r="Q647" s="422">
        <v>45740</v>
      </c>
      <c r="R647" s="423">
        <f t="shared" ref="R647:R690" si="176">(K647-O647)/O647*100</f>
        <v>6.5217391304347752</v>
      </c>
      <c r="S647" s="474">
        <f>IF(INDEX(Historical!$D$7:$D$1190,MATCH(B647,Historical!$B$7:$B$1192,0))=0,"n/a",(INDEX(Historical!$C$7:$C$1190,MATCH(B647,Historical!$B$7:$B$1192,0))/INDEX(Historical!$D$7:$D$1190,MATCH(B647,Historical!$B$7:$B$1192,0))-1)*100)</f>
        <v>6.976744186046524</v>
      </c>
      <c r="T647" s="474">
        <f>IF(INDEX(Historical!$F$7:$F$1190,MATCH(B647,Historical!$B$7:$B$1192,0))=0,"n/a",((INDEX(Historical!$C$7:$C$1190,MATCH(B647,Historical!$B$7:$B$1192,0))/INDEX(Historical!$F$7:$F$1190,MATCH(B647,Historical!$B$7:$B$1192,0)))^(1/3)-1)*100)</f>
        <v>7.5272905147686142</v>
      </c>
      <c r="U647" s="474">
        <f>IF(INDEX(Historical!$H$7:$H$1190,MATCH(B647,Historical!$B$7:$B$1192,0))=0,"n/a",((INDEX(Historical!$C$7:$C$1190,MATCH(B647,Historical!$B$7:$B$1192,0))/INDEX(Historical!$H$7:$H$1190,MATCH(B647,Historical!$B$7:$B$1192,0)))^(1/5)-1)*100)</f>
        <v>8.2129477676936791</v>
      </c>
      <c r="V647" s="474">
        <f>IF(INDEX(Historical!$M$7:$M$1190,MATCH(B647,Historical!$B$7:$B$1192,0))=0,"n/a",((INDEX(Historical!$C$7:$C$1190,MATCH(B647,Historical!$B$7:$B$1192,0))/INDEX(Historical!$M$7:$M$1190,MATCH(B647,Historical!$B$7:$B$1192,0)))^(1/10)-1)*100)</f>
        <v>23.66292487587296</v>
      </c>
      <c r="W647" s="475">
        <f t="shared" ref="W647:W690" si="177">IF(OR(U647&lt;=0,U647="n/a",V647&lt;=0,V647="n/a"),"n/a",U647/V647)</f>
        <v>0.3470808368270531</v>
      </c>
      <c r="X647" s="476">
        <f t="shared" ref="X647:X690" si="178">IF(OR(AJ647&lt;=0,AJ647="n/a",U647&lt;=0,U647="n/a"),"n/a",U647/AJ647)</f>
        <v>1.007723652477752</v>
      </c>
      <c r="Y647" s="439"/>
      <c r="Z647" s="430">
        <f t="shared" ref="Z647:Z690" si="179">IF(OR(AC647&lt;0.01,AC647="n/a"),"n/a",M647/AC647*100)</f>
        <v>27.412587412587406</v>
      </c>
      <c r="AA647" s="581">
        <f t="shared" ref="AA647:AA690" si="180">IF(OR(AC647&lt;0.01,AC647="n/a"),"n/a",I647/AC647)</f>
        <v>40.721678321678326</v>
      </c>
      <c r="AB647" s="406">
        <v>12</v>
      </c>
      <c r="AC647" s="568">
        <v>7.15</v>
      </c>
      <c r="AD647" s="568">
        <v>2.79</v>
      </c>
      <c r="AE647" s="568">
        <v>5.07</v>
      </c>
      <c r="AF647" s="568">
        <v>4.57</v>
      </c>
      <c r="AG647" s="568">
        <v>11.89</v>
      </c>
      <c r="AH647" s="568">
        <v>11.85</v>
      </c>
      <c r="AI647" s="568">
        <v>17.010000000000002</v>
      </c>
      <c r="AJ647" s="568">
        <v>8.15</v>
      </c>
      <c r="AK647" s="568">
        <v>14.610000000000001</v>
      </c>
      <c r="AL647" s="576">
        <v>38470</v>
      </c>
      <c r="AM647" s="571">
        <v>0.2</v>
      </c>
      <c r="AN647" s="568">
        <v>0.66</v>
      </c>
      <c r="AO647" s="510">
        <f t="shared" ref="AO647:AO690" si="181">IF(U647="n/a","n/a",IF(AA647&lt;0,"n/a",IF(AA647="n/a","n/a",J647+U647-AA647)))</f>
        <v>-31.835561162584728</v>
      </c>
      <c r="AP647" s="511">
        <f t="shared" ref="AP647:AP690" si="182">IF(U647="n/a","n/a",J647+U647)</f>
        <v>8.8861171590935975</v>
      </c>
      <c r="AQ647" s="582">
        <f t="shared" ref="AQ647:AQ690" si="183">IF(OR(AC647&lt;0.01,AC647="n/a",AF647="n/a"),"n/a",(I647/SQRT(22.5*AC647*(I647/AF647))-1)*100)</f>
        <v>187.59390345112203</v>
      </c>
      <c r="AR647" s="430">
        <f>INDEX(Historical!$C$7:$C$1190,MATCH(B647,Historical!$B$7:$B$1214,0))*IF(AH647="n/a",1.03,IF(AH647&lt;0,1.01,IF(AH647&gt;10,1.1,(1+AH647/100))))</f>
        <v>2.0240000000000005</v>
      </c>
      <c r="AS647" s="581">
        <f t="shared" ref="AS647:AS690" si="184">IF($AI647="n/a",1.03*AR647,IF($AI647&lt;0,1.01*AR647,IF($AI647&gt;10,1.1*AR647,(1+$AI647/100)*AR647)))</f>
        <v>2.2264000000000008</v>
      </c>
      <c r="AT647" s="581">
        <f t="shared" ref="AT647:AV666" si="185">IF($AK647="n/a",1.03*AS647,IF($AK647&lt;0,1.01*AS647,IF($AK647&gt;10,1.1*AS647,(1+$AK647/100)*AS647)))</f>
        <v>2.449040000000001</v>
      </c>
      <c r="AU647" s="581">
        <f t="shared" si="185"/>
        <v>2.6939440000000014</v>
      </c>
      <c r="AV647" s="581">
        <f t="shared" si="185"/>
        <v>2.9633384000000018</v>
      </c>
      <c r="AW647" s="430">
        <f t="shared" ref="AW647:AW690" si="186">SUM(AR647:AV647)</f>
        <v>12.356722400000004</v>
      </c>
      <c r="AX647" s="516">
        <f t="shared" ref="AX647:AX690" si="187">AW647/I647*100</f>
        <v>4.2439629069927198</v>
      </c>
      <c r="AY647" s="606">
        <v>0.86</v>
      </c>
      <c r="AZ647" s="571">
        <v>35.370000000000005</v>
      </c>
      <c r="BA647" s="571">
        <v>-2.4</v>
      </c>
      <c r="BB647" s="571">
        <v>5.7299999999999995</v>
      </c>
      <c r="BC647" s="571">
        <v>10.18</v>
      </c>
      <c r="BD647" s="591"/>
      <c r="BE647" s="421">
        <v>2014</v>
      </c>
      <c r="BF647" s="421">
        <f t="shared" si="173"/>
        <v>1</v>
      </c>
      <c r="BG647" s="578">
        <v>6.1400000000000006</v>
      </c>
      <c r="BH647" t="s">
        <v>3876</v>
      </c>
      <c r="BI647" t="s">
        <v>3877</v>
      </c>
    </row>
    <row r="648" spans="1:61" s="8" customFormat="1" ht="12.75" customHeight="1" x14ac:dyDescent="0.25">
      <c r="A648" s="577" t="s">
        <v>4973</v>
      </c>
      <c r="B648" s="409" t="s">
        <v>2813</v>
      </c>
      <c r="C648" s="734" t="s">
        <v>111</v>
      </c>
      <c r="D648" s="734" t="s">
        <v>3677</v>
      </c>
      <c r="E648" s="504">
        <v>6</v>
      </c>
      <c r="F648" s="33">
        <v>645</v>
      </c>
      <c r="G648" s="33" t="s">
        <v>105</v>
      </c>
      <c r="H648" s="33" t="s">
        <v>105</v>
      </c>
      <c r="I648" s="573">
        <v>367.12</v>
      </c>
      <c r="J648" s="430">
        <f t="shared" si="174"/>
        <v>0.74090215733275222</v>
      </c>
      <c r="K648" s="575">
        <v>0.68</v>
      </c>
      <c r="L648" s="406">
        <v>4</v>
      </c>
      <c r="M648" s="423">
        <f t="shared" si="175"/>
        <v>2.72</v>
      </c>
      <c r="N648" s="183" t="s">
        <v>469</v>
      </c>
      <c r="O648" s="505">
        <v>0.6</v>
      </c>
      <c r="P648" s="422">
        <v>45744</v>
      </c>
      <c r="Q648" s="422">
        <v>45762</v>
      </c>
      <c r="R648" s="423">
        <f t="shared" si="176"/>
        <v>13.333333333333346</v>
      </c>
      <c r="S648" s="474">
        <f>IF(INDEX(Historical!$D$7:$D$1190,MATCH(B648,Historical!$B$7:$B$1192,0))=0,"n/a",(INDEX(Historical!$C$7:$C$1190,MATCH(B648,Historical!$B$7:$B$1192,0))/INDEX(Historical!$D$7:$D$1190,MATCH(B648,Historical!$B$7:$B$1192,0))-1)*100)</f>
        <v>2.1276595744680993</v>
      </c>
      <c r="T648" s="474">
        <f>IF(INDEX(Historical!$F$7:$F$1190,MATCH(B648,Historical!$B$7:$B$1192,0))=0,"n/a",((INDEX(Historical!$C$7:$C$1190,MATCH(B648,Historical!$B$7:$B$1192,0))/INDEX(Historical!$F$7:$F$1190,MATCH(B648,Historical!$B$7:$B$1192,0)))^(1/3)-1)*100)</f>
        <v>7.1664579674248774</v>
      </c>
      <c r="U648" s="474">
        <f>IF(INDEX(Historical!$H$7:$H$1190,MATCH(B648,Historical!$B$7:$B$1192,0))=0,"n/a",((INDEX(Historical!$C$7:$C$1190,MATCH(B648,Historical!$B$7:$B$1192,0))/INDEX(Historical!$H$7:$H$1190,MATCH(B648,Historical!$B$7:$B$1192,0)))^(1/5)-1)*100)</f>
        <v>9.8560543306117623</v>
      </c>
      <c r="V648" s="474">
        <f>IF(INDEX(Historical!$M$7:$M$1190,MATCH(B648,Historical!$B$7:$B$1192,0))=0,"n/a",((INDEX(Historical!$C$7:$C$1190,MATCH(B648,Historical!$B$7:$B$1192,0))/INDEX(Historical!$M$7:$M$1190,MATCH(B648,Historical!$B$7:$B$1192,0)))^(1/10)-1)*100)</f>
        <v>6.7407187560915016</v>
      </c>
      <c r="W648" s="475">
        <f t="shared" si="177"/>
        <v>1.4621666749862501</v>
      </c>
      <c r="X648" s="476">
        <f t="shared" si="178"/>
        <v>0.47752201214204271</v>
      </c>
      <c r="Y648" s="449"/>
      <c r="Z648" s="430">
        <f t="shared" si="179"/>
        <v>25.325884543761639</v>
      </c>
      <c r="AA648" s="581">
        <f t="shared" si="180"/>
        <v>34.18249534450652</v>
      </c>
      <c r="AB648" s="406">
        <v>12</v>
      </c>
      <c r="AC648" s="568">
        <v>10.74</v>
      </c>
      <c r="AD648" s="568">
        <v>3.25</v>
      </c>
      <c r="AE648" s="568">
        <v>1.78</v>
      </c>
      <c r="AF648" s="568">
        <v>6.61</v>
      </c>
      <c r="AG648" s="568">
        <v>14.510000000000002</v>
      </c>
      <c r="AH648" s="568">
        <v>8.42</v>
      </c>
      <c r="AI648" s="568">
        <v>10.99</v>
      </c>
      <c r="AJ648" s="568">
        <v>20.64</v>
      </c>
      <c r="AK648" s="568">
        <v>10.530000000000001</v>
      </c>
      <c r="AL648" s="576">
        <v>7250</v>
      </c>
      <c r="AM648" s="571">
        <v>1.5</v>
      </c>
      <c r="AN648" s="568">
        <v>0.56000000000000005</v>
      </c>
      <c r="AO648" s="510">
        <f t="shared" si="181"/>
        <v>-23.585538856562007</v>
      </c>
      <c r="AP648" s="511">
        <f t="shared" si="182"/>
        <v>10.596956487944514</v>
      </c>
      <c r="AQ648" s="582">
        <f t="shared" si="183"/>
        <v>216.89205608863656</v>
      </c>
      <c r="AR648" s="430">
        <f>INDEX(Historical!$C$7:$C$1190,MATCH(B648,Historical!$B$7:$B$1214,0))*IF(AH648="n/a",1.03,IF(AH648&lt;0,1.01,IF(AH648&gt;10,1.1,(1+AH648/100))))</f>
        <v>2.6020799999999999</v>
      </c>
      <c r="AS648" s="581">
        <f t="shared" si="184"/>
        <v>2.8622880000000004</v>
      </c>
      <c r="AT648" s="581">
        <f t="shared" si="185"/>
        <v>3.1485168000000008</v>
      </c>
      <c r="AU648" s="581">
        <f t="shared" si="185"/>
        <v>3.4633684800000011</v>
      </c>
      <c r="AV648" s="581">
        <f t="shared" si="185"/>
        <v>3.8097053280000015</v>
      </c>
      <c r="AW648" s="430">
        <f t="shared" si="186"/>
        <v>15.885958608000005</v>
      </c>
      <c r="AX648" s="516">
        <f t="shared" si="187"/>
        <v>4.3271841926345624</v>
      </c>
      <c r="AY648" s="606">
        <v>1.1499999999999999</v>
      </c>
      <c r="AZ648" s="571">
        <v>46.81</v>
      </c>
      <c r="BA648" s="571">
        <v>-4.42</v>
      </c>
      <c r="BB648" s="571">
        <v>3.9</v>
      </c>
      <c r="BC648" s="571">
        <v>11.93</v>
      </c>
      <c r="BD648" s="591"/>
      <c r="BE648" s="421">
        <v>2020</v>
      </c>
      <c r="BF648" s="421">
        <f t="shared" si="173"/>
        <v>1</v>
      </c>
      <c r="BG648" s="578">
        <v>6.4</v>
      </c>
      <c r="BH648" t="s">
        <v>3876</v>
      </c>
      <c r="BI648" t="s">
        <v>3877</v>
      </c>
    </row>
    <row r="649" spans="1:61" s="8" customFormat="1" ht="12.75" customHeight="1" x14ac:dyDescent="0.25">
      <c r="A649" s="577" t="s">
        <v>4974</v>
      </c>
      <c r="B649" s="409" t="s">
        <v>4970</v>
      </c>
      <c r="C649" s="734" t="s">
        <v>107</v>
      </c>
      <c r="D649" s="734" t="s">
        <v>3929</v>
      </c>
      <c r="E649" s="504">
        <v>6</v>
      </c>
      <c r="F649" s="33">
        <v>625</v>
      </c>
      <c r="G649" s="33" t="s">
        <v>105</v>
      </c>
      <c r="H649" s="33" t="s">
        <v>105</v>
      </c>
      <c r="I649" s="573">
        <v>75.09</v>
      </c>
      <c r="J649" s="430">
        <f t="shared" si="174"/>
        <v>2.3971234518577704</v>
      </c>
      <c r="K649" s="575">
        <v>0.45</v>
      </c>
      <c r="L649" s="406">
        <v>4</v>
      </c>
      <c r="M649" s="423">
        <f t="shared" si="175"/>
        <v>1.8</v>
      </c>
      <c r="N649" s="183" t="s">
        <v>199</v>
      </c>
      <c r="O649" s="505">
        <v>0.4</v>
      </c>
      <c r="P649" s="609">
        <v>45531</v>
      </c>
      <c r="Q649" s="609">
        <v>45561</v>
      </c>
      <c r="R649" s="423">
        <f t="shared" si="176"/>
        <v>12.499999999999996</v>
      </c>
      <c r="S649" s="474">
        <f>IF(INDEX(Historical!$D$7:$D$1190,MATCH(B649,Historical!$B$7:$B$1192,0))=0,"n/a",(INDEX(Historical!$C$7:$C$1190,MATCH(B649,Historical!$B$7:$B$1192,0))/INDEX(Historical!$D$7:$D$1190,MATCH(B649,Historical!$B$7:$B$1192,0))-1)*100)</f>
        <v>41.6666666666667</v>
      </c>
      <c r="T649" s="474">
        <f>IF(INDEX(Historical!$F$7:$F$1190,MATCH(B649,Historical!$B$7:$B$1192,0))=0,"n/a",((INDEX(Historical!$C$7:$C$1190,MATCH(B649,Historical!$B$7:$B$1192,0))/INDEX(Historical!$F$7:$F$1190,MATCH(B649,Historical!$B$7:$B$1192,0)))^(1/3)-1)*100)</f>
        <v>34.737361630072705</v>
      </c>
      <c r="U649" s="474">
        <f>IF(INDEX(Historical!$H$7:$H$1190,MATCH(B649,Historical!$B$7:$B$1192,0))=0,"n/a",((INDEX(Historical!$C$7:$C$1190,MATCH(B649,Historical!$B$7:$B$1192,0))/INDEX(Historical!$H$7:$H$1190,MATCH(B649,Historical!$B$7:$B$1192,0)))^(1/5)-1)*100)</f>
        <v>39.656061003949517</v>
      </c>
      <c r="V649" s="474">
        <f>IF(INDEX(Historical!$M$7:$M$1190,MATCH(B649,Historical!$B$7:$B$1192,0))=0,"n/a",((INDEX(Historical!$C$7:$C$1190,MATCH(B649,Historical!$B$7:$B$1192,0))/INDEX(Historical!$M$7:$M$1190,MATCH(B649,Historical!$B$7:$B$1192,0)))^(1/10)-1)*100)</f>
        <v>45.491925988101855</v>
      </c>
      <c r="W649" s="475">
        <f t="shared" si="177"/>
        <v>0.8717164671005867</v>
      </c>
      <c r="X649" s="476">
        <f t="shared" si="178"/>
        <v>14.687430001462783</v>
      </c>
      <c r="Y649" s="449"/>
      <c r="Z649" s="430">
        <f t="shared" si="179"/>
        <v>36.072144288577149</v>
      </c>
      <c r="AA649" s="581">
        <f t="shared" si="180"/>
        <v>15.048096192384769</v>
      </c>
      <c r="AB649" s="406">
        <v>12</v>
      </c>
      <c r="AC649" s="568">
        <v>4.99</v>
      </c>
      <c r="AD649" s="568">
        <v>0.92</v>
      </c>
      <c r="AE649" s="568">
        <v>0.91</v>
      </c>
      <c r="AF649" s="568">
        <v>1.56</v>
      </c>
      <c r="AG649" s="568">
        <v>12.29</v>
      </c>
      <c r="AH649" s="568">
        <v>21.27</v>
      </c>
      <c r="AI649" s="568">
        <v>14.44</v>
      </c>
      <c r="AJ649" s="568">
        <v>2.7</v>
      </c>
      <c r="AK649" s="568">
        <v>16.38</v>
      </c>
      <c r="AL649" s="576">
        <v>7240</v>
      </c>
      <c r="AM649" s="571">
        <v>0.38</v>
      </c>
      <c r="AN649" s="568">
        <v>0.98</v>
      </c>
      <c r="AO649" s="510">
        <f t="shared" si="181"/>
        <v>27.005088263422522</v>
      </c>
      <c r="AP649" s="511">
        <f t="shared" si="182"/>
        <v>42.05318445580729</v>
      </c>
      <c r="AQ649" s="582">
        <f t="shared" si="183"/>
        <v>2.1437550386061099</v>
      </c>
      <c r="AR649" s="430">
        <f>INDEX(Historical!$C$7:$C$1190,MATCH(B649,Historical!$B$7:$B$1214,0))*IF(AH649="n/a",1.03,IF(AH649&lt;0,1.01,IF(AH649&gt;10,1.1,(1+AH649/100))))</f>
        <v>1.8700000000000003</v>
      </c>
      <c r="AS649" s="581">
        <f t="shared" si="184"/>
        <v>2.0570000000000004</v>
      </c>
      <c r="AT649" s="581">
        <f t="shared" si="185"/>
        <v>2.2627000000000006</v>
      </c>
      <c r="AU649" s="581">
        <f t="shared" si="185"/>
        <v>2.488970000000001</v>
      </c>
      <c r="AV649" s="581">
        <f t="shared" si="185"/>
        <v>2.7378670000000014</v>
      </c>
      <c r="AW649" s="430">
        <f t="shared" si="186"/>
        <v>11.416537000000003</v>
      </c>
      <c r="AX649" s="516">
        <f t="shared" si="187"/>
        <v>15.203804767612203</v>
      </c>
      <c r="AY649" s="606">
        <v>1</v>
      </c>
      <c r="AZ649" s="571">
        <v>43.21</v>
      </c>
      <c r="BA649" s="571">
        <v>-10.93</v>
      </c>
      <c r="BB649" s="571">
        <v>4.1300000000000008</v>
      </c>
      <c r="BC649" s="571">
        <v>7.5200000000000005</v>
      </c>
      <c r="BD649" s="591"/>
      <c r="BE649" s="421">
        <v>2019</v>
      </c>
      <c r="BF649" s="421">
        <f t="shared" si="173"/>
        <v>1</v>
      </c>
      <c r="BG649" s="578">
        <v>0.33999999999999997</v>
      </c>
      <c r="BH649" t="s">
        <v>3876</v>
      </c>
      <c r="BI649" t="s">
        <v>3877</v>
      </c>
    </row>
    <row r="650" spans="1:61" s="8" customFormat="1" ht="12.75" customHeight="1" x14ac:dyDescent="0.25">
      <c r="A650" s="577" t="s">
        <v>4766</v>
      </c>
      <c r="B650" s="409" t="s">
        <v>4764</v>
      </c>
      <c r="C650" s="734" t="s">
        <v>111</v>
      </c>
      <c r="D650" s="734" t="s">
        <v>3675</v>
      </c>
      <c r="E650" s="504">
        <v>7</v>
      </c>
      <c r="F650" s="33">
        <v>610</v>
      </c>
      <c r="G650" s="33" t="s">
        <v>105</v>
      </c>
      <c r="H650" s="33" t="s">
        <v>105</v>
      </c>
      <c r="I650" s="573">
        <v>268.12</v>
      </c>
      <c r="J650" s="430">
        <f t="shared" si="174"/>
        <v>0.67134119051171126</v>
      </c>
      <c r="K650" s="575">
        <v>0.45</v>
      </c>
      <c r="L650" s="406">
        <v>4</v>
      </c>
      <c r="M650" s="423">
        <f t="shared" si="175"/>
        <v>1.8</v>
      </c>
      <c r="N650" s="183" t="s">
        <v>147</v>
      </c>
      <c r="O650" s="505">
        <v>0.39</v>
      </c>
      <c r="P650" s="422">
        <v>45730</v>
      </c>
      <c r="Q650" s="422">
        <v>45747</v>
      </c>
      <c r="R650" s="423">
        <f t="shared" si="176"/>
        <v>15.384615384615383</v>
      </c>
      <c r="S650" s="474">
        <f>IF(INDEX(Historical!$D$7:$D$1190,MATCH(B650,Historical!$B$7:$B$1192,0))=0,"n/a",(INDEX(Historical!$C$7:$C$1190,MATCH(B650,Historical!$B$7:$B$1192,0))/INDEX(Historical!$D$7:$D$1190,MATCH(B650,Historical!$B$7:$B$1192,0))-1)*100)</f>
        <v>14.705882352941169</v>
      </c>
      <c r="T650" s="474">
        <f>IF(INDEX(Historical!$F$7:$F$1190,MATCH(B650,Historical!$B$7:$B$1192,0))=0,"n/a",((INDEX(Historical!$C$7:$C$1190,MATCH(B650,Historical!$B$7:$B$1192,0))/INDEX(Historical!$F$7:$F$1190,MATCH(B650,Historical!$B$7:$B$1192,0)))^(1/3)-1)*100)</f>
        <v>10.37961367337601</v>
      </c>
      <c r="U650" s="474">
        <f>IF(INDEX(Historical!$H$7:$H$1190,MATCH(B650,Historical!$B$7:$B$1192,0))=0,"n/a",((INDEX(Historical!$C$7:$C$1190,MATCH(B650,Historical!$B$7:$B$1192,0))/INDEX(Historical!$H$7:$H$1190,MATCH(B650,Historical!$B$7:$B$1192,0)))^(1/5)-1)*100)</f>
        <v>9.3011973943858628</v>
      </c>
      <c r="V650" s="474" t="str">
        <f>IF(INDEX(Historical!$M$7:$M$1190,MATCH(B650,Historical!$B$7:$B$1192,0))=0,"n/a",((INDEX(Historical!$C$7:$C$1190,MATCH(B650,Historical!$B$7:$B$1192,0))/INDEX(Historical!$M$7:$M$1190,MATCH(B650,Historical!$B$7:$B$1192,0)))^(1/10)-1)*100)</f>
        <v>n/a</v>
      </c>
      <c r="W650" s="475" t="str">
        <f t="shared" si="177"/>
        <v>n/a</v>
      </c>
      <c r="X650" s="476">
        <f t="shared" si="178"/>
        <v>0.46622543330254945</v>
      </c>
      <c r="Y650" s="451"/>
      <c r="Z650" s="430">
        <f t="shared" si="179"/>
        <v>27.777777777777779</v>
      </c>
      <c r="AA650" s="581">
        <f t="shared" si="180"/>
        <v>41.376543209876544</v>
      </c>
      <c r="AB650" s="406">
        <v>12</v>
      </c>
      <c r="AC650" s="568">
        <v>6.48</v>
      </c>
      <c r="AD650" s="568">
        <v>4.29</v>
      </c>
      <c r="AE650" s="568">
        <v>12.54</v>
      </c>
      <c r="AF650" s="568">
        <v>120.17</v>
      </c>
      <c r="AG650" s="568">
        <v>245.08999999999997</v>
      </c>
      <c r="AH650" s="568">
        <v>5.6099999999999994</v>
      </c>
      <c r="AI650" s="568">
        <v>11.219999999999999</v>
      </c>
      <c r="AJ650" s="568">
        <v>19.950000000000003</v>
      </c>
      <c r="AK650" s="568">
        <v>9.64</v>
      </c>
      <c r="AL650" s="576">
        <v>37460</v>
      </c>
      <c r="AM650" s="571">
        <v>0.28999999999999998</v>
      </c>
      <c r="AN650" s="568">
        <v>11</v>
      </c>
      <c r="AO650" s="510">
        <f t="shared" si="181"/>
        <v>-31.40400462497897</v>
      </c>
      <c r="AP650" s="511">
        <f t="shared" si="182"/>
        <v>9.9725385848975741</v>
      </c>
      <c r="AQ650" s="582">
        <f t="shared" si="183"/>
        <v>1386.5648989877993</v>
      </c>
      <c r="AR650" s="430">
        <f>INDEX(Historical!$C$7:$C$1190,MATCH(B650,Historical!$B$7:$B$1214,0))*IF(AH650="n/a",1.03,IF(AH650&lt;0,1.01,IF(AH650&gt;10,1.1,(1+AH650/100))))</f>
        <v>1.6475160000000002</v>
      </c>
      <c r="AS650" s="581">
        <f t="shared" si="184"/>
        <v>1.8122676000000004</v>
      </c>
      <c r="AT650" s="581">
        <f t="shared" si="185"/>
        <v>1.9869701966400006</v>
      </c>
      <c r="AU650" s="581">
        <f t="shared" si="185"/>
        <v>2.1785141235960968</v>
      </c>
      <c r="AV650" s="581">
        <f t="shared" si="185"/>
        <v>2.3885228851107607</v>
      </c>
      <c r="AW650" s="430">
        <f t="shared" si="186"/>
        <v>10.013790805346858</v>
      </c>
      <c r="AX650" s="516">
        <f t="shared" si="187"/>
        <v>3.7348168004426592</v>
      </c>
      <c r="AY650" s="606">
        <v>0.86</v>
      </c>
      <c r="AZ650" s="571">
        <v>3.52</v>
      </c>
      <c r="BA650" s="571">
        <v>-16.97</v>
      </c>
      <c r="BB650" s="571">
        <v>-6.5600000000000005</v>
      </c>
      <c r="BC650" s="571">
        <v>-7.9200000000000008</v>
      </c>
      <c r="BD650" s="591"/>
      <c r="BE650" s="421">
        <v>2019</v>
      </c>
      <c r="BF650" s="421">
        <f t="shared" si="173"/>
        <v>1</v>
      </c>
      <c r="BG650" s="578">
        <v>19.02</v>
      </c>
      <c r="BH650" t="s">
        <v>3876</v>
      </c>
      <c r="BI650" t="s">
        <v>3877</v>
      </c>
    </row>
    <row r="651" spans="1:61" s="8" customFormat="1" ht="12.75" customHeight="1" x14ac:dyDescent="0.25">
      <c r="A651" s="577" t="s">
        <v>4831</v>
      </c>
      <c r="B651" s="409" t="s">
        <v>4822</v>
      </c>
      <c r="C651" s="734" t="s">
        <v>107</v>
      </c>
      <c r="D651" s="734" t="s">
        <v>3649</v>
      </c>
      <c r="E651" s="504">
        <v>8</v>
      </c>
      <c r="F651" s="33">
        <v>591</v>
      </c>
      <c r="G651" s="33" t="s">
        <v>105</v>
      </c>
      <c r="H651" s="33" t="s">
        <v>105</v>
      </c>
      <c r="I651" s="573">
        <v>201.43</v>
      </c>
      <c r="J651" s="430">
        <f t="shared" si="174"/>
        <v>4.7659236459315881</v>
      </c>
      <c r="K651" s="575">
        <v>2.4</v>
      </c>
      <c r="L651" s="406">
        <v>4</v>
      </c>
      <c r="M651" s="423">
        <f t="shared" si="175"/>
        <v>9.6</v>
      </c>
      <c r="N651" s="183" t="s">
        <v>106</v>
      </c>
      <c r="O651" s="505">
        <v>2.25</v>
      </c>
      <c r="P651" s="422">
        <v>45961</v>
      </c>
      <c r="Q651" s="422">
        <v>45975</v>
      </c>
      <c r="R651" s="423">
        <f t="shared" si="176"/>
        <v>6.6666666666666625</v>
      </c>
      <c r="S651" s="474">
        <f>IF(INDEX(Historical!$D$7:$D$1190,MATCH(B651,Historical!$B$7:$B$1192,0))=0,"n/a",(INDEX(Historical!$C$7:$C$1190,MATCH(B651,Historical!$B$7:$B$1192,0))/INDEX(Historical!$D$7:$D$1190,MATCH(B651,Historical!$B$7:$B$1192,0))-1)*100)</f>
        <v>16.058394160583944</v>
      </c>
      <c r="T651" s="474">
        <f>IF(INDEX(Historical!$F$7:$F$1190,MATCH(B651,Historical!$B$7:$B$1192,0))=0,"n/a",((INDEX(Historical!$C$7:$C$1190,MATCH(B651,Historical!$B$7:$B$1192,0))/INDEX(Historical!$F$7:$F$1190,MATCH(B651,Historical!$B$7:$B$1192,0)))^(1/3)-1)*100)</f>
        <v>26.150985491977341</v>
      </c>
      <c r="U651" s="474">
        <f>IF(INDEX(Historical!$H$7:$H$1190,MATCH(B651,Historical!$B$7:$B$1192,0))=0,"n/a",((INDEX(Historical!$C$7:$C$1190,MATCH(B651,Historical!$B$7:$B$1192,0))/INDEX(Historical!$H$7:$H$1190,MATCH(B651,Historical!$B$7:$B$1192,0)))^(1/5)-1)*100)</f>
        <v>27.931010044183569</v>
      </c>
      <c r="V651" s="474">
        <f>IF(INDEX(Historical!$M$7:$M$1190,MATCH(B651,Historical!$B$7:$B$1192,0))=0,"n/a",((INDEX(Historical!$C$7:$C$1190,MATCH(B651,Historical!$B$7:$B$1192,0))/INDEX(Historical!$M$7:$M$1190,MATCH(B651,Historical!$B$7:$B$1192,0)))^(1/10)-1)*100)</f>
        <v>24.34045776841365</v>
      </c>
      <c r="W651" s="475">
        <f t="shared" si="177"/>
        <v>1.1475137530251933</v>
      </c>
      <c r="X651" s="476">
        <f t="shared" si="178"/>
        <v>2.9339296264898702</v>
      </c>
      <c r="Y651" s="451"/>
      <c r="Z651" s="430">
        <f t="shared" si="179"/>
        <v>46.715328467153284</v>
      </c>
      <c r="AA651" s="581">
        <f t="shared" si="180"/>
        <v>9.8019464720194645</v>
      </c>
      <c r="AB651" s="406">
        <v>12</v>
      </c>
      <c r="AC651" s="568">
        <v>20.55</v>
      </c>
      <c r="AD651" s="568">
        <v>3.59</v>
      </c>
      <c r="AE651" s="568">
        <v>1.55</v>
      </c>
      <c r="AF651" s="568">
        <v>1.52</v>
      </c>
      <c r="AG651" s="568">
        <v>16.46</v>
      </c>
      <c r="AH651" s="568">
        <v>-1.8499999999999999</v>
      </c>
      <c r="AI651" s="568">
        <v>4.6899999999999995</v>
      </c>
      <c r="AJ651" s="568">
        <v>9.5200000000000014</v>
      </c>
      <c r="AK651" s="568">
        <v>2.73</v>
      </c>
      <c r="AL651" s="576">
        <v>1360</v>
      </c>
      <c r="AM651" s="571">
        <v>6.8000000000000007</v>
      </c>
      <c r="AN651" s="568">
        <v>0.36</v>
      </c>
      <c r="AO651" s="510">
        <f t="shared" si="181"/>
        <v>22.894987218095693</v>
      </c>
      <c r="AP651" s="511">
        <f t="shared" si="182"/>
        <v>32.696933690115159</v>
      </c>
      <c r="AQ651" s="582">
        <f t="shared" si="183"/>
        <v>-18.625806336216598</v>
      </c>
      <c r="AR651" s="430">
        <f>INDEX(Historical!$C$7:$C$1190,MATCH(B651,Historical!$B$7:$B$1214,0))*IF(AH651="n/a",1.03,IF(AH651&lt;0,1.01,IF(AH651&gt;10,1.1,(1+AH651/100))))</f>
        <v>8.0295000000000005</v>
      </c>
      <c r="AS651" s="581">
        <f t="shared" si="184"/>
        <v>8.40608355</v>
      </c>
      <c r="AT651" s="581">
        <f t="shared" si="185"/>
        <v>8.6355696309150005</v>
      </c>
      <c r="AU651" s="581">
        <f t="shared" si="185"/>
        <v>8.8713206818389807</v>
      </c>
      <c r="AV651" s="581">
        <f t="shared" si="185"/>
        <v>9.1135077364531849</v>
      </c>
      <c r="AW651" s="430">
        <f t="shared" si="186"/>
        <v>43.055981599207172</v>
      </c>
      <c r="AX651" s="516">
        <f t="shared" si="187"/>
        <v>21.375158416922588</v>
      </c>
      <c r="AY651" s="606">
        <v>1.44</v>
      </c>
      <c r="AZ651" s="571">
        <v>41.67</v>
      </c>
      <c r="BA651" s="571">
        <v>-20.330000000000002</v>
      </c>
      <c r="BB651" s="571">
        <v>2.91</v>
      </c>
      <c r="BC651" s="571">
        <v>4.3900000000000006</v>
      </c>
      <c r="BD651" s="591"/>
      <c r="BE651" s="421">
        <v>2018</v>
      </c>
      <c r="BF651" s="421">
        <f t="shared" si="173"/>
        <v>1</v>
      </c>
      <c r="BG651" s="578">
        <v>3.9600000000000004</v>
      </c>
      <c r="BH651" t="s">
        <v>3876</v>
      </c>
      <c r="BI651" t="s">
        <v>3877</v>
      </c>
    </row>
    <row r="652" spans="1:61" s="8" customFormat="1" ht="12.75" customHeight="1" x14ac:dyDescent="0.25">
      <c r="A652" s="577" t="s">
        <v>4803</v>
      </c>
      <c r="B652" s="409" t="s">
        <v>4804</v>
      </c>
      <c r="C652" s="734" t="s">
        <v>130</v>
      </c>
      <c r="D652" s="734" t="s">
        <v>3645</v>
      </c>
      <c r="E652" s="504">
        <v>7</v>
      </c>
      <c r="F652" s="33">
        <v>622</v>
      </c>
      <c r="G652" s="33" t="s">
        <v>105</v>
      </c>
      <c r="H652" s="33" t="s">
        <v>105</v>
      </c>
      <c r="I652" s="573">
        <v>189.11</v>
      </c>
      <c r="J652" s="430">
        <f t="shared" si="174"/>
        <v>0.47802866056792342</v>
      </c>
      <c r="K652" s="575">
        <v>0.22600000000000001</v>
      </c>
      <c r="L652" s="406">
        <v>4</v>
      </c>
      <c r="M652" s="423">
        <f t="shared" si="175"/>
        <v>0.90400000000000003</v>
      </c>
      <c r="N652" s="183" t="s">
        <v>492</v>
      </c>
      <c r="O652" s="505">
        <v>0.22500000000000001</v>
      </c>
      <c r="P652" s="422">
        <v>45919</v>
      </c>
      <c r="Q652" s="422">
        <v>45930</v>
      </c>
      <c r="R652" s="423">
        <f t="shared" si="176"/>
        <v>0.44444444444444481</v>
      </c>
      <c r="S652" s="474">
        <f>IF(INDEX(Historical!$D$7:$D$1190,MATCH(B652,Historical!$B$7:$B$1192,0))=0,"n/a",(INDEX(Historical!$C$7:$C$1190,MATCH(B652,Historical!$B$7:$B$1192,0))/INDEX(Historical!$D$7:$D$1190,MATCH(B652,Historical!$B$7:$B$1192,0))-1)*100)</f>
        <v>6.4594759293113979</v>
      </c>
      <c r="T652" s="474">
        <f>IF(INDEX(Historical!$F$7:$F$1190,MATCH(B652,Historical!$B$7:$B$1192,0))=0,"n/a",((INDEX(Historical!$C$7:$C$1190,MATCH(B652,Historical!$B$7:$B$1192,0))/INDEX(Historical!$F$7:$F$1190,MATCH(B652,Historical!$B$7:$B$1192,0)))^(1/3)-1)*100)</f>
        <v>13.336697324215784</v>
      </c>
      <c r="U652" s="474">
        <f>IF(INDEX(Historical!$H$7:$H$1190,MATCH(B652,Historical!$B$7:$B$1192,0))=0,"n/a",((INDEX(Historical!$C$7:$C$1190,MATCH(B652,Historical!$B$7:$B$1192,0))/INDEX(Historical!$H$7:$H$1190,MATCH(B652,Historical!$B$7:$B$1192,0)))^(1/5)-1)*100)</f>
        <v>11.804319084843694</v>
      </c>
      <c r="V652" s="474" t="str">
        <f>IF(INDEX(Historical!$M$7:$M$1190,MATCH(B652,Historical!$B$7:$B$1192,0))=0,"n/a",((INDEX(Historical!$C$7:$C$1190,MATCH(B652,Historical!$B$7:$B$1192,0))/INDEX(Historical!$M$7:$M$1190,MATCH(B652,Historical!$B$7:$B$1192,0)))^(1/10)-1)*100)</f>
        <v>n/a</v>
      </c>
      <c r="W652" s="475" t="str">
        <f t="shared" si="177"/>
        <v>n/a</v>
      </c>
      <c r="X652" s="476">
        <f t="shared" si="178"/>
        <v>0.38842774217978593</v>
      </c>
      <c r="Y652" s="451"/>
      <c r="Z652" s="430">
        <f t="shared" si="179"/>
        <v>14.34920634920635</v>
      </c>
      <c r="AA652" s="581">
        <f t="shared" si="180"/>
        <v>30.017460317460319</v>
      </c>
      <c r="AB652" s="406">
        <v>12</v>
      </c>
      <c r="AC652" s="568">
        <v>6.3</v>
      </c>
      <c r="AD652" s="568">
        <v>2.2000000000000002</v>
      </c>
      <c r="AE652" s="568">
        <v>2.89</v>
      </c>
      <c r="AF652" s="568">
        <v>27.32</v>
      </c>
      <c r="AG652" s="568">
        <v>45.85</v>
      </c>
      <c r="AH652" s="568">
        <v>-18.709999999999997</v>
      </c>
      <c r="AI652" s="568">
        <v>55.71</v>
      </c>
      <c r="AJ652" s="568">
        <v>30.39</v>
      </c>
      <c r="AK652" s="568">
        <v>13.639999999999999</v>
      </c>
      <c r="AL652" s="576">
        <v>64069.999999999993</v>
      </c>
      <c r="AM652" s="571">
        <v>1.08</v>
      </c>
      <c r="AN652" s="568">
        <v>3.74</v>
      </c>
      <c r="AO652" s="510">
        <f t="shared" si="181"/>
        <v>-17.735112572048699</v>
      </c>
      <c r="AP652" s="511">
        <f t="shared" si="182"/>
        <v>12.282347745411618</v>
      </c>
      <c r="AQ652" s="582">
        <f t="shared" si="183"/>
        <v>503.72069181148697</v>
      </c>
      <c r="AR652" s="430">
        <f>INDEX(Historical!$C$7:$C$1190,MATCH(B652,Historical!$B$7:$B$1214,0))*IF(AH652="n/a",1.03,IF(AH652&lt;0,1.01,IF(AH652&gt;10,1.1,(1+AH652/100))))</f>
        <v>0.8822350000000001</v>
      </c>
      <c r="AS652" s="581">
        <f t="shared" si="184"/>
        <v>0.97045850000000022</v>
      </c>
      <c r="AT652" s="581">
        <f t="shared" si="185"/>
        <v>1.0675043500000003</v>
      </c>
      <c r="AU652" s="581">
        <f t="shared" si="185"/>
        <v>1.1742547850000005</v>
      </c>
      <c r="AV652" s="581">
        <f t="shared" si="185"/>
        <v>1.2916802635000006</v>
      </c>
      <c r="AW652" s="430">
        <f t="shared" si="186"/>
        <v>5.3861328985000023</v>
      </c>
      <c r="AX652" s="516">
        <f t="shared" si="187"/>
        <v>2.8481481140606006</v>
      </c>
      <c r="AY652" s="606">
        <v>1.34</v>
      </c>
      <c r="AZ652" s="571">
        <v>159.41</v>
      </c>
      <c r="BA652" s="571">
        <v>-12.790000000000001</v>
      </c>
      <c r="BB652" s="571">
        <v>-3.2</v>
      </c>
      <c r="BC652" s="571">
        <v>19.059999999999999</v>
      </c>
      <c r="BD652" s="591"/>
      <c r="BE652" s="421">
        <v>2019</v>
      </c>
      <c r="BF652" s="421">
        <f t="shared" si="173"/>
        <v>1</v>
      </c>
      <c r="BG652" s="578">
        <v>6.18</v>
      </c>
      <c r="BH652" t="s">
        <v>3876</v>
      </c>
      <c r="BI652" t="s">
        <v>3877</v>
      </c>
    </row>
    <row r="653" spans="1:61" s="8" customFormat="1" ht="12.75" customHeight="1" x14ac:dyDescent="0.25">
      <c r="A653" s="95" t="s">
        <v>4567</v>
      </c>
      <c r="B653" s="409" t="s">
        <v>796</v>
      </c>
      <c r="C653" s="734" t="s">
        <v>3656</v>
      </c>
      <c r="D653" s="734" t="s">
        <v>3665</v>
      </c>
      <c r="E653" s="504">
        <v>20</v>
      </c>
      <c r="F653" s="33">
        <v>200</v>
      </c>
      <c r="G653" s="33" t="s">
        <v>114</v>
      </c>
      <c r="H653" s="33" t="s">
        <v>36</v>
      </c>
      <c r="I653" s="573">
        <v>44.23</v>
      </c>
      <c r="J653" s="430">
        <f t="shared" si="174"/>
        <v>6.1270630793579022</v>
      </c>
      <c r="K653" s="575">
        <v>0.67749999999999999</v>
      </c>
      <c r="L653" s="406">
        <v>4</v>
      </c>
      <c r="M653" s="423">
        <f t="shared" si="175"/>
        <v>2.71</v>
      </c>
      <c r="N653" s="183" t="s">
        <v>138</v>
      </c>
      <c r="O653" s="505">
        <v>0.66500000000000004</v>
      </c>
      <c r="P653" s="422">
        <v>45575</v>
      </c>
      <c r="Q653" s="422">
        <v>45597</v>
      </c>
      <c r="R653" s="423">
        <f t="shared" si="176"/>
        <v>1.8796992481202941</v>
      </c>
      <c r="S653" s="474">
        <f>IF(INDEX(Historical!$D$7:$D$1190,MATCH(B653,Historical!$B$7:$B$1192,0))=0,"n/a",(INDEX(Historical!$C$7:$C$1190,MATCH(B653,Historical!$B$7:$B$1192,0))/INDEX(Historical!$D$7:$D$1190,MATCH(B653,Historical!$B$7:$B$1192,0))-1)*100)</f>
        <v>1.9065776930409895</v>
      </c>
      <c r="T653" s="474">
        <f>IF(INDEX(Historical!$F$7:$F$1190,MATCH(B653,Historical!$B$7:$B$1192,0))=0,"n/a",((INDEX(Historical!$C$7:$C$1190,MATCH(B653,Historical!$B$7:$B$1192,0))/INDEX(Historical!$F$7:$F$1190,MATCH(B653,Historical!$B$7:$B$1192,0)))^(1/3)-1)*100)</f>
        <v>1.9441196111616543</v>
      </c>
      <c r="U653" s="474">
        <f>IF(INDEX(Historical!$H$7:$H$1190,MATCH(B653,Historical!$B$7:$B$1192,0))=0,"n/a",((INDEX(Historical!$C$7:$C$1190,MATCH(B653,Historical!$B$7:$B$1192,0))/INDEX(Historical!$H$7:$H$1190,MATCH(B653,Historical!$B$7:$B$1192,0)))^(1/5)-1)*100)</f>
        <v>1.9837050198674877</v>
      </c>
      <c r="V653" s="474">
        <f>IF(INDEX(Historical!$M$7:$M$1190,MATCH(B653,Historical!$B$7:$B$1192,0))=0,"n/a",((INDEX(Historical!$C$7:$C$1190,MATCH(B653,Historical!$B$7:$B$1192,0))/INDEX(Historical!$M$7:$M$1190,MATCH(B653,Historical!$B$7:$B$1192,0)))^(1/10)-1)*100)</f>
        <v>2.2469575508613948</v>
      </c>
      <c r="W653" s="475">
        <f t="shared" si="177"/>
        <v>0.8828404520178913</v>
      </c>
      <c r="X653" s="476" t="str">
        <f t="shared" si="178"/>
        <v>n/a</v>
      </c>
      <c r="Y653" s="442"/>
      <c r="Z653" s="430">
        <f t="shared" si="179"/>
        <v>63.023255813953497</v>
      </c>
      <c r="AA653" s="581">
        <f t="shared" si="180"/>
        <v>10.286046511627907</v>
      </c>
      <c r="AB653" s="406">
        <v>12</v>
      </c>
      <c r="AC653" s="568">
        <v>4.3</v>
      </c>
      <c r="AD653" s="568">
        <v>2.94</v>
      </c>
      <c r="AE653" s="568">
        <v>1.36</v>
      </c>
      <c r="AF653" s="568">
        <v>1.81</v>
      </c>
      <c r="AG653" s="569">
        <v>18.260000000000002</v>
      </c>
      <c r="AH653" s="568">
        <v>2.44</v>
      </c>
      <c r="AI653" s="568">
        <v>3.5900000000000003</v>
      </c>
      <c r="AJ653" s="568">
        <v>-2.29</v>
      </c>
      <c r="AK653" s="568">
        <v>3.49</v>
      </c>
      <c r="AL653" s="576">
        <v>186490</v>
      </c>
      <c r="AM653" s="571">
        <v>0.05</v>
      </c>
      <c r="AN653" s="568">
        <v>1.65</v>
      </c>
      <c r="AO653" s="510">
        <f t="shared" si="181"/>
        <v>-2.175278412402518</v>
      </c>
      <c r="AP653" s="511">
        <f t="shared" si="182"/>
        <v>8.110768099225389</v>
      </c>
      <c r="AQ653" s="582">
        <f t="shared" si="183"/>
        <v>-9.0354301303181792</v>
      </c>
      <c r="AR653" s="430">
        <f>INDEX(Historical!$C$7:$C$1190,MATCH(B653,Historical!$B$7:$B$1214,0))*IF(AH653="n/a",1.03,IF(AH653&lt;0,1.01,IF(AH653&gt;10,1.1,(1+AH653/100))))</f>
        <v>2.7377089999999997</v>
      </c>
      <c r="AS653" s="581">
        <f t="shared" si="184"/>
        <v>2.8359927530999998</v>
      </c>
      <c r="AT653" s="581">
        <f t="shared" si="185"/>
        <v>2.9349689001831893</v>
      </c>
      <c r="AU653" s="581">
        <f t="shared" si="185"/>
        <v>3.0373993147995826</v>
      </c>
      <c r="AV653" s="581">
        <f t="shared" si="185"/>
        <v>3.1434045508860877</v>
      </c>
      <c r="AW653" s="430">
        <f t="shared" si="186"/>
        <v>14.68947451896886</v>
      </c>
      <c r="AX653" s="516">
        <f t="shared" si="187"/>
        <v>33.211563461381097</v>
      </c>
      <c r="AY653" s="606">
        <v>0.36</v>
      </c>
      <c r="AZ653" s="571">
        <v>17.68</v>
      </c>
      <c r="BA653" s="571">
        <v>-6.6000000000000005</v>
      </c>
      <c r="BB653" s="571">
        <v>2.88</v>
      </c>
      <c r="BC653" s="571">
        <v>4.1099999999999994</v>
      </c>
      <c r="BD653" s="591"/>
      <c r="BE653" s="421">
        <v>2005</v>
      </c>
      <c r="BF653" s="421">
        <f t="shared" si="173"/>
        <v>2</v>
      </c>
      <c r="BG653" s="578">
        <v>4.7699999999999996</v>
      </c>
      <c r="BH653" t="s">
        <v>3876</v>
      </c>
      <c r="BI653" t="s">
        <v>3877</v>
      </c>
    </row>
    <row r="654" spans="1:61" s="8" customFormat="1" ht="12.75" customHeight="1" x14ac:dyDescent="0.25">
      <c r="A654" s="8" t="s">
        <v>4568</v>
      </c>
      <c r="B654" s="409" t="s">
        <v>375</v>
      </c>
      <c r="C654" s="734" t="s">
        <v>107</v>
      </c>
      <c r="D654" s="734" t="s">
        <v>3652</v>
      </c>
      <c r="E654" s="504">
        <v>34</v>
      </c>
      <c r="F654" s="33">
        <v>87</v>
      </c>
      <c r="G654" s="33" t="s">
        <v>36</v>
      </c>
      <c r="H654" s="33" t="s">
        <v>114</v>
      </c>
      <c r="I654" s="568">
        <v>50.01</v>
      </c>
      <c r="J654" s="430">
        <f t="shared" si="174"/>
        <v>3.6792641471705663</v>
      </c>
      <c r="K654" s="579">
        <v>0.46</v>
      </c>
      <c r="L654" s="406">
        <v>4</v>
      </c>
      <c r="M654" s="423">
        <f t="shared" si="175"/>
        <v>1.84</v>
      </c>
      <c r="N654" s="183" t="s">
        <v>167</v>
      </c>
      <c r="O654" s="506">
        <v>0.44</v>
      </c>
      <c r="P654" s="422">
        <v>45782</v>
      </c>
      <c r="Q654" s="422">
        <v>45793</v>
      </c>
      <c r="R654" s="423">
        <f t="shared" si="176"/>
        <v>4.5454545454545494</v>
      </c>
      <c r="S654" s="474">
        <f>IF(INDEX(Historical!$D$7:$D$1190,MATCH(B654,Historical!$B$7:$B$1192,0))=0,"n/a",(INDEX(Historical!$C$7:$C$1190,MATCH(B654,Historical!$B$7:$B$1192,0))/INDEX(Historical!$D$7:$D$1190,MATCH(B654,Historical!$B$7:$B$1192,0))-1)*100)</f>
        <v>2.3255813953488413</v>
      </c>
      <c r="T654" s="474">
        <f>IF(INDEX(Historical!$F$7:$F$1190,MATCH(B654,Historical!$B$7:$B$1192,0))=0,"n/a",((INDEX(Historical!$C$7:$C$1190,MATCH(B654,Historical!$B$7:$B$1192,0))/INDEX(Historical!$F$7:$F$1190,MATCH(B654,Historical!$B$7:$B$1192,0)))^(1/3)-1)*100)</f>
        <v>2.1745909858070789</v>
      </c>
      <c r="U654" s="474">
        <f>IF(INDEX(Historical!$H$7:$H$1190,MATCH(B654,Historical!$B$7:$B$1192,0))=0,"n/a",((INDEX(Historical!$C$7:$C$1190,MATCH(B654,Historical!$B$7:$B$1192,0))/INDEX(Historical!$H$7:$H$1190,MATCH(B654,Historical!$B$7:$B$1192,0)))^(1/5)-1)*100)</f>
        <v>1.5465125087360532</v>
      </c>
      <c r="V654" s="474">
        <f>IF(INDEX(Historical!$M$7:$M$1190,MATCH(B654,Historical!$B$7:$B$1192,0))=0,"n/a",((INDEX(Historical!$C$7:$C$1190,MATCH(B654,Historical!$B$7:$B$1192,0))/INDEX(Historical!$M$7:$M$1190,MATCH(B654,Historical!$B$7:$B$1192,0)))^(1/10)-1)*100)</f>
        <v>1.4768337390565822</v>
      </c>
      <c r="W654" s="475">
        <f t="shared" si="177"/>
        <v>1.0471811875885111</v>
      </c>
      <c r="X654" s="476">
        <f t="shared" si="178"/>
        <v>0.13128289547844255</v>
      </c>
      <c r="Y654" s="451" t="s">
        <v>4952</v>
      </c>
      <c r="Z654" s="430">
        <f t="shared" si="179"/>
        <v>38.413361169102302</v>
      </c>
      <c r="AA654" s="581">
        <f t="shared" si="180"/>
        <v>10.440501043841335</v>
      </c>
      <c r="AB654" s="406">
        <v>12</v>
      </c>
      <c r="AC654" s="568">
        <v>4.79</v>
      </c>
      <c r="AD654" s="568" t="s">
        <v>135</v>
      </c>
      <c r="AE654" s="568">
        <v>4.3899999999999997</v>
      </c>
      <c r="AF654" s="568">
        <v>1.39</v>
      </c>
      <c r="AG654" s="568">
        <v>14.6</v>
      </c>
      <c r="AH654" s="568">
        <v>-15.1</v>
      </c>
      <c r="AI654" s="568">
        <v>-7.93</v>
      </c>
      <c r="AJ654" s="568">
        <v>11.78</v>
      </c>
      <c r="AK654" s="568" t="s">
        <v>135</v>
      </c>
      <c r="AL654" s="576">
        <v>1270</v>
      </c>
      <c r="AM654" s="571">
        <v>4.68</v>
      </c>
      <c r="AN654" s="568">
        <v>0.13</v>
      </c>
      <c r="AO654" s="510">
        <f t="shared" si="181"/>
        <v>-5.2147243879347158</v>
      </c>
      <c r="AP654" s="511">
        <f t="shared" si="182"/>
        <v>5.2257766559066194</v>
      </c>
      <c r="AQ654" s="582">
        <f t="shared" si="183"/>
        <v>-19.688671199195884</v>
      </c>
      <c r="AR654" s="430">
        <f>INDEX(Historical!$C$7:$C$1190,MATCH(B654,Historical!$B$7:$B$1214,0))*IF(AH654="n/a",1.03,IF(AH654&lt;0,1.01,IF(AH654&gt;10,1.1,(1+AH654/100))))</f>
        <v>1.7776000000000001</v>
      </c>
      <c r="AS654" s="581">
        <f t="shared" si="184"/>
        <v>1.7953760000000001</v>
      </c>
      <c r="AT654" s="581">
        <f t="shared" si="185"/>
        <v>1.8492372800000001</v>
      </c>
      <c r="AU654" s="581">
        <f t="shared" si="185"/>
        <v>1.9047143984000001</v>
      </c>
      <c r="AV654" s="581">
        <f t="shared" si="185"/>
        <v>1.9618558303520002</v>
      </c>
      <c r="AW654" s="430">
        <f t="shared" si="186"/>
        <v>9.288783508752001</v>
      </c>
      <c r="AX654" s="516">
        <f t="shared" si="187"/>
        <v>18.573852247054592</v>
      </c>
      <c r="AY654" s="606">
        <v>0.64</v>
      </c>
      <c r="AZ654" s="571">
        <v>19.07</v>
      </c>
      <c r="BA654" s="571">
        <v>-16.61</v>
      </c>
      <c r="BB654" s="571">
        <v>1.32</v>
      </c>
      <c r="BC654" s="571">
        <v>-1.04</v>
      </c>
      <c r="BD654" s="591"/>
      <c r="BE654" s="421">
        <v>1993</v>
      </c>
      <c r="BF654" s="421">
        <f t="shared" si="173"/>
        <v>3</v>
      </c>
      <c r="BG654" s="578">
        <v>2.09</v>
      </c>
      <c r="BH654" t="s">
        <v>3876</v>
      </c>
      <c r="BI654" t="s">
        <v>3877</v>
      </c>
    </row>
    <row r="655" spans="1:61" s="8" customFormat="1" ht="12.75" customHeight="1" x14ac:dyDescent="0.25">
      <c r="A655" s="8" t="s">
        <v>4569</v>
      </c>
      <c r="B655" s="409" t="s">
        <v>1657</v>
      </c>
      <c r="C655" s="734" t="s">
        <v>107</v>
      </c>
      <c r="D655" s="734" t="s">
        <v>3646</v>
      </c>
      <c r="E655" s="504">
        <v>15</v>
      </c>
      <c r="F655" s="33">
        <v>295</v>
      </c>
      <c r="G655" s="33" t="s">
        <v>105</v>
      </c>
      <c r="H655" s="33" t="s">
        <v>105</v>
      </c>
      <c r="I655" s="573">
        <v>31.45</v>
      </c>
      <c r="J655" s="430">
        <f t="shared" si="174"/>
        <v>3.4340222575516695</v>
      </c>
      <c r="K655" s="575">
        <v>0.27</v>
      </c>
      <c r="L655" s="406">
        <v>4</v>
      </c>
      <c r="M655" s="423">
        <f t="shared" si="175"/>
        <v>1.08</v>
      </c>
      <c r="N655" s="183" t="s">
        <v>415</v>
      </c>
      <c r="O655" s="505">
        <v>0.26</v>
      </c>
      <c r="P655" s="422">
        <v>45709</v>
      </c>
      <c r="Q655" s="422">
        <v>45723</v>
      </c>
      <c r="R655" s="423">
        <f t="shared" si="176"/>
        <v>3.8461538461538494</v>
      </c>
      <c r="S655" s="474">
        <f>IF(INDEX(Historical!$D$7:$D$1190,MATCH(B655,Historical!$B$7:$B$1192,0))=0,"n/a",(INDEX(Historical!$C$7:$C$1190,MATCH(B655,Historical!$B$7:$B$1192,0))/INDEX(Historical!$D$7:$D$1190,MATCH(B655,Historical!$B$7:$B$1192,0))-1)*100)</f>
        <v>4.0000000000000036</v>
      </c>
      <c r="T655" s="474">
        <f>IF(INDEX(Historical!$F$7:$F$1190,MATCH(B655,Historical!$B$7:$B$1192,0))=0,"n/a",((INDEX(Historical!$C$7:$C$1190,MATCH(B655,Historical!$B$7:$B$1192,0))/INDEX(Historical!$F$7:$F$1190,MATCH(B655,Historical!$B$7:$B$1192,0)))^(1/3)-1)*100)</f>
        <v>4.1714007510293971</v>
      </c>
      <c r="U655" s="474">
        <f>IF(INDEX(Historical!$H$7:$H$1190,MATCH(B655,Historical!$B$7:$B$1192,0))=0,"n/a",((INDEX(Historical!$C$7:$C$1190,MATCH(B655,Historical!$B$7:$B$1192,0))/INDEX(Historical!$H$7:$H$1190,MATCH(B655,Historical!$B$7:$B$1192,0)))^(1/5)-1)*100)</f>
        <v>4.8682202157017462</v>
      </c>
      <c r="V655" s="474">
        <f>IF(INDEX(Historical!$M$7:$M$1190,MATCH(B655,Historical!$B$7:$B$1192,0))=0,"n/a",((INDEX(Historical!$C$7:$C$1190,MATCH(B655,Historical!$B$7:$B$1192,0))/INDEX(Historical!$M$7:$M$1190,MATCH(B655,Historical!$B$7:$B$1192,0)))^(1/10)-1)*100)</f>
        <v>9.4909956177419161</v>
      </c>
      <c r="W655" s="475">
        <f t="shared" si="177"/>
        <v>0.5129304039084559</v>
      </c>
      <c r="X655" s="476" t="str">
        <f t="shared" si="178"/>
        <v>n/a</v>
      </c>
      <c r="Y655" s="443"/>
      <c r="Z655" s="430">
        <f t="shared" si="179"/>
        <v>41.221374045801525</v>
      </c>
      <c r="AA655" s="581">
        <f t="shared" si="180"/>
        <v>12.003816793893129</v>
      </c>
      <c r="AB655" s="406">
        <v>9</v>
      </c>
      <c r="AC655" s="568">
        <v>2.62</v>
      </c>
      <c r="AD655" s="568">
        <v>2.96</v>
      </c>
      <c r="AE655" s="568">
        <v>1.7</v>
      </c>
      <c r="AF655" s="568">
        <v>0.92</v>
      </c>
      <c r="AG655" s="568">
        <v>7.59</v>
      </c>
      <c r="AH655" s="568">
        <v>7.3</v>
      </c>
      <c r="AI655" s="568">
        <v>16.220000000000002</v>
      </c>
      <c r="AJ655" s="568">
        <v>-0.91</v>
      </c>
      <c r="AK655" s="568">
        <v>4.0599999999999996</v>
      </c>
      <c r="AL655" s="576">
        <v>2480</v>
      </c>
      <c r="AM655" s="571">
        <v>1.48</v>
      </c>
      <c r="AN655" s="568">
        <v>0.66</v>
      </c>
      <c r="AO655" s="510">
        <f t="shared" si="181"/>
        <v>-3.7015743206397147</v>
      </c>
      <c r="AP655" s="511">
        <f t="shared" si="182"/>
        <v>8.3022424732534148</v>
      </c>
      <c r="AQ655" s="582">
        <f t="shared" si="183"/>
        <v>-29.941258138040006</v>
      </c>
      <c r="AR655" s="430">
        <f>INDEX(Historical!$C$7:$C$1190,MATCH(B655,Historical!$B$7:$B$1214,0))*IF(AH655="n/a",1.03,IF(AH655&lt;0,1.01,IF(AH655&gt;10,1.1,(1+AH655/100))))</f>
        <v>1.11592</v>
      </c>
      <c r="AS655" s="581">
        <f t="shared" si="184"/>
        <v>1.2275120000000002</v>
      </c>
      <c r="AT655" s="581">
        <f t="shared" si="185"/>
        <v>1.2773489872000001</v>
      </c>
      <c r="AU655" s="581">
        <f t="shared" si="185"/>
        <v>1.32920935608032</v>
      </c>
      <c r="AV655" s="581">
        <f t="shared" si="185"/>
        <v>1.3831752559371808</v>
      </c>
      <c r="AW655" s="430">
        <f t="shared" si="186"/>
        <v>6.3331655992174998</v>
      </c>
      <c r="AX655" s="516">
        <f t="shared" si="187"/>
        <v>20.137251507845786</v>
      </c>
      <c r="AY655" s="606">
        <v>0.92</v>
      </c>
      <c r="AZ655" s="571">
        <v>32.42</v>
      </c>
      <c r="BA655" s="571">
        <v>-18.57</v>
      </c>
      <c r="BB655" s="571">
        <v>4.2700000000000005</v>
      </c>
      <c r="BC655" s="571">
        <v>3.49</v>
      </c>
      <c r="BD655" s="591"/>
      <c r="BE655" s="421">
        <v>2011</v>
      </c>
      <c r="BF655" s="421">
        <f t="shared" si="173"/>
        <v>1</v>
      </c>
      <c r="BG655" s="578">
        <v>0.82000000000000006</v>
      </c>
      <c r="BH655" t="s">
        <v>3876</v>
      </c>
      <c r="BI655" t="s">
        <v>3877</v>
      </c>
    </row>
    <row r="656" spans="1:61" s="8" customFormat="1" ht="12.75" customHeight="1" x14ac:dyDescent="0.25">
      <c r="A656" s="577" t="s">
        <v>4940</v>
      </c>
      <c r="B656" s="409" t="s">
        <v>4938</v>
      </c>
      <c r="C656" s="734" t="s">
        <v>107</v>
      </c>
      <c r="D656" s="734" t="s">
        <v>3652</v>
      </c>
      <c r="E656" s="504">
        <v>6</v>
      </c>
      <c r="F656" s="33">
        <v>627</v>
      </c>
      <c r="G656" s="33" t="s">
        <v>105</v>
      </c>
      <c r="H656" s="33" t="s">
        <v>105</v>
      </c>
      <c r="I656" s="573">
        <v>89.55</v>
      </c>
      <c r="J656" s="430">
        <f t="shared" si="174"/>
        <v>1.6973757677275265</v>
      </c>
      <c r="K656" s="575">
        <v>0.38</v>
      </c>
      <c r="L656" s="406">
        <v>4</v>
      </c>
      <c r="M656" s="423">
        <f t="shared" si="175"/>
        <v>1.52</v>
      </c>
      <c r="N656" s="183" t="s">
        <v>3623</v>
      </c>
      <c r="O656" s="505">
        <v>0.37</v>
      </c>
      <c r="P656" s="422">
        <v>45611</v>
      </c>
      <c r="Q656" s="422">
        <v>45625</v>
      </c>
      <c r="R656" s="423">
        <f t="shared" si="176"/>
        <v>2.7027027027027053</v>
      </c>
      <c r="S656" s="474">
        <f>IF(INDEX(Historical!$D$7:$D$1190,MATCH(B656,Historical!$B$7:$B$1192,0))=0,"n/a",(INDEX(Historical!$C$7:$C$1190,MATCH(B656,Historical!$B$7:$B$1192,0))/INDEX(Historical!$D$7:$D$1190,MATCH(B656,Historical!$B$7:$B$1192,0))-1)*100)</f>
        <v>2.7586206896552001</v>
      </c>
      <c r="T656" s="474">
        <f>IF(INDEX(Historical!$F$7:$F$1190,MATCH(B656,Historical!$B$7:$B$1192,0))=0,"n/a",((INDEX(Historical!$C$7:$C$1190,MATCH(B656,Historical!$B$7:$B$1192,0))/INDEX(Historical!$F$7:$F$1190,MATCH(B656,Historical!$B$7:$B$1192,0)))^(1/3)-1)*100)</f>
        <v>7.4818189311669503</v>
      </c>
      <c r="U656" s="474">
        <f>IF(INDEX(Historical!$H$7:$H$1190,MATCH(B656,Historical!$B$7:$B$1192,0))=0,"n/a",((INDEX(Historical!$C$7:$C$1190,MATCH(B656,Historical!$B$7:$B$1192,0))/INDEX(Historical!$H$7:$H$1190,MATCH(B656,Historical!$B$7:$B$1192,0)))^(1/5)-1)*100)</f>
        <v>24.406551796363729</v>
      </c>
      <c r="V656" s="474" t="str">
        <f>IF(INDEX(Historical!$M$7:$M$1190,MATCH(B656,Historical!$B$7:$B$1192,0))=0,"n/a",((INDEX(Historical!$C$7:$C$1190,MATCH(B656,Historical!$B$7:$B$1192,0))/INDEX(Historical!$M$7:$M$1190,MATCH(B656,Historical!$B$7:$B$1192,0)))^(1/10)-1)*100)</f>
        <v>n/a</v>
      </c>
      <c r="W656" s="475" t="str">
        <f t="shared" si="177"/>
        <v>n/a</v>
      </c>
      <c r="X656" s="476">
        <f t="shared" si="178"/>
        <v>3.0777492807520468</v>
      </c>
      <c r="Y656" s="449"/>
      <c r="Z656" s="430">
        <f t="shared" si="179"/>
        <v>19.973718791064389</v>
      </c>
      <c r="AA656" s="581">
        <f t="shared" si="180"/>
        <v>11.767411300919841</v>
      </c>
      <c r="AB656" s="406">
        <v>12</v>
      </c>
      <c r="AC656" s="568">
        <v>7.61</v>
      </c>
      <c r="AD656" s="568">
        <v>0.67</v>
      </c>
      <c r="AE656" s="568">
        <v>1.95</v>
      </c>
      <c r="AF656" s="568">
        <v>1.45</v>
      </c>
      <c r="AG656" s="568">
        <v>12.58</v>
      </c>
      <c r="AH656" s="568">
        <v>18.490000000000002</v>
      </c>
      <c r="AI656" s="568">
        <v>22.96</v>
      </c>
      <c r="AJ656" s="568">
        <v>7.93</v>
      </c>
      <c r="AK656" s="568">
        <v>17.649999999999999</v>
      </c>
      <c r="AL656" s="576">
        <v>9880</v>
      </c>
      <c r="AM656" s="571">
        <v>5.12</v>
      </c>
      <c r="AN656" s="568">
        <v>0.97</v>
      </c>
      <c r="AO656" s="510">
        <f t="shared" si="181"/>
        <v>14.336516263171413</v>
      </c>
      <c r="AP656" s="511">
        <f t="shared" si="182"/>
        <v>26.103927564091254</v>
      </c>
      <c r="AQ656" s="582">
        <f t="shared" si="183"/>
        <v>-12.917034740596002</v>
      </c>
      <c r="AR656" s="430">
        <f>INDEX(Historical!$C$7:$C$1190,MATCH(B656,Historical!$B$7:$B$1214,0))*IF(AH656="n/a",1.03,IF(AH656&lt;0,1.01,IF(AH656&gt;10,1.1,(1+AH656/100))))</f>
        <v>1.639</v>
      </c>
      <c r="AS656" s="581">
        <f t="shared" si="184"/>
        <v>1.8029000000000002</v>
      </c>
      <c r="AT656" s="581">
        <f t="shared" si="185"/>
        <v>1.9831900000000005</v>
      </c>
      <c r="AU656" s="581">
        <f t="shared" si="185"/>
        <v>2.1815090000000006</v>
      </c>
      <c r="AV656" s="581">
        <f t="shared" si="185"/>
        <v>2.399659900000001</v>
      </c>
      <c r="AW656" s="430">
        <f t="shared" si="186"/>
        <v>10.006258900000002</v>
      </c>
      <c r="AX656" s="516">
        <f t="shared" si="187"/>
        <v>11.173935120044669</v>
      </c>
      <c r="AY656" s="606">
        <v>1.39</v>
      </c>
      <c r="AZ656" s="571">
        <v>56.97</v>
      </c>
      <c r="BA656" s="571">
        <v>-8.7099999999999991</v>
      </c>
      <c r="BB656" s="571">
        <v>9.59</v>
      </c>
      <c r="BC656" s="571">
        <v>10.61</v>
      </c>
      <c r="BD656" s="591"/>
      <c r="BE656" s="421">
        <v>2019</v>
      </c>
      <c r="BF656" s="421">
        <f t="shared" si="173"/>
        <v>1</v>
      </c>
      <c r="BG656" s="578">
        <v>1.01</v>
      </c>
      <c r="BH656" t="s">
        <v>3876</v>
      </c>
      <c r="BI656" t="s">
        <v>3877</v>
      </c>
    </row>
    <row r="657" spans="1:61" s="8" customFormat="1" ht="12.75" customHeight="1" x14ac:dyDescent="0.25">
      <c r="A657" s="95" t="s">
        <v>4573</v>
      </c>
      <c r="B657" s="409" t="s">
        <v>1660</v>
      </c>
      <c r="C657" s="734" t="s">
        <v>111</v>
      </c>
      <c r="D657" s="734" t="s">
        <v>3638</v>
      </c>
      <c r="E657" s="504">
        <v>15</v>
      </c>
      <c r="F657" s="33">
        <v>271</v>
      </c>
      <c r="G657" s="33" t="s">
        <v>105</v>
      </c>
      <c r="H657" s="33" t="s">
        <v>105</v>
      </c>
      <c r="I657" s="573">
        <v>184.81</v>
      </c>
      <c r="J657" s="430">
        <f t="shared" si="174"/>
        <v>0.68178128889129375</v>
      </c>
      <c r="K657" s="575">
        <v>0.315</v>
      </c>
      <c r="L657" s="406">
        <v>4</v>
      </c>
      <c r="M657" s="423">
        <f t="shared" si="175"/>
        <v>1.26</v>
      </c>
      <c r="N657" s="183" t="s">
        <v>423</v>
      </c>
      <c r="O657" s="505">
        <v>0.28499999999999998</v>
      </c>
      <c r="P657" s="422">
        <v>45603</v>
      </c>
      <c r="Q657" s="422">
        <v>45617</v>
      </c>
      <c r="R657" s="423">
        <f t="shared" si="176"/>
        <v>10.526315789473696</v>
      </c>
      <c r="S657" s="474">
        <f>IF(INDEX(Historical!$D$7:$D$1190,MATCH(B657,Historical!$B$7:$B$1192,0))=0,"n/a",(INDEX(Historical!$C$7:$C$1190,MATCH(B657,Historical!$B$7:$B$1192,0))/INDEX(Historical!$D$7:$D$1190,MATCH(B657,Historical!$B$7:$B$1192,0))-1)*100)</f>
        <v>11.428571428571409</v>
      </c>
      <c r="T657" s="474">
        <f>IF(INDEX(Historical!$F$7:$F$1190,MATCH(B657,Historical!$B$7:$B$1192,0))=0,"n/a",((INDEX(Historical!$C$7:$C$1190,MATCH(B657,Historical!$B$7:$B$1192,0))/INDEX(Historical!$F$7:$F$1190,MATCH(B657,Historical!$B$7:$B$1192,0)))^(1/3)-1)*100)</f>
        <v>11.457607795906144</v>
      </c>
      <c r="U657" s="474">
        <f>IF(INDEX(Historical!$H$7:$H$1190,MATCH(B657,Historical!$B$7:$B$1192,0))=0,"n/a",((INDEX(Historical!$C$7:$C$1190,MATCH(B657,Historical!$B$7:$B$1192,0))/INDEX(Historical!$H$7:$H$1190,MATCH(B657,Historical!$B$7:$B$1192,0)))^(1/5)-1)*100)</f>
        <v>11.962566014673271</v>
      </c>
      <c r="V657" s="474">
        <f>IF(INDEX(Historical!$M$7:$M$1190,MATCH(B657,Historical!$B$7:$B$1192,0))=0,"n/a",((INDEX(Historical!$C$7:$C$1190,MATCH(B657,Historical!$B$7:$B$1192,0))/INDEX(Historical!$M$7:$M$1190,MATCH(B657,Historical!$B$7:$B$1192,0)))^(1/10)-1)*100)</f>
        <v>13.961550954292523</v>
      </c>
      <c r="W657" s="475">
        <f t="shared" si="177"/>
        <v>0.85682214345930829</v>
      </c>
      <c r="X657" s="476">
        <f t="shared" si="178"/>
        <v>5.6162281759029442</v>
      </c>
      <c r="Y657" s="405"/>
      <c r="Z657" s="430">
        <f t="shared" si="179"/>
        <v>50.806451612903224</v>
      </c>
      <c r="AA657" s="581">
        <f t="shared" si="180"/>
        <v>74.520161290322577</v>
      </c>
      <c r="AB657" s="406">
        <v>12</v>
      </c>
      <c r="AC657" s="568">
        <v>2.48</v>
      </c>
      <c r="AD657" s="568">
        <v>6.98</v>
      </c>
      <c r="AE657" s="568">
        <v>5.15</v>
      </c>
      <c r="AF657" s="568">
        <v>5.72</v>
      </c>
      <c r="AG657" s="568">
        <v>7.88</v>
      </c>
      <c r="AH657" s="569">
        <v>6.7</v>
      </c>
      <c r="AI657" s="569">
        <v>13.819999999999999</v>
      </c>
      <c r="AJ657" s="568">
        <v>2.13</v>
      </c>
      <c r="AK657" s="568">
        <v>10.65</v>
      </c>
      <c r="AL657" s="576">
        <v>47580</v>
      </c>
      <c r="AM657" s="571">
        <v>0.49</v>
      </c>
      <c r="AN657" s="568">
        <v>1.04</v>
      </c>
      <c r="AO657" s="510">
        <f t="shared" si="181"/>
        <v>-61.875813986758011</v>
      </c>
      <c r="AP657" s="511">
        <f t="shared" si="182"/>
        <v>12.644347303564565</v>
      </c>
      <c r="AQ657" s="582">
        <f t="shared" si="183"/>
        <v>335.25487939349085</v>
      </c>
      <c r="AR657" s="430">
        <f>INDEX(Historical!$C$7:$C$1190,MATCH(B657,Historical!$B$7:$B$1214,0))*IF(AH657="n/a",1.03,IF(AH657&lt;0,1.01,IF(AH657&gt;10,1.1,(1+AH657/100))))</f>
        <v>1.2483899999999999</v>
      </c>
      <c r="AS657" s="581">
        <f t="shared" si="184"/>
        <v>1.373229</v>
      </c>
      <c r="AT657" s="581">
        <f t="shared" si="185"/>
        <v>1.5105519000000001</v>
      </c>
      <c r="AU657" s="581">
        <f t="shared" si="185"/>
        <v>1.6616070900000002</v>
      </c>
      <c r="AV657" s="581">
        <f t="shared" si="185"/>
        <v>1.8277677990000003</v>
      </c>
      <c r="AW657" s="430">
        <f t="shared" si="186"/>
        <v>7.6215457890000007</v>
      </c>
      <c r="AX657" s="516">
        <f t="shared" si="187"/>
        <v>4.1239899296574869</v>
      </c>
      <c r="AY657" s="606">
        <v>0.6</v>
      </c>
      <c r="AZ657" s="571">
        <v>9.120000000000001</v>
      </c>
      <c r="BA657" s="571">
        <v>-8.36</v>
      </c>
      <c r="BB657" s="571">
        <v>-0.22</v>
      </c>
      <c r="BC657" s="571">
        <v>-1.23</v>
      </c>
      <c r="BD657" s="591"/>
      <c r="BE657" s="421">
        <v>2011</v>
      </c>
      <c r="BF657" s="421">
        <f t="shared" si="173"/>
        <v>1</v>
      </c>
      <c r="BG657" s="578">
        <v>3.2199999999999998</v>
      </c>
      <c r="BH657" t="s">
        <v>3876</v>
      </c>
      <c r="BI657" t="s">
        <v>3877</v>
      </c>
    </row>
    <row r="658" spans="1:61" s="8" customFormat="1" ht="12.75" customHeight="1" x14ac:dyDescent="0.25">
      <c r="A658" s="577" t="s">
        <v>4659</v>
      </c>
      <c r="B658" s="409" t="s">
        <v>4650</v>
      </c>
      <c r="C658" s="734" t="s">
        <v>107</v>
      </c>
      <c r="D658" s="734" t="s">
        <v>3646</v>
      </c>
      <c r="E658" s="504">
        <v>8</v>
      </c>
      <c r="F658" s="33">
        <v>571</v>
      </c>
      <c r="G658" s="33" t="s">
        <v>105</v>
      </c>
      <c r="H658" s="33" t="s">
        <v>105</v>
      </c>
      <c r="I658" s="573">
        <v>85.05</v>
      </c>
      <c r="J658" s="430">
        <f t="shared" si="174"/>
        <v>3.1510875955320401</v>
      </c>
      <c r="K658" s="575">
        <v>0.67</v>
      </c>
      <c r="L658" s="406">
        <v>4</v>
      </c>
      <c r="M658" s="423">
        <f t="shared" si="175"/>
        <v>2.68</v>
      </c>
      <c r="N658" s="183" t="s">
        <v>288</v>
      </c>
      <c r="O658" s="505">
        <v>0.65</v>
      </c>
      <c r="P658" s="422">
        <v>45716</v>
      </c>
      <c r="Q658" s="422">
        <v>45730</v>
      </c>
      <c r="R658" s="423">
        <f t="shared" si="176"/>
        <v>3.0769230769230793</v>
      </c>
      <c r="S658" s="474">
        <f>IF(INDEX(Historical!$D$7:$D$1190,MATCH(B658,Historical!$B$7:$B$1192,0))=0,"n/a",(INDEX(Historical!$C$7:$C$1190,MATCH(B658,Historical!$B$7:$B$1192,0))/INDEX(Historical!$D$7:$D$1190,MATCH(B658,Historical!$B$7:$B$1192,0))-1)*100)</f>
        <v>3.1746031746031855</v>
      </c>
      <c r="T658" s="474">
        <f>IF(INDEX(Historical!$F$7:$F$1190,MATCH(B658,Historical!$B$7:$B$1192,0))=0,"n/a",((INDEX(Historical!$C$7:$C$1190,MATCH(B658,Historical!$B$7:$B$1192,0))/INDEX(Historical!$F$7:$F$1190,MATCH(B658,Historical!$B$7:$B$1192,0)))^(1/3)-1)*100)</f>
        <v>9.1392883061105934</v>
      </c>
      <c r="U658" s="474">
        <f>IF(INDEX(Historical!$H$7:$H$1190,MATCH(B658,Historical!$B$7:$B$1192,0))=0,"n/a",((INDEX(Historical!$C$7:$C$1190,MATCH(B658,Historical!$B$7:$B$1192,0))/INDEX(Historical!$H$7:$H$1190,MATCH(B658,Historical!$B$7:$B$1192,0)))^(1/5)-1)*100)</f>
        <v>16.723531932969316</v>
      </c>
      <c r="V658" s="474" t="str">
        <f>IF(INDEX(Historical!$M$7:$M$1190,MATCH(B658,Historical!$B$7:$B$1192,0))=0,"n/a",((INDEX(Historical!$C$7:$C$1190,MATCH(B658,Historical!$B$7:$B$1192,0))/INDEX(Historical!$M$7:$M$1190,MATCH(B658,Historical!$B$7:$B$1192,0)))^(1/10)-1)*100)</f>
        <v>n/a</v>
      </c>
      <c r="W658" s="475" t="str">
        <f t="shared" si="177"/>
        <v>n/a</v>
      </c>
      <c r="X658" s="476" t="str">
        <f t="shared" si="178"/>
        <v>n/a</v>
      </c>
      <c r="Y658" s="451"/>
      <c r="Z658" s="430">
        <f t="shared" si="179"/>
        <v>82.716049382716051</v>
      </c>
      <c r="AA658" s="581">
        <f t="shared" si="180"/>
        <v>26.249999999999996</v>
      </c>
      <c r="AB658" s="406">
        <v>12</v>
      </c>
      <c r="AC658" s="568">
        <v>3.24</v>
      </c>
      <c r="AD658" s="568">
        <v>1.03</v>
      </c>
      <c r="AE658" s="568">
        <v>2.4900000000000002</v>
      </c>
      <c r="AF658" s="568">
        <v>1.62</v>
      </c>
      <c r="AG658" s="568">
        <v>6.2600000000000007</v>
      </c>
      <c r="AH658" s="568">
        <v>12.770000000000001</v>
      </c>
      <c r="AI658" s="568">
        <v>25.5</v>
      </c>
      <c r="AJ658" s="568">
        <v>-10.16</v>
      </c>
      <c r="AK658" s="568">
        <v>25.4</v>
      </c>
      <c r="AL658" s="576">
        <v>2900</v>
      </c>
      <c r="AM658" s="571">
        <v>5.6899999999999995</v>
      </c>
      <c r="AN658" s="568">
        <v>1.23</v>
      </c>
      <c r="AO658" s="510">
        <f t="shared" si="181"/>
        <v>-6.3753804714986408</v>
      </c>
      <c r="AP658" s="511">
        <f t="shared" si="182"/>
        <v>19.874619528501356</v>
      </c>
      <c r="AQ658" s="582">
        <f t="shared" si="183"/>
        <v>37.477270848675182</v>
      </c>
      <c r="AR658" s="430">
        <f>INDEX(Historical!$C$7:$C$1190,MATCH(B658,Historical!$B$7:$B$1214,0))*IF(AH658="n/a",1.03,IF(AH658&lt;0,1.01,IF(AH658&gt;10,1.1,(1+AH658/100))))</f>
        <v>2.8600000000000003</v>
      </c>
      <c r="AS658" s="581">
        <f t="shared" si="184"/>
        <v>3.1460000000000008</v>
      </c>
      <c r="AT658" s="581">
        <f t="shared" si="185"/>
        <v>3.4606000000000012</v>
      </c>
      <c r="AU658" s="581">
        <f t="shared" si="185"/>
        <v>3.8066600000000017</v>
      </c>
      <c r="AV658" s="581">
        <f t="shared" si="185"/>
        <v>4.1873260000000023</v>
      </c>
      <c r="AW658" s="430">
        <f t="shared" si="186"/>
        <v>17.460586000000006</v>
      </c>
      <c r="AX658" s="516">
        <f t="shared" si="187"/>
        <v>20.529789535567321</v>
      </c>
      <c r="AY658" s="606">
        <v>1.58</v>
      </c>
      <c r="AZ658" s="571">
        <v>31.900000000000002</v>
      </c>
      <c r="BA658" s="571">
        <v>-28.04</v>
      </c>
      <c r="BB658" s="571">
        <v>10.199999999999999</v>
      </c>
      <c r="BC658" s="571">
        <v>0.57000000000000006</v>
      </c>
      <c r="BD658" s="591"/>
      <c r="BE658" s="421">
        <v>2018</v>
      </c>
      <c r="BF658" s="421">
        <f t="shared" si="173"/>
        <v>1</v>
      </c>
      <c r="BG658" s="578">
        <v>2.44</v>
      </c>
      <c r="BH658" t="s">
        <v>3876</v>
      </c>
      <c r="BI658" t="s">
        <v>3877</v>
      </c>
    </row>
    <row r="659" spans="1:61" s="8" customFormat="1" ht="12.75" customHeight="1" x14ac:dyDescent="0.25">
      <c r="A659" s="8" t="s">
        <v>1663</v>
      </c>
      <c r="B659" s="409" t="s">
        <v>1664</v>
      </c>
      <c r="C659" s="734" t="s">
        <v>127</v>
      </c>
      <c r="D659" s="734" t="s">
        <v>3667</v>
      </c>
      <c r="E659" s="504">
        <v>16</v>
      </c>
      <c r="F659" s="33">
        <v>243</v>
      </c>
      <c r="G659" s="33" t="s">
        <v>105</v>
      </c>
      <c r="H659" s="33" t="s">
        <v>105</v>
      </c>
      <c r="I659" s="573">
        <v>216.04</v>
      </c>
      <c r="J659" s="430">
        <f t="shared" si="174"/>
        <v>1.7404184410294388</v>
      </c>
      <c r="K659" s="575">
        <v>0.94</v>
      </c>
      <c r="L659" s="406">
        <v>4</v>
      </c>
      <c r="M659" s="423">
        <f t="shared" si="175"/>
        <v>3.76</v>
      </c>
      <c r="N659" s="183" t="s">
        <v>159</v>
      </c>
      <c r="O659" s="505">
        <v>0.88</v>
      </c>
      <c r="P659" s="422">
        <v>45674</v>
      </c>
      <c r="Q659" s="422">
        <v>45688</v>
      </c>
      <c r="R659" s="423">
        <f t="shared" si="176"/>
        <v>6.8181818181818121</v>
      </c>
      <c r="S659" s="474">
        <f>IF(INDEX(Historical!$D$7:$D$1190,MATCH(B659,Historical!$B$7:$B$1192,0))=0,"n/a",(INDEX(Historical!$C$7:$C$1190,MATCH(B659,Historical!$B$7:$B$1192,0))/INDEX(Historical!$D$7:$D$1190,MATCH(B659,Historical!$B$7:$B$1192,0))-1)*100)</f>
        <v>6.024096385542177</v>
      </c>
      <c r="T659" s="474">
        <f>IF(INDEX(Historical!$F$7:$F$1190,MATCH(B659,Historical!$B$7:$B$1192,0))=0,"n/a",((INDEX(Historical!$C$7:$C$1190,MATCH(B659,Historical!$B$7:$B$1192,0))/INDEX(Historical!$F$7:$F$1190,MATCH(B659,Historical!$B$7:$B$1192,0)))^(1/3)-1)*100)</f>
        <v>7.5438077639554235</v>
      </c>
      <c r="U659" s="474">
        <f>IF(INDEX(Historical!$H$7:$H$1190,MATCH(B659,Historical!$B$7:$B$1192,0))=0,"n/a",((INDEX(Historical!$C$7:$C$1190,MATCH(B659,Historical!$B$7:$B$1192,0))/INDEX(Historical!$H$7:$H$1190,MATCH(B659,Historical!$B$7:$B$1192,0)))^(1/5)-1)*100)</f>
        <v>7.6045331028665064</v>
      </c>
      <c r="V659" s="474">
        <f>IF(INDEX(Historical!$M$7:$M$1190,MATCH(B659,Historical!$B$7:$B$1192,0))=0,"n/a",((INDEX(Historical!$C$7:$C$1190,MATCH(B659,Historical!$B$7:$B$1192,0))/INDEX(Historical!$M$7:$M$1190,MATCH(B659,Historical!$B$7:$B$1192,0)))^(1/10)-1)*100)</f>
        <v>9.9766218946124816</v>
      </c>
      <c r="W659" s="475">
        <f t="shared" si="177"/>
        <v>0.76223527193839657</v>
      </c>
      <c r="X659" s="476">
        <f t="shared" si="178"/>
        <v>1.5456368095257127</v>
      </c>
      <c r="Y659" s="439"/>
      <c r="Z659" s="430">
        <f t="shared" si="179"/>
        <v>59.119496855345908</v>
      </c>
      <c r="AA659" s="581">
        <f t="shared" si="180"/>
        <v>33.968553459119491</v>
      </c>
      <c r="AB659" s="406">
        <v>8</v>
      </c>
      <c r="AC659" s="568">
        <v>6.36</v>
      </c>
      <c r="AD659" s="568">
        <v>4.9000000000000004</v>
      </c>
      <c r="AE659" s="568">
        <v>4.7699999999999996</v>
      </c>
      <c r="AF659" s="568">
        <v>11.38</v>
      </c>
      <c r="AG659" s="568">
        <v>36</v>
      </c>
      <c r="AH659" s="568">
        <v>8.02</v>
      </c>
      <c r="AI659" s="568">
        <v>8.24</v>
      </c>
      <c r="AJ659" s="568">
        <v>4.92</v>
      </c>
      <c r="AK659" s="568">
        <v>6.94</v>
      </c>
      <c r="AL659" s="576">
        <v>2920</v>
      </c>
      <c r="AM659" s="571">
        <v>0.26</v>
      </c>
      <c r="AN659" s="568">
        <v>0.41</v>
      </c>
      <c r="AO659" s="510">
        <f t="shared" si="181"/>
        <v>-24.623601915223546</v>
      </c>
      <c r="AP659" s="511">
        <f t="shared" si="182"/>
        <v>9.3449515438959452</v>
      </c>
      <c r="AQ659" s="582">
        <f t="shared" si="183"/>
        <v>314.49414329854051</v>
      </c>
      <c r="AR659" s="430">
        <f>INDEX(Historical!$C$7:$C$1190,MATCH(B659,Historical!$B$7:$B$1214,0))*IF(AH659="n/a",1.03,IF(AH659&lt;0,1.01,IF(AH659&gt;10,1.1,(1+AH659/100))))</f>
        <v>3.8023040000000004</v>
      </c>
      <c r="AS659" s="581">
        <f t="shared" si="184"/>
        <v>4.1156138496000008</v>
      </c>
      <c r="AT659" s="581">
        <f t="shared" si="185"/>
        <v>4.40123745076224</v>
      </c>
      <c r="AU659" s="581">
        <f t="shared" si="185"/>
        <v>4.7066833298451387</v>
      </c>
      <c r="AV659" s="581">
        <f t="shared" si="185"/>
        <v>5.0333271529363905</v>
      </c>
      <c r="AW659" s="430">
        <f t="shared" si="186"/>
        <v>22.059165783143769</v>
      </c>
      <c r="AX659" s="516">
        <f t="shared" si="187"/>
        <v>10.210685883699208</v>
      </c>
      <c r="AY659" s="606">
        <v>0.13</v>
      </c>
      <c r="AZ659" s="571">
        <v>3.8699999999999997</v>
      </c>
      <c r="BA659" s="571">
        <v>-26.1</v>
      </c>
      <c r="BB659" s="571">
        <v>-2.67</v>
      </c>
      <c r="BC659" s="571">
        <v>-9.379999999999999</v>
      </c>
      <c r="BD659" s="591"/>
      <c r="BE659" s="421">
        <v>2010</v>
      </c>
      <c r="BF659" s="421">
        <f t="shared" si="173"/>
        <v>1</v>
      </c>
      <c r="BG659" s="578">
        <v>19.18</v>
      </c>
      <c r="BH659" t="s">
        <v>3876</v>
      </c>
      <c r="BI659" t="s">
        <v>3877</v>
      </c>
    </row>
    <row r="660" spans="1:61" s="8" customFormat="1" ht="12.75" customHeight="1" x14ac:dyDescent="0.25">
      <c r="A660" s="88" t="s">
        <v>4574</v>
      </c>
      <c r="B660" s="409" t="s">
        <v>3399</v>
      </c>
      <c r="C660" s="734" t="s">
        <v>107</v>
      </c>
      <c r="D660" s="734" t="s">
        <v>3652</v>
      </c>
      <c r="E660" s="504">
        <v>11</v>
      </c>
      <c r="F660" s="33">
        <v>478</v>
      </c>
      <c r="G660" s="33" t="s">
        <v>105</v>
      </c>
      <c r="H660" s="33" t="s">
        <v>105</v>
      </c>
      <c r="I660" s="573">
        <v>23</v>
      </c>
      <c r="J660" s="430">
        <f t="shared" si="174"/>
        <v>5.0434782608695645</v>
      </c>
      <c r="K660" s="575">
        <v>0.28999999999999998</v>
      </c>
      <c r="L660" s="406">
        <v>4</v>
      </c>
      <c r="M660" s="423">
        <f t="shared" si="175"/>
        <v>1.1599999999999999</v>
      </c>
      <c r="N660" s="183" t="s">
        <v>415</v>
      </c>
      <c r="O660" s="505">
        <v>0.28000000000000003</v>
      </c>
      <c r="P660" s="609">
        <v>45148</v>
      </c>
      <c r="Q660" s="609">
        <v>45163</v>
      </c>
      <c r="R660" s="423">
        <f t="shared" si="176"/>
        <v>3.5714285714285547</v>
      </c>
      <c r="S660" s="474">
        <f>IF(INDEX(Historical!$D$7:$D$1190,MATCH(B660,Historical!$B$7:$B$1192,0))=0,"n/a",(INDEX(Historical!$C$7:$C$1190,MATCH(B660,Historical!$B$7:$B$1192,0))/INDEX(Historical!$D$7:$D$1190,MATCH(B660,Historical!$B$7:$B$1192,0))-1)*100)</f>
        <v>1.7543859649122862</v>
      </c>
      <c r="T660" s="474">
        <f>IF(INDEX(Historical!$F$7:$F$1190,MATCH(B660,Historical!$B$7:$B$1192,0))=0,"n/a",((INDEX(Historical!$C$7:$C$1190,MATCH(B660,Historical!$B$7:$B$1192,0))/INDEX(Historical!$F$7:$F$1190,MATCH(B660,Historical!$B$7:$B$1192,0)))^(1/3)-1)*100)</f>
        <v>3.0506434788129422</v>
      </c>
      <c r="U660" s="474">
        <f>IF(INDEX(Historical!$H$7:$H$1190,MATCH(B660,Historical!$B$7:$B$1192,0))=0,"n/a",((INDEX(Historical!$C$7:$C$1190,MATCH(B660,Historical!$B$7:$B$1192,0))/INDEX(Historical!$H$7:$H$1190,MATCH(B660,Historical!$B$7:$B$1192,0)))^(1/5)-1)*100)</f>
        <v>2.605717935830687</v>
      </c>
      <c r="V660" s="474">
        <f>IF(INDEX(Historical!$M$7:$M$1190,MATCH(B660,Historical!$B$7:$B$1192,0))=0,"n/a",((INDEX(Historical!$C$7:$C$1190,MATCH(B660,Historical!$B$7:$B$1192,0))/INDEX(Historical!$M$7:$M$1190,MATCH(B660,Historical!$B$7:$B$1192,0)))^(1/10)-1)*100)</f>
        <v>4.3192460707919267</v>
      </c>
      <c r="W660" s="475">
        <f t="shared" si="177"/>
        <v>0.6032807330546307</v>
      </c>
      <c r="X660" s="476" t="str">
        <f t="shared" si="178"/>
        <v>n/a</v>
      </c>
      <c r="Y660" s="451" t="s">
        <v>4946</v>
      </c>
      <c r="Z660" s="430" t="str">
        <f t="shared" si="179"/>
        <v>n/a</v>
      </c>
      <c r="AA660" s="581" t="str">
        <f t="shared" si="180"/>
        <v>n/a</v>
      </c>
      <c r="AB660" s="406">
        <v>12</v>
      </c>
      <c r="AC660" s="568" t="s">
        <v>135</v>
      </c>
      <c r="AD660" s="568" t="s">
        <v>135</v>
      </c>
      <c r="AE660" s="568" t="s">
        <v>135</v>
      </c>
      <c r="AF660" s="568" t="s">
        <v>135</v>
      </c>
      <c r="AG660" s="568" t="s">
        <v>135</v>
      </c>
      <c r="AH660" s="568" t="s">
        <v>135</v>
      </c>
      <c r="AI660" s="568" t="s">
        <v>135</v>
      </c>
      <c r="AJ660" s="568" t="s">
        <v>135</v>
      </c>
      <c r="AK660" s="568" t="s">
        <v>135</v>
      </c>
      <c r="AL660" s="576" t="s">
        <v>135</v>
      </c>
      <c r="AM660" s="571" t="s">
        <v>135</v>
      </c>
      <c r="AN660" s="568" t="s">
        <v>135</v>
      </c>
      <c r="AO660" s="510" t="str">
        <f t="shared" si="181"/>
        <v>n/a</v>
      </c>
      <c r="AP660" s="511">
        <f t="shared" si="182"/>
        <v>7.6491961967002515</v>
      </c>
      <c r="AQ660" s="582" t="str">
        <f t="shared" si="183"/>
        <v>n/a</v>
      </c>
      <c r="AR660" s="430">
        <f>INDEX(Historical!$C$7:$C$1190,MATCH(B660,Historical!$B$7:$B$1214,0))*IF(AH660="n/a",1.03,IF(AH660&lt;0,1.01,IF(AH660&gt;10,1.1,(1+AH660/100))))</f>
        <v>1.1947999999999999</v>
      </c>
      <c r="AS660" s="581">
        <f t="shared" si="184"/>
        <v>1.2306439999999998</v>
      </c>
      <c r="AT660" s="581">
        <f t="shared" si="185"/>
        <v>1.2675633199999998</v>
      </c>
      <c r="AU660" s="581">
        <f t="shared" si="185"/>
        <v>1.3055902195999998</v>
      </c>
      <c r="AV660" s="581">
        <f t="shared" si="185"/>
        <v>1.3447579261879998</v>
      </c>
      <c r="AW660" s="430">
        <f t="shared" si="186"/>
        <v>6.3433554657879991</v>
      </c>
      <c r="AX660" s="516">
        <f t="shared" si="187"/>
        <v>27.5798063729913</v>
      </c>
      <c r="AY660" s="606" t="s">
        <v>135</v>
      </c>
      <c r="AZ660" s="571" t="s">
        <v>135</v>
      </c>
      <c r="BA660" s="571" t="s">
        <v>135</v>
      </c>
      <c r="BB660" s="571" t="s">
        <v>135</v>
      </c>
      <c r="BC660" s="571" t="s">
        <v>135</v>
      </c>
      <c r="BD660" s="591" t="s">
        <v>3601</v>
      </c>
      <c r="BE660" s="421">
        <v>2014</v>
      </c>
      <c r="BF660" s="421">
        <f t="shared" si="173"/>
        <v>1</v>
      </c>
      <c r="BG660" s="578" t="s">
        <v>135</v>
      </c>
      <c r="BH660" t="s">
        <v>3876</v>
      </c>
      <c r="BI660" t="s">
        <v>3877</v>
      </c>
    </row>
    <row r="661" spans="1:61" s="8" customFormat="1" ht="12.75" customHeight="1" x14ac:dyDescent="0.25">
      <c r="A661" s="95" t="s">
        <v>4575</v>
      </c>
      <c r="B661" s="409" t="s">
        <v>806</v>
      </c>
      <c r="C661" s="734" t="s">
        <v>130</v>
      </c>
      <c r="D661" s="734" t="s">
        <v>3643</v>
      </c>
      <c r="E661" s="504">
        <v>22</v>
      </c>
      <c r="F661" s="33">
        <v>170</v>
      </c>
      <c r="G661" s="33" t="s">
        <v>36</v>
      </c>
      <c r="H661" s="33" t="s">
        <v>36</v>
      </c>
      <c r="I661" s="573">
        <v>106.51</v>
      </c>
      <c r="J661" s="430">
        <f t="shared" si="174"/>
        <v>3.3517979532438265</v>
      </c>
      <c r="K661" s="575">
        <v>0.89249999999999996</v>
      </c>
      <c r="L661" s="406">
        <v>4</v>
      </c>
      <c r="M661" s="423">
        <f t="shared" si="175"/>
        <v>3.57</v>
      </c>
      <c r="N661" s="183" t="s">
        <v>118</v>
      </c>
      <c r="O661" s="505">
        <v>0.83499999999999996</v>
      </c>
      <c r="P661" s="422">
        <v>45702</v>
      </c>
      <c r="Q661" s="422">
        <v>45717</v>
      </c>
      <c r="R661" s="423">
        <f t="shared" si="176"/>
        <v>6.88622754491018</v>
      </c>
      <c r="S661" s="474">
        <f>IF(INDEX(Historical!$D$7:$D$1190,MATCH(B661,Historical!$B$7:$B$1192,0))=0,"n/a",(INDEX(Historical!$C$7:$C$1190,MATCH(B661,Historical!$B$7:$B$1192,0))/INDEX(Historical!$D$7:$D$1190,MATCH(B661,Historical!$B$7:$B$1192,0))-1)*100)</f>
        <v>7.0512820512820484</v>
      </c>
      <c r="T661" s="474">
        <f>IF(INDEX(Historical!$F$7:$F$1190,MATCH(B661,Historical!$B$7:$B$1192,0))=0,"n/a",((INDEX(Historical!$C$7:$C$1190,MATCH(B661,Historical!$B$7:$B$1192,0))/INDEX(Historical!$F$7:$F$1190,MATCH(B661,Historical!$B$7:$B$1192,0)))^(1/3)-1)*100)</f>
        <v>7.2158662076969193</v>
      </c>
      <c r="U661" s="474">
        <f>IF(INDEX(Historical!$H$7:$H$1190,MATCH(B661,Historical!$B$7:$B$1192,0))=0,"n/a",((INDEX(Historical!$C$7:$C$1190,MATCH(B661,Historical!$B$7:$B$1192,0))/INDEX(Historical!$H$7:$H$1190,MATCH(B661,Historical!$B$7:$B$1192,0)))^(1/5)-1)*100)</f>
        <v>7.193115294828023</v>
      </c>
      <c r="V661" s="474">
        <f>IF(INDEX(Historical!$M$7:$M$1190,MATCH(B661,Historical!$B$7:$B$1192,0))=0,"n/a",((INDEX(Historical!$C$7:$C$1190,MATCH(B661,Historical!$B$7:$B$1192,0))/INDEX(Historical!$M$7:$M$1190,MATCH(B661,Historical!$B$7:$B$1192,0)))^(1/10)-1)*100)</f>
        <v>7.9101228216311048</v>
      </c>
      <c r="W661" s="475">
        <f t="shared" si="177"/>
        <v>0.90935570243709174</v>
      </c>
      <c r="X661" s="476">
        <f t="shared" si="178"/>
        <v>1.169612243061467</v>
      </c>
      <c r="Y661" s="439"/>
      <c r="Z661" s="430">
        <f t="shared" si="179"/>
        <v>68.390804597701148</v>
      </c>
      <c r="AA661" s="581">
        <f t="shared" si="180"/>
        <v>20.404214559386975</v>
      </c>
      <c r="AB661" s="406">
        <v>12</v>
      </c>
      <c r="AC661" s="568">
        <v>5.22</v>
      </c>
      <c r="AD661" s="568">
        <v>2.93</v>
      </c>
      <c r="AE661" s="568">
        <v>3.68</v>
      </c>
      <c r="AF661" s="568">
        <v>2.59</v>
      </c>
      <c r="AG661" s="568">
        <v>13.120000000000001</v>
      </c>
      <c r="AH661" s="568">
        <v>7.28</v>
      </c>
      <c r="AI661" s="568">
        <v>6.65</v>
      </c>
      <c r="AJ661" s="568">
        <v>6.15</v>
      </c>
      <c r="AK661" s="568">
        <v>6.97</v>
      </c>
      <c r="AL661" s="576">
        <v>34280</v>
      </c>
      <c r="AM661" s="571">
        <v>0.16999999999999998</v>
      </c>
      <c r="AN661" s="568">
        <v>1.55</v>
      </c>
      <c r="AO661" s="510">
        <f t="shared" si="181"/>
        <v>-9.8593013113151251</v>
      </c>
      <c r="AP661" s="511">
        <f t="shared" si="182"/>
        <v>10.54491324807185</v>
      </c>
      <c r="AQ661" s="582">
        <f t="shared" si="183"/>
        <v>53.256380267855221</v>
      </c>
      <c r="AR661" s="430">
        <f>INDEX(Historical!$C$7:$C$1190,MATCH(B661,Historical!$B$7:$B$1214,0))*IF(AH661="n/a",1.03,IF(AH661&lt;0,1.01,IF(AH661&gt;10,1.1,(1+AH661/100))))</f>
        <v>3.5831519999999997</v>
      </c>
      <c r="AS661" s="581">
        <f t="shared" si="184"/>
        <v>3.8214316079999997</v>
      </c>
      <c r="AT661" s="581">
        <f t="shared" si="185"/>
        <v>4.0877853910775999</v>
      </c>
      <c r="AU661" s="581">
        <f t="shared" si="185"/>
        <v>4.372704032835709</v>
      </c>
      <c r="AV661" s="581">
        <f t="shared" si="185"/>
        <v>4.6774815039243585</v>
      </c>
      <c r="AW661" s="430">
        <f t="shared" si="186"/>
        <v>20.542554535837667</v>
      </c>
      <c r="AX661" s="516">
        <f t="shared" si="187"/>
        <v>19.286972618381061</v>
      </c>
      <c r="AY661" s="606">
        <v>0.42</v>
      </c>
      <c r="AZ661" s="571">
        <v>15.909999999999998</v>
      </c>
      <c r="BA661" s="571">
        <v>-4.82</v>
      </c>
      <c r="BB661" s="571">
        <v>-0.6</v>
      </c>
      <c r="BC661" s="571">
        <v>2.62</v>
      </c>
      <c r="BD661" s="591"/>
      <c r="BE661" s="421">
        <v>2004</v>
      </c>
      <c r="BF661" s="421">
        <f t="shared" si="173"/>
        <v>2</v>
      </c>
      <c r="BG661" s="578">
        <v>3.58</v>
      </c>
      <c r="BH661" t="s">
        <v>3876</v>
      </c>
      <c r="BI661" t="s">
        <v>3877</v>
      </c>
    </row>
    <row r="662" spans="1:61" s="8" customFormat="1" ht="12.75" customHeight="1" x14ac:dyDescent="0.25">
      <c r="A662" s="577" t="s">
        <v>4805</v>
      </c>
      <c r="B662" s="409" t="s">
        <v>4806</v>
      </c>
      <c r="C662" s="734" t="s">
        <v>243</v>
      </c>
      <c r="D662" s="734" t="s">
        <v>3679</v>
      </c>
      <c r="E662" s="504">
        <v>7</v>
      </c>
      <c r="F662" s="33">
        <v>620</v>
      </c>
      <c r="G662" s="33" t="s">
        <v>105</v>
      </c>
      <c r="H662" s="33" t="s">
        <v>105</v>
      </c>
      <c r="I662" s="573">
        <v>35.979999999999997</v>
      </c>
      <c r="J662" s="430">
        <f t="shared" si="174"/>
        <v>3.8910505836575875</v>
      </c>
      <c r="K662" s="575">
        <v>0.35</v>
      </c>
      <c r="L662" s="406">
        <v>4</v>
      </c>
      <c r="M662" s="423">
        <f t="shared" si="175"/>
        <v>1.4</v>
      </c>
      <c r="N662" s="183" t="s">
        <v>311</v>
      </c>
      <c r="O662" s="505">
        <v>0.34</v>
      </c>
      <c r="P662" s="422">
        <v>45910</v>
      </c>
      <c r="Q662" s="422">
        <v>45924</v>
      </c>
      <c r="R662" s="423">
        <f t="shared" si="176"/>
        <v>2.9411764705882213</v>
      </c>
      <c r="S662" s="474">
        <f>IF(INDEX(Historical!$D$7:$D$1190,MATCH(B662,Historical!$B$7:$B$1192,0))=0,"n/a",(INDEX(Historical!$C$7:$C$1190,MATCH(B662,Historical!$B$7:$B$1192,0))/INDEX(Historical!$D$7:$D$1190,MATCH(B662,Historical!$B$7:$B$1192,0))-1)*100)</f>
        <v>13.392857142857139</v>
      </c>
      <c r="T662" s="474">
        <f>IF(INDEX(Historical!$F$7:$F$1190,MATCH(B662,Historical!$B$7:$B$1192,0))=0,"n/a",((INDEX(Historical!$C$7:$C$1190,MATCH(B662,Historical!$B$7:$B$1192,0))/INDEX(Historical!$F$7:$F$1190,MATCH(B662,Historical!$B$7:$B$1192,0)))^(1/3)-1)*100)</f>
        <v>32.985202941430039</v>
      </c>
      <c r="U662" s="474">
        <f>IF(INDEX(Historical!$H$7:$H$1190,MATCH(B662,Historical!$B$7:$B$1192,0))=0,"n/a",((INDEX(Historical!$C$7:$C$1190,MATCH(B662,Historical!$B$7:$B$1192,0))/INDEX(Historical!$H$7:$H$1190,MATCH(B662,Historical!$B$7:$B$1192,0)))^(1/5)-1)*100)</f>
        <v>23.614725527128734</v>
      </c>
      <c r="V662" s="474">
        <f>IF(INDEX(Historical!$M$7:$M$1190,MATCH(B662,Historical!$B$7:$B$1192,0))=0,"n/a",((INDEX(Historical!$C$7:$C$1190,MATCH(B662,Historical!$B$7:$B$1192,0))/INDEX(Historical!$M$7:$M$1190,MATCH(B662,Historical!$B$7:$B$1192,0)))^(1/10)-1)*100)</f>
        <v>30.303511993198406</v>
      </c>
      <c r="W662" s="475">
        <f t="shared" si="177"/>
        <v>0.77927355523772412</v>
      </c>
      <c r="X662" s="476" t="str">
        <f t="shared" si="178"/>
        <v>n/a</v>
      </c>
      <c r="Y662" s="451"/>
      <c r="Z662" s="430" t="str">
        <f t="shared" si="179"/>
        <v>n/a</v>
      </c>
      <c r="AA662" s="581" t="str">
        <f t="shared" si="180"/>
        <v>n/a</v>
      </c>
      <c r="AB662" s="406">
        <v>12</v>
      </c>
      <c r="AC662" s="568">
        <v>-0.57999999999999996</v>
      </c>
      <c r="AD662" s="568" t="s">
        <v>135</v>
      </c>
      <c r="AE662" s="568">
        <v>0.37</v>
      </c>
      <c r="AF662" s="568">
        <v>0.83</v>
      </c>
      <c r="AG662" s="568">
        <v>-1.35</v>
      </c>
      <c r="AH662" s="568">
        <v>-56.779999999999994</v>
      </c>
      <c r="AI662" s="568">
        <v>63.41</v>
      </c>
      <c r="AJ662" s="568">
        <v>-34.020000000000003</v>
      </c>
      <c r="AK662" s="568">
        <v>-3.29</v>
      </c>
      <c r="AL662" s="576">
        <v>1010</v>
      </c>
      <c r="AM662" s="571">
        <v>3.92</v>
      </c>
      <c r="AN662" s="568">
        <v>0.48</v>
      </c>
      <c r="AO662" s="510" t="str">
        <f t="shared" si="181"/>
        <v>n/a</v>
      </c>
      <c r="AP662" s="511">
        <f t="shared" si="182"/>
        <v>27.505776110786321</v>
      </c>
      <c r="AQ662" s="582" t="str">
        <f t="shared" si="183"/>
        <v>n/a</v>
      </c>
      <c r="AR662" s="430">
        <f>INDEX(Historical!$C$7:$C$1190,MATCH(B662,Historical!$B$7:$B$1214,0))*IF(AH662="n/a",1.03,IF(AH662&lt;0,1.01,IF(AH662&gt;10,1.1,(1+AH662/100))))</f>
        <v>1.2827</v>
      </c>
      <c r="AS662" s="581">
        <f t="shared" si="184"/>
        <v>1.4109700000000001</v>
      </c>
      <c r="AT662" s="581">
        <f t="shared" si="185"/>
        <v>1.4250797000000002</v>
      </c>
      <c r="AU662" s="581">
        <f t="shared" si="185"/>
        <v>1.4393304970000003</v>
      </c>
      <c r="AV662" s="581">
        <f t="shared" si="185"/>
        <v>1.4537238019700003</v>
      </c>
      <c r="AW662" s="430">
        <f t="shared" si="186"/>
        <v>7.0118039989700005</v>
      </c>
      <c r="AX662" s="516">
        <f t="shared" si="187"/>
        <v>19.488060030489162</v>
      </c>
      <c r="AY662" s="606">
        <v>1.17</v>
      </c>
      <c r="AZ662" s="571">
        <v>28.499999999999996</v>
      </c>
      <c r="BA662" s="571">
        <v>-45.190000000000005</v>
      </c>
      <c r="BB662" s="571">
        <v>12.540000000000001</v>
      </c>
      <c r="BC662" s="571">
        <v>-9.17</v>
      </c>
      <c r="BD662" s="591"/>
      <c r="BE662" s="421">
        <v>2019</v>
      </c>
      <c r="BF662" s="421">
        <f t="shared" si="173"/>
        <v>1</v>
      </c>
      <c r="BG662" s="578">
        <v>-0.75</v>
      </c>
      <c r="BH662" t="s">
        <v>3876</v>
      </c>
      <c r="BI662" t="s">
        <v>3877</v>
      </c>
    </row>
    <row r="663" spans="1:61" s="8" customFormat="1" ht="12.75" customHeight="1" x14ac:dyDescent="0.25">
      <c r="A663" s="577" t="s">
        <v>4925</v>
      </c>
      <c r="B663" s="409" t="s">
        <v>4921</v>
      </c>
      <c r="C663" s="734" t="s">
        <v>177</v>
      </c>
      <c r="D663" s="734" t="s">
        <v>4924</v>
      </c>
      <c r="E663" s="504">
        <v>7</v>
      </c>
      <c r="F663" s="33">
        <v>618</v>
      </c>
      <c r="G663" s="33" t="s">
        <v>105</v>
      </c>
      <c r="H663" s="33" t="s">
        <v>105</v>
      </c>
      <c r="I663" s="573">
        <v>41.95</v>
      </c>
      <c r="J663" s="430">
        <f t="shared" si="174"/>
        <v>1.3349225268176401</v>
      </c>
      <c r="K663" s="575">
        <v>0.14000000000000001</v>
      </c>
      <c r="L663" s="406">
        <v>4</v>
      </c>
      <c r="M663" s="423">
        <f t="shared" si="175"/>
        <v>0.56000000000000005</v>
      </c>
      <c r="N663" s="183" t="s">
        <v>147</v>
      </c>
      <c r="O663" s="505">
        <v>0.13</v>
      </c>
      <c r="P663" s="422">
        <v>45898</v>
      </c>
      <c r="Q663" s="422">
        <v>45918</v>
      </c>
      <c r="R663" s="423">
        <f t="shared" si="176"/>
        <v>7.6923076923076987</v>
      </c>
      <c r="S663" s="474">
        <f>IF(INDEX(Historical!$D$7:$D$1190,MATCH(B663,Historical!$B$7:$B$1192,0))=0,"n/a",(INDEX(Historical!$C$7:$C$1190,MATCH(B663,Historical!$B$7:$B$1192,0))/INDEX(Historical!$D$7:$D$1190,MATCH(B663,Historical!$B$7:$B$1192,0))-1)*100)</f>
        <v>8.6956521739130608</v>
      </c>
      <c r="T663" s="474">
        <f>IF(INDEX(Historical!$F$7:$F$1190,MATCH(B663,Historical!$B$7:$B$1192,0))=0,"n/a",((INDEX(Historical!$C$7:$C$1190,MATCH(B663,Historical!$B$7:$B$1192,0))/INDEX(Historical!$F$7:$F$1190,MATCH(B663,Historical!$B$7:$B$1192,0)))^(1/3)-1)*100)</f>
        <v>9.5793708422175161</v>
      </c>
      <c r="U663" s="474">
        <f>IF(INDEX(Historical!$H$7:$H$1190,MATCH(B663,Historical!$B$7:$B$1192,0))=0,"n/a",((INDEX(Historical!$C$7:$C$1190,MATCH(B663,Historical!$B$7:$B$1192,0))/INDEX(Historical!$H$7:$H$1190,MATCH(B663,Historical!$B$7:$B$1192,0)))^(1/5)-1)*100)</f>
        <v>40.911195330433301</v>
      </c>
      <c r="V663" s="474" t="str">
        <f>IF(INDEX(Historical!$M$7:$M$1190,MATCH(B663,Historical!$B$7:$B$1192,0))=0,"n/a",((INDEX(Historical!$C$7:$C$1190,MATCH(B663,Historical!$B$7:$B$1192,0))/INDEX(Historical!$M$7:$M$1190,MATCH(B663,Historical!$B$7:$B$1192,0)))^(1/10)-1)*100)</f>
        <v>n/a</v>
      </c>
      <c r="W663" s="475" t="str">
        <f t="shared" si="177"/>
        <v>n/a</v>
      </c>
      <c r="X663" s="476">
        <f t="shared" si="178"/>
        <v>5.0507648556090494</v>
      </c>
      <c r="Y663" s="449"/>
      <c r="Z663" s="430">
        <f t="shared" si="179"/>
        <v>21.05263157894737</v>
      </c>
      <c r="AA663" s="581">
        <f t="shared" si="180"/>
        <v>15.770676691729324</v>
      </c>
      <c r="AB663" s="406">
        <v>12</v>
      </c>
      <c r="AC663" s="568">
        <v>2.66</v>
      </c>
      <c r="AD663" s="568">
        <v>3.16</v>
      </c>
      <c r="AE663" s="568">
        <v>2.99</v>
      </c>
      <c r="AF663" s="568">
        <v>2.5099999999999998</v>
      </c>
      <c r="AG663" s="568">
        <v>17.23</v>
      </c>
      <c r="AH663" s="568">
        <v>-20.979999999999997</v>
      </c>
      <c r="AI663" s="568">
        <v>17.190000000000001</v>
      </c>
      <c r="AJ663" s="568">
        <v>8.1</v>
      </c>
      <c r="AK663" s="568">
        <v>5</v>
      </c>
      <c r="AL663" s="576">
        <v>3350</v>
      </c>
      <c r="AM663" s="571">
        <v>1.0900000000000001</v>
      </c>
      <c r="AN663" s="568">
        <v>0.04</v>
      </c>
      <c r="AO663" s="510">
        <f t="shared" si="181"/>
        <v>26.47544116552162</v>
      </c>
      <c r="AP663" s="511">
        <f t="shared" si="182"/>
        <v>42.246117857250944</v>
      </c>
      <c r="AQ663" s="582">
        <f t="shared" si="183"/>
        <v>32.638855537618205</v>
      </c>
      <c r="AR663" s="430">
        <f>INDEX(Historical!$C$7:$C$1190,MATCH(B663,Historical!$B$7:$B$1214,0))*IF(AH663="n/a",1.03,IF(AH663&lt;0,1.01,IF(AH663&gt;10,1.1,(1+AH663/100))))</f>
        <v>0.505</v>
      </c>
      <c r="AS663" s="581">
        <f t="shared" si="184"/>
        <v>0.5555000000000001</v>
      </c>
      <c r="AT663" s="581">
        <f t="shared" si="185"/>
        <v>0.5832750000000001</v>
      </c>
      <c r="AU663" s="581">
        <f t="shared" si="185"/>
        <v>0.61243875000000014</v>
      </c>
      <c r="AV663" s="581">
        <f t="shared" si="185"/>
        <v>0.64306068750000023</v>
      </c>
      <c r="AW663" s="430">
        <f t="shared" si="186"/>
        <v>2.8992744375000008</v>
      </c>
      <c r="AX663" s="516">
        <f t="shared" si="187"/>
        <v>6.911262067938023</v>
      </c>
      <c r="AY663" s="606">
        <v>1.53</v>
      </c>
      <c r="AZ663" s="571">
        <v>24.11</v>
      </c>
      <c r="BA663" s="571">
        <v>-40.08</v>
      </c>
      <c r="BB663" s="571">
        <v>-2.17</v>
      </c>
      <c r="BC663" s="571">
        <v>-15.909999999999998</v>
      </c>
      <c r="BD663" s="591"/>
      <c r="BE663" s="421">
        <v>2019</v>
      </c>
      <c r="BF663" s="421">
        <f t="shared" si="173"/>
        <v>1</v>
      </c>
      <c r="BG663" s="578">
        <v>10.5</v>
      </c>
      <c r="BH663" t="s">
        <v>3876</v>
      </c>
      <c r="BI663" t="s">
        <v>3877</v>
      </c>
    </row>
    <row r="664" spans="1:61" s="8" customFormat="1" ht="12.75" customHeight="1" x14ac:dyDescent="0.25">
      <c r="A664" s="577" t="s">
        <v>4035</v>
      </c>
      <c r="B664" s="409" t="s">
        <v>4033</v>
      </c>
      <c r="C664" s="734" t="s">
        <v>243</v>
      </c>
      <c r="D664" s="734" t="s">
        <v>3666</v>
      </c>
      <c r="E664" s="504">
        <v>9</v>
      </c>
      <c r="F664" s="33">
        <v>555</v>
      </c>
      <c r="G664" s="33" t="s">
        <v>105</v>
      </c>
      <c r="H664" s="33" t="s">
        <v>105</v>
      </c>
      <c r="I664" s="573">
        <v>328.12</v>
      </c>
      <c r="J664" s="430">
        <f t="shared" si="174"/>
        <v>0.36571985858832134</v>
      </c>
      <c r="K664" s="575">
        <v>0.3</v>
      </c>
      <c r="L664" s="406">
        <v>4</v>
      </c>
      <c r="M664" s="423">
        <f t="shared" si="175"/>
        <v>1.2</v>
      </c>
      <c r="N664" s="183" t="s">
        <v>3797</v>
      </c>
      <c r="O664" s="505">
        <v>0.27</v>
      </c>
      <c r="P664" s="422">
        <v>45884</v>
      </c>
      <c r="Q664" s="422">
        <v>45905</v>
      </c>
      <c r="R664" s="423">
        <f t="shared" si="176"/>
        <v>11.1111111111111</v>
      </c>
      <c r="S664" s="474">
        <f>IF(INDEX(Historical!$D$7:$D$1190,MATCH(B664,Historical!$B$7:$B$1192,0))=0,"n/a",(INDEX(Historical!$C$7:$C$1190,MATCH(B664,Historical!$B$7:$B$1192,0))/INDEX(Historical!$D$7:$D$1190,MATCH(B664,Historical!$B$7:$B$1192,0))-1)*100)</f>
        <v>19.512195121951216</v>
      </c>
      <c r="T664" s="474">
        <f>IF(INDEX(Historical!$F$7:$F$1190,MATCH(B664,Historical!$B$7:$B$1192,0))=0,"n/a",((INDEX(Historical!$C$7:$C$1190,MATCH(B664,Historical!$B$7:$B$1192,0))/INDEX(Historical!$F$7:$F$1190,MATCH(B664,Historical!$B$7:$B$1192,0)))^(1/3)-1)*100)</f>
        <v>16.487179203746138</v>
      </c>
      <c r="U664" s="474">
        <f>IF(INDEX(Historical!$H$7:$H$1190,MATCH(B664,Historical!$B$7:$B$1192,0))=0,"n/a",((INDEX(Historical!$C$7:$C$1190,MATCH(B664,Historical!$B$7:$B$1192,0))/INDEX(Historical!$H$7:$H$1190,MATCH(B664,Historical!$B$7:$B$1192,0)))^(1/5)-1)*100)</f>
        <v>19.62810324748434</v>
      </c>
      <c r="V664" s="474" t="str">
        <f>IF(INDEX(Historical!$M$7:$M$1190,MATCH(B664,Historical!$B$7:$B$1192,0))=0,"n/a",((INDEX(Historical!$C$7:$C$1190,MATCH(B664,Historical!$B$7:$B$1192,0))/INDEX(Historical!$M$7:$M$1190,MATCH(B664,Historical!$B$7:$B$1192,0)))^(1/10)-1)*100)</f>
        <v>n/a</v>
      </c>
      <c r="W664" s="475" t="str">
        <f t="shared" si="177"/>
        <v>n/a</v>
      </c>
      <c r="X664" s="476">
        <f t="shared" si="178"/>
        <v>0.49180915177861034</v>
      </c>
      <c r="Y664" s="451"/>
      <c r="Z664" s="430">
        <f t="shared" si="179"/>
        <v>20.066889632107021</v>
      </c>
      <c r="AA664" s="581">
        <f t="shared" si="180"/>
        <v>54.869565217391305</v>
      </c>
      <c r="AB664" s="406">
        <v>12</v>
      </c>
      <c r="AC664" s="568">
        <v>5.98</v>
      </c>
      <c r="AD664" s="568">
        <v>2.58</v>
      </c>
      <c r="AE664" s="568">
        <v>13.68</v>
      </c>
      <c r="AF664" s="568" t="s">
        <v>135</v>
      </c>
      <c r="AG664" s="568" t="s">
        <v>135</v>
      </c>
      <c r="AH664" s="568">
        <v>7.8299999999999992</v>
      </c>
      <c r="AI664" s="568">
        <v>28.139999999999997</v>
      </c>
      <c r="AJ664" s="568">
        <v>39.910000000000004</v>
      </c>
      <c r="AK664" s="568">
        <v>21.23</v>
      </c>
      <c r="AL664" s="576">
        <v>9160</v>
      </c>
      <c r="AM664" s="571">
        <v>0.54999999999999993</v>
      </c>
      <c r="AN664" s="568" t="s">
        <v>135</v>
      </c>
      <c r="AO664" s="510">
        <f t="shared" si="181"/>
        <v>-34.875742111318644</v>
      </c>
      <c r="AP664" s="511">
        <f t="shared" si="182"/>
        <v>19.993823106072661</v>
      </c>
      <c r="AQ664" s="582" t="str">
        <f t="shared" si="183"/>
        <v>n/a</v>
      </c>
      <c r="AR664" s="430">
        <f>INDEX(Historical!$C$7:$C$1190,MATCH(B664,Historical!$B$7:$B$1214,0))*IF(AH664="n/a",1.03,IF(AH664&lt;0,1.01,IF(AH664&gt;10,1.1,(1+AH664/100))))</f>
        <v>1.0567340000000001</v>
      </c>
      <c r="AS664" s="581">
        <f t="shared" si="184"/>
        <v>1.1624074000000002</v>
      </c>
      <c r="AT664" s="581">
        <f t="shared" si="185"/>
        <v>1.2786481400000003</v>
      </c>
      <c r="AU664" s="581">
        <f t="shared" si="185"/>
        <v>1.4065129540000003</v>
      </c>
      <c r="AV664" s="581">
        <f t="shared" si="185"/>
        <v>1.5471642494000004</v>
      </c>
      <c r="AW664" s="430">
        <f t="shared" si="186"/>
        <v>6.451466743400001</v>
      </c>
      <c r="AX664" s="516">
        <f t="shared" si="187"/>
        <v>1.9661912542362554</v>
      </c>
      <c r="AY664" s="606">
        <v>1.87</v>
      </c>
      <c r="AZ664" s="571">
        <v>60.84</v>
      </c>
      <c r="BA664" s="571">
        <v>-24.37</v>
      </c>
      <c r="BB664" s="571">
        <v>-1.24</v>
      </c>
      <c r="BC664" s="571">
        <v>10.76</v>
      </c>
      <c r="BD664" s="591"/>
      <c r="BE664" s="421">
        <v>2017</v>
      </c>
      <c r="BF664" s="421">
        <f t="shared" si="173"/>
        <v>1</v>
      </c>
      <c r="BG664" s="578">
        <v>29.57</v>
      </c>
      <c r="BH664" t="s">
        <v>3876</v>
      </c>
      <c r="BI664" t="s">
        <v>3877</v>
      </c>
    </row>
    <row r="665" spans="1:61" s="8" customFormat="1" ht="12.75" customHeight="1" x14ac:dyDescent="0.25">
      <c r="A665" s="577" t="s">
        <v>5009</v>
      </c>
      <c r="B665" s="409" t="s">
        <v>5007</v>
      </c>
      <c r="C665" s="734" t="s">
        <v>177</v>
      </c>
      <c r="D665" s="734" t="s">
        <v>3650</v>
      </c>
      <c r="E665" s="504">
        <v>7</v>
      </c>
      <c r="F665" s="33">
        <v>615</v>
      </c>
      <c r="G665" s="33" t="s">
        <v>105</v>
      </c>
      <c r="H665" s="33" t="s">
        <v>105</v>
      </c>
      <c r="I665" s="573">
        <v>26.81</v>
      </c>
      <c r="J665" s="430">
        <f t="shared" si="174"/>
        <v>2.9839612085042897</v>
      </c>
      <c r="K665" s="575">
        <v>0.2</v>
      </c>
      <c r="L665" s="406">
        <v>4</v>
      </c>
      <c r="M665" s="423">
        <f t="shared" si="175"/>
        <v>0.8</v>
      </c>
      <c r="N665" s="183" t="s">
        <v>469</v>
      </c>
      <c r="O665" s="505">
        <v>0.17</v>
      </c>
      <c r="P665" s="422">
        <v>45825</v>
      </c>
      <c r="Q665" s="422">
        <v>45854</v>
      </c>
      <c r="R665" s="423">
        <f t="shared" si="176"/>
        <v>17.647058823529409</v>
      </c>
      <c r="S665" s="474">
        <f>IF(INDEX(Historical!$D$7:$D$1190,MATCH(B665,Historical!$B$7:$B$1192,0))=0,"n/a",(INDEX(Historical!$C$7:$C$1190,MATCH(B665,Historical!$B$7:$B$1192,0))/INDEX(Historical!$D$7:$D$1190,MATCH(B665,Historical!$B$7:$B$1192,0))-1)*100)</f>
        <v>16.071428571428559</v>
      </c>
      <c r="T665" s="474">
        <f>IF(INDEX(Historical!$F$7:$F$1190,MATCH(B665,Historical!$B$7:$B$1192,0))=0,"n/a",((INDEX(Historical!$C$7:$C$1190,MATCH(B665,Historical!$B$7:$B$1192,0))/INDEX(Historical!$F$7:$F$1190,MATCH(B665,Historical!$B$7:$B$1192,0)))^(1/3)-1)*100)</f>
        <v>12.21523974361558</v>
      </c>
      <c r="U665" s="474">
        <f>IF(INDEX(Historical!$H$7:$H$1190,MATCH(B665,Historical!$B$7:$B$1192,0))=0,"n/a",((INDEX(Historical!$C$7:$C$1190,MATCH(B665,Historical!$B$7:$B$1192,0))/INDEX(Historical!$H$7:$H$1190,MATCH(B665,Historical!$B$7:$B$1192,0)))^(1/5)-1)*100)</f>
        <v>15.226580990107031</v>
      </c>
      <c r="V665" s="474">
        <f>IF(INDEX(Historical!$M$7:$M$1190,MATCH(B665,Historical!$B$7:$B$1192,0))=0,"n/a",((INDEX(Historical!$C$7:$C$1190,MATCH(B665,Historical!$B$7:$B$1192,0))/INDEX(Historical!$M$7:$M$1190,MATCH(B665,Historical!$B$7:$B$1192,0)))^(1/10)-1)*100)</f>
        <v>15.792974364097635</v>
      </c>
      <c r="W665" s="475">
        <f t="shared" si="177"/>
        <v>0.9641363709626356</v>
      </c>
      <c r="X665" s="476" t="str">
        <f t="shared" si="178"/>
        <v>n/a</v>
      </c>
      <c r="Y665" s="449"/>
      <c r="Z665" s="430" t="str">
        <f t="shared" si="179"/>
        <v>n/a</v>
      </c>
      <c r="AA665" s="581" t="str">
        <f t="shared" si="180"/>
        <v>n/a</v>
      </c>
      <c r="AB665" s="406">
        <v>12</v>
      </c>
      <c r="AC665" s="568">
        <v>-7.64</v>
      </c>
      <c r="AD665" s="568" t="s">
        <v>135</v>
      </c>
      <c r="AE665" s="568">
        <v>0.04</v>
      </c>
      <c r="AF665" s="568">
        <v>0.93</v>
      </c>
      <c r="AG665" s="568">
        <v>-23.62</v>
      </c>
      <c r="AH665" s="568">
        <v>3.2099999999999995</v>
      </c>
      <c r="AI665" s="568">
        <v>22.37</v>
      </c>
      <c r="AJ665" s="568">
        <v>-15.879999999999999</v>
      </c>
      <c r="AK665" s="568">
        <v>13.41</v>
      </c>
      <c r="AL665" s="576">
        <v>1490</v>
      </c>
      <c r="AM665" s="571">
        <v>3.84</v>
      </c>
      <c r="AN665" s="568">
        <v>0.51</v>
      </c>
      <c r="AO665" s="510" t="str">
        <f t="shared" si="181"/>
        <v>n/a</v>
      </c>
      <c r="AP665" s="511">
        <f t="shared" si="182"/>
        <v>18.210542198611321</v>
      </c>
      <c r="AQ665" s="582" t="str">
        <f t="shared" si="183"/>
        <v>n/a</v>
      </c>
      <c r="AR665" s="430">
        <f>INDEX(Historical!$C$7:$C$1190,MATCH(B665,Historical!$B$7:$B$1214,0))*IF(AH665="n/a",1.03,IF(AH665&lt;0,1.01,IF(AH665&gt;10,1.1,(1+AH665/100))))</f>
        <v>0.67086500000000004</v>
      </c>
      <c r="AS665" s="581">
        <f t="shared" si="184"/>
        <v>0.73795150000000009</v>
      </c>
      <c r="AT665" s="581">
        <f t="shared" si="185"/>
        <v>0.81174665000000013</v>
      </c>
      <c r="AU665" s="581">
        <f t="shared" si="185"/>
        <v>0.89292131500000016</v>
      </c>
      <c r="AV665" s="581">
        <f t="shared" si="185"/>
        <v>0.98221344650000031</v>
      </c>
      <c r="AW665" s="430">
        <f t="shared" si="186"/>
        <v>4.0956979115000003</v>
      </c>
      <c r="AX665" s="516">
        <f t="shared" si="187"/>
        <v>15.276754612085044</v>
      </c>
      <c r="AY665" s="606">
        <v>1.38</v>
      </c>
      <c r="AZ665" s="571">
        <v>18.079999999999998</v>
      </c>
      <c r="BA665" s="571">
        <v>-15.440000000000001</v>
      </c>
      <c r="BB665" s="571">
        <v>-2</v>
      </c>
      <c r="BC665" s="571">
        <v>-2.56</v>
      </c>
      <c r="BD665" s="591"/>
      <c r="BE665" s="421">
        <v>2019</v>
      </c>
      <c r="BF665" s="421">
        <f t="shared" si="173"/>
        <v>1</v>
      </c>
      <c r="BG665" s="578">
        <v>-6.4799999999999995</v>
      </c>
      <c r="BH665" t="s">
        <v>3876</v>
      </c>
      <c r="BI665" t="s">
        <v>3877</v>
      </c>
    </row>
    <row r="666" spans="1:61" s="8" customFormat="1" ht="12.75" customHeight="1" x14ac:dyDescent="0.25">
      <c r="A666" s="95" t="s">
        <v>4578</v>
      </c>
      <c r="B666" s="409" t="s">
        <v>812</v>
      </c>
      <c r="C666" s="734" t="s">
        <v>122</v>
      </c>
      <c r="D666" s="734" t="s">
        <v>3518</v>
      </c>
      <c r="E666" s="504">
        <v>22</v>
      </c>
      <c r="F666" s="33">
        <v>181</v>
      </c>
      <c r="G666" s="33" t="s">
        <v>105</v>
      </c>
      <c r="H666" s="33" t="s">
        <v>105</v>
      </c>
      <c r="I666" s="573">
        <v>87.82</v>
      </c>
      <c r="J666" s="430">
        <f t="shared" si="174"/>
        <v>2.4140286950580734</v>
      </c>
      <c r="K666" s="575">
        <v>0.53</v>
      </c>
      <c r="L666" s="406">
        <v>4</v>
      </c>
      <c r="M666" s="423">
        <f t="shared" si="175"/>
        <v>2.12</v>
      </c>
      <c r="N666" s="183" t="s">
        <v>366</v>
      </c>
      <c r="O666" s="505">
        <v>0.52500000000000002</v>
      </c>
      <c r="P666" s="422">
        <v>45888</v>
      </c>
      <c r="Q666" s="422">
        <v>45904</v>
      </c>
      <c r="R666" s="423">
        <f t="shared" si="176"/>
        <v>0.95238095238095322</v>
      </c>
      <c r="S666" s="474">
        <f>IF(INDEX(Historical!$D$7:$D$1190,MATCH(B666,Historical!$B$7:$B$1192,0))=0,"n/a",(INDEX(Historical!$C$7:$C$1190,MATCH(B666,Historical!$B$7:$B$1192,0))/INDEX(Historical!$D$7:$D$1190,MATCH(B666,Historical!$B$7:$B$1192,0))-1)*100)</f>
        <v>19.603267211201867</v>
      </c>
      <c r="T666" s="474">
        <f>IF(INDEX(Historical!$F$7:$F$1190,MATCH(B666,Historical!$B$7:$B$1192,0))=0,"n/a",((INDEX(Historical!$C$7:$C$1190,MATCH(B666,Historical!$B$7:$B$1192,0))/INDEX(Historical!$F$7:$F$1190,MATCH(B666,Historical!$B$7:$B$1192,0)))^(1/3)-1)*100)</f>
        <v>21.782812567555631</v>
      </c>
      <c r="U666" s="474">
        <f>IF(INDEX(Historical!$H$7:$H$1190,MATCH(B666,Historical!$B$7:$B$1192,0))=0,"n/a",((INDEX(Historical!$C$7:$C$1190,MATCH(B666,Historical!$B$7:$B$1192,0))/INDEX(Historical!$H$7:$H$1190,MATCH(B666,Historical!$B$7:$B$1192,0)))^(1/5)-1)*100)</f>
        <v>14.869835499703509</v>
      </c>
      <c r="V666" s="474">
        <f>IF(INDEX(Historical!$M$7:$M$1190,MATCH(B666,Historical!$B$7:$B$1192,0))=0,"n/a",((INDEX(Historical!$C$7:$C$1190,MATCH(B666,Historical!$B$7:$B$1192,0))/INDEX(Historical!$M$7:$M$1190,MATCH(B666,Historical!$B$7:$B$1192,0)))^(1/10)-1)*100)</f>
        <v>13.418288033555292</v>
      </c>
      <c r="W666" s="475">
        <f t="shared" si="177"/>
        <v>1.1081768003875243</v>
      </c>
      <c r="X666" s="476">
        <f t="shared" si="178"/>
        <v>2.0286269440250355</v>
      </c>
      <c r="Y666" s="574"/>
      <c r="Z666" s="430" t="str">
        <f t="shared" si="179"/>
        <v>n/a</v>
      </c>
      <c r="AA666" s="581" t="str">
        <f t="shared" si="180"/>
        <v>n/a</v>
      </c>
      <c r="AB666" s="406">
        <v>12</v>
      </c>
      <c r="AC666" s="568">
        <v>-0.53</v>
      </c>
      <c r="AD666" s="568" t="s">
        <v>135</v>
      </c>
      <c r="AE666" s="568">
        <v>0.96</v>
      </c>
      <c r="AF666" s="568">
        <v>1.1000000000000001</v>
      </c>
      <c r="AG666" s="568">
        <v>-0.64</v>
      </c>
      <c r="AH666" s="568">
        <v>-99.039999999999992</v>
      </c>
      <c r="AI666" s="568">
        <v>5688.63</v>
      </c>
      <c r="AJ666" s="568">
        <v>7.33</v>
      </c>
      <c r="AK666" s="568">
        <v>-5.9499999999999993</v>
      </c>
      <c r="AL666" s="576">
        <v>11260</v>
      </c>
      <c r="AM666" s="571">
        <v>74.31</v>
      </c>
      <c r="AN666" s="568">
        <v>0.54</v>
      </c>
      <c r="AO666" s="510" t="str">
        <f t="shared" si="181"/>
        <v>n/a</v>
      </c>
      <c r="AP666" s="511">
        <f t="shared" si="182"/>
        <v>17.283864194761584</v>
      </c>
      <c r="AQ666" s="582" t="str">
        <f t="shared" si="183"/>
        <v>n/a</v>
      </c>
      <c r="AR666" s="430">
        <f>INDEX(Historical!$C$7:$C$1190,MATCH(B666,Historical!$B$7:$B$1214,0))*IF(AH666="n/a",1.03,IF(AH666&lt;0,1.01,IF(AH666&gt;10,1.1,(1+AH666/100))))</f>
        <v>2.0705</v>
      </c>
      <c r="AS666" s="581">
        <f t="shared" si="184"/>
        <v>2.2775500000000002</v>
      </c>
      <c r="AT666" s="581">
        <f t="shared" si="185"/>
        <v>2.3003255</v>
      </c>
      <c r="AU666" s="581">
        <f t="shared" si="185"/>
        <v>2.3233287549999999</v>
      </c>
      <c r="AV666" s="581">
        <f t="shared" si="185"/>
        <v>2.34656204255</v>
      </c>
      <c r="AW666" s="430">
        <f t="shared" si="186"/>
        <v>11.31826629755</v>
      </c>
      <c r="AX666" s="516">
        <f t="shared" si="187"/>
        <v>12.888028122921888</v>
      </c>
      <c r="AY666" s="606">
        <v>0.91</v>
      </c>
      <c r="AZ666" s="571">
        <v>28.110000000000003</v>
      </c>
      <c r="BA666" s="571">
        <v>-42.059999999999995</v>
      </c>
      <c r="BB666" s="571">
        <v>7.22</v>
      </c>
      <c r="BC666" s="571">
        <v>-10.34</v>
      </c>
      <c r="BD666" s="591"/>
      <c r="BE666" s="421">
        <v>2004</v>
      </c>
      <c r="BF666" s="421">
        <f t="shared" si="173"/>
        <v>2</v>
      </c>
      <c r="BG666" s="578">
        <v>-0.32</v>
      </c>
      <c r="BH666" t="s">
        <v>3876</v>
      </c>
      <c r="BI666" t="s">
        <v>3877</v>
      </c>
    </row>
    <row r="667" spans="1:61" s="8" customFormat="1" ht="12.75" customHeight="1" x14ac:dyDescent="0.25">
      <c r="A667" s="8" t="s">
        <v>4310</v>
      </c>
      <c r="B667" s="409" t="s">
        <v>4686</v>
      </c>
      <c r="C667" s="734" t="s">
        <v>3656</v>
      </c>
      <c r="D667" s="734" t="s">
        <v>498</v>
      </c>
      <c r="E667" s="504">
        <v>32</v>
      </c>
      <c r="F667" s="33">
        <v>105</v>
      </c>
      <c r="G667" s="33" t="s">
        <v>105</v>
      </c>
      <c r="H667" s="33" t="s">
        <v>105</v>
      </c>
      <c r="I667" s="568">
        <v>40.58</v>
      </c>
      <c r="J667" s="430">
        <f t="shared" si="174"/>
        <v>3.4992607195662893</v>
      </c>
      <c r="K667" s="579">
        <v>0.35499999999999998</v>
      </c>
      <c r="L667" s="406">
        <v>4</v>
      </c>
      <c r="M667" s="423">
        <f t="shared" si="175"/>
        <v>1.42</v>
      </c>
      <c r="N667" s="183" t="s">
        <v>407</v>
      </c>
      <c r="O667" s="506">
        <v>0.35249999999999998</v>
      </c>
      <c r="P667" s="422">
        <v>45846</v>
      </c>
      <c r="Q667" s="422">
        <v>45862</v>
      </c>
      <c r="R667" s="423">
        <f t="shared" si="176"/>
        <v>0.70921985815602906</v>
      </c>
      <c r="S667" s="474">
        <f>IF(INDEX(Historical!$D$7:$D$1190,MATCH(B667,Historical!$B$7:$B$1192,0))=0,"n/a",(INDEX(Historical!$C$7:$C$1190,MATCH(B667,Historical!$B$7:$B$1192,0))/INDEX(Historical!$D$7:$D$1190,MATCH(B667,Historical!$B$7:$B$1192,0))-1)*100)</f>
        <v>0.71684587813620748</v>
      </c>
      <c r="T667" s="474">
        <f>IF(INDEX(Historical!$F$7:$F$1190,MATCH(B667,Historical!$B$7:$B$1192,0))=0,"n/a",((INDEX(Historical!$C$7:$C$1190,MATCH(B667,Historical!$B$7:$B$1192,0))/INDEX(Historical!$F$7:$F$1190,MATCH(B667,Historical!$B$7:$B$1192,0)))^(1/3)-1)*100)</f>
        <v>0.72204666540154339</v>
      </c>
      <c r="U667" s="474">
        <f>IF(INDEX(Historical!$H$7:$H$1190,MATCH(B667,Historical!$B$7:$B$1192,0))=0,"n/a",((INDEX(Historical!$C$7:$C$1190,MATCH(B667,Historical!$B$7:$B$1192,0))/INDEX(Historical!$H$7:$H$1190,MATCH(B667,Historical!$B$7:$B$1192,0)))^(1/5)-1)*100)</f>
        <v>0.95185537647632934</v>
      </c>
      <c r="V667" s="474">
        <f>IF(INDEX(Historical!$M$7:$M$1190,MATCH(B667,Historical!$B$7:$B$1192,0))=0,"n/a",((INDEX(Historical!$C$7:$C$1190,MATCH(B667,Historical!$B$7:$B$1192,0))/INDEX(Historical!$M$7:$M$1190,MATCH(B667,Historical!$B$7:$B$1192,0)))^(1/10)-1)*100)</f>
        <v>2.6656726371641959</v>
      </c>
      <c r="W667" s="475">
        <f t="shared" si="177"/>
        <v>0.35707887127840837</v>
      </c>
      <c r="X667" s="476" t="str">
        <f t="shared" si="178"/>
        <v>n/a</v>
      </c>
      <c r="Y667" s="574" t="s">
        <v>617</v>
      </c>
      <c r="Z667" s="430">
        <f t="shared" si="179"/>
        <v>92.20779220779221</v>
      </c>
      <c r="AA667" s="581">
        <f t="shared" si="180"/>
        <v>26.350649350649348</v>
      </c>
      <c r="AB667" s="406">
        <v>4</v>
      </c>
      <c r="AC667" s="568">
        <v>1.54</v>
      </c>
      <c r="AD667" s="568" t="s">
        <v>135</v>
      </c>
      <c r="AE667" s="568">
        <v>1.29</v>
      </c>
      <c r="AF667" s="568">
        <v>2.88</v>
      </c>
      <c r="AG667" s="568">
        <v>11.28</v>
      </c>
      <c r="AH667" s="568">
        <v>-10.16</v>
      </c>
      <c r="AI667" s="568">
        <v>11.93</v>
      </c>
      <c r="AJ667" s="568" t="s">
        <v>135</v>
      </c>
      <c r="AK667" s="568" t="s">
        <v>135</v>
      </c>
      <c r="AL667" s="576">
        <v>2170</v>
      </c>
      <c r="AM667" s="571">
        <v>21.82</v>
      </c>
      <c r="AN667" s="568">
        <v>1.22</v>
      </c>
      <c r="AO667" s="510">
        <f t="shared" si="181"/>
        <v>-21.89953325460673</v>
      </c>
      <c r="AP667" s="511">
        <f t="shared" si="182"/>
        <v>4.4511160960426182</v>
      </c>
      <c r="AQ667" s="582">
        <f t="shared" si="183"/>
        <v>83.654107410727846</v>
      </c>
      <c r="AR667" s="430">
        <f>INDEX(Historical!$C$7:$C$1190,MATCH(B667,Historical!$B$7:$B$1214,0))*IF(AH667="n/a",1.03,IF(AH667&lt;0,1.01,IF(AH667&gt;10,1.1,(1+AH667/100))))</f>
        <v>1.4190500000000001</v>
      </c>
      <c r="AS667" s="581">
        <f t="shared" si="184"/>
        <v>1.5609550000000003</v>
      </c>
      <c r="AT667" s="581">
        <f t="shared" ref="AT667:AV686" si="188">IF($AK667="n/a",1.03*AS667,IF($AK667&lt;0,1.01*AS667,IF($AK667&gt;10,1.1*AS667,(1+$AK667/100)*AS667)))</f>
        <v>1.6077836500000005</v>
      </c>
      <c r="AU667" s="581">
        <f t="shared" si="188"/>
        <v>1.6560171595000006</v>
      </c>
      <c r="AV667" s="581">
        <f t="shared" si="188"/>
        <v>1.7056976742850007</v>
      </c>
      <c r="AW667" s="430">
        <f t="shared" si="186"/>
        <v>7.9495034837850023</v>
      </c>
      <c r="AX667" s="516">
        <f t="shared" si="187"/>
        <v>19.589707944270582</v>
      </c>
      <c r="AY667" s="606">
        <v>1.03</v>
      </c>
      <c r="AZ667" s="571">
        <v>11.18</v>
      </c>
      <c r="BA667" s="571">
        <v>-24.8</v>
      </c>
      <c r="BB667" s="571">
        <v>-0.53</v>
      </c>
      <c r="BC667" s="571">
        <v>-5.29</v>
      </c>
      <c r="BD667" s="591"/>
      <c r="BE667" s="421">
        <v>1994</v>
      </c>
      <c r="BF667" s="421">
        <f t="shared" si="173"/>
        <v>3</v>
      </c>
      <c r="BG667" s="578">
        <v>3.11</v>
      </c>
      <c r="BH667" t="s">
        <v>3876</v>
      </c>
      <c r="BI667" t="s">
        <v>3877</v>
      </c>
    </row>
    <row r="668" spans="1:61" s="8" customFormat="1" ht="12.75" customHeight="1" x14ac:dyDescent="0.25">
      <c r="A668" s="95" t="s">
        <v>4580</v>
      </c>
      <c r="B668" s="409" t="s">
        <v>804</v>
      </c>
      <c r="C668" s="734" t="s">
        <v>111</v>
      </c>
      <c r="D668" s="734" t="s">
        <v>3638</v>
      </c>
      <c r="E668" s="504">
        <v>22</v>
      </c>
      <c r="F668" s="33">
        <v>172</v>
      </c>
      <c r="G668" s="33" t="s">
        <v>36</v>
      </c>
      <c r="H668" s="33" t="s">
        <v>114</v>
      </c>
      <c r="I668" s="573">
        <v>226.39</v>
      </c>
      <c r="J668" s="430">
        <f t="shared" si="174"/>
        <v>1.4576615574892884</v>
      </c>
      <c r="K668" s="575">
        <v>0.82499999999999996</v>
      </c>
      <c r="L668" s="406">
        <v>4</v>
      </c>
      <c r="M668" s="423">
        <f t="shared" si="175"/>
        <v>3.3</v>
      </c>
      <c r="N668" s="183" t="s">
        <v>3351</v>
      </c>
      <c r="O668" s="505">
        <v>0.75</v>
      </c>
      <c r="P668" s="422">
        <v>45730</v>
      </c>
      <c r="Q668" s="422">
        <v>45744</v>
      </c>
      <c r="R668" s="423">
        <f t="shared" si="176"/>
        <v>9.9999999999999929</v>
      </c>
      <c r="S668" s="474">
        <f>IF(INDEX(Historical!$D$7:$D$1190,MATCH(B668,Historical!$B$7:$B$1192,0))=0,"n/a",(INDEX(Historical!$C$7:$C$1190,MATCH(B668,Historical!$B$7:$B$1192,0))/INDEX(Historical!$D$7:$D$1190,MATCH(B668,Historical!$B$7:$B$1192,0))-1)*100)</f>
        <v>7.1428571428571397</v>
      </c>
      <c r="T668" s="474">
        <f>IF(INDEX(Historical!$F$7:$F$1190,MATCH(B668,Historical!$B$7:$B$1192,0))=0,"n/a",((INDEX(Historical!$C$7:$C$1190,MATCH(B668,Historical!$B$7:$B$1192,0))/INDEX(Historical!$F$7:$F$1190,MATCH(B668,Historical!$B$7:$B$1192,0)))^(1/3)-1)*100)</f>
        <v>9.2608243623279343</v>
      </c>
      <c r="U668" s="474">
        <f>IF(INDEX(Historical!$H$7:$H$1190,MATCH(B668,Historical!$B$7:$B$1192,0))=0,"n/a",((INDEX(Historical!$C$7:$C$1190,MATCH(B668,Historical!$B$7:$B$1192,0))/INDEX(Historical!$H$7:$H$1190,MATCH(B668,Historical!$B$7:$B$1192,0)))^(1/5)-1)*100)</f>
        <v>7.9129285785831449</v>
      </c>
      <c r="V668" s="474">
        <f>IF(INDEX(Historical!$M$7:$M$1190,MATCH(B668,Historical!$B$7:$B$1192,0))=0,"n/a",((INDEX(Historical!$C$7:$C$1190,MATCH(B668,Historical!$B$7:$B$1192,0))/INDEX(Historical!$M$7:$M$1190,MATCH(B668,Historical!$B$7:$B$1192,0)))^(1/10)-1)*100)</f>
        <v>7.1773462536293131</v>
      </c>
      <c r="W668" s="475">
        <f t="shared" si="177"/>
        <v>1.1024866711121644</v>
      </c>
      <c r="X668" s="476">
        <f t="shared" si="178"/>
        <v>0.67344073009218253</v>
      </c>
      <c r="Y668" s="449"/>
      <c r="Z668" s="430">
        <f t="shared" si="179"/>
        <v>48.961424332344208</v>
      </c>
      <c r="AA668" s="581">
        <f t="shared" si="180"/>
        <v>33.589020771513347</v>
      </c>
      <c r="AB668" s="406">
        <v>12</v>
      </c>
      <c r="AC668" s="568">
        <v>6.74</v>
      </c>
      <c r="AD668" s="568">
        <v>3.3</v>
      </c>
      <c r="AE668" s="568">
        <v>3.81</v>
      </c>
      <c r="AF668" s="568">
        <v>9.91</v>
      </c>
      <c r="AG668" s="568">
        <v>32.67</v>
      </c>
      <c r="AH668" s="568">
        <v>4.91</v>
      </c>
      <c r="AI668" s="568">
        <v>12.590000000000002</v>
      </c>
      <c r="AJ668" s="568">
        <v>11.75</v>
      </c>
      <c r="AK668" s="568">
        <v>10.18</v>
      </c>
      <c r="AL668" s="576">
        <v>91200</v>
      </c>
      <c r="AM668" s="571">
        <v>0.25</v>
      </c>
      <c r="AN668" s="568">
        <v>2.61</v>
      </c>
      <c r="AO668" s="510">
        <f t="shared" si="181"/>
        <v>-24.218430635440914</v>
      </c>
      <c r="AP668" s="511">
        <f t="shared" si="182"/>
        <v>9.3705901360724333</v>
      </c>
      <c r="AQ668" s="582">
        <f t="shared" si="183"/>
        <v>284.63096070314077</v>
      </c>
      <c r="AR668" s="430">
        <f>INDEX(Historical!$C$7:$C$1190,MATCH(B668,Historical!$B$7:$B$1214,0))*IF(AH668="n/a",1.03,IF(AH668&lt;0,1.01,IF(AH668&gt;10,1.1,(1+AH668/100))))</f>
        <v>3.1472999999999995</v>
      </c>
      <c r="AS668" s="581">
        <f t="shared" si="184"/>
        <v>3.4620299999999999</v>
      </c>
      <c r="AT668" s="581">
        <f t="shared" si="188"/>
        <v>3.8082330000000004</v>
      </c>
      <c r="AU668" s="581">
        <f t="shared" si="188"/>
        <v>4.1890563000000007</v>
      </c>
      <c r="AV668" s="581">
        <f t="shared" si="188"/>
        <v>4.607961930000001</v>
      </c>
      <c r="AW668" s="430">
        <f t="shared" si="186"/>
        <v>19.214581230000004</v>
      </c>
      <c r="AX668" s="516">
        <f t="shared" si="187"/>
        <v>8.4873807279473503</v>
      </c>
      <c r="AY668" s="606">
        <v>0.64</v>
      </c>
      <c r="AZ668" s="571">
        <v>13.370000000000001</v>
      </c>
      <c r="BA668" s="571">
        <v>-6.67</v>
      </c>
      <c r="BB668" s="571">
        <v>-0.96</v>
      </c>
      <c r="BC668" s="571">
        <v>0.45999999999999996</v>
      </c>
      <c r="BD668" s="591"/>
      <c r="BE668" s="421">
        <v>2004</v>
      </c>
      <c r="BF668" s="421">
        <f t="shared" si="173"/>
        <v>2</v>
      </c>
      <c r="BG668" s="578">
        <v>6.83</v>
      </c>
      <c r="BH668" t="s">
        <v>3876</v>
      </c>
      <c r="BI668" t="s">
        <v>3877</v>
      </c>
    </row>
    <row r="669" spans="1:61" s="8" customFormat="1" ht="12.75" customHeight="1" x14ac:dyDescent="0.25">
      <c r="A669" s="577" t="s">
        <v>4661</v>
      </c>
      <c r="B669" s="409" t="s">
        <v>2862</v>
      </c>
      <c r="C669" s="734" t="s">
        <v>177</v>
      </c>
      <c r="D669" s="734" t="s">
        <v>3650</v>
      </c>
      <c r="E669" s="504">
        <v>8</v>
      </c>
      <c r="F669" s="33">
        <v>577</v>
      </c>
      <c r="G669" s="33" t="s">
        <v>105</v>
      </c>
      <c r="H669" s="33" t="s">
        <v>105</v>
      </c>
      <c r="I669" s="573">
        <v>57.88</v>
      </c>
      <c r="J669" s="430">
        <f t="shared" si="174"/>
        <v>3.455425017277125</v>
      </c>
      <c r="K669" s="575">
        <v>0.5</v>
      </c>
      <c r="L669" s="406">
        <v>4</v>
      </c>
      <c r="M669" s="423">
        <f t="shared" si="175"/>
        <v>2</v>
      </c>
      <c r="N669" s="183" t="s">
        <v>311</v>
      </c>
      <c r="O669" s="505">
        <v>0.47499999999999998</v>
      </c>
      <c r="P669" s="422">
        <v>45730</v>
      </c>
      <c r="Q669" s="422">
        <v>45747</v>
      </c>
      <c r="R669" s="423">
        <f t="shared" si="176"/>
        <v>5.2631578947368478</v>
      </c>
      <c r="S669" s="474">
        <f>IF(INDEX(Historical!$D$7:$D$1190,MATCH(B669,Historical!$B$7:$B$1192,0))=0,"n/a",(INDEX(Historical!$C$7:$C$1190,MATCH(B669,Historical!$B$7:$B$1192,0))/INDEX(Historical!$D$7:$D$1190,MATCH(B669,Historical!$B$7:$B$1192,0))-1)*100)</f>
        <v>6.1452513966480327</v>
      </c>
      <c r="T669" s="474">
        <f>IF(INDEX(Historical!$F$7:$F$1190,MATCH(B669,Historical!$B$7:$B$1192,0))=0,"n/a",((INDEX(Historical!$C$7:$C$1190,MATCH(B669,Historical!$B$7:$B$1192,0))/INDEX(Historical!$F$7:$F$1190,MATCH(B669,Historical!$B$7:$B$1192,0)))^(1/3)-1)*100)</f>
        <v>5.0275539286758431</v>
      </c>
      <c r="U669" s="474">
        <f>IF(INDEX(Historical!$H$7:$H$1190,MATCH(B669,Historical!$B$7:$B$1192,0))=0,"n/a",((INDEX(Historical!$C$7:$C$1190,MATCH(B669,Historical!$B$7:$B$1192,0))/INDEX(Historical!$H$7:$H$1190,MATCH(B669,Historical!$B$7:$B$1192,0)))^(1/5)-1)*100)</f>
        <v>4.5639552591273169</v>
      </c>
      <c r="V669" s="474">
        <f>IF(INDEX(Historical!$M$7:$M$1190,MATCH(B669,Historical!$B$7:$B$1192,0))=0,"n/a",((INDEX(Historical!$C$7:$C$1190,MATCH(B669,Historical!$B$7:$B$1192,0))/INDEX(Historical!$M$7:$M$1190,MATCH(B669,Historical!$B$7:$B$1192,0)))^(1/10)-1)*100)</f>
        <v>-0.29769862333821617</v>
      </c>
      <c r="W669" s="475" t="str">
        <f t="shared" si="177"/>
        <v>n/a</v>
      </c>
      <c r="X669" s="476">
        <f t="shared" si="178"/>
        <v>0.21630119711503873</v>
      </c>
      <c r="Y669" s="451"/>
      <c r="Z669" s="430">
        <f t="shared" si="179"/>
        <v>101.01010101010101</v>
      </c>
      <c r="AA669" s="581">
        <f t="shared" si="180"/>
        <v>29.232323232323235</v>
      </c>
      <c r="AB669" s="406">
        <v>12</v>
      </c>
      <c r="AC669" s="568">
        <v>1.98</v>
      </c>
      <c r="AD669" s="568">
        <v>2.37</v>
      </c>
      <c r="AE669" s="568">
        <v>6.23</v>
      </c>
      <c r="AF669" s="568">
        <v>5.7</v>
      </c>
      <c r="AG669" s="568">
        <v>19.64</v>
      </c>
      <c r="AH669" s="568">
        <v>11.559999999999999</v>
      </c>
      <c r="AI669" s="568">
        <v>13.03</v>
      </c>
      <c r="AJ669" s="568">
        <v>21.099999999999998</v>
      </c>
      <c r="AK669" s="568">
        <v>12.31</v>
      </c>
      <c r="AL669" s="576">
        <v>70680</v>
      </c>
      <c r="AM669" s="571">
        <v>0.47000000000000003</v>
      </c>
      <c r="AN669" s="568">
        <v>2.2999999999999998</v>
      </c>
      <c r="AO669" s="510">
        <f t="shared" si="181"/>
        <v>-21.212942955918791</v>
      </c>
      <c r="AP669" s="511">
        <f t="shared" si="182"/>
        <v>8.0193802764044424</v>
      </c>
      <c r="AQ669" s="582">
        <f t="shared" si="183"/>
        <v>172.13088552242445</v>
      </c>
      <c r="AR669" s="430">
        <f>INDEX(Historical!$C$7:$C$1190,MATCH(B669,Historical!$B$7:$B$1214,0))*IF(AH669="n/a",1.03,IF(AH669&lt;0,1.01,IF(AH669&gt;10,1.1,(1+AH669/100))))</f>
        <v>2.09</v>
      </c>
      <c r="AS669" s="581">
        <f t="shared" si="184"/>
        <v>2.2989999999999999</v>
      </c>
      <c r="AT669" s="581">
        <f t="shared" si="188"/>
        <v>2.5289000000000001</v>
      </c>
      <c r="AU669" s="581">
        <f t="shared" si="188"/>
        <v>2.7817900000000004</v>
      </c>
      <c r="AV669" s="581">
        <f t="shared" si="188"/>
        <v>3.0599690000000006</v>
      </c>
      <c r="AW669" s="430">
        <f t="shared" si="186"/>
        <v>12.759659000000001</v>
      </c>
      <c r="AX669" s="516">
        <f t="shared" si="187"/>
        <v>22.045022460262615</v>
      </c>
      <c r="AY669" s="606">
        <v>0.67</v>
      </c>
      <c r="AZ669" s="571">
        <v>31.61</v>
      </c>
      <c r="BA669" s="571">
        <v>-8.7800000000000011</v>
      </c>
      <c r="BB669" s="571">
        <v>-1.26</v>
      </c>
      <c r="BC669" s="571">
        <v>0.21</v>
      </c>
      <c r="BD669" s="591"/>
      <c r="BE669" s="421">
        <v>2018</v>
      </c>
      <c r="BF669" s="421">
        <f t="shared" si="173"/>
        <v>1</v>
      </c>
      <c r="BG669" s="578">
        <v>4.4799999999999995</v>
      </c>
      <c r="BH669" t="s">
        <v>3876</v>
      </c>
      <c r="BI669" t="s">
        <v>3877</v>
      </c>
    </row>
    <row r="670" spans="1:61" s="8" customFormat="1" ht="12.75" customHeight="1" x14ac:dyDescent="0.25">
      <c r="A670" s="577" t="s">
        <v>4926</v>
      </c>
      <c r="B670" s="409" t="s">
        <v>4922</v>
      </c>
      <c r="C670" s="734" t="s">
        <v>3656</v>
      </c>
      <c r="D670" s="734" t="s">
        <v>1655</v>
      </c>
      <c r="E670" s="504">
        <v>6</v>
      </c>
      <c r="F670" s="33">
        <v>652</v>
      </c>
      <c r="G670" s="33" t="s">
        <v>105</v>
      </c>
      <c r="H670" s="33" t="s">
        <v>105</v>
      </c>
      <c r="I670" s="573">
        <v>33.35</v>
      </c>
      <c r="J670" s="430">
        <f t="shared" si="174"/>
        <v>2.2788605697151425</v>
      </c>
      <c r="K670" s="575">
        <v>0.19</v>
      </c>
      <c r="L670" s="406">
        <v>4</v>
      </c>
      <c r="M670" s="423">
        <f t="shared" si="175"/>
        <v>0.76</v>
      </c>
      <c r="N670" s="183" t="s">
        <v>3623</v>
      </c>
      <c r="O670" s="505">
        <v>0.18</v>
      </c>
      <c r="P670" s="422">
        <v>45889</v>
      </c>
      <c r="Q670" s="422">
        <v>45903</v>
      </c>
      <c r="R670" s="423">
        <f t="shared" si="176"/>
        <v>5.5555555555555607</v>
      </c>
      <c r="S670" s="474">
        <f>IF(INDEX(Historical!$D$7:$D$1190,MATCH(B670,Historical!$B$7:$B$1192,0))=0,"n/a",(INDEX(Historical!$C$7:$C$1190,MATCH(B670,Historical!$B$7:$B$1192,0))/INDEX(Historical!$D$7:$D$1190,MATCH(B670,Historical!$B$7:$B$1192,0))-1)*100)</f>
        <v>6.0606060606060552</v>
      </c>
      <c r="T670" s="474">
        <f>IF(INDEX(Historical!$F$7:$F$1190,MATCH(B670,Historical!$B$7:$B$1192,0))=0,"n/a",((INDEX(Historical!$C$7:$C$1190,MATCH(B670,Historical!$B$7:$B$1192,0))/INDEX(Historical!$F$7:$F$1190,MATCH(B670,Historical!$B$7:$B$1192,0)))^(1/3)-1)*100)</f>
        <v>9.0355436729529828</v>
      </c>
      <c r="U670" s="474" t="str">
        <f>IF(INDEX(Historical!$H$7:$H$1190,MATCH(B670,Historical!$B$7:$B$1192,0))=0,"n/a",((INDEX(Historical!$C$7:$C$1190,MATCH(B670,Historical!$B$7:$B$1192,0))/INDEX(Historical!$H$7:$H$1190,MATCH(B670,Historical!$B$7:$B$1192,0)))^(1/5)-1)*100)</f>
        <v>n/a</v>
      </c>
      <c r="V670" s="474" t="str">
        <f>IF(INDEX(Historical!$M$7:$M$1190,MATCH(B670,Historical!$B$7:$B$1192,0))=0,"n/a",((INDEX(Historical!$C$7:$C$1190,MATCH(B670,Historical!$B$7:$B$1192,0))/INDEX(Historical!$M$7:$M$1190,MATCH(B670,Historical!$B$7:$B$1192,0)))^(1/10)-1)*100)</f>
        <v>n/a</v>
      </c>
      <c r="W670" s="475" t="str">
        <f t="shared" si="177"/>
        <v>n/a</v>
      </c>
      <c r="X670" s="476" t="str">
        <f t="shared" si="178"/>
        <v>n/a</v>
      </c>
      <c r="Y670" s="449"/>
      <c r="Z670" s="430">
        <f t="shared" si="179"/>
        <v>133.33333333333334</v>
      </c>
      <c r="AA670" s="581">
        <f t="shared" si="180"/>
        <v>58.508771929824569</v>
      </c>
      <c r="AB670" s="406">
        <v>9</v>
      </c>
      <c r="AC670" s="568">
        <v>0.56999999999999995</v>
      </c>
      <c r="AD670" s="568">
        <v>8.2100000000000009</v>
      </c>
      <c r="AE670" s="568">
        <v>2.69</v>
      </c>
      <c r="AF670" s="568">
        <v>29.51</v>
      </c>
      <c r="AG670" s="568">
        <v>54.66</v>
      </c>
      <c r="AH670" s="568">
        <v>-24.169999999999998</v>
      </c>
      <c r="AI670" s="568">
        <v>41.18</v>
      </c>
      <c r="AJ670" s="568">
        <v>10.549999999999999</v>
      </c>
      <c r="AK670" s="568">
        <v>7.19</v>
      </c>
      <c r="AL670" s="576">
        <v>17380</v>
      </c>
      <c r="AM670" s="571">
        <v>72.56</v>
      </c>
      <c r="AN670" s="568">
        <v>7.84</v>
      </c>
      <c r="AO670" s="510" t="str">
        <f t="shared" si="181"/>
        <v>n/a</v>
      </c>
      <c r="AP670" s="511" t="str">
        <f t="shared" si="182"/>
        <v>n/a</v>
      </c>
      <c r="AQ670" s="582">
        <f t="shared" si="183"/>
        <v>775.99945703918308</v>
      </c>
      <c r="AR670" s="430">
        <f>INDEX(Historical!$C$7:$C$1190,MATCH(B670,Historical!$B$7:$B$1214,0))*IF(AH670="n/a",1.03,IF(AH670&lt;0,1.01,IF(AH670&gt;10,1.1,(1+AH670/100))))</f>
        <v>0.70699999999999996</v>
      </c>
      <c r="AS670" s="581">
        <f t="shared" si="184"/>
        <v>0.77770000000000006</v>
      </c>
      <c r="AT670" s="581">
        <f t="shared" si="188"/>
        <v>0.83361663000000008</v>
      </c>
      <c r="AU670" s="581">
        <f t="shared" si="188"/>
        <v>0.89355366569700012</v>
      </c>
      <c r="AV670" s="581">
        <f t="shared" si="188"/>
        <v>0.95780017426061448</v>
      </c>
      <c r="AW670" s="430">
        <f t="shared" si="186"/>
        <v>4.1696704699576141</v>
      </c>
      <c r="AX670" s="516">
        <f t="shared" si="187"/>
        <v>12.502760029857912</v>
      </c>
      <c r="AY670" s="606">
        <v>1.31</v>
      </c>
      <c r="AZ670" s="571">
        <v>30.48</v>
      </c>
      <c r="BA670" s="571">
        <v>-8.98</v>
      </c>
      <c r="BB670" s="571">
        <v>9.3000000000000007</v>
      </c>
      <c r="BC670" s="571">
        <v>8.6</v>
      </c>
      <c r="BD670" s="591"/>
      <c r="BE670" s="421">
        <v>2020</v>
      </c>
      <c r="BF670" s="421">
        <f t="shared" si="173"/>
        <v>1</v>
      </c>
      <c r="BG670" s="578">
        <v>3.15</v>
      </c>
      <c r="BH670" t="s">
        <v>3876</v>
      </c>
      <c r="BI670" t="s">
        <v>3877</v>
      </c>
    </row>
    <row r="671" spans="1:61" s="8" customFormat="1" ht="12.75" customHeight="1" x14ac:dyDescent="0.25">
      <c r="A671" s="477" t="s">
        <v>4582</v>
      </c>
      <c r="B671" s="409" t="s">
        <v>3232</v>
      </c>
      <c r="C671" s="734" t="s">
        <v>111</v>
      </c>
      <c r="D671" s="734" t="s">
        <v>1146</v>
      </c>
      <c r="E671" s="504">
        <v>12</v>
      </c>
      <c r="F671" s="33">
        <v>463</v>
      </c>
      <c r="G671" s="33" t="s">
        <v>105</v>
      </c>
      <c r="H671" s="33" t="s">
        <v>105</v>
      </c>
      <c r="I671" s="395">
        <v>143.97</v>
      </c>
      <c r="J671" s="430">
        <f t="shared" si="174"/>
        <v>0.50010418837257764</v>
      </c>
      <c r="K671" s="8">
        <v>0.18</v>
      </c>
      <c r="L671" s="33">
        <v>4</v>
      </c>
      <c r="M671" s="423">
        <f t="shared" si="175"/>
        <v>0.72</v>
      </c>
      <c r="N671" s="33" t="s">
        <v>495</v>
      </c>
      <c r="O671" s="409">
        <v>0.16</v>
      </c>
      <c r="P671" s="422">
        <v>45807</v>
      </c>
      <c r="Q671" s="422">
        <v>45824</v>
      </c>
      <c r="R671" s="423">
        <f t="shared" si="176"/>
        <v>12.499999999999993</v>
      </c>
      <c r="S671" s="474">
        <f>IF(INDEX(Historical!$D$7:$D$1190,MATCH(B671,Historical!$B$7:$B$1192,0))=0,"n/a",(INDEX(Historical!$C$7:$C$1190,MATCH(B671,Historical!$B$7:$B$1192,0))/INDEX(Historical!$D$7:$D$1190,MATCH(B671,Historical!$B$7:$B$1192,0))-1)*100)</f>
        <v>14.814814814814813</v>
      </c>
      <c r="T671" s="474">
        <f>IF(INDEX(Historical!$F$7:$F$1190,MATCH(B671,Historical!$B$7:$B$1192,0))=0,"n/a",((INDEX(Historical!$C$7:$C$1190,MATCH(B671,Historical!$B$7:$B$1192,0))/INDEX(Historical!$F$7:$F$1190,MATCH(B671,Historical!$B$7:$B$1192,0)))^(1/3)-1)*100)</f>
        <v>13.862522184714066</v>
      </c>
      <c r="U671" s="474">
        <f>IF(INDEX(Historical!$H$7:$H$1190,MATCH(B671,Historical!$B$7:$B$1192,0))=0,"n/a",((INDEX(Historical!$C$7:$C$1190,MATCH(B671,Historical!$B$7:$B$1192,0))/INDEX(Historical!$H$7:$H$1190,MATCH(B671,Historical!$B$7:$B$1192,0)))^(1/5)-1)*100)</f>
        <v>12.115260160214426</v>
      </c>
      <c r="V671" s="474">
        <f>IF(INDEX(Historical!$M$7:$M$1190,MATCH(B671,Historical!$B$7:$B$1192,0))=0,"n/a",((INDEX(Historical!$C$7:$C$1190,MATCH(B671,Historical!$B$7:$B$1192,0))/INDEX(Historical!$M$7:$M$1190,MATCH(B671,Historical!$B$7:$B$1192,0)))^(1/10)-1)*100)</f>
        <v>31.532528806926251</v>
      </c>
      <c r="W671" s="475">
        <f t="shared" si="177"/>
        <v>0.38421467032968376</v>
      </c>
      <c r="X671" s="476" t="str">
        <f t="shared" si="178"/>
        <v>n/a</v>
      </c>
      <c r="Y671" s="449"/>
      <c r="Z671" s="430">
        <f t="shared" si="179"/>
        <v>12.996389891696749</v>
      </c>
      <c r="AA671" s="581">
        <f t="shared" si="180"/>
        <v>25.987364620938628</v>
      </c>
      <c r="AB671" s="406">
        <v>3</v>
      </c>
      <c r="AC671" s="578">
        <v>5.54</v>
      </c>
      <c r="AD671" s="578">
        <v>3.74</v>
      </c>
      <c r="AE671" s="568">
        <v>3.84</v>
      </c>
      <c r="AF671" s="568">
        <v>6.23</v>
      </c>
      <c r="AG671" s="568">
        <v>27.68</v>
      </c>
      <c r="AH671" s="568">
        <v>-3.2</v>
      </c>
      <c r="AI671" s="568">
        <v>11.99</v>
      </c>
      <c r="AJ671" s="457" t="s">
        <v>135</v>
      </c>
      <c r="AK671" s="457">
        <v>6.9500000000000011</v>
      </c>
      <c r="AL671" s="578">
        <v>11190</v>
      </c>
      <c r="AM671" s="578">
        <v>8.3000000000000007</v>
      </c>
      <c r="AN671" s="578">
        <v>0.81</v>
      </c>
      <c r="AO671" s="510">
        <f t="shared" si="181"/>
        <v>-13.372000272351624</v>
      </c>
      <c r="AP671" s="511">
        <f t="shared" si="182"/>
        <v>12.615364348587004</v>
      </c>
      <c r="AQ671" s="582">
        <f t="shared" si="183"/>
        <v>168.24638888607834</v>
      </c>
      <c r="AR671" s="430">
        <f>INDEX(Historical!$C$7:$C$1190,MATCH(B671,Historical!$B$7:$B$1214,0))*IF(AH671="n/a",1.03,IF(AH671&lt;0,1.01,IF(AH671&gt;10,1.1,(1+AH671/100))))</f>
        <v>0.62619999999999998</v>
      </c>
      <c r="AS671" s="581">
        <f t="shared" si="184"/>
        <v>0.68881999999999999</v>
      </c>
      <c r="AT671" s="581">
        <f t="shared" si="188"/>
        <v>0.7366929900000001</v>
      </c>
      <c r="AU671" s="581">
        <f t="shared" si="188"/>
        <v>0.78789315280500016</v>
      </c>
      <c r="AV671" s="581">
        <f t="shared" si="188"/>
        <v>0.84265172692494772</v>
      </c>
      <c r="AW671" s="430">
        <f t="shared" si="186"/>
        <v>3.6822578697299484</v>
      </c>
      <c r="AX671" s="516">
        <f t="shared" si="187"/>
        <v>2.5576563657219897</v>
      </c>
      <c r="AY671" s="500">
        <v>1.28</v>
      </c>
      <c r="AZ671" s="568">
        <v>53.300000000000004</v>
      </c>
      <c r="BA671" s="568">
        <v>-13.29</v>
      </c>
      <c r="BB671" s="568">
        <v>15.509999999999998</v>
      </c>
      <c r="BC671" s="568">
        <v>21</v>
      </c>
      <c r="BD671" s="591"/>
      <c r="BE671" s="421">
        <v>2014</v>
      </c>
      <c r="BF671" s="421">
        <f t="shared" si="173"/>
        <v>1</v>
      </c>
      <c r="BG671" s="578">
        <v>11.76</v>
      </c>
      <c r="BH671" t="s">
        <v>3876</v>
      </c>
      <c r="BI671" t="s">
        <v>3877</v>
      </c>
    </row>
    <row r="672" spans="1:61" s="8" customFormat="1" ht="12.75" customHeight="1" x14ac:dyDescent="0.25">
      <c r="A672" s="8" t="s">
        <v>4583</v>
      </c>
      <c r="B672" s="409" t="s">
        <v>370</v>
      </c>
      <c r="C672" s="734" t="s">
        <v>127</v>
      </c>
      <c r="D672" s="734" t="s">
        <v>4774</v>
      </c>
      <c r="E672" s="504">
        <v>52</v>
      </c>
      <c r="F672" s="33">
        <v>43</v>
      </c>
      <c r="G672" s="33" t="s">
        <v>36</v>
      </c>
      <c r="H672" s="33" t="s">
        <v>114</v>
      </c>
      <c r="I672" s="568">
        <v>96.98</v>
      </c>
      <c r="J672" s="430">
        <f t="shared" si="174"/>
        <v>0.96927201484842229</v>
      </c>
      <c r="K672" s="575">
        <v>0.23499999999999999</v>
      </c>
      <c r="L672" s="406">
        <v>4</v>
      </c>
      <c r="M672" s="423">
        <f t="shared" si="175"/>
        <v>0.94</v>
      </c>
      <c r="N672" s="183" t="s">
        <v>162</v>
      </c>
      <c r="O672" s="505">
        <v>0.20749999999999999</v>
      </c>
      <c r="P672" s="422">
        <v>45737</v>
      </c>
      <c r="Q672" s="422">
        <v>45754</v>
      </c>
      <c r="R672" s="423">
        <f t="shared" si="176"/>
        <v>13.253012048192769</v>
      </c>
      <c r="S672" s="474">
        <f>IF(INDEX(Historical!$D$7:$D$1190,MATCH(B672,Historical!$B$7:$B$1192,0))=0,"n/a",(INDEX(Historical!$C$7:$C$1190,MATCH(B672,Historical!$B$7:$B$1192,0))/INDEX(Historical!$D$7:$D$1190,MATCH(B672,Historical!$B$7:$B$1192,0))-1)*100)</f>
        <v>7.3788546255506571</v>
      </c>
      <c r="T672" s="474">
        <f>IF(INDEX(Historical!$F$7:$F$1190,MATCH(B672,Historical!$B$7:$B$1192,0))=0,"n/a",((INDEX(Historical!$C$7:$C$1190,MATCH(B672,Historical!$B$7:$B$1192,0))/INDEX(Historical!$F$7:$F$1190,MATCH(B672,Historical!$B$7:$B$1192,0)))^(1/3)-1)*100)</f>
        <v>3.6335009719902667</v>
      </c>
      <c r="U672" s="474">
        <f>IF(INDEX(Historical!$H$7:$H$1190,MATCH(B672,Historical!$B$7:$B$1192,0))=0,"n/a",((INDEX(Historical!$C$7:$C$1190,MATCH(B672,Historical!$B$7:$B$1192,0))/INDEX(Historical!$H$7:$H$1190,MATCH(B672,Historical!$B$7:$B$1192,0)))^(1/5)-1)*100)</f>
        <v>2.9277392425170801</v>
      </c>
      <c r="V672" s="474">
        <f>IF(INDEX(Historical!$M$7:$M$1190,MATCH(B672,Historical!$B$7:$B$1192,0))=0,"n/a",((INDEX(Historical!$C$7:$C$1190,MATCH(B672,Historical!$B$7:$B$1192,0))/INDEX(Historical!$M$7:$M$1190,MATCH(B672,Historical!$B$7:$B$1192,0)))^(1/10)-1)*100)</f>
        <v>2.4686762354686032</v>
      </c>
      <c r="W672" s="475">
        <f t="shared" si="177"/>
        <v>1.1859551286851262</v>
      </c>
      <c r="X672" s="476">
        <f t="shared" si="178"/>
        <v>0.42928727896144875</v>
      </c>
      <c r="Y672" s="405"/>
      <c r="Z672" s="430">
        <f t="shared" si="179"/>
        <v>35.471698113207545</v>
      </c>
      <c r="AA672" s="581">
        <f t="shared" si="180"/>
        <v>36.596226415094343</v>
      </c>
      <c r="AB672" s="406">
        <v>1</v>
      </c>
      <c r="AC672" s="568">
        <v>2.65</v>
      </c>
      <c r="AD672" s="568">
        <v>3.92</v>
      </c>
      <c r="AE672" s="568">
        <v>1.1200000000000001</v>
      </c>
      <c r="AF672" s="568">
        <v>9.24</v>
      </c>
      <c r="AG672" s="568">
        <v>24.46</v>
      </c>
      <c r="AH672" s="568">
        <v>4.0199999999999996</v>
      </c>
      <c r="AI672" s="568">
        <v>12.659999999999998</v>
      </c>
      <c r="AJ672" s="568">
        <v>6.8199999999999994</v>
      </c>
      <c r="AK672" s="568">
        <v>9.33</v>
      </c>
      <c r="AL672" s="576">
        <v>773940</v>
      </c>
      <c r="AM672" s="571">
        <v>45.540000000000006</v>
      </c>
      <c r="AN672" s="568">
        <v>0.72</v>
      </c>
      <c r="AO672" s="510">
        <f t="shared" si="181"/>
        <v>-32.699215157728844</v>
      </c>
      <c r="AP672" s="511">
        <f t="shared" si="182"/>
        <v>3.8970112573655022</v>
      </c>
      <c r="AQ672" s="582">
        <f t="shared" si="183"/>
        <v>287.67061165976213</v>
      </c>
      <c r="AR672" s="430">
        <f>INDEX(Historical!$C$7:$C$1190,MATCH(B672,Historical!$B$7:$B$1214,0))*IF(AH672="n/a",1.03,IF(AH672&lt;0,1.01,IF(AH672&gt;10,1.1,(1+AH672/100))))</f>
        <v>0.84516250000000004</v>
      </c>
      <c r="AS672" s="581">
        <f t="shared" si="184"/>
        <v>0.92967875000000011</v>
      </c>
      <c r="AT672" s="581">
        <f t="shared" si="188"/>
        <v>1.0164177773750001</v>
      </c>
      <c r="AU672" s="581">
        <f t="shared" si="188"/>
        <v>1.1112495560040876</v>
      </c>
      <c r="AV672" s="581">
        <f t="shared" si="188"/>
        <v>1.214929139579269</v>
      </c>
      <c r="AW672" s="430">
        <f t="shared" si="186"/>
        <v>5.117437722958357</v>
      </c>
      <c r="AX672" s="516">
        <f t="shared" si="187"/>
        <v>5.2767969921203921</v>
      </c>
      <c r="AY672" s="606">
        <v>0.65</v>
      </c>
      <c r="AZ672" s="571">
        <v>28.16</v>
      </c>
      <c r="BA672" s="571">
        <v>-7.9</v>
      </c>
      <c r="BB672" s="571">
        <v>-1.1199999999999999</v>
      </c>
      <c r="BC672" s="571">
        <v>2.3800000000000003</v>
      </c>
      <c r="BD672" s="591"/>
      <c r="BE672" s="421">
        <v>1974</v>
      </c>
      <c r="BF672" s="421">
        <f t="shared" si="173"/>
        <v>5</v>
      </c>
      <c r="BG672" s="578">
        <v>8.129999999999999</v>
      </c>
      <c r="BH672" t="s">
        <v>3876</v>
      </c>
      <c r="BI672" t="s">
        <v>3877</v>
      </c>
    </row>
    <row r="673" spans="1:61" s="8" customFormat="1" ht="12.75" customHeight="1" x14ac:dyDescent="0.25">
      <c r="A673" s="88" t="s">
        <v>4584</v>
      </c>
      <c r="B673" s="409" t="s">
        <v>1690</v>
      </c>
      <c r="C673" s="734" t="s">
        <v>122</v>
      </c>
      <c r="D673" s="734" t="s">
        <v>3669</v>
      </c>
      <c r="E673" s="504">
        <v>15</v>
      </c>
      <c r="F673" s="33">
        <v>325</v>
      </c>
      <c r="G673" s="33" t="s">
        <v>36</v>
      </c>
      <c r="H673" s="33" t="s">
        <v>36</v>
      </c>
      <c r="I673" s="573">
        <v>65.8</v>
      </c>
      <c r="J673" s="430">
        <f t="shared" si="174"/>
        <v>1.1550151975683891</v>
      </c>
      <c r="K673" s="575">
        <v>0.19</v>
      </c>
      <c r="L673" s="406">
        <v>4</v>
      </c>
      <c r="M673" s="423">
        <f t="shared" si="175"/>
        <v>0.76</v>
      </c>
      <c r="N673" s="183" t="s">
        <v>150</v>
      </c>
      <c r="O673" s="508">
        <v>0.17</v>
      </c>
      <c r="P673" s="422">
        <v>45915</v>
      </c>
      <c r="Q673" s="422">
        <v>45929</v>
      </c>
      <c r="R673" s="423">
        <f t="shared" si="176"/>
        <v>11.764705882352935</v>
      </c>
      <c r="S673" s="474">
        <f>IF(INDEX(Historical!$D$7:$D$1190,MATCH(B673,Historical!$B$7:$B$1192,0))=0,"n/a",(INDEX(Historical!$C$7:$C$1190,MATCH(B673,Historical!$B$7:$B$1192,0))/INDEX(Historical!$D$7:$D$1190,MATCH(B673,Historical!$B$7:$B$1192,0))-1)*100)</f>
        <v>4.7619047619047672</v>
      </c>
      <c r="T673" s="474">
        <f>IF(INDEX(Historical!$F$7:$F$1190,MATCH(B673,Historical!$B$7:$B$1192,0))=0,"n/a",((INDEX(Historical!$C$7:$C$1190,MATCH(B673,Historical!$B$7:$B$1192,0))/INDEX(Historical!$F$7:$F$1190,MATCH(B673,Historical!$B$7:$B$1192,0)))^(1/3)-1)*100)</f>
        <v>6.5898401939383122</v>
      </c>
      <c r="U673" s="474">
        <f>IF(INDEX(Historical!$H$7:$H$1190,MATCH(B673,Historical!$B$7:$B$1192,0))=0,"n/a",((INDEX(Historical!$C$7:$C$1190,MATCH(B673,Historical!$B$7:$B$1192,0))/INDEX(Historical!$H$7:$H$1190,MATCH(B673,Historical!$B$7:$B$1192,0)))^(1/5)-1)*100)</f>
        <v>7.9608473046602901</v>
      </c>
      <c r="V673" s="474">
        <f>IF(INDEX(Historical!$M$7:$M$1190,MATCH(B673,Historical!$B$7:$B$1192,0))=0,"n/a",((INDEX(Historical!$C$7:$C$1190,MATCH(B673,Historical!$B$7:$B$1192,0))/INDEX(Historical!$M$7:$M$1190,MATCH(B673,Historical!$B$7:$B$1192,0)))^(1/10)-1)*100)</f>
        <v>7.1773462536293131</v>
      </c>
      <c r="W673" s="475">
        <f t="shared" si="177"/>
        <v>1.1091630560020411</v>
      </c>
      <c r="X673" s="476">
        <f t="shared" si="178"/>
        <v>1.2517055510472153</v>
      </c>
      <c r="Y673" s="608" t="s">
        <v>4834</v>
      </c>
      <c r="Z673" s="430">
        <f t="shared" si="179"/>
        <v>39.583333333333336</v>
      </c>
      <c r="AA673" s="581">
        <f t="shared" si="180"/>
        <v>34.270833333333336</v>
      </c>
      <c r="AB673" s="406">
        <v>5</v>
      </c>
      <c r="AC673" s="568">
        <v>1.92</v>
      </c>
      <c r="AD673" s="568">
        <v>2.85</v>
      </c>
      <c r="AE673" s="568">
        <v>2.84</v>
      </c>
      <c r="AF673" s="568">
        <v>3.46</v>
      </c>
      <c r="AG673" s="568">
        <v>10.52</v>
      </c>
      <c r="AH673" s="568">
        <v>14.23</v>
      </c>
      <c r="AI673" s="568">
        <v>10.9</v>
      </c>
      <c r="AJ673" s="568">
        <v>6.36</v>
      </c>
      <c r="AK673" s="568">
        <v>12.06</v>
      </c>
      <c r="AL673" s="576">
        <v>3280</v>
      </c>
      <c r="AM673" s="571">
        <v>37.130000000000003</v>
      </c>
      <c r="AN673" s="568">
        <v>0.35</v>
      </c>
      <c r="AO673" s="510">
        <f t="shared" si="181"/>
        <v>-25.154970831104656</v>
      </c>
      <c r="AP673" s="511">
        <f t="shared" si="182"/>
        <v>9.1158625022286799</v>
      </c>
      <c r="AQ673" s="582">
        <f t="shared" si="183"/>
        <v>129.5668223544638</v>
      </c>
      <c r="AR673" s="430">
        <f>INDEX(Historical!$C$7:$C$1190,MATCH(B673,Historical!$B$7:$B$1214,0))*IF(AH673="n/a",1.03,IF(AH673&lt;0,1.01,IF(AH673&gt;10,1.1,(1+AH673/100))))</f>
        <v>0.72600000000000009</v>
      </c>
      <c r="AS673" s="581">
        <f t="shared" si="184"/>
        <v>0.7986000000000002</v>
      </c>
      <c r="AT673" s="581">
        <f t="shared" si="188"/>
        <v>0.87846000000000024</v>
      </c>
      <c r="AU673" s="581">
        <f t="shared" si="188"/>
        <v>0.96630600000000033</v>
      </c>
      <c r="AV673" s="581">
        <f t="shared" si="188"/>
        <v>1.0629366000000005</v>
      </c>
      <c r="AW673" s="430">
        <f t="shared" si="186"/>
        <v>4.4323026000000016</v>
      </c>
      <c r="AX673" s="516">
        <f t="shared" si="187"/>
        <v>6.7360221884498515</v>
      </c>
      <c r="AY673" s="606">
        <v>1.24</v>
      </c>
      <c r="AZ673" s="571">
        <v>73.709999999999994</v>
      </c>
      <c r="BA673" s="571">
        <v>-7.21</v>
      </c>
      <c r="BB673" s="571">
        <v>3.47</v>
      </c>
      <c r="BC673" s="571">
        <v>29.86</v>
      </c>
      <c r="BD673" s="425"/>
      <c r="BE673" s="421">
        <v>2011</v>
      </c>
      <c r="BF673" s="421">
        <f t="shared" si="173"/>
        <v>1</v>
      </c>
      <c r="BG673" s="578">
        <v>5.64</v>
      </c>
      <c r="BH673" t="s">
        <v>3876</v>
      </c>
      <c r="BI673" t="s">
        <v>3877</v>
      </c>
    </row>
    <row r="674" spans="1:61" s="8" customFormat="1" ht="12.75" customHeight="1" x14ac:dyDescent="0.25">
      <c r="A674" s="8" t="s">
        <v>4586</v>
      </c>
      <c r="B674" s="409" t="s">
        <v>803</v>
      </c>
      <c r="C674" s="734" t="s">
        <v>107</v>
      </c>
      <c r="D674" s="734" t="s">
        <v>117</v>
      </c>
      <c r="E674" s="504">
        <v>24</v>
      </c>
      <c r="F674" s="33">
        <v>150</v>
      </c>
      <c r="G674" s="33" t="s">
        <v>105</v>
      </c>
      <c r="H674" s="33" t="s">
        <v>105</v>
      </c>
      <c r="I674" s="573">
        <v>71.69</v>
      </c>
      <c r="J674" s="430">
        <f t="shared" si="174"/>
        <v>0.50216208676244944</v>
      </c>
      <c r="K674" s="575">
        <v>0.09</v>
      </c>
      <c r="L674" s="406">
        <v>4</v>
      </c>
      <c r="M674" s="423">
        <f t="shared" si="175"/>
        <v>0.36</v>
      </c>
      <c r="N674" s="183" t="s">
        <v>481</v>
      </c>
      <c r="O674" s="767">
        <v>0.08</v>
      </c>
      <c r="P674" s="422">
        <v>45831</v>
      </c>
      <c r="Q674" s="422">
        <v>45838</v>
      </c>
      <c r="R674" s="423">
        <f t="shared" si="176"/>
        <v>12.499999999999993</v>
      </c>
      <c r="S674" s="474">
        <f>IF(INDEX(Historical!$D$7:$D$1190,MATCH(B674,Historical!$B$7:$B$1192,0))=0,"n/a",(INDEX(Historical!$C$7:$C$1190,MATCH(B674,Historical!$B$7:$B$1192,0))/INDEX(Historical!$D$7:$D$1190,MATCH(B674,Historical!$B$7:$B$1192,0))-1)*100)</f>
        <v>9.302325581395344</v>
      </c>
      <c r="T674" s="474">
        <f>IF(INDEX(Historical!$F$7:$F$1190,MATCH(B674,Historical!$B$7:$B$1192,0))=0,"n/a",((INDEX(Historical!$C$7:$C$1190,MATCH(B674,Historical!$B$7:$B$1192,0))/INDEX(Historical!$F$7:$F$1190,MATCH(B674,Historical!$B$7:$B$1192,0)))^(1/3)-1)*100)</f>
        <v>11.396867943116451</v>
      </c>
      <c r="U674" s="474">
        <f>IF(INDEX(Historical!$H$7:$H$1190,MATCH(B674,Historical!$B$7:$B$1192,0))=0,"n/a",((INDEX(Historical!$C$7:$C$1190,MATCH(B674,Historical!$B$7:$B$1192,0))/INDEX(Historical!$H$7:$H$1190,MATCH(B674,Historical!$B$7:$B$1192,0)))^(1/5)-1)*100)</f>
        <v>10.393660017142437</v>
      </c>
      <c r="V674" s="474">
        <f>IF(INDEX(Historical!$M$7:$M$1190,MATCH(B674,Historical!$B$7:$B$1192,0))=0,"n/a",((INDEX(Historical!$C$7:$C$1190,MATCH(B674,Historical!$B$7:$B$1192,0))/INDEX(Historical!$M$7:$M$1190,MATCH(B674,Historical!$B$7:$B$1192,0)))^(1/10)-1)*100)</f>
        <v>9.4160902279856629</v>
      </c>
      <c r="W674" s="475">
        <f t="shared" si="177"/>
        <v>1.1038190762288289</v>
      </c>
      <c r="X674" s="476">
        <f t="shared" si="178"/>
        <v>0.45787048533667124</v>
      </c>
      <c r="Y674" s="608"/>
      <c r="Z674" s="430">
        <f t="shared" si="179"/>
        <v>8.2004555808656043</v>
      </c>
      <c r="AA674" s="581">
        <f t="shared" si="180"/>
        <v>16.330296127562644</v>
      </c>
      <c r="AB674" s="406">
        <v>12</v>
      </c>
      <c r="AC674" s="568">
        <v>4.3899999999999997</v>
      </c>
      <c r="AD674" s="568">
        <v>2.11</v>
      </c>
      <c r="AE674" s="568">
        <v>1.9</v>
      </c>
      <c r="AF674" s="568">
        <v>2.93</v>
      </c>
      <c r="AG674" s="568">
        <v>20.630000000000003</v>
      </c>
      <c r="AH674" s="568">
        <v>2.86</v>
      </c>
      <c r="AI674" s="568">
        <v>10.85</v>
      </c>
      <c r="AJ674" s="568">
        <v>22.7</v>
      </c>
      <c r="AK674" s="568">
        <v>7.7399999999999993</v>
      </c>
      <c r="AL674" s="576">
        <v>27190</v>
      </c>
      <c r="AM674" s="571">
        <v>21.73</v>
      </c>
      <c r="AN674" s="568">
        <v>0.33</v>
      </c>
      <c r="AO674" s="510">
        <f t="shared" si="181"/>
        <v>-5.4344740236577564</v>
      </c>
      <c r="AP674" s="511">
        <f t="shared" si="182"/>
        <v>10.895822103904887</v>
      </c>
      <c r="AQ674" s="582">
        <f t="shared" si="183"/>
        <v>45.827550595837607</v>
      </c>
      <c r="AR674" s="430">
        <f>INDEX(Historical!$C$7:$C$1190,MATCH(B674,Historical!$B$7:$B$1214,0))*IF(AH674="n/a",1.03,IF(AH674&lt;0,1.01,IF(AH674&gt;10,1.1,(1+AH674/100))))</f>
        <v>0.32229466666666667</v>
      </c>
      <c r="AS674" s="581">
        <f t="shared" si="184"/>
        <v>0.35452413333333338</v>
      </c>
      <c r="AT674" s="581">
        <f t="shared" si="188"/>
        <v>0.38196430125333336</v>
      </c>
      <c r="AU674" s="581">
        <f t="shared" si="188"/>
        <v>0.41152833817034135</v>
      </c>
      <c r="AV674" s="581">
        <f t="shared" si="188"/>
        <v>0.44338063154472573</v>
      </c>
      <c r="AW674" s="430">
        <f t="shared" si="186"/>
        <v>1.9136920709684004</v>
      </c>
      <c r="AX674" s="516">
        <f t="shared" si="187"/>
        <v>2.669398899384015</v>
      </c>
      <c r="AY674" s="606">
        <v>0.41</v>
      </c>
      <c r="AZ674" s="571">
        <v>30.43</v>
      </c>
      <c r="BA674" s="571">
        <v>-6.1400000000000006</v>
      </c>
      <c r="BB674" s="571">
        <v>1.71</v>
      </c>
      <c r="BC674" s="571">
        <v>8.6</v>
      </c>
      <c r="BD674" s="591"/>
      <c r="BE674" s="421">
        <v>2002</v>
      </c>
      <c r="BF674" s="421">
        <f t="shared" si="173"/>
        <v>2</v>
      </c>
      <c r="BG674" s="578">
        <v>4.84</v>
      </c>
      <c r="BH674" t="s">
        <v>3876</v>
      </c>
      <c r="BI674" t="s">
        <v>3877</v>
      </c>
    </row>
    <row r="675" spans="1:61" s="8" customFormat="1" ht="12.75" customHeight="1" x14ac:dyDescent="0.25">
      <c r="A675" s="8" t="s">
        <v>4587</v>
      </c>
      <c r="B675" s="409" t="s">
        <v>1673</v>
      </c>
      <c r="C675" s="734" t="s">
        <v>107</v>
      </c>
      <c r="D675" s="734" t="s">
        <v>3652</v>
      </c>
      <c r="E675" s="504">
        <v>15</v>
      </c>
      <c r="F675" s="33">
        <v>277</v>
      </c>
      <c r="G675" s="33" t="s">
        <v>36</v>
      </c>
      <c r="H675" s="33" t="s">
        <v>36</v>
      </c>
      <c r="I675" s="573">
        <v>32.799999999999997</v>
      </c>
      <c r="J675" s="430">
        <f t="shared" si="174"/>
        <v>4.51219512195122</v>
      </c>
      <c r="K675" s="575">
        <v>0.37</v>
      </c>
      <c r="L675" s="406">
        <v>4</v>
      </c>
      <c r="M675" s="423">
        <f t="shared" si="175"/>
        <v>1.48</v>
      </c>
      <c r="N675" s="183" t="s">
        <v>162</v>
      </c>
      <c r="O675" s="505">
        <v>0.36</v>
      </c>
      <c r="P675" s="422">
        <v>45632</v>
      </c>
      <c r="Q675" s="422">
        <v>45659</v>
      </c>
      <c r="R675" s="423">
        <f t="shared" si="176"/>
        <v>2.7777777777777803</v>
      </c>
      <c r="S675" s="474">
        <f>IF(INDEX(Historical!$D$7:$D$1190,MATCH(B675,Historical!$B$7:$B$1192,0))=0,"n/a",(INDEX(Historical!$C$7:$C$1190,MATCH(B675,Historical!$B$7:$B$1192,0))/INDEX(Historical!$D$7:$D$1190,MATCH(B675,Historical!$B$7:$B$1192,0))-1)*100)</f>
        <v>2.8571428571428692</v>
      </c>
      <c r="T675" s="474">
        <f>IF(INDEX(Historical!$F$7:$F$1190,MATCH(B675,Historical!$B$7:$B$1192,0))=0,"n/a",((INDEX(Historical!$C$7:$C$1190,MATCH(B675,Historical!$B$7:$B$1192,0))/INDEX(Historical!$F$7:$F$1190,MATCH(B675,Historical!$B$7:$B$1192,0)))^(1/3)-1)*100)</f>
        <v>3.2041272292946843</v>
      </c>
      <c r="U675" s="474">
        <f>IF(INDEX(Historical!$H$7:$H$1190,MATCH(B675,Historical!$B$7:$B$1192,0))=0,"n/a",((INDEX(Historical!$C$7:$C$1190,MATCH(B675,Historical!$B$7:$B$1192,0))/INDEX(Historical!$H$7:$H$1190,MATCH(B675,Historical!$B$7:$B$1192,0)))^(1/5)-1)*100)</f>
        <v>3.3714319300504281</v>
      </c>
      <c r="V675" s="474">
        <f>IF(INDEX(Historical!$M$7:$M$1190,MATCH(B675,Historical!$B$7:$B$1192,0))=0,"n/a",((INDEX(Historical!$C$7:$C$1190,MATCH(B675,Historical!$B$7:$B$1192,0))/INDEX(Historical!$M$7:$M$1190,MATCH(B675,Historical!$B$7:$B$1192,0)))^(1/10)-1)*100)</f>
        <v>5.2898250557219528</v>
      </c>
      <c r="W675" s="475">
        <f t="shared" si="177"/>
        <v>0.63734280331323667</v>
      </c>
      <c r="X675" s="476" t="str">
        <f t="shared" si="178"/>
        <v>n/a</v>
      </c>
      <c r="Y675" s="443"/>
      <c r="Z675" s="430">
        <f t="shared" si="179"/>
        <v>89.156626506024097</v>
      </c>
      <c r="AA675" s="581">
        <f t="shared" si="180"/>
        <v>19.759036144578314</v>
      </c>
      <c r="AB675" s="406">
        <v>12</v>
      </c>
      <c r="AC675" s="568">
        <v>1.66</v>
      </c>
      <c r="AD675" s="568" t="s">
        <v>135</v>
      </c>
      <c r="AE675" s="568">
        <v>2.71</v>
      </c>
      <c r="AF675" s="568">
        <v>0.86</v>
      </c>
      <c r="AG675" s="568">
        <v>4.25</v>
      </c>
      <c r="AH675" s="568">
        <v>41.93</v>
      </c>
      <c r="AI675" s="568">
        <v>15.64</v>
      </c>
      <c r="AJ675" s="568">
        <v>-4.3999999999999995</v>
      </c>
      <c r="AK675" s="568" t="s">
        <v>135</v>
      </c>
      <c r="AL675" s="576">
        <v>3150</v>
      </c>
      <c r="AM675" s="571">
        <v>2.36</v>
      </c>
      <c r="AN675" s="568">
        <v>0.57999999999999996</v>
      </c>
      <c r="AO675" s="510">
        <f t="shared" si="181"/>
        <v>-11.875409092576666</v>
      </c>
      <c r="AP675" s="511">
        <f t="shared" si="182"/>
        <v>7.883627052001648</v>
      </c>
      <c r="AQ675" s="582">
        <f t="shared" si="183"/>
        <v>-13.09578431313051</v>
      </c>
      <c r="AR675" s="430">
        <f>INDEX(Historical!$C$7:$C$1190,MATCH(B675,Historical!$B$7:$B$1214,0))*IF(AH675="n/a",1.03,IF(AH675&lt;0,1.01,IF(AH675&gt;10,1.1,(1+AH675/100))))</f>
        <v>1.5840000000000001</v>
      </c>
      <c r="AS675" s="581">
        <f t="shared" si="184"/>
        <v>1.7424000000000002</v>
      </c>
      <c r="AT675" s="581">
        <f t="shared" si="188"/>
        <v>1.7946720000000003</v>
      </c>
      <c r="AU675" s="581">
        <f t="shared" si="188"/>
        <v>1.8485121600000003</v>
      </c>
      <c r="AV675" s="581">
        <f t="shared" si="188"/>
        <v>1.9039675248000003</v>
      </c>
      <c r="AW675" s="430">
        <f t="shared" si="186"/>
        <v>8.8735516848000007</v>
      </c>
      <c r="AX675" s="516">
        <f t="shared" si="187"/>
        <v>27.053511234146342</v>
      </c>
      <c r="AY675" s="606">
        <v>0.87</v>
      </c>
      <c r="AZ675" s="571">
        <v>24.15</v>
      </c>
      <c r="BA675" s="571">
        <v>-12.21</v>
      </c>
      <c r="BB675" s="571">
        <v>3.37</v>
      </c>
      <c r="BC675" s="571">
        <v>1.41</v>
      </c>
      <c r="BD675" s="591"/>
      <c r="BE675" s="421">
        <v>2011</v>
      </c>
      <c r="BF675" s="421">
        <f t="shared" si="173"/>
        <v>1</v>
      </c>
      <c r="BG675" s="578">
        <v>0.59</v>
      </c>
      <c r="BH675" t="s">
        <v>3876</v>
      </c>
      <c r="BI675" t="s">
        <v>3877</v>
      </c>
    </row>
    <row r="676" spans="1:61" s="8" customFormat="1" ht="12.75" customHeight="1" x14ac:dyDescent="0.25">
      <c r="A676" s="8" t="s">
        <v>4589</v>
      </c>
      <c r="B676" s="409" t="s">
        <v>816</v>
      </c>
      <c r="C676" s="734" t="s">
        <v>243</v>
      </c>
      <c r="D676" s="734" t="s">
        <v>3634</v>
      </c>
      <c r="E676" s="504">
        <v>20</v>
      </c>
      <c r="F676" s="33">
        <v>208</v>
      </c>
      <c r="G676" s="33" t="s">
        <v>105</v>
      </c>
      <c r="H676" s="33" t="s">
        <v>105</v>
      </c>
      <c r="I676" s="573">
        <v>188.19</v>
      </c>
      <c r="J676" s="430">
        <f t="shared" si="174"/>
        <v>1.4028375577873426</v>
      </c>
      <c r="K676" s="575">
        <v>0.66</v>
      </c>
      <c r="L676" s="406">
        <v>4</v>
      </c>
      <c r="M676" s="423">
        <f t="shared" si="175"/>
        <v>2.64</v>
      </c>
      <c r="N676" s="183" t="s">
        <v>934</v>
      </c>
      <c r="O676" s="505">
        <v>0.56999999999999995</v>
      </c>
      <c r="P676" s="422">
        <v>45764</v>
      </c>
      <c r="Q676" s="422">
        <v>45801</v>
      </c>
      <c r="R676" s="423">
        <f t="shared" si="176"/>
        <v>15.789473684210542</v>
      </c>
      <c r="S676" s="474">
        <f>IF(INDEX(Historical!$D$7:$D$1190,MATCH(B676,Historical!$B$7:$B$1192,0))=0,"n/a",(INDEX(Historical!$C$7:$C$1190,MATCH(B676,Historical!$B$7:$B$1192,0))/INDEX(Historical!$D$7:$D$1190,MATCH(B676,Historical!$B$7:$B$1192,0))-1)*100)</f>
        <v>23.85057471264367</v>
      </c>
      <c r="T676" s="474">
        <f>IF(INDEX(Historical!$F$7:$F$1190,MATCH(B676,Historical!$B$7:$B$1192,0))=0,"n/a",((INDEX(Historical!$C$7:$C$1190,MATCH(B676,Historical!$B$7:$B$1192,0))/INDEX(Historical!$F$7:$F$1190,MATCH(B676,Historical!$B$7:$B$1192,0)))^(1/3)-1)*100)</f>
        <v>21.214330767802949</v>
      </c>
      <c r="U676" s="474">
        <f>IF(INDEX(Historical!$H$7:$H$1190,MATCH(B676,Historical!$B$7:$B$1192,0))=0,"n/a",((INDEX(Historical!$C$7:$C$1190,MATCH(B676,Historical!$B$7:$B$1192,0))/INDEX(Historical!$H$7:$H$1190,MATCH(B676,Historical!$B$7:$B$1192,0)))^(1/5)-1)*100)</f>
        <v>18.1754140810358</v>
      </c>
      <c r="V676" s="474">
        <f>IF(INDEX(Historical!$M$7:$M$1190,MATCH(B676,Historical!$B$7:$B$1192,0))=0,"n/a",((INDEX(Historical!$C$7:$C$1190,MATCH(B676,Historical!$B$7:$B$1192,0))/INDEX(Historical!$M$7:$M$1190,MATCH(B676,Historical!$B$7:$B$1192,0)))^(1/10)-1)*100)</f>
        <v>12.73360413677227</v>
      </c>
      <c r="W676" s="475">
        <f t="shared" si="177"/>
        <v>1.4273581843610639</v>
      </c>
      <c r="X676" s="476">
        <f t="shared" si="178"/>
        <v>0.57957315309425383</v>
      </c>
      <c r="Y676" s="405"/>
      <c r="Z676" s="430">
        <f t="shared" si="179"/>
        <v>29.042904290429046</v>
      </c>
      <c r="AA676" s="581">
        <f t="shared" si="180"/>
        <v>20.702970297029704</v>
      </c>
      <c r="AB676" s="406">
        <v>1</v>
      </c>
      <c r="AC676" s="568">
        <v>9.09</v>
      </c>
      <c r="AD676" s="568">
        <v>5.0999999999999996</v>
      </c>
      <c r="AE676" s="568">
        <v>2.96</v>
      </c>
      <c r="AF676" s="568">
        <v>10.66</v>
      </c>
      <c r="AG676" s="568">
        <v>51.749999999999993</v>
      </c>
      <c r="AH676" s="568">
        <v>-2.31</v>
      </c>
      <c r="AI676" s="568">
        <v>6.68</v>
      </c>
      <c r="AJ676" s="568">
        <v>31.36</v>
      </c>
      <c r="AK676" s="568">
        <v>4.0599999999999996</v>
      </c>
      <c r="AL676" s="576">
        <v>23150</v>
      </c>
      <c r="AM676" s="571">
        <v>3.8600000000000003</v>
      </c>
      <c r="AN676" s="568">
        <v>0.65</v>
      </c>
      <c r="AO676" s="510">
        <f t="shared" si="181"/>
        <v>-1.1247186582065609</v>
      </c>
      <c r="AP676" s="511">
        <f t="shared" si="182"/>
        <v>19.578251638823144</v>
      </c>
      <c r="AQ676" s="582">
        <f t="shared" si="183"/>
        <v>213.18696110671772</v>
      </c>
      <c r="AR676" s="430">
        <f>INDEX(Historical!$C$7:$C$1190,MATCH(B676,Historical!$B$7:$B$1214,0))*IF(AH676="n/a",1.03,IF(AH676&lt;0,1.01,IF(AH676&gt;10,1.1,(1+AH676/100))))</f>
        <v>2.1765499999999998</v>
      </c>
      <c r="AS676" s="581">
        <f t="shared" si="184"/>
        <v>2.3219435399999995</v>
      </c>
      <c r="AT676" s="581">
        <f t="shared" si="188"/>
        <v>2.4162144477239993</v>
      </c>
      <c r="AU676" s="581">
        <f t="shared" si="188"/>
        <v>2.5143127543015935</v>
      </c>
      <c r="AV676" s="581">
        <f t="shared" si="188"/>
        <v>2.616393852126238</v>
      </c>
      <c r="AW676" s="430">
        <f t="shared" si="186"/>
        <v>12.045414594151831</v>
      </c>
      <c r="AX676" s="516">
        <f t="shared" si="187"/>
        <v>6.400666663559079</v>
      </c>
      <c r="AY676" s="606">
        <v>1.52</v>
      </c>
      <c r="AZ676" s="571">
        <v>50.160000000000004</v>
      </c>
      <c r="BA676" s="571">
        <v>-14.45</v>
      </c>
      <c r="BB676" s="571">
        <v>2.5299999999999998</v>
      </c>
      <c r="BC676" s="571">
        <v>6.16</v>
      </c>
      <c r="BD676" s="591"/>
      <c r="BE676" s="421">
        <v>2006</v>
      </c>
      <c r="BF676" s="421">
        <f t="shared" si="173"/>
        <v>2</v>
      </c>
      <c r="BG676" s="578">
        <v>21.81</v>
      </c>
      <c r="BH676" t="s">
        <v>3876</v>
      </c>
      <c r="BI676" t="s">
        <v>3877</v>
      </c>
    </row>
    <row r="677" spans="1:61" s="8" customFormat="1" ht="12.75" customHeight="1" x14ac:dyDescent="0.25">
      <c r="A677" s="95" t="s">
        <v>4590</v>
      </c>
      <c r="B677" s="409" t="s">
        <v>2842</v>
      </c>
      <c r="C677" s="734" t="s">
        <v>111</v>
      </c>
      <c r="D677" s="734" t="s">
        <v>3647</v>
      </c>
      <c r="E677" s="504">
        <v>12</v>
      </c>
      <c r="F677" s="33">
        <v>458</v>
      </c>
      <c r="G677" s="33" t="s">
        <v>105</v>
      </c>
      <c r="H677" s="33" t="s">
        <v>105</v>
      </c>
      <c r="I677" s="573">
        <v>402.38</v>
      </c>
      <c r="J677" s="430">
        <f t="shared" si="174"/>
        <v>2.9822555793031462</v>
      </c>
      <c r="K677" s="575">
        <v>3</v>
      </c>
      <c r="L677" s="406">
        <v>4</v>
      </c>
      <c r="M677" s="423">
        <f t="shared" si="175"/>
        <v>12</v>
      </c>
      <c r="N677" s="183" t="s">
        <v>684</v>
      </c>
      <c r="O677" s="505">
        <v>2.7</v>
      </c>
      <c r="P677" s="422">
        <v>45762</v>
      </c>
      <c r="Q677" s="422">
        <v>45777</v>
      </c>
      <c r="R677" s="423">
        <f t="shared" si="176"/>
        <v>11.111111111111104</v>
      </c>
      <c r="S677" s="474">
        <f>IF(INDEX(Historical!$D$7:$D$1190,MATCH(B677,Historical!$B$7:$B$1192,0))=0,"n/a",(INDEX(Historical!$C$7:$C$1190,MATCH(B677,Historical!$B$7:$B$1192,0))/INDEX(Historical!$D$7:$D$1190,MATCH(B677,Historical!$B$7:$B$1192,0))-1)*100)</f>
        <v>7.6530612244897878</v>
      </c>
      <c r="T677" s="474">
        <f>IF(INDEX(Historical!$F$7:$F$1190,MATCH(B677,Historical!$B$7:$B$1192,0))=0,"n/a",((INDEX(Historical!$C$7:$C$1190,MATCH(B677,Historical!$B$7:$B$1192,0))/INDEX(Historical!$F$7:$F$1190,MATCH(B677,Historical!$B$7:$B$1192,0)))^(1/3)-1)*100)</f>
        <v>11.430531976112302</v>
      </c>
      <c r="U677" s="474">
        <f>IF(INDEX(Historical!$H$7:$H$1190,MATCH(B677,Historical!$B$7:$B$1192,0))=0,"n/a",((INDEX(Historical!$C$7:$C$1190,MATCH(B677,Historical!$B$7:$B$1192,0))/INDEX(Historical!$H$7:$H$1190,MATCH(B677,Historical!$B$7:$B$1192,0)))^(1/5)-1)*100)</f>
        <v>10.513287201847433</v>
      </c>
      <c r="V677" s="474">
        <f>IF(INDEX(Historical!$M$7:$M$1190,MATCH(B677,Historical!$B$7:$B$1192,0))=0,"n/a",((INDEX(Historical!$C$7:$C$1190,MATCH(B677,Historical!$B$7:$B$1192,0))/INDEX(Historical!$M$7:$M$1190,MATCH(B677,Historical!$B$7:$B$1192,0)))^(1/10)-1)*100)</f>
        <v>18.092480897519113</v>
      </c>
      <c r="W677" s="475">
        <f t="shared" si="177"/>
        <v>0.58108599154519713</v>
      </c>
      <c r="X677" s="476">
        <f t="shared" si="178"/>
        <v>0.68356873874170565</v>
      </c>
      <c r="Y677" s="574" t="s">
        <v>3477</v>
      </c>
      <c r="Z677" s="430">
        <f t="shared" si="179"/>
        <v>91.883614088820821</v>
      </c>
      <c r="AA677" s="581">
        <f t="shared" si="180"/>
        <v>30.810107197549769</v>
      </c>
      <c r="AB677" s="406">
        <v>12</v>
      </c>
      <c r="AC677" s="568">
        <v>13.06</v>
      </c>
      <c r="AD677" s="568">
        <v>4.54</v>
      </c>
      <c r="AE677" s="568">
        <v>2.19</v>
      </c>
      <c r="AF677" s="568">
        <v>5.31</v>
      </c>
      <c r="AG677" s="568">
        <v>18.38</v>
      </c>
      <c r="AH677" s="568">
        <v>2.69</v>
      </c>
      <c r="AI677" s="568">
        <v>7.870000000000001</v>
      </c>
      <c r="AJ677" s="568">
        <v>15.379999999999999</v>
      </c>
      <c r="AK677" s="568">
        <v>6.79</v>
      </c>
      <c r="AL677" s="576">
        <v>16410</v>
      </c>
      <c r="AM677" s="571">
        <v>14.27</v>
      </c>
      <c r="AN677" s="568">
        <v>0.16</v>
      </c>
      <c r="AO677" s="510">
        <f t="shared" si="181"/>
        <v>-17.31456441639919</v>
      </c>
      <c r="AP677" s="511">
        <f t="shared" si="182"/>
        <v>13.495542781150579</v>
      </c>
      <c r="AQ677" s="582">
        <f t="shared" si="183"/>
        <v>169.6513545046964</v>
      </c>
      <c r="AR677" s="430">
        <f>INDEX(Historical!$C$7:$C$1190,MATCH(B677,Historical!$B$7:$B$1214,0))*IF(AH677="n/a",1.03,IF(AH677&lt;0,1.01,IF(AH677&gt;10,1.1,(1+AH677/100))))</f>
        <v>10.833795</v>
      </c>
      <c r="AS677" s="581">
        <f t="shared" si="184"/>
        <v>11.686414666500001</v>
      </c>
      <c r="AT677" s="581">
        <f t="shared" si="188"/>
        <v>12.479922222355352</v>
      </c>
      <c r="AU677" s="581">
        <f t="shared" si="188"/>
        <v>13.327308941253282</v>
      </c>
      <c r="AV677" s="581">
        <f t="shared" si="188"/>
        <v>14.23223321836438</v>
      </c>
      <c r="AW677" s="430">
        <f t="shared" si="186"/>
        <v>62.559674048473006</v>
      </c>
      <c r="AX677" s="516">
        <f t="shared" si="187"/>
        <v>15.54741141420374</v>
      </c>
      <c r="AY677" s="606">
        <v>0.95</v>
      </c>
      <c r="AZ677" s="571">
        <v>1.17</v>
      </c>
      <c r="BA677" s="571">
        <v>-29.580000000000002</v>
      </c>
      <c r="BB677" s="571">
        <v>-8.91</v>
      </c>
      <c r="BC677" s="571">
        <v>-15.82</v>
      </c>
      <c r="BD677" s="591"/>
      <c r="BE677" s="421">
        <v>2014</v>
      </c>
      <c r="BF677" s="421">
        <f t="shared" si="173"/>
        <v>1</v>
      </c>
      <c r="BG677" s="578">
        <v>10.82</v>
      </c>
      <c r="BH677" t="s">
        <v>3876</v>
      </c>
      <c r="BI677" t="s">
        <v>3877</v>
      </c>
    </row>
    <row r="678" spans="1:61" s="8" customFormat="1" ht="12.75" customHeight="1" x14ac:dyDescent="0.25">
      <c r="A678" s="95" t="s">
        <v>4591</v>
      </c>
      <c r="B678" s="409" t="s">
        <v>373</v>
      </c>
      <c r="C678" s="734" t="s">
        <v>152</v>
      </c>
      <c r="D678" s="734" t="s">
        <v>3639</v>
      </c>
      <c r="E678" s="504">
        <v>33</v>
      </c>
      <c r="F678" s="33">
        <v>96</v>
      </c>
      <c r="G678" s="33" t="s">
        <v>36</v>
      </c>
      <c r="H678" s="33" t="s">
        <v>36</v>
      </c>
      <c r="I678" s="568">
        <v>246.95</v>
      </c>
      <c r="J678" s="430">
        <f t="shared" si="174"/>
        <v>0.35634743875278396</v>
      </c>
      <c r="K678" s="579">
        <v>0.22</v>
      </c>
      <c r="L678" s="406">
        <v>4</v>
      </c>
      <c r="M678" s="423">
        <f t="shared" si="175"/>
        <v>0.88</v>
      </c>
      <c r="N678" s="183" t="s">
        <v>138</v>
      </c>
      <c r="O678" s="506">
        <v>0.21</v>
      </c>
      <c r="P678" s="422">
        <v>45973</v>
      </c>
      <c r="Q678" s="422">
        <v>45980</v>
      </c>
      <c r="R678" s="423">
        <f t="shared" si="176"/>
        <v>4.7619047619047663</v>
      </c>
      <c r="S678" s="474">
        <f>IF(INDEX(Historical!$D$7:$D$1190,MATCH(B678,Historical!$B$7:$B$1192,0))=0,"n/a",(INDEX(Historical!$C$7:$C$1190,MATCH(B678,Historical!$B$7:$B$1192,0))/INDEX(Historical!$D$7:$D$1190,MATCH(B678,Historical!$B$7:$B$1192,0))-1)*100)</f>
        <v>5.1948051948051965</v>
      </c>
      <c r="T678" s="474">
        <f>IF(INDEX(Historical!$F$7:$F$1190,MATCH(B678,Historical!$B$7:$B$1192,0))=0,"n/a",((INDEX(Historical!$C$7:$C$1190,MATCH(B678,Historical!$B$7:$B$1192,0))/INDEX(Historical!$F$7:$F$1190,MATCH(B678,Historical!$B$7:$B$1192,0)))^(1/3)-1)*100)</f>
        <v>5.4901660750877879</v>
      </c>
      <c r="U678" s="474">
        <f>IF(INDEX(Historical!$H$7:$H$1190,MATCH(B678,Historical!$B$7:$B$1192,0))=0,"n/a",((INDEX(Historical!$C$7:$C$1190,MATCH(B678,Historical!$B$7:$B$1192,0))/INDEX(Historical!$H$7:$H$1190,MATCH(B678,Historical!$B$7:$B$1192,0)))^(1/5)-1)*100)</f>
        <v>5.8354197970304833</v>
      </c>
      <c r="V678" s="474">
        <f>IF(INDEX(Historical!$M$7:$M$1190,MATCH(B678,Historical!$B$7:$B$1192,0))=0,"n/a",((INDEX(Historical!$C$7:$C$1190,MATCH(B678,Historical!$B$7:$B$1192,0))/INDEX(Historical!$M$7:$M$1190,MATCH(B678,Historical!$B$7:$B$1192,0)))^(1/10)-1)*100)</f>
        <v>7.0459193049322799</v>
      </c>
      <c r="W678" s="475">
        <f t="shared" si="177"/>
        <v>0.82819849965434267</v>
      </c>
      <c r="X678" s="476">
        <f t="shared" si="178"/>
        <v>0.36839771445899511</v>
      </c>
      <c r="Y678" s="442"/>
      <c r="Z678" s="430">
        <f t="shared" si="179"/>
        <v>13.17365269461078</v>
      </c>
      <c r="AA678" s="581">
        <f t="shared" si="180"/>
        <v>36.968562874251496</v>
      </c>
      <c r="AB678" s="406">
        <v>12</v>
      </c>
      <c r="AC678" s="568">
        <v>6.68</v>
      </c>
      <c r="AD678" s="568">
        <v>4.71</v>
      </c>
      <c r="AE678" s="568">
        <v>6</v>
      </c>
      <c r="AF678" s="568">
        <v>6.06</v>
      </c>
      <c r="AG678" s="568">
        <v>17.72</v>
      </c>
      <c r="AH678" s="568">
        <v>0.13999999999999999</v>
      </c>
      <c r="AI678" s="568">
        <v>11.5</v>
      </c>
      <c r="AJ678" s="568">
        <v>15.840000000000002</v>
      </c>
      <c r="AK678" s="568">
        <v>7.86</v>
      </c>
      <c r="AL678" s="576">
        <v>17760</v>
      </c>
      <c r="AM678" s="571">
        <v>0.62</v>
      </c>
      <c r="AN678" s="568">
        <v>0.11</v>
      </c>
      <c r="AO678" s="510">
        <f t="shared" si="181"/>
        <v>-30.776795638468229</v>
      </c>
      <c r="AP678" s="511">
        <f t="shared" si="182"/>
        <v>6.1917672357832672</v>
      </c>
      <c r="AQ678" s="582">
        <f t="shared" si="183"/>
        <v>215.54502479781027</v>
      </c>
      <c r="AR678" s="430">
        <f>INDEX(Historical!$C$7:$C$1190,MATCH(B678,Historical!$B$7:$B$1214,0))*IF(AH678="n/a",1.03,IF(AH678&lt;0,1.01,IF(AH678&gt;10,1.1,(1+AH678/100))))</f>
        <v>0.81113400000000013</v>
      </c>
      <c r="AS678" s="581">
        <f t="shared" si="184"/>
        <v>0.89224740000000025</v>
      </c>
      <c r="AT678" s="581">
        <f t="shared" si="188"/>
        <v>0.96237804564000029</v>
      </c>
      <c r="AU678" s="581">
        <f t="shared" si="188"/>
        <v>1.0380209600273043</v>
      </c>
      <c r="AV678" s="581">
        <f t="shared" si="188"/>
        <v>1.1196094074854503</v>
      </c>
      <c r="AW678" s="430">
        <f t="shared" si="186"/>
        <v>4.8233898131527555</v>
      </c>
      <c r="AX678" s="516">
        <f t="shared" si="187"/>
        <v>1.9531847795718791</v>
      </c>
      <c r="AY678" s="606">
        <v>1.05</v>
      </c>
      <c r="AZ678" s="571">
        <v>31.759999999999998</v>
      </c>
      <c r="BA678" s="571">
        <v>-29.909999999999997</v>
      </c>
      <c r="BB678" s="571">
        <v>5.2200000000000006</v>
      </c>
      <c r="BC678" s="571">
        <v>-3.82</v>
      </c>
      <c r="BD678" s="591"/>
      <c r="BE678" s="421">
        <v>1994</v>
      </c>
      <c r="BF678" s="421">
        <f t="shared" si="173"/>
        <v>3</v>
      </c>
      <c r="BG678" s="578">
        <v>13.11</v>
      </c>
      <c r="BH678" t="s">
        <v>3876</v>
      </c>
      <c r="BI678" t="s">
        <v>3877</v>
      </c>
    </row>
    <row r="679" spans="1:61" s="8" customFormat="1" ht="12.75" customHeight="1" x14ac:dyDescent="0.25">
      <c r="A679" s="95" t="s">
        <v>4594</v>
      </c>
      <c r="B679" s="409" t="s">
        <v>3349</v>
      </c>
      <c r="C679" s="734" t="s">
        <v>107</v>
      </c>
      <c r="D679" s="734" t="s">
        <v>3652</v>
      </c>
      <c r="E679" s="504">
        <v>12</v>
      </c>
      <c r="F679" s="33">
        <v>442</v>
      </c>
      <c r="G679" s="33" t="s">
        <v>105</v>
      </c>
      <c r="H679" s="33" t="s">
        <v>105</v>
      </c>
      <c r="I679" s="573">
        <v>137.29</v>
      </c>
      <c r="J679" s="430">
        <f t="shared" si="174"/>
        <v>1.4567703401558747</v>
      </c>
      <c r="K679" s="575">
        <v>0.5</v>
      </c>
      <c r="L679" s="406">
        <v>4</v>
      </c>
      <c r="M679" s="423">
        <f t="shared" si="175"/>
        <v>2</v>
      </c>
      <c r="N679" s="183" t="s">
        <v>423</v>
      </c>
      <c r="O679" s="505">
        <v>0.45</v>
      </c>
      <c r="P679" s="422">
        <v>45694</v>
      </c>
      <c r="Q679" s="422">
        <v>45708</v>
      </c>
      <c r="R679" s="423">
        <f t="shared" si="176"/>
        <v>11.111111111111107</v>
      </c>
      <c r="S679" s="474">
        <f>IF(INDEX(Historical!$D$7:$D$1190,MATCH(B679,Historical!$B$7:$B$1192,0))=0,"n/a",(INDEX(Historical!$C$7:$C$1190,MATCH(B679,Historical!$B$7:$B$1192,0))/INDEX(Historical!$D$7:$D$1190,MATCH(B679,Historical!$B$7:$B$1192,0))-1)*100)</f>
        <v>12.5</v>
      </c>
      <c r="T679" s="474">
        <f>IF(INDEX(Historical!$F$7:$F$1190,MATCH(B679,Historical!$B$7:$B$1192,0))=0,"n/a",((INDEX(Historical!$C$7:$C$1190,MATCH(B679,Historical!$B$7:$B$1192,0))/INDEX(Historical!$F$7:$F$1190,MATCH(B679,Historical!$B$7:$B$1192,0)))^(1/3)-1)*100)</f>
        <v>13.227071089979447</v>
      </c>
      <c r="U679" s="474">
        <f>IF(INDEX(Historical!$H$7:$H$1190,MATCH(B679,Historical!$B$7:$B$1192,0))=0,"n/a",((INDEX(Historical!$C$7:$C$1190,MATCH(B679,Historical!$B$7:$B$1192,0))/INDEX(Historical!$H$7:$H$1190,MATCH(B679,Historical!$B$7:$B$1192,0)))^(1/5)-1)*100)</f>
        <v>12.474611314209483</v>
      </c>
      <c r="V679" s="474">
        <f>IF(INDEX(Historical!$M$7:$M$1190,MATCH(B679,Historical!$B$7:$B$1192,0))=0,"n/a",((INDEX(Historical!$C$7:$C$1190,MATCH(B679,Historical!$B$7:$B$1192,0))/INDEX(Historical!$M$7:$M$1190,MATCH(B679,Historical!$B$7:$B$1192,0)))^(1/10)-1)*100)</f>
        <v>16.23080652394242</v>
      </c>
      <c r="W679" s="475">
        <f t="shared" si="177"/>
        <v>0.76857618232389802</v>
      </c>
      <c r="X679" s="476">
        <f t="shared" si="178"/>
        <v>1.1019974659195655</v>
      </c>
      <c r="Y679" s="442"/>
      <c r="Z679" s="430">
        <f t="shared" si="179"/>
        <v>18.903591682419659</v>
      </c>
      <c r="AA679" s="581">
        <f t="shared" si="180"/>
        <v>12.976370510396974</v>
      </c>
      <c r="AB679" s="406">
        <v>12</v>
      </c>
      <c r="AC679" s="568">
        <v>10.58</v>
      </c>
      <c r="AD679" s="568">
        <v>1.61</v>
      </c>
      <c r="AE679" s="568">
        <v>2.2400000000000002</v>
      </c>
      <c r="AF679" s="568">
        <v>1.44</v>
      </c>
      <c r="AG679" s="568">
        <v>11.600000000000001</v>
      </c>
      <c r="AH679" s="568">
        <v>5.91</v>
      </c>
      <c r="AI679" s="568">
        <v>6.2700000000000005</v>
      </c>
      <c r="AJ679" s="568">
        <v>11.32</v>
      </c>
      <c r="AK679" s="568">
        <v>8.0500000000000007</v>
      </c>
      <c r="AL679" s="576">
        <v>9190</v>
      </c>
      <c r="AM679" s="571">
        <v>1.5599999999999998</v>
      </c>
      <c r="AN679" s="568">
        <v>0.6</v>
      </c>
      <c r="AO679" s="510">
        <f t="shared" si="181"/>
        <v>0.95501114396838283</v>
      </c>
      <c r="AP679" s="511">
        <f t="shared" si="182"/>
        <v>13.931381654365357</v>
      </c>
      <c r="AQ679" s="582">
        <f t="shared" si="183"/>
        <v>-8.8689014295665114</v>
      </c>
      <c r="AR679" s="430">
        <f>INDEX(Historical!$C$7:$C$1190,MATCH(B679,Historical!$B$7:$B$1214,0))*IF(AH679="n/a",1.03,IF(AH679&lt;0,1.01,IF(AH679&gt;10,1.1,(1+AH679/100))))</f>
        <v>1.90638</v>
      </c>
      <c r="AS679" s="581">
        <f t="shared" si="184"/>
        <v>2.025910026</v>
      </c>
      <c r="AT679" s="581">
        <f t="shared" si="188"/>
        <v>2.188995783093</v>
      </c>
      <c r="AU679" s="581">
        <f t="shared" si="188"/>
        <v>2.3652099436319864</v>
      </c>
      <c r="AV679" s="581">
        <f t="shared" si="188"/>
        <v>2.5556093440943615</v>
      </c>
      <c r="AW679" s="430">
        <f t="shared" si="186"/>
        <v>11.042105096819348</v>
      </c>
      <c r="AX679" s="516">
        <f t="shared" si="187"/>
        <v>8.0429055989652198</v>
      </c>
      <c r="AY679" s="606">
        <v>0.87</v>
      </c>
      <c r="AZ679" s="571">
        <v>54.09</v>
      </c>
      <c r="BA679" s="571">
        <v>-3.34</v>
      </c>
      <c r="BB679" s="571">
        <v>6.12</v>
      </c>
      <c r="BC679" s="571">
        <v>10.95</v>
      </c>
      <c r="BD679" s="591"/>
      <c r="BE679" s="421">
        <v>2014</v>
      </c>
      <c r="BF679" s="421">
        <f t="shared" si="173"/>
        <v>1</v>
      </c>
      <c r="BG679" s="578">
        <v>1.1499999999999999</v>
      </c>
      <c r="BH679" t="s">
        <v>3876</v>
      </c>
      <c r="BI679" t="s">
        <v>3877</v>
      </c>
    </row>
    <row r="680" spans="1:61" s="8" customFormat="1" ht="12.75" customHeight="1" x14ac:dyDescent="0.25">
      <c r="A680" s="95" t="s">
        <v>4595</v>
      </c>
      <c r="B680" s="409" t="s">
        <v>3832</v>
      </c>
      <c r="C680" s="734" t="s">
        <v>130</v>
      </c>
      <c r="D680" s="734" t="s">
        <v>3654</v>
      </c>
      <c r="E680" s="504">
        <v>33</v>
      </c>
      <c r="F680" s="33">
        <v>94</v>
      </c>
      <c r="G680" s="33" t="s">
        <v>36</v>
      </c>
      <c r="H680" s="33" t="s">
        <v>36</v>
      </c>
      <c r="I680" s="568">
        <v>39.51</v>
      </c>
      <c r="J680" s="430">
        <f t="shared" si="174"/>
        <v>3.4684889901290816</v>
      </c>
      <c r="K680" s="579">
        <v>0.34260000000000002</v>
      </c>
      <c r="L680" s="406">
        <v>4</v>
      </c>
      <c r="M680" s="423">
        <f t="shared" si="175"/>
        <v>1.3704000000000001</v>
      </c>
      <c r="N680" s="183" t="s">
        <v>118</v>
      </c>
      <c r="O680" s="506">
        <v>0.32550000000000001</v>
      </c>
      <c r="P680" s="422">
        <v>45881</v>
      </c>
      <c r="Q680" s="422">
        <v>45902</v>
      </c>
      <c r="R680" s="423">
        <f t="shared" si="176"/>
        <v>5.2534562211981575</v>
      </c>
      <c r="S680" s="474">
        <f>IF(INDEX(Historical!$D$7:$D$1190,MATCH(B680,Historical!$B$7:$B$1192,0))=0,"n/a",(INDEX(Historical!$C$7:$C$1190,MATCH(B680,Historical!$B$7:$B$1192,0))/INDEX(Historical!$D$7:$D$1190,MATCH(B680,Historical!$B$7:$B$1192,0))-1)*100)</f>
        <v>6.5308870560511822</v>
      </c>
      <c r="T680" s="474">
        <f>IF(INDEX(Historical!$F$7:$F$1190,MATCH(B680,Historical!$B$7:$B$1192,0))=0,"n/a",((INDEX(Historical!$C$7:$C$1190,MATCH(B680,Historical!$B$7:$B$1192,0))/INDEX(Historical!$F$7:$F$1190,MATCH(B680,Historical!$B$7:$B$1192,0)))^(1/3)-1)*100)</f>
        <v>6.8440827423389861</v>
      </c>
      <c r="U680" s="474">
        <f>IF(INDEX(Historical!$H$7:$H$1190,MATCH(B680,Historical!$B$7:$B$1192,0))=0,"n/a",((INDEX(Historical!$C$7:$C$1190,MATCH(B680,Historical!$B$7:$B$1192,0))/INDEX(Historical!$H$7:$H$1190,MATCH(B680,Historical!$B$7:$B$1192,0)))^(1/5)-1)*100)</f>
        <v>6.9029956711670337</v>
      </c>
      <c r="V680" s="474">
        <f>IF(INDEX(Historical!$M$7:$M$1190,MATCH(B680,Historical!$B$7:$B$1192,0))=0,"n/a",((INDEX(Historical!$C$7:$C$1190,MATCH(B680,Historical!$B$7:$B$1192,0))/INDEX(Historical!$M$7:$M$1190,MATCH(B680,Historical!$B$7:$B$1192,0)))^(1/10)-1)*100)</f>
        <v>7.1587362805104915</v>
      </c>
      <c r="W680" s="475">
        <f t="shared" si="177"/>
        <v>0.96427573257032717</v>
      </c>
      <c r="X680" s="476">
        <f t="shared" si="178"/>
        <v>0.43579518126054501</v>
      </c>
      <c r="Y680" s="442"/>
      <c r="Z680" s="430">
        <f t="shared" si="179"/>
        <v>58.564102564102569</v>
      </c>
      <c r="AA680" s="581">
        <f t="shared" si="180"/>
        <v>16.884615384615383</v>
      </c>
      <c r="AB680" s="406">
        <v>12</v>
      </c>
      <c r="AC680" s="568">
        <v>2.34</v>
      </c>
      <c r="AD680" s="568">
        <v>2.44</v>
      </c>
      <c r="AE680" s="568">
        <v>4.74</v>
      </c>
      <c r="AF680" s="568">
        <v>1.65</v>
      </c>
      <c r="AG680" s="568">
        <v>10.02</v>
      </c>
      <c r="AH680" s="568">
        <v>7.68</v>
      </c>
      <c r="AI680" s="568">
        <v>5.1100000000000003</v>
      </c>
      <c r="AJ680" s="568">
        <v>15.840000000000002</v>
      </c>
      <c r="AK680" s="568">
        <v>6.92</v>
      </c>
      <c r="AL680" s="576">
        <v>11080</v>
      </c>
      <c r="AM680" s="571">
        <v>0.24</v>
      </c>
      <c r="AN680" s="568">
        <v>1.1599999999999999</v>
      </c>
      <c r="AO680" s="510">
        <f t="shared" si="181"/>
        <v>-6.5131307233192679</v>
      </c>
      <c r="AP680" s="511">
        <f t="shared" si="182"/>
        <v>10.371484661296115</v>
      </c>
      <c r="AQ680" s="582">
        <f t="shared" si="183"/>
        <v>11.274665948953899</v>
      </c>
      <c r="AR680" s="430">
        <f>INDEX(Historical!$C$7:$C$1190,MATCH(B680,Historical!$B$7:$B$1214,0))*IF(AH680="n/a",1.03,IF(AH680&lt;0,1.01,IF(AH680&gt;10,1.1,(1+AH680/100))))</f>
        <v>1.36301344</v>
      </c>
      <c r="AS680" s="581">
        <f t="shared" si="184"/>
        <v>1.4326634267839999</v>
      </c>
      <c r="AT680" s="581">
        <f t="shared" si="188"/>
        <v>1.5318037359174526</v>
      </c>
      <c r="AU680" s="581">
        <f t="shared" si="188"/>
        <v>1.6378045544429403</v>
      </c>
      <c r="AV680" s="581">
        <f t="shared" si="188"/>
        <v>1.7511406296103915</v>
      </c>
      <c r="AW680" s="430">
        <f t="shared" si="186"/>
        <v>7.716425786754785</v>
      </c>
      <c r="AX680" s="516">
        <f t="shared" si="187"/>
        <v>19.530310773866834</v>
      </c>
      <c r="AY680" s="606">
        <v>0.82</v>
      </c>
      <c r="AZ680" s="571">
        <v>19.079999999999998</v>
      </c>
      <c r="BA680" s="571">
        <v>-5.1400000000000006</v>
      </c>
      <c r="BB680" s="571">
        <v>4.01</v>
      </c>
      <c r="BC680" s="571">
        <v>3.95</v>
      </c>
      <c r="BD680" s="591"/>
      <c r="BE680" s="421">
        <v>1993</v>
      </c>
      <c r="BF680" s="421">
        <f t="shared" si="173"/>
        <v>3</v>
      </c>
      <c r="BG680" s="578">
        <v>3.61</v>
      </c>
      <c r="BH680" t="s">
        <v>3876</v>
      </c>
      <c r="BI680" t="s">
        <v>3877</v>
      </c>
    </row>
    <row r="681" spans="1:61" s="8" customFormat="1" ht="12.75" customHeight="1" x14ac:dyDescent="0.25">
      <c r="A681" s="95" t="s">
        <v>4596</v>
      </c>
      <c r="B681" s="409" t="s">
        <v>1662</v>
      </c>
      <c r="C681" s="734" t="s">
        <v>111</v>
      </c>
      <c r="D681" s="734" t="s">
        <v>209</v>
      </c>
      <c r="E681" s="504">
        <v>13</v>
      </c>
      <c r="F681" s="33">
        <v>416</v>
      </c>
      <c r="G681" s="33" t="s">
        <v>105</v>
      </c>
      <c r="H681" s="33" t="s">
        <v>105</v>
      </c>
      <c r="I681" s="573">
        <v>276.89999999999998</v>
      </c>
      <c r="J681" s="430">
        <f t="shared" si="174"/>
        <v>0.75117370892018787</v>
      </c>
      <c r="K681" s="575">
        <v>0.52</v>
      </c>
      <c r="L681" s="406">
        <v>4</v>
      </c>
      <c r="M681" s="423">
        <f t="shared" si="175"/>
        <v>2.08</v>
      </c>
      <c r="N681" s="183" t="s">
        <v>567</v>
      </c>
      <c r="O681" s="505">
        <v>0.43</v>
      </c>
      <c r="P681" s="422">
        <v>45807</v>
      </c>
      <c r="Q681" s="422">
        <v>45821</v>
      </c>
      <c r="R681" s="423">
        <f t="shared" si="176"/>
        <v>20.93023255813954</v>
      </c>
      <c r="S681" s="474">
        <f>IF(INDEX(Historical!$D$7:$D$1190,MATCH(B681,Historical!$B$7:$B$1192,0))=0,"n/a",(INDEX(Historical!$C$7:$C$1190,MATCH(B681,Historical!$B$7:$B$1192,0))/INDEX(Historical!$D$7:$D$1190,MATCH(B681,Historical!$B$7:$B$1192,0))-1)*100)</f>
        <v>19.565217391304344</v>
      </c>
      <c r="T681" s="474">
        <f>IF(INDEX(Historical!$F$7:$F$1190,MATCH(B681,Historical!$B$7:$B$1192,0))=0,"n/a",((INDEX(Historical!$C$7:$C$1190,MATCH(B681,Historical!$B$7:$B$1192,0))/INDEX(Historical!$F$7:$F$1190,MATCH(B681,Historical!$B$7:$B$1192,0)))^(1/3)-1)*100)</f>
        <v>17.775292132035126</v>
      </c>
      <c r="U681" s="474">
        <f>IF(INDEX(Historical!$H$7:$H$1190,MATCH(B681,Historical!$B$7:$B$1192,0))=0,"n/a",((INDEX(Historical!$C$7:$C$1190,MATCH(B681,Historical!$B$7:$B$1192,0))/INDEX(Historical!$H$7:$H$1190,MATCH(B681,Historical!$B$7:$B$1192,0)))^(1/5)-1)*100)</f>
        <v>12.888132073019754</v>
      </c>
      <c r="V681" s="474">
        <f>IF(INDEX(Historical!$M$7:$M$1190,MATCH(B681,Historical!$B$7:$B$1192,0))=0,"n/a",((INDEX(Historical!$C$7:$C$1190,MATCH(B681,Historical!$B$7:$B$1192,0))/INDEX(Historical!$M$7:$M$1190,MATCH(B681,Historical!$B$7:$B$1192,0)))^(1/10)-1)*100)</f>
        <v>11.02111765079259</v>
      </c>
      <c r="W681" s="475">
        <f t="shared" si="177"/>
        <v>1.1694033655554794</v>
      </c>
      <c r="X681" s="476">
        <f t="shared" si="178"/>
        <v>0.72732122308237901</v>
      </c>
      <c r="Y681" s="449"/>
      <c r="Z681" s="430">
        <f t="shared" si="179"/>
        <v>22.36559139784946</v>
      </c>
      <c r="AA681" s="581">
        <f t="shared" si="180"/>
        <v>29.774193548387093</v>
      </c>
      <c r="AB681" s="406">
        <v>12</v>
      </c>
      <c r="AC681" s="568">
        <v>9.3000000000000007</v>
      </c>
      <c r="AD681" s="568">
        <v>3.74</v>
      </c>
      <c r="AE681" s="568">
        <v>4.04</v>
      </c>
      <c r="AF681" s="568">
        <v>4.88</v>
      </c>
      <c r="AG681" s="568">
        <v>17.75</v>
      </c>
      <c r="AH681" s="568">
        <v>10.34</v>
      </c>
      <c r="AI681" s="568">
        <v>7.31</v>
      </c>
      <c r="AJ681" s="568">
        <v>17.72</v>
      </c>
      <c r="AK681" s="568">
        <v>7.9600000000000009</v>
      </c>
      <c r="AL681" s="576">
        <v>9240</v>
      </c>
      <c r="AM681" s="571">
        <v>19.02</v>
      </c>
      <c r="AN681" s="568">
        <v>0.1</v>
      </c>
      <c r="AO681" s="510">
        <f t="shared" si="181"/>
        <v>-16.13488776644715</v>
      </c>
      <c r="AP681" s="511">
        <f t="shared" si="182"/>
        <v>13.639305781939942</v>
      </c>
      <c r="AQ681" s="582">
        <f t="shared" si="183"/>
        <v>154.11988816840761</v>
      </c>
      <c r="AR681" s="430">
        <f>INDEX(Historical!$C$7:$C$1190,MATCH(B681,Historical!$B$7:$B$1214,0))*IF(AH681="n/a",1.03,IF(AH681&lt;0,1.01,IF(AH681&gt;10,1.1,(1+AH681/100))))</f>
        <v>1.8149999999999999</v>
      </c>
      <c r="AS681" s="581">
        <f t="shared" si="184"/>
        <v>1.9476764999999998</v>
      </c>
      <c r="AT681" s="581">
        <f t="shared" si="188"/>
        <v>2.1027115493999999</v>
      </c>
      <c r="AU681" s="581">
        <f t="shared" si="188"/>
        <v>2.2700873887322404</v>
      </c>
      <c r="AV681" s="581">
        <f t="shared" si="188"/>
        <v>2.4507863448753269</v>
      </c>
      <c r="AW681" s="430">
        <f t="shared" si="186"/>
        <v>10.586261783007567</v>
      </c>
      <c r="AX681" s="516">
        <f t="shared" si="187"/>
        <v>3.8231353495874205</v>
      </c>
      <c r="AY681" s="606">
        <v>1.1100000000000001</v>
      </c>
      <c r="AZ681" s="571">
        <v>55.92</v>
      </c>
      <c r="BA681" s="571">
        <v>-3.15</v>
      </c>
      <c r="BB681" s="571">
        <v>6.49</v>
      </c>
      <c r="BC681" s="571">
        <v>22.45</v>
      </c>
      <c r="BD681" s="591"/>
      <c r="BE681" s="421">
        <v>2013</v>
      </c>
      <c r="BF681" s="421">
        <f t="shared" si="173"/>
        <v>1</v>
      </c>
      <c r="BG681" s="578">
        <v>12.389999999999999</v>
      </c>
      <c r="BH681" t="s">
        <v>3876</v>
      </c>
      <c r="BI681" t="s">
        <v>3877</v>
      </c>
    </row>
    <row r="682" spans="1:61" s="8" customFormat="1" ht="12.75" customHeight="1" x14ac:dyDescent="0.25">
      <c r="A682" s="577" t="s">
        <v>4579</v>
      </c>
      <c r="B682" s="409" t="s">
        <v>4642</v>
      </c>
      <c r="C682" s="734" t="s">
        <v>107</v>
      </c>
      <c r="D682" s="734" t="s">
        <v>117</v>
      </c>
      <c r="E682" s="504">
        <v>9</v>
      </c>
      <c r="F682" s="33">
        <v>547</v>
      </c>
      <c r="G682" s="33" t="s">
        <v>105</v>
      </c>
      <c r="H682" s="33" t="s">
        <v>105</v>
      </c>
      <c r="I682" s="573">
        <v>326.79000000000002</v>
      </c>
      <c r="J682" s="430">
        <f t="shared" si="174"/>
        <v>1.1261054499831697</v>
      </c>
      <c r="K682" s="575">
        <v>0.92</v>
      </c>
      <c r="L682" s="406">
        <v>4</v>
      </c>
      <c r="M682" s="423">
        <f t="shared" si="175"/>
        <v>3.68</v>
      </c>
      <c r="N682" s="183" t="s">
        <v>216</v>
      </c>
      <c r="O682" s="505">
        <v>0.88</v>
      </c>
      <c r="P682" s="422">
        <v>45747</v>
      </c>
      <c r="Q682" s="422">
        <v>45762</v>
      </c>
      <c r="R682" s="423">
        <f t="shared" si="176"/>
        <v>4.5454545454545494</v>
      </c>
      <c r="S682" s="474">
        <f>IF(INDEX(Historical!$D$7:$D$1190,MATCH(B682,Historical!$B$7:$B$1192,0))=0,"n/a",(INDEX(Historical!$C$7:$C$1190,MATCH(B682,Historical!$B$7:$B$1192,0))/INDEX(Historical!$D$7:$D$1190,MATCH(B682,Historical!$B$7:$B$1192,0))-1)*100)</f>
        <v>4.1916167664670656</v>
      </c>
      <c r="T682" s="474">
        <f>IF(INDEX(Historical!$F$7:$F$1190,MATCH(B682,Historical!$B$7:$B$1192,0))=0,"n/a",((INDEX(Historical!$C$7:$C$1190,MATCH(B682,Historical!$B$7:$B$1192,0))/INDEX(Historical!$F$7:$F$1190,MATCH(B682,Historical!$B$7:$B$1192,0)))^(1/3)-1)*100)</f>
        <v>4.8392970500958921</v>
      </c>
      <c r="U682" s="474">
        <f>IF(INDEX(Historical!$H$7:$H$1190,MATCH(B682,Historical!$B$7:$B$1192,0))=0,"n/a",((INDEX(Historical!$C$7:$C$1190,MATCH(B682,Historical!$B$7:$B$1192,0))/INDEX(Historical!$H$7:$H$1190,MATCH(B682,Historical!$B$7:$B$1192,0)))^(1/5)-1)*100)</f>
        <v>6.4162161704081511</v>
      </c>
      <c r="V682" s="474">
        <f>IF(INDEX(Historical!$M$7:$M$1190,MATCH(B682,Historical!$B$7:$B$1192,0))=0,"n/a",((INDEX(Historical!$C$7:$C$1190,MATCH(B682,Historical!$B$7:$B$1192,0))/INDEX(Historical!$M$7:$M$1190,MATCH(B682,Historical!$B$7:$B$1192,0)))^(1/10)-1)*100)</f>
        <v>1.0791123162724015</v>
      </c>
      <c r="W682" s="475">
        <f t="shared" si="177"/>
        <v>5.9458279491905079</v>
      </c>
      <c r="X682" s="476" t="str">
        <f t="shared" si="178"/>
        <v>n/a</v>
      </c>
      <c r="Y682" s="574" t="s">
        <v>760</v>
      </c>
      <c r="Z682" s="430">
        <f t="shared" si="179"/>
        <v>257.34265734265739</v>
      </c>
      <c r="AA682" s="581">
        <f t="shared" si="180"/>
        <v>228.52447552447555</v>
      </c>
      <c r="AB682" s="406">
        <v>12</v>
      </c>
      <c r="AC682" s="568">
        <v>1.43</v>
      </c>
      <c r="AD682" s="568">
        <v>25.66</v>
      </c>
      <c r="AE682" s="568">
        <v>3.25</v>
      </c>
      <c r="AF682" s="568">
        <v>3.95</v>
      </c>
      <c r="AG682" s="568">
        <v>1.5699999999999998</v>
      </c>
      <c r="AH682" s="568">
        <v>-0.08</v>
      </c>
      <c r="AI682" s="568">
        <v>13.51</v>
      </c>
      <c r="AJ682" s="568" t="s">
        <v>135</v>
      </c>
      <c r="AK682" s="568">
        <v>8.9</v>
      </c>
      <c r="AL682" s="576">
        <v>31880</v>
      </c>
      <c r="AM682" s="571">
        <v>0.44999999999999996</v>
      </c>
      <c r="AN682" s="568">
        <v>0.73</v>
      </c>
      <c r="AO682" s="510">
        <f t="shared" si="181"/>
        <v>-220.98215390408421</v>
      </c>
      <c r="AP682" s="511">
        <f t="shared" si="182"/>
        <v>7.5423216203913208</v>
      </c>
      <c r="AQ682" s="582">
        <f t="shared" si="183"/>
        <v>533.39356847651413</v>
      </c>
      <c r="AR682" s="430">
        <f>INDEX(Historical!$C$7:$C$1190,MATCH(B682,Historical!$B$7:$B$1214,0))*IF(AH682="n/a",1.03,IF(AH682&lt;0,1.01,IF(AH682&gt;10,1.1,(1+AH682/100))))</f>
        <v>3.5148000000000001</v>
      </c>
      <c r="AS682" s="581">
        <f t="shared" si="184"/>
        <v>3.8662800000000006</v>
      </c>
      <c r="AT682" s="581">
        <f t="shared" si="188"/>
        <v>4.2103789200000001</v>
      </c>
      <c r="AU682" s="581">
        <f t="shared" si="188"/>
        <v>4.58510264388</v>
      </c>
      <c r="AV682" s="581">
        <f t="shared" si="188"/>
        <v>4.9931767791853199</v>
      </c>
      <c r="AW682" s="430">
        <f t="shared" si="186"/>
        <v>21.169738343065319</v>
      </c>
      <c r="AX682" s="516">
        <f t="shared" si="187"/>
        <v>6.4780863377292208</v>
      </c>
      <c r="AY682" s="606">
        <v>0.71</v>
      </c>
      <c r="AZ682" s="571">
        <v>15.36</v>
      </c>
      <c r="BA682" s="571">
        <v>-5.04</v>
      </c>
      <c r="BB682" s="571">
        <v>3.38</v>
      </c>
      <c r="BC682" s="571">
        <v>2.9000000000000004</v>
      </c>
      <c r="BD682" s="591"/>
      <c r="BE682" s="421">
        <v>2017</v>
      </c>
      <c r="BF682" s="421">
        <f t="shared" si="173"/>
        <v>1</v>
      </c>
      <c r="BG682" s="578">
        <v>0.47000000000000003</v>
      </c>
      <c r="BH682" t="s">
        <v>3876</v>
      </c>
      <c r="BI682" t="s">
        <v>3877</v>
      </c>
    </row>
    <row r="683" spans="1:61" s="8" customFormat="1" ht="12.75" customHeight="1" x14ac:dyDescent="0.25">
      <c r="A683" s="8" t="s">
        <v>4598</v>
      </c>
      <c r="B683" s="409" t="s">
        <v>818</v>
      </c>
      <c r="C683" s="734" t="s">
        <v>130</v>
      </c>
      <c r="D683" s="734" t="s">
        <v>3644</v>
      </c>
      <c r="E683" s="504">
        <v>22</v>
      </c>
      <c r="F683" s="33">
        <v>173</v>
      </c>
      <c r="G683" s="33" t="s">
        <v>36</v>
      </c>
      <c r="H683" s="33" t="s">
        <v>114</v>
      </c>
      <c r="I683" s="573">
        <v>72.41</v>
      </c>
      <c r="J683" s="430">
        <f t="shared" si="174"/>
        <v>3.1487363623808862</v>
      </c>
      <c r="K683" s="575">
        <v>0.56999999999999995</v>
      </c>
      <c r="L683" s="406">
        <v>4</v>
      </c>
      <c r="M683" s="423">
        <f t="shared" si="175"/>
        <v>2.2799999999999998</v>
      </c>
      <c r="N683" s="183" t="s">
        <v>436</v>
      </c>
      <c r="O683" s="505">
        <v>0.54749999999999999</v>
      </c>
      <c r="P683" s="422">
        <v>45730</v>
      </c>
      <c r="Q683" s="422">
        <v>45767</v>
      </c>
      <c r="R683" s="423">
        <f t="shared" si="176"/>
        <v>4.1095890410958837</v>
      </c>
      <c r="S683" s="474">
        <f>IF(INDEX(Historical!$D$7:$D$1190,MATCH(B683,Historical!$B$7:$B$1192,0))=0,"n/a",(INDEX(Historical!$C$7:$C$1190,MATCH(B683,Historical!$B$7:$B$1192,0))/INDEX(Historical!$D$7:$D$1190,MATCH(B683,Historical!$B$7:$B$1192,0))-1)*100)</f>
        <v>5.6166056166056189</v>
      </c>
      <c r="T683" s="474">
        <f>IF(INDEX(Historical!$F$7:$F$1190,MATCH(B683,Historical!$B$7:$B$1192,0))=0,"n/a",((INDEX(Historical!$C$7:$C$1190,MATCH(B683,Historical!$B$7:$B$1192,0))/INDEX(Historical!$F$7:$F$1190,MATCH(B683,Historical!$B$7:$B$1192,0)))^(1/3)-1)*100)</f>
        <v>6.2576681336931061</v>
      </c>
      <c r="U683" s="474">
        <f>IF(INDEX(Historical!$H$7:$H$1190,MATCH(B683,Historical!$B$7:$B$1192,0))=0,"n/a",((INDEX(Historical!$C$7:$C$1190,MATCH(B683,Historical!$B$7:$B$1192,0))/INDEX(Historical!$H$7:$H$1190,MATCH(B683,Historical!$B$7:$B$1192,0)))^(1/5)-1)*100)</f>
        <v>6.2769508507614535</v>
      </c>
      <c r="V683" s="474">
        <f>IF(INDEX(Historical!$M$7:$M$1190,MATCH(B683,Historical!$B$7:$B$1192,0))=0,"n/a",((INDEX(Historical!$C$7:$C$1190,MATCH(B683,Historical!$B$7:$B$1192,0))/INDEX(Historical!$M$7:$M$1190,MATCH(B683,Historical!$B$7:$B$1192,0)))^(1/10)-1)*100)</f>
        <v>6.2447333518426129</v>
      </c>
      <c r="W683" s="475">
        <f t="shared" si="177"/>
        <v>1.0051591472531545</v>
      </c>
      <c r="X683" s="476">
        <f t="shared" si="178"/>
        <v>1.1538512593311496</v>
      </c>
      <c r="Y683" s="405"/>
      <c r="Z683" s="430">
        <f t="shared" si="179"/>
        <v>63.333333333333329</v>
      </c>
      <c r="AA683" s="581">
        <f t="shared" si="180"/>
        <v>20.113888888888887</v>
      </c>
      <c r="AB683" s="406">
        <v>12</v>
      </c>
      <c r="AC683" s="568">
        <v>3.6</v>
      </c>
      <c r="AD683" s="568">
        <v>2.35</v>
      </c>
      <c r="AE683" s="568">
        <v>3.07</v>
      </c>
      <c r="AF683" s="568">
        <v>2.04</v>
      </c>
      <c r="AG683" s="568">
        <v>10.65</v>
      </c>
      <c r="AH683" s="568">
        <v>9.0499999999999989</v>
      </c>
      <c r="AI683" s="568">
        <v>8.24</v>
      </c>
      <c r="AJ683" s="568">
        <v>5.4399999999999995</v>
      </c>
      <c r="AK683" s="568">
        <v>8.5500000000000007</v>
      </c>
      <c r="AL683" s="576">
        <v>42820</v>
      </c>
      <c r="AM683" s="571">
        <v>0.21</v>
      </c>
      <c r="AN683" s="568">
        <v>1.59</v>
      </c>
      <c r="AO683" s="510">
        <f t="shared" si="181"/>
        <v>-10.688201675746548</v>
      </c>
      <c r="AP683" s="511">
        <f t="shared" si="182"/>
        <v>9.4256872131423393</v>
      </c>
      <c r="AQ683" s="582">
        <f t="shared" si="183"/>
        <v>35.042928702663275</v>
      </c>
      <c r="AR683" s="430">
        <f>INDEX(Historical!$C$7:$C$1190,MATCH(B683,Historical!$B$7:$B$1214,0))*IF(AH683="n/a",1.03,IF(AH683&lt;0,1.01,IF(AH683&gt;10,1.1,(1+AH683/100))))</f>
        <v>2.3582062500000003</v>
      </c>
      <c r="AS683" s="581">
        <f t="shared" si="184"/>
        <v>2.5525224450000006</v>
      </c>
      <c r="AT683" s="581">
        <f t="shared" si="188"/>
        <v>2.7707631140475004</v>
      </c>
      <c r="AU683" s="581">
        <f t="shared" si="188"/>
        <v>3.0076633602985616</v>
      </c>
      <c r="AV683" s="581">
        <f t="shared" si="188"/>
        <v>3.2648185776040886</v>
      </c>
      <c r="AW683" s="430">
        <f t="shared" si="186"/>
        <v>13.953973746950153</v>
      </c>
      <c r="AX683" s="516">
        <f t="shared" si="187"/>
        <v>19.270782691548341</v>
      </c>
      <c r="AY683" s="606">
        <v>0.35</v>
      </c>
      <c r="AZ683" s="571">
        <v>19.37</v>
      </c>
      <c r="BA683" s="571">
        <v>-2.9000000000000004</v>
      </c>
      <c r="BB683" s="571">
        <v>1.9900000000000002</v>
      </c>
      <c r="BC683" s="571">
        <v>4.29</v>
      </c>
      <c r="BD683" s="591"/>
      <c r="BE683" s="421">
        <v>2004</v>
      </c>
      <c r="BF683" s="421">
        <f t="shared" si="173"/>
        <v>2</v>
      </c>
      <c r="BG683" s="578">
        <v>2.8899999999999997</v>
      </c>
      <c r="BH683" t="s">
        <v>3876</v>
      </c>
      <c r="BI683" t="s">
        <v>3877</v>
      </c>
    </row>
    <row r="684" spans="1:61" s="8" customFormat="1" ht="12.75" customHeight="1" x14ac:dyDescent="0.25">
      <c r="A684" s="8" t="s">
        <v>4599</v>
      </c>
      <c r="B684" s="409" t="s">
        <v>223</v>
      </c>
      <c r="C684" s="734" t="s">
        <v>177</v>
      </c>
      <c r="D684" s="734" t="s">
        <v>3650</v>
      </c>
      <c r="E684" s="504">
        <v>42</v>
      </c>
      <c r="F684" s="33">
        <v>65</v>
      </c>
      <c r="G684" s="33" t="s">
        <v>36</v>
      </c>
      <c r="H684" s="33" t="s">
        <v>36</v>
      </c>
      <c r="I684" s="568">
        <v>114.29</v>
      </c>
      <c r="J684" s="430">
        <f t="shared" si="174"/>
        <v>3.4648700673724733</v>
      </c>
      <c r="K684" s="575">
        <v>0.99</v>
      </c>
      <c r="L684" s="406">
        <v>4</v>
      </c>
      <c r="M684" s="423">
        <f t="shared" si="175"/>
        <v>3.96</v>
      </c>
      <c r="N684" s="183" t="s">
        <v>141</v>
      </c>
      <c r="O684" s="505">
        <v>0.95</v>
      </c>
      <c r="P684" s="422">
        <v>45610</v>
      </c>
      <c r="Q684" s="422">
        <v>45636</v>
      </c>
      <c r="R684" s="423">
        <f t="shared" si="176"/>
        <v>4.2105263157894779</v>
      </c>
      <c r="S684" s="474">
        <f>IF(INDEX(Historical!$D$7:$D$1190,MATCH(B684,Historical!$B$7:$B$1192,0))=0,"n/a",(INDEX(Historical!$C$7:$C$1190,MATCH(B684,Historical!$B$7:$B$1192,0))/INDEX(Historical!$D$7:$D$1190,MATCH(B684,Historical!$B$7:$B$1192,0))-1)*100)</f>
        <v>4.3478260869565188</v>
      </c>
      <c r="T684" s="474">
        <f>IF(INDEX(Historical!$F$7:$F$1190,MATCH(B684,Historical!$B$7:$B$1192,0))=0,"n/a",((INDEX(Historical!$C$7:$C$1190,MATCH(B684,Historical!$B$7:$B$1192,0))/INDEX(Historical!$F$7:$F$1190,MATCH(B684,Historical!$B$7:$B$1192,0)))^(1/3)-1)*100)</f>
        <v>3.2369738665313452</v>
      </c>
      <c r="U684" s="474">
        <f>IF(INDEX(Historical!$H$7:$H$1190,MATCH(B684,Historical!$B$7:$B$1192,0))=0,"n/a",((INDEX(Historical!$C$7:$C$1190,MATCH(B684,Historical!$B$7:$B$1192,0))/INDEX(Historical!$H$7:$H$1190,MATCH(B684,Historical!$B$7:$B$1192,0)))^(1/5)-1)*100)</f>
        <v>2.2839334217396923</v>
      </c>
      <c r="V684" s="474">
        <f>IF(INDEX(Historical!$M$7:$M$1190,MATCH(B684,Historical!$B$7:$B$1192,0))=0,"n/a",((INDEX(Historical!$C$7:$C$1190,MATCH(B684,Historical!$B$7:$B$1192,0))/INDEX(Historical!$M$7:$M$1190,MATCH(B684,Historical!$B$7:$B$1192,0)))^(1/10)-1)*100)</f>
        <v>3.5849703383539877</v>
      </c>
      <c r="W684" s="475">
        <f t="shared" si="177"/>
        <v>0.63708572350094905</v>
      </c>
      <c r="X684" s="476">
        <f t="shared" si="178"/>
        <v>0.1236563845013369</v>
      </c>
      <c r="Y684" s="449"/>
      <c r="Z684" s="430">
        <f t="shared" si="179"/>
        <v>56.170212765957451</v>
      </c>
      <c r="AA684" s="581">
        <f t="shared" si="180"/>
        <v>16.211347517730498</v>
      </c>
      <c r="AB684" s="406">
        <v>12</v>
      </c>
      <c r="AC684" s="568">
        <v>7.05</v>
      </c>
      <c r="AD684" s="568">
        <v>2.5</v>
      </c>
      <c r="AE684" s="568">
        <v>1.48</v>
      </c>
      <c r="AF684" s="568">
        <v>1.86</v>
      </c>
      <c r="AG684" s="568">
        <v>11.68</v>
      </c>
      <c r="AH684" s="568">
        <v>-14.26</v>
      </c>
      <c r="AI684" s="568">
        <v>13.819999999999999</v>
      </c>
      <c r="AJ684" s="568">
        <v>18.47</v>
      </c>
      <c r="AK684" s="568">
        <v>6.4799999999999995</v>
      </c>
      <c r="AL684" s="576">
        <v>487250</v>
      </c>
      <c r="AM684" s="571">
        <v>0.1</v>
      </c>
      <c r="AN684" s="568">
        <v>0.15</v>
      </c>
      <c r="AO684" s="510">
        <f t="shared" si="181"/>
        <v>-10.462544028618332</v>
      </c>
      <c r="AP684" s="511">
        <f t="shared" si="182"/>
        <v>5.7488034891121655</v>
      </c>
      <c r="AQ684" s="582">
        <f t="shared" si="183"/>
        <v>15.764332221359156</v>
      </c>
      <c r="AR684" s="430">
        <f>INDEX(Historical!$C$7:$C$1190,MATCH(B684,Historical!$B$7:$B$1214,0))*IF(AH684="n/a",1.03,IF(AH684&lt;0,1.01,IF(AH684&gt;10,1.1,(1+AH684/100))))</f>
        <v>3.8784000000000001</v>
      </c>
      <c r="AS684" s="581">
        <f t="shared" si="184"/>
        <v>4.2662400000000007</v>
      </c>
      <c r="AT684" s="581">
        <f t="shared" si="188"/>
        <v>4.5426923520000004</v>
      </c>
      <c r="AU684" s="581">
        <f t="shared" si="188"/>
        <v>4.8370588164096002</v>
      </c>
      <c r="AV684" s="581">
        <f t="shared" si="188"/>
        <v>5.1505002277129419</v>
      </c>
      <c r="AW684" s="430">
        <f t="shared" si="186"/>
        <v>22.674891396122543</v>
      </c>
      <c r="AX684" s="516">
        <f t="shared" si="187"/>
        <v>19.839785979632989</v>
      </c>
      <c r="AY684" s="606">
        <v>0.55000000000000004</v>
      </c>
      <c r="AZ684" s="571">
        <v>16.86</v>
      </c>
      <c r="BA684" s="571">
        <v>-9.5399999999999991</v>
      </c>
      <c r="BB684" s="571">
        <v>3.71</v>
      </c>
      <c r="BC684" s="571">
        <v>3.93</v>
      </c>
      <c r="BD684" s="591"/>
      <c r="BE684" s="421">
        <v>1983</v>
      </c>
      <c r="BF684" s="421">
        <f t="shared" si="173"/>
        <v>4</v>
      </c>
      <c r="BG684" s="578">
        <v>6.83</v>
      </c>
      <c r="BH684" t="s">
        <v>3876</v>
      </c>
      <c r="BI684" t="s">
        <v>3877</v>
      </c>
    </row>
    <row r="685" spans="1:61" s="8" customFormat="1" ht="12.75" customHeight="1" x14ac:dyDescent="0.25">
      <c r="A685" s="95" t="s">
        <v>4600</v>
      </c>
      <c r="B685" s="409" t="s">
        <v>1049</v>
      </c>
      <c r="C685" s="734" t="s">
        <v>152</v>
      </c>
      <c r="D685" s="734" t="s">
        <v>3639</v>
      </c>
      <c r="E685" s="504">
        <v>13</v>
      </c>
      <c r="F685" s="33">
        <v>378</v>
      </c>
      <c r="G685" s="33" t="s">
        <v>105</v>
      </c>
      <c r="H685" s="33" t="s">
        <v>105</v>
      </c>
      <c r="I685" s="573">
        <v>14.3</v>
      </c>
      <c r="J685" s="430">
        <f t="shared" si="174"/>
        <v>4.4755244755244759</v>
      </c>
      <c r="K685" s="575">
        <v>0.16</v>
      </c>
      <c r="L685" s="406">
        <v>4</v>
      </c>
      <c r="M685" s="423">
        <f t="shared" si="175"/>
        <v>0.64</v>
      </c>
      <c r="N685" s="183" t="s">
        <v>237</v>
      </c>
      <c r="O685" s="505">
        <v>0.14000000000000001</v>
      </c>
      <c r="P685" s="609">
        <v>45379</v>
      </c>
      <c r="Q685" s="609">
        <v>45394</v>
      </c>
      <c r="R685" s="423">
        <f t="shared" si="176"/>
        <v>14.285714285714276</v>
      </c>
      <c r="S685" s="474">
        <f>IF(INDEX(Historical!$D$7:$D$1190,MATCH(B685,Historical!$B$7:$B$1192,0))=0,"n/a",(INDEX(Historical!$C$7:$C$1190,MATCH(B685,Historical!$B$7:$B$1192,0))/INDEX(Historical!$D$7:$D$1190,MATCH(B685,Historical!$B$7:$B$1192,0))-1)*100)</f>
        <v>13.761467889908241</v>
      </c>
      <c r="T685" s="474">
        <f>IF(INDEX(Historical!$F$7:$F$1190,MATCH(B685,Historical!$B$7:$B$1192,0))=0,"n/a",((INDEX(Historical!$C$7:$C$1190,MATCH(B685,Historical!$B$7:$B$1192,0))/INDEX(Historical!$F$7:$F$1190,MATCH(B685,Historical!$B$7:$B$1192,0)))^(1/3)-1)*100)</f>
        <v>13.862522184714066</v>
      </c>
      <c r="U685" s="474">
        <f>IF(INDEX(Historical!$H$7:$H$1190,MATCH(B685,Historical!$B$7:$B$1192,0))=0,"n/a",((INDEX(Historical!$C$7:$C$1190,MATCH(B685,Historical!$B$7:$B$1192,0))/INDEX(Historical!$H$7:$H$1190,MATCH(B685,Historical!$B$7:$B$1192,0)))^(1/5)-1)*100)</f>
        <v>10.578853898650253</v>
      </c>
      <c r="V685" s="474">
        <f>IF(INDEX(Historical!$M$7:$M$1190,MATCH(B685,Historical!$B$7:$B$1192,0))=0,"n/a",((INDEX(Historical!$C$7:$C$1190,MATCH(B685,Historical!$B$7:$B$1192,0))/INDEX(Historical!$M$7:$M$1190,MATCH(B685,Historical!$B$7:$B$1192,0)))^(1/10)-1)*100)</f>
        <v>9.0268686756523877</v>
      </c>
      <c r="W685" s="475">
        <f t="shared" si="177"/>
        <v>1.1719295227130022</v>
      </c>
      <c r="X685" s="476" t="str">
        <f t="shared" si="178"/>
        <v>n/a</v>
      </c>
      <c r="Y685" s="451"/>
      <c r="Z685" s="430" t="str">
        <f t="shared" si="179"/>
        <v>n/a</v>
      </c>
      <c r="AA685" s="581" t="str">
        <f t="shared" si="180"/>
        <v>n/a</v>
      </c>
      <c r="AB685" s="406">
        <v>12</v>
      </c>
      <c r="AC685" s="568">
        <v>-4.75</v>
      </c>
      <c r="AD685" s="568" t="s">
        <v>135</v>
      </c>
      <c r="AE685" s="568">
        <v>0.78</v>
      </c>
      <c r="AF685" s="568">
        <v>1.45</v>
      </c>
      <c r="AG685" s="568">
        <v>-37.78</v>
      </c>
      <c r="AH685" s="569">
        <v>4.5900000000000007</v>
      </c>
      <c r="AI685" s="569">
        <v>8.2600000000000016</v>
      </c>
      <c r="AJ685" s="568" t="s">
        <v>135</v>
      </c>
      <c r="AK685" s="568">
        <v>6.9599999999999991</v>
      </c>
      <c r="AL685" s="576">
        <v>2850</v>
      </c>
      <c r="AM685" s="571">
        <v>0.64</v>
      </c>
      <c r="AN685" s="568">
        <v>1.27</v>
      </c>
      <c r="AO685" s="510" t="str">
        <f t="shared" si="181"/>
        <v>n/a</v>
      </c>
      <c r="AP685" s="511">
        <f t="shared" si="182"/>
        <v>15.054378374174728</v>
      </c>
      <c r="AQ685" s="582" t="str">
        <f t="shared" si="183"/>
        <v>n/a</v>
      </c>
      <c r="AR685" s="430">
        <f>INDEX(Historical!$C$7:$C$1190,MATCH(B685,Historical!$B$7:$B$1214,0))*IF(AH685="n/a",1.03,IF(AH685&lt;0,1.01,IF(AH685&gt;10,1.1,(1+AH685/100))))</f>
        <v>0.64845799999999998</v>
      </c>
      <c r="AS685" s="581">
        <f t="shared" si="184"/>
        <v>0.70202063079999999</v>
      </c>
      <c r="AT685" s="581">
        <f t="shared" si="188"/>
        <v>0.75088126670367994</v>
      </c>
      <c r="AU685" s="581">
        <f t="shared" si="188"/>
        <v>0.80314260286625594</v>
      </c>
      <c r="AV685" s="581">
        <f t="shared" si="188"/>
        <v>0.85904132802574729</v>
      </c>
      <c r="AW685" s="430">
        <f t="shared" si="186"/>
        <v>3.763543828395683</v>
      </c>
      <c r="AX685" s="516">
        <f t="shared" si="187"/>
        <v>26.318488310459319</v>
      </c>
      <c r="AY685" s="606">
        <v>0.97</v>
      </c>
      <c r="AZ685" s="571">
        <v>17.599999999999998</v>
      </c>
      <c r="BA685" s="571">
        <v>-47.96</v>
      </c>
      <c r="BB685" s="571">
        <v>-5.4899999999999993</v>
      </c>
      <c r="BC685" s="571">
        <v>-13.350000000000001</v>
      </c>
      <c r="BD685" s="591"/>
      <c r="BE685" s="421">
        <v>2013</v>
      </c>
      <c r="BF685" s="421">
        <f t="shared" si="173"/>
        <v>1</v>
      </c>
      <c r="BG685" s="578">
        <v>-14.64</v>
      </c>
      <c r="BH685" t="s">
        <v>3876</v>
      </c>
      <c r="BI685" t="s">
        <v>3877</v>
      </c>
    </row>
    <row r="686" spans="1:61" s="8" customFormat="1" ht="12.75" customHeight="1" x14ac:dyDescent="0.25">
      <c r="A686" s="88" t="s">
        <v>1696</v>
      </c>
      <c r="B686" s="409" t="s">
        <v>1697</v>
      </c>
      <c r="C686" s="734" t="s">
        <v>111</v>
      </c>
      <c r="D686" s="734" t="s">
        <v>209</v>
      </c>
      <c r="E686" s="504">
        <v>15</v>
      </c>
      <c r="F686" s="33">
        <v>294</v>
      </c>
      <c r="G686" s="33" t="s">
        <v>36</v>
      </c>
      <c r="H686" s="33" t="s">
        <v>36</v>
      </c>
      <c r="I686" s="573">
        <v>141.56</v>
      </c>
      <c r="J686" s="430">
        <f t="shared" si="174"/>
        <v>1.1302627860977676</v>
      </c>
      <c r="K686" s="575">
        <v>0.4</v>
      </c>
      <c r="L686" s="406">
        <v>4</v>
      </c>
      <c r="M686" s="423">
        <f t="shared" si="175"/>
        <v>1.6</v>
      </c>
      <c r="N686" s="183" t="s">
        <v>147</v>
      </c>
      <c r="O686" s="505">
        <v>0.36</v>
      </c>
      <c r="P686" s="422">
        <v>45706</v>
      </c>
      <c r="Q686" s="422">
        <v>45735</v>
      </c>
      <c r="R686" s="423">
        <f t="shared" si="176"/>
        <v>11.111111111111121</v>
      </c>
      <c r="S686" s="474">
        <f>IF(INDEX(Historical!$D$7:$D$1190,MATCH(B686,Historical!$B$7:$B$1192,0))=0,"n/a",(INDEX(Historical!$C$7:$C$1190,MATCH(B686,Historical!$B$7:$B$1192,0))/INDEX(Historical!$D$7:$D$1190,MATCH(B686,Historical!$B$7:$B$1192,0))-1)*100)</f>
        <v>9.0909090909090828</v>
      </c>
      <c r="T686" s="474">
        <f>IF(INDEX(Historical!$F$7:$F$1190,MATCH(B686,Historical!$B$7:$B$1192,0))=0,"n/a",((INDEX(Historical!$C$7:$C$1190,MATCH(B686,Historical!$B$7:$B$1192,0))/INDEX(Historical!$F$7:$F$1190,MATCH(B686,Historical!$B$7:$B$1192,0)))^(1/3)-1)*100)</f>
        <v>8.7380373002892142</v>
      </c>
      <c r="U686" s="474">
        <f>IF(INDEX(Historical!$H$7:$H$1190,MATCH(B686,Historical!$B$7:$B$1192,0))=0,"n/a",((INDEX(Historical!$C$7:$C$1190,MATCH(B686,Historical!$B$7:$B$1192,0))/INDEX(Historical!$H$7:$H$1190,MATCH(B686,Historical!$B$7:$B$1192,0)))^(1/5)-1)*100)</f>
        <v>8.4471771197698544</v>
      </c>
      <c r="V686" s="474">
        <f>IF(INDEX(Historical!$M$7:$M$1190,MATCH(B686,Historical!$B$7:$B$1192,0))=0,"n/a",((INDEX(Historical!$C$7:$C$1190,MATCH(B686,Historical!$B$7:$B$1192,0))/INDEX(Historical!$M$7:$M$1190,MATCH(B686,Historical!$B$7:$B$1192,0)))^(1/10)-1)*100)</f>
        <v>10.894307469981591</v>
      </c>
      <c r="W686" s="475">
        <f t="shared" si="177"/>
        <v>0.77537531807738935</v>
      </c>
      <c r="X686" s="476">
        <f t="shared" si="178"/>
        <v>0.80068029571278254</v>
      </c>
      <c r="Y686" s="450"/>
      <c r="Z686" s="430">
        <f t="shared" si="179"/>
        <v>41.558441558441558</v>
      </c>
      <c r="AA686" s="581">
        <f t="shared" si="180"/>
        <v>36.76883116883117</v>
      </c>
      <c r="AB686" s="406">
        <v>12</v>
      </c>
      <c r="AC686" s="568">
        <v>3.85</v>
      </c>
      <c r="AD686" s="568">
        <v>3.09</v>
      </c>
      <c r="AE686" s="568">
        <v>3.95</v>
      </c>
      <c r="AF686" s="568">
        <v>3.11</v>
      </c>
      <c r="AG686" s="568">
        <v>8.76</v>
      </c>
      <c r="AH686" s="568">
        <v>13.13</v>
      </c>
      <c r="AI686" s="568">
        <v>11.61</v>
      </c>
      <c r="AJ686" s="568">
        <v>10.549999999999999</v>
      </c>
      <c r="AK686" s="568">
        <v>11.899999999999999</v>
      </c>
      <c r="AL686" s="576">
        <v>34460</v>
      </c>
      <c r="AM686" s="571">
        <v>0.27</v>
      </c>
      <c r="AN686" s="568">
        <v>0.19</v>
      </c>
      <c r="AO686" s="510">
        <f t="shared" si="181"/>
        <v>-27.191391262963549</v>
      </c>
      <c r="AP686" s="511">
        <f t="shared" si="182"/>
        <v>9.5774399058676227</v>
      </c>
      <c r="AQ686" s="582">
        <f t="shared" si="183"/>
        <v>125.43889532797023</v>
      </c>
      <c r="AR686" s="430">
        <f>INDEX(Historical!$C$7:$C$1190,MATCH(B686,Historical!$B$7:$B$1214,0))*IF(AH686="n/a",1.03,IF(AH686&lt;0,1.01,IF(AH686&gt;10,1.1,(1+AH686/100))))</f>
        <v>1.5840000000000001</v>
      </c>
      <c r="AS686" s="581">
        <f t="shared" si="184"/>
        <v>1.7424000000000002</v>
      </c>
      <c r="AT686" s="581">
        <f t="shared" si="188"/>
        <v>1.9166400000000003</v>
      </c>
      <c r="AU686" s="581">
        <f t="shared" si="188"/>
        <v>2.1083040000000004</v>
      </c>
      <c r="AV686" s="581">
        <f t="shared" si="188"/>
        <v>2.3191344000000007</v>
      </c>
      <c r="AW686" s="430">
        <f t="shared" si="186"/>
        <v>9.6704784000000021</v>
      </c>
      <c r="AX686" s="516">
        <f t="shared" si="187"/>
        <v>6.8313636620514293</v>
      </c>
      <c r="AY686" s="606">
        <v>1.0900000000000001</v>
      </c>
      <c r="AZ686" s="571">
        <v>40.89</v>
      </c>
      <c r="BA686" s="571">
        <v>-2.59</v>
      </c>
      <c r="BB686" s="571">
        <v>4.18</v>
      </c>
      <c r="BC686" s="571">
        <v>12.61</v>
      </c>
      <c r="BD686" s="591"/>
      <c r="BE686" s="421">
        <v>2011</v>
      </c>
      <c r="BF686" s="421">
        <f t="shared" si="173"/>
        <v>1</v>
      </c>
      <c r="BG686" s="578">
        <v>5.6899999999999995</v>
      </c>
      <c r="BH686" t="s">
        <v>3876</v>
      </c>
      <c r="BI686" t="s">
        <v>3877</v>
      </c>
    </row>
    <row r="687" spans="1:61" s="8" customFormat="1" ht="12.75" customHeight="1" x14ac:dyDescent="0.25">
      <c r="A687" s="95" t="s">
        <v>4601</v>
      </c>
      <c r="B687" s="409" t="s">
        <v>822</v>
      </c>
      <c r="C687" s="734" t="s">
        <v>130</v>
      </c>
      <c r="D687" s="734" t="s">
        <v>3654</v>
      </c>
      <c r="E687" s="504">
        <v>27</v>
      </c>
      <c r="F687" s="33">
        <v>134</v>
      </c>
      <c r="G687" s="33" t="s">
        <v>36</v>
      </c>
      <c r="H687" s="33" t="s">
        <v>36</v>
      </c>
      <c r="I687" s="573">
        <v>31.07</v>
      </c>
      <c r="J687" s="430">
        <f t="shared" si="174"/>
        <v>2.8220148052784038</v>
      </c>
      <c r="K687" s="579">
        <v>0.21920000000000001</v>
      </c>
      <c r="L687" s="406">
        <v>4</v>
      </c>
      <c r="M687" s="423">
        <f t="shared" si="175"/>
        <v>0.87680000000000002</v>
      </c>
      <c r="N687" s="183" t="s">
        <v>216</v>
      </c>
      <c r="O687" s="506">
        <v>0.21079999999999999</v>
      </c>
      <c r="P687" s="422">
        <v>45657</v>
      </c>
      <c r="Q687" s="422">
        <v>45672</v>
      </c>
      <c r="R687" s="423">
        <f t="shared" si="176"/>
        <v>3.98481973434536</v>
      </c>
      <c r="S687" s="474">
        <f>IF(INDEX(Historical!$D$7:$D$1190,MATCH(B687,Historical!$B$7:$B$1192,0))=0,"n/a",(INDEX(Historical!$C$7:$C$1190,MATCH(B687,Historical!$B$7:$B$1192,0))/INDEX(Historical!$D$7:$D$1190,MATCH(B687,Historical!$B$7:$B$1192,0))-1)*100)</f>
        <v>3.9960532807103988</v>
      </c>
      <c r="T687" s="474">
        <f>IF(INDEX(Historical!$F$7:$F$1190,MATCH(B687,Historical!$B$7:$B$1192,0))=0,"n/a",((INDEX(Historical!$C$7:$C$1190,MATCH(B687,Historical!$B$7:$B$1192,0))/INDEX(Historical!$F$7:$F$1190,MATCH(B687,Historical!$B$7:$B$1192,0)))^(1/3)-1)*100)</f>
        <v>4.0000799900028694</v>
      </c>
      <c r="U687" s="474">
        <f>IF(INDEX(Historical!$H$7:$H$1190,MATCH(B687,Historical!$B$7:$B$1192,0))=0,"n/a",((INDEX(Historical!$C$7:$C$1190,MATCH(B687,Historical!$B$7:$B$1192,0))/INDEX(Historical!$H$7:$H$1190,MATCH(B687,Historical!$B$7:$B$1192,0)))^(1/5)-1)*100)</f>
        <v>3.9954668257275561</v>
      </c>
      <c r="V687" s="474">
        <f>IF(INDEX(Historical!$M$7:$M$1190,MATCH(B687,Historical!$B$7:$B$1192,0))=0,"n/a",((INDEX(Historical!$C$7:$C$1190,MATCH(B687,Historical!$B$7:$B$1192,0))/INDEX(Historical!$M$7:$M$1190,MATCH(B687,Historical!$B$7:$B$1192,0)))^(1/10)-1)*100)</f>
        <v>3.9496657695357706</v>
      </c>
      <c r="W687" s="475">
        <f t="shared" si="177"/>
        <v>1.0115961853139712</v>
      </c>
      <c r="X687" s="476">
        <f t="shared" si="178"/>
        <v>0.80069475465482087</v>
      </c>
      <c r="Y687" s="437"/>
      <c r="Z687" s="430">
        <f t="shared" si="179"/>
        <v>64</v>
      </c>
      <c r="AA687" s="581">
        <f t="shared" si="180"/>
        <v>22.678832116788321</v>
      </c>
      <c r="AB687" s="406">
        <v>12</v>
      </c>
      <c r="AC687" s="568">
        <v>1.37</v>
      </c>
      <c r="AD687" s="568" t="s">
        <v>135</v>
      </c>
      <c r="AE687" s="568">
        <v>5.88</v>
      </c>
      <c r="AF687" s="568">
        <v>1.91</v>
      </c>
      <c r="AG687" s="568">
        <v>8.5599999999999987</v>
      </c>
      <c r="AH687" s="568">
        <v>-4.93</v>
      </c>
      <c r="AI687" s="568">
        <v>17.04</v>
      </c>
      <c r="AJ687" s="568">
        <v>4.99</v>
      </c>
      <c r="AK687" s="568" t="s">
        <v>135</v>
      </c>
      <c r="AL687" s="576">
        <v>448.07</v>
      </c>
      <c r="AM687" s="571">
        <v>1.1900000000000002</v>
      </c>
      <c r="AN687" s="568">
        <v>0.93</v>
      </c>
      <c r="AO687" s="510">
        <f t="shared" si="181"/>
        <v>-15.861350485782362</v>
      </c>
      <c r="AP687" s="511">
        <f t="shared" si="182"/>
        <v>6.8174816310059594</v>
      </c>
      <c r="AQ687" s="582">
        <f t="shared" si="183"/>
        <v>38.750886832906708</v>
      </c>
      <c r="AR687" s="430">
        <f>INDEX(Historical!$C$7:$C$1190,MATCH(B687,Historical!$B$7:$B$1214,0))*IF(AH687="n/a",1.03,IF(AH687&lt;0,1.01,IF(AH687&gt;10,1.1,(1+AH687/100))))</f>
        <v>0.85163199999999994</v>
      </c>
      <c r="AS687" s="581">
        <f t="shared" si="184"/>
        <v>0.93679520000000005</v>
      </c>
      <c r="AT687" s="581">
        <f t="shared" ref="AT687:AV690" si="189">IF($AK687="n/a",1.03*AS687,IF($AK687&lt;0,1.01*AS687,IF($AK687&gt;10,1.1*AS687,(1+$AK687/100)*AS687)))</f>
        <v>0.96489905600000003</v>
      </c>
      <c r="AU687" s="581">
        <f t="shared" si="189"/>
        <v>0.99384602768000008</v>
      </c>
      <c r="AV687" s="581">
        <f t="shared" si="189"/>
        <v>1.0236614085104001</v>
      </c>
      <c r="AW687" s="430">
        <f t="shared" si="186"/>
        <v>4.7708336921904007</v>
      </c>
      <c r="AX687" s="516">
        <f t="shared" si="187"/>
        <v>15.355113267429676</v>
      </c>
      <c r="AY687" s="606">
        <v>0.75</v>
      </c>
      <c r="AZ687" s="571">
        <v>4.05</v>
      </c>
      <c r="BA687" s="571">
        <v>-21.92</v>
      </c>
      <c r="BB687" s="571">
        <v>-0.84</v>
      </c>
      <c r="BC687" s="571">
        <v>-5.65</v>
      </c>
      <c r="BD687" s="591"/>
      <c r="BE687" s="421">
        <v>1998</v>
      </c>
      <c r="BF687" s="421">
        <f t="shared" si="173"/>
        <v>3</v>
      </c>
      <c r="BG687" s="578">
        <v>3.1199999999999997</v>
      </c>
      <c r="BH687" t="s">
        <v>3876</v>
      </c>
      <c r="BI687" t="s">
        <v>3877</v>
      </c>
    </row>
    <row r="688" spans="1:61" s="8" customFormat="1" ht="12.75" customHeight="1" x14ac:dyDescent="0.25">
      <c r="A688" s="577" t="s">
        <v>4658</v>
      </c>
      <c r="B688" s="409" t="s">
        <v>2882</v>
      </c>
      <c r="C688" s="734" t="s">
        <v>243</v>
      </c>
      <c r="D688" s="734" t="s">
        <v>3666</v>
      </c>
      <c r="E688" s="504">
        <v>8</v>
      </c>
      <c r="F688" s="33">
        <v>569</v>
      </c>
      <c r="G688" s="33" t="s">
        <v>105</v>
      </c>
      <c r="H688" s="33" t="s">
        <v>105</v>
      </c>
      <c r="I688" s="573">
        <v>146.97</v>
      </c>
      <c r="J688" s="430">
        <f t="shared" si="174"/>
        <v>1.932367149758454</v>
      </c>
      <c r="K688" s="575">
        <v>0.71</v>
      </c>
      <c r="L688" s="406">
        <v>4</v>
      </c>
      <c r="M688" s="423">
        <f t="shared" si="175"/>
        <v>2.84</v>
      </c>
      <c r="N688" s="183" t="s">
        <v>288</v>
      </c>
      <c r="O688" s="505">
        <v>0.67</v>
      </c>
      <c r="P688" s="422">
        <v>45709</v>
      </c>
      <c r="Q688" s="422">
        <v>45723</v>
      </c>
      <c r="R688" s="423">
        <f t="shared" si="176"/>
        <v>5.9701492537313312</v>
      </c>
      <c r="S688" s="474">
        <f>IF(INDEX(Historical!$D$7:$D$1190,MATCH(B688,Historical!$B$7:$B$1192,0))=0,"n/a",(INDEX(Historical!$C$7:$C$1190,MATCH(B688,Historical!$B$7:$B$1192,0))/INDEX(Historical!$D$7:$D$1190,MATCH(B688,Historical!$B$7:$B$1192,0))-1)*100)</f>
        <v>10.743801652892571</v>
      </c>
      <c r="T688" s="474">
        <f>IF(INDEX(Historical!$F$7:$F$1190,MATCH(B688,Historical!$B$7:$B$1192,0))=0,"n/a",((INDEX(Historical!$C$7:$C$1190,MATCH(B688,Historical!$B$7:$B$1192,0))/INDEX(Historical!$F$7:$F$1190,MATCH(B688,Historical!$B$7:$B$1192,0)))^(1/3)-1)*100)</f>
        <v>10.247377144973324</v>
      </c>
      <c r="U688" s="474">
        <f>IF(INDEX(Historical!$H$7:$H$1190,MATCH(B688,Historical!$B$7:$B$1192,0))=0,"n/a",((INDEX(Historical!$C$7:$C$1190,MATCH(B688,Historical!$B$7:$B$1192,0))/INDEX(Historical!$H$7:$H$1190,MATCH(B688,Historical!$B$7:$B$1192,0)))^(1/5)-1)*100)</f>
        <v>9.7905858369374599</v>
      </c>
      <c r="V688" s="474">
        <f>IF(INDEX(Historical!$M$7:$M$1190,MATCH(B688,Historical!$B$7:$B$1192,0))=0,"n/a",((INDEX(Historical!$C$7:$C$1190,MATCH(B688,Historical!$B$7:$B$1192,0))/INDEX(Historical!$M$7:$M$1190,MATCH(B688,Historical!$B$7:$B$1192,0)))^(1/10)-1)*100)</f>
        <v>9.3837896756780559</v>
      </c>
      <c r="W688" s="475">
        <f t="shared" si="177"/>
        <v>1.0433509461868891</v>
      </c>
      <c r="X688" s="476">
        <f t="shared" si="178"/>
        <v>2.061175965671044</v>
      </c>
      <c r="Y688" s="451"/>
      <c r="Z688" s="430">
        <f t="shared" si="179"/>
        <v>56.126482213438734</v>
      </c>
      <c r="AA688" s="581">
        <f t="shared" si="180"/>
        <v>29.045454545454547</v>
      </c>
      <c r="AB688" s="406">
        <v>12</v>
      </c>
      <c r="AC688" s="568">
        <v>5.0599999999999996</v>
      </c>
      <c r="AD688" s="568">
        <v>2.48</v>
      </c>
      <c r="AE688" s="568">
        <v>5.16</v>
      </c>
      <c r="AF688" s="568" t="s">
        <v>135</v>
      </c>
      <c r="AG688" s="568" t="s">
        <v>135</v>
      </c>
      <c r="AH688" s="568">
        <v>11.62</v>
      </c>
      <c r="AI688" s="568">
        <v>11</v>
      </c>
      <c r="AJ688" s="568">
        <v>4.75</v>
      </c>
      <c r="AK688" s="568">
        <v>11.709999999999999</v>
      </c>
      <c r="AL688" s="576">
        <v>40790</v>
      </c>
      <c r="AM688" s="571">
        <v>0.15</v>
      </c>
      <c r="AN688" s="568" t="s">
        <v>135</v>
      </c>
      <c r="AO688" s="510">
        <f t="shared" si="181"/>
        <v>-17.322501558758631</v>
      </c>
      <c r="AP688" s="511">
        <f t="shared" si="182"/>
        <v>11.722952986695914</v>
      </c>
      <c r="AQ688" s="582" t="str">
        <f t="shared" si="183"/>
        <v>n/a</v>
      </c>
      <c r="AR688" s="430">
        <f>INDEX(Historical!$C$7:$C$1190,MATCH(B688,Historical!$B$7:$B$1214,0))*IF(AH688="n/a",1.03,IF(AH688&lt;0,1.01,IF(AH688&gt;10,1.1,(1+AH688/100))))</f>
        <v>2.9480000000000004</v>
      </c>
      <c r="AS688" s="581">
        <f t="shared" si="184"/>
        <v>3.2428000000000008</v>
      </c>
      <c r="AT688" s="581">
        <f t="shared" si="189"/>
        <v>3.5670800000000011</v>
      </c>
      <c r="AU688" s="581">
        <f t="shared" si="189"/>
        <v>3.9237880000000014</v>
      </c>
      <c r="AV688" s="581">
        <f t="shared" si="189"/>
        <v>4.3161668000000022</v>
      </c>
      <c r="AW688" s="430">
        <f t="shared" si="186"/>
        <v>17.997834800000007</v>
      </c>
      <c r="AX688" s="516">
        <f t="shared" si="187"/>
        <v>12.245924202218145</v>
      </c>
      <c r="AY688" s="606">
        <v>0.73</v>
      </c>
      <c r="AZ688" s="571">
        <v>20.34</v>
      </c>
      <c r="BA688" s="571">
        <v>-10</v>
      </c>
      <c r="BB688" s="571">
        <v>0.28999999999999998</v>
      </c>
      <c r="BC688" s="571">
        <v>2.1999999999999997</v>
      </c>
      <c r="BD688" s="591"/>
      <c r="BE688" s="421">
        <v>2018</v>
      </c>
      <c r="BF688" s="421">
        <f t="shared" si="173"/>
        <v>1</v>
      </c>
      <c r="BG688" s="578">
        <v>21.51</v>
      </c>
      <c r="BH688" t="s">
        <v>3876</v>
      </c>
      <c r="BI688" t="s">
        <v>3877</v>
      </c>
    </row>
    <row r="689" spans="1:61" s="8" customFormat="1" ht="12.75" customHeight="1" x14ac:dyDescent="0.25">
      <c r="A689" s="577" t="s">
        <v>4602</v>
      </c>
      <c r="B689" s="409" t="s">
        <v>1707</v>
      </c>
      <c r="C689" s="734" t="s">
        <v>107</v>
      </c>
      <c r="D689" s="734" t="s">
        <v>3652</v>
      </c>
      <c r="E689" s="504">
        <v>13</v>
      </c>
      <c r="F689" s="33">
        <v>420</v>
      </c>
      <c r="G689" s="33" t="s">
        <v>36</v>
      </c>
      <c r="H689" s="33" t="s">
        <v>36</v>
      </c>
      <c r="I689" s="573">
        <v>58.01</v>
      </c>
      <c r="J689" s="430">
        <f t="shared" si="174"/>
        <v>3.1029132908119292</v>
      </c>
      <c r="K689" s="575">
        <v>0.45</v>
      </c>
      <c r="L689" s="406">
        <v>4</v>
      </c>
      <c r="M689" s="423">
        <f t="shared" si="175"/>
        <v>1.8</v>
      </c>
      <c r="N689" s="183" t="s">
        <v>614</v>
      </c>
      <c r="O689" s="505">
        <v>0.43</v>
      </c>
      <c r="P689" s="422">
        <v>45883</v>
      </c>
      <c r="Q689" s="422">
        <v>45890</v>
      </c>
      <c r="R689" s="423">
        <f t="shared" si="176"/>
        <v>4.6511627906976782</v>
      </c>
      <c r="S689" s="474">
        <f>IF(INDEX(Historical!$D$7:$D$1190,MATCH(B689,Historical!$B$7:$B$1192,0))=0,"n/a",(INDEX(Historical!$C$7:$C$1190,MATCH(B689,Historical!$B$7:$B$1192,0))/INDEX(Historical!$D$7:$D$1190,MATCH(B689,Historical!$B$7:$B$1192,0))-1)*100)</f>
        <v>1.2195121951219523</v>
      </c>
      <c r="T689" s="474">
        <f>IF(INDEX(Historical!$F$7:$F$1190,MATCH(B689,Historical!$B$7:$B$1192,0))=0,"n/a",((INDEX(Historical!$C$7:$C$1190,MATCH(B689,Historical!$B$7:$B$1192,0))/INDEX(Historical!$F$7:$F$1190,MATCH(B689,Historical!$B$7:$B$1192,0)))^(1/3)-1)*100)</f>
        <v>4.8532425259381284</v>
      </c>
      <c r="U689" s="474">
        <f>IF(INDEX(Historical!$H$7:$H$1190,MATCH(B689,Historical!$B$7:$B$1192,0))=0,"n/a",((INDEX(Historical!$C$7:$C$1190,MATCH(B689,Historical!$B$7:$B$1192,0))/INDEX(Historical!$H$7:$H$1190,MATCH(B689,Historical!$B$7:$B$1192,0)))^(1/5)-1)*100)</f>
        <v>5.3366794005815787</v>
      </c>
      <c r="V689" s="474">
        <f>IF(INDEX(Historical!$M$7:$M$1190,MATCH(B689,Historical!$B$7:$B$1192,0))=0,"n/a",((INDEX(Historical!$C$7:$C$1190,MATCH(B689,Historical!$B$7:$B$1192,0))/INDEX(Historical!$M$7:$M$1190,MATCH(B689,Historical!$B$7:$B$1192,0)))^(1/10)-1)*100)</f>
        <v>26.356855781020471</v>
      </c>
      <c r="W689" s="475">
        <f t="shared" si="177"/>
        <v>0.20247784655802961</v>
      </c>
      <c r="X689" s="476">
        <f t="shared" si="178"/>
        <v>1.5075365538366041</v>
      </c>
      <c r="Y689" s="449"/>
      <c r="Z689" s="430">
        <f t="shared" si="179"/>
        <v>32.846715328467155</v>
      </c>
      <c r="AA689" s="581">
        <f t="shared" si="180"/>
        <v>10.585766423357663</v>
      </c>
      <c r="AB689" s="406">
        <v>12</v>
      </c>
      <c r="AC689" s="568">
        <v>5.48</v>
      </c>
      <c r="AD689" s="568">
        <v>1.39</v>
      </c>
      <c r="AE689" s="568">
        <v>1.72</v>
      </c>
      <c r="AF689" s="568">
        <v>1.31</v>
      </c>
      <c r="AG689" s="568">
        <v>13.23</v>
      </c>
      <c r="AH689" s="568">
        <v>15.110000000000001</v>
      </c>
      <c r="AI689" s="568">
        <v>2.8400000000000003</v>
      </c>
      <c r="AJ689" s="568">
        <v>3.54</v>
      </c>
      <c r="AK689" s="568">
        <v>7.6300000000000008</v>
      </c>
      <c r="AL689" s="576">
        <v>8560</v>
      </c>
      <c r="AM689" s="571">
        <v>1.6199999999999999</v>
      </c>
      <c r="AN689" s="568">
        <v>1.1000000000000001</v>
      </c>
      <c r="AO689" s="510">
        <f t="shared" si="181"/>
        <v>-2.1461737319641561</v>
      </c>
      <c r="AP689" s="511">
        <f t="shared" si="182"/>
        <v>8.4395926913935071</v>
      </c>
      <c r="AQ689" s="582">
        <f t="shared" si="183"/>
        <v>-21.493513319390701</v>
      </c>
      <c r="AR689" s="430">
        <f>INDEX(Historical!$C$7:$C$1190,MATCH(B689,Historical!$B$7:$B$1214,0))*IF(AH689="n/a",1.03,IF(AH689&lt;0,1.01,IF(AH689&gt;10,1.1,(1+AH689/100))))</f>
        <v>1.8260000000000001</v>
      </c>
      <c r="AS689" s="581">
        <f t="shared" si="184"/>
        <v>1.8778584</v>
      </c>
      <c r="AT689" s="581">
        <f t="shared" si="189"/>
        <v>2.0211389959199999</v>
      </c>
      <c r="AU689" s="581">
        <f t="shared" si="189"/>
        <v>2.1753519013086962</v>
      </c>
      <c r="AV689" s="581">
        <f t="shared" si="189"/>
        <v>2.3413312513785498</v>
      </c>
      <c r="AW689" s="430">
        <f t="shared" si="186"/>
        <v>10.241680548607246</v>
      </c>
      <c r="AX689" s="516">
        <f t="shared" si="187"/>
        <v>17.655025941401906</v>
      </c>
      <c r="AY689" s="606">
        <v>0.95</v>
      </c>
      <c r="AZ689" s="571">
        <v>47.55</v>
      </c>
      <c r="BA689" s="571">
        <v>-8.23</v>
      </c>
      <c r="BB689" s="571">
        <v>7.13</v>
      </c>
      <c r="BC689" s="571">
        <v>10.27</v>
      </c>
      <c r="BD689" s="591"/>
      <c r="BE689" s="421">
        <v>2013</v>
      </c>
      <c r="BF689" s="421">
        <f t="shared" si="173"/>
        <v>1</v>
      </c>
      <c r="BG689" s="578">
        <v>0.95</v>
      </c>
      <c r="BH689" t="s">
        <v>3876</v>
      </c>
      <c r="BI689" t="s">
        <v>3877</v>
      </c>
    </row>
    <row r="690" spans="1:61" s="8" customFormat="1" ht="12.75" customHeight="1" x14ac:dyDescent="0.25">
      <c r="A690" s="88" t="s">
        <v>1708</v>
      </c>
      <c r="B690" s="405" t="s">
        <v>1709</v>
      </c>
      <c r="C690" s="734" t="s">
        <v>152</v>
      </c>
      <c r="D690" s="734" t="s">
        <v>3662</v>
      </c>
      <c r="E690" s="504">
        <v>13</v>
      </c>
      <c r="F690" s="33">
        <v>392</v>
      </c>
      <c r="G690" s="33" t="s">
        <v>105</v>
      </c>
      <c r="H690" s="33" t="s">
        <v>105</v>
      </c>
      <c r="I690" s="573">
        <v>156.4</v>
      </c>
      <c r="J690" s="430">
        <f t="shared" si="174"/>
        <v>1.2787723785166241</v>
      </c>
      <c r="K690" s="575">
        <v>0.5</v>
      </c>
      <c r="L690" s="406">
        <v>4</v>
      </c>
      <c r="M690" s="423">
        <f t="shared" si="175"/>
        <v>2</v>
      </c>
      <c r="N690" s="183" t="s">
        <v>118</v>
      </c>
      <c r="O690" s="505">
        <v>0.432</v>
      </c>
      <c r="P690" s="422">
        <v>45678</v>
      </c>
      <c r="Q690" s="422">
        <v>45720</v>
      </c>
      <c r="R690" s="423">
        <f t="shared" si="176"/>
        <v>15.74074074074074</v>
      </c>
      <c r="S690" s="474">
        <f>IF(INDEX(Historical!$D$7:$D$1190,MATCH(B690,Historical!$B$7:$B$1192,0))=0,"n/a",(INDEX(Historical!$C$7:$C$1190,MATCH(B690,Historical!$B$7:$B$1192,0))/INDEX(Historical!$D$7:$D$1190,MATCH(B690,Historical!$B$7:$B$1192,0))-1)*100)</f>
        <v>15.199999999999992</v>
      </c>
      <c r="T690" s="474">
        <f>IF(INDEX(Historical!$F$7:$F$1190,MATCH(B690,Historical!$B$7:$B$1192,0))=0,"n/a",((INDEX(Historical!$C$7:$C$1190,MATCH(B690,Historical!$B$7:$B$1192,0))/INDEX(Historical!$F$7:$F$1190,MATCH(B690,Historical!$B$7:$B$1192,0)))^(1/3)-1)*100)</f>
        <v>19.999999999999996</v>
      </c>
      <c r="U690" s="474">
        <f>IF(INDEX(Historical!$H$7:$H$1190,MATCH(B690,Historical!$B$7:$B$1192,0))=0,"n/a",((INDEX(Historical!$C$7:$C$1190,MATCH(B690,Historical!$B$7:$B$1192,0))/INDEX(Historical!$H$7:$H$1190,MATCH(B690,Historical!$B$7:$B$1192,0)))^(1/5)-1)*100)</f>
        <v>21.374646976541854</v>
      </c>
      <c r="V690" s="474">
        <f>IF(INDEX(Historical!$M$7:$M$1190,MATCH(B690,Historical!$B$7:$B$1192,0))=0,"n/a",((INDEX(Historical!$C$7:$C$1190,MATCH(B690,Historical!$B$7:$B$1192,0))/INDEX(Historical!$M$7:$M$1190,MATCH(B690,Historical!$B$7:$B$1192,0)))^(1/10)-1)*100)</f>
        <v>19.623119885131544</v>
      </c>
      <c r="W690" s="475">
        <f t="shared" si="177"/>
        <v>1.0892583392275681</v>
      </c>
      <c r="X690" s="476">
        <f t="shared" si="178"/>
        <v>1.7946806865274436</v>
      </c>
      <c r="Y690" s="439"/>
      <c r="Z690" s="430">
        <f t="shared" si="179"/>
        <v>34.423407917383827</v>
      </c>
      <c r="AA690" s="581">
        <f t="shared" si="180"/>
        <v>26.91910499139415</v>
      </c>
      <c r="AB690" s="406">
        <v>12</v>
      </c>
      <c r="AC690" s="568">
        <v>5.81</v>
      </c>
      <c r="AD690" s="568">
        <v>3.17</v>
      </c>
      <c r="AE690" s="568">
        <v>7.39</v>
      </c>
      <c r="AF690" s="568">
        <v>13.95</v>
      </c>
      <c r="AG690" s="568">
        <v>52.54</v>
      </c>
      <c r="AH690" s="568">
        <v>7.24</v>
      </c>
      <c r="AI690" s="568">
        <v>8.77</v>
      </c>
      <c r="AJ690" s="568">
        <v>11.91</v>
      </c>
      <c r="AK690" s="568">
        <v>8.49</v>
      </c>
      <c r="AL690" s="576">
        <v>69310</v>
      </c>
      <c r="AM690" s="571">
        <v>0.16999999999999998</v>
      </c>
      <c r="AN690" s="568">
        <v>1.36</v>
      </c>
      <c r="AO690" s="510">
        <f t="shared" si="181"/>
        <v>-4.2656856363356717</v>
      </c>
      <c r="AP690" s="511">
        <f t="shared" si="182"/>
        <v>22.653419355058478</v>
      </c>
      <c r="AQ690" s="582">
        <f t="shared" si="183"/>
        <v>308.53206844340104</v>
      </c>
      <c r="AR690" s="430">
        <f>INDEX(Historical!$C$7:$C$1190,MATCH(B690,Historical!$B$7:$B$1214,0))*IF(AH690="n/a",1.03,IF(AH690&lt;0,1.01,IF(AH690&gt;10,1.1,(1+AH690/100))))</f>
        <v>1.8531072</v>
      </c>
      <c r="AS690" s="581">
        <f t="shared" si="184"/>
        <v>2.0156247014399997</v>
      </c>
      <c r="AT690" s="581">
        <f t="shared" si="189"/>
        <v>2.1867512385922558</v>
      </c>
      <c r="AU690" s="581">
        <f t="shared" si="189"/>
        <v>2.3724064187487381</v>
      </c>
      <c r="AV690" s="581">
        <f t="shared" si="189"/>
        <v>2.5738237237005062</v>
      </c>
      <c r="AW690" s="430">
        <f t="shared" si="186"/>
        <v>11.0017132824815</v>
      </c>
      <c r="AX690" s="516">
        <f t="shared" si="187"/>
        <v>7.0343435309984006</v>
      </c>
      <c r="AY690" s="606">
        <v>0.89</v>
      </c>
      <c r="AZ690" s="571">
        <v>11.95</v>
      </c>
      <c r="BA690" s="571">
        <v>-21.93</v>
      </c>
      <c r="BB690" s="571">
        <v>1.92</v>
      </c>
      <c r="BC690" s="571">
        <v>-3.5900000000000003</v>
      </c>
      <c r="BD690" s="591"/>
      <c r="BE690" s="421">
        <v>2013</v>
      </c>
      <c r="BF690" s="421">
        <f t="shared" si="173"/>
        <v>1</v>
      </c>
      <c r="BG690" s="578">
        <v>18.240000000000002</v>
      </c>
      <c r="BH690" t="s">
        <v>3876</v>
      </c>
      <c r="BI690" t="s">
        <v>3877</v>
      </c>
    </row>
    <row r="691" spans="1:61" s="486" customFormat="1" ht="13" thickBot="1" x14ac:dyDescent="0.3">
      <c r="B691" s="560"/>
      <c r="E691" s="561"/>
      <c r="F691" s="551"/>
      <c r="J691" s="501"/>
      <c r="L691" s="552"/>
      <c r="M691" s="551"/>
      <c r="N691" s="551"/>
      <c r="O691" s="501"/>
      <c r="R691" s="551"/>
      <c r="S691" s="553"/>
      <c r="T691" s="553"/>
      <c r="U691" s="553"/>
      <c r="V691" s="553"/>
      <c r="W691" s="553"/>
      <c r="X691" s="553"/>
      <c r="Y691" s="560"/>
      <c r="Z691" s="501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01"/>
      <c r="AR691" s="555"/>
      <c r="AS691" s="556"/>
      <c r="AT691" s="556"/>
      <c r="AU691" s="556"/>
      <c r="AV691" s="556"/>
      <c r="AW691" s="555"/>
      <c r="AX691" s="556"/>
      <c r="AY691" s="501"/>
      <c r="BD691" s="561"/>
      <c r="BE691" s="551"/>
      <c r="BF691" s="551"/>
      <c r="BI691"/>
    </row>
    <row r="692" spans="1:61" x14ac:dyDescent="0.25">
      <c r="A692" s="8" t="s">
        <v>3618</v>
      </c>
      <c r="B692" s="435">
        <f>COUNTA(B7:B690)</f>
        <v>684</v>
      </c>
      <c r="E692" s="566">
        <f>AVERAGE(E7:E690)</f>
        <v>18.998538011695906</v>
      </c>
      <c r="I692" s="557">
        <f>AVERAGE(I7:I690)</f>
        <v>137.01413742690065</v>
      </c>
      <c r="J692" s="558">
        <f>AVERAGE(J7:J690)</f>
        <v>2.6886393548763823</v>
      </c>
      <c r="K692" s="562">
        <f>AVERAGE(K7:K690)</f>
        <v>0.63882857748537947</v>
      </c>
      <c r="M692" s="557">
        <f>AVERAGE(M7:M690)</f>
        <v>2.4918093040935649</v>
      </c>
      <c r="O692" s="562">
        <f>AVERAGE(O7:O690)</f>
        <v>0.59701441959064294</v>
      </c>
      <c r="R692" s="557">
        <f t="shared" ref="R692:X692" si="190">AVERAGE(R7:R690)</f>
        <v>7.1673204789405132</v>
      </c>
      <c r="S692" s="563">
        <f t="shared" si="190"/>
        <v>7.9102037963254244</v>
      </c>
      <c r="T692" s="563">
        <f t="shared" si="190"/>
        <v>9.8098737304048758</v>
      </c>
      <c r="U692" s="563">
        <f t="shared" si="190"/>
        <v>10.17226461029566</v>
      </c>
      <c r="V692" s="563">
        <f t="shared" si="190"/>
        <v>10.284895219775134</v>
      </c>
      <c r="W692" s="564">
        <f t="shared" si="190"/>
        <v>0.93875098370893428</v>
      </c>
      <c r="X692" s="565">
        <f t="shared" si="190"/>
        <v>2.4125007811192449</v>
      </c>
      <c r="Z692" s="558">
        <f>AVERAGE(Z7:Z690)</f>
        <v>73.276983205223289</v>
      </c>
      <c r="AA692" s="557">
        <f>AVERAGE(AA7:AA690)</f>
        <v>28.2369129087398</v>
      </c>
      <c r="AB692" s="400"/>
      <c r="AC692" s="557">
        <f t="shared" ref="AC692:BC692" si="191">AVERAGE(AC7:AC690)</f>
        <v>5.9007946026986531</v>
      </c>
      <c r="AD692" s="557">
        <f t="shared" si="191"/>
        <v>4.3526939655172381</v>
      </c>
      <c r="AE692" s="557">
        <f t="shared" si="191"/>
        <v>3.5447076461769105</v>
      </c>
      <c r="AF692" s="557">
        <f t="shared" si="191"/>
        <v>5.058615384615381</v>
      </c>
      <c r="AG692" s="557">
        <f t="shared" si="191"/>
        <v>21.575122699386501</v>
      </c>
      <c r="AH692" s="557">
        <f t="shared" si="191"/>
        <v>9.7316149068323075</v>
      </c>
      <c r="AI692" s="557">
        <f t="shared" si="191"/>
        <v>28.711956521739129</v>
      </c>
      <c r="AJ692" s="557">
        <f t="shared" si="191"/>
        <v>7.6331570512820441</v>
      </c>
      <c r="AK692" s="557">
        <f t="shared" si="191"/>
        <v>9.2684310018903506</v>
      </c>
      <c r="AL692" s="627">
        <f t="shared" si="191"/>
        <v>52769.24401799099</v>
      </c>
      <c r="AM692" s="557">
        <f t="shared" si="191"/>
        <v>8.1583508245877123</v>
      </c>
      <c r="AN692" s="557">
        <f t="shared" si="191"/>
        <v>1.4298156682027652</v>
      </c>
      <c r="AO692" s="593">
        <f t="shared" si="191"/>
        <v>-15.443301083533285</v>
      </c>
      <c r="AP692" s="557">
        <f t="shared" si="191"/>
        <v>12.857342442756213</v>
      </c>
      <c r="AQ692" s="619">
        <f t="shared" si="191"/>
        <v>110.36349865197181</v>
      </c>
      <c r="AR692" s="618">
        <f t="shared" si="191"/>
        <v>2.4313941910944821</v>
      </c>
      <c r="AS692" s="557">
        <f t="shared" si="191"/>
        <v>2.6153874118491007</v>
      </c>
      <c r="AT692" s="557">
        <f t="shared" si="191"/>
        <v>2.7849392875045003</v>
      </c>
      <c r="AU692" s="557">
        <f t="shared" si="191"/>
        <v>2.9682437263413024</v>
      </c>
      <c r="AV692" s="557">
        <f t="shared" si="191"/>
        <v>3.1665201155925251</v>
      </c>
      <c r="AW692" s="557">
        <f t="shared" si="191"/>
        <v>13.966484732381906</v>
      </c>
      <c r="AX692" s="619">
        <f t="shared" si="191"/>
        <v>15.079664228034524</v>
      </c>
      <c r="AY692" s="618">
        <f t="shared" si="191"/>
        <v>0.88751124437781048</v>
      </c>
      <c r="AZ692" s="557">
        <f t="shared" si="191"/>
        <v>30.461379310344864</v>
      </c>
      <c r="BA692" s="557">
        <f t="shared" si="191"/>
        <v>-14.179430284857583</v>
      </c>
      <c r="BB692" s="557">
        <f t="shared" si="191"/>
        <v>2.5539880059970028</v>
      </c>
      <c r="BC692" s="619">
        <f t="shared" si="191"/>
        <v>3.7361919040479732</v>
      </c>
      <c r="BD692" s="557"/>
      <c r="BE692" s="400">
        <f>AVERAGE(BE7:BE690)</f>
        <v>2006.874269005848</v>
      </c>
      <c r="BF692" s="557">
        <f>AVERAGE(BF7:BF690)</f>
        <v>1.8284457478005864</v>
      </c>
      <c r="BG692" s="557">
        <f>AVERAGE(BG7:BG690)</f>
        <v>5.8740479760119957</v>
      </c>
    </row>
    <row r="693" spans="1:61" x14ac:dyDescent="0.25">
      <c r="A693" t="s">
        <v>377</v>
      </c>
      <c r="B693" s="435">
        <f>COUNTIF($E$7:$E$690,"&gt;=25")</f>
        <v>146</v>
      </c>
      <c r="E693" s="566">
        <f>AVERAGEIF($E$7:$E$690,"&gt;=25")</f>
        <v>42.178082191780824</v>
      </c>
      <c r="I693" s="566">
        <f>AVERAGEIF($E$7:$E$690,"&gt;=25",I7:I690)</f>
        <v>145.47116438356164</v>
      </c>
      <c r="J693" s="558">
        <f>AVERAGEIF($E$7:$E$690,"&gt;=25",J7:J690)</f>
        <v>2.6632128316857853</v>
      </c>
      <c r="K693" s="562">
        <f>AVERAGEIF($E$7:$E$690,"&gt;=25",K7:K690)</f>
        <v>0.75463767123287673</v>
      </c>
      <c r="L693" s="557"/>
      <c r="M693" s="557">
        <f>AVERAGEIF($E$7:$E$690,"&gt;=25",M7:M690)</f>
        <v>2.8812356164383561</v>
      </c>
      <c r="N693" s="557"/>
      <c r="O693" s="562">
        <f>AVERAGEIF($E$7:$E$690,"&gt;=25",O7:O690)</f>
        <v>0.71791746575342485</v>
      </c>
      <c r="R693" s="557">
        <f t="shared" ref="R693:X693" si="192">AVERAGEIF($E$7:$E$690,"&gt;=25",R7:R690)</f>
        <v>5.3263364984325117</v>
      </c>
      <c r="S693" s="557">
        <f t="shared" si="192"/>
        <v>6.0595860840463693</v>
      </c>
      <c r="T693" s="557">
        <f t="shared" si="192"/>
        <v>6.4688936737929499</v>
      </c>
      <c r="U693" s="557">
        <f t="shared" si="192"/>
        <v>6.1545234698256364</v>
      </c>
      <c r="V693" s="557">
        <f t="shared" si="192"/>
        <v>6.8792759525744298</v>
      </c>
      <c r="W693" s="565">
        <f t="shared" si="192"/>
        <v>0.91671424740525076</v>
      </c>
      <c r="X693" s="565">
        <f t="shared" si="192"/>
        <v>1.4070968053747239</v>
      </c>
      <c r="Z693" s="558">
        <f>AVERAGEIF($E$7:$E$690,"&gt;=25",Z7:Z690)</f>
        <v>59.404550579994059</v>
      </c>
      <c r="AA693" s="557">
        <f>AVERAGEIF($E$7:$E$690,"&gt;=25",AA7:AA690)</f>
        <v>24.164088909332232</v>
      </c>
      <c r="AB693" s="557"/>
      <c r="AC693" s="557">
        <f t="shared" ref="AC693:BC693" si="193">AVERAGEIF($E$7:$E$690,"&gt;=25",AC7:AC690)</f>
        <v>5.9281884057971013</v>
      </c>
      <c r="AD693" s="557">
        <f t="shared" si="193"/>
        <v>4.6879000000000026</v>
      </c>
      <c r="AE693" s="557">
        <f t="shared" si="193"/>
        <v>3.3680434782608706</v>
      </c>
      <c r="AF693" s="557">
        <f t="shared" si="193"/>
        <v>5.3873880597014914</v>
      </c>
      <c r="AG693" s="557">
        <f t="shared" si="193"/>
        <v>25.390149253731348</v>
      </c>
      <c r="AH693" s="557">
        <f t="shared" si="193"/>
        <v>4.1830147058823552</v>
      </c>
      <c r="AI693" s="557">
        <f t="shared" si="193"/>
        <v>11.974264705882353</v>
      </c>
      <c r="AJ693" s="557">
        <f t="shared" si="193"/>
        <v>6.8053030303030324</v>
      </c>
      <c r="AK693" s="557">
        <f t="shared" si="193"/>
        <v>6.5281981981981989</v>
      </c>
      <c r="AL693" s="627">
        <f t="shared" si="193"/>
        <v>52546.159057971025</v>
      </c>
      <c r="AM693" s="557">
        <f t="shared" si="193"/>
        <v>7.4723188405797085</v>
      </c>
      <c r="AN693" s="615">
        <f t="shared" si="193"/>
        <v>1.0354477611940303</v>
      </c>
      <c r="AO693" s="557">
        <f t="shared" si="193"/>
        <v>-15.307766355010461</v>
      </c>
      <c r="AP693" s="557">
        <f t="shared" si="193"/>
        <v>8.8177363015114132</v>
      </c>
      <c r="AQ693" s="615">
        <f t="shared" si="193"/>
        <v>110.73817084431869</v>
      </c>
      <c r="AR693" s="557">
        <f t="shared" si="193"/>
        <v>2.834043910781519</v>
      </c>
      <c r="AS693" s="557">
        <f t="shared" si="193"/>
        <v>3.0324954053672837</v>
      </c>
      <c r="AT693" s="557">
        <f t="shared" si="193"/>
        <v>3.1984587725578892</v>
      </c>
      <c r="AU693" s="557">
        <f t="shared" si="193"/>
        <v>3.376173081177495</v>
      </c>
      <c r="AV693" s="557">
        <f t="shared" si="193"/>
        <v>3.5665820187657067</v>
      </c>
      <c r="AW693" s="557">
        <f t="shared" si="193"/>
        <v>16.007753188649893</v>
      </c>
      <c r="AX693" s="615">
        <f t="shared" si="193"/>
        <v>14.923802431487019</v>
      </c>
      <c r="AY693" s="557">
        <f t="shared" si="193"/>
        <v>0.80782608695652158</v>
      </c>
      <c r="AZ693" s="557">
        <f t="shared" si="193"/>
        <v>24.278260869565209</v>
      </c>
      <c r="BA693" s="557">
        <f t="shared" si="193"/>
        <v>-12.935362318840587</v>
      </c>
      <c r="BB693" s="557">
        <f t="shared" si="193"/>
        <v>1.8526086956521739</v>
      </c>
      <c r="BC693" s="615">
        <f t="shared" si="193"/>
        <v>2.7879710144927534</v>
      </c>
      <c r="BD693" s="557"/>
      <c r="BE693" s="400">
        <f>AVERAGEIF($E$7:$E$690,"&gt;=25",BE7:BE690)</f>
        <v>1983.8767123287671</v>
      </c>
      <c r="BF693" s="557">
        <f>AVERAGEIF($E$7:$E$690,"&gt;=25",BF7:BF690)</f>
        <v>4.4726027397260273</v>
      </c>
      <c r="BG693" s="557">
        <f>AVERAGEIF($E$7:$E$690,"&gt;=25",BG7:BG690)</f>
        <v>6.7156521739130453</v>
      </c>
    </row>
    <row r="694" spans="1:61" x14ac:dyDescent="0.25">
      <c r="A694" t="s">
        <v>378</v>
      </c>
      <c r="B694" s="435">
        <f>COUNTIFS($E$7:$E$690,"&lt;25",$E$7:$E$690,"&gt;=10")</f>
        <v>382</v>
      </c>
      <c r="E694" s="566">
        <f>AVERAGEIFS($E$7:$E$690,$E$7:$E$690,"&lt;25",$E$7:$E$690,"&gt;=10")</f>
        <v>15.034031413612565</v>
      </c>
      <c r="I694" s="566">
        <f>AVERAGEIFS(I7:I690,$E$7:$E$690,"&lt;25",$E$7:$E$690,"&gt;=10")</f>
        <v>146.01761780104724</v>
      </c>
      <c r="J694" s="558">
        <f>AVERAGEIFS(J7:J690,$E$7:$E$690,"&lt;25",$E$7:$E$690,"&gt;=10")</f>
        <v>2.6844587643273754</v>
      </c>
      <c r="K694" s="562">
        <f>AVERAGEIFS(K7:K690,$E$7:$E$690,"&lt;25",$E$7:$E$690,"&gt;=10")</f>
        <v>0.65947289790575936</v>
      </c>
      <c r="L694" s="557"/>
      <c r="M694" s="557">
        <f>AVERAGEIFS(M7:M690,$E$7:$E$690,"&lt;25",$E$7:$E$690,"&gt;=10")</f>
        <v>2.6193904816753935</v>
      </c>
      <c r="N694" s="557"/>
      <c r="O694" s="562">
        <f>AVERAGEIFS(O7:O690,$E$7:$E$690,"&lt;25",$E$7:$E$690,"&gt;=10")</f>
        <v>0.61342865532286217</v>
      </c>
      <c r="R694" s="557">
        <f t="shared" ref="R694:X694" si="194">AVERAGEIFS(R7:R690,$E$7:$E$690,"&lt;25",$E$7:$E$690,"&gt;=10")</f>
        <v>7.3062275711524318</v>
      </c>
      <c r="S694" s="557">
        <f t="shared" si="194"/>
        <v>7.5864800483919028</v>
      </c>
      <c r="T694" s="557">
        <f t="shared" si="194"/>
        <v>9.2129144170614463</v>
      </c>
      <c r="U694" s="557">
        <f t="shared" si="194"/>
        <v>9.1027534725605541</v>
      </c>
      <c r="V694" s="557">
        <f t="shared" si="194"/>
        <v>11.638855274144921</v>
      </c>
      <c r="W694" s="565">
        <f t="shared" si="194"/>
        <v>0.83726645676590783</v>
      </c>
      <c r="X694" s="565">
        <f t="shared" si="194"/>
        <v>2.5249425770081007</v>
      </c>
      <c r="Z694" s="558">
        <f>AVERAGEIFS(Z7:Z690,$E$7:$E$690,"&lt;25",$E$7:$E$690,"&gt;=10")</f>
        <v>81.600009740629844</v>
      </c>
      <c r="AA694" s="557">
        <f>AVERAGEIFS(AA7:AA690,$E$7:$E$690,"&lt;25",$E$7:$E$690,"&gt;=10")</f>
        <v>30.002758072645602</v>
      </c>
      <c r="AB694" s="557"/>
      <c r="AC694" s="557">
        <f t="shared" ref="AC694:BC694" si="195">AVERAGEIFS(AC7:AC690,$E$7:$E$690,"&lt;25",$E$7:$E$690,"&gt;=10")</f>
        <v>5.9925469168900802</v>
      </c>
      <c r="AD694" s="557">
        <f t="shared" si="195"/>
        <v>4.5979026217228451</v>
      </c>
      <c r="AE694" s="557">
        <f t="shared" si="195"/>
        <v>3.677694369973191</v>
      </c>
      <c r="AF694" s="557">
        <f t="shared" si="195"/>
        <v>5.1781369863013769</v>
      </c>
      <c r="AG694" s="557">
        <f t="shared" si="195"/>
        <v>21.770136612021858</v>
      </c>
      <c r="AH694" s="557">
        <f t="shared" si="195"/>
        <v>0.74182072829131696</v>
      </c>
      <c r="AI694" s="557">
        <f t="shared" si="195"/>
        <v>36.088375350140069</v>
      </c>
      <c r="AJ694" s="557">
        <f t="shared" si="195"/>
        <v>7.1208450704225363</v>
      </c>
      <c r="AK694" s="557">
        <f t="shared" si="195"/>
        <v>9.6470198675496697</v>
      </c>
      <c r="AL694" s="627">
        <f t="shared" si="195"/>
        <v>66182.179249329754</v>
      </c>
      <c r="AM694" s="557">
        <f t="shared" si="195"/>
        <v>7.5650670241286804</v>
      </c>
      <c r="AN694" s="615">
        <f t="shared" si="195"/>
        <v>1.6637534246575343</v>
      </c>
      <c r="AO694" s="557">
        <f t="shared" si="195"/>
        <v>-18.199503150352477</v>
      </c>
      <c r="AP694" s="557">
        <f t="shared" si="195"/>
        <v>11.787212236887935</v>
      </c>
      <c r="AQ694" s="615">
        <f t="shared" si="195"/>
        <v>115.85429753933913</v>
      </c>
      <c r="AR694" s="557">
        <f t="shared" si="195"/>
        <v>2.5562884049594872</v>
      </c>
      <c r="AS694" s="557">
        <f t="shared" si="195"/>
        <v>2.7560491292649116</v>
      </c>
      <c r="AT694" s="557">
        <f t="shared" si="195"/>
        <v>2.9477253221784574</v>
      </c>
      <c r="AU694" s="557">
        <f t="shared" si="195"/>
        <v>3.155532718492053</v>
      </c>
      <c r="AV694" s="557">
        <f t="shared" si="195"/>
        <v>3.380929994388056</v>
      </c>
      <c r="AW694" s="557">
        <f t="shared" si="195"/>
        <v>14.79652556928297</v>
      </c>
      <c r="AX694" s="615">
        <f t="shared" si="195"/>
        <v>15.093536804806027</v>
      </c>
      <c r="AY694" s="557">
        <f t="shared" si="195"/>
        <v>0.87426273458445058</v>
      </c>
      <c r="AZ694" s="557">
        <f t="shared" si="195"/>
        <v>31.527238605898113</v>
      </c>
      <c r="BA694" s="557">
        <f t="shared" si="195"/>
        <v>-13.908766756032167</v>
      </c>
      <c r="BB694" s="557">
        <f t="shared" si="195"/>
        <v>2.7033512064343164</v>
      </c>
      <c r="BC694" s="615">
        <f t="shared" si="195"/>
        <v>4.1063538873994618</v>
      </c>
      <c r="BD694" s="557"/>
      <c r="BE694" s="400">
        <f>AVERAGEIFS(BE7:BE690,$E$7:$E$690,"&lt;25",$E$7:$E$690,"&gt;=10")</f>
        <v>2010.8010471204188</v>
      </c>
      <c r="BF694" s="557">
        <f>AVERAGEIFS(BF7:BF690,$E$7:$E$690,"&lt;25",$E$7:$E$690,"&gt;=10")</f>
        <v>1.2225130890052356</v>
      </c>
      <c r="BG694" s="557">
        <f>AVERAGEIFS(BG7:BG690,$E$7:$E$690,"&lt;25",$E$7:$E$690,"&gt;=10")</f>
        <v>5.4844504021447715</v>
      </c>
    </row>
    <row r="695" spans="1:61" x14ac:dyDescent="0.25">
      <c r="A695" s="88" t="s">
        <v>823</v>
      </c>
      <c r="B695" s="435">
        <f>COUNTIF($E$7:$E$690,"&lt;10")</f>
        <v>156</v>
      </c>
      <c r="C695" s="584"/>
      <c r="D695" s="8"/>
      <c r="E695" s="566">
        <f>AVERAGEIF($E$7:$E$690,"&lt;10")</f>
        <v>7.0128205128205128</v>
      </c>
      <c r="I695" s="566">
        <f>AVERAGEIF($E$7:$E$690,"&lt;10",I7:I690)</f>
        <v>107.05224358974355</v>
      </c>
      <c r="J695" s="558">
        <f>AVERAGEIF($E$7:$E$690,"&lt;10",J7:J690)</f>
        <v>2.7226730598478319</v>
      </c>
      <c r="K695" s="562">
        <f>AVERAGEIF($E$7:$E$690,"&lt;10",K7:K690)</f>
        <v>0.47989102564102565</v>
      </c>
      <c r="L695" s="557"/>
      <c r="M695" s="557">
        <f>AVERAGEIF($E$7:$E$690,"&lt;10",M7:M690)</f>
        <v>1.8149358974358971</v>
      </c>
      <c r="N695" s="557"/>
      <c r="O695" s="562">
        <f>AVERAGEIF($E$7:$E$690,"&lt;10",O7:O690)</f>
        <v>0.4436677350427351</v>
      </c>
      <c r="R695" s="557">
        <f t="shared" ref="R695:X695" si="196">AVERAGEIF($E$7:$E$690,"&lt;10",R7:R690)</f>
        <v>8.5501483759226709</v>
      </c>
      <c r="S695" s="557">
        <f t="shared" si="196"/>
        <v>10.434900320064852</v>
      </c>
      <c r="T695" s="557">
        <f t="shared" si="196"/>
        <v>14.398473384010854</v>
      </c>
      <c r="U695" s="557">
        <f t="shared" si="196"/>
        <v>17.035322962871078</v>
      </c>
      <c r="V695" s="557">
        <f t="shared" si="196"/>
        <v>10.390405637072844</v>
      </c>
      <c r="W695" s="565">
        <f t="shared" si="196"/>
        <v>1.5305466355430235</v>
      </c>
      <c r="X695" s="565">
        <f t="shared" si="196"/>
        <v>3.1635670392303097</v>
      </c>
      <c r="Z695" s="558">
        <f>AVERAGEIF($E$7:$E$690,"&lt;10",Z7:Z690)</f>
        <v>65.835646351314949</v>
      </c>
      <c r="AA695" s="557">
        <f>AVERAGEIF($E$7:$E$690,"&lt;10",AA7:AA690)</f>
        <v>27.673239962108205</v>
      </c>
      <c r="AB695" s="557"/>
      <c r="AC695" s="557">
        <f t="shared" ref="AC695:BC695" si="197">AVERAGEIF($E$7:$E$690,"&lt;10",AC7:AC690)</f>
        <v>5.6571794871794854</v>
      </c>
      <c r="AD695" s="557">
        <f t="shared" si="197"/>
        <v>3.3321649484536087</v>
      </c>
      <c r="AE695" s="557">
        <f t="shared" si="197"/>
        <v>3.3830128205128212</v>
      </c>
      <c r="AF695" s="557">
        <f t="shared" si="197"/>
        <v>4.4779470198675497</v>
      </c>
      <c r="AG695" s="557">
        <f t="shared" si="197"/>
        <v>17.742302631578948</v>
      </c>
      <c r="AH695" s="557">
        <f t="shared" si="197"/>
        <v>35.983046357615912</v>
      </c>
      <c r="AI695" s="557">
        <f t="shared" si="197"/>
        <v>26.347350993377493</v>
      </c>
      <c r="AJ695" s="557">
        <f t="shared" si="197"/>
        <v>9.7583211678832118</v>
      </c>
      <c r="AK695" s="557">
        <f t="shared" si="197"/>
        <v>10.904913793103457</v>
      </c>
      <c r="AL695" s="627">
        <f t="shared" si="197"/>
        <v>20895.916346153852</v>
      </c>
      <c r="AM695" s="557">
        <f t="shared" si="197"/>
        <v>10.183782051282051</v>
      </c>
      <c r="AN695" s="615">
        <f t="shared" si="197"/>
        <v>1.2157236842105263</v>
      </c>
      <c r="AO695" s="557">
        <f t="shared" si="197"/>
        <v>-8.5535930780623222</v>
      </c>
      <c r="AP695" s="557">
        <f t="shared" si="197"/>
        <v>19.74404751353843</v>
      </c>
      <c r="AQ695" s="615">
        <f t="shared" si="197"/>
        <v>96.740078177553343</v>
      </c>
      <c r="AR695" s="557">
        <f t="shared" si="197"/>
        <v>1.7487246476923075</v>
      </c>
      <c r="AS695" s="557">
        <f t="shared" si="197"/>
        <v>1.8805762380895199</v>
      </c>
      <c r="AT695" s="557">
        <f t="shared" si="197"/>
        <v>1.9993103768426637</v>
      </c>
      <c r="AU695" s="557">
        <f t="shared" si="197"/>
        <v>2.1278457724459843</v>
      </c>
      <c r="AV695" s="557">
        <f t="shared" si="197"/>
        <v>2.2670738876234298</v>
      </c>
      <c r="AW695" s="557">
        <f t="shared" si="197"/>
        <v>10.023530922693899</v>
      </c>
      <c r="AX695" s="615">
        <f t="shared" si="197"/>
        <v>15.191564856042358</v>
      </c>
      <c r="AY695" s="557">
        <f t="shared" si="197"/>
        <v>0.98967948717948706</v>
      </c>
      <c r="AZ695" s="557">
        <f t="shared" si="197"/>
        <v>33.382564102564103</v>
      </c>
      <c r="BA695" s="557">
        <f t="shared" si="197"/>
        <v>-15.927115384615385</v>
      </c>
      <c r="BB695" s="557">
        <f t="shared" si="197"/>
        <v>2.8173076923076934</v>
      </c>
      <c r="BC695" s="615">
        <f t="shared" si="197"/>
        <v>3.6899358974358982</v>
      </c>
      <c r="BD695" s="557"/>
      <c r="BE695" s="400">
        <f>AVERAGEIF($E$7:$E$690,"&lt;10",BE7:BE690)</f>
        <v>2018.7820512820513</v>
      </c>
      <c r="BF695" s="557">
        <f>AVERAGEIF($E$7:$E$690,"&lt;10",BF7:BF690)</f>
        <v>0.82467532467532467</v>
      </c>
      <c r="BG695" s="557">
        <f>AVERAGEIF($E$7:$E$690,"&lt;10",BG7:BG690)</f>
        <v>6.0610897435897444</v>
      </c>
    </row>
    <row r="696" spans="1:61" x14ac:dyDescent="0.25">
      <c r="O696" s="614"/>
      <c r="W696" s="626"/>
      <c r="X696" s="626"/>
      <c r="AC696"/>
      <c r="AD696"/>
      <c r="AE696"/>
      <c r="AF696"/>
      <c r="AG696"/>
      <c r="AH696"/>
      <c r="AI696"/>
      <c r="AJ696"/>
      <c r="AK696"/>
      <c r="AL696" s="628"/>
      <c r="AM696"/>
      <c r="AN696" s="435"/>
      <c r="AO696"/>
      <c r="AQ696" s="435"/>
      <c r="AR696"/>
      <c r="AS696"/>
      <c r="AT696"/>
      <c r="AU696"/>
      <c r="AV696"/>
      <c r="AW696"/>
      <c r="AX696" s="435"/>
      <c r="AY696"/>
      <c r="BC696" s="435"/>
      <c r="BD696"/>
      <c r="BE696" s="617"/>
      <c r="BF696"/>
    </row>
    <row r="697" spans="1:61" x14ac:dyDescent="0.25">
      <c r="A697" t="s">
        <v>3700</v>
      </c>
      <c r="I697" s="435"/>
      <c r="J697"/>
      <c r="O697" s="614"/>
      <c r="W697" s="626"/>
      <c r="X697" s="626"/>
      <c r="AC697"/>
      <c r="AD697"/>
      <c r="AE697"/>
      <c r="AF697"/>
      <c r="AG697"/>
      <c r="AH697"/>
      <c r="AI697"/>
      <c r="AJ697"/>
      <c r="AK697"/>
      <c r="AL697" s="628"/>
      <c r="AM697"/>
      <c r="AN697" s="435"/>
      <c r="AO697"/>
      <c r="AQ697" s="435"/>
      <c r="AR697"/>
      <c r="AS697"/>
      <c r="AT697"/>
      <c r="AU697"/>
      <c r="AV697"/>
      <c r="AW697"/>
      <c r="AX697" s="435"/>
      <c r="AY697"/>
      <c r="BC697" s="435"/>
      <c r="BD697"/>
      <c r="BE697" s="617"/>
      <c r="BF697"/>
    </row>
    <row r="698" spans="1:61" x14ac:dyDescent="0.25">
      <c r="A698" t="s">
        <v>3656</v>
      </c>
      <c r="B698" s="435">
        <f t="shared" ref="B698:B708" si="198">COUNTIF($C$7:$C$690,"="&amp;$A698)</f>
        <v>12</v>
      </c>
      <c r="E698" s="566">
        <f t="shared" ref="E698:E708" si="199">AVERAGEIFS($E$7:$E$690,$C$7:$C$690,"="&amp;$A698)</f>
        <v>12.666666666666666</v>
      </c>
      <c r="I698" s="612">
        <f t="shared" ref="I698:K708" si="200">AVERAGEIFS(I$7:I$690,$C$7:$C$690,"="&amp;$A698)</f>
        <v>61.849166666666669</v>
      </c>
      <c r="J698" s="557">
        <f t="shared" si="200"/>
        <v>4.6147261076031327</v>
      </c>
      <c r="K698" s="562">
        <f t="shared" si="200"/>
        <v>0.73062499999999997</v>
      </c>
      <c r="L698" s="566"/>
      <c r="M698" s="557">
        <f t="shared" ref="M698:M708" si="201">AVERAGEIFS(M$7:M$690,$C$7:$C$690,"="&amp;$A698)</f>
        <v>2.875833333333333</v>
      </c>
      <c r="N698" s="566"/>
      <c r="O698" s="562">
        <f t="shared" ref="O698:O708" si="202">AVERAGEIFS(O$7:O$690,$C$7:$C$690,"="&amp;$A698)</f>
        <v>0.69445833333333329</v>
      </c>
      <c r="P698" s="566"/>
      <c r="Q698" s="566"/>
      <c r="R698" s="557">
        <f t="shared" ref="R698:X708" si="203">AVERAGEIFS(R$7:R$690,$C$7:$C$690,"="&amp;$A698)</f>
        <v>7.3983079220358432</v>
      </c>
      <c r="S698" s="557">
        <f t="shared" si="203"/>
        <v>7.9216181473813192</v>
      </c>
      <c r="T698" s="557">
        <f t="shared" si="203"/>
        <v>10.722338360453003</v>
      </c>
      <c r="U698" s="557">
        <f t="shared" si="203"/>
        <v>10.605370078050978</v>
      </c>
      <c r="V698" s="557">
        <f t="shared" si="203"/>
        <v>11.622917656045697</v>
      </c>
      <c r="W698" s="565">
        <f t="shared" si="203"/>
        <v>0.88280771226793797</v>
      </c>
      <c r="X698" s="565">
        <f t="shared" si="203"/>
        <v>1.4914259408874766</v>
      </c>
      <c r="Y698" s="435"/>
      <c r="Z698" s="557">
        <f t="shared" ref="Z698:AA708" si="204">AVERAGEIFS(Z$7:Z$690,$C$7:$C$690,"="&amp;$A698)</f>
        <v>64.618110784825902</v>
      </c>
      <c r="AA698" s="557">
        <f t="shared" si="204"/>
        <v>20.821359045018909</v>
      </c>
      <c r="AB698" s="557"/>
      <c r="AC698" s="557">
        <f t="shared" ref="AC698:AL708" si="205">AVERAGEIFS(AC$7:AC$690,$C$7:$C$690,"="&amp;$A698)</f>
        <v>-4.6741666666666672</v>
      </c>
      <c r="AD698" s="557">
        <f t="shared" si="205"/>
        <v>3.6579999999999999</v>
      </c>
      <c r="AE698" s="557">
        <f t="shared" si="205"/>
        <v>1.4816666666666667</v>
      </c>
      <c r="AF698" s="557">
        <f t="shared" si="205"/>
        <v>7.580000000000001</v>
      </c>
      <c r="AG698" s="557">
        <f t="shared" si="205"/>
        <v>2.9216666666666669</v>
      </c>
      <c r="AH698" s="557">
        <f t="shared" si="205"/>
        <v>-97.75333333333333</v>
      </c>
      <c r="AI698" s="557">
        <f t="shared" si="205"/>
        <v>31.763333333333325</v>
      </c>
      <c r="AJ698" s="557">
        <f t="shared" si="205"/>
        <v>7.4144444444444453</v>
      </c>
      <c r="AK698" s="557">
        <f t="shared" si="205"/>
        <v>17.37777777777778</v>
      </c>
      <c r="AL698" s="627">
        <f t="shared" si="205"/>
        <v>32849.286666666667</v>
      </c>
      <c r="AM698" s="557">
        <f t="shared" ref="AM698:AV708" si="206">AVERAGEIFS(AM$7:AM$690,$C$7:$C$690,"="&amp;$A698)</f>
        <v>19.414999999999999</v>
      </c>
      <c r="AN698" s="615">
        <f t="shared" si="206"/>
        <v>6.4683333333333337</v>
      </c>
      <c r="AO698" s="557">
        <f t="shared" si="206"/>
        <v>-2.8867144213797604</v>
      </c>
      <c r="AP698" s="557">
        <f t="shared" si="206"/>
        <v>15.284481676051289</v>
      </c>
      <c r="AQ698" s="615">
        <f t="shared" si="206"/>
        <v>114.15384984022337</v>
      </c>
      <c r="AR698" s="557">
        <f t="shared" si="206"/>
        <v>2.8160389166666668</v>
      </c>
      <c r="AS698" s="557">
        <f t="shared" si="206"/>
        <v>3.0633076674250006</v>
      </c>
      <c r="AT698" s="557">
        <f t="shared" si="206"/>
        <v>3.257487707436066</v>
      </c>
      <c r="AU698" s="557">
        <f t="shared" si="206"/>
        <v>3.4685402502001526</v>
      </c>
      <c r="AV698" s="557">
        <f t="shared" si="206"/>
        <v>3.6980655691886279</v>
      </c>
      <c r="AW698" s="557">
        <f t="shared" ref="AW698:BC708" si="207">AVERAGEIFS(AW$7:AW$690,$C$7:$C$690,"="&amp;$A698)</f>
        <v>16.303440110916515</v>
      </c>
      <c r="AX698" s="615">
        <f t="shared" si="207"/>
        <v>26.129929586976861</v>
      </c>
      <c r="AY698" s="557">
        <f t="shared" si="207"/>
        <v>0.92249999999999999</v>
      </c>
      <c r="AZ698" s="557">
        <f t="shared" si="207"/>
        <v>29.730833333333337</v>
      </c>
      <c r="BA698" s="557">
        <f t="shared" si="207"/>
        <v>-24.262500000000006</v>
      </c>
      <c r="BB698" s="557">
        <f t="shared" si="207"/>
        <v>3.8325000000000009</v>
      </c>
      <c r="BC698" s="615">
        <f t="shared" si="207"/>
        <v>-2.4700000000000002</v>
      </c>
      <c r="BD698" s="557"/>
      <c r="BE698" s="400">
        <f t="shared" ref="BE698:BG708" si="208">AVERAGEIFS(BE$7:BE$690,$C$7:$C$690,"="&amp;$A698)</f>
        <v>2013</v>
      </c>
      <c r="BF698" s="557">
        <f t="shared" si="208"/>
        <v>1.25</v>
      </c>
      <c r="BG698" s="557">
        <f t="shared" si="208"/>
        <v>2.5883333333333334</v>
      </c>
    </row>
    <row r="699" spans="1:61" x14ac:dyDescent="0.25">
      <c r="A699" t="s">
        <v>243</v>
      </c>
      <c r="B699" s="435">
        <f t="shared" si="198"/>
        <v>48</v>
      </c>
      <c r="E699" s="566">
        <f t="shared" si="199"/>
        <v>14.354166666666666</v>
      </c>
      <c r="I699" s="612">
        <f t="shared" si="200"/>
        <v>167.2139583333333</v>
      </c>
      <c r="J699" s="557">
        <f t="shared" si="200"/>
        <v>2.4668894396379479</v>
      </c>
      <c r="K699" s="562">
        <f t="shared" si="200"/>
        <v>0.65961458333333334</v>
      </c>
      <c r="L699" s="566"/>
      <c r="M699" s="557">
        <f t="shared" si="201"/>
        <v>2.6128958333333334</v>
      </c>
      <c r="N699" s="566"/>
      <c r="O699" s="562">
        <f t="shared" si="202"/>
        <v>0.6159618055555558</v>
      </c>
      <c r="P699" s="566"/>
      <c r="Q699" s="566"/>
      <c r="R699" s="557">
        <f t="shared" si="203"/>
        <v>8.1547812017301933</v>
      </c>
      <c r="S699" s="557">
        <f t="shared" si="203"/>
        <v>10.701160548614228</v>
      </c>
      <c r="T699" s="557">
        <f t="shared" si="203"/>
        <v>14.502488888587239</v>
      </c>
      <c r="U699" s="557">
        <f t="shared" si="203"/>
        <v>13.845627194749383</v>
      </c>
      <c r="V699" s="557">
        <f t="shared" si="203"/>
        <v>13.846113404650362</v>
      </c>
      <c r="W699" s="565">
        <f t="shared" si="203"/>
        <v>0.92707293381114064</v>
      </c>
      <c r="X699" s="565">
        <f t="shared" si="203"/>
        <v>1.3192310875549675</v>
      </c>
      <c r="Y699" s="435"/>
      <c r="Z699" s="557">
        <f t="shared" si="204"/>
        <v>49.559530099537668</v>
      </c>
      <c r="AA699" s="557">
        <f t="shared" si="204"/>
        <v>22.896729800553796</v>
      </c>
      <c r="AB699" s="557"/>
      <c r="AC699" s="557">
        <f t="shared" si="205"/>
        <v>10.476458333333337</v>
      </c>
      <c r="AD699" s="557">
        <f t="shared" si="205"/>
        <v>7.0862499999999997</v>
      </c>
      <c r="AE699" s="557">
        <f t="shared" si="205"/>
        <v>1.9989583333333327</v>
      </c>
      <c r="AF699" s="557">
        <f t="shared" si="205"/>
        <v>7.0807142857142855</v>
      </c>
      <c r="AG699" s="557">
        <f t="shared" si="205"/>
        <v>41.325238095238099</v>
      </c>
      <c r="AH699" s="557">
        <f t="shared" si="205"/>
        <v>-4.8773913043478254</v>
      </c>
      <c r="AI699" s="557">
        <f t="shared" si="205"/>
        <v>42.164565217391306</v>
      </c>
      <c r="AJ699" s="557">
        <f t="shared" si="205"/>
        <v>12.328292682926831</v>
      </c>
      <c r="AK699" s="557">
        <f t="shared" si="205"/>
        <v>4.3727500000000008</v>
      </c>
      <c r="AL699" s="627">
        <f t="shared" si="205"/>
        <v>35717.10333333334</v>
      </c>
      <c r="AM699" s="557">
        <f t="shared" si="206"/>
        <v>11.949166666666663</v>
      </c>
      <c r="AN699" s="615">
        <f t="shared" si="206"/>
        <v>1.9764285714285719</v>
      </c>
      <c r="AO699" s="557">
        <f t="shared" si="206"/>
        <v>-6.8697367393647513</v>
      </c>
      <c r="AP699" s="557">
        <f t="shared" si="206"/>
        <v>16.269505580491099</v>
      </c>
      <c r="AQ699" s="615">
        <f t="shared" si="206"/>
        <v>123.11580900358096</v>
      </c>
      <c r="AR699" s="557">
        <f t="shared" si="206"/>
        <v>2.4961146031249997</v>
      </c>
      <c r="AS699" s="557">
        <f t="shared" si="206"/>
        <v>2.7030292169208328</v>
      </c>
      <c r="AT699" s="557">
        <f t="shared" si="206"/>
        <v>2.8530686443051887</v>
      </c>
      <c r="AU699" s="557">
        <f t="shared" si="206"/>
        <v>3.0138219517256419</v>
      </c>
      <c r="AV699" s="557">
        <f t="shared" si="206"/>
        <v>3.1861419085302227</v>
      </c>
      <c r="AW699" s="557">
        <f t="shared" si="207"/>
        <v>14.25217632460688</v>
      </c>
      <c r="AX699" s="615">
        <f t="shared" si="207"/>
        <v>13.599140389339212</v>
      </c>
      <c r="AY699" s="557">
        <f t="shared" si="207"/>
        <v>1.0477083333333332</v>
      </c>
      <c r="AZ699" s="557">
        <f t="shared" si="207"/>
        <v>36.543541666666663</v>
      </c>
      <c r="BA699" s="557">
        <f t="shared" si="207"/>
        <v>-18.522708333333334</v>
      </c>
      <c r="BB699" s="557">
        <f t="shared" si="207"/>
        <v>4.230833333333333</v>
      </c>
      <c r="BC699" s="615">
        <f t="shared" si="207"/>
        <v>4.6616666666666671</v>
      </c>
      <c r="BD699" s="557"/>
      <c r="BE699" s="400">
        <f t="shared" si="208"/>
        <v>2011.4583333333333</v>
      </c>
      <c r="BF699" s="557">
        <f t="shared" si="208"/>
        <v>1.3541666666666667</v>
      </c>
      <c r="BG699" s="557">
        <f t="shared" si="208"/>
        <v>9.0625000000000018</v>
      </c>
    </row>
    <row r="700" spans="1:61" x14ac:dyDescent="0.25">
      <c r="A700" t="s">
        <v>127</v>
      </c>
      <c r="B700" s="435">
        <f t="shared" si="198"/>
        <v>42</v>
      </c>
      <c r="E700" s="566">
        <f t="shared" si="199"/>
        <v>31.404761904761905</v>
      </c>
      <c r="I700" s="612">
        <f t="shared" si="200"/>
        <v>120.07619047619045</v>
      </c>
      <c r="J700" s="557">
        <f t="shared" si="200"/>
        <v>2.9453577210624653</v>
      </c>
      <c r="K700" s="562">
        <f t="shared" si="200"/>
        <v>0.67805476190476177</v>
      </c>
      <c r="L700" s="566"/>
      <c r="M700" s="557">
        <f t="shared" si="201"/>
        <v>2.647933333333333</v>
      </c>
      <c r="N700" s="566"/>
      <c r="O700" s="562">
        <f t="shared" si="202"/>
        <v>0.64595119047619054</v>
      </c>
      <c r="P700" s="566"/>
      <c r="Q700" s="566"/>
      <c r="R700" s="557">
        <f t="shared" si="203"/>
        <v>5.4954186910857628</v>
      </c>
      <c r="S700" s="557">
        <f t="shared" si="203"/>
        <v>7.1614386324572559</v>
      </c>
      <c r="T700" s="557">
        <f t="shared" si="203"/>
        <v>7.9690096076324455</v>
      </c>
      <c r="U700" s="557">
        <f t="shared" si="203"/>
        <v>7.1575511453752245</v>
      </c>
      <c r="V700" s="557">
        <f t="shared" si="203"/>
        <v>7.0767558187034378</v>
      </c>
      <c r="W700" s="565">
        <f t="shared" si="203"/>
        <v>1.0097808653309277</v>
      </c>
      <c r="X700" s="565">
        <f t="shared" si="203"/>
        <v>4.7174080343245395</v>
      </c>
      <c r="Y700" s="435"/>
      <c r="Z700" s="557">
        <f t="shared" si="204"/>
        <v>57.644948106999287</v>
      </c>
      <c r="AA700" s="557">
        <f t="shared" si="204"/>
        <v>23.060295883784082</v>
      </c>
      <c r="AB700" s="557"/>
      <c r="AC700" s="557">
        <f t="shared" si="205"/>
        <v>4.2409523809523826</v>
      </c>
      <c r="AD700" s="557">
        <f t="shared" si="205"/>
        <v>8.9777777777777761</v>
      </c>
      <c r="AE700" s="557">
        <f t="shared" si="205"/>
        <v>2.111904761904762</v>
      </c>
      <c r="AF700" s="557">
        <f t="shared" si="205"/>
        <v>8.9550000000000001</v>
      </c>
      <c r="AG700" s="557">
        <f t="shared" si="205"/>
        <v>46.998749999999994</v>
      </c>
      <c r="AH700" s="557">
        <f t="shared" si="205"/>
        <v>-1.7776923076923079</v>
      </c>
      <c r="AI700" s="557">
        <f t="shared" si="205"/>
        <v>8.2225641025641032</v>
      </c>
      <c r="AJ700" s="557">
        <f t="shared" si="205"/>
        <v>5.1623076923076923</v>
      </c>
      <c r="AK700" s="557">
        <f t="shared" si="205"/>
        <v>3.7311428571428573</v>
      </c>
      <c r="AL700" s="627">
        <f t="shared" si="205"/>
        <v>74430.925476190474</v>
      </c>
      <c r="AM700" s="557">
        <f t="shared" si="206"/>
        <v>11.424761904761905</v>
      </c>
      <c r="AN700" s="615">
        <f t="shared" si="206"/>
        <v>1.7787499999999994</v>
      </c>
      <c r="AO700" s="557">
        <f t="shared" si="206"/>
        <v>-12.755525686048168</v>
      </c>
      <c r="AP700" s="557">
        <f t="shared" si="206"/>
        <v>10.102908866437691</v>
      </c>
      <c r="AQ700" s="615">
        <f t="shared" si="206"/>
        <v>159.50587570557894</v>
      </c>
      <c r="AR700" s="557">
        <f t="shared" si="206"/>
        <v>2.5963888733333342</v>
      </c>
      <c r="AS700" s="557">
        <f t="shared" si="206"/>
        <v>2.7834384924757143</v>
      </c>
      <c r="AT700" s="557">
        <f t="shared" si="206"/>
        <v>2.9019455236564027</v>
      </c>
      <c r="AU700" s="557">
        <f t="shared" si="206"/>
        <v>3.0281093168656494</v>
      </c>
      <c r="AV700" s="557">
        <f t="shared" si="206"/>
        <v>3.1625338186593113</v>
      </c>
      <c r="AW700" s="557">
        <f t="shared" si="207"/>
        <v>14.472416024990412</v>
      </c>
      <c r="AX700" s="615">
        <f t="shared" si="207"/>
        <v>15.83398214401039</v>
      </c>
      <c r="AY700" s="557">
        <f t="shared" si="207"/>
        <v>0.51285714285714279</v>
      </c>
      <c r="AZ700" s="557">
        <f t="shared" si="207"/>
        <v>23.533095238095232</v>
      </c>
      <c r="BA700" s="557">
        <f t="shared" si="207"/>
        <v>-17.104761904761904</v>
      </c>
      <c r="BB700" s="557">
        <f t="shared" si="207"/>
        <v>0.28142857142857142</v>
      </c>
      <c r="BC700" s="615">
        <f t="shared" si="207"/>
        <v>1.088571428571429</v>
      </c>
      <c r="BD700" s="557"/>
      <c r="BE700" s="400">
        <f t="shared" si="208"/>
        <v>1994.452380952381</v>
      </c>
      <c r="BF700" s="557">
        <f t="shared" si="208"/>
        <v>3.3571428571428572</v>
      </c>
      <c r="BG700" s="557">
        <f t="shared" si="208"/>
        <v>7.9699999999999989</v>
      </c>
    </row>
    <row r="701" spans="1:61" x14ac:dyDescent="0.25">
      <c r="A701" t="s">
        <v>177</v>
      </c>
      <c r="B701" s="435">
        <f t="shared" si="198"/>
        <v>19</v>
      </c>
      <c r="E701" s="566">
        <f t="shared" si="199"/>
        <v>15.526315789473685</v>
      </c>
      <c r="I701" s="612">
        <f t="shared" si="200"/>
        <v>115.31842105263159</v>
      </c>
      <c r="J701" s="557">
        <f t="shared" si="200"/>
        <v>4.1916075063856253</v>
      </c>
      <c r="K701" s="562">
        <f t="shared" si="200"/>
        <v>0.75360526315789478</v>
      </c>
      <c r="L701" s="566"/>
      <c r="M701" s="557">
        <f t="shared" si="201"/>
        <v>3.0144210526315791</v>
      </c>
      <c r="N701" s="566"/>
      <c r="O701" s="562">
        <f t="shared" si="202"/>
        <v>0.68893684210526307</v>
      </c>
      <c r="P701" s="566"/>
      <c r="Q701" s="566"/>
      <c r="R701" s="557">
        <f t="shared" si="203"/>
        <v>9.3435185797260392</v>
      </c>
      <c r="S701" s="557">
        <f t="shared" si="203"/>
        <v>8.6190430563422016</v>
      </c>
      <c r="T701" s="557">
        <f t="shared" si="203"/>
        <v>11.577912794376283</v>
      </c>
      <c r="U701" s="557">
        <f t="shared" si="203"/>
        <v>15.230215802716675</v>
      </c>
      <c r="V701" s="557">
        <f t="shared" si="203"/>
        <v>10.326534119162917</v>
      </c>
      <c r="W701" s="565">
        <f t="shared" si="203"/>
        <v>0.8402193610815214</v>
      </c>
      <c r="X701" s="565">
        <f t="shared" si="203"/>
        <v>1.7162789938551091</v>
      </c>
      <c r="Y701" s="435"/>
      <c r="Z701" s="557">
        <f t="shared" si="204"/>
        <v>67.738010889973879</v>
      </c>
      <c r="AA701" s="557">
        <f t="shared" si="204"/>
        <v>17.51413630521532</v>
      </c>
      <c r="AB701" s="557"/>
      <c r="AC701" s="557">
        <f t="shared" si="205"/>
        <v>5.08</v>
      </c>
      <c r="AD701" s="557">
        <f t="shared" si="205"/>
        <v>2.3021428571428575</v>
      </c>
      <c r="AE701" s="557">
        <f t="shared" si="205"/>
        <v>3.9800000000000004</v>
      </c>
      <c r="AF701" s="557">
        <f t="shared" si="205"/>
        <v>7.4921052631578942</v>
      </c>
      <c r="AG701" s="557">
        <f t="shared" si="205"/>
        <v>49.158947368421039</v>
      </c>
      <c r="AH701" s="557">
        <f t="shared" si="205"/>
        <v>-2.1411764705882352</v>
      </c>
      <c r="AI701" s="557">
        <f t="shared" si="205"/>
        <v>17.075294117647058</v>
      </c>
      <c r="AJ701" s="557">
        <f t="shared" si="205"/>
        <v>11.453888888888889</v>
      </c>
      <c r="AK701" s="557">
        <f t="shared" si="205"/>
        <v>8.8135294117647049</v>
      </c>
      <c r="AL701" s="627">
        <f t="shared" si="205"/>
        <v>76990.080000000002</v>
      </c>
      <c r="AM701" s="557">
        <f t="shared" si="206"/>
        <v>17.247894736842103</v>
      </c>
      <c r="AN701" s="615">
        <f t="shared" si="206"/>
        <v>4.8315789473684205</v>
      </c>
      <c r="AO701" s="557">
        <f t="shared" si="206"/>
        <v>1.9749803989142538</v>
      </c>
      <c r="AP701" s="557">
        <f t="shared" si="206"/>
        <v>19.421823309102301</v>
      </c>
      <c r="AQ701" s="615">
        <f t="shared" si="206"/>
        <v>94.666029511913194</v>
      </c>
      <c r="AR701" s="557">
        <f t="shared" si="206"/>
        <v>2.8413181898245616</v>
      </c>
      <c r="AS701" s="557">
        <f t="shared" si="206"/>
        <v>3.0535515060950882</v>
      </c>
      <c r="AT701" s="557">
        <f t="shared" si="206"/>
        <v>3.2342014028279196</v>
      </c>
      <c r="AU701" s="557">
        <f t="shared" si="206"/>
        <v>3.4285169774315696</v>
      </c>
      <c r="AV701" s="557">
        <f t="shared" si="206"/>
        <v>3.6376663222747396</v>
      </c>
      <c r="AW701" s="557">
        <f t="shared" si="207"/>
        <v>16.19525439845388</v>
      </c>
      <c r="AX701" s="615">
        <f t="shared" si="207"/>
        <v>23.526201391335494</v>
      </c>
      <c r="AY701" s="557">
        <f t="shared" si="207"/>
        <v>0.83842105263157907</v>
      </c>
      <c r="AZ701" s="557">
        <f t="shared" si="207"/>
        <v>26.123157894736842</v>
      </c>
      <c r="BA701" s="557">
        <f t="shared" si="207"/>
        <v>-15.636315789473683</v>
      </c>
      <c r="BB701" s="557">
        <f t="shared" si="207"/>
        <v>1.6357894736842109</v>
      </c>
      <c r="BC701" s="615">
        <f t="shared" si="207"/>
        <v>1.0526315789475096E-3</v>
      </c>
      <c r="BD701" s="557"/>
      <c r="BE701" s="400">
        <f t="shared" si="208"/>
        <v>2010.2105263157894</v>
      </c>
      <c r="BF701" s="557">
        <f t="shared" si="208"/>
        <v>1.631578947368421</v>
      </c>
      <c r="BG701" s="557">
        <f t="shared" si="208"/>
        <v>8.1857894736842098</v>
      </c>
    </row>
    <row r="702" spans="1:61" x14ac:dyDescent="0.25">
      <c r="A702" t="s">
        <v>107</v>
      </c>
      <c r="B702" s="435">
        <f t="shared" si="198"/>
        <v>228</v>
      </c>
      <c r="E702" s="566">
        <f t="shared" si="199"/>
        <v>17</v>
      </c>
      <c r="I702" s="612">
        <f t="shared" si="200"/>
        <v>110.19513157894738</v>
      </c>
      <c r="J702" s="557">
        <f t="shared" si="200"/>
        <v>2.7185300051623074</v>
      </c>
      <c r="K702" s="562">
        <f t="shared" si="200"/>
        <v>0.58202171052631568</v>
      </c>
      <c r="L702" s="566"/>
      <c r="M702" s="557">
        <f t="shared" si="201"/>
        <v>2.2313640350877195</v>
      </c>
      <c r="N702" s="566"/>
      <c r="O702" s="562">
        <f t="shared" si="202"/>
        <v>0.54310146198830411</v>
      </c>
      <c r="P702" s="566"/>
      <c r="Q702" s="566"/>
      <c r="R702" s="557">
        <f t="shared" si="203"/>
        <v>7.1892688587959972</v>
      </c>
      <c r="S702" s="557">
        <f t="shared" si="203"/>
        <v>7.8320664461049816</v>
      </c>
      <c r="T702" s="557">
        <f t="shared" si="203"/>
        <v>9.4436810239554561</v>
      </c>
      <c r="U702" s="557">
        <f t="shared" si="203"/>
        <v>10.514653076825018</v>
      </c>
      <c r="V702" s="557">
        <f t="shared" si="203"/>
        <v>11.236724408558464</v>
      </c>
      <c r="W702" s="565">
        <f t="shared" si="203"/>
        <v>0.88894180682599877</v>
      </c>
      <c r="X702" s="565">
        <f t="shared" si="203"/>
        <v>3.5682950309784736</v>
      </c>
      <c r="Y702" s="435"/>
      <c r="Z702" s="557">
        <f t="shared" si="204"/>
        <v>45.591976032604798</v>
      </c>
      <c r="AA702" s="557">
        <f t="shared" si="204"/>
        <v>19.377536305061845</v>
      </c>
      <c r="AB702" s="557"/>
      <c r="AC702" s="557">
        <f t="shared" si="205"/>
        <v>6.1577251184834134</v>
      </c>
      <c r="AD702" s="557">
        <f t="shared" si="205"/>
        <v>3.7771653543307107</v>
      </c>
      <c r="AE702" s="557">
        <f t="shared" si="205"/>
        <v>3.2438862559241719</v>
      </c>
      <c r="AF702" s="557">
        <f t="shared" si="205"/>
        <v>2.5536363636363633</v>
      </c>
      <c r="AG702" s="557">
        <f t="shared" si="205"/>
        <v>14.002095238095242</v>
      </c>
      <c r="AH702" s="557">
        <f t="shared" si="205"/>
        <v>11.569396984924621</v>
      </c>
      <c r="AI702" s="557">
        <f t="shared" si="205"/>
        <v>13.263869346733667</v>
      </c>
      <c r="AJ702" s="557">
        <f t="shared" si="205"/>
        <v>5.7949514563106819</v>
      </c>
      <c r="AK702" s="557">
        <f t="shared" si="205"/>
        <v>10.974469696969697</v>
      </c>
      <c r="AL702" s="627">
        <f t="shared" si="205"/>
        <v>31092.430853080576</v>
      </c>
      <c r="AM702" s="557">
        <f t="shared" si="206"/>
        <v>10.357582938388626</v>
      </c>
      <c r="AN702" s="615">
        <f t="shared" si="206"/>
        <v>0.85033333333333339</v>
      </c>
      <c r="AO702" s="557">
        <f t="shared" si="206"/>
        <v>-5.8472733230397695</v>
      </c>
      <c r="AP702" s="557">
        <f t="shared" si="206"/>
        <v>13.238037456391243</v>
      </c>
      <c r="AQ702" s="615">
        <f t="shared" si="206"/>
        <v>33.792238310786693</v>
      </c>
      <c r="AR702" s="557">
        <f t="shared" si="206"/>
        <v>2.1862836213024521</v>
      </c>
      <c r="AS702" s="557">
        <f t="shared" si="206"/>
        <v>2.3408400415483648</v>
      </c>
      <c r="AT702" s="557">
        <f t="shared" si="206"/>
        <v>2.4958817848991779</v>
      </c>
      <c r="AU702" s="557">
        <f t="shared" si="206"/>
        <v>2.6637047098103981</v>
      </c>
      <c r="AV702" s="557">
        <f t="shared" si="206"/>
        <v>2.8454711610843471</v>
      </c>
      <c r="AW702" s="557">
        <f t="shared" si="207"/>
        <v>12.532181318644744</v>
      </c>
      <c r="AX702" s="615">
        <f t="shared" si="207"/>
        <v>15.206688164587813</v>
      </c>
      <c r="AY702" s="557">
        <f t="shared" si="207"/>
        <v>0.84995260663507111</v>
      </c>
      <c r="AZ702" s="557">
        <f t="shared" si="207"/>
        <v>32.036208530805688</v>
      </c>
      <c r="BA702" s="557">
        <f t="shared" si="207"/>
        <v>-10.448056872037924</v>
      </c>
      <c r="BB702" s="557">
        <f t="shared" si="207"/>
        <v>3.8669668246445519</v>
      </c>
      <c r="BC702" s="615">
        <f t="shared" si="207"/>
        <v>5.7014218009478661</v>
      </c>
      <c r="BD702" s="557"/>
      <c r="BE702" s="400">
        <f t="shared" si="208"/>
        <v>2008.9122807017543</v>
      </c>
      <c r="BF702" s="557">
        <f t="shared" si="208"/>
        <v>1.5575221238938053</v>
      </c>
      <c r="BG702" s="557">
        <f t="shared" si="208"/>
        <v>3.1429383886255926</v>
      </c>
    </row>
    <row r="703" spans="1:61" x14ac:dyDescent="0.25">
      <c r="A703" t="s">
        <v>152</v>
      </c>
      <c r="B703" s="435">
        <f t="shared" si="198"/>
        <v>34</v>
      </c>
      <c r="E703" s="566">
        <f t="shared" si="199"/>
        <v>19.529411764705884</v>
      </c>
      <c r="I703" s="612">
        <f t="shared" si="200"/>
        <v>219.48794117647063</v>
      </c>
      <c r="J703" s="557">
        <f t="shared" si="200"/>
        <v>2.0926285393673969</v>
      </c>
      <c r="K703" s="562">
        <f t="shared" si="200"/>
        <v>0.85044705882352922</v>
      </c>
      <c r="L703" s="566"/>
      <c r="M703" s="557">
        <f t="shared" si="201"/>
        <v>3.0493764705882347</v>
      </c>
      <c r="N703" s="566"/>
      <c r="O703" s="562">
        <f t="shared" si="202"/>
        <v>0.79166470588235316</v>
      </c>
      <c r="P703" s="566"/>
      <c r="Q703" s="566"/>
      <c r="R703" s="557">
        <f t="shared" si="203"/>
        <v>8.2906717643745989</v>
      </c>
      <c r="S703" s="557">
        <f t="shared" si="203"/>
        <v>7.6063800490967974</v>
      </c>
      <c r="T703" s="557">
        <f t="shared" si="203"/>
        <v>8.2545521621654299</v>
      </c>
      <c r="U703" s="557">
        <f t="shared" si="203"/>
        <v>8.6043789064579297</v>
      </c>
      <c r="V703" s="557">
        <f t="shared" si="203"/>
        <v>9.7368303731274963</v>
      </c>
      <c r="W703" s="565">
        <f t="shared" si="203"/>
        <v>0.92795024700268725</v>
      </c>
      <c r="X703" s="565">
        <f t="shared" si="203"/>
        <v>2.8999455677158341</v>
      </c>
      <c r="Y703" s="435"/>
      <c r="Z703" s="557">
        <f t="shared" si="204"/>
        <v>49.161862868790763</v>
      </c>
      <c r="AA703" s="557">
        <f t="shared" si="204"/>
        <v>28.84565231742144</v>
      </c>
      <c r="AB703" s="557"/>
      <c r="AC703" s="557">
        <f t="shared" si="205"/>
        <v>8.1797058823529412</v>
      </c>
      <c r="AD703" s="557">
        <f t="shared" si="205"/>
        <v>3.1255172413793098</v>
      </c>
      <c r="AE703" s="557">
        <f t="shared" si="205"/>
        <v>4.0594117647058825</v>
      </c>
      <c r="AF703" s="557">
        <f t="shared" si="205"/>
        <v>6.7154838709677405</v>
      </c>
      <c r="AG703" s="557">
        <f t="shared" si="205"/>
        <v>28.458124999999999</v>
      </c>
      <c r="AH703" s="557">
        <f t="shared" si="205"/>
        <v>24.97272727272728</v>
      </c>
      <c r="AI703" s="557">
        <f t="shared" si="205"/>
        <v>8.1593939393939401</v>
      </c>
      <c r="AJ703" s="557">
        <f t="shared" si="205"/>
        <v>5.6643333333333334</v>
      </c>
      <c r="AK703" s="557">
        <f t="shared" si="205"/>
        <v>11.800606060606057</v>
      </c>
      <c r="AL703" s="627">
        <f t="shared" si="205"/>
        <v>123000.27735294118</v>
      </c>
      <c r="AM703" s="557">
        <f t="shared" si="206"/>
        <v>2.3141176470588243</v>
      </c>
      <c r="AN703" s="615">
        <f t="shared" si="206"/>
        <v>1.1296774193548391</v>
      </c>
      <c r="AO703" s="557">
        <f t="shared" si="206"/>
        <v>-18.736717135956422</v>
      </c>
      <c r="AP703" s="557">
        <f t="shared" si="206"/>
        <v>10.686305182654237</v>
      </c>
      <c r="AQ703" s="615">
        <f t="shared" si="206"/>
        <v>166.04146546674147</v>
      </c>
      <c r="AR703" s="557">
        <f t="shared" si="206"/>
        <v>3.0154424750000004</v>
      </c>
      <c r="AS703" s="557">
        <f t="shared" si="206"/>
        <v>3.2247837064089704</v>
      </c>
      <c r="AT703" s="557">
        <f t="shared" si="206"/>
        <v>3.4595426708650088</v>
      </c>
      <c r="AU703" s="557">
        <f t="shared" si="206"/>
        <v>3.7143817182688137</v>
      </c>
      <c r="AV703" s="557">
        <f t="shared" si="206"/>
        <v>3.9911224939795988</v>
      </c>
      <c r="AW703" s="557">
        <f t="shared" si="207"/>
        <v>17.405273064522387</v>
      </c>
      <c r="AX703" s="615">
        <f t="shared" si="207"/>
        <v>12.103635471709186</v>
      </c>
      <c r="AY703" s="557">
        <f t="shared" si="207"/>
        <v>0.64029411764705901</v>
      </c>
      <c r="AZ703" s="557">
        <f t="shared" si="207"/>
        <v>26.26029411764706</v>
      </c>
      <c r="BA703" s="557">
        <f t="shared" si="207"/>
        <v>-16.515294117647059</v>
      </c>
      <c r="BB703" s="557">
        <f t="shared" si="207"/>
        <v>2.7932352941176477</v>
      </c>
      <c r="BC703" s="615">
        <f t="shared" si="207"/>
        <v>1.5541176470588229</v>
      </c>
      <c r="BD703" s="557"/>
      <c r="BE703" s="400">
        <f t="shared" si="208"/>
        <v>2006.4705882352941</v>
      </c>
      <c r="BF703" s="557">
        <f t="shared" si="208"/>
        <v>1.7941176470588236</v>
      </c>
      <c r="BG703" s="557">
        <f t="shared" si="208"/>
        <v>7.7547058823529422</v>
      </c>
    </row>
    <row r="704" spans="1:61" x14ac:dyDescent="0.25">
      <c r="A704" t="s">
        <v>111</v>
      </c>
      <c r="B704" s="435">
        <f t="shared" si="198"/>
        <v>121</v>
      </c>
      <c r="E704" s="566">
        <f t="shared" si="199"/>
        <v>20.479338842975206</v>
      </c>
      <c r="I704" s="612">
        <f t="shared" si="200"/>
        <v>190.07966942148764</v>
      </c>
      <c r="J704" s="557">
        <f t="shared" si="200"/>
        <v>1.6206331835601904</v>
      </c>
      <c r="K704" s="562">
        <f t="shared" si="200"/>
        <v>0.62749008264462813</v>
      </c>
      <c r="L704" s="566"/>
      <c r="M704" s="557">
        <f t="shared" si="201"/>
        <v>2.4952495867768598</v>
      </c>
      <c r="N704" s="566"/>
      <c r="O704" s="562">
        <f t="shared" si="202"/>
        <v>0.5813115702479339</v>
      </c>
      <c r="P704" s="566"/>
      <c r="Q704" s="566"/>
      <c r="R704" s="557">
        <f t="shared" si="203"/>
        <v>8.1195091906036261</v>
      </c>
      <c r="S704" s="557">
        <f t="shared" si="203"/>
        <v>9.0306019391559591</v>
      </c>
      <c r="T704" s="557">
        <f t="shared" si="203"/>
        <v>11.227839483048919</v>
      </c>
      <c r="U704" s="557">
        <f t="shared" si="203"/>
        <v>10.132025373148313</v>
      </c>
      <c r="V704" s="557">
        <f t="shared" si="203"/>
        <v>10.378327660119565</v>
      </c>
      <c r="W704" s="565">
        <f t="shared" si="203"/>
        <v>1.0541718306807701</v>
      </c>
      <c r="X704" s="565">
        <f t="shared" si="203"/>
        <v>1.4848321756972631</v>
      </c>
      <c r="Y704" s="435"/>
      <c r="Z704" s="557">
        <f t="shared" si="204"/>
        <v>41.30993728381214</v>
      </c>
      <c r="AA704" s="557">
        <f t="shared" si="204"/>
        <v>28.833947019229058</v>
      </c>
      <c r="AB704" s="557"/>
      <c r="AC704" s="557">
        <f t="shared" si="205"/>
        <v>7.2650413223140502</v>
      </c>
      <c r="AD704" s="557">
        <f t="shared" si="205"/>
        <v>4.5902040816326553</v>
      </c>
      <c r="AE704" s="557">
        <f t="shared" si="205"/>
        <v>3.0062809917355366</v>
      </c>
      <c r="AF704" s="557">
        <f t="shared" si="205"/>
        <v>7.3261344537815152</v>
      </c>
      <c r="AG704" s="557">
        <f t="shared" si="205"/>
        <v>24.738487394957993</v>
      </c>
      <c r="AH704" s="557">
        <f t="shared" si="205"/>
        <v>3.1130000000000018</v>
      </c>
      <c r="AI704" s="557">
        <f t="shared" si="205"/>
        <v>30.016416666666668</v>
      </c>
      <c r="AJ704" s="557">
        <f t="shared" si="205"/>
        <v>11.846551724137935</v>
      </c>
      <c r="AK704" s="557">
        <f t="shared" si="205"/>
        <v>9.112285714285715</v>
      </c>
      <c r="AL704" s="627">
        <f t="shared" si="205"/>
        <v>28054.082231404955</v>
      </c>
      <c r="AM704" s="557">
        <f t="shared" si="206"/>
        <v>6.7876033057851233</v>
      </c>
      <c r="AN704" s="615">
        <f t="shared" si="206"/>
        <v>1.3286554621848741</v>
      </c>
      <c r="AO704" s="557">
        <f t="shared" si="206"/>
        <v>-17.049965569875319</v>
      </c>
      <c r="AP704" s="557">
        <f t="shared" si="206"/>
        <v>11.764637669269483</v>
      </c>
      <c r="AQ704" s="615">
        <f t="shared" si="206"/>
        <v>179.19996283475447</v>
      </c>
      <c r="AR704" s="557">
        <f t="shared" si="206"/>
        <v>2.3896711546280982</v>
      </c>
      <c r="AS704" s="557">
        <f t="shared" si="206"/>
        <v>2.6090218961082643</v>
      </c>
      <c r="AT704" s="557">
        <f t="shared" si="206"/>
        <v>2.8006676609291756</v>
      </c>
      <c r="AU704" s="557">
        <f t="shared" si="206"/>
        <v>3.0086093327388781</v>
      </c>
      <c r="AV704" s="557">
        <f t="shared" si="206"/>
        <v>3.2343099233737296</v>
      </c>
      <c r="AW704" s="557">
        <f t="shared" si="207"/>
        <v>14.042279967778143</v>
      </c>
      <c r="AX704" s="615">
        <f t="shared" si="207"/>
        <v>9.1588228974752699</v>
      </c>
      <c r="AY704" s="557">
        <f t="shared" si="207"/>
        <v>1.0489256198347108</v>
      </c>
      <c r="AZ704" s="557">
        <f t="shared" si="207"/>
        <v>32.76231404958677</v>
      </c>
      <c r="BA704" s="557">
        <f t="shared" si="207"/>
        <v>-15.42768595041322</v>
      </c>
      <c r="BB704" s="557">
        <f t="shared" si="207"/>
        <v>1.8431404958677682</v>
      </c>
      <c r="BC704" s="615">
        <f t="shared" si="207"/>
        <v>3.9335537190082648</v>
      </c>
      <c r="BD704" s="557"/>
      <c r="BE704" s="400">
        <f t="shared" si="208"/>
        <v>2005.388429752066</v>
      </c>
      <c r="BF704" s="557">
        <f t="shared" si="208"/>
        <v>2.0330578512396693</v>
      </c>
      <c r="BG704" s="557">
        <f t="shared" si="208"/>
        <v>8.812231404958677</v>
      </c>
    </row>
    <row r="705" spans="1:59" x14ac:dyDescent="0.25">
      <c r="A705" t="s">
        <v>3535</v>
      </c>
      <c r="B705" s="435">
        <f t="shared" si="198"/>
        <v>41</v>
      </c>
      <c r="E705" s="566">
        <f t="shared" si="199"/>
        <v>14.512195121951219</v>
      </c>
      <c r="I705" s="612">
        <f t="shared" si="200"/>
        <v>196.78731707317073</v>
      </c>
      <c r="J705" s="557">
        <f t="shared" si="200"/>
        <v>1.7143133079209889</v>
      </c>
      <c r="K705" s="562">
        <f t="shared" si="200"/>
        <v>0.65643414634146324</v>
      </c>
      <c r="L705" s="566"/>
      <c r="M705" s="557">
        <f t="shared" si="201"/>
        <v>2.5131707317073171</v>
      </c>
      <c r="N705" s="566"/>
      <c r="O705" s="562">
        <f t="shared" si="202"/>
        <v>0.5971902439024388</v>
      </c>
      <c r="P705" s="566"/>
      <c r="Q705" s="566"/>
      <c r="R705" s="557">
        <f t="shared" si="203"/>
        <v>9.9707566105741989</v>
      </c>
      <c r="S705" s="557">
        <f t="shared" si="203"/>
        <v>9.9267390205938728</v>
      </c>
      <c r="T705" s="557">
        <f t="shared" si="203"/>
        <v>12.684266331920591</v>
      </c>
      <c r="U705" s="557">
        <f t="shared" si="203"/>
        <v>12.383740466636882</v>
      </c>
      <c r="V705" s="557">
        <f t="shared" si="203"/>
        <v>16.027492642552769</v>
      </c>
      <c r="W705" s="565">
        <f t="shared" si="203"/>
        <v>0.80657328453209853</v>
      </c>
      <c r="X705" s="565">
        <f t="shared" si="203"/>
        <v>1.2145195347788544</v>
      </c>
      <c r="Y705" s="435"/>
      <c r="Z705" s="557">
        <f t="shared" si="204"/>
        <v>73.43466425302357</v>
      </c>
      <c r="AA705" s="557">
        <f t="shared" si="204"/>
        <v>44.119978010933828</v>
      </c>
      <c r="AB705" s="557"/>
      <c r="AC705" s="557">
        <f t="shared" si="205"/>
        <v>6.5660975609756109</v>
      </c>
      <c r="AD705" s="557">
        <f t="shared" si="205"/>
        <v>3.0191891891891887</v>
      </c>
      <c r="AE705" s="557">
        <f t="shared" si="205"/>
        <v>5.7836585365853646</v>
      </c>
      <c r="AF705" s="557">
        <f t="shared" si="205"/>
        <v>9.2657500000000024</v>
      </c>
      <c r="AG705" s="557">
        <f t="shared" si="205"/>
        <v>32.755249999999982</v>
      </c>
      <c r="AH705" s="557">
        <f t="shared" si="205"/>
        <v>21.670243902439026</v>
      </c>
      <c r="AI705" s="557">
        <f t="shared" si="205"/>
        <v>34.602682926829289</v>
      </c>
      <c r="AJ705" s="557">
        <f t="shared" si="205"/>
        <v>10.664736842105262</v>
      </c>
      <c r="AK705" s="557">
        <f t="shared" si="205"/>
        <v>12.833076923076922</v>
      </c>
      <c r="AL705" s="627">
        <f t="shared" si="205"/>
        <v>282472.43585365854</v>
      </c>
      <c r="AM705" s="557">
        <f t="shared" si="206"/>
        <v>4.0385365853658532</v>
      </c>
      <c r="AN705" s="615">
        <f t="shared" si="206"/>
        <v>0.9202499999999999</v>
      </c>
      <c r="AO705" s="557">
        <f t="shared" si="206"/>
        <v>-30.236432106189284</v>
      </c>
      <c r="AP705" s="557">
        <f t="shared" si="206"/>
        <v>14.098053774557876</v>
      </c>
      <c r="AQ705" s="615">
        <f t="shared" si="206"/>
        <v>248.84167662397522</v>
      </c>
      <c r="AR705" s="557">
        <f t="shared" si="206"/>
        <v>2.4314754487804882</v>
      </c>
      <c r="AS705" s="557">
        <f t="shared" si="206"/>
        <v>2.6379157828990261</v>
      </c>
      <c r="AT705" s="557">
        <f t="shared" si="206"/>
        <v>2.8566620568444199</v>
      </c>
      <c r="AU705" s="557">
        <f t="shared" si="206"/>
        <v>3.0947643823879667</v>
      </c>
      <c r="AV705" s="557">
        <f t="shared" si="206"/>
        <v>3.3539862990887119</v>
      </c>
      <c r="AW705" s="557">
        <f t="shared" si="207"/>
        <v>14.374803970000615</v>
      </c>
      <c r="AX705" s="615">
        <f t="shared" si="207"/>
        <v>9.9183467928826268</v>
      </c>
      <c r="AY705" s="557">
        <f t="shared" si="207"/>
        <v>1.1617073170731707</v>
      </c>
      <c r="AZ705" s="557">
        <f t="shared" si="207"/>
        <v>45.57292682926829</v>
      </c>
      <c r="BA705" s="557">
        <f t="shared" si="207"/>
        <v>-14.800487804878047</v>
      </c>
      <c r="BB705" s="557">
        <f t="shared" si="207"/>
        <v>0.93585365853658531</v>
      </c>
      <c r="BC705" s="615">
        <f t="shared" si="207"/>
        <v>6.7075609756097547</v>
      </c>
      <c r="BD705" s="557"/>
      <c r="BE705" s="400">
        <f t="shared" si="208"/>
        <v>2011.2439024390244</v>
      </c>
      <c r="BF705" s="557">
        <f t="shared" si="208"/>
        <v>1.2195121951219512</v>
      </c>
      <c r="BG705" s="557">
        <f t="shared" si="208"/>
        <v>11.353414634146343</v>
      </c>
    </row>
    <row r="706" spans="1:59" x14ac:dyDescent="0.25">
      <c r="A706" t="s">
        <v>122</v>
      </c>
      <c r="B706" s="435">
        <f t="shared" si="198"/>
        <v>38</v>
      </c>
      <c r="E706" s="566">
        <f t="shared" si="199"/>
        <v>23.894736842105264</v>
      </c>
      <c r="I706" s="612">
        <f t="shared" si="200"/>
        <v>166.52394736842103</v>
      </c>
      <c r="J706" s="557">
        <f t="shared" si="200"/>
        <v>2.110795378061495</v>
      </c>
      <c r="K706" s="562">
        <f t="shared" si="200"/>
        <v>0.63685526315789487</v>
      </c>
      <c r="L706" s="566"/>
      <c r="M706" s="557">
        <f t="shared" si="201"/>
        <v>2.4345263157894745</v>
      </c>
      <c r="N706" s="566"/>
      <c r="O706" s="562">
        <f t="shared" si="202"/>
        <v>0.60039473684210543</v>
      </c>
      <c r="P706" s="566"/>
      <c r="Q706" s="566"/>
      <c r="R706" s="557">
        <f t="shared" si="203"/>
        <v>5.8563976050049691</v>
      </c>
      <c r="S706" s="557">
        <f t="shared" si="203"/>
        <v>7.2620990449170817</v>
      </c>
      <c r="T706" s="557">
        <f t="shared" si="203"/>
        <v>9.414090672581013</v>
      </c>
      <c r="U706" s="557">
        <f t="shared" si="203"/>
        <v>9.1668261353713767</v>
      </c>
      <c r="V706" s="557">
        <f t="shared" si="203"/>
        <v>8.4076556703609775</v>
      </c>
      <c r="W706" s="565">
        <f t="shared" si="203"/>
        <v>0.92622984595966606</v>
      </c>
      <c r="X706" s="565">
        <f t="shared" si="203"/>
        <v>0.87628571970122127</v>
      </c>
      <c r="Y706" s="435"/>
      <c r="Z706" s="557">
        <f t="shared" si="204"/>
        <v>69.994732980033362</v>
      </c>
      <c r="AA706" s="557">
        <f t="shared" si="204"/>
        <v>34.799907953119991</v>
      </c>
      <c r="AB706" s="557"/>
      <c r="AC706" s="557">
        <f t="shared" si="205"/>
        <v>5.1460526315789465</v>
      </c>
      <c r="AD706" s="557">
        <f t="shared" si="205"/>
        <v>3.1150000000000002</v>
      </c>
      <c r="AE706" s="557">
        <f t="shared" si="205"/>
        <v>3.2292105263157893</v>
      </c>
      <c r="AF706" s="557">
        <f t="shared" si="205"/>
        <v>3.513157894736842</v>
      </c>
      <c r="AG706" s="557">
        <f t="shared" si="205"/>
        <v>11.528684210526317</v>
      </c>
      <c r="AH706" s="557">
        <f t="shared" si="205"/>
        <v>3.7075675675675668</v>
      </c>
      <c r="AI706" s="557">
        <f t="shared" si="205"/>
        <v>173.67351351351351</v>
      </c>
      <c r="AJ706" s="557">
        <f t="shared" si="205"/>
        <v>7.1605882352941199</v>
      </c>
      <c r="AK706" s="557">
        <f t="shared" si="205"/>
        <v>9.1012500000000003</v>
      </c>
      <c r="AL706" s="627">
        <f t="shared" si="205"/>
        <v>24480.526315789473</v>
      </c>
      <c r="AM706" s="557">
        <f t="shared" si="206"/>
        <v>6.4818421052631567</v>
      </c>
      <c r="AN706" s="615">
        <f t="shared" si="206"/>
        <v>0.7639473684210526</v>
      </c>
      <c r="AO706" s="557">
        <f t="shared" si="206"/>
        <v>-23.228854747892395</v>
      </c>
      <c r="AP706" s="557">
        <f t="shared" si="206"/>
        <v>11.277621513432875</v>
      </c>
      <c r="AQ706" s="615">
        <f t="shared" si="206"/>
        <v>118.10048362251847</v>
      </c>
      <c r="AR706" s="557">
        <f t="shared" si="206"/>
        <v>2.3692247434210532</v>
      </c>
      <c r="AS706" s="557">
        <f t="shared" si="206"/>
        <v>2.571191433968421</v>
      </c>
      <c r="AT706" s="557">
        <f t="shared" si="206"/>
        <v>2.7300482947609113</v>
      </c>
      <c r="AU706" s="557">
        <f t="shared" si="206"/>
        <v>2.9014408009330857</v>
      </c>
      <c r="AV706" s="557">
        <f t="shared" si="206"/>
        <v>3.0864636686839928</v>
      </c>
      <c r="AW706" s="557">
        <f t="shared" si="207"/>
        <v>13.658368941767465</v>
      </c>
      <c r="AX706" s="615">
        <f t="shared" si="207"/>
        <v>12.216781879523797</v>
      </c>
      <c r="AY706" s="557">
        <f t="shared" si="207"/>
        <v>0.98789473684210505</v>
      </c>
      <c r="AZ706" s="557">
        <f t="shared" si="207"/>
        <v>31.932368421052633</v>
      </c>
      <c r="BA706" s="557">
        <f t="shared" si="207"/>
        <v>-17.830526315789466</v>
      </c>
      <c r="BB706" s="557">
        <f t="shared" si="207"/>
        <v>3.0368421052631578</v>
      </c>
      <c r="BC706" s="615">
        <f t="shared" si="207"/>
        <v>3.8631578947368426</v>
      </c>
      <c r="BD706" s="557"/>
      <c r="BE706" s="400">
        <f t="shared" si="208"/>
        <v>2002.0526315789473</v>
      </c>
      <c r="BF706" s="557">
        <f t="shared" si="208"/>
        <v>2.3157894736842106</v>
      </c>
      <c r="BG706" s="557">
        <f t="shared" si="208"/>
        <v>5.0234210526315799</v>
      </c>
    </row>
    <row r="707" spans="1:59" x14ac:dyDescent="0.25">
      <c r="A707" t="s">
        <v>3636</v>
      </c>
      <c r="B707" s="435">
        <f t="shared" si="198"/>
        <v>46</v>
      </c>
      <c r="E707" s="566">
        <f t="shared" si="199"/>
        <v>13.478260869565217</v>
      </c>
      <c r="I707" s="612">
        <f t="shared" si="200"/>
        <v>82.621521739130444</v>
      </c>
      <c r="J707" s="557">
        <f t="shared" si="200"/>
        <v>4.9796593164376617</v>
      </c>
      <c r="K707" s="562">
        <f t="shared" si="200"/>
        <v>0.74925797826086959</v>
      </c>
      <c r="L707" s="566"/>
      <c r="M707" s="557">
        <f t="shared" si="201"/>
        <v>3.1180522608695656</v>
      </c>
      <c r="N707" s="566"/>
      <c r="O707" s="562">
        <f t="shared" si="202"/>
        <v>0.70992028260869577</v>
      </c>
      <c r="P707" s="566"/>
      <c r="Q707" s="566"/>
      <c r="R707" s="557">
        <f t="shared" si="203"/>
        <v>4.7185385589432585</v>
      </c>
      <c r="S707" s="557">
        <f t="shared" si="203"/>
        <v>5.1976757000278866</v>
      </c>
      <c r="T707" s="557">
        <f t="shared" si="203"/>
        <v>7.8314579578704979</v>
      </c>
      <c r="U707" s="557">
        <f t="shared" si="203"/>
        <v>9.4750253369990194</v>
      </c>
      <c r="V707" s="557">
        <f t="shared" si="203"/>
        <v>6.3352898369748747</v>
      </c>
      <c r="W707" s="565">
        <f t="shared" si="203"/>
        <v>0.89914296984822306</v>
      </c>
      <c r="X707" s="565">
        <f t="shared" si="203"/>
        <v>2.3513439792717166</v>
      </c>
      <c r="Y707" s="435"/>
      <c r="Z707" s="557">
        <f t="shared" si="204"/>
        <v>170.77853614957803</v>
      </c>
      <c r="AA707" s="557">
        <f t="shared" si="204"/>
        <v>38.794020889839857</v>
      </c>
      <c r="AB707" s="557"/>
      <c r="AC707" s="557">
        <f t="shared" si="205"/>
        <v>2.2202173913043479</v>
      </c>
      <c r="AD707" s="557">
        <f t="shared" si="205"/>
        <v>5.5827999999999998</v>
      </c>
      <c r="AE707" s="557">
        <f t="shared" si="205"/>
        <v>8.2617391304347834</v>
      </c>
      <c r="AF707" s="557">
        <f t="shared" si="205"/>
        <v>2.938222222222223</v>
      </c>
      <c r="AG707" s="557">
        <f t="shared" si="205"/>
        <v>7.825333333333333</v>
      </c>
      <c r="AH707" s="557">
        <f t="shared" si="205"/>
        <v>23.954565217391316</v>
      </c>
      <c r="AI707" s="557">
        <f t="shared" si="205"/>
        <v>12.67369565217391</v>
      </c>
      <c r="AJ707" s="557">
        <f t="shared" si="205"/>
        <v>2.0794871794871788</v>
      </c>
      <c r="AK707" s="557">
        <f t="shared" si="205"/>
        <v>9.1347500000000004</v>
      </c>
      <c r="AL707" s="627">
        <f t="shared" si="205"/>
        <v>15632.708478260871</v>
      </c>
      <c r="AM707" s="557">
        <f t="shared" si="206"/>
        <v>2.7206521739130434</v>
      </c>
      <c r="AN707" s="615">
        <f t="shared" si="206"/>
        <v>1.4002222222222223</v>
      </c>
      <c r="AO707" s="557">
        <f t="shared" si="206"/>
        <v>-25.913275885410652</v>
      </c>
      <c r="AP707" s="557">
        <f t="shared" si="206"/>
        <v>14.42667899530815</v>
      </c>
      <c r="AQ707" s="615">
        <f t="shared" si="206"/>
        <v>119.29725450026181</v>
      </c>
      <c r="AR707" s="557">
        <f t="shared" si="206"/>
        <v>3.1054485391304349</v>
      </c>
      <c r="AS707" s="557">
        <f t="shared" si="206"/>
        <v>3.26763753043261</v>
      </c>
      <c r="AT707" s="557">
        <f t="shared" si="206"/>
        <v>3.4394475058673479</v>
      </c>
      <c r="AU707" s="557">
        <f t="shared" si="206"/>
        <v>3.6251333868124864</v>
      </c>
      <c r="AV707" s="557">
        <f t="shared" si="206"/>
        <v>3.8259661157857501</v>
      </c>
      <c r="AW707" s="557">
        <f t="shared" si="207"/>
        <v>17.263633078028629</v>
      </c>
      <c r="AX707" s="615">
        <f t="shared" si="207"/>
        <v>27.450901579931159</v>
      </c>
      <c r="AY707" s="557">
        <f t="shared" si="207"/>
        <v>0.97173913043478233</v>
      </c>
      <c r="AZ707" s="557">
        <f t="shared" si="207"/>
        <v>17.670869565217394</v>
      </c>
      <c r="BA707" s="557">
        <f t="shared" si="207"/>
        <v>-16.324999999999992</v>
      </c>
      <c r="BB707" s="557">
        <f t="shared" si="207"/>
        <v>2.1978260869565216</v>
      </c>
      <c r="BC707" s="615">
        <f t="shared" si="207"/>
        <v>-0.92978260869565221</v>
      </c>
      <c r="BD707" s="557"/>
      <c r="BE707" s="400">
        <f t="shared" si="208"/>
        <v>2012.3478260869565</v>
      </c>
      <c r="BF707" s="557">
        <f t="shared" si="208"/>
        <v>1.2173913043478262</v>
      </c>
      <c r="BG707" s="557">
        <f t="shared" si="208"/>
        <v>3.157391304347827</v>
      </c>
    </row>
    <row r="708" spans="1:59" x14ac:dyDescent="0.25">
      <c r="A708" t="s">
        <v>130</v>
      </c>
      <c r="B708" s="435">
        <f t="shared" si="198"/>
        <v>55</v>
      </c>
      <c r="E708" s="566">
        <f t="shared" si="199"/>
        <v>25.436363636363637</v>
      </c>
      <c r="I708" s="612">
        <f t="shared" si="200"/>
        <v>71.481090909090909</v>
      </c>
      <c r="J708" s="557">
        <f t="shared" si="200"/>
        <v>3.5502567302204486</v>
      </c>
      <c r="K708" s="562">
        <f t="shared" si="200"/>
        <v>0.55655145454545452</v>
      </c>
      <c r="L708" s="566"/>
      <c r="M708" s="557">
        <f t="shared" si="201"/>
        <v>2.2298901818181815</v>
      </c>
      <c r="N708" s="566"/>
      <c r="O708" s="562">
        <f t="shared" si="202"/>
        <v>0.5309069090909091</v>
      </c>
      <c r="P708" s="566"/>
      <c r="Q708" s="566"/>
      <c r="R708" s="557">
        <f t="shared" si="203"/>
        <v>4.7638167493646053</v>
      </c>
      <c r="S708" s="557">
        <f t="shared" si="203"/>
        <v>5.0589450941681582</v>
      </c>
      <c r="T708" s="557">
        <f t="shared" si="203"/>
        <v>5.4557691336789995</v>
      </c>
      <c r="U708" s="557">
        <f t="shared" si="203"/>
        <v>6.8128417615341341</v>
      </c>
      <c r="V708" s="557">
        <f t="shared" si="203"/>
        <v>6.2177248985737377</v>
      </c>
      <c r="W708" s="565">
        <f t="shared" si="203"/>
        <v>1.0077325344790495</v>
      </c>
      <c r="X708" s="565">
        <f t="shared" si="203"/>
        <v>1.337108124841258</v>
      </c>
      <c r="Y708" s="435"/>
      <c r="Z708" s="557">
        <f t="shared" si="204"/>
        <v>227.63013724376117</v>
      </c>
      <c r="AA708" s="557">
        <f t="shared" si="204"/>
        <v>50.000634612879217</v>
      </c>
      <c r="AB708" s="557"/>
      <c r="AC708" s="557">
        <f t="shared" si="205"/>
        <v>3.4738181818181815</v>
      </c>
      <c r="AD708" s="557">
        <f t="shared" si="205"/>
        <v>3.3527272727272721</v>
      </c>
      <c r="AE708" s="557">
        <f t="shared" si="205"/>
        <v>2.9118181818181821</v>
      </c>
      <c r="AF708" s="557">
        <f t="shared" si="205"/>
        <v>2.7118181818181815</v>
      </c>
      <c r="AG708" s="557">
        <f t="shared" si="205"/>
        <v>10.670363636363634</v>
      </c>
      <c r="AH708" s="557">
        <f t="shared" si="205"/>
        <v>39.68055555555555</v>
      </c>
      <c r="AI708" s="557">
        <f t="shared" si="205"/>
        <v>11.489814814814814</v>
      </c>
      <c r="AJ708" s="557">
        <f t="shared" si="205"/>
        <v>5.846111111111111</v>
      </c>
      <c r="AK708" s="557">
        <f t="shared" si="205"/>
        <v>7.2193617021276619</v>
      </c>
      <c r="AL708" s="627">
        <f t="shared" si="205"/>
        <v>20577.676727272727</v>
      </c>
      <c r="AM708" s="557">
        <f t="shared" si="206"/>
        <v>3.7283636363636368</v>
      </c>
      <c r="AN708" s="615">
        <f t="shared" si="206"/>
        <v>1.9396363636363636</v>
      </c>
      <c r="AO708" s="557">
        <f t="shared" si="206"/>
        <v>-39.651992853055063</v>
      </c>
      <c r="AP708" s="557">
        <f t="shared" si="206"/>
        <v>10.363098491754585</v>
      </c>
      <c r="AQ708" s="615">
        <f t="shared" si="206"/>
        <v>75.459579465225517</v>
      </c>
      <c r="AR708" s="557">
        <f t="shared" si="206"/>
        <v>2.249358081909091</v>
      </c>
      <c r="AS708" s="557">
        <f t="shared" si="206"/>
        <v>2.405109583165554</v>
      </c>
      <c r="AT708" s="557">
        <f t="shared" si="206"/>
        <v>2.561526128174723</v>
      </c>
      <c r="AU708" s="557">
        <f t="shared" si="206"/>
        <v>2.729431833211057</v>
      </c>
      <c r="AV708" s="557">
        <f t="shared" si="206"/>
        <v>2.9097361976205103</v>
      </c>
      <c r="AW708" s="557">
        <f t="shared" si="207"/>
        <v>12.855161824080938</v>
      </c>
      <c r="AX708" s="615">
        <f t="shared" si="207"/>
        <v>20.284543290804294</v>
      </c>
      <c r="AY708" s="557">
        <f t="shared" si="207"/>
        <v>0.64072727272727292</v>
      </c>
      <c r="AZ708" s="557">
        <f t="shared" si="207"/>
        <v>22.011636363636367</v>
      </c>
      <c r="BA708" s="557">
        <f t="shared" si="207"/>
        <v>-10.796545454545456</v>
      </c>
      <c r="BB708" s="557">
        <f t="shared" si="207"/>
        <v>0.41363636363636358</v>
      </c>
      <c r="BC708" s="615">
        <f t="shared" si="207"/>
        <v>2.5698181818181816</v>
      </c>
      <c r="BD708" s="557"/>
      <c r="BE708" s="400">
        <f t="shared" si="208"/>
        <v>2000.4363636363637</v>
      </c>
      <c r="BF708" s="557">
        <f t="shared" si="208"/>
        <v>2.581818181818182</v>
      </c>
      <c r="BG708" s="557">
        <f t="shared" si="208"/>
        <v>3.0352727272727273</v>
      </c>
    </row>
    <row r="709" spans="1:59" x14ac:dyDescent="0.25">
      <c r="I709" s="435"/>
      <c r="J709"/>
      <c r="K709" s="614"/>
      <c r="L709"/>
      <c r="M709"/>
      <c r="N709"/>
      <c r="R709"/>
      <c r="S709"/>
      <c r="T709"/>
      <c r="U709"/>
      <c r="V709"/>
      <c r="W709"/>
      <c r="X709"/>
      <c r="AN709" s="616"/>
      <c r="AO709"/>
      <c r="BC709" s="435"/>
      <c r="BD709" s="421"/>
    </row>
    <row r="710" spans="1:59" x14ac:dyDescent="0.25">
      <c r="I710" s="613"/>
      <c r="J710" s="548"/>
      <c r="K710" s="614"/>
      <c r="L710" s="548"/>
      <c r="M710" s="548"/>
      <c r="N710" s="548"/>
      <c r="O710" s="548"/>
      <c r="P710" s="548"/>
      <c r="Q710" s="548"/>
      <c r="R710" s="548"/>
      <c r="S710" s="548"/>
      <c r="T710" s="548"/>
      <c r="U710" s="548"/>
      <c r="V710" s="548"/>
      <c r="W710" s="548"/>
      <c r="X710" s="548"/>
    </row>
    <row r="711" spans="1:59" x14ac:dyDescent="0.25">
      <c r="I711" s="613"/>
      <c r="J711" s="548"/>
      <c r="K711" s="614"/>
      <c r="L711" s="548"/>
      <c r="M711" s="548"/>
      <c r="N711" s="548"/>
      <c r="O711" s="548"/>
      <c r="P711" s="548"/>
      <c r="Q711" s="548"/>
      <c r="R711" s="548"/>
      <c r="S711" s="548"/>
      <c r="T711" s="548"/>
      <c r="U711" s="548"/>
      <c r="V711" s="548"/>
      <c r="W711" s="548"/>
      <c r="X711" s="548"/>
    </row>
    <row r="712" spans="1:59" x14ac:dyDescent="0.25">
      <c r="B712"/>
      <c r="E712"/>
      <c r="F712"/>
      <c r="J712"/>
      <c r="K712" s="611"/>
      <c r="L712"/>
      <c r="M712"/>
      <c r="N712"/>
      <c r="R712"/>
      <c r="S712"/>
      <c r="T712"/>
      <c r="U712"/>
      <c r="V712"/>
      <c r="W712"/>
      <c r="X712"/>
      <c r="Z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R712"/>
      <c r="AS712"/>
      <c r="AT712"/>
      <c r="AU712"/>
      <c r="AV712"/>
      <c r="AW712"/>
      <c r="AX712"/>
      <c r="AY712"/>
      <c r="BD712"/>
      <c r="BE712"/>
      <c r="BF712"/>
    </row>
    <row r="713" spans="1:59" x14ac:dyDescent="0.25">
      <c r="B713"/>
      <c r="E713"/>
      <c r="F713"/>
      <c r="J713"/>
      <c r="K713" s="158"/>
      <c r="L713"/>
      <c r="M713"/>
      <c r="N713"/>
      <c r="R713"/>
      <c r="S713"/>
      <c r="T713"/>
      <c r="U713"/>
      <c r="V713"/>
      <c r="W713"/>
      <c r="X713"/>
      <c r="Z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R713"/>
      <c r="AS713"/>
      <c r="AT713"/>
      <c r="AU713"/>
      <c r="AV713"/>
      <c r="AW713"/>
      <c r="AX713"/>
      <c r="AY713"/>
      <c r="BD713"/>
      <c r="BE713"/>
      <c r="BF713"/>
    </row>
    <row r="714" spans="1:59" x14ac:dyDescent="0.25">
      <c r="B714"/>
      <c r="E714"/>
      <c r="F714"/>
      <c r="J714"/>
      <c r="K714" s="158"/>
      <c r="L714"/>
      <c r="M714"/>
      <c r="N714"/>
      <c r="R714"/>
      <c r="S714"/>
      <c r="T714"/>
      <c r="U714"/>
      <c r="V714"/>
      <c r="W714"/>
      <c r="X714"/>
      <c r="Z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R714"/>
      <c r="AS714"/>
      <c r="AT714"/>
      <c r="AU714"/>
      <c r="AV714"/>
      <c r="AW714"/>
      <c r="AX714"/>
      <c r="AY714"/>
      <c r="BD714"/>
      <c r="BE714"/>
      <c r="BF714"/>
    </row>
    <row r="715" spans="1:59" x14ac:dyDescent="0.25">
      <c r="B715"/>
      <c r="E715"/>
      <c r="F715"/>
      <c r="J715"/>
      <c r="K715" s="158"/>
      <c r="L715"/>
      <c r="M715"/>
      <c r="N715"/>
      <c r="R715"/>
      <c r="S715"/>
      <c r="T715"/>
      <c r="U715"/>
      <c r="V715"/>
      <c r="W715"/>
      <c r="X715"/>
      <c r="Z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R715"/>
      <c r="AS715"/>
      <c r="AT715"/>
      <c r="AU715"/>
      <c r="AV715"/>
      <c r="AW715"/>
      <c r="AX715"/>
      <c r="AY715"/>
      <c r="BD715"/>
      <c r="BE715"/>
      <c r="BF715"/>
    </row>
    <row r="716" spans="1:59" x14ac:dyDescent="0.25">
      <c r="B716"/>
      <c r="E716"/>
      <c r="F716"/>
      <c r="J716"/>
      <c r="K716" s="158"/>
      <c r="L716"/>
      <c r="M716"/>
      <c r="N716"/>
      <c r="R716"/>
      <c r="S716"/>
      <c r="T716"/>
      <c r="U716"/>
      <c r="V716"/>
      <c r="W716"/>
      <c r="X716"/>
      <c r="Z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R716"/>
      <c r="AS716"/>
      <c r="AT716"/>
      <c r="AU716"/>
      <c r="AV716"/>
      <c r="AW716"/>
      <c r="AX716"/>
      <c r="AY716"/>
      <c r="BD716"/>
      <c r="BE716"/>
      <c r="BF716"/>
    </row>
    <row r="717" spans="1:59" x14ac:dyDescent="0.25">
      <c r="B717"/>
      <c r="E717"/>
      <c r="F717"/>
      <c r="J717"/>
      <c r="L717"/>
      <c r="M717"/>
      <c r="N717"/>
      <c r="R717"/>
      <c r="S717"/>
      <c r="T717"/>
      <c r="U717"/>
      <c r="V717"/>
      <c r="W717"/>
      <c r="X717"/>
      <c r="Z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R717"/>
      <c r="AS717"/>
      <c r="AT717"/>
      <c r="AU717"/>
      <c r="AV717"/>
      <c r="AW717"/>
      <c r="AX717"/>
      <c r="AY717"/>
      <c r="BD717"/>
      <c r="BE717"/>
      <c r="BF717"/>
    </row>
    <row r="718" spans="1:59" x14ac:dyDescent="0.25">
      <c r="B718"/>
      <c r="E718"/>
      <c r="F718"/>
      <c r="J718"/>
      <c r="L718"/>
      <c r="M718"/>
      <c r="N718"/>
      <c r="R718"/>
      <c r="S718"/>
      <c r="T718"/>
      <c r="U718"/>
      <c r="V718"/>
      <c r="W718"/>
      <c r="X718"/>
      <c r="Z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R718"/>
      <c r="AS718"/>
      <c r="AT718"/>
      <c r="AU718"/>
      <c r="AV718"/>
      <c r="AW718"/>
      <c r="AX718"/>
      <c r="AY718"/>
      <c r="BD718"/>
      <c r="BE718"/>
      <c r="BF718"/>
    </row>
  </sheetData>
  <sheetProtection selectLockedCells="1" selectUnlockedCells="1"/>
  <sortState xmlns:xlrd2="http://schemas.microsoft.com/office/spreadsheetml/2017/richdata2" ref="A7:BI747">
    <sortCondition descending="1" ref="E7:E747"/>
    <sortCondition ref="Q7:Q747"/>
  </sortState>
  <mergeCells count="2">
    <mergeCell ref="P5:Q5"/>
    <mergeCell ref="AZ4:BC4"/>
  </mergeCells>
  <phoneticPr fontId="6" type="noConversion"/>
  <conditionalFormatting sqref="A348:A349">
    <cfRule type="cellIs" dxfId="10" priority="503" stopIfTrue="1" operator="lessThan">
      <formula>2</formula>
    </cfRule>
  </conditionalFormatting>
  <conditionalFormatting sqref="J7:J690">
    <cfRule type="cellIs" dxfId="9" priority="22" stopIfTrue="1" operator="greaterThan">
      <formula>10</formula>
    </cfRule>
    <cfRule type="cellIs" dxfId="8" priority="23" stopIfTrue="1" operator="lessThan">
      <formula>2</formula>
    </cfRule>
  </conditionalFormatting>
  <conditionalFormatting sqref="R7:V690 A164 A166 A232 A312 A318 A320 A351:A352 A395">
    <cfRule type="cellIs" dxfId="7" priority="450" stopIfTrue="1" operator="lessThan">
      <formula>2</formula>
    </cfRule>
  </conditionalFormatting>
  <conditionalFormatting sqref="AP7:AP690">
    <cfRule type="cellIs" dxfId="6" priority="24" stopIfTrue="1" operator="greaterThan">
      <formula>11.99</formula>
    </cfRule>
    <cfRule type="cellIs" dxfId="5" priority="25" stopIfTrue="1" operator="lessThan">
      <formula>8</formula>
    </cfRule>
  </conditionalFormatting>
  <conditionalFormatting sqref="AQ7:AQ690">
    <cfRule type="cellIs" dxfId="4" priority="51" stopIfTrue="1" operator="lessThan">
      <formula>0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F698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1640625" defaultRowHeight="11.5" x14ac:dyDescent="0.25"/>
  <cols>
    <col min="1" max="1" width="18" style="8" customWidth="1"/>
    <col min="2" max="2" width="6" style="8" customWidth="1"/>
    <col min="3" max="3" width="6.81640625" style="372" customWidth="1"/>
    <col min="4" max="4" width="6" style="321" customWidth="1"/>
    <col min="5" max="5" width="6.453125" style="372" bestFit="1" customWidth="1"/>
    <col min="6" max="6" width="6.81640625" style="321" customWidth="1"/>
    <col min="7" max="7" width="6.54296875" style="372" customWidth="1"/>
    <col min="8" max="8" width="6.453125" style="8" customWidth="1"/>
    <col min="9" max="10" width="5.54296875" style="8" customWidth="1"/>
    <col min="11" max="11" width="6.453125" style="8" bestFit="1" customWidth="1"/>
    <col min="12" max="12" width="7.1796875" style="8" bestFit="1" customWidth="1"/>
    <col min="13" max="13" width="6.26953125" style="8" customWidth="1"/>
    <col min="14" max="14" width="6.54296875" style="8" customWidth="1"/>
    <col min="15" max="15" width="2.26953125" style="8" customWidth="1"/>
    <col min="16" max="17" width="6.26953125" style="8" customWidth="1"/>
    <col min="18" max="18" width="2.26953125" style="8" customWidth="1"/>
    <col min="19" max="19" width="6" style="8" customWidth="1"/>
    <col min="20" max="25" width="6.54296875" style="8" bestFit="1" customWidth="1"/>
    <col min="26" max="30" width="6" style="8" customWidth="1"/>
    <col min="31" max="31" width="7.81640625" style="8" customWidth="1"/>
    <col min="32" max="36" width="5.81640625" style="8" customWidth="1"/>
    <col min="37" max="56" width="5.81640625" style="33" customWidth="1"/>
    <col min="57" max="57" width="7.7265625" style="33" customWidth="1"/>
    <col min="58" max="58" width="7.7265625" style="175" customWidth="1"/>
    <col min="59" max="16384" width="8.81640625" style="8"/>
  </cols>
  <sheetData>
    <row r="1" spans="1:58" ht="12.75" customHeight="1" x14ac:dyDescent="0.25">
      <c r="A1" s="736" t="s">
        <v>3522</v>
      </c>
      <c r="B1" s="14"/>
      <c r="C1" s="186" t="s">
        <v>2</v>
      </c>
      <c r="I1" s="186"/>
      <c r="J1" s="6"/>
      <c r="K1" s="6"/>
      <c r="L1" s="6"/>
      <c r="M1" s="6"/>
      <c r="N1" s="6"/>
      <c r="O1" s="6"/>
      <c r="P1" s="6"/>
      <c r="Q1" s="6"/>
      <c r="R1" s="6"/>
      <c r="U1" s="6"/>
      <c r="V1" s="6"/>
      <c r="W1" s="6"/>
      <c r="X1" s="6"/>
      <c r="Y1" s="6"/>
      <c r="Z1" s="6"/>
      <c r="AA1" s="6"/>
      <c r="AB1" s="6"/>
      <c r="AC1" s="6"/>
      <c r="AD1" s="6"/>
      <c r="AE1" s="16"/>
      <c r="AF1" s="752" t="s">
        <v>3</v>
      </c>
      <c r="AG1" s="6"/>
      <c r="AH1" s="737"/>
      <c r="AL1" s="738"/>
      <c r="AM1" s="738"/>
      <c r="AN1" s="36"/>
      <c r="AO1" s="738"/>
      <c r="AP1" s="738"/>
      <c r="AQ1" s="738"/>
      <c r="AR1" s="738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0"/>
    </row>
    <row r="2" spans="1:58" ht="9.65" customHeight="1" x14ac:dyDescent="0.3">
      <c r="A2" s="739"/>
      <c r="C2" s="398" t="s">
        <v>8</v>
      </c>
      <c r="I2" s="398"/>
      <c r="AE2" s="34"/>
      <c r="AQ2" s="740"/>
      <c r="AR2" s="740"/>
      <c r="BE2" s="56"/>
    </row>
    <row r="3" spans="1:58" ht="9.65" customHeight="1" x14ac:dyDescent="0.3">
      <c r="A3" s="741"/>
      <c r="B3" s="742"/>
      <c r="C3" s="744"/>
      <c r="F3" s="743"/>
      <c r="G3" s="744"/>
      <c r="H3" s="742"/>
      <c r="S3" s="745"/>
      <c r="AE3" s="34"/>
      <c r="AL3" s="41"/>
      <c r="AM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7"/>
    </row>
    <row r="4" spans="1:58" ht="12.75" customHeight="1" x14ac:dyDescent="0.3">
      <c r="A4" s="746" t="s">
        <v>1711</v>
      </c>
      <c r="B4" s="18"/>
      <c r="O4" s="165" t="s">
        <v>15</v>
      </c>
      <c r="Q4" s="165"/>
      <c r="S4" s="165"/>
      <c r="AC4" s="34"/>
      <c r="AD4" s="34"/>
      <c r="AE4" s="19" t="s">
        <v>4843</v>
      </c>
      <c r="AF4" s="19">
        <v>2024</v>
      </c>
      <c r="AG4" s="19">
        <v>2023</v>
      </c>
      <c r="AH4" s="19">
        <v>2022</v>
      </c>
      <c r="AI4" s="19">
        <v>2021</v>
      </c>
      <c r="AJ4" s="19">
        <v>2020</v>
      </c>
      <c r="AK4" s="19">
        <v>2019</v>
      </c>
      <c r="AL4" s="19">
        <v>2018</v>
      </c>
      <c r="AM4" s="19">
        <v>2017</v>
      </c>
      <c r="AN4" s="19">
        <v>2016</v>
      </c>
      <c r="AO4" s="19">
        <v>2015</v>
      </c>
      <c r="AP4" s="30">
        <v>2014</v>
      </c>
      <c r="AQ4" s="19" t="s">
        <v>16</v>
      </c>
      <c r="AR4" s="19">
        <v>2012</v>
      </c>
      <c r="AS4" s="55">
        <v>2011</v>
      </c>
      <c r="AT4" s="33">
        <v>2010</v>
      </c>
      <c r="AU4" s="33">
        <v>2009</v>
      </c>
      <c r="AV4" s="33">
        <v>2008</v>
      </c>
      <c r="AW4" s="33">
        <v>2007</v>
      </c>
      <c r="AX4" s="33">
        <v>2006</v>
      </c>
      <c r="AY4" s="33">
        <v>2005</v>
      </c>
      <c r="AZ4" s="33">
        <v>2004</v>
      </c>
      <c r="BA4" s="33">
        <v>2003</v>
      </c>
      <c r="BB4" s="33">
        <v>2002</v>
      </c>
      <c r="BC4" s="56">
        <v>2001</v>
      </c>
      <c r="BD4" s="19">
        <v>2000</v>
      </c>
      <c r="BE4" s="19" t="s">
        <v>17</v>
      </c>
    </row>
    <row r="5" spans="1:58" ht="12.75" customHeight="1" x14ac:dyDescent="0.3">
      <c r="A5" s="27" t="s">
        <v>20</v>
      </c>
      <c r="B5" s="19" t="s">
        <v>21</v>
      </c>
      <c r="H5" s="41"/>
      <c r="I5" s="41"/>
      <c r="J5" s="41"/>
      <c r="K5" s="41"/>
      <c r="L5" s="41"/>
      <c r="M5" s="94"/>
      <c r="O5" s="94"/>
      <c r="P5" s="747" t="s">
        <v>42</v>
      </c>
      <c r="Q5" s="94"/>
      <c r="R5" s="747"/>
      <c r="S5" s="747"/>
      <c r="T5" s="18"/>
      <c r="U5" s="18"/>
      <c r="V5" s="18"/>
      <c r="W5" s="18"/>
      <c r="X5" s="18"/>
      <c r="Y5" s="18"/>
      <c r="Z5" s="18"/>
      <c r="AA5" s="18"/>
      <c r="AB5" s="18"/>
      <c r="AC5" s="32"/>
      <c r="AD5" s="34"/>
      <c r="AE5" s="392" t="s">
        <v>4844</v>
      </c>
      <c r="AF5" s="42" t="s">
        <v>43</v>
      </c>
      <c r="AG5" s="42" t="s">
        <v>43</v>
      </c>
      <c r="AH5" s="42" t="s">
        <v>43</v>
      </c>
      <c r="AI5" s="42" t="s">
        <v>43</v>
      </c>
      <c r="AJ5" s="42" t="s">
        <v>43</v>
      </c>
      <c r="AK5" s="42" t="s">
        <v>43</v>
      </c>
      <c r="AL5" s="42" t="s">
        <v>43</v>
      </c>
      <c r="AM5" s="42" t="s">
        <v>43</v>
      </c>
      <c r="AN5" s="42" t="s">
        <v>43</v>
      </c>
      <c r="AO5" s="42" t="s">
        <v>43</v>
      </c>
      <c r="AP5" s="56" t="s">
        <v>43</v>
      </c>
      <c r="AQ5" s="42" t="s">
        <v>43</v>
      </c>
      <c r="AR5" s="42" t="s">
        <v>43</v>
      </c>
      <c r="AS5" s="55" t="s">
        <v>43</v>
      </c>
      <c r="AT5" s="33" t="s">
        <v>43</v>
      </c>
      <c r="AU5" s="33" t="s">
        <v>43</v>
      </c>
      <c r="AV5" s="33" t="s">
        <v>43</v>
      </c>
      <c r="AW5" s="33" t="s">
        <v>43</v>
      </c>
      <c r="AX5" s="33" t="s">
        <v>43</v>
      </c>
      <c r="AY5" s="33" t="s">
        <v>43</v>
      </c>
      <c r="AZ5" s="33" t="s">
        <v>43</v>
      </c>
      <c r="BA5" s="33" t="s">
        <v>43</v>
      </c>
      <c r="BB5" s="33" t="s">
        <v>43</v>
      </c>
      <c r="BC5" s="56" t="s">
        <v>43</v>
      </c>
      <c r="BD5" s="42" t="s">
        <v>43</v>
      </c>
      <c r="BE5" s="42" t="s">
        <v>44</v>
      </c>
      <c r="BF5" s="175" t="s">
        <v>45</v>
      </c>
    </row>
    <row r="6" spans="1:58" ht="12.75" customHeight="1" x14ac:dyDescent="0.25">
      <c r="A6" s="31" t="s">
        <v>54</v>
      </c>
      <c r="B6" s="44" t="s">
        <v>55</v>
      </c>
      <c r="C6" s="730">
        <v>2024</v>
      </c>
      <c r="D6" s="730">
        <v>2023</v>
      </c>
      <c r="E6" s="730">
        <v>2022</v>
      </c>
      <c r="F6" s="709">
        <v>2021</v>
      </c>
      <c r="G6" s="709">
        <v>2020</v>
      </c>
      <c r="H6" s="676">
        <v>2019</v>
      </c>
      <c r="I6" s="44">
        <v>2018</v>
      </c>
      <c r="J6" s="44">
        <v>2017</v>
      </c>
      <c r="K6" s="44">
        <v>2016</v>
      </c>
      <c r="L6" s="44">
        <v>2015</v>
      </c>
      <c r="M6" s="44">
        <v>2014</v>
      </c>
      <c r="N6" s="44">
        <v>2013</v>
      </c>
      <c r="O6" s="748" t="s">
        <v>89</v>
      </c>
      <c r="P6" s="44">
        <v>2012</v>
      </c>
      <c r="Q6" s="37">
        <v>2011</v>
      </c>
      <c r="R6" s="748" t="s">
        <v>89</v>
      </c>
      <c r="S6" s="44">
        <v>2010</v>
      </c>
      <c r="T6" s="41">
        <v>2009</v>
      </c>
      <c r="U6" s="41">
        <v>2008</v>
      </c>
      <c r="V6" s="41">
        <v>2007</v>
      </c>
      <c r="W6" s="41">
        <v>2006</v>
      </c>
      <c r="X6" s="41">
        <v>2005</v>
      </c>
      <c r="Y6" s="41">
        <v>2004</v>
      </c>
      <c r="Z6" s="41">
        <v>2003</v>
      </c>
      <c r="AA6" s="41">
        <v>2002</v>
      </c>
      <c r="AB6" s="41">
        <v>2001</v>
      </c>
      <c r="AC6" s="41">
        <v>2000</v>
      </c>
      <c r="AD6" s="47">
        <v>1999</v>
      </c>
      <c r="AE6" s="44" t="s">
        <v>90</v>
      </c>
      <c r="AF6" s="42">
        <v>2023</v>
      </c>
      <c r="AG6" s="42">
        <v>2022</v>
      </c>
      <c r="AH6" s="42">
        <v>2021</v>
      </c>
      <c r="AI6" s="42">
        <v>2020</v>
      </c>
      <c r="AJ6" s="42">
        <v>2019</v>
      </c>
      <c r="AK6" s="42">
        <v>2018</v>
      </c>
      <c r="AL6" s="42">
        <v>2017</v>
      </c>
      <c r="AM6" s="42">
        <v>2016</v>
      </c>
      <c r="AN6" s="42">
        <v>2015</v>
      </c>
      <c r="AO6" s="42">
        <v>2014</v>
      </c>
      <c r="AP6" s="56">
        <v>2013</v>
      </c>
      <c r="AQ6" s="42" t="s">
        <v>91</v>
      </c>
      <c r="AR6" s="42">
        <v>2011</v>
      </c>
      <c r="AS6" s="55">
        <v>2010</v>
      </c>
      <c r="AT6" s="33">
        <v>2009</v>
      </c>
      <c r="AU6" s="33">
        <v>2008</v>
      </c>
      <c r="AV6" s="33">
        <v>2007</v>
      </c>
      <c r="AW6" s="33">
        <v>2006</v>
      </c>
      <c r="AX6" s="33">
        <v>2005</v>
      </c>
      <c r="AY6" s="33">
        <v>2004</v>
      </c>
      <c r="AZ6" s="33">
        <v>2003</v>
      </c>
      <c r="BA6" s="33">
        <v>2002</v>
      </c>
      <c r="BB6" s="33">
        <v>2001</v>
      </c>
      <c r="BC6" s="56">
        <v>2000</v>
      </c>
      <c r="BD6" s="42">
        <v>1999</v>
      </c>
      <c r="BE6" s="42" t="s">
        <v>92</v>
      </c>
      <c r="BF6" s="175" t="s">
        <v>93</v>
      </c>
    </row>
    <row r="7" spans="1:58" ht="11.25" customHeight="1" x14ac:dyDescent="0.25">
      <c r="A7" s="27" t="s">
        <v>833</v>
      </c>
      <c r="B7" s="28" t="s">
        <v>80</v>
      </c>
      <c r="C7" s="414">
        <v>0.94399999999999995</v>
      </c>
      <c r="D7" s="414">
        <v>0.9</v>
      </c>
      <c r="E7" s="414">
        <v>0.84</v>
      </c>
      <c r="F7" s="414">
        <v>0.77600000000000002</v>
      </c>
      <c r="G7" s="414">
        <v>0.72</v>
      </c>
      <c r="H7" s="414">
        <v>0.65600000000000003</v>
      </c>
      <c r="I7" s="351">
        <v>0.59599999999999997</v>
      </c>
      <c r="J7" s="351">
        <v>0.52800000000000002</v>
      </c>
      <c r="K7" s="359">
        <v>0.46</v>
      </c>
      <c r="L7" s="359">
        <v>0.4</v>
      </c>
      <c r="M7" s="359">
        <v>0.37768000000000002</v>
      </c>
      <c r="N7" s="359">
        <v>0.32904999999999995</v>
      </c>
      <c r="O7" s="654"/>
      <c r="P7" s="359">
        <v>0.21459</v>
      </c>
      <c r="Q7" s="360">
        <v>0</v>
      </c>
      <c r="R7" s="654"/>
      <c r="S7" s="371">
        <v>0</v>
      </c>
      <c r="T7" s="362">
        <v>0</v>
      </c>
      <c r="U7" s="362">
        <v>0</v>
      </c>
      <c r="V7" s="362">
        <v>0</v>
      </c>
      <c r="W7" s="362">
        <v>0</v>
      </c>
      <c r="X7" s="362">
        <v>0</v>
      </c>
      <c r="Y7" s="362">
        <v>0</v>
      </c>
      <c r="Z7" s="362">
        <v>0</v>
      </c>
      <c r="AA7" s="362">
        <v>0</v>
      </c>
      <c r="AB7" s="362">
        <v>0</v>
      </c>
      <c r="AC7" s="362">
        <v>0</v>
      </c>
      <c r="AD7" s="362">
        <v>0</v>
      </c>
      <c r="AE7" s="417">
        <f t="shared" ref="AE7:AE70" si="0">SUM(C7:AD7)</f>
        <v>7.7413199999999991</v>
      </c>
      <c r="AF7" s="710">
        <f t="shared" ref="AF7:AF38" si="1">IF(ISERROR((C7/D7-1)*100),"n/a",(C7/D7-1)*100)</f>
        <v>4.888888888888876</v>
      </c>
      <c r="AG7" s="710">
        <f t="shared" ref="AG7:AG38" si="2">IF(ISERROR((D7/E7-1)*100),"n/a",(D7/E7-1)*100)</f>
        <v>7.1428571428571397</v>
      </c>
      <c r="AH7" s="710">
        <f t="shared" ref="AH7:AH38" si="3">IF(ISERROR((E7/F7-1)*100),"n/a",(E7/F7-1)*100)</f>
        <v>8.2474226804123631</v>
      </c>
      <c r="AI7" s="710">
        <f t="shared" ref="AI7:AI38" si="4">IF(ISERROR((F7/G7-1)*100),"n/a",(F7/G7-1)*100)</f>
        <v>7.7777777777777946</v>
      </c>
      <c r="AJ7" s="710">
        <f t="shared" ref="AJ7:AJ38" si="5">IF(ISERROR((G7/H7-1)*100),"n/a",(G7/H7-1)*100)</f>
        <v>9.7560975609755971</v>
      </c>
      <c r="AK7" s="710">
        <f t="shared" ref="AK7:AK38" si="6">IF(ISERROR((H7/I7-1)*100),"n/a",(H7/I7-1)*100)</f>
        <v>10.06711409395975</v>
      </c>
      <c r="AL7" s="710">
        <f t="shared" ref="AL7:AL38" si="7">IF(ISERROR((I7/J7-1)*100),"n/a",(I7/J7-1)*100)</f>
        <v>12.878787878787868</v>
      </c>
      <c r="AM7" s="710">
        <f t="shared" ref="AM7:AM38" si="8">IF(ISERROR((J7/K7-1)*100),"n/a",(J7/K7-1)*100)</f>
        <v>14.782608695652177</v>
      </c>
      <c r="AN7" s="710">
        <f t="shared" ref="AN7:AN38" si="9">IF(ISERROR((K7/L7-1)*100),"n/a",(K7/L7-1)*100)</f>
        <v>14.999999999999991</v>
      </c>
      <c r="AO7" s="710">
        <f t="shared" ref="AO7:AO38" si="10">IF(ISERROR((L7/M7-1)*100),"n/a",(L7/M7-1)*100)</f>
        <v>5.9097648803219771</v>
      </c>
      <c r="AP7" s="710">
        <f t="shared" ref="AP7:AP38" si="11">IF(ISERROR((M7/N7-1)*100),"n/a",(M7/N7-1)*100)</f>
        <v>14.778908980398132</v>
      </c>
      <c r="AQ7" s="710">
        <f t="shared" ref="AQ7:AQ70" si="12">IF(ISERROR((N7/P7-1)*100),"n/a",(N7/P7-1)*100)</f>
        <v>53.338925392609141</v>
      </c>
      <c r="AR7" s="710" t="str">
        <f t="shared" ref="AR7:AR70" si="13">IF(ISERROR((P7/Q7-1)*100),"n/a",(P7/Q7-1)*100)</f>
        <v>n/a</v>
      </c>
      <c r="AS7" s="710" t="str">
        <f t="shared" ref="AS7:AS70" si="14">IF(ISERROR((Q7/S7-1)*100),"n/a",(Q7/S7-1)*100)</f>
        <v>n/a</v>
      </c>
      <c r="AT7" s="710" t="str">
        <f t="shared" ref="AT7:AT38" si="15">IF(ISERROR((S7/T7-1)*100),"n/a",(S7/T7-1)*100)</f>
        <v>n/a</v>
      </c>
      <c r="AU7" s="710" t="str">
        <f t="shared" ref="AU7:AU38" si="16">IF(ISERROR((T7/U7-1)*100),"n/a",(T7/U7-1)*100)</f>
        <v>n/a</v>
      </c>
      <c r="AV7" s="710" t="str">
        <f t="shared" ref="AV7:AV38" si="17">IF(ISERROR((U7/V7-1)*100),"n/a",(U7/V7-1)*100)</f>
        <v>n/a</v>
      </c>
      <c r="AW7" s="710" t="str">
        <f t="shared" ref="AW7:AW38" si="18">IF(ISERROR((V7/W7-1)*100),"n/a",(V7/W7-1)*100)</f>
        <v>n/a</v>
      </c>
      <c r="AX7" s="710" t="str">
        <f t="shared" ref="AX7:AX38" si="19">IF(ISERROR((W7/X7-1)*100),"n/a",(W7/X7-1)*100)</f>
        <v>n/a</v>
      </c>
      <c r="AY7" s="710" t="str">
        <f t="shared" ref="AY7:AY38" si="20">IF(ISERROR((X7/Y7-1)*100),"n/a",(X7/Y7-1)*100)</f>
        <v>n/a</v>
      </c>
      <c r="AZ7" s="710" t="str">
        <f t="shared" ref="AZ7:AZ38" si="21">IF(ISERROR((Y7/Z7-1)*100),"n/a",(Y7/Z7-1)*100)</f>
        <v>n/a</v>
      </c>
      <c r="BA7" s="710" t="str">
        <f t="shared" ref="BA7:BA38" si="22">IF(ISERROR((Z7/AA7-1)*100),"n/a",(Z7/AA7-1)*100)</f>
        <v>n/a</v>
      </c>
      <c r="BB7" s="710" t="str">
        <f t="shared" ref="BB7:BB38" si="23">IF(ISERROR((AA7/AB7-1)*100),"n/a",(AA7/AB7-1)*100)</f>
        <v>n/a</v>
      </c>
      <c r="BC7" s="710" t="str">
        <f t="shared" ref="BC7:BC38" si="24">IF(ISERROR((AB7/AC7-1)*100),"n/a",(AB7/AC7-1)*100)</f>
        <v>n/a</v>
      </c>
      <c r="BD7" s="710" t="str">
        <f t="shared" ref="BD7:BD38" si="25">IF(ISERROR((AC7/AD7-1)*100),"n/a",(AC7/AD7-1)*100)</f>
        <v>n/a</v>
      </c>
      <c r="BE7" s="710">
        <f t="shared" ref="BE7:BE70" si="26">AVERAGE(AF7:BD7)</f>
        <v>13.714096164386731</v>
      </c>
      <c r="BF7" s="175">
        <f>STDEV(AF7:BD7)</f>
        <v>12.971358672769803</v>
      </c>
    </row>
    <row r="8" spans="1:58" ht="11.25" customHeight="1" x14ac:dyDescent="0.25">
      <c r="A8" s="72" t="s">
        <v>884</v>
      </c>
      <c r="B8" s="17" t="s">
        <v>885</v>
      </c>
      <c r="C8" s="414">
        <v>0.99</v>
      </c>
      <c r="D8" s="414">
        <v>0.95</v>
      </c>
      <c r="E8" s="414">
        <v>0.91</v>
      </c>
      <c r="F8" s="414">
        <v>0.86499999999999999</v>
      </c>
      <c r="G8" s="414">
        <v>0.8075</v>
      </c>
      <c r="H8" s="414">
        <v>0.76</v>
      </c>
      <c r="I8" s="351">
        <v>0.70499999999999996</v>
      </c>
      <c r="J8" s="351">
        <v>0.61499999999999999</v>
      </c>
      <c r="K8" s="414">
        <v>0.5575</v>
      </c>
      <c r="L8" s="414">
        <v>0.50749999999999995</v>
      </c>
      <c r="M8" s="414">
        <v>0.46142749999999999</v>
      </c>
      <c r="N8" s="414">
        <v>0.42142499999999999</v>
      </c>
      <c r="O8" s="604"/>
      <c r="P8" s="414">
        <v>0.18928500000000001</v>
      </c>
      <c r="Q8" s="418">
        <v>0</v>
      </c>
      <c r="R8" s="604"/>
      <c r="S8" s="353">
        <v>0</v>
      </c>
      <c r="T8" s="416">
        <v>0</v>
      </c>
      <c r="U8" s="416">
        <v>0</v>
      </c>
      <c r="V8" s="416">
        <v>0</v>
      </c>
      <c r="W8" s="416">
        <v>0</v>
      </c>
      <c r="X8" s="416">
        <v>0</v>
      </c>
      <c r="Y8" s="416">
        <v>0</v>
      </c>
      <c r="Z8" s="416">
        <v>0</v>
      </c>
      <c r="AA8" s="416">
        <v>0</v>
      </c>
      <c r="AB8" s="416">
        <v>0</v>
      </c>
      <c r="AC8" s="416">
        <v>0</v>
      </c>
      <c r="AD8" s="416">
        <v>0</v>
      </c>
      <c r="AE8" s="417">
        <f t="shared" si="0"/>
        <v>8.7396374999999988</v>
      </c>
      <c r="AF8" s="710">
        <f t="shared" si="1"/>
        <v>4.2105263157894868</v>
      </c>
      <c r="AG8" s="710">
        <f t="shared" si="2"/>
        <v>4.39560439560438</v>
      </c>
      <c r="AH8" s="710">
        <f t="shared" si="3"/>
        <v>5.2023121387283267</v>
      </c>
      <c r="AI8" s="710">
        <f t="shared" si="4"/>
        <v>7.120743034055721</v>
      </c>
      <c r="AJ8" s="710">
        <f t="shared" si="5"/>
        <v>6.25</v>
      </c>
      <c r="AK8" s="710">
        <f t="shared" si="6"/>
        <v>7.8014184397163122</v>
      </c>
      <c r="AL8" s="710">
        <f t="shared" si="7"/>
        <v>14.634146341463406</v>
      </c>
      <c r="AM8" s="710">
        <f t="shared" si="8"/>
        <v>10.313901345291487</v>
      </c>
      <c r="AN8" s="710">
        <f t="shared" si="9"/>
        <v>9.852216748768484</v>
      </c>
      <c r="AO8" s="710">
        <f t="shared" si="10"/>
        <v>9.9847755064446773</v>
      </c>
      <c r="AP8" s="710">
        <f t="shared" si="11"/>
        <v>9.4921990864329295</v>
      </c>
      <c r="AQ8" s="710">
        <f t="shared" si="12"/>
        <v>122.64046279419922</v>
      </c>
      <c r="AR8" s="710" t="str">
        <f t="shared" si="13"/>
        <v>n/a</v>
      </c>
      <c r="AS8" s="710" t="str">
        <f t="shared" si="14"/>
        <v>n/a</v>
      </c>
      <c r="AT8" s="710" t="str">
        <f t="shared" si="15"/>
        <v>n/a</v>
      </c>
      <c r="AU8" s="710" t="str">
        <f t="shared" si="16"/>
        <v>n/a</v>
      </c>
      <c r="AV8" s="710" t="str">
        <f t="shared" si="17"/>
        <v>n/a</v>
      </c>
      <c r="AW8" s="710" t="str">
        <f t="shared" si="18"/>
        <v>n/a</v>
      </c>
      <c r="AX8" s="710" t="str">
        <f t="shared" si="19"/>
        <v>n/a</v>
      </c>
      <c r="AY8" s="710" t="str">
        <f t="shared" si="20"/>
        <v>n/a</v>
      </c>
      <c r="AZ8" s="710" t="str">
        <f t="shared" si="21"/>
        <v>n/a</v>
      </c>
      <c r="BA8" s="710" t="str">
        <f t="shared" si="22"/>
        <v>n/a</v>
      </c>
      <c r="BB8" s="710" t="str">
        <f t="shared" si="23"/>
        <v>n/a</v>
      </c>
      <c r="BC8" s="710" t="str">
        <f t="shared" si="24"/>
        <v>n/a</v>
      </c>
      <c r="BD8" s="710" t="str">
        <f t="shared" si="25"/>
        <v>n/a</v>
      </c>
      <c r="BE8" s="710">
        <f t="shared" si="26"/>
        <v>17.658192178874536</v>
      </c>
      <c r="BF8" s="175">
        <f t="shared" ref="BF8:BF70" si="27">STDEV(AF8:BD8)</f>
        <v>33.195131344709424</v>
      </c>
    </row>
    <row r="9" spans="1:58" ht="11.25" customHeight="1" x14ac:dyDescent="0.25">
      <c r="A9" s="27" t="s">
        <v>824</v>
      </c>
      <c r="B9" s="28" t="s">
        <v>825</v>
      </c>
      <c r="C9" s="414">
        <v>6.2</v>
      </c>
      <c r="D9" s="414">
        <v>5.92</v>
      </c>
      <c r="E9" s="414">
        <v>5.64</v>
      </c>
      <c r="F9" s="414">
        <v>5.2</v>
      </c>
      <c r="G9" s="414">
        <v>4.72</v>
      </c>
      <c r="H9" s="414">
        <v>4.28</v>
      </c>
      <c r="I9" s="351">
        <v>3.59</v>
      </c>
      <c r="J9" s="356">
        <v>2.56</v>
      </c>
      <c r="K9" s="414">
        <v>2.2799999999999998</v>
      </c>
      <c r="L9" s="414">
        <v>2.02</v>
      </c>
      <c r="M9" s="414">
        <v>1.66</v>
      </c>
      <c r="N9" s="414">
        <v>1.6</v>
      </c>
      <c r="O9" s="604"/>
      <c r="P9" s="352">
        <v>0</v>
      </c>
      <c r="Q9" s="418">
        <v>0</v>
      </c>
      <c r="R9" s="604"/>
      <c r="S9" s="353">
        <v>0</v>
      </c>
      <c r="T9" s="416">
        <v>0</v>
      </c>
      <c r="U9" s="416">
        <v>0</v>
      </c>
      <c r="V9" s="416">
        <v>0</v>
      </c>
      <c r="W9" s="416">
        <v>0</v>
      </c>
      <c r="X9" s="416">
        <v>0</v>
      </c>
      <c r="Y9" s="416">
        <v>0</v>
      </c>
      <c r="Z9" s="416">
        <v>0</v>
      </c>
      <c r="AA9" s="416">
        <v>0</v>
      </c>
      <c r="AB9" s="416">
        <v>0</v>
      </c>
      <c r="AC9" s="416">
        <v>0</v>
      </c>
      <c r="AD9" s="416">
        <v>0</v>
      </c>
      <c r="AE9" s="417">
        <f t="shared" si="0"/>
        <v>45.67</v>
      </c>
      <c r="AF9" s="710">
        <f t="shared" si="1"/>
        <v>4.7297297297297369</v>
      </c>
      <c r="AG9" s="710">
        <f t="shared" si="2"/>
        <v>4.9645390070921946</v>
      </c>
      <c r="AH9" s="710">
        <f t="shared" si="3"/>
        <v>8.4615384615384528</v>
      </c>
      <c r="AI9" s="710">
        <f t="shared" si="4"/>
        <v>10.169491525423746</v>
      </c>
      <c r="AJ9" s="710">
        <f t="shared" si="5"/>
        <v>10.280373831775691</v>
      </c>
      <c r="AK9" s="710">
        <f t="shared" si="6"/>
        <v>19.220055710306426</v>
      </c>
      <c r="AL9" s="710">
        <f t="shared" si="7"/>
        <v>40.234375</v>
      </c>
      <c r="AM9" s="710">
        <f t="shared" si="8"/>
        <v>12.28070175438598</v>
      </c>
      <c r="AN9" s="710">
        <f t="shared" si="9"/>
        <v>12.871287128712861</v>
      </c>
      <c r="AO9" s="710">
        <f t="shared" si="10"/>
        <v>21.68674698795181</v>
      </c>
      <c r="AP9" s="710">
        <f t="shared" si="11"/>
        <v>3.7499999999999867</v>
      </c>
      <c r="AQ9" s="710" t="str">
        <f t="shared" si="12"/>
        <v>n/a</v>
      </c>
      <c r="AR9" s="710" t="str">
        <f t="shared" si="13"/>
        <v>n/a</v>
      </c>
      <c r="AS9" s="710" t="str">
        <f t="shared" si="14"/>
        <v>n/a</v>
      </c>
      <c r="AT9" s="710" t="str">
        <f t="shared" si="15"/>
        <v>n/a</v>
      </c>
      <c r="AU9" s="710" t="str">
        <f t="shared" si="16"/>
        <v>n/a</v>
      </c>
      <c r="AV9" s="710" t="str">
        <f t="shared" si="17"/>
        <v>n/a</v>
      </c>
      <c r="AW9" s="710" t="str">
        <f t="shared" si="18"/>
        <v>n/a</v>
      </c>
      <c r="AX9" s="710" t="str">
        <f t="shared" si="19"/>
        <v>n/a</v>
      </c>
      <c r="AY9" s="710" t="str">
        <f t="shared" si="20"/>
        <v>n/a</v>
      </c>
      <c r="AZ9" s="710" t="str">
        <f t="shared" si="21"/>
        <v>n/a</v>
      </c>
      <c r="BA9" s="710" t="str">
        <f t="shared" si="22"/>
        <v>n/a</v>
      </c>
      <c r="BB9" s="710" t="str">
        <f t="shared" si="23"/>
        <v>n/a</v>
      </c>
      <c r="BC9" s="710" t="str">
        <f t="shared" si="24"/>
        <v>n/a</v>
      </c>
      <c r="BD9" s="710" t="str">
        <f t="shared" si="25"/>
        <v>n/a</v>
      </c>
      <c r="BE9" s="710">
        <f t="shared" si="26"/>
        <v>13.51353083062881</v>
      </c>
      <c r="BF9" s="175">
        <f t="shared" si="27"/>
        <v>10.526287253326462</v>
      </c>
    </row>
    <row r="10" spans="1:58" ht="11.25" customHeight="1" x14ac:dyDescent="0.25">
      <c r="A10" s="29" t="s">
        <v>112</v>
      </c>
      <c r="B10" s="17" t="s">
        <v>113</v>
      </c>
      <c r="C10" s="414">
        <v>0.9</v>
      </c>
      <c r="D10" s="414">
        <v>0.88</v>
      </c>
      <c r="E10" s="414">
        <v>0.78</v>
      </c>
      <c r="F10" s="414">
        <v>0.76</v>
      </c>
      <c r="G10" s="414">
        <v>0.74</v>
      </c>
      <c r="H10" s="414">
        <v>0.72</v>
      </c>
      <c r="I10" s="351">
        <v>0.7</v>
      </c>
      <c r="J10" s="419">
        <v>0.68</v>
      </c>
      <c r="K10" s="414">
        <v>0.66</v>
      </c>
      <c r="L10" s="414">
        <v>0.64</v>
      </c>
      <c r="M10" s="414">
        <v>0.62</v>
      </c>
      <c r="N10" s="414">
        <v>0.6</v>
      </c>
      <c r="O10" s="604" t="s">
        <v>89</v>
      </c>
      <c r="P10" s="414">
        <v>0.57999999999999996</v>
      </c>
      <c r="Q10" s="350">
        <v>0.56000000000000005</v>
      </c>
      <c r="R10" s="604"/>
      <c r="S10" s="419">
        <v>0.54</v>
      </c>
      <c r="T10" s="420">
        <v>0.52</v>
      </c>
      <c r="U10" s="420">
        <v>0.5</v>
      </c>
      <c r="V10" s="420">
        <v>0.48</v>
      </c>
      <c r="W10" s="420">
        <v>0.44</v>
      </c>
      <c r="X10" s="420">
        <v>0.42</v>
      </c>
      <c r="Y10" s="420">
        <v>0.4</v>
      </c>
      <c r="Z10" s="420">
        <v>0.38</v>
      </c>
      <c r="AA10" s="420">
        <v>0.36</v>
      </c>
      <c r="AB10" s="420">
        <v>0.33</v>
      </c>
      <c r="AC10" s="420">
        <v>0.31</v>
      </c>
      <c r="AD10" s="420">
        <v>0.28000000000000003</v>
      </c>
      <c r="AE10" s="417">
        <f t="shared" si="0"/>
        <v>14.78</v>
      </c>
      <c r="AF10" s="710">
        <f t="shared" si="1"/>
        <v>2.2727272727272707</v>
      </c>
      <c r="AG10" s="710">
        <f t="shared" si="2"/>
        <v>12.820512820512819</v>
      </c>
      <c r="AH10" s="710">
        <f t="shared" si="3"/>
        <v>2.6315789473684292</v>
      </c>
      <c r="AI10" s="710">
        <f t="shared" si="4"/>
        <v>2.7027027027026973</v>
      </c>
      <c r="AJ10" s="710">
        <f t="shared" si="5"/>
        <v>2.7777777777777901</v>
      </c>
      <c r="AK10" s="710">
        <f t="shared" si="6"/>
        <v>2.8571428571428692</v>
      </c>
      <c r="AL10" s="710">
        <f t="shared" si="7"/>
        <v>2.9411764705882248</v>
      </c>
      <c r="AM10" s="710">
        <f t="shared" si="8"/>
        <v>3.0303030303030276</v>
      </c>
      <c r="AN10" s="710">
        <f t="shared" si="9"/>
        <v>3.125</v>
      </c>
      <c r="AO10" s="710">
        <f t="shared" si="10"/>
        <v>3.2258064516129004</v>
      </c>
      <c r="AP10" s="710">
        <f t="shared" si="11"/>
        <v>3.3333333333333437</v>
      </c>
      <c r="AQ10" s="710">
        <f t="shared" si="12"/>
        <v>3.4482758620689724</v>
      </c>
      <c r="AR10" s="710">
        <f t="shared" si="13"/>
        <v>3.5714285714285587</v>
      </c>
      <c r="AS10" s="710">
        <f t="shared" si="14"/>
        <v>3.7037037037036979</v>
      </c>
      <c r="AT10" s="710">
        <f t="shared" si="15"/>
        <v>3.8461538461538547</v>
      </c>
      <c r="AU10" s="710">
        <f t="shared" si="16"/>
        <v>4.0000000000000036</v>
      </c>
      <c r="AV10" s="710">
        <f t="shared" si="17"/>
        <v>4.1666666666666741</v>
      </c>
      <c r="AW10" s="710">
        <f t="shared" si="18"/>
        <v>9.0909090909090828</v>
      </c>
      <c r="AX10" s="710">
        <f t="shared" si="19"/>
        <v>4.7619047619047672</v>
      </c>
      <c r="AY10" s="710">
        <f t="shared" si="20"/>
        <v>4.9999999999999822</v>
      </c>
      <c r="AZ10" s="710">
        <f t="shared" si="21"/>
        <v>5.2631578947368363</v>
      </c>
      <c r="BA10" s="710">
        <f t="shared" si="22"/>
        <v>5.555555555555558</v>
      </c>
      <c r="BB10" s="710">
        <f t="shared" si="23"/>
        <v>9.0909090909090828</v>
      </c>
      <c r="BC10" s="710">
        <f t="shared" si="24"/>
        <v>6.4516129032258229</v>
      </c>
      <c r="BD10" s="710">
        <f t="shared" si="25"/>
        <v>10.714285714285698</v>
      </c>
      <c r="BE10" s="710">
        <f t="shared" si="26"/>
        <v>4.8153050130247177</v>
      </c>
      <c r="BF10" s="175">
        <f t="shared" si="27"/>
        <v>2.7654348021064439</v>
      </c>
    </row>
    <row r="11" spans="1:58" ht="11.25" customHeight="1" x14ac:dyDescent="0.25">
      <c r="A11" s="29" t="s">
        <v>1735</v>
      </c>
      <c r="B11" s="17" t="s">
        <v>1736</v>
      </c>
      <c r="C11" s="414">
        <v>2.2000000000000002</v>
      </c>
      <c r="D11" s="414">
        <v>2.04</v>
      </c>
      <c r="E11" s="414">
        <v>1.88</v>
      </c>
      <c r="F11" s="414">
        <v>1.8</v>
      </c>
      <c r="G11" s="414">
        <v>1.44</v>
      </c>
      <c r="H11" s="414">
        <v>1.28</v>
      </c>
      <c r="I11" s="351">
        <v>1.1200000000000001</v>
      </c>
      <c r="J11" s="419">
        <v>1.06</v>
      </c>
      <c r="K11" s="414">
        <v>1.04</v>
      </c>
      <c r="L11" s="414">
        <v>0.96</v>
      </c>
      <c r="M11" s="414">
        <v>0.88</v>
      </c>
      <c r="N11" s="380">
        <v>0.56000000000000005</v>
      </c>
      <c r="O11" s="604"/>
      <c r="P11" s="414">
        <v>0.96439999999999992</v>
      </c>
      <c r="Q11" s="350">
        <v>0.90201000000000009</v>
      </c>
      <c r="R11" s="604"/>
      <c r="S11" s="419">
        <v>0.82524999999999993</v>
      </c>
      <c r="T11" s="420">
        <v>0.7484900000000001</v>
      </c>
      <c r="U11" s="420">
        <v>0.6741299999999999</v>
      </c>
      <c r="V11" s="420">
        <v>0.60936000000000001</v>
      </c>
      <c r="W11" s="420">
        <v>0.55657000000000001</v>
      </c>
      <c r="X11" s="420">
        <v>0.52060000000000006</v>
      </c>
      <c r="Y11" s="420">
        <v>0.49095999999999995</v>
      </c>
      <c r="Z11" s="420">
        <v>0.43991999999999998</v>
      </c>
      <c r="AA11" s="420">
        <v>0.41074000000000005</v>
      </c>
      <c r="AB11" s="420">
        <v>0.36809999999999998</v>
      </c>
      <c r="AC11" s="420">
        <v>0.33218000000000003</v>
      </c>
      <c r="AD11" s="420">
        <v>0.29627000000000003</v>
      </c>
      <c r="AE11" s="417">
        <f t="shared" si="0"/>
        <v>24.398980000000009</v>
      </c>
      <c r="AF11" s="710">
        <f t="shared" si="1"/>
        <v>7.8431372549019773</v>
      </c>
      <c r="AG11" s="710">
        <f t="shared" si="2"/>
        <v>8.5106382978723527</v>
      </c>
      <c r="AH11" s="710">
        <f t="shared" si="3"/>
        <v>4.4444444444444287</v>
      </c>
      <c r="AI11" s="710">
        <f t="shared" si="4"/>
        <v>25</v>
      </c>
      <c r="AJ11" s="710">
        <f t="shared" si="5"/>
        <v>12.5</v>
      </c>
      <c r="AK11" s="710">
        <f t="shared" si="6"/>
        <v>14.285714285714279</v>
      </c>
      <c r="AL11" s="710">
        <f t="shared" si="7"/>
        <v>5.6603773584905648</v>
      </c>
      <c r="AM11" s="710">
        <f t="shared" si="8"/>
        <v>1.9230769230769162</v>
      </c>
      <c r="AN11" s="710">
        <f t="shared" si="9"/>
        <v>8.3333333333333481</v>
      </c>
      <c r="AO11" s="710">
        <f t="shared" si="10"/>
        <v>9.0909090909090828</v>
      </c>
      <c r="AP11" s="710">
        <f t="shared" si="11"/>
        <v>57.142857142857139</v>
      </c>
      <c r="AQ11" s="710">
        <f t="shared" si="12"/>
        <v>-41.932807963500608</v>
      </c>
      <c r="AR11" s="710">
        <f t="shared" si="13"/>
        <v>6.9167747585946682</v>
      </c>
      <c r="AS11" s="710">
        <f t="shared" si="14"/>
        <v>9.3014238109663907</v>
      </c>
      <c r="AT11" s="710">
        <f t="shared" si="15"/>
        <v>10.255314032251572</v>
      </c>
      <c r="AU11" s="710">
        <f t="shared" si="16"/>
        <v>11.030513402459508</v>
      </c>
      <c r="AV11" s="710">
        <f t="shared" si="17"/>
        <v>10.629184718393049</v>
      </c>
      <c r="AW11" s="710">
        <f t="shared" si="18"/>
        <v>9.4848806080097816</v>
      </c>
      <c r="AX11" s="710">
        <f t="shared" si="19"/>
        <v>6.9093353822512471</v>
      </c>
      <c r="AY11" s="710">
        <f t="shared" si="20"/>
        <v>6.037151702786403</v>
      </c>
      <c r="AZ11" s="710">
        <f t="shared" si="21"/>
        <v>11.602109474449884</v>
      </c>
      <c r="BA11" s="710">
        <f t="shared" si="22"/>
        <v>7.104250864293693</v>
      </c>
      <c r="BB11" s="710">
        <f t="shared" si="23"/>
        <v>11.583808747622948</v>
      </c>
      <c r="BC11" s="710">
        <f t="shared" si="24"/>
        <v>10.81341441387198</v>
      </c>
      <c r="BD11" s="710">
        <f t="shared" si="25"/>
        <v>12.120700712188203</v>
      </c>
      <c r="BE11" s="710">
        <f t="shared" si="26"/>
        <v>9.4636217118495516</v>
      </c>
      <c r="BF11" s="175">
        <f t="shared" si="27"/>
        <v>14.92056274581409</v>
      </c>
    </row>
    <row r="12" spans="1:58" ht="11.25" customHeight="1" x14ac:dyDescent="0.25">
      <c r="A12" s="80" t="s">
        <v>383</v>
      </c>
      <c r="B12" s="92" t="s">
        <v>384</v>
      </c>
      <c r="C12" s="414">
        <v>5.35</v>
      </c>
      <c r="D12" s="414">
        <v>4.6500000000000004</v>
      </c>
      <c r="E12" s="414">
        <v>4.03</v>
      </c>
      <c r="F12" s="414">
        <v>3.61</v>
      </c>
      <c r="G12" s="414">
        <v>3.28</v>
      </c>
      <c r="H12" s="414">
        <v>3.06</v>
      </c>
      <c r="I12" s="351">
        <v>2.79</v>
      </c>
      <c r="J12" s="347">
        <v>2.66</v>
      </c>
      <c r="K12" s="414">
        <v>2.31</v>
      </c>
      <c r="L12" s="414">
        <v>2.12</v>
      </c>
      <c r="M12" s="414">
        <v>1.95</v>
      </c>
      <c r="N12" s="414">
        <v>1.74</v>
      </c>
      <c r="O12" s="604"/>
      <c r="P12" s="414">
        <v>1.4850000000000001</v>
      </c>
      <c r="Q12" s="350">
        <v>1.125</v>
      </c>
      <c r="R12" s="604"/>
      <c r="S12" s="419">
        <v>0.82499999999999996</v>
      </c>
      <c r="T12" s="420">
        <v>0.75</v>
      </c>
      <c r="U12" s="420">
        <v>0.5</v>
      </c>
      <c r="V12" s="420">
        <v>0.42</v>
      </c>
      <c r="W12" s="420">
        <v>0.35</v>
      </c>
      <c r="X12" s="420">
        <v>0.3</v>
      </c>
      <c r="Y12" s="416">
        <v>0</v>
      </c>
      <c r="Z12" s="416">
        <v>0</v>
      </c>
      <c r="AA12" s="416">
        <v>0</v>
      </c>
      <c r="AB12" s="416">
        <v>0</v>
      </c>
      <c r="AC12" s="416">
        <v>0</v>
      </c>
      <c r="AD12" s="416">
        <v>0</v>
      </c>
      <c r="AE12" s="417">
        <f t="shared" si="0"/>
        <v>43.305000000000007</v>
      </c>
      <c r="AF12" s="710">
        <f t="shared" si="1"/>
        <v>15.053763440860202</v>
      </c>
      <c r="AG12" s="710">
        <f t="shared" si="2"/>
        <v>15.384615384615397</v>
      </c>
      <c r="AH12" s="710">
        <f t="shared" si="3"/>
        <v>11.634349030470915</v>
      </c>
      <c r="AI12" s="710">
        <f t="shared" si="4"/>
        <v>10.060975609756095</v>
      </c>
      <c r="AJ12" s="710">
        <f t="shared" si="5"/>
        <v>7.1895424836601274</v>
      </c>
      <c r="AK12" s="710">
        <f t="shared" si="6"/>
        <v>9.6774193548387011</v>
      </c>
      <c r="AL12" s="710">
        <f t="shared" si="7"/>
        <v>4.8872180451127845</v>
      </c>
      <c r="AM12" s="710">
        <f t="shared" si="8"/>
        <v>15.151515151515159</v>
      </c>
      <c r="AN12" s="710">
        <f t="shared" si="9"/>
        <v>8.9622641509433887</v>
      </c>
      <c r="AO12" s="710">
        <f t="shared" si="10"/>
        <v>8.7179487179487314</v>
      </c>
      <c r="AP12" s="710">
        <f t="shared" si="11"/>
        <v>12.06896551724137</v>
      </c>
      <c r="AQ12" s="710">
        <f t="shared" si="12"/>
        <v>17.171717171717169</v>
      </c>
      <c r="AR12" s="710">
        <f t="shared" si="13"/>
        <v>32.000000000000007</v>
      </c>
      <c r="AS12" s="710">
        <f t="shared" si="14"/>
        <v>36.363636363636374</v>
      </c>
      <c r="AT12" s="710">
        <f t="shared" si="15"/>
        <v>9.9999999999999858</v>
      </c>
      <c r="AU12" s="710">
        <f t="shared" si="16"/>
        <v>50</v>
      </c>
      <c r="AV12" s="710">
        <f t="shared" si="17"/>
        <v>19.047619047619047</v>
      </c>
      <c r="AW12" s="710">
        <f t="shared" si="18"/>
        <v>19.999999999999996</v>
      </c>
      <c r="AX12" s="710">
        <f t="shared" si="19"/>
        <v>16.666666666666675</v>
      </c>
      <c r="AY12" s="710" t="str">
        <f t="shared" si="20"/>
        <v>n/a</v>
      </c>
      <c r="AZ12" s="710" t="str">
        <f t="shared" si="21"/>
        <v>n/a</v>
      </c>
      <c r="BA12" s="710" t="str">
        <f t="shared" si="22"/>
        <v>n/a</v>
      </c>
      <c r="BB12" s="710" t="str">
        <f t="shared" si="23"/>
        <v>n/a</v>
      </c>
      <c r="BC12" s="710" t="str">
        <f t="shared" si="24"/>
        <v>n/a</v>
      </c>
      <c r="BD12" s="710" t="str">
        <f t="shared" si="25"/>
        <v>n/a</v>
      </c>
      <c r="BE12" s="710">
        <f t="shared" si="26"/>
        <v>16.844116638768533</v>
      </c>
      <c r="BF12" s="175">
        <f t="shared" si="27"/>
        <v>11.283404615902347</v>
      </c>
    </row>
    <row r="13" spans="1:58" ht="11.25" customHeight="1" x14ac:dyDescent="0.25">
      <c r="A13" s="394" t="s">
        <v>4971</v>
      </c>
      <c r="B13" s="17" t="s">
        <v>4968</v>
      </c>
      <c r="C13" s="414">
        <v>1.26</v>
      </c>
      <c r="D13" s="414">
        <v>1.1400000000000001</v>
      </c>
      <c r="E13" s="414">
        <v>1.06</v>
      </c>
      <c r="F13" s="414">
        <v>1.01</v>
      </c>
      <c r="G13" s="414">
        <v>1</v>
      </c>
      <c r="H13" s="414">
        <v>0.98</v>
      </c>
      <c r="I13" s="351">
        <v>0.89000000000000012</v>
      </c>
      <c r="J13" s="364">
        <v>0.8</v>
      </c>
      <c r="K13" s="380">
        <v>0.8</v>
      </c>
      <c r="L13" s="414">
        <v>0.8</v>
      </c>
      <c r="M13" s="414">
        <v>0.77</v>
      </c>
      <c r="N13" s="380">
        <v>0.76</v>
      </c>
      <c r="O13" s="749"/>
      <c r="P13" s="380">
        <v>0.76</v>
      </c>
      <c r="Q13" s="383">
        <v>0.76</v>
      </c>
      <c r="R13" s="749"/>
      <c r="S13" s="383">
        <v>0.76</v>
      </c>
      <c r="T13" s="393">
        <v>0.76</v>
      </c>
      <c r="U13" s="420">
        <v>0.76</v>
      </c>
      <c r="V13" s="381">
        <v>0.72562358276644001</v>
      </c>
      <c r="W13" s="381">
        <v>0.72562358276643957</v>
      </c>
      <c r="X13" s="381">
        <v>0.72562358276643957</v>
      </c>
      <c r="Y13" s="381">
        <v>0.72562358276643957</v>
      </c>
      <c r="Z13" s="420">
        <v>0.72562358276643957</v>
      </c>
      <c r="AA13" s="381">
        <v>0.69107007882518079</v>
      </c>
      <c r="AB13" s="381">
        <v>0.69107007882518079</v>
      </c>
      <c r="AC13" s="381">
        <v>0.69107007882518079</v>
      </c>
      <c r="AD13" s="381">
        <v>0.69107007882518079</v>
      </c>
      <c r="AE13" s="417">
        <f t="shared" si="0"/>
        <v>21.462398229132919</v>
      </c>
      <c r="AF13" s="710">
        <f t="shared" si="1"/>
        <v>10.526315789473673</v>
      </c>
      <c r="AG13" s="710">
        <f t="shared" si="2"/>
        <v>7.547169811320753</v>
      </c>
      <c r="AH13" s="710">
        <f t="shared" si="3"/>
        <v>4.9504950495049549</v>
      </c>
      <c r="AI13" s="710">
        <f t="shared" si="4"/>
        <v>1.0000000000000009</v>
      </c>
      <c r="AJ13" s="710">
        <f t="shared" si="5"/>
        <v>2.0408163265306145</v>
      </c>
      <c r="AK13" s="710">
        <f t="shared" si="6"/>
        <v>10.112359550561777</v>
      </c>
      <c r="AL13" s="710">
        <f t="shared" si="7"/>
        <v>11.250000000000004</v>
      </c>
      <c r="AM13" s="710">
        <f t="shared" si="8"/>
        <v>0</v>
      </c>
      <c r="AN13" s="710">
        <f t="shared" si="9"/>
        <v>0</v>
      </c>
      <c r="AO13" s="710">
        <f t="shared" si="10"/>
        <v>3.8961038961039085</v>
      </c>
      <c r="AP13" s="710">
        <f t="shared" si="11"/>
        <v>1.3157894736842035</v>
      </c>
      <c r="AQ13" s="710">
        <f t="shared" si="12"/>
        <v>0</v>
      </c>
      <c r="AR13" s="710">
        <f t="shared" si="13"/>
        <v>0</v>
      </c>
      <c r="AS13" s="710">
        <f t="shared" si="14"/>
        <v>0</v>
      </c>
      <c r="AT13" s="710">
        <f t="shared" si="15"/>
        <v>0</v>
      </c>
      <c r="AU13" s="710">
        <f t="shared" si="16"/>
        <v>0</v>
      </c>
      <c r="AV13" s="710">
        <f t="shared" si="17"/>
        <v>4.7374999999999945</v>
      </c>
      <c r="AW13" s="710">
        <f t="shared" si="18"/>
        <v>6.6613381477509392E-14</v>
      </c>
      <c r="AX13" s="710">
        <f t="shared" si="19"/>
        <v>0</v>
      </c>
      <c r="AY13" s="710">
        <f t="shared" si="20"/>
        <v>0</v>
      </c>
      <c r="AZ13" s="710">
        <f t="shared" si="21"/>
        <v>0</v>
      </c>
      <c r="BA13" s="710">
        <f t="shared" si="22"/>
        <v>4.99999999999996</v>
      </c>
      <c r="BB13" s="710">
        <f t="shared" si="23"/>
        <v>0</v>
      </c>
      <c r="BC13" s="710">
        <f t="shared" si="24"/>
        <v>0</v>
      </c>
      <c r="BD13" s="710">
        <f t="shared" si="25"/>
        <v>0</v>
      </c>
      <c r="BE13" s="710">
        <f t="shared" si="26"/>
        <v>2.4950619958871965</v>
      </c>
      <c r="BF13" s="175">
        <f t="shared" si="27"/>
        <v>3.7359694141857713</v>
      </c>
    </row>
    <row r="14" spans="1:58" ht="11.25" customHeight="1" x14ac:dyDescent="0.25">
      <c r="A14" s="693" t="s">
        <v>5022</v>
      </c>
      <c r="B14" s="48" t="s">
        <v>387</v>
      </c>
      <c r="C14" s="414">
        <v>0.6</v>
      </c>
      <c r="D14" s="414">
        <v>0.56000000000000005</v>
      </c>
      <c r="E14" s="414">
        <v>0.54</v>
      </c>
      <c r="F14" s="414">
        <v>0.52</v>
      </c>
      <c r="G14" s="380">
        <v>0.48</v>
      </c>
      <c r="H14" s="414">
        <v>0.48</v>
      </c>
      <c r="I14" s="351">
        <v>0.44</v>
      </c>
      <c r="J14" s="347">
        <v>0.42000000000000004</v>
      </c>
      <c r="K14" s="344">
        <v>0.4</v>
      </c>
      <c r="L14" s="344">
        <v>0.36</v>
      </c>
      <c r="M14" s="344">
        <v>0.33</v>
      </c>
      <c r="N14" s="344">
        <v>0.30000000000000004</v>
      </c>
      <c r="O14" s="32"/>
      <c r="P14" s="344">
        <v>0.28000000000000003</v>
      </c>
      <c r="Q14" s="342">
        <v>0.25</v>
      </c>
      <c r="R14" s="32"/>
      <c r="S14" s="342">
        <v>0.21000000000000002</v>
      </c>
      <c r="T14" s="756">
        <v>0.2</v>
      </c>
      <c r="U14" s="349">
        <v>0.17</v>
      </c>
      <c r="V14" s="349">
        <v>0.15</v>
      </c>
      <c r="W14" s="349">
        <v>0.12</v>
      </c>
      <c r="X14" s="349">
        <v>0.1</v>
      </c>
      <c r="Y14" s="349">
        <v>0.04</v>
      </c>
      <c r="Z14" s="386">
        <v>0</v>
      </c>
      <c r="AA14" s="386">
        <v>0</v>
      </c>
      <c r="AB14" s="386">
        <v>0</v>
      </c>
      <c r="AC14" s="386">
        <v>0</v>
      </c>
      <c r="AD14" s="386">
        <v>0</v>
      </c>
      <c r="AE14" s="417">
        <f t="shared" si="0"/>
        <v>6.9500000000000011</v>
      </c>
      <c r="AF14" s="710">
        <f t="shared" si="1"/>
        <v>7.1428571428571397</v>
      </c>
      <c r="AG14" s="710">
        <f t="shared" si="2"/>
        <v>3.7037037037036979</v>
      </c>
      <c r="AH14" s="710">
        <f t="shared" si="3"/>
        <v>3.8461538461538547</v>
      </c>
      <c r="AI14" s="710">
        <f t="shared" si="4"/>
        <v>8.3333333333333481</v>
      </c>
      <c r="AJ14" s="710">
        <f t="shared" si="5"/>
        <v>0</v>
      </c>
      <c r="AK14" s="710">
        <f t="shared" si="6"/>
        <v>9.0909090909090828</v>
      </c>
      <c r="AL14" s="710">
        <f t="shared" si="7"/>
        <v>4.761904761904745</v>
      </c>
      <c r="AM14" s="710">
        <f t="shared" si="8"/>
        <v>5.0000000000000044</v>
      </c>
      <c r="AN14" s="710">
        <f t="shared" si="9"/>
        <v>11.111111111111116</v>
      </c>
      <c r="AO14" s="710">
        <f t="shared" si="10"/>
        <v>9.0909090909090828</v>
      </c>
      <c r="AP14" s="710">
        <f t="shared" si="11"/>
        <v>9.9999999999999858</v>
      </c>
      <c r="AQ14" s="710">
        <f t="shared" si="12"/>
        <v>7.1428571428571397</v>
      </c>
      <c r="AR14" s="710">
        <f t="shared" si="13"/>
        <v>12.000000000000011</v>
      </c>
      <c r="AS14" s="710">
        <f t="shared" si="14"/>
        <v>19.047619047619047</v>
      </c>
      <c r="AT14" s="710">
        <f t="shared" si="15"/>
        <v>5.0000000000000044</v>
      </c>
      <c r="AU14" s="710">
        <f t="shared" si="16"/>
        <v>17.647058823529417</v>
      </c>
      <c r="AV14" s="710">
        <f t="shared" si="17"/>
        <v>13.333333333333353</v>
      </c>
      <c r="AW14" s="710">
        <f t="shared" si="18"/>
        <v>25</v>
      </c>
      <c r="AX14" s="710">
        <f t="shared" si="19"/>
        <v>19.999999999999996</v>
      </c>
      <c r="AY14" s="710">
        <f t="shared" si="20"/>
        <v>150</v>
      </c>
      <c r="AZ14" s="710" t="str">
        <f t="shared" si="21"/>
        <v>n/a</v>
      </c>
      <c r="BA14" s="710" t="str">
        <f t="shared" si="22"/>
        <v>n/a</v>
      </c>
      <c r="BB14" s="710" t="str">
        <f t="shared" si="23"/>
        <v>n/a</v>
      </c>
      <c r="BC14" s="710" t="str">
        <f t="shared" si="24"/>
        <v>n/a</v>
      </c>
      <c r="BD14" s="710" t="str">
        <f t="shared" si="25"/>
        <v>n/a</v>
      </c>
      <c r="BE14" s="710">
        <f t="shared" si="26"/>
        <v>17.062587521411054</v>
      </c>
      <c r="BF14" s="175">
        <f t="shared" si="27"/>
        <v>31.920780032971102</v>
      </c>
    </row>
    <row r="15" spans="1:58" ht="11.25" customHeight="1" x14ac:dyDescent="0.25">
      <c r="A15" s="27" t="s">
        <v>834</v>
      </c>
      <c r="B15" s="28" t="s">
        <v>835</v>
      </c>
      <c r="C15" s="414">
        <v>2.9940000000000002</v>
      </c>
      <c r="D15" s="414">
        <v>2.9119999999999999</v>
      </c>
      <c r="E15" s="414">
        <v>2.7919999999999998</v>
      </c>
      <c r="F15" s="414">
        <v>2.5840000000000001</v>
      </c>
      <c r="G15" s="414">
        <v>2.37</v>
      </c>
      <c r="H15" s="414">
        <v>2.2400000000000002</v>
      </c>
      <c r="I15" s="351">
        <v>2.12</v>
      </c>
      <c r="J15" s="356">
        <v>2.02</v>
      </c>
      <c r="K15" s="414">
        <v>1.92</v>
      </c>
      <c r="L15" s="414">
        <v>1.83</v>
      </c>
      <c r="M15" s="414">
        <v>1.7</v>
      </c>
      <c r="N15" s="414">
        <v>1.63</v>
      </c>
      <c r="O15" s="604"/>
      <c r="P15" s="352">
        <v>1.6</v>
      </c>
      <c r="Q15" s="418">
        <v>1.71</v>
      </c>
      <c r="R15" s="604"/>
      <c r="S15" s="353">
        <v>2.04</v>
      </c>
      <c r="T15" s="420">
        <v>2.0099999999999998</v>
      </c>
      <c r="U15" s="420">
        <v>2</v>
      </c>
      <c r="V15" s="416">
        <v>1.96</v>
      </c>
      <c r="W15" s="416">
        <v>1.96</v>
      </c>
      <c r="X15" s="420">
        <v>1.96</v>
      </c>
      <c r="Y15" s="420">
        <v>1.9450000000000001</v>
      </c>
      <c r="Z15" s="420">
        <v>1.91</v>
      </c>
      <c r="AA15" s="416">
        <v>1.84</v>
      </c>
      <c r="AB15" s="416">
        <v>1.84</v>
      </c>
      <c r="AC15" s="416">
        <v>1.84</v>
      </c>
      <c r="AD15" s="416">
        <v>1.84</v>
      </c>
      <c r="AE15" s="417">
        <f t="shared" si="0"/>
        <v>53.567000000000007</v>
      </c>
      <c r="AF15" s="710">
        <f t="shared" si="1"/>
        <v>2.8159340659340781</v>
      </c>
      <c r="AG15" s="710">
        <f t="shared" si="2"/>
        <v>4.2979942693409878</v>
      </c>
      <c r="AH15" s="710">
        <f t="shared" si="3"/>
        <v>8.0495356037151531</v>
      </c>
      <c r="AI15" s="710">
        <f t="shared" si="4"/>
        <v>9.0295358649789002</v>
      </c>
      <c r="AJ15" s="710">
        <f t="shared" si="5"/>
        <v>5.8035714285714191</v>
      </c>
      <c r="AK15" s="710">
        <f t="shared" si="6"/>
        <v>5.6603773584905648</v>
      </c>
      <c r="AL15" s="710">
        <f t="shared" si="7"/>
        <v>4.9504950495049549</v>
      </c>
      <c r="AM15" s="710">
        <f t="shared" si="8"/>
        <v>5.2083333333333481</v>
      </c>
      <c r="AN15" s="710">
        <f t="shared" si="9"/>
        <v>4.9180327868852292</v>
      </c>
      <c r="AO15" s="710">
        <f t="shared" si="10"/>
        <v>7.647058823529429</v>
      </c>
      <c r="AP15" s="710">
        <f t="shared" si="11"/>
        <v>4.2944785276073594</v>
      </c>
      <c r="AQ15" s="710">
        <f t="shared" si="12"/>
        <v>1.8749999999999822</v>
      </c>
      <c r="AR15" s="710">
        <f t="shared" si="13"/>
        <v>-6.4327485380116904</v>
      </c>
      <c r="AS15" s="710">
        <f t="shared" si="14"/>
        <v>-16.176470588235293</v>
      </c>
      <c r="AT15" s="710">
        <f t="shared" si="15"/>
        <v>1.4925373134328401</v>
      </c>
      <c r="AU15" s="710">
        <f t="shared" si="16"/>
        <v>0.49999999999998934</v>
      </c>
      <c r="AV15" s="710">
        <f t="shared" si="17"/>
        <v>2.0408163265306145</v>
      </c>
      <c r="AW15" s="710">
        <f t="shared" si="18"/>
        <v>0</v>
      </c>
      <c r="AX15" s="710">
        <f t="shared" si="19"/>
        <v>0</v>
      </c>
      <c r="AY15" s="710">
        <f t="shared" si="20"/>
        <v>0.77120822622107621</v>
      </c>
      <c r="AZ15" s="710">
        <f t="shared" si="21"/>
        <v>1.832460732984309</v>
      </c>
      <c r="BA15" s="710">
        <f t="shared" si="22"/>
        <v>3.8043478260869401</v>
      </c>
      <c r="BB15" s="710">
        <f t="shared" si="23"/>
        <v>0</v>
      </c>
      <c r="BC15" s="710">
        <f t="shared" si="24"/>
        <v>0</v>
      </c>
      <c r="BD15" s="710">
        <f t="shared" si="25"/>
        <v>0</v>
      </c>
      <c r="BE15" s="710">
        <f t="shared" si="26"/>
        <v>2.0952999364360081</v>
      </c>
      <c r="BF15" s="175">
        <f t="shared" si="27"/>
        <v>5.0541966962672484</v>
      </c>
    </row>
    <row r="16" spans="1:58" ht="11.25" customHeight="1" x14ac:dyDescent="0.25">
      <c r="A16" s="72" t="s">
        <v>408</v>
      </c>
      <c r="B16" s="17" t="s">
        <v>409</v>
      </c>
      <c r="C16" s="414">
        <v>3.68</v>
      </c>
      <c r="D16" s="414">
        <v>3.44</v>
      </c>
      <c r="E16" s="414">
        <v>3.04</v>
      </c>
      <c r="F16" s="414">
        <v>2.76</v>
      </c>
      <c r="G16" s="414">
        <v>2.48</v>
      </c>
      <c r="H16" s="414">
        <v>2.16</v>
      </c>
      <c r="I16" s="351">
        <v>1.92</v>
      </c>
      <c r="J16" s="419">
        <v>1.8</v>
      </c>
      <c r="K16" s="414">
        <v>1.68</v>
      </c>
      <c r="L16" s="414">
        <v>1.6</v>
      </c>
      <c r="M16" s="414">
        <v>1.48</v>
      </c>
      <c r="N16" s="414">
        <v>1.36</v>
      </c>
      <c r="O16" s="604"/>
      <c r="P16" s="414">
        <v>1.2</v>
      </c>
      <c r="Q16" s="350">
        <v>0.97</v>
      </c>
      <c r="R16" s="604"/>
      <c r="S16" s="419">
        <v>0.86</v>
      </c>
      <c r="T16" s="416">
        <v>0.8</v>
      </c>
      <c r="U16" s="420">
        <v>0.78</v>
      </c>
      <c r="V16" s="420">
        <v>0.72</v>
      </c>
      <c r="W16" s="420">
        <v>0.6</v>
      </c>
      <c r="X16" s="420">
        <v>0.36</v>
      </c>
      <c r="Y16" s="420">
        <v>0.22</v>
      </c>
      <c r="Z16" s="420">
        <v>0.04</v>
      </c>
      <c r="AA16" s="416">
        <v>0</v>
      </c>
      <c r="AB16" s="416">
        <v>0</v>
      </c>
      <c r="AC16" s="416">
        <v>0</v>
      </c>
      <c r="AD16" s="416">
        <v>0</v>
      </c>
      <c r="AE16" s="417">
        <f t="shared" si="0"/>
        <v>33.950000000000003</v>
      </c>
      <c r="AF16" s="710">
        <f t="shared" si="1"/>
        <v>6.976744186046524</v>
      </c>
      <c r="AG16" s="710">
        <f t="shared" si="2"/>
        <v>13.157894736842103</v>
      </c>
      <c r="AH16" s="710">
        <f t="shared" si="3"/>
        <v>10.144927536231885</v>
      </c>
      <c r="AI16" s="710">
        <f t="shared" si="4"/>
        <v>11.290322580645151</v>
      </c>
      <c r="AJ16" s="710">
        <f t="shared" si="5"/>
        <v>14.814814814814813</v>
      </c>
      <c r="AK16" s="710">
        <f t="shared" si="6"/>
        <v>12.500000000000021</v>
      </c>
      <c r="AL16" s="710">
        <f t="shared" si="7"/>
        <v>6.6666666666666652</v>
      </c>
      <c r="AM16" s="710">
        <f t="shared" si="8"/>
        <v>7.1428571428571397</v>
      </c>
      <c r="AN16" s="710">
        <f t="shared" si="9"/>
        <v>4.9999999999999822</v>
      </c>
      <c r="AO16" s="710">
        <f t="shared" si="10"/>
        <v>8.1081081081081141</v>
      </c>
      <c r="AP16" s="710">
        <f t="shared" si="11"/>
        <v>8.8235294117646959</v>
      </c>
      <c r="AQ16" s="710">
        <f t="shared" si="12"/>
        <v>13.333333333333353</v>
      </c>
      <c r="AR16" s="710">
        <f t="shared" si="13"/>
        <v>23.711340206185572</v>
      </c>
      <c r="AS16" s="710">
        <f t="shared" si="14"/>
        <v>12.790697674418606</v>
      </c>
      <c r="AT16" s="710">
        <f t="shared" si="15"/>
        <v>7.4999999999999956</v>
      </c>
      <c r="AU16" s="710">
        <f t="shared" si="16"/>
        <v>2.5641025641025772</v>
      </c>
      <c r="AV16" s="710">
        <f t="shared" si="17"/>
        <v>8.3333333333333481</v>
      </c>
      <c r="AW16" s="710">
        <f t="shared" si="18"/>
        <v>19.999999999999996</v>
      </c>
      <c r="AX16" s="710">
        <f t="shared" si="19"/>
        <v>66.666666666666671</v>
      </c>
      <c r="AY16" s="710">
        <f t="shared" si="20"/>
        <v>63.636363636363626</v>
      </c>
      <c r="AZ16" s="710">
        <f t="shared" si="21"/>
        <v>450</v>
      </c>
      <c r="BA16" s="710" t="str">
        <f t="shared" si="22"/>
        <v>n/a</v>
      </c>
      <c r="BB16" s="710" t="str">
        <f t="shared" si="23"/>
        <v>n/a</v>
      </c>
      <c r="BC16" s="710" t="str">
        <f t="shared" si="24"/>
        <v>n/a</v>
      </c>
      <c r="BD16" s="710" t="str">
        <f t="shared" si="25"/>
        <v>n/a</v>
      </c>
      <c r="BE16" s="710">
        <f t="shared" si="26"/>
        <v>36.81722393325623</v>
      </c>
      <c r="BF16" s="175">
        <f t="shared" si="27"/>
        <v>96.191534423951978</v>
      </c>
    </row>
    <row r="17" spans="1:58" ht="11.25" customHeight="1" x14ac:dyDescent="0.25">
      <c r="A17" s="29" t="s">
        <v>132</v>
      </c>
      <c r="B17" s="17" t="s">
        <v>133</v>
      </c>
      <c r="C17" s="414">
        <v>2</v>
      </c>
      <c r="D17" s="414">
        <v>1.8</v>
      </c>
      <c r="E17" s="414">
        <v>1.6</v>
      </c>
      <c r="F17" s="414">
        <v>1.48</v>
      </c>
      <c r="G17" s="414">
        <v>1.44</v>
      </c>
      <c r="H17" s="414">
        <v>1.4</v>
      </c>
      <c r="I17" s="351">
        <v>1.34</v>
      </c>
      <c r="J17" s="419">
        <v>1.28</v>
      </c>
      <c r="K17" s="414">
        <v>1.2</v>
      </c>
      <c r="L17" s="414">
        <v>1.1200000000000001</v>
      </c>
      <c r="M17" s="414">
        <v>0.96</v>
      </c>
      <c r="N17" s="414">
        <v>0.76</v>
      </c>
      <c r="O17" s="604"/>
      <c r="P17" s="352">
        <v>0.7</v>
      </c>
      <c r="Q17" s="350">
        <v>0.65500000000000003</v>
      </c>
      <c r="R17" s="604"/>
      <c r="S17" s="419">
        <v>0.6</v>
      </c>
      <c r="T17" s="420">
        <v>0.56000000000000005</v>
      </c>
      <c r="U17" s="420">
        <v>0.52</v>
      </c>
      <c r="V17" s="420">
        <v>0.46</v>
      </c>
      <c r="W17" s="420">
        <v>0.4</v>
      </c>
      <c r="X17" s="420">
        <v>0.34</v>
      </c>
      <c r="Y17" s="420">
        <v>0.3</v>
      </c>
      <c r="Z17" s="420">
        <v>0.24</v>
      </c>
      <c r="AA17" s="420">
        <v>0.22</v>
      </c>
      <c r="AB17" s="420">
        <v>0.19286000000000003</v>
      </c>
      <c r="AC17" s="420">
        <v>0.18367</v>
      </c>
      <c r="AD17" s="420">
        <v>0.17491999999999999</v>
      </c>
      <c r="AE17" s="417">
        <f t="shared" si="0"/>
        <v>21.926449999999999</v>
      </c>
      <c r="AF17" s="710">
        <f t="shared" si="1"/>
        <v>11.111111111111116</v>
      </c>
      <c r="AG17" s="710">
        <f t="shared" si="2"/>
        <v>12.5</v>
      </c>
      <c r="AH17" s="710">
        <f t="shared" si="3"/>
        <v>8.1081081081081141</v>
      </c>
      <c r="AI17" s="710">
        <f t="shared" si="4"/>
        <v>2.7777777777777901</v>
      </c>
      <c r="AJ17" s="710">
        <f t="shared" si="5"/>
        <v>2.8571428571428692</v>
      </c>
      <c r="AK17" s="710">
        <f t="shared" si="6"/>
        <v>4.4776119402984982</v>
      </c>
      <c r="AL17" s="710">
        <f t="shared" si="7"/>
        <v>4.6875</v>
      </c>
      <c r="AM17" s="710">
        <f t="shared" si="8"/>
        <v>6.6666666666666652</v>
      </c>
      <c r="AN17" s="710">
        <f t="shared" si="9"/>
        <v>7.1428571428571397</v>
      </c>
      <c r="AO17" s="710">
        <f t="shared" si="10"/>
        <v>16.666666666666675</v>
      </c>
      <c r="AP17" s="710">
        <f t="shared" si="11"/>
        <v>26.315789473684205</v>
      </c>
      <c r="AQ17" s="710">
        <f t="shared" si="12"/>
        <v>8.5714285714285854</v>
      </c>
      <c r="AR17" s="710">
        <f t="shared" si="13"/>
        <v>6.8702290076335659</v>
      </c>
      <c r="AS17" s="710">
        <f t="shared" si="14"/>
        <v>9.1666666666666785</v>
      </c>
      <c r="AT17" s="710">
        <f t="shared" si="15"/>
        <v>7.1428571428571397</v>
      </c>
      <c r="AU17" s="710">
        <f t="shared" si="16"/>
        <v>7.6923076923077094</v>
      </c>
      <c r="AV17" s="710">
        <f t="shared" si="17"/>
        <v>13.043478260869556</v>
      </c>
      <c r="AW17" s="710">
        <f t="shared" si="18"/>
        <v>14.999999999999991</v>
      </c>
      <c r="AX17" s="710">
        <f t="shared" si="19"/>
        <v>17.647058823529417</v>
      </c>
      <c r="AY17" s="710">
        <f t="shared" si="20"/>
        <v>13.333333333333353</v>
      </c>
      <c r="AZ17" s="710">
        <f t="shared" si="21"/>
        <v>25</v>
      </c>
      <c r="BA17" s="710">
        <f t="shared" si="22"/>
        <v>9.0909090909090828</v>
      </c>
      <c r="BB17" s="710">
        <f t="shared" si="23"/>
        <v>14.07238411282794</v>
      </c>
      <c r="BC17" s="710">
        <f t="shared" si="24"/>
        <v>5.0035389557358423</v>
      </c>
      <c r="BD17" s="710">
        <f t="shared" si="25"/>
        <v>5.0022867596615672</v>
      </c>
      <c r="BE17" s="710">
        <f t="shared" si="26"/>
        <v>10.397908406482941</v>
      </c>
      <c r="BF17" s="175">
        <f t="shared" si="27"/>
        <v>6.1952704263157443</v>
      </c>
    </row>
    <row r="18" spans="1:58" ht="11.25" customHeight="1" x14ac:dyDescent="0.25">
      <c r="A18" s="27" t="s">
        <v>142</v>
      </c>
      <c r="B18" s="28" t="s">
        <v>143</v>
      </c>
      <c r="C18" s="414">
        <v>5.6</v>
      </c>
      <c r="D18" s="414">
        <v>5</v>
      </c>
      <c r="E18" s="414">
        <v>4.16</v>
      </c>
      <c r="F18" s="414">
        <v>3.72</v>
      </c>
      <c r="G18" s="414">
        <v>3.64</v>
      </c>
      <c r="H18" s="414">
        <v>3.16</v>
      </c>
      <c r="I18" s="351">
        <v>2.64</v>
      </c>
      <c r="J18" s="356">
        <v>2.2799999999999998</v>
      </c>
      <c r="K18" s="359">
        <v>2.12</v>
      </c>
      <c r="L18" s="359">
        <v>1.96</v>
      </c>
      <c r="M18" s="359">
        <v>1.6856800000000001</v>
      </c>
      <c r="N18" s="359">
        <v>1.5200640000000001</v>
      </c>
      <c r="O18" s="654"/>
      <c r="P18" s="359">
        <v>1.3802880000000002</v>
      </c>
      <c r="Q18" s="355">
        <v>1.257984</v>
      </c>
      <c r="R18" s="654"/>
      <c r="S18" s="356">
        <v>1.188096</v>
      </c>
      <c r="T18" s="361">
        <v>1.1531520000000002</v>
      </c>
      <c r="U18" s="361">
        <v>1.0133760000000001</v>
      </c>
      <c r="V18" s="361">
        <v>0.80371200000000009</v>
      </c>
      <c r="W18" s="361">
        <v>0.64646400000000004</v>
      </c>
      <c r="X18" s="361">
        <v>0.541632</v>
      </c>
      <c r="Y18" s="361">
        <v>0.4892160000000001</v>
      </c>
      <c r="Z18" s="361">
        <v>0.41932799999999998</v>
      </c>
      <c r="AA18" s="361">
        <v>0.40185600000000005</v>
      </c>
      <c r="AB18" s="361">
        <v>0.35817599999999999</v>
      </c>
      <c r="AC18" s="361">
        <v>0.30575999999999998</v>
      </c>
      <c r="AD18" s="361">
        <v>0.26644800000000002</v>
      </c>
      <c r="AE18" s="417">
        <f t="shared" si="0"/>
        <v>47.711231999999995</v>
      </c>
      <c r="AF18" s="710">
        <f t="shared" si="1"/>
        <v>11.999999999999989</v>
      </c>
      <c r="AG18" s="710">
        <f t="shared" si="2"/>
        <v>20.192307692307686</v>
      </c>
      <c r="AH18" s="710">
        <f t="shared" si="3"/>
        <v>11.827956989247301</v>
      </c>
      <c r="AI18" s="710">
        <f t="shared" si="4"/>
        <v>2.19780219780219</v>
      </c>
      <c r="AJ18" s="710">
        <f t="shared" si="5"/>
        <v>15.189873417721511</v>
      </c>
      <c r="AK18" s="710">
        <f t="shared" si="6"/>
        <v>19.696969696969703</v>
      </c>
      <c r="AL18" s="710">
        <f t="shared" si="7"/>
        <v>15.789473684210531</v>
      </c>
      <c r="AM18" s="710">
        <f t="shared" si="8"/>
        <v>7.5471698113207308</v>
      </c>
      <c r="AN18" s="710">
        <f t="shared" si="9"/>
        <v>8.163265306122458</v>
      </c>
      <c r="AO18" s="710">
        <f t="shared" si="10"/>
        <v>16.273551326467661</v>
      </c>
      <c r="AP18" s="710">
        <f t="shared" si="11"/>
        <v>10.895330722916929</v>
      </c>
      <c r="AQ18" s="710">
        <f t="shared" si="12"/>
        <v>10.126582278480999</v>
      </c>
      <c r="AR18" s="710">
        <f t="shared" si="13"/>
        <v>9.7222222222222321</v>
      </c>
      <c r="AS18" s="710">
        <f t="shared" si="14"/>
        <v>5.8823529411764719</v>
      </c>
      <c r="AT18" s="710">
        <f t="shared" si="15"/>
        <v>3.0303030303030276</v>
      </c>
      <c r="AU18" s="710">
        <f t="shared" si="16"/>
        <v>13.793103448275868</v>
      </c>
      <c r="AV18" s="710">
        <f t="shared" si="17"/>
        <v>26.086956521739111</v>
      </c>
      <c r="AW18" s="710">
        <f t="shared" si="18"/>
        <v>24.324324324324344</v>
      </c>
      <c r="AX18" s="710">
        <f t="shared" si="19"/>
        <v>19.354838709677423</v>
      </c>
      <c r="AY18" s="710">
        <f t="shared" si="20"/>
        <v>10.714285714285698</v>
      </c>
      <c r="AZ18" s="710">
        <f t="shared" si="21"/>
        <v>16.666666666666696</v>
      </c>
      <c r="BA18" s="710">
        <f t="shared" si="22"/>
        <v>4.3478260869564966</v>
      </c>
      <c r="BB18" s="710">
        <f t="shared" si="23"/>
        <v>12.195121951219523</v>
      </c>
      <c r="BC18" s="710">
        <f t="shared" si="24"/>
        <v>17.142857142857149</v>
      </c>
      <c r="BD18" s="710">
        <f t="shared" si="25"/>
        <v>14.754098360655732</v>
      </c>
      <c r="BE18" s="710">
        <f t="shared" si="26"/>
        <v>13.116609609757099</v>
      </c>
      <c r="BF18" s="175">
        <f t="shared" si="27"/>
        <v>6.1918784405675735</v>
      </c>
    </row>
    <row r="19" spans="1:58" ht="11.25" customHeight="1" x14ac:dyDescent="0.25">
      <c r="A19" s="341" t="s">
        <v>3620</v>
      </c>
      <c r="B19" s="17" t="s">
        <v>3237</v>
      </c>
      <c r="C19" s="414">
        <v>2.68</v>
      </c>
      <c r="D19" s="414">
        <v>2.52</v>
      </c>
      <c r="E19" s="414">
        <v>2.36</v>
      </c>
      <c r="F19" s="414">
        <v>2.2000000000000002</v>
      </c>
      <c r="G19" s="414">
        <v>2</v>
      </c>
      <c r="H19" s="414">
        <v>1.92</v>
      </c>
      <c r="I19" s="351">
        <v>1.8474999999999999</v>
      </c>
      <c r="J19" s="419">
        <v>1.7775000000000001</v>
      </c>
      <c r="K19" s="351">
        <v>1.7150000000000001</v>
      </c>
      <c r="L19" s="351">
        <v>1.655</v>
      </c>
      <c r="M19" s="351">
        <v>1.61</v>
      </c>
      <c r="N19" s="351">
        <v>1.6</v>
      </c>
      <c r="O19" s="351"/>
      <c r="P19" s="351">
        <v>1.6</v>
      </c>
      <c r="Q19" s="419">
        <v>1.5549999999999999</v>
      </c>
      <c r="R19" s="351"/>
      <c r="S19" s="419">
        <v>1.54</v>
      </c>
      <c r="T19" s="420">
        <v>1.54</v>
      </c>
      <c r="U19" s="420">
        <v>2.54</v>
      </c>
      <c r="V19" s="420">
        <v>2.54</v>
      </c>
      <c r="W19" s="420">
        <v>2.54</v>
      </c>
      <c r="X19" s="420">
        <v>2.54</v>
      </c>
      <c r="Y19" s="420">
        <v>2.54</v>
      </c>
      <c r="Z19" s="420">
        <v>2.54</v>
      </c>
      <c r="AA19" s="420">
        <v>2.54</v>
      </c>
      <c r="AB19" s="420">
        <v>2.54</v>
      </c>
      <c r="AC19" s="420">
        <v>2.54</v>
      </c>
      <c r="AD19" s="420">
        <v>2.54</v>
      </c>
      <c r="AE19" s="417">
        <f t="shared" si="0"/>
        <v>55.519999999999996</v>
      </c>
      <c r="AF19" s="710">
        <f t="shared" si="1"/>
        <v>6.3492063492063489</v>
      </c>
      <c r="AG19" s="710">
        <f t="shared" si="2"/>
        <v>6.7796610169491567</v>
      </c>
      <c r="AH19" s="710">
        <f t="shared" si="3"/>
        <v>7.2727272727272529</v>
      </c>
      <c r="AI19" s="710">
        <f t="shared" si="4"/>
        <v>10.000000000000009</v>
      </c>
      <c r="AJ19" s="710">
        <f t="shared" si="5"/>
        <v>4.1666666666666741</v>
      </c>
      <c r="AK19" s="710">
        <f t="shared" si="6"/>
        <v>3.9242219215155583</v>
      </c>
      <c r="AL19" s="710">
        <f t="shared" si="7"/>
        <v>3.9381153305203753</v>
      </c>
      <c r="AM19" s="710">
        <f t="shared" si="8"/>
        <v>3.6443148688046545</v>
      </c>
      <c r="AN19" s="710">
        <f t="shared" si="9"/>
        <v>3.6253776435045459</v>
      </c>
      <c r="AO19" s="710">
        <f t="shared" si="10"/>
        <v>2.7950310559006208</v>
      </c>
      <c r="AP19" s="710">
        <f t="shared" si="11"/>
        <v>0.62500000000000888</v>
      </c>
      <c r="AQ19" s="710">
        <f t="shared" si="12"/>
        <v>0</v>
      </c>
      <c r="AR19" s="710">
        <f t="shared" si="13"/>
        <v>2.893890675241173</v>
      </c>
      <c r="AS19" s="710">
        <f t="shared" si="14"/>
        <v>0.97402597402596047</v>
      </c>
      <c r="AT19" s="710">
        <f t="shared" si="15"/>
        <v>0</v>
      </c>
      <c r="AU19" s="710">
        <f t="shared" si="16"/>
        <v>-39.370078740157474</v>
      </c>
      <c r="AV19" s="710">
        <f t="shared" si="17"/>
        <v>0</v>
      </c>
      <c r="AW19" s="710">
        <f t="shared" si="18"/>
        <v>0</v>
      </c>
      <c r="AX19" s="710">
        <f t="shared" si="19"/>
        <v>0</v>
      </c>
      <c r="AY19" s="710">
        <f t="shared" si="20"/>
        <v>0</v>
      </c>
      <c r="AZ19" s="710">
        <f t="shared" si="21"/>
        <v>0</v>
      </c>
      <c r="BA19" s="710">
        <f t="shared" si="22"/>
        <v>0</v>
      </c>
      <c r="BB19" s="710">
        <f t="shared" si="23"/>
        <v>0</v>
      </c>
      <c r="BC19" s="710">
        <f t="shared" si="24"/>
        <v>0</v>
      </c>
      <c r="BD19" s="710">
        <f t="shared" si="25"/>
        <v>0</v>
      </c>
      <c r="BE19" s="710">
        <f t="shared" si="26"/>
        <v>0.70472640139619469</v>
      </c>
      <c r="BF19" s="175">
        <f t="shared" si="27"/>
        <v>8.8246242430822353</v>
      </c>
    </row>
    <row r="20" spans="1:58" ht="11.25" customHeight="1" x14ac:dyDescent="0.25">
      <c r="A20" s="29" t="s">
        <v>856</v>
      </c>
      <c r="B20" s="17" t="s">
        <v>857</v>
      </c>
      <c r="C20" s="414">
        <v>3.57</v>
      </c>
      <c r="D20" s="414">
        <v>3.37</v>
      </c>
      <c r="E20" s="414">
        <v>3.17</v>
      </c>
      <c r="F20" s="414">
        <v>3</v>
      </c>
      <c r="G20" s="414">
        <v>2.84</v>
      </c>
      <c r="H20" s="414">
        <v>2.71</v>
      </c>
      <c r="I20" s="351">
        <v>2.5299999999999998</v>
      </c>
      <c r="J20" s="419">
        <v>2.39</v>
      </c>
      <c r="K20" s="414">
        <v>2.27</v>
      </c>
      <c r="L20" s="414">
        <v>2.15</v>
      </c>
      <c r="M20" s="414">
        <v>2.0299999999999998</v>
      </c>
      <c r="N20" s="414">
        <v>1.95</v>
      </c>
      <c r="O20" s="604"/>
      <c r="P20" s="352">
        <v>1.88</v>
      </c>
      <c r="Q20" s="350">
        <v>1.85</v>
      </c>
      <c r="R20" s="604"/>
      <c r="S20" s="419">
        <v>1.71</v>
      </c>
      <c r="T20" s="416">
        <v>1.64</v>
      </c>
      <c r="U20" s="420">
        <v>1.64</v>
      </c>
      <c r="V20" s="420">
        <v>1.58</v>
      </c>
      <c r="W20" s="420">
        <v>1.5</v>
      </c>
      <c r="X20" s="420">
        <v>1.42</v>
      </c>
      <c r="Y20" s="416">
        <v>1.4</v>
      </c>
      <c r="Z20" s="416">
        <v>1.65</v>
      </c>
      <c r="AA20" s="416">
        <v>2.4</v>
      </c>
      <c r="AB20" s="416">
        <v>2.4</v>
      </c>
      <c r="AC20" s="416">
        <v>2.4</v>
      </c>
      <c r="AD20" s="416">
        <v>2.4</v>
      </c>
      <c r="AE20" s="417">
        <f t="shared" si="0"/>
        <v>57.849999999999994</v>
      </c>
      <c r="AF20" s="710">
        <f t="shared" si="1"/>
        <v>5.9347181008901906</v>
      </c>
      <c r="AG20" s="710">
        <f t="shared" si="2"/>
        <v>6.3091482649842323</v>
      </c>
      <c r="AH20" s="710">
        <f t="shared" si="3"/>
        <v>5.6666666666666643</v>
      </c>
      <c r="AI20" s="710">
        <f t="shared" si="4"/>
        <v>5.6338028169014231</v>
      </c>
      <c r="AJ20" s="710">
        <f t="shared" si="5"/>
        <v>4.7970479704797064</v>
      </c>
      <c r="AK20" s="710">
        <f t="shared" si="6"/>
        <v>7.1146245059288571</v>
      </c>
      <c r="AL20" s="710">
        <f t="shared" si="7"/>
        <v>5.8577405857740406</v>
      </c>
      <c r="AM20" s="710">
        <f t="shared" si="8"/>
        <v>5.2863436123347984</v>
      </c>
      <c r="AN20" s="710">
        <f t="shared" si="9"/>
        <v>5.5813953488372148</v>
      </c>
      <c r="AO20" s="710">
        <f t="shared" si="10"/>
        <v>5.9113300492610987</v>
      </c>
      <c r="AP20" s="710">
        <f t="shared" si="11"/>
        <v>4.102564102564088</v>
      </c>
      <c r="AQ20" s="710">
        <f t="shared" si="12"/>
        <v>3.7234042553191626</v>
      </c>
      <c r="AR20" s="710">
        <f t="shared" si="13"/>
        <v>1.6216216216216051</v>
      </c>
      <c r="AS20" s="710">
        <f t="shared" si="14"/>
        <v>8.1871345029239873</v>
      </c>
      <c r="AT20" s="710">
        <f t="shared" si="15"/>
        <v>4.2682926829268331</v>
      </c>
      <c r="AU20" s="710">
        <f t="shared" si="16"/>
        <v>0</v>
      </c>
      <c r="AV20" s="710">
        <f t="shared" si="17"/>
        <v>3.7974683544303778</v>
      </c>
      <c r="AW20" s="710">
        <f t="shared" si="18"/>
        <v>5.3333333333333455</v>
      </c>
      <c r="AX20" s="710">
        <f t="shared" si="19"/>
        <v>5.6338028169014231</v>
      </c>
      <c r="AY20" s="710">
        <f t="shared" si="20"/>
        <v>1.4285714285714235</v>
      </c>
      <c r="AZ20" s="710">
        <f t="shared" si="21"/>
        <v>-15.151515151515149</v>
      </c>
      <c r="BA20" s="710">
        <f t="shared" si="22"/>
        <v>-31.25</v>
      </c>
      <c r="BB20" s="710">
        <f t="shared" si="23"/>
        <v>0</v>
      </c>
      <c r="BC20" s="710">
        <f t="shared" si="24"/>
        <v>0</v>
      </c>
      <c r="BD20" s="710">
        <f t="shared" si="25"/>
        <v>0</v>
      </c>
      <c r="BE20" s="710">
        <f t="shared" si="26"/>
        <v>1.9914998347654114</v>
      </c>
      <c r="BF20" s="175">
        <f t="shared" si="27"/>
        <v>8.2741006109564008</v>
      </c>
    </row>
    <row r="21" spans="1:58" ht="11.25" customHeight="1" x14ac:dyDescent="0.25">
      <c r="A21" s="31" t="s">
        <v>829</v>
      </c>
      <c r="B21" s="48" t="s">
        <v>830</v>
      </c>
      <c r="C21" s="414">
        <v>0.69</v>
      </c>
      <c r="D21" s="414">
        <v>0.66359999999999997</v>
      </c>
      <c r="E21" s="414">
        <v>0.63200000000000001</v>
      </c>
      <c r="F21" s="414">
        <v>0.60199999999999998</v>
      </c>
      <c r="G21" s="414">
        <v>0.57320000000000004</v>
      </c>
      <c r="H21" s="414">
        <v>0.54600000000000004</v>
      </c>
      <c r="I21" s="351">
        <v>0.52</v>
      </c>
      <c r="J21" s="347">
        <v>0.48</v>
      </c>
      <c r="K21" s="344">
        <v>0.44</v>
      </c>
      <c r="L21" s="344">
        <v>0.4</v>
      </c>
      <c r="M21" s="344">
        <v>0.2</v>
      </c>
      <c r="N21" s="344">
        <v>0.16</v>
      </c>
      <c r="O21" s="644"/>
      <c r="P21" s="344">
        <v>0.04</v>
      </c>
      <c r="Q21" s="346">
        <v>0</v>
      </c>
      <c r="R21" s="644"/>
      <c r="S21" s="354">
        <v>0</v>
      </c>
      <c r="T21" s="348">
        <v>0</v>
      </c>
      <c r="U21" s="348">
        <v>0</v>
      </c>
      <c r="V21" s="348">
        <v>0</v>
      </c>
      <c r="W21" s="348">
        <v>0</v>
      </c>
      <c r="X21" s="348">
        <v>0</v>
      </c>
      <c r="Y21" s="348">
        <v>0</v>
      </c>
      <c r="Z21" s="348">
        <v>0</v>
      </c>
      <c r="AA21" s="348">
        <v>0</v>
      </c>
      <c r="AB21" s="348">
        <v>0</v>
      </c>
      <c r="AC21" s="348">
        <v>0</v>
      </c>
      <c r="AD21" s="348">
        <v>0</v>
      </c>
      <c r="AE21" s="417">
        <f t="shared" si="0"/>
        <v>5.9468000000000005</v>
      </c>
      <c r="AF21" s="710">
        <f t="shared" si="1"/>
        <v>3.9783001808318286</v>
      </c>
      <c r="AG21" s="710">
        <f t="shared" si="2"/>
        <v>5.0000000000000044</v>
      </c>
      <c r="AH21" s="710">
        <f t="shared" si="3"/>
        <v>4.9833887043189362</v>
      </c>
      <c r="AI21" s="710">
        <f t="shared" si="4"/>
        <v>5.0244242847173659</v>
      </c>
      <c r="AJ21" s="710">
        <f t="shared" si="5"/>
        <v>4.9816849816849862</v>
      </c>
      <c r="AK21" s="710">
        <f t="shared" si="6"/>
        <v>5.0000000000000044</v>
      </c>
      <c r="AL21" s="710">
        <f t="shared" si="7"/>
        <v>8.3333333333333481</v>
      </c>
      <c r="AM21" s="710">
        <f t="shared" si="8"/>
        <v>9.0909090909090828</v>
      </c>
      <c r="AN21" s="710">
        <f t="shared" si="9"/>
        <v>9.9999999999999858</v>
      </c>
      <c r="AO21" s="710">
        <f t="shared" si="10"/>
        <v>100</v>
      </c>
      <c r="AP21" s="710">
        <f t="shared" si="11"/>
        <v>25</v>
      </c>
      <c r="AQ21" s="710">
        <f t="shared" si="12"/>
        <v>300</v>
      </c>
      <c r="AR21" s="710" t="str">
        <f t="shared" si="13"/>
        <v>n/a</v>
      </c>
      <c r="AS21" s="710" t="str">
        <f t="shared" si="14"/>
        <v>n/a</v>
      </c>
      <c r="AT21" s="710" t="str">
        <f t="shared" si="15"/>
        <v>n/a</v>
      </c>
      <c r="AU21" s="710" t="str">
        <f t="shared" si="16"/>
        <v>n/a</v>
      </c>
      <c r="AV21" s="710" t="str">
        <f t="shared" si="17"/>
        <v>n/a</v>
      </c>
      <c r="AW21" s="710" t="str">
        <f t="shared" si="18"/>
        <v>n/a</v>
      </c>
      <c r="AX21" s="710" t="str">
        <f t="shared" si="19"/>
        <v>n/a</v>
      </c>
      <c r="AY21" s="710" t="str">
        <f t="shared" si="20"/>
        <v>n/a</v>
      </c>
      <c r="AZ21" s="710" t="str">
        <f t="shared" si="21"/>
        <v>n/a</v>
      </c>
      <c r="BA21" s="710" t="str">
        <f t="shared" si="22"/>
        <v>n/a</v>
      </c>
      <c r="BB21" s="710" t="str">
        <f t="shared" si="23"/>
        <v>n/a</v>
      </c>
      <c r="BC21" s="710" t="str">
        <f t="shared" si="24"/>
        <v>n/a</v>
      </c>
      <c r="BD21" s="710" t="str">
        <f t="shared" si="25"/>
        <v>n/a</v>
      </c>
      <c r="BE21" s="710">
        <f t="shared" si="26"/>
        <v>40.116003381316297</v>
      </c>
      <c r="BF21" s="175">
        <f t="shared" si="27"/>
        <v>86.184942475745416</v>
      </c>
    </row>
    <row r="22" spans="1:58" ht="11.25" customHeight="1" x14ac:dyDescent="0.25">
      <c r="A22" s="52" t="s">
        <v>393</v>
      </c>
      <c r="B22" s="28" t="s">
        <v>394</v>
      </c>
      <c r="C22" s="414">
        <v>2.93</v>
      </c>
      <c r="D22" s="414">
        <v>2.6</v>
      </c>
      <c r="E22" s="414">
        <v>2.31</v>
      </c>
      <c r="F22" s="414">
        <v>2.06</v>
      </c>
      <c r="G22" s="414">
        <v>1.85</v>
      </c>
      <c r="H22" s="414">
        <v>1.65</v>
      </c>
      <c r="I22" s="351">
        <v>1.45</v>
      </c>
      <c r="J22" s="365">
        <v>1.2875000000000001</v>
      </c>
      <c r="K22" s="414">
        <v>1.1525000000000001</v>
      </c>
      <c r="L22" s="414">
        <v>1.03</v>
      </c>
      <c r="M22" s="414">
        <v>0.91</v>
      </c>
      <c r="N22" s="414">
        <v>0.80500000000000005</v>
      </c>
      <c r="O22" s="604"/>
      <c r="P22" s="414">
        <v>0.72</v>
      </c>
      <c r="Q22" s="350">
        <v>0.66249999999999998</v>
      </c>
      <c r="R22" s="604"/>
      <c r="S22" s="419">
        <v>0.57499999999999996</v>
      </c>
      <c r="T22" s="420">
        <v>0.52</v>
      </c>
      <c r="U22" s="420">
        <v>0.5</v>
      </c>
      <c r="V22" s="420">
        <v>0.4</v>
      </c>
      <c r="W22" s="420">
        <v>0.36799999999999999</v>
      </c>
      <c r="X22" s="416">
        <v>0.33332000000000001</v>
      </c>
      <c r="Y22" s="416">
        <v>0.33332000000000001</v>
      </c>
      <c r="Z22" s="416">
        <v>0.33332000000000001</v>
      </c>
      <c r="AA22" s="416">
        <v>0.33332000000000001</v>
      </c>
      <c r="AB22" s="416">
        <v>0.66668000000000005</v>
      </c>
      <c r="AC22" s="416">
        <v>0.66668000000000005</v>
      </c>
      <c r="AD22" s="416">
        <v>0.66668000000000005</v>
      </c>
      <c r="AE22" s="417">
        <f t="shared" si="0"/>
        <v>27.113819999999997</v>
      </c>
      <c r="AF22" s="710">
        <f t="shared" si="1"/>
        <v>12.692307692307692</v>
      </c>
      <c r="AG22" s="710">
        <f t="shared" si="2"/>
        <v>12.554112554112562</v>
      </c>
      <c r="AH22" s="710">
        <f t="shared" si="3"/>
        <v>12.135922330097081</v>
      </c>
      <c r="AI22" s="710">
        <f t="shared" si="4"/>
        <v>11.351351351351347</v>
      </c>
      <c r="AJ22" s="710">
        <f t="shared" si="5"/>
        <v>12.121212121212132</v>
      </c>
      <c r="AK22" s="710">
        <f t="shared" si="6"/>
        <v>13.793103448275868</v>
      </c>
      <c r="AL22" s="710">
        <f t="shared" si="7"/>
        <v>12.621359223300965</v>
      </c>
      <c r="AM22" s="710">
        <f t="shared" si="8"/>
        <v>11.713665943600859</v>
      </c>
      <c r="AN22" s="710">
        <f t="shared" si="9"/>
        <v>11.893203883495151</v>
      </c>
      <c r="AO22" s="710">
        <f t="shared" si="10"/>
        <v>13.186813186813184</v>
      </c>
      <c r="AP22" s="710">
        <f t="shared" si="11"/>
        <v>13.043478260869556</v>
      </c>
      <c r="AQ22" s="710">
        <f t="shared" si="12"/>
        <v>11.805555555555557</v>
      </c>
      <c r="AR22" s="710">
        <f t="shared" si="13"/>
        <v>8.6792452830188651</v>
      </c>
      <c r="AS22" s="710">
        <f t="shared" si="14"/>
        <v>15.217391304347828</v>
      </c>
      <c r="AT22" s="710">
        <f t="shared" si="15"/>
        <v>10.576923076923062</v>
      </c>
      <c r="AU22" s="710">
        <f t="shared" si="16"/>
        <v>4.0000000000000036</v>
      </c>
      <c r="AV22" s="710">
        <f t="shared" si="17"/>
        <v>25</v>
      </c>
      <c r="AW22" s="710">
        <f t="shared" si="18"/>
        <v>8.6956521739130608</v>
      </c>
      <c r="AX22" s="710">
        <f t="shared" si="19"/>
        <v>10.404416176647068</v>
      </c>
      <c r="AY22" s="710">
        <f t="shared" si="20"/>
        <v>0</v>
      </c>
      <c r="AZ22" s="710">
        <f t="shared" si="21"/>
        <v>0</v>
      </c>
      <c r="BA22" s="710">
        <f t="shared" si="22"/>
        <v>0</v>
      </c>
      <c r="BB22" s="710">
        <f t="shared" si="23"/>
        <v>-50.002999940001203</v>
      </c>
      <c r="BC22" s="710">
        <f t="shared" si="24"/>
        <v>0</v>
      </c>
      <c r="BD22" s="710">
        <f t="shared" si="25"/>
        <v>0</v>
      </c>
      <c r="BE22" s="710">
        <f t="shared" si="26"/>
        <v>7.2593085450336252</v>
      </c>
      <c r="BF22" s="175">
        <f t="shared" si="27"/>
        <v>13.353927336828333</v>
      </c>
    </row>
    <row r="23" spans="1:58" ht="11.25" customHeight="1" x14ac:dyDescent="0.25">
      <c r="A23" s="29" t="s">
        <v>115</v>
      </c>
      <c r="B23" s="17" t="s">
        <v>116</v>
      </c>
      <c r="C23" s="414">
        <v>2</v>
      </c>
      <c r="D23" s="414">
        <v>1.68</v>
      </c>
      <c r="E23" s="414">
        <v>1.6</v>
      </c>
      <c r="F23" s="414">
        <v>1.32</v>
      </c>
      <c r="G23" s="414">
        <v>1.1200000000000001</v>
      </c>
      <c r="H23" s="414">
        <v>1.08</v>
      </c>
      <c r="I23" s="351">
        <v>1.04</v>
      </c>
      <c r="J23" s="351">
        <v>0.87</v>
      </c>
      <c r="K23" s="414">
        <v>0.83</v>
      </c>
      <c r="L23" s="414">
        <v>0.79</v>
      </c>
      <c r="M23" s="414">
        <v>0.74</v>
      </c>
      <c r="N23" s="414">
        <v>0.71</v>
      </c>
      <c r="O23" s="604"/>
      <c r="P23" s="414">
        <v>0.67</v>
      </c>
      <c r="Q23" s="350">
        <v>0.61499999999999999</v>
      </c>
      <c r="R23" s="604"/>
      <c r="S23" s="419">
        <v>0.56999999999999995</v>
      </c>
      <c r="T23" s="420">
        <v>0.56000000000000005</v>
      </c>
      <c r="U23" s="420">
        <v>0.48</v>
      </c>
      <c r="V23" s="420">
        <v>0.4</v>
      </c>
      <c r="W23" s="420">
        <v>0.27500000000000002</v>
      </c>
      <c r="X23" s="420">
        <v>0.22</v>
      </c>
      <c r="Y23" s="420">
        <v>0.19</v>
      </c>
      <c r="Z23" s="420">
        <v>0.15</v>
      </c>
      <c r="AA23" s="420">
        <v>0.115</v>
      </c>
      <c r="AB23" s="420">
        <v>9.6250000000000002E-2</v>
      </c>
      <c r="AC23" s="420">
        <v>8.2500000000000004E-2</v>
      </c>
      <c r="AD23" s="420">
        <v>7.2499999999999995E-2</v>
      </c>
      <c r="AE23" s="417">
        <f t="shared" si="0"/>
        <v>18.276249999999994</v>
      </c>
      <c r="AF23" s="710">
        <f t="shared" si="1"/>
        <v>19.047619047619047</v>
      </c>
      <c r="AG23" s="710">
        <f t="shared" si="2"/>
        <v>4.9999999999999822</v>
      </c>
      <c r="AH23" s="710">
        <f t="shared" si="3"/>
        <v>21.212121212121215</v>
      </c>
      <c r="AI23" s="710">
        <f t="shared" si="4"/>
        <v>17.857142857142861</v>
      </c>
      <c r="AJ23" s="710">
        <f t="shared" si="5"/>
        <v>3.7037037037036979</v>
      </c>
      <c r="AK23" s="710">
        <f t="shared" si="6"/>
        <v>3.8461538461538547</v>
      </c>
      <c r="AL23" s="710">
        <f t="shared" si="7"/>
        <v>19.540229885057482</v>
      </c>
      <c r="AM23" s="710">
        <f t="shared" si="8"/>
        <v>4.8192771084337505</v>
      </c>
      <c r="AN23" s="710">
        <f t="shared" si="9"/>
        <v>5.0632911392404889</v>
      </c>
      <c r="AO23" s="710">
        <f t="shared" si="10"/>
        <v>6.7567567567567544</v>
      </c>
      <c r="AP23" s="710">
        <f t="shared" si="11"/>
        <v>4.2253521126760507</v>
      </c>
      <c r="AQ23" s="710">
        <f t="shared" si="12"/>
        <v>5.9701492537313383</v>
      </c>
      <c r="AR23" s="710">
        <f t="shared" si="13"/>
        <v>8.9430894308943252</v>
      </c>
      <c r="AS23" s="710">
        <f t="shared" si="14"/>
        <v>7.8947368421052655</v>
      </c>
      <c r="AT23" s="710">
        <f t="shared" si="15"/>
        <v>1.7857142857142572</v>
      </c>
      <c r="AU23" s="710">
        <f t="shared" si="16"/>
        <v>16.666666666666675</v>
      </c>
      <c r="AV23" s="710">
        <f t="shared" si="17"/>
        <v>19.999999999999996</v>
      </c>
      <c r="AW23" s="710">
        <f t="shared" si="18"/>
        <v>45.45454545454546</v>
      </c>
      <c r="AX23" s="710">
        <f t="shared" si="19"/>
        <v>25</v>
      </c>
      <c r="AY23" s="710">
        <f t="shared" si="20"/>
        <v>15.789473684210531</v>
      </c>
      <c r="AZ23" s="710">
        <f t="shared" si="21"/>
        <v>26.666666666666682</v>
      </c>
      <c r="BA23" s="710">
        <f t="shared" si="22"/>
        <v>30.434782608695631</v>
      </c>
      <c r="BB23" s="710">
        <f t="shared" si="23"/>
        <v>19.480519480519476</v>
      </c>
      <c r="BC23" s="710">
        <f t="shared" si="24"/>
        <v>16.666666666666675</v>
      </c>
      <c r="BD23" s="710">
        <f t="shared" si="25"/>
        <v>13.793103448275868</v>
      </c>
      <c r="BE23" s="710">
        <f t="shared" si="26"/>
        <v>14.624710486303895</v>
      </c>
      <c r="BF23" s="175">
        <f t="shared" si="27"/>
        <v>10.441371004998622</v>
      </c>
    </row>
    <row r="24" spans="1:58" ht="11.25" customHeight="1" x14ac:dyDescent="0.25">
      <c r="A24" s="31" t="s">
        <v>831</v>
      </c>
      <c r="B24" s="48" t="s">
        <v>832</v>
      </c>
      <c r="C24" s="414">
        <v>1.1599999999999999</v>
      </c>
      <c r="D24" s="414">
        <v>1.1100000000000001</v>
      </c>
      <c r="E24" s="414">
        <v>0.92</v>
      </c>
      <c r="F24" s="414">
        <v>0.76</v>
      </c>
      <c r="G24" s="414">
        <v>0.64</v>
      </c>
      <c r="H24" s="414">
        <v>0.63</v>
      </c>
      <c r="I24" s="351">
        <v>0.6</v>
      </c>
      <c r="J24" s="366">
        <v>0.56000000000000005</v>
      </c>
      <c r="K24" s="414">
        <v>0.52</v>
      </c>
      <c r="L24" s="414">
        <v>0.48</v>
      </c>
      <c r="M24" s="414">
        <v>0.44</v>
      </c>
      <c r="N24" s="414">
        <v>0.4</v>
      </c>
      <c r="O24" s="604"/>
      <c r="P24" s="352">
        <v>0</v>
      </c>
      <c r="Q24" s="418">
        <v>0</v>
      </c>
      <c r="R24" s="604"/>
      <c r="S24" s="353">
        <v>0</v>
      </c>
      <c r="T24" s="416">
        <v>0</v>
      </c>
      <c r="U24" s="416">
        <v>0</v>
      </c>
      <c r="V24" s="416">
        <v>0</v>
      </c>
      <c r="W24" s="416">
        <v>0</v>
      </c>
      <c r="X24" s="416">
        <v>0</v>
      </c>
      <c r="Y24" s="416">
        <v>0</v>
      </c>
      <c r="Z24" s="416">
        <v>0</v>
      </c>
      <c r="AA24" s="416">
        <v>0</v>
      </c>
      <c r="AB24" s="416">
        <v>0</v>
      </c>
      <c r="AC24" s="416">
        <v>0</v>
      </c>
      <c r="AD24" s="416">
        <v>0</v>
      </c>
      <c r="AE24" s="417">
        <f t="shared" si="0"/>
        <v>8.2199999999999989</v>
      </c>
      <c r="AF24" s="710">
        <f t="shared" si="1"/>
        <v>4.5045045045044807</v>
      </c>
      <c r="AG24" s="710">
        <f t="shared" si="2"/>
        <v>20.65217391304348</v>
      </c>
      <c r="AH24" s="710">
        <f t="shared" si="3"/>
        <v>21.052631578947366</v>
      </c>
      <c r="AI24" s="710">
        <f t="shared" si="4"/>
        <v>18.75</v>
      </c>
      <c r="AJ24" s="710">
        <f t="shared" si="5"/>
        <v>1.5873015873015817</v>
      </c>
      <c r="AK24" s="710">
        <f t="shared" si="6"/>
        <v>5.0000000000000044</v>
      </c>
      <c r="AL24" s="710">
        <f t="shared" si="7"/>
        <v>7.1428571428571397</v>
      </c>
      <c r="AM24" s="710">
        <f t="shared" si="8"/>
        <v>7.6923076923077094</v>
      </c>
      <c r="AN24" s="710">
        <f t="shared" si="9"/>
        <v>8.3333333333333481</v>
      </c>
      <c r="AO24" s="710">
        <f t="shared" si="10"/>
        <v>9.0909090909090828</v>
      </c>
      <c r="AP24" s="710">
        <f t="shared" si="11"/>
        <v>9.9999999999999858</v>
      </c>
      <c r="AQ24" s="710" t="str">
        <f t="shared" si="12"/>
        <v>n/a</v>
      </c>
      <c r="AR24" s="710" t="str">
        <f t="shared" si="13"/>
        <v>n/a</v>
      </c>
      <c r="AS24" s="710" t="str">
        <f t="shared" si="14"/>
        <v>n/a</v>
      </c>
      <c r="AT24" s="710" t="str">
        <f t="shared" si="15"/>
        <v>n/a</v>
      </c>
      <c r="AU24" s="710" t="str">
        <f t="shared" si="16"/>
        <v>n/a</v>
      </c>
      <c r="AV24" s="710" t="str">
        <f t="shared" si="17"/>
        <v>n/a</v>
      </c>
      <c r="AW24" s="710" t="str">
        <f t="shared" si="18"/>
        <v>n/a</v>
      </c>
      <c r="AX24" s="710" t="str">
        <f t="shared" si="19"/>
        <v>n/a</v>
      </c>
      <c r="AY24" s="710" t="str">
        <f t="shared" si="20"/>
        <v>n/a</v>
      </c>
      <c r="AZ24" s="710" t="str">
        <f t="shared" si="21"/>
        <v>n/a</v>
      </c>
      <c r="BA24" s="710" t="str">
        <f t="shared" si="22"/>
        <v>n/a</v>
      </c>
      <c r="BB24" s="710" t="str">
        <f t="shared" si="23"/>
        <v>n/a</v>
      </c>
      <c r="BC24" s="710" t="str">
        <f t="shared" si="24"/>
        <v>n/a</v>
      </c>
      <c r="BD24" s="710" t="str">
        <f t="shared" si="25"/>
        <v>n/a</v>
      </c>
      <c r="BE24" s="710">
        <f t="shared" si="26"/>
        <v>10.346001713018561</v>
      </c>
      <c r="BF24" s="175">
        <f t="shared" si="27"/>
        <v>6.7375216758838228</v>
      </c>
    </row>
    <row r="25" spans="1:58" ht="11.25" customHeight="1" x14ac:dyDescent="0.25">
      <c r="A25" s="52" t="s">
        <v>1104</v>
      </c>
      <c r="B25" s="28" t="s">
        <v>1105</v>
      </c>
      <c r="C25" s="414">
        <v>5.6</v>
      </c>
      <c r="D25" s="414">
        <v>4.4000000000000004</v>
      </c>
      <c r="E25" s="414">
        <v>3.8</v>
      </c>
      <c r="F25" s="414">
        <v>3.52</v>
      </c>
      <c r="G25" s="414">
        <v>3.2</v>
      </c>
      <c r="H25" s="414">
        <v>2.8</v>
      </c>
      <c r="I25" s="351">
        <v>2.3199999999999998</v>
      </c>
      <c r="J25" s="351">
        <v>1.44</v>
      </c>
      <c r="K25" s="359">
        <v>1.04</v>
      </c>
      <c r="L25" s="359">
        <v>0.64</v>
      </c>
      <c r="M25" s="359">
        <v>0.56000000000000005</v>
      </c>
      <c r="N25" s="359">
        <v>0.48</v>
      </c>
      <c r="O25" s="654"/>
      <c r="P25" s="359">
        <v>0.4</v>
      </c>
      <c r="Q25" s="360">
        <v>0.2</v>
      </c>
      <c r="R25" s="654"/>
      <c r="S25" s="371">
        <v>0.2</v>
      </c>
      <c r="T25" s="362">
        <v>0.2</v>
      </c>
      <c r="U25" s="362">
        <v>0.4</v>
      </c>
      <c r="V25" s="362">
        <v>0.4</v>
      </c>
      <c r="W25" s="362">
        <v>0.4</v>
      </c>
      <c r="X25" s="361">
        <v>0.4</v>
      </c>
      <c r="Y25" s="361">
        <v>0.1</v>
      </c>
      <c r="Z25" s="362">
        <v>0</v>
      </c>
      <c r="AA25" s="362">
        <v>0</v>
      </c>
      <c r="AB25" s="362">
        <v>0</v>
      </c>
      <c r="AC25" s="362">
        <v>0</v>
      </c>
      <c r="AD25" s="362">
        <v>0</v>
      </c>
      <c r="AE25" s="417">
        <f t="shared" si="0"/>
        <v>32.499999999999993</v>
      </c>
      <c r="AF25" s="710">
        <f t="shared" si="1"/>
        <v>27.272727272727249</v>
      </c>
      <c r="AG25" s="710">
        <f t="shared" si="2"/>
        <v>15.789473684210531</v>
      </c>
      <c r="AH25" s="710">
        <f t="shared" si="3"/>
        <v>7.9545454545454586</v>
      </c>
      <c r="AI25" s="710">
        <f t="shared" si="4"/>
        <v>9.9999999999999858</v>
      </c>
      <c r="AJ25" s="710">
        <f t="shared" si="5"/>
        <v>14.285714285714302</v>
      </c>
      <c r="AK25" s="710">
        <f t="shared" si="6"/>
        <v>20.68965517241379</v>
      </c>
      <c r="AL25" s="710">
        <f t="shared" si="7"/>
        <v>61.111111111111114</v>
      </c>
      <c r="AM25" s="710">
        <f t="shared" si="8"/>
        <v>38.46153846153846</v>
      </c>
      <c r="AN25" s="710">
        <f t="shared" si="9"/>
        <v>62.5</v>
      </c>
      <c r="AO25" s="710">
        <f t="shared" si="10"/>
        <v>14.285714285714279</v>
      </c>
      <c r="AP25" s="710">
        <f t="shared" si="11"/>
        <v>16.666666666666675</v>
      </c>
      <c r="AQ25" s="710">
        <f t="shared" si="12"/>
        <v>19.999999999999996</v>
      </c>
      <c r="AR25" s="710">
        <f t="shared" si="13"/>
        <v>100</v>
      </c>
      <c r="AS25" s="710">
        <f t="shared" si="14"/>
        <v>0</v>
      </c>
      <c r="AT25" s="710">
        <f t="shared" si="15"/>
        <v>0</v>
      </c>
      <c r="AU25" s="710">
        <f t="shared" si="16"/>
        <v>-50</v>
      </c>
      <c r="AV25" s="710">
        <f t="shared" si="17"/>
        <v>0</v>
      </c>
      <c r="AW25" s="710">
        <f t="shared" si="18"/>
        <v>0</v>
      </c>
      <c r="AX25" s="710">
        <f t="shared" si="19"/>
        <v>0</v>
      </c>
      <c r="AY25" s="710">
        <f t="shared" si="20"/>
        <v>300</v>
      </c>
      <c r="AZ25" s="710" t="str">
        <f t="shared" si="21"/>
        <v>n/a</v>
      </c>
      <c r="BA25" s="710" t="str">
        <f t="shared" si="22"/>
        <v>n/a</v>
      </c>
      <c r="BB25" s="710" t="str">
        <f t="shared" si="23"/>
        <v>n/a</v>
      </c>
      <c r="BC25" s="710" t="str">
        <f t="shared" si="24"/>
        <v>n/a</v>
      </c>
      <c r="BD25" s="710" t="str">
        <f t="shared" si="25"/>
        <v>n/a</v>
      </c>
      <c r="BE25" s="710">
        <f t="shared" si="26"/>
        <v>32.950857319732094</v>
      </c>
      <c r="BF25" s="175">
        <f t="shared" si="27"/>
        <v>69.802471182201288</v>
      </c>
    </row>
    <row r="26" spans="1:58" ht="11.25" customHeight="1" x14ac:dyDescent="0.25">
      <c r="A26" s="29" t="s">
        <v>903</v>
      </c>
      <c r="B26" s="17" t="s">
        <v>904</v>
      </c>
      <c r="C26" s="414">
        <v>1.24</v>
      </c>
      <c r="D26" s="414">
        <v>1.1200000000000001</v>
      </c>
      <c r="E26" s="414">
        <v>1</v>
      </c>
      <c r="F26" s="414">
        <v>0.88</v>
      </c>
      <c r="G26" s="414">
        <v>0.8</v>
      </c>
      <c r="H26" s="414">
        <v>0.72</v>
      </c>
      <c r="I26" s="351">
        <v>0.64</v>
      </c>
      <c r="J26" s="351">
        <v>0.56999999999999995</v>
      </c>
      <c r="K26" s="414">
        <v>0.52</v>
      </c>
      <c r="L26" s="414">
        <v>0.48</v>
      </c>
      <c r="M26" s="414">
        <v>0.44</v>
      </c>
      <c r="N26" s="414">
        <v>0.4</v>
      </c>
      <c r="O26" s="604"/>
      <c r="P26" s="414">
        <v>0.36</v>
      </c>
      <c r="Q26" s="418">
        <v>0.18</v>
      </c>
      <c r="R26" s="604"/>
      <c r="S26" s="353">
        <v>0.18</v>
      </c>
      <c r="T26" s="416">
        <v>0.18</v>
      </c>
      <c r="U26" s="420">
        <v>0.18</v>
      </c>
      <c r="V26" s="420">
        <v>0.16</v>
      </c>
      <c r="W26" s="420">
        <v>0.14000000000000001</v>
      </c>
      <c r="X26" s="420">
        <v>0.12</v>
      </c>
      <c r="Y26" s="420">
        <v>0.06</v>
      </c>
      <c r="Z26" s="416">
        <v>0</v>
      </c>
      <c r="AA26" s="416">
        <v>0</v>
      </c>
      <c r="AB26" s="416">
        <v>0</v>
      </c>
      <c r="AC26" s="416">
        <v>0</v>
      </c>
      <c r="AD26" s="416">
        <v>0</v>
      </c>
      <c r="AE26" s="417">
        <f t="shared" si="0"/>
        <v>10.37</v>
      </c>
      <c r="AF26" s="710">
        <f t="shared" si="1"/>
        <v>10.714285714285698</v>
      </c>
      <c r="AG26" s="710">
        <f t="shared" si="2"/>
        <v>12.000000000000011</v>
      </c>
      <c r="AH26" s="710">
        <f t="shared" si="3"/>
        <v>13.636363636363647</v>
      </c>
      <c r="AI26" s="710">
        <f t="shared" si="4"/>
        <v>9.9999999999999858</v>
      </c>
      <c r="AJ26" s="710">
        <f t="shared" si="5"/>
        <v>11.111111111111116</v>
      </c>
      <c r="AK26" s="710">
        <f t="shared" si="6"/>
        <v>12.5</v>
      </c>
      <c r="AL26" s="710">
        <f t="shared" si="7"/>
        <v>12.28070175438598</v>
      </c>
      <c r="AM26" s="710">
        <f t="shared" si="8"/>
        <v>9.6153846153846025</v>
      </c>
      <c r="AN26" s="710">
        <f t="shared" si="9"/>
        <v>8.3333333333333481</v>
      </c>
      <c r="AO26" s="710">
        <f t="shared" si="10"/>
        <v>9.0909090909090828</v>
      </c>
      <c r="AP26" s="710">
        <f t="shared" si="11"/>
        <v>9.9999999999999858</v>
      </c>
      <c r="AQ26" s="710">
        <f t="shared" si="12"/>
        <v>11.111111111111116</v>
      </c>
      <c r="AR26" s="710">
        <f t="shared" si="13"/>
        <v>100</v>
      </c>
      <c r="AS26" s="710">
        <f t="shared" si="14"/>
        <v>0</v>
      </c>
      <c r="AT26" s="710">
        <f t="shared" si="15"/>
        <v>0</v>
      </c>
      <c r="AU26" s="710">
        <f t="shared" si="16"/>
        <v>0</v>
      </c>
      <c r="AV26" s="710">
        <f t="shared" si="17"/>
        <v>12.5</v>
      </c>
      <c r="AW26" s="710">
        <f t="shared" si="18"/>
        <v>14.285714285714279</v>
      </c>
      <c r="AX26" s="710">
        <f t="shared" si="19"/>
        <v>16.666666666666675</v>
      </c>
      <c r="AY26" s="710">
        <f t="shared" si="20"/>
        <v>100</v>
      </c>
      <c r="AZ26" s="710" t="str">
        <f t="shared" si="21"/>
        <v>n/a</v>
      </c>
      <c r="BA26" s="710" t="str">
        <f t="shared" si="22"/>
        <v>n/a</v>
      </c>
      <c r="BB26" s="710" t="str">
        <f t="shared" si="23"/>
        <v>n/a</v>
      </c>
      <c r="BC26" s="710" t="str">
        <f t="shared" si="24"/>
        <v>n/a</v>
      </c>
      <c r="BD26" s="710" t="str">
        <f t="shared" si="25"/>
        <v>n/a</v>
      </c>
      <c r="BE26" s="710">
        <f t="shared" si="26"/>
        <v>18.692279065963277</v>
      </c>
      <c r="BF26" s="175">
        <f t="shared" si="27"/>
        <v>28.184872499171785</v>
      </c>
    </row>
    <row r="27" spans="1:58" ht="11.25" customHeight="1" x14ac:dyDescent="0.25">
      <c r="A27" s="80" t="s">
        <v>1757</v>
      </c>
      <c r="B27" s="48" t="s">
        <v>1758</v>
      </c>
      <c r="C27" s="414">
        <v>1.04</v>
      </c>
      <c r="D27" s="414">
        <v>1</v>
      </c>
      <c r="E27" s="414">
        <v>0.84</v>
      </c>
      <c r="F27" s="414">
        <v>0.8</v>
      </c>
      <c r="G27" s="414">
        <v>0.76</v>
      </c>
      <c r="H27" s="414">
        <v>0.72</v>
      </c>
      <c r="I27" s="367">
        <v>0.68</v>
      </c>
      <c r="J27" s="367">
        <v>0.68</v>
      </c>
      <c r="K27" s="344">
        <v>0.68</v>
      </c>
      <c r="L27" s="344">
        <v>0.66</v>
      </c>
      <c r="M27" s="344">
        <v>0.62</v>
      </c>
      <c r="N27" s="344">
        <v>0.58000000000000007</v>
      </c>
      <c r="O27" s="32"/>
      <c r="P27" s="344">
        <v>0.54</v>
      </c>
      <c r="Q27" s="342">
        <v>0.5</v>
      </c>
      <c r="R27" s="32"/>
      <c r="S27" s="712">
        <v>0.48</v>
      </c>
      <c r="T27" s="756">
        <v>0.48</v>
      </c>
      <c r="U27" s="349">
        <v>0.45999999999999996</v>
      </c>
      <c r="V27" s="349">
        <v>0.42000000000000004</v>
      </c>
      <c r="W27" s="349">
        <v>0.38</v>
      </c>
      <c r="X27" s="349">
        <v>0.33</v>
      </c>
      <c r="Y27" s="349">
        <v>0.29000000000000004</v>
      </c>
      <c r="Z27" s="349">
        <v>0.23499999999999999</v>
      </c>
      <c r="AA27" s="349">
        <v>0.2</v>
      </c>
      <c r="AB27" s="386">
        <v>0</v>
      </c>
      <c r="AC27" s="386">
        <v>0</v>
      </c>
      <c r="AD27" s="386">
        <v>0</v>
      </c>
      <c r="AE27" s="417">
        <f t="shared" si="0"/>
        <v>13.375</v>
      </c>
      <c r="AF27" s="710">
        <f t="shared" si="1"/>
        <v>4.0000000000000036</v>
      </c>
      <c r="AG27" s="710">
        <f t="shared" si="2"/>
        <v>19.047619047619047</v>
      </c>
      <c r="AH27" s="710">
        <f t="shared" si="3"/>
        <v>4.9999999999999822</v>
      </c>
      <c r="AI27" s="710">
        <f t="shared" si="4"/>
        <v>5.2631578947368363</v>
      </c>
      <c r="AJ27" s="710">
        <f t="shared" si="5"/>
        <v>5.555555555555558</v>
      </c>
      <c r="AK27" s="710">
        <f t="shared" si="6"/>
        <v>5.8823529411764497</v>
      </c>
      <c r="AL27" s="710">
        <f t="shared" si="7"/>
        <v>0</v>
      </c>
      <c r="AM27" s="710">
        <f t="shared" si="8"/>
        <v>0</v>
      </c>
      <c r="AN27" s="710">
        <f t="shared" si="9"/>
        <v>3.0303030303030276</v>
      </c>
      <c r="AO27" s="710">
        <f t="shared" si="10"/>
        <v>6.4516129032258229</v>
      </c>
      <c r="AP27" s="710">
        <f t="shared" si="11"/>
        <v>6.8965517241379226</v>
      </c>
      <c r="AQ27" s="710">
        <f t="shared" si="12"/>
        <v>7.4074074074074181</v>
      </c>
      <c r="AR27" s="710">
        <f t="shared" si="13"/>
        <v>8.0000000000000071</v>
      </c>
      <c r="AS27" s="710">
        <f t="shared" si="14"/>
        <v>4.1666666666666741</v>
      </c>
      <c r="AT27" s="710">
        <f t="shared" si="15"/>
        <v>0</v>
      </c>
      <c r="AU27" s="710">
        <f t="shared" si="16"/>
        <v>4.3478260869565188</v>
      </c>
      <c r="AV27" s="710">
        <f t="shared" si="17"/>
        <v>9.5238095238095113</v>
      </c>
      <c r="AW27" s="710">
        <f t="shared" si="18"/>
        <v>10.526315789473696</v>
      </c>
      <c r="AX27" s="710">
        <f t="shared" si="19"/>
        <v>15.151515151515138</v>
      </c>
      <c r="AY27" s="710">
        <f t="shared" si="20"/>
        <v>13.793103448275845</v>
      </c>
      <c r="AZ27" s="710">
        <f t="shared" si="21"/>
        <v>23.404255319148959</v>
      </c>
      <c r="BA27" s="710">
        <f t="shared" si="22"/>
        <v>17.499999999999982</v>
      </c>
      <c r="BB27" s="710" t="str">
        <f t="shared" si="23"/>
        <v>n/a</v>
      </c>
      <c r="BC27" s="710" t="str">
        <f t="shared" si="24"/>
        <v>n/a</v>
      </c>
      <c r="BD27" s="710" t="str">
        <f t="shared" si="25"/>
        <v>n/a</v>
      </c>
      <c r="BE27" s="710">
        <f t="shared" si="26"/>
        <v>7.9521842040912905</v>
      </c>
      <c r="BF27" s="175">
        <f t="shared" si="27"/>
        <v>6.3041791433935526</v>
      </c>
    </row>
    <row r="28" spans="1:58" ht="11.25" customHeight="1" x14ac:dyDescent="0.25">
      <c r="A28" s="29" t="s">
        <v>886</v>
      </c>
      <c r="B28" s="17" t="s">
        <v>887</v>
      </c>
      <c r="C28" s="414">
        <v>1.48</v>
      </c>
      <c r="D28" s="414">
        <v>1.4</v>
      </c>
      <c r="E28" s="414">
        <v>1.36</v>
      </c>
      <c r="F28" s="414">
        <v>1.32</v>
      </c>
      <c r="G28" s="414">
        <v>1.28</v>
      </c>
      <c r="H28" s="414">
        <v>1.24</v>
      </c>
      <c r="I28" s="351">
        <v>1.2</v>
      </c>
      <c r="J28" s="351">
        <v>1.1599999999999999</v>
      </c>
      <c r="K28" s="414">
        <v>1.1200000000000001</v>
      </c>
      <c r="L28" s="414">
        <v>1.08</v>
      </c>
      <c r="M28" s="414">
        <v>1</v>
      </c>
      <c r="N28" s="414">
        <v>0.92</v>
      </c>
      <c r="O28" s="604"/>
      <c r="P28" s="414">
        <v>0.84</v>
      </c>
      <c r="Q28" s="350">
        <v>0.74</v>
      </c>
      <c r="R28" s="604"/>
      <c r="S28" s="419">
        <v>0.64</v>
      </c>
      <c r="T28" s="416">
        <v>0.6</v>
      </c>
      <c r="U28" s="420">
        <v>0.6</v>
      </c>
      <c r="V28" s="420">
        <v>0.54</v>
      </c>
      <c r="W28" s="420">
        <v>0.46</v>
      </c>
      <c r="X28" s="420">
        <v>0.34</v>
      </c>
      <c r="Y28" s="420">
        <v>0.23</v>
      </c>
      <c r="Z28" s="416">
        <v>0.21332000000000001</v>
      </c>
      <c r="AA28" s="416">
        <v>0.21332000000000001</v>
      </c>
      <c r="AB28" s="416">
        <v>0.21332000000000001</v>
      </c>
      <c r="AC28" s="416">
        <v>0.21332000000000001</v>
      </c>
      <c r="AD28" s="416">
        <v>0.21332000000000001</v>
      </c>
      <c r="AE28" s="417">
        <f t="shared" si="0"/>
        <v>20.616599999999998</v>
      </c>
      <c r="AF28" s="710">
        <f t="shared" si="1"/>
        <v>5.7142857142857162</v>
      </c>
      <c r="AG28" s="710">
        <f t="shared" si="2"/>
        <v>2.9411764705882248</v>
      </c>
      <c r="AH28" s="710">
        <f t="shared" si="3"/>
        <v>3.0303030303030276</v>
      </c>
      <c r="AI28" s="710">
        <f t="shared" si="4"/>
        <v>3.125</v>
      </c>
      <c r="AJ28" s="710">
        <f t="shared" si="5"/>
        <v>3.2258064516129004</v>
      </c>
      <c r="AK28" s="710">
        <f t="shared" si="6"/>
        <v>3.3333333333333437</v>
      </c>
      <c r="AL28" s="710">
        <f t="shared" si="7"/>
        <v>3.4482758620689724</v>
      </c>
      <c r="AM28" s="710">
        <f t="shared" si="8"/>
        <v>3.5714285714285587</v>
      </c>
      <c r="AN28" s="710">
        <f t="shared" si="9"/>
        <v>3.7037037037036979</v>
      </c>
      <c r="AO28" s="710">
        <f t="shared" si="10"/>
        <v>8.0000000000000071</v>
      </c>
      <c r="AP28" s="710">
        <f t="shared" si="11"/>
        <v>8.6956521739130377</v>
      </c>
      <c r="AQ28" s="710">
        <f t="shared" si="12"/>
        <v>9.5238095238095344</v>
      </c>
      <c r="AR28" s="710">
        <f t="shared" si="13"/>
        <v>13.513513513513509</v>
      </c>
      <c r="AS28" s="710">
        <f t="shared" si="14"/>
        <v>15.625</v>
      </c>
      <c r="AT28" s="710">
        <f t="shared" si="15"/>
        <v>6.6666666666666652</v>
      </c>
      <c r="AU28" s="710">
        <f t="shared" si="16"/>
        <v>0</v>
      </c>
      <c r="AV28" s="710">
        <f t="shared" si="17"/>
        <v>11.111111111111093</v>
      </c>
      <c r="AW28" s="710">
        <f t="shared" si="18"/>
        <v>17.391304347826097</v>
      </c>
      <c r="AX28" s="710">
        <f t="shared" si="19"/>
        <v>35.294117647058812</v>
      </c>
      <c r="AY28" s="710">
        <f t="shared" si="20"/>
        <v>47.826086956521749</v>
      </c>
      <c r="AZ28" s="710">
        <f t="shared" si="21"/>
        <v>7.8192387024188958</v>
      </c>
      <c r="BA28" s="710">
        <f t="shared" si="22"/>
        <v>0</v>
      </c>
      <c r="BB28" s="710">
        <f t="shared" si="23"/>
        <v>0</v>
      </c>
      <c r="BC28" s="710">
        <f t="shared" si="24"/>
        <v>0</v>
      </c>
      <c r="BD28" s="710">
        <f t="shared" si="25"/>
        <v>0</v>
      </c>
      <c r="BE28" s="710">
        <f t="shared" si="26"/>
        <v>8.5423925512065537</v>
      </c>
      <c r="BF28" s="175">
        <f t="shared" si="27"/>
        <v>11.212719272631011</v>
      </c>
    </row>
    <row r="29" spans="1:58" ht="11.25" customHeight="1" x14ac:dyDescent="0.25">
      <c r="A29" s="72" t="s">
        <v>424</v>
      </c>
      <c r="B29" s="17" t="s">
        <v>425</v>
      </c>
      <c r="C29" s="414">
        <v>2.96</v>
      </c>
      <c r="D29" s="414">
        <v>2.82</v>
      </c>
      <c r="E29" s="414">
        <v>2.74</v>
      </c>
      <c r="F29" s="414">
        <v>2.66</v>
      </c>
      <c r="G29" s="414">
        <v>2.5499999999999998</v>
      </c>
      <c r="H29" s="414">
        <v>2.4300000000000002</v>
      </c>
      <c r="I29" s="351">
        <v>2.2799999999999998</v>
      </c>
      <c r="J29" s="351">
        <v>2.1500000000000004</v>
      </c>
      <c r="K29" s="414">
        <v>2.0299999999999998</v>
      </c>
      <c r="L29" s="414">
        <v>1.37</v>
      </c>
      <c r="M29" s="414">
        <v>1.06</v>
      </c>
      <c r="N29" s="414">
        <v>0.96</v>
      </c>
      <c r="O29" s="604"/>
      <c r="P29" s="414">
        <v>0.81</v>
      </c>
      <c r="Q29" s="350">
        <v>0.7</v>
      </c>
      <c r="R29" s="604"/>
      <c r="S29" s="419">
        <v>0.63</v>
      </c>
      <c r="T29" s="420">
        <v>0.59</v>
      </c>
      <c r="U29" s="420">
        <v>0.54</v>
      </c>
      <c r="V29" s="420">
        <v>0.46</v>
      </c>
      <c r="W29" s="420">
        <v>0.38</v>
      </c>
      <c r="X29" s="420">
        <v>0.31</v>
      </c>
      <c r="Y29" s="420">
        <v>0.21</v>
      </c>
      <c r="Z29" s="416">
        <v>0</v>
      </c>
      <c r="AA29" s="416">
        <v>0</v>
      </c>
      <c r="AB29" s="416">
        <v>0</v>
      </c>
      <c r="AC29" s="416">
        <v>0</v>
      </c>
      <c r="AD29" s="416">
        <v>0</v>
      </c>
      <c r="AE29" s="417">
        <f t="shared" si="0"/>
        <v>30.64</v>
      </c>
      <c r="AF29" s="710">
        <f t="shared" si="1"/>
        <v>4.9645390070921946</v>
      </c>
      <c r="AG29" s="710">
        <f t="shared" si="2"/>
        <v>2.9197080291970767</v>
      </c>
      <c r="AH29" s="710">
        <f t="shared" si="3"/>
        <v>3.007518796992481</v>
      </c>
      <c r="AI29" s="710">
        <f t="shared" si="4"/>
        <v>4.3137254901960853</v>
      </c>
      <c r="AJ29" s="710">
        <f t="shared" si="5"/>
        <v>4.9382716049382491</v>
      </c>
      <c r="AK29" s="710">
        <f t="shared" si="6"/>
        <v>6.578947368421062</v>
      </c>
      <c r="AL29" s="710">
        <f t="shared" si="7"/>
        <v>6.0465116279069475</v>
      </c>
      <c r="AM29" s="710">
        <f t="shared" si="8"/>
        <v>5.9113300492611209</v>
      </c>
      <c r="AN29" s="710">
        <f t="shared" si="9"/>
        <v>48.17518248175179</v>
      </c>
      <c r="AO29" s="710">
        <f t="shared" si="10"/>
        <v>29.24528301886793</v>
      </c>
      <c r="AP29" s="710">
        <f t="shared" si="11"/>
        <v>10.416666666666675</v>
      </c>
      <c r="AQ29" s="710">
        <f t="shared" si="12"/>
        <v>18.518518518518512</v>
      </c>
      <c r="AR29" s="710">
        <f t="shared" si="13"/>
        <v>15.714285714285726</v>
      </c>
      <c r="AS29" s="710">
        <f t="shared" si="14"/>
        <v>11.111111111111093</v>
      </c>
      <c r="AT29" s="710">
        <f t="shared" si="15"/>
        <v>6.7796610169491567</v>
      </c>
      <c r="AU29" s="710">
        <f t="shared" si="16"/>
        <v>9.259259259259256</v>
      </c>
      <c r="AV29" s="710">
        <f t="shared" si="17"/>
        <v>17.391304347826097</v>
      </c>
      <c r="AW29" s="710">
        <f t="shared" si="18"/>
        <v>21.052631578947366</v>
      </c>
      <c r="AX29" s="710">
        <f t="shared" si="19"/>
        <v>22.580645161290324</v>
      </c>
      <c r="AY29" s="710">
        <f t="shared" si="20"/>
        <v>47.619047619047628</v>
      </c>
      <c r="AZ29" s="710" t="str">
        <f t="shared" si="21"/>
        <v>n/a</v>
      </c>
      <c r="BA29" s="710" t="str">
        <f t="shared" si="22"/>
        <v>n/a</v>
      </c>
      <c r="BB29" s="710" t="str">
        <f t="shared" si="23"/>
        <v>n/a</v>
      </c>
      <c r="BC29" s="710" t="str">
        <f t="shared" si="24"/>
        <v>n/a</v>
      </c>
      <c r="BD29" s="710" t="str">
        <f t="shared" si="25"/>
        <v>n/a</v>
      </c>
      <c r="BE29" s="710">
        <f t="shared" si="26"/>
        <v>14.827207423426339</v>
      </c>
      <c r="BF29" s="175">
        <f t="shared" si="27"/>
        <v>13.486595383526474</v>
      </c>
    </row>
    <row r="30" spans="1:58" ht="11.25" customHeight="1" x14ac:dyDescent="0.25">
      <c r="A30" s="29" t="s">
        <v>894</v>
      </c>
      <c r="B30" s="17" t="s">
        <v>895</v>
      </c>
      <c r="C30" s="414">
        <v>2.4</v>
      </c>
      <c r="D30" s="414">
        <v>2.2000000000000002</v>
      </c>
      <c r="E30" s="414">
        <v>2.04</v>
      </c>
      <c r="F30" s="414">
        <v>1.92</v>
      </c>
      <c r="G30" s="414">
        <v>1.8</v>
      </c>
      <c r="H30" s="414">
        <v>1.72</v>
      </c>
      <c r="I30" s="351">
        <v>1.64</v>
      </c>
      <c r="J30" s="351">
        <v>1.56</v>
      </c>
      <c r="K30" s="414">
        <v>1.52</v>
      </c>
      <c r="L30" s="414">
        <v>1.48</v>
      </c>
      <c r="M30" s="414">
        <v>1.44</v>
      </c>
      <c r="N30" s="414">
        <v>1.4</v>
      </c>
      <c r="O30" s="604"/>
      <c r="P30" s="414">
        <v>1.36</v>
      </c>
      <c r="Q30" s="350">
        <v>1.32</v>
      </c>
      <c r="R30" s="604"/>
      <c r="S30" s="353">
        <v>1.28</v>
      </c>
      <c r="T30" s="416">
        <v>1.28</v>
      </c>
      <c r="U30" s="420">
        <v>1.28</v>
      </c>
      <c r="V30" s="420">
        <v>1.24</v>
      </c>
      <c r="W30" s="420">
        <v>1.2</v>
      </c>
      <c r="X30" s="420">
        <v>1.1200000000000001</v>
      </c>
      <c r="Y30" s="420">
        <v>1</v>
      </c>
      <c r="Z30" s="420">
        <v>0.72</v>
      </c>
      <c r="AA30" s="420">
        <v>0.57999999999999996</v>
      </c>
      <c r="AB30" s="420">
        <v>0.52</v>
      </c>
      <c r="AC30" s="420">
        <v>0.46</v>
      </c>
      <c r="AD30" s="420">
        <v>0.4</v>
      </c>
      <c r="AE30" s="417">
        <f t="shared" si="0"/>
        <v>34.880000000000003</v>
      </c>
      <c r="AF30" s="710">
        <f t="shared" si="1"/>
        <v>9.0909090909090828</v>
      </c>
      <c r="AG30" s="710">
        <f t="shared" si="2"/>
        <v>7.8431372549019773</v>
      </c>
      <c r="AH30" s="710">
        <f t="shared" si="3"/>
        <v>6.25</v>
      </c>
      <c r="AI30" s="710">
        <f t="shared" si="4"/>
        <v>6.6666666666666652</v>
      </c>
      <c r="AJ30" s="710">
        <f t="shared" si="5"/>
        <v>4.6511627906976827</v>
      </c>
      <c r="AK30" s="710">
        <f t="shared" si="6"/>
        <v>4.8780487804878092</v>
      </c>
      <c r="AL30" s="710">
        <f t="shared" si="7"/>
        <v>5.12820512820511</v>
      </c>
      <c r="AM30" s="710">
        <f t="shared" si="8"/>
        <v>2.6315789473684292</v>
      </c>
      <c r="AN30" s="710">
        <f t="shared" si="9"/>
        <v>2.7027027027026973</v>
      </c>
      <c r="AO30" s="710">
        <f t="shared" si="10"/>
        <v>2.7777777777777901</v>
      </c>
      <c r="AP30" s="710">
        <f t="shared" si="11"/>
        <v>2.8571428571428692</v>
      </c>
      <c r="AQ30" s="710">
        <f t="shared" si="12"/>
        <v>2.9411764705882248</v>
      </c>
      <c r="AR30" s="710">
        <f t="shared" si="13"/>
        <v>3.0303030303030276</v>
      </c>
      <c r="AS30" s="710">
        <f t="shared" si="14"/>
        <v>3.125</v>
      </c>
      <c r="AT30" s="710">
        <f t="shared" si="15"/>
        <v>0</v>
      </c>
      <c r="AU30" s="710">
        <f t="shared" si="16"/>
        <v>0</v>
      </c>
      <c r="AV30" s="710">
        <f t="shared" si="17"/>
        <v>3.2258064516129004</v>
      </c>
      <c r="AW30" s="710">
        <f t="shared" si="18"/>
        <v>3.3333333333333437</v>
      </c>
      <c r="AX30" s="710">
        <f t="shared" si="19"/>
        <v>7.1428571428571397</v>
      </c>
      <c r="AY30" s="710">
        <f t="shared" si="20"/>
        <v>12.000000000000011</v>
      </c>
      <c r="AZ30" s="710">
        <f t="shared" si="21"/>
        <v>38.888888888888886</v>
      </c>
      <c r="BA30" s="710">
        <f t="shared" si="22"/>
        <v>24.137931034482762</v>
      </c>
      <c r="BB30" s="710">
        <f t="shared" si="23"/>
        <v>11.538461538461519</v>
      </c>
      <c r="BC30" s="710">
        <f t="shared" si="24"/>
        <v>13.043478260869556</v>
      </c>
      <c r="BD30" s="710">
        <f t="shared" si="25"/>
        <v>14.999999999999991</v>
      </c>
      <c r="BE30" s="710">
        <f t="shared" si="26"/>
        <v>7.7153827259302989</v>
      </c>
      <c r="BF30" s="175">
        <f t="shared" si="27"/>
        <v>8.4377979878817637</v>
      </c>
    </row>
    <row r="31" spans="1:58" ht="11.25" customHeight="1" x14ac:dyDescent="0.25">
      <c r="A31" s="27" t="s">
        <v>836</v>
      </c>
      <c r="B31" s="28" t="s">
        <v>837</v>
      </c>
      <c r="C31" s="414">
        <v>0.84</v>
      </c>
      <c r="D31" s="414">
        <v>0.8</v>
      </c>
      <c r="E31" s="414">
        <v>0.74</v>
      </c>
      <c r="F31" s="414">
        <v>0.64</v>
      </c>
      <c r="G31" s="414">
        <v>0.6</v>
      </c>
      <c r="H31" s="414">
        <v>0.52</v>
      </c>
      <c r="I31" s="351">
        <v>0.4</v>
      </c>
      <c r="J31" s="351">
        <v>0.3</v>
      </c>
      <c r="K31" s="359">
        <v>0.2</v>
      </c>
      <c r="L31" s="359">
        <v>0.16</v>
      </c>
      <c r="M31" s="359">
        <v>0.12</v>
      </c>
      <c r="N31" s="359">
        <v>7.4999999999999997E-2</v>
      </c>
      <c r="O31" s="654"/>
      <c r="P31" s="358">
        <v>0</v>
      </c>
      <c r="Q31" s="360">
        <v>0</v>
      </c>
      <c r="R31" s="654"/>
      <c r="S31" s="371">
        <v>0</v>
      </c>
      <c r="T31" s="362">
        <v>0</v>
      </c>
      <c r="U31" s="362">
        <v>0</v>
      </c>
      <c r="V31" s="362">
        <v>0</v>
      </c>
      <c r="W31" s="362">
        <v>0</v>
      </c>
      <c r="X31" s="362">
        <v>0</v>
      </c>
      <c r="Y31" s="362">
        <v>0</v>
      </c>
      <c r="Z31" s="362">
        <v>0</v>
      </c>
      <c r="AA31" s="362">
        <v>0</v>
      </c>
      <c r="AB31" s="362">
        <v>0</v>
      </c>
      <c r="AC31" s="362">
        <v>0</v>
      </c>
      <c r="AD31" s="362">
        <v>0</v>
      </c>
      <c r="AE31" s="417">
        <f t="shared" si="0"/>
        <v>5.3950000000000014</v>
      </c>
      <c r="AF31" s="710">
        <f t="shared" si="1"/>
        <v>4.9999999999999822</v>
      </c>
      <c r="AG31" s="710">
        <f t="shared" si="2"/>
        <v>8.1081081081081141</v>
      </c>
      <c r="AH31" s="710">
        <f t="shared" si="3"/>
        <v>15.625</v>
      </c>
      <c r="AI31" s="710">
        <f t="shared" si="4"/>
        <v>6.6666666666666652</v>
      </c>
      <c r="AJ31" s="710">
        <f t="shared" si="5"/>
        <v>15.384615384615374</v>
      </c>
      <c r="AK31" s="710">
        <f t="shared" si="6"/>
        <v>30.000000000000004</v>
      </c>
      <c r="AL31" s="710">
        <f t="shared" si="7"/>
        <v>33.33333333333335</v>
      </c>
      <c r="AM31" s="710">
        <f t="shared" si="8"/>
        <v>49.999999999999979</v>
      </c>
      <c r="AN31" s="710">
        <f t="shared" si="9"/>
        <v>25</v>
      </c>
      <c r="AO31" s="710">
        <f t="shared" si="10"/>
        <v>33.33333333333335</v>
      </c>
      <c r="AP31" s="710">
        <f t="shared" si="11"/>
        <v>60.000000000000007</v>
      </c>
      <c r="AQ31" s="710" t="str">
        <f t="shared" si="12"/>
        <v>n/a</v>
      </c>
      <c r="AR31" s="710" t="str">
        <f t="shared" si="13"/>
        <v>n/a</v>
      </c>
      <c r="AS31" s="710" t="str">
        <f t="shared" si="14"/>
        <v>n/a</v>
      </c>
      <c r="AT31" s="710" t="str">
        <f t="shared" si="15"/>
        <v>n/a</v>
      </c>
      <c r="AU31" s="710" t="str">
        <f t="shared" si="16"/>
        <v>n/a</v>
      </c>
      <c r="AV31" s="710" t="str">
        <f t="shared" si="17"/>
        <v>n/a</v>
      </c>
      <c r="AW31" s="710" t="str">
        <f t="shared" si="18"/>
        <v>n/a</v>
      </c>
      <c r="AX31" s="710" t="str">
        <f t="shared" si="19"/>
        <v>n/a</v>
      </c>
      <c r="AY31" s="710" t="str">
        <f t="shared" si="20"/>
        <v>n/a</v>
      </c>
      <c r="AZ31" s="710" t="str">
        <f t="shared" si="21"/>
        <v>n/a</v>
      </c>
      <c r="BA31" s="710" t="str">
        <f t="shared" si="22"/>
        <v>n/a</v>
      </c>
      <c r="BB31" s="710" t="str">
        <f t="shared" si="23"/>
        <v>n/a</v>
      </c>
      <c r="BC31" s="710" t="str">
        <f t="shared" si="24"/>
        <v>n/a</v>
      </c>
      <c r="BD31" s="710" t="str">
        <f t="shared" si="25"/>
        <v>n/a</v>
      </c>
      <c r="BE31" s="710">
        <f t="shared" si="26"/>
        <v>25.6773688023688</v>
      </c>
      <c r="BF31" s="175">
        <f t="shared" si="27"/>
        <v>17.918245295090955</v>
      </c>
    </row>
    <row r="32" spans="1:58" ht="11.25" customHeight="1" x14ac:dyDescent="0.25">
      <c r="A32" s="29" t="s">
        <v>388</v>
      </c>
      <c r="B32" s="17" t="s">
        <v>389</v>
      </c>
      <c r="C32" s="414">
        <v>1.605</v>
      </c>
      <c r="D32" s="414">
        <v>1.595</v>
      </c>
      <c r="E32" s="414">
        <v>1.575</v>
      </c>
      <c r="F32" s="414">
        <v>1.5549999999999999</v>
      </c>
      <c r="G32" s="414">
        <v>1.5225</v>
      </c>
      <c r="H32" s="414">
        <v>1.4375</v>
      </c>
      <c r="I32" s="351">
        <v>1.325</v>
      </c>
      <c r="J32" s="351">
        <v>1.2649999999999999</v>
      </c>
      <c r="K32" s="414">
        <v>1.2050000000000001</v>
      </c>
      <c r="L32" s="414">
        <v>1.145</v>
      </c>
      <c r="M32" s="414">
        <v>1.0649999999999999</v>
      </c>
      <c r="N32" s="414">
        <v>0.96</v>
      </c>
      <c r="O32" s="604"/>
      <c r="P32" s="414">
        <v>0.77500000000000002</v>
      </c>
      <c r="Q32" s="350">
        <v>0.63500000000000001</v>
      </c>
      <c r="R32" s="604"/>
      <c r="S32" s="419">
        <v>0.56000000000000005</v>
      </c>
      <c r="T32" s="420">
        <v>0.5</v>
      </c>
      <c r="U32" s="420">
        <v>0.48</v>
      </c>
      <c r="V32" s="420">
        <v>0.42</v>
      </c>
      <c r="W32" s="420">
        <v>0.34499999999999997</v>
      </c>
      <c r="X32" s="420">
        <v>0.31</v>
      </c>
      <c r="Y32" s="420">
        <v>0.29249999999999998</v>
      </c>
      <c r="Z32" s="420">
        <v>0.28249999999999997</v>
      </c>
      <c r="AA32" s="420">
        <v>0.27</v>
      </c>
      <c r="AB32" s="416">
        <v>0.26</v>
      </c>
      <c r="AC32" s="420">
        <v>0.23</v>
      </c>
      <c r="AD32" s="416">
        <v>0.2</v>
      </c>
      <c r="AE32" s="417">
        <f t="shared" si="0"/>
        <v>21.814999999999998</v>
      </c>
      <c r="AF32" s="710">
        <f t="shared" si="1"/>
        <v>0.62695924764890609</v>
      </c>
      <c r="AG32" s="710">
        <f t="shared" si="2"/>
        <v>1.2698412698412653</v>
      </c>
      <c r="AH32" s="710">
        <f t="shared" si="3"/>
        <v>1.2861736334405238</v>
      </c>
      <c r="AI32" s="710">
        <f t="shared" si="4"/>
        <v>2.1346469622331776</v>
      </c>
      <c r="AJ32" s="710">
        <f t="shared" si="5"/>
        <v>5.913043478260871</v>
      </c>
      <c r="AK32" s="710">
        <f t="shared" si="6"/>
        <v>8.4905660377358583</v>
      </c>
      <c r="AL32" s="710">
        <f t="shared" si="7"/>
        <v>4.743083003952564</v>
      </c>
      <c r="AM32" s="710">
        <f t="shared" si="8"/>
        <v>4.9792531120331773</v>
      </c>
      <c r="AN32" s="710">
        <f t="shared" si="9"/>
        <v>5.2401746724890952</v>
      </c>
      <c r="AO32" s="710">
        <f t="shared" si="10"/>
        <v>7.5117370892018753</v>
      </c>
      <c r="AP32" s="710">
        <f t="shared" si="11"/>
        <v>10.9375</v>
      </c>
      <c r="AQ32" s="710">
        <f t="shared" si="12"/>
        <v>23.870967741935466</v>
      </c>
      <c r="AR32" s="710">
        <f t="shared" si="13"/>
        <v>22.047244094488192</v>
      </c>
      <c r="AS32" s="710">
        <f t="shared" si="14"/>
        <v>13.392857142857139</v>
      </c>
      <c r="AT32" s="710">
        <f t="shared" si="15"/>
        <v>12.000000000000011</v>
      </c>
      <c r="AU32" s="710">
        <f t="shared" si="16"/>
        <v>4.1666666666666741</v>
      </c>
      <c r="AV32" s="710">
        <f t="shared" si="17"/>
        <v>14.285714285714279</v>
      </c>
      <c r="AW32" s="710">
        <f t="shared" si="18"/>
        <v>21.739130434782616</v>
      </c>
      <c r="AX32" s="710">
        <f t="shared" si="19"/>
        <v>11.290322580645151</v>
      </c>
      <c r="AY32" s="710">
        <f t="shared" si="20"/>
        <v>5.9829059829059839</v>
      </c>
      <c r="AZ32" s="710">
        <f t="shared" si="21"/>
        <v>3.539823008849563</v>
      </c>
      <c r="BA32" s="710">
        <f t="shared" si="22"/>
        <v>4.6296296296296058</v>
      </c>
      <c r="BB32" s="710">
        <f t="shared" si="23"/>
        <v>3.8461538461538547</v>
      </c>
      <c r="BC32" s="710">
        <f t="shared" si="24"/>
        <v>13.043478260869556</v>
      </c>
      <c r="BD32" s="710">
        <f t="shared" si="25"/>
        <v>14.999999999999991</v>
      </c>
      <c r="BE32" s="710">
        <f t="shared" si="26"/>
        <v>8.8787148872934178</v>
      </c>
      <c r="BF32" s="175">
        <f t="shared" si="27"/>
        <v>6.6949795519009516</v>
      </c>
    </row>
    <row r="33" spans="1:58" ht="11.25" customHeight="1" x14ac:dyDescent="0.25">
      <c r="A33" s="29" t="s">
        <v>844</v>
      </c>
      <c r="B33" s="17" t="s">
        <v>845</v>
      </c>
      <c r="C33" s="414">
        <v>2.82</v>
      </c>
      <c r="D33" s="414">
        <v>2.71</v>
      </c>
      <c r="E33" s="414">
        <v>2.6</v>
      </c>
      <c r="F33" s="414">
        <v>2.52</v>
      </c>
      <c r="G33" s="414">
        <v>2.4700000000000002</v>
      </c>
      <c r="H33" s="414">
        <v>2.35</v>
      </c>
      <c r="I33" s="351">
        <v>2.2400000000000002</v>
      </c>
      <c r="J33" s="351">
        <v>2.14</v>
      </c>
      <c r="K33" s="414">
        <v>2.08</v>
      </c>
      <c r="L33" s="414">
        <v>2.02</v>
      </c>
      <c r="M33" s="414">
        <v>1.96</v>
      </c>
      <c r="N33" s="414">
        <v>1.9</v>
      </c>
      <c r="O33" s="604"/>
      <c r="P33" s="414">
        <v>1.84</v>
      </c>
      <c r="Q33" s="350">
        <v>1.78</v>
      </c>
      <c r="R33" s="604"/>
      <c r="S33" s="353">
        <v>1.76</v>
      </c>
      <c r="T33" s="420">
        <v>1.76</v>
      </c>
      <c r="U33" s="420">
        <v>1.72</v>
      </c>
      <c r="V33" s="420">
        <v>1.64</v>
      </c>
      <c r="W33" s="420">
        <v>1.45</v>
      </c>
      <c r="X33" s="420">
        <v>1.2450000000000001</v>
      </c>
      <c r="Y33" s="420">
        <v>1.149</v>
      </c>
      <c r="Z33" s="420">
        <v>1.1319999999999999</v>
      </c>
      <c r="AA33" s="420">
        <v>1.1000000000000001</v>
      </c>
      <c r="AB33" s="416">
        <v>1.0720000000000001</v>
      </c>
      <c r="AC33" s="420">
        <v>1.0720000000000001</v>
      </c>
      <c r="AD33" s="420">
        <v>1.0590000000000002</v>
      </c>
      <c r="AE33" s="417">
        <f t="shared" si="0"/>
        <v>47.588999999999999</v>
      </c>
      <c r="AF33" s="710">
        <f t="shared" si="1"/>
        <v>4.0590405904058935</v>
      </c>
      <c r="AG33" s="710">
        <f t="shared" si="2"/>
        <v>4.2307692307692157</v>
      </c>
      <c r="AH33" s="710">
        <f t="shared" si="3"/>
        <v>3.1746031746031855</v>
      </c>
      <c r="AI33" s="710">
        <f t="shared" si="4"/>
        <v>2.0242914979756943</v>
      </c>
      <c r="AJ33" s="710">
        <f t="shared" si="5"/>
        <v>5.1063829787234116</v>
      </c>
      <c r="AK33" s="710">
        <f t="shared" si="6"/>
        <v>4.9107142857142794</v>
      </c>
      <c r="AL33" s="710">
        <f t="shared" si="7"/>
        <v>4.6728971962616939</v>
      </c>
      <c r="AM33" s="710">
        <f t="shared" si="8"/>
        <v>2.8846153846153966</v>
      </c>
      <c r="AN33" s="710">
        <f t="shared" si="9"/>
        <v>2.9702970297029729</v>
      </c>
      <c r="AO33" s="710">
        <f t="shared" si="10"/>
        <v>3.0612244897959107</v>
      </c>
      <c r="AP33" s="710">
        <f t="shared" si="11"/>
        <v>3.1578947368421151</v>
      </c>
      <c r="AQ33" s="710">
        <f t="shared" si="12"/>
        <v>3.2608695652173836</v>
      </c>
      <c r="AR33" s="710">
        <f t="shared" si="13"/>
        <v>3.3707865168539408</v>
      </c>
      <c r="AS33" s="710">
        <f t="shared" si="14"/>
        <v>1.1363636363636465</v>
      </c>
      <c r="AT33" s="710">
        <f t="shared" si="15"/>
        <v>0</v>
      </c>
      <c r="AU33" s="710">
        <f t="shared" si="16"/>
        <v>2.3255813953488413</v>
      </c>
      <c r="AV33" s="710">
        <f t="shared" si="17"/>
        <v>4.8780487804878092</v>
      </c>
      <c r="AW33" s="710">
        <f t="shared" si="18"/>
        <v>13.103448275862073</v>
      </c>
      <c r="AX33" s="710">
        <f t="shared" si="19"/>
        <v>16.465863453815246</v>
      </c>
      <c r="AY33" s="710">
        <f t="shared" si="20"/>
        <v>8.3550913838120078</v>
      </c>
      <c r="AZ33" s="710">
        <f t="shared" si="21"/>
        <v>1.5017667844523075</v>
      </c>
      <c r="BA33" s="710">
        <f t="shared" si="22"/>
        <v>2.9090909090908834</v>
      </c>
      <c r="BB33" s="710">
        <f t="shared" si="23"/>
        <v>2.6119402985074647</v>
      </c>
      <c r="BC33" s="710">
        <f t="shared" si="24"/>
        <v>0</v>
      </c>
      <c r="BD33" s="710">
        <f t="shared" si="25"/>
        <v>1.227573182247399</v>
      </c>
      <c r="BE33" s="710">
        <f t="shared" si="26"/>
        <v>4.0559661910987508</v>
      </c>
      <c r="BF33" s="175">
        <f t="shared" si="27"/>
        <v>3.7078922820539502</v>
      </c>
    </row>
    <row r="34" spans="1:58" ht="11.25" customHeight="1" x14ac:dyDescent="0.25">
      <c r="A34" s="681" t="s">
        <v>3706</v>
      </c>
      <c r="B34" s="28" t="s">
        <v>3365</v>
      </c>
      <c r="C34" s="414">
        <v>1.04</v>
      </c>
      <c r="D34" s="414">
        <v>0.88</v>
      </c>
      <c r="E34" s="414">
        <v>0.72</v>
      </c>
      <c r="F34" s="414">
        <v>0.56000000000000005</v>
      </c>
      <c r="G34" s="414">
        <v>0.52</v>
      </c>
      <c r="H34" s="414">
        <v>0.48</v>
      </c>
      <c r="I34" s="351">
        <v>0.44</v>
      </c>
      <c r="J34" s="356">
        <v>0.4</v>
      </c>
      <c r="K34" s="414">
        <v>0.36</v>
      </c>
      <c r="L34" s="414">
        <v>0.32</v>
      </c>
      <c r="M34" s="352">
        <v>0.28000000000000003</v>
      </c>
      <c r="N34" s="414">
        <v>0.28000000000000003</v>
      </c>
      <c r="O34" s="604"/>
      <c r="P34" s="352">
        <v>0.24</v>
      </c>
      <c r="Q34" s="418">
        <v>0.24</v>
      </c>
      <c r="R34" s="604"/>
      <c r="S34" s="353">
        <v>0.24</v>
      </c>
      <c r="T34" s="416">
        <v>0.24</v>
      </c>
      <c r="U34" s="416">
        <v>0.24</v>
      </c>
      <c r="V34" s="381">
        <v>0.24</v>
      </c>
      <c r="W34" s="381">
        <v>0.24</v>
      </c>
      <c r="X34" s="381">
        <v>0.24</v>
      </c>
      <c r="Y34" s="381">
        <v>0.24</v>
      </c>
      <c r="Z34" s="381">
        <v>0.24</v>
      </c>
      <c r="AA34" s="416">
        <v>0.24</v>
      </c>
      <c r="AB34" s="381">
        <v>0.24</v>
      </c>
      <c r="AC34" s="416">
        <v>0.24</v>
      </c>
      <c r="AD34" s="420">
        <v>0.34</v>
      </c>
      <c r="AE34" s="417">
        <f t="shared" si="0"/>
        <v>9.7400000000000038</v>
      </c>
      <c r="AF34" s="710">
        <f t="shared" si="1"/>
        <v>18.181818181818187</v>
      </c>
      <c r="AG34" s="710">
        <f t="shared" si="2"/>
        <v>22.222222222222232</v>
      </c>
      <c r="AH34" s="710">
        <f t="shared" si="3"/>
        <v>28.571428571428559</v>
      </c>
      <c r="AI34" s="710">
        <f t="shared" si="4"/>
        <v>7.6923076923077094</v>
      </c>
      <c r="AJ34" s="710">
        <f t="shared" si="5"/>
        <v>8.3333333333333481</v>
      </c>
      <c r="AK34" s="710">
        <f t="shared" si="6"/>
        <v>9.0909090909090828</v>
      </c>
      <c r="AL34" s="710">
        <f t="shared" si="7"/>
        <v>9.9999999999999858</v>
      </c>
      <c r="AM34" s="710">
        <f t="shared" si="8"/>
        <v>11.111111111111116</v>
      </c>
      <c r="AN34" s="710">
        <f t="shared" si="9"/>
        <v>12.5</v>
      </c>
      <c r="AO34" s="710">
        <f t="shared" si="10"/>
        <v>14.285714285714279</v>
      </c>
      <c r="AP34" s="710">
        <f t="shared" si="11"/>
        <v>0</v>
      </c>
      <c r="AQ34" s="710">
        <f t="shared" si="12"/>
        <v>16.666666666666675</v>
      </c>
      <c r="AR34" s="710">
        <f t="shared" si="13"/>
        <v>0</v>
      </c>
      <c r="AS34" s="710">
        <f t="shared" si="14"/>
        <v>0</v>
      </c>
      <c r="AT34" s="710">
        <f t="shared" si="15"/>
        <v>0</v>
      </c>
      <c r="AU34" s="710">
        <f t="shared" si="16"/>
        <v>0</v>
      </c>
      <c r="AV34" s="710">
        <f t="shared" si="17"/>
        <v>0</v>
      </c>
      <c r="AW34" s="710">
        <f t="shared" si="18"/>
        <v>0</v>
      </c>
      <c r="AX34" s="710">
        <f t="shared" si="19"/>
        <v>0</v>
      </c>
      <c r="AY34" s="710">
        <f t="shared" si="20"/>
        <v>0</v>
      </c>
      <c r="AZ34" s="710">
        <f t="shared" si="21"/>
        <v>0</v>
      </c>
      <c r="BA34" s="710">
        <f t="shared" si="22"/>
        <v>0</v>
      </c>
      <c r="BB34" s="710">
        <f t="shared" si="23"/>
        <v>0</v>
      </c>
      <c r="BC34" s="710">
        <f t="shared" si="24"/>
        <v>0</v>
      </c>
      <c r="BD34" s="710">
        <f t="shared" si="25"/>
        <v>-29.411764705882359</v>
      </c>
      <c r="BE34" s="710">
        <f t="shared" si="26"/>
        <v>5.1697498579851526</v>
      </c>
      <c r="BF34" s="175">
        <f t="shared" si="27"/>
        <v>11.012215069137556</v>
      </c>
    </row>
    <row r="35" spans="1:58" ht="11.25" customHeight="1" x14ac:dyDescent="0.25">
      <c r="A35" s="29" t="s">
        <v>846</v>
      </c>
      <c r="B35" s="17" t="s">
        <v>847</v>
      </c>
      <c r="C35" s="414">
        <v>3.65</v>
      </c>
      <c r="D35" s="414">
        <v>3.52</v>
      </c>
      <c r="E35" s="414">
        <v>3.36</v>
      </c>
      <c r="F35" s="414">
        <v>2.97</v>
      </c>
      <c r="G35" s="414">
        <v>2.12</v>
      </c>
      <c r="H35" s="414">
        <v>1.96</v>
      </c>
      <c r="I35" s="351">
        <v>1.75</v>
      </c>
      <c r="J35" s="419">
        <v>1.44</v>
      </c>
      <c r="K35" s="414">
        <v>1.29</v>
      </c>
      <c r="L35" s="414">
        <v>1.18</v>
      </c>
      <c r="M35" s="414">
        <v>1.1200000000000001</v>
      </c>
      <c r="N35" s="414">
        <v>1</v>
      </c>
      <c r="O35" s="604"/>
      <c r="P35" s="414">
        <v>0.88</v>
      </c>
      <c r="Q35" s="350">
        <v>0.84</v>
      </c>
      <c r="R35" s="604"/>
      <c r="S35" s="353">
        <v>0.8</v>
      </c>
      <c r="T35" s="416">
        <v>0.8</v>
      </c>
      <c r="U35" s="420">
        <v>1.64</v>
      </c>
      <c r="V35" s="420">
        <v>1.52</v>
      </c>
      <c r="W35" s="420">
        <v>1.4</v>
      </c>
      <c r="X35" s="420">
        <v>1.28</v>
      </c>
      <c r="Y35" s="420">
        <v>1.1200000000000001</v>
      </c>
      <c r="Z35" s="420">
        <v>0.92</v>
      </c>
      <c r="AA35" s="420">
        <v>0.84</v>
      </c>
      <c r="AB35" s="420">
        <v>0.76</v>
      </c>
      <c r="AC35" s="420">
        <v>0.68</v>
      </c>
      <c r="AD35" s="420">
        <v>0.6</v>
      </c>
      <c r="AE35" s="417">
        <f t="shared" si="0"/>
        <v>39.440000000000005</v>
      </c>
      <c r="AF35" s="710">
        <f t="shared" si="1"/>
        <v>3.6931818181818121</v>
      </c>
      <c r="AG35" s="710">
        <f t="shared" si="2"/>
        <v>4.7619047619047672</v>
      </c>
      <c r="AH35" s="710">
        <f t="shared" si="3"/>
        <v>13.131313131313128</v>
      </c>
      <c r="AI35" s="710">
        <f t="shared" si="4"/>
        <v>40.094339622641506</v>
      </c>
      <c r="AJ35" s="710">
        <f t="shared" si="5"/>
        <v>8.163265306122458</v>
      </c>
      <c r="AK35" s="710">
        <f t="shared" si="6"/>
        <v>11.999999999999989</v>
      </c>
      <c r="AL35" s="710">
        <f t="shared" si="7"/>
        <v>21.527777777777789</v>
      </c>
      <c r="AM35" s="710">
        <f t="shared" si="8"/>
        <v>11.627906976744185</v>
      </c>
      <c r="AN35" s="710">
        <f t="shared" si="9"/>
        <v>9.3220338983051043</v>
      </c>
      <c r="AO35" s="710">
        <f t="shared" si="10"/>
        <v>5.3571428571428381</v>
      </c>
      <c r="AP35" s="710">
        <f t="shared" si="11"/>
        <v>12.000000000000011</v>
      </c>
      <c r="AQ35" s="710">
        <f t="shared" si="12"/>
        <v>13.636363636363647</v>
      </c>
      <c r="AR35" s="710">
        <f t="shared" si="13"/>
        <v>4.7619047619047672</v>
      </c>
      <c r="AS35" s="710">
        <f t="shared" si="14"/>
        <v>4.9999999999999822</v>
      </c>
      <c r="AT35" s="710">
        <f t="shared" si="15"/>
        <v>0</v>
      </c>
      <c r="AU35" s="710">
        <f t="shared" si="16"/>
        <v>-51.219512195121951</v>
      </c>
      <c r="AV35" s="710">
        <f t="shared" si="17"/>
        <v>7.8947368421052655</v>
      </c>
      <c r="AW35" s="710">
        <f t="shared" si="18"/>
        <v>8.5714285714285854</v>
      </c>
      <c r="AX35" s="710">
        <f t="shared" si="19"/>
        <v>9.375</v>
      </c>
      <c r="AY35" s="710">
        <f t="shared" si="20"/>
        <v>14.285714285714279</v>
      </c>
      <c r="AZ35" s="710">
        <f t="shared" si="21"/>
        <v>21.739130434782616</v>
      </c>
      <c r="BA35" s="710">
        <f t="shared" si="22"/>
        <v>9.5238095238095344</v>
      </c>
      <c r="BB35" s="710">
        <f t="shared" si="23"/>
        <v>10.526315789473673</v>
      </c>
      <c r="BC35" s="710">
        <f t="shared" si="24"/>
        <v>11.764705882352944</v>
      </c>
      <c r="BD35" s="710">
        <f t="shared" si="25"/>
        <v>13.333333333333353</v>
      </c>
      <c r="BE35" s="710">
        <f t="shared" si="26"/>
        <v>8.8348718806512121</v>
      </c>
      <c r="BF35" s="175">
        <f t="shared" si="27"/>
        <v>14.732243024077286</v>
      </c>
    </row>
    <row r="36" spans="1:58" ht="11.25" customHeight="1" x14ac:dyDescent="0.25">
      <c r="A36" s="29" t="s">
        <v>3235</v>
      </c>
      <c r="B36" s="17" t="s">
        <v>3236</v>
      </c>
      <c r="C36" s="414">
        <v>1.92</v>
      </c>
      <c r="D36" s="414">
        <v>1.8</v>
      </c>
      <c r="E36" s="414">
        <v>1.64</v>
      </c>
      <c r="F36" s="414">
        <v>1.44</v>
      </c>
      <c r="G36" s="414">
        <v>1.28</v>
      </c>
      <c r="H36" s="414">
        <v>1.08</v>
      </c>
      <c r="I36" s="351">
        <v>0.84</v>
      </c>
      <c r="J36" s="417">
        <v>0.64</v>
      </c>
      <c r="K36" s="414">
        <v>0.48</v>
      </c>
      <c r="L36" s="414">
        <v>0.4</v>
      </c>
      <c r="M36" s="414">
        <v>0.32</v>
      </c>
      <c r="N36" s="380">
        <v>0</v>
      </c>
      <c r="O36" s="604"/>
      <c r="P36" s="352">
        <v>0</v>
      </c>
      <c r="Q36" s="418">
        <v>0</v>
      </c>
      <c r="R36" s="604"/>
      <c r="S36" s="353">
        <v>0</v>
      </c>
      <c r="T36" s="416">
        <v>0</v>
      </c>
      <c r="U36" s="416">
        <v>0</v>
      </c>
      <c r="V36" s="416">
        <v>0</v>
      </c>
      <c r="W36" s="416">
        <v>0</v>
      </c>
      <c r="X36" s="416">
        <v>0</v>
      </c>
      <c r="Y36" s="416">
        <v>0</v>
      </c>
      <c r="Z36" s="416">
        <v>0</v>
      </c>
      <c r="AA36" s="416">
        <v>0</v>
      </c>
      <c r="AB36" s="416">
        <v>0</v>
      </c>
      <c r="AC36" s="416">
        <v>0</v>
      </c>
      <c r="AD36" s="416">
        <v>0</v>
      </c>
      <c r="AE36" s="417">
        <f t="shared" si="0"/>
        <v>11.84</v>
      </c>
      <c r="AF36" s="710">
        <f t="shared" si="1"/>
        <v>6.6666666666666652</v>
      </c>
      <c r="AG36" s="710">
        <f t="shared" si="2"/>
        <v>9.7560975609756184</v>
      </c>
      <c r="AH36" s="710">
        <f t="shared" si="3"/>
        <v>13.888888888888884</v>
      </c>
      <c r="AI36" s="710">
        <f t="shared" si="4"/>
        <v>12.5</v>
      </c>
      <c r="AJ36" s="710">
        <f t="shared" si="5"/>
        <v>18.518518518518512</v>
      </c>
      <c r="AK36" s="710">
        <f t="shared" si="6"/>
        <v>28.57142857142858</v>
      </c>
      <c r="AL36" s="710">
        <f t="shared" si="7"/>
        <v>31.25</v>
      </c>
      <c r="AM36" s="710">
        <f t="shared" si="8"/>
        <v>33.33333333333335</v>
      </c>
      <c r="AN36" s="710">
        <f t="shared" si="9"/>
        <v>19.999999999999996</v>
      </c>
      <c r="AO36" s="710">
        <f t="shared" si="10"/>
        <v>25</v>
      </c>
      <c r="AP36" s="710" t="str">
        <f t="shared" si="11"/>
        <v>n/a</v>
      </c>
      <c r="AQ36" s="710" t="str">
        <f t="shared" si="12"/>
        <v>n/a</v>
      </c>
      <c r="AR36" s="710" t="str">
        <f t="shared" si="13"/>
        <v>n/a</v>
      </c>
      <c r="AS36" s="710" t="str">
        <f t="shared" si="14"/>
        <v>n/a</v>
      </c>
      <c r="AT36" s="710" t="str">
        <f t="shared" si="15"/>
        <v>n/a</v>
      </c>
      <c r="AU36" s="710" t="str">
        <f t="shared" si="16"/>
        <v>n/a</v>
      </c>
      <c r="AV36" s="710" t="str">
        <f t="shared" si="17"/>
        <v>n/a</v>
      </c>
      <c r="AW36" s="710" t="str">
        <f t="shared" si="18"/>
        <v>n/a</v>
      </c>
      <c r="AX36" s="710" t="str">
        <f t="shared" si="19"/>
        <v>n/a</v>
      </c>
      <c r="AY36" s="710" t="str">
        <f t="shared" si="20"/>
        <v>n/a</v>
      </c>
      <c r="AZ36" s="710" t="str">
        <f t="shared" si="21"/>
        <v>n/a</v>
      </c>
      <c r="BA36" s="710" t="str">
        <f t="shared" si="22"/>
        <v>n/a</v>
      </c>
      <c r="BB36" s="710" t="str">
        <f t="shared" si="23"/>
        <v>n/a</v>
      </c>
      <c r="BC36" s="710" t="str">
        <f t="shared" si="24"/>
        <v>n/a</v>
      </c>
      <c r="BD36" s="710" t="str">
        <f t="shared" si="25"/>
        <v>n/a</v>
      </c>
      <c r="BE36" s="710">
        <f t="shared" si="26"/>
        <v>19.94849335398116</v>
      </c>
      <c r="BF36" s="175">
        <f t="shared" si="27"/>
        <v>9.3171819627168428</v>
      </c>
    </row>
    <row r="37" spans="1:58" ht="11.25" customHeight="1" x14ac:dyDescent="0.25">
      <c r="A37" s="394" t="s">
        <v>3933</v>
      </c>
      <c r="B37" s="17" t="s">
        <v>3921</v>
      </c>
      <c r="C37" s="414">
        <v>0.78</v>
      </c>
      <c r="D37" s="414">
        <v>0.74</v>
      </c>
      <c r="E37" s="414">
        <v>0.68</v>
      </c>
      <c r="F37" s="414">
        <v>0.62</v>
      </c>
      <c r="G37" s="414">
        <v>0.6</v>
      </c>
      <c r="H37" s="414">
        <v>0.56000000000000005</v>
      </c>
      <c r="I37" s="351">
        <v>0.51</v>
      </c>
      <c r="J37" s="417">
        <v>0.47</v>
      </c>
      <c r="K37" s="414">
        <v>0.44</v>
      </c>
      <c r="L37" s="414">
        <v>0.41000000000000003</v>
      </c>
      <c r="M37" s="414">
        <v>0.37000000000000005</v>
      </c>
      <c r="N37" s="414">
        <v>0.33333333333333331</v>
      </c>
      <c r="O37" s="351"/>
      <c r="P37" s="414">
        <v>0.31</v>
      </c>
      <c r="Q37" s="350">
        <v>0.29333333333333333</v>
      </c>
      <c r="R37" s="351"/>
      <c r="S37" s="350">
        <v>0.28999999999999998</v>
      </c>
      <c r="T37" s="372">
        <v>0.27999999999999997</v>
      </c>
      <c r="U37" s="420">
        <v>0.25</v>
      </c>
      <c r="V37" s="420">
        <v>0.23166666666666666</v>
      </c>
      <c r="W37" s="420">
        <v>0.20666666666666667</v>
      </c>
      <c r="X37" s="420">
        <v>0.18833333333333335</v>
      </c>
      <c r="Y37" s="420">
        <v>0.17166666666666666</v>
      </c>
      <c r="Z37" s="420">
        <v>0.15333333333333332</v>
      </c>
      <c r="AA37" s="420">
        <v>0.13999999999999999</v>
      </c>
      <c r="AB37" s="420">
        <v>0.12666666666666668</v>
      </c>
      <c r="AC37" s="420">
        <v>0.11166666666666666</v>
      </c>
      <c r="AD37" s="420">
        <v>9.9999999999999992E-2</v>
      </c>
      <c r="AE37" s="417">
        <f t="shared" si="0"/>
        <v>9.3666666666666654</v>
      </c>
      <c r="AF37" s="710">
        <f t="shared" si="1"/>
        <v>5.4054054054054168</v>
      </c>
      <c r="AG37" s="710">
        <f t="shared" si="2"/>
        <v>8.8235294117646959</v>
      </c>
      <c r="AH37" s="710">
        <f t="shared" si="3"/>
        <v>9.6774193548387224</v>
      </c>
      <c r="AI37" s="710">
        <f t="shared" si="4"/>
        <v>3.3333333333333437</v>
      </c>
      <c r="AJ37" s="710">
        <f t="shared" si="5"/>
        <v>7.1428571428571397</v>
      </c>
      <c r="AK37" s="710">
        <f t="shared" si="6"/>
        <v>9.8039215686274606</v>
      </c>
      <c r="AL37" s="710">
        <f t="shared" si="7"/>
        <v>8.5106382978723527</v>
      </c>
      <c r="AM37" s="710">
        <f t="shared" si="8"/>
        <v>6.8181818181818121</v>
      </c>
      <c r="AN37" s="710">
        <f t="shared" si="9"/>
        <v>7.3170731707316916</v>
      </c>
      <c r="AO37" s="710">
        <f t="shared" si="10"/>
        <v>10.810810810810811</v>
      </c>
      <c r="AP37" s="710">
        <f t="shared" si="11"/>
        <v>11.000000000000032</v>
      </c>
      <c r="AQ37" s="710">
        <f t="shared" si="12"/>
        <v>7.5268817204301008</v>
      </c>
      <c r="AR37" s="710">
        <f t="shared" si="13"/>
        <v>5.6818181818181879</v>
      </c>
      <c r="AS37" s="710">
        <f t="shared" si="14"/>
        <v>1.1494252873563315</v>
      </c>
      <c r="AT37" s="710">
        <f t="shared" si="15"/>
        <v>3.5714285714285809</v>
      </c>
      <c r="AU37" s="710">
        <f t="shared" si="16"/>
        <v>11.999999999999989</v>
      </c>
      <c r="AV37" s="710">
        <f t="shared" si="17"/>
        <v>7.9136690647481966</v>
      </c>
      <c r="AW37" s="710">
        <f t="shared" si="18"/>
        <v>12.096774193548377</v>
      </c>
      <c r="AX37" s="710">
        <f t="shared" si="19"/>
        <v>9.7345132743362761</v>
      </c>
      <c r="AY37" s="710">
        <f t="shared" si="20"/>
        <v>9.7087378640776869</v>
      </c>
      <c r="AZ37" s="710">
        <f t="shared" si="21"/>
        <v>11.956521739130444</v>
      </c>
      <c r="BA37" s="710">
        <f t="shared" si="22"/>
        <v>9.5238095238095344</v>
      </c>
      <c r="BB37" s="710">
        <f t="shared" si="23"/>
        <v>10.526315789473673</v>
      </c>
      <c r="BC37" s="710">
        <f t="shared" si="24"/>
        <v>13.432835820895539</v>
      </c>
      <c r="BD37" s="710">
        <f t="shared" si="25"/>
        <v>11.66666666666667</v>
      </c>
      <c r="BE37" s="710">
        <f t="shared" si="26"/>
        <v>8.6053027204857226</v>
      </c>
      <c r="BF37" s="175">
        <f t="shared" si="27"/>
        <v>3.0552782899775535</v>
      </c>
    </row>
    <row r="38" spans="1:58" ht="11.25" customHeight="1" x14ac:dyDescent="0.25">
      <c r="A38" s="681" t="s">
        <v>4877</v>
      </c>
      <c r="B38" s="28" t="s">
        <v>4865</v>
      </c>
      <c r="C38" s="414">
        <v>1</v>
      </c>
      <c r="D38" s="414">
        <v>0.92</v>
      </c>
      <c r="E38" s="414">
        <v>0.84</v>
      </c>
      <c r="F38" s="414">
        <v>0.76</v>
      </c>
      <c r="G38" s="414">
        <v>0.68</v>
      </c>
      <c r="H38" s="380">
        <v>0.6</v>
      </c>
      <c r="I38" s="367">
        <v>0.6</v>
      </c>
      <c r="J38" s="729">
        <v>0.6</v>
      </c>
      <c r="K38" s="380">
        <v>0.6</v>
      </c>
      <c r="L38" s="414">
        <v>0.6</v>
      </c>
      <c r="M38" s="414">
        <v>0.51</v>
      </c>
      <c r="N38" s="414">
        <v>0.42</v>
      </c>
      <c r="O38" s="34"/>
      <c r="P38" s="604">
        <v>0.18</v>
      </c>
      <c r="Q38" s="383">
        <v>0</v>
      </c>
      <c r="R38" s="749"/>
      <c r="S38" s="383">
        <v>0</v>
      </c>
      <c r="T38" s="393">
        <v>0</v>
      </c>
      <c r="U38" s="381">
        <v>0</v>
      </c>
      <c r="V38" s="381">
        <v>0</v>
      </c>
      <c r="W38" s="381">
        <v>0</v>
      </c>
      <c r="X38" s="381">
        <v>0</v>
      </c>
      <c r="Y38" s="381">
        <v>0</v>
      </c>
      <c r="Z38" s="381">
        <v>0</v>
      </c>
      <c r="AA38" s="381">
        <v>0</v>
      </c>
      <c r="AB38" s="381">
        <v>0</v>
      </c>
      <c r="AC38" s="381">
        <v>0</v>
      </c>
      <c r="AD38" s="416">
        <v>0</v>
      </c>
      <c r="AE38" s="417">
        <f t="shared" si="0"/>
        <v>8.3099999999999969</v>
      </c>
      <c r="AF38" s="710">
        <f t="shared" si="1"/>
        <v>8.6956521739130377</v>
      </c>
      <c r="AG38" s="710">
        <f t="shared" si="2"/>
        <v>9.5238095238095344</v>
      </c>
      <c r="AH38" s="710">
        <f t="shared" si="3"/>
        <v>10.526315789473673</v>
      </c>
      <c r="AI38" s="710">
        <f t="shared" si="4"/>
        <v>11.764705882352944</v>
      </c>
      <c r="AJ38" s="710">
        <f t="shared" si="5"/>
        <v>13.333333333333353</v>
      </c>
      <c r="AK38" s="710">
        <f t="shared" si="6"/>
        <v>0</v>
      </c>
      <c r="AL38" s="710">
        <f t="shared" si="7"/>
        <v>0</v>
      </c>
      <c r="AM38" s="710">
        <f t="shared" si="8"/>
        <v>0</v>
      </c>
      <c r="AN38" s="710">
        <f t="shared" si="9"/>
        <v>0</v>
      </c>
      <c r="AO38" s="710">
        <f t="shared" si="10"/>
        <v>17.647058823529417</v>
      </c>
      <c r="AP38" s="710">
        <f t="shared" si="11"/>
        <v>21.428571428571441</v>
      </c>
      <c r="AQ38" s="710">
        <f t="shared" si="12"/>
        <v>133.33333333333334</v>
      </c>
      <c r="AR38" s="710" t="str">
        <f t="shared" si="13"/>
        <v>n/a</v>
      </c>
      <c r="AS38" s="710" t="str">
        <f t="shared" si="14"/>
        <v>n/a</v>
      </c>
      <c r="AT38" s="710" t="str">
        <f t="shared" si="15"/>
        <v>n/a</v>
      </c>
      <c r="AU38" s="710" t="str">
        <f t="shared" si="16"/>
        <v>n/a</v>
      </c>
      <c r="AV38" s="710" t="str">
        <f t="shared" si="17"/>
        <v>n/a</v>
      </c>
      <c r="AW38" s="710" t="str">
        <f t="shared" si="18"/>
        <v>n/a</v>
      </c>
      <c r="AX38" s="710" t="str">
        <f t="shared" si="19"/>
        <v>n/a</v>
      </c>
      <c r="AY38" s="710" t="str">
        <f t="shared" si="20"/>
        <v>n/a</v>
      </c>
      <c r="AZ38" s="710" t="str">
        <f t="shared" si="21"/>
        <v>n/a</v>
      </c>
      <c r="BA38" s="710" t="str">
        <f t="shared" si="22"/>
        <v>n/a</v>
      </c>
      <c r="BB38" s="710" t="str">
        <f t="shared" si="23"/>
        <v>n/a</v>
      </c>
      <c r="BC38" s="710" t="str">
        <f t="shared" si="24"/>
        <v>n/a</v>
      </c>
      <c r="BD38" s="710" t="str">
        <f t="shared" si="25"/>
        <v>n/a</v>
      </c>
      <c r="BE38" s="710">
        <f t="shared" si="26"/>
        <v>18.854398357359727</v>
      </c>
      <c r="BF38" s="175">
        <f t="shared" si="27"/>
        <v>36.774283020392758</v>
      </c>
    </row>
    <row r="39" spans="1:58" ht="11.25" customHeight="1" x14ac:dyDescent="0.25">
      <c r="A39" s="394" t="s">
        <v>4693</v>
      </c>
      <c r="B39" s="17" t="s">
        <v>1801</v>
      </c>
      <c r="C39" s="414">
        <v>1.52</v>
      </c>
      <c r="D39" s="414">
        <v>1.22</v>
      </c>
      <c r="E39" s="414">
        <v>1.02</v>
      </c>
      <c r="F39" s="414">
        <v>0.94</v>
      </c>
      <c r="G39" s="414">
        <v>0.87</v>
      </c>
      <c r="H39" s="414">
        <v>0.83000000000000007</v>
      </c>
      <c r="I39" s="351">
        <v>0.70000000000000007</v>
      </c>
      <c r="J39" s="368">
        <v>0.4</v>
      </c>
      <c r="K39" s="380">
        <v>0.4</v>
      </c>
      <c r="L39" s="380">
        <v>0.4</v>
      </c>
      <c r="M39" s="414">
        <v>0.4</v>
      </c>
      <c r="N39" s="414">
        <v>0.39</v>
      </c>
      <c r="O39" s="351"/>
      <c r="P39" s="414">
        <v>0.35000000000000003</v>
      </c>
      <c r="Q39" s="350">
        <v>0.31</v>
      </c>
      <c r="R39" s="351"/>
      <c r="S39" s="350">
        <v>0.27</v>
      </c>
      <c r="T39" s="393">
        <v>0.24</v>
      </c>
      <c r="U39" s="420">
        <v>0.24</v>
      </c>
      <c r="V39" s="420">
        <v>0.22999999999999998</v>
      </c>
      <c r="W39" s="420">
        <v>0.18000000000000002</v>
      </c>
      <c r="X39" s="420">
        <v>0.09</v>
      </c>
      <c r="Y39" s="381">
        <v>0</v>
      </c>
      <c r="Z39" s="381">
        <v>0</v>
      </c>
      <c r="AA39" s="381">
        <v>0</v>
      </c>
      <c r="AB39" s="381">
        <v>0</v>
      </c>
      <c r="AC39" s="381">
        <v>0</v>
      </c>
      <c r="AD39" s="381">
        <v>0</v>
      </c>
      <c r="AE39" s="417">
        <f t="shared" si="0"/>
        <v>11.000000000000002</v>
      </c>
      <c r="AF39" s="710">
        <f t="shared" ref="AF39:AF70" si="28">IF(ISERROR((C39/D39-1)*100),"n/a",(C39/D39-1)*100)</f>
        <v>24.590163934426236</v>
      </c>
      <c r="AG39" s="710">
        <f t="shared" ref="AG39:AG70" si="29">IF(ISERROR((D39/E39-1)*100),"n/a",(D39/E39-1)*100)</f>
        <v>19.6078431372549</v>
      </c>
      <c r="AH39" s="710">
        <f t="shared" ref="AH39:AH70" si="30">IF(ISERROR((E39/F39-1)*100),"n/a",(E39/F39-1)*100)</f>
        <v>8.5106382978723527</v>
      </c>
      <c r="AI39" s="710">
        <f t="shared" ref="AI39:AI70" si="31">IF(ISERROR((F39/G39-1)*100),"n/a",(F39/G39-1)*100)</f>
        <v>8.045977011494255</v>
      </c>
      <c r="AJ39" s="710">
        <f t="shared" ref="AJ39:AJ70" si="32">IF(ISERROR((G39/H39-1)*100),"n/a",(G39/H39-1)*100)</f>
        <v>4.8192771084337283</v>
      </c>
      <c r="AK39" s="710">
        <f t="shared" ref="AK39:AK70" si="33">IF(ISERROR((H39/I39-1)*100),"n/a",(H39/I39-1)*100)</f>
        <v>18.571428571428573</v>
      </c>
      <c r="AL39" s="710">
        <f t="shared" ref="AL39:AL70" si="34">IF(ISERROR((I39/J39-1)*100),"n/a",(I39/J39-1)*100)</f>
        <v>75</v>
      </c>
      <c r="AM39" s="710">
        <f t="shared" ref="AM39:AM70" si="35">IF(ISERROR((J39/K39-1)*100),"n/a",(J39/K39-1)*100)</f>
        <v>0</v>
      </c>
      <c r="AN39" s="710">
        <f t="shared" ref="AN39:AN70" si="36">IF(ISERROR((K39/L39-1)*100),"n/a",(K39/L39-1)*100)</f>
        <v>0</v>
      </c>
      <c r="AO39" s="710">
        <f t="shared" ref="AO39:AO70" si="37">IF(ISERROR((L39/M39-1)*100),"n/a",(L39/M39-1)*100)</f>
        <v>0</v>
      </c>
      <c r="AP39" s="710">
        <f t="shared" ref="AP39:AP70" si="38">IF(ISERROR((M39/N39-1)*100),"n/a",(M39/N39-1)*100)</f>
        <v>2.5641025641025772</v>
      </c>
      <c r="AQ39" s="710">
        <f t="shared" si="12"/>
        <v>11.428571428571432</v>
      </c>
      <c r="AR39" s="710">
        <f t="shared" si="13"/>
        <v>12.903225806451623</v>
      </c>
      <c r="AS39" s="710">
        <f t="shared" si="14"/>
        <v>14.814814814814813</v>
      </c>
      <c r="AT39" s="710">
        <f t="shared" ref="AT39:AT70" si="39">IF(ISERROR((S39/T39-1)*100),"n/a",(S39/T39-1)*100)</f>
        <v>12.500000000000021</v>
      </c>
      <c r="AU39" s="710">
        <f t="shared" ref="AU39:AU70" si="40">IF(ISERROR((T39/U39-1)*100),"n/a",(T39/U39-1)*100)</f>
        <v>0</v>
      </c>
      <c r="AV39" s="710">
        <f t="shared" ref="AV39:AV70" si="41">IF(ISERROR((U39/V39-1)*100),"n/a",(U39/V39-1)*100)</f>
        <v>4.3478260869565188</v>
      </c>
      <c r="AW39" s="710">
        <f t="shared" ref="AW39:AW70" si="42">IF(ISERROR((V39/W39-1)*100),"n/a",(V39/W39-1)*100)</f>
        <v>27.777777777777747</v>
      </c>
      <c r="AX39" s="710">
        <f t="shared" ref="AX39:AX70" si="43">IF(ISERROR((W39/X39-1)*100),"n/a",(W39/X39-1)*100)</f>
        <v>100.00000000000004</v>
      </c>
      <c r="AY39" s="710" t="str">
        <f t="shared" ref="AY39:AY70" si="44">IF(ISERROR((X39/Y39-1)*100),"n/a",(X39/Y39-1)*100)</f>
        <v>n/a</v>
      </c>
      <c r="AZ39" s="710" t="str">
        <f t="shared" ref="AZ39:AZ70" si="45">IF(ISERROR((Y39/Z39-1)*100),"n/a",(Y39/Z39-1)*100)</f>
        <v>n/a</v>
      </c>
      <c r="BA39" s="710" t="str">
        <f t="shared" ref="BA39:BA70" si="46">IF(ISERROR((Z39/AA39-1)*100),"n/a",(Z39/AA39-1)*100)</f>
        <v>n/a</v>
      </c>
      <c r="BB39" s="710" t="str">
        <f t="shared" ref="BB39:BB70" si="47">IF(ISERROR((AA39/AB39-1)*100),"n/a",(AA39/AB39-1)*100)</f>
        <v>n/a</v>
      </c>
      <c r="BC39" s="710" t="str">
        <f t="shared" ref="BC39:BC70" si="48">IF(ISERROR((AB39/AC39-1)*100),"n/a",(AB39/AC39-1)*100)</f>
        <v>n/a</v>
      </c>
      <c r="BD39" s="710" t="str">
        <f t="shared" ref="BD39:BD70" si="49">IF(ISERROR((AC39/AD39-1)*100),"n/a",(AC39/AD39-1)*100)</f>
        <v>n/a</v>
      </c>
      <c r="BE39" s="710">
        <f t="shared" si="26"/>
        <v>18.183244554714989</v>
      </c>
      <c r="BF39" s="175">
        <f t="shared" si="27"/>
        <v>26.148481875394786</v>
      </c>
    </row>
    <row r="40" spans="1:58" ht="11.25" customHeight="1" x14ac:dyDescent="0.25">
      <c r="A40" s="394" t="s">
        <v>4871</v>
      </c>
      <c r="B40" s="17" t="s">
        <v>4862</v>
      </c>
      <c r="C40" s="414">
        <v>0.50249999999999995</v>
      </c>
      <c r="D40" s="414">
        <v>0.49249999999999999</v>
      </c>
      <c r="E40" s="414">
        <v>0.48249999999999998</v>
      </c>
      <c r="F40" s="414">
        <v>0.47249999999999998</v>
      </c>
      <c r="G40" s="414">
        <v>0.46249999999999997</v>
      </c>
      <c r="H40" s="414">
        <v>0.23499999999999999</v>
      </c>
      <c r="I40" s="367">
        <v>0</v>
      </c>
      <c r="J40" s="368">
        <v>0</v>
      </c>
      <c r="K40" s="380">
        <v>0</v>
      </c>
      <c r="L40" s="380">
        <v>0</v>
      </c>
      <c r="M40" s="380">
        <v>0</v>
      </c>
      <c r="N40" s="380">
        <v>0</v>
      </c>
      <c r="O40" s="749"/>
      <c r="P40" s="380">
        <v>0</v>
      </c>
      <c r="Q40" s="383">
        <v>0</v>
      </c>
      <c r="R40" s="749"/>
      <c r="S40" s="383">
        <v>0</v>
      </c>
      <c r="T40" s="393">
        <v>0</v>
      </c>
      <c r="U40" s="381">
        <v>0</v>
      </c>
      <c r="V40" s="381">
        <v>0</v>
      </c>
      <c r="W40" s="381">
        <v>0</v>
      </c>
      <c r="X40" s="381">
        <v>0</v>
      </c>
      <c r="Y40" s="381">
        <v>0</v>
      </c>
      <c r="Z40" s="381">
        <v>0</v>
      </c>
      <c r="AA40" s="381">
        <v>0</v>
      </c>
      <c r="AB40" s="381">
        <v>0</v>
      </c>
      <c r="AC40" s="381">
        <v>0</v>
      </c>
      <c r="AD40" s="381">
        <v>0</v>
      </c>
      <c r="AE40" s="417">
        <f t="shared" si="0"/>
        <v>2.6474999999999995</v>
      </c>
      <c r="AF40" s="710">
        <f t="shared" si="28"/>
        <v>2.0304568527918621</v>
      </c>
      <c r="AG40" s="710">
        <f t="shared" si="29"/>
        <v>2.0725388601036343</v>
      </c>
      <c r="AH40" s="710">
        <f t="shared" si="30"/>
        <v>2.1164021164021163</v>
      </c>
      <c r="AI40" s="710">
        <f t="shared" si="31"/>
        <v>2.1621621621621623</v>
      </c>
      <c r="AJ40" s="710">
        <f t="shared" si="32"/>
        <v>96.808510638297875</v>
      </c>
      <c r="AK40" s="710" t="str">
        <f t="shared" si="33"/>
        <v>n/a</v>
      </c>
      <c r="AL40" s="710" t="str">
        <f t="shared" si="34"/>
        <v>n/a</v>
      </c>
      <c r="AM40" s="710" t="str">
        <f t="shared" si="35"/>
        <v>n/a</v>
      </c>
      <c r="AN40" s="710" t="str">
        <f t="shared" si="36"/>
        <v>n/a</v>
      </c>
      <c r="AO40" s="710" t="str">
        <f t="shared" si="37"/>
        <v>n/a</v>
      </c>
      <c r="AP40" s="710" t="str">
        <f t="shared" si="38"/>
        <v>n/a</v>
      </c>
      <c r="AQ40" s="710" t="str">
        <f t="shared" si="12"/>
        <v>n/a</v>
      </c>
      <c r="AR40" s="710" t="str">
        <f t="shared" si="13"/>
        <v>n/a</v>
      </c>
      <c r="AS40" s="710" t="str">
        <f t="shared" si="14"/>
        <v>n/a</v>
      </c>
      <c r="AT40" s="710" t="str">
        <f t="shared" si="39"/>
        <v>n/a</v>
      </c>
      <c r="AU40" s="710" t="str">
        <f t="shared" si="40"/>
        <v>n/a</v>
      </c>
      <c r="AV40" s="710" t="str">
        <f t="shared" si="41"/>
        <v>n/a</v>
      </c>
      <c r="AW40" s="710" t="str">
        <f t="shared" si="42"/>
        <v>n/a</v>
      </c>
      <c r="AX40" s="710" t="str">
        <f t="shared" si="43"/>
        <v>n/a</v>
      </c>
      <c r="AY40" s="710" t="str">
        <f t="shared" si="44"/>
        <v>n/a</v>
      </c>
      <c r="AZ40" s="710" t="str">
        <f t="shared" si="45"/>
        <v>n/a</v>
      </c>
      <c r="BA40" s="710" t="str">
        <f t="shared" si="46"/>
        <v>n/a</v>
      </c>
      <c r="BB40" s="710" t="str">
        <f t="shared" si="47"/>
        <v>n/a</v>
      </c>
      <c r="BC40" s="710" t="str">
        <f t="shared" si="48"/>
        <v>n/a</v>
      </c>
      <c r="BD40" s="710" t="str">
        <f t="shared" si="49"/>
        <v>n/a</v>
      </c>
      <c r="BE40" s="710">
        <f t="shared" si="26"/>
        <v>21.038014125951531</v>
      </c>
      <c r="BF40" s="175">
        <f t="shared" si="27"/>
        <v>42.35702366691455</v>
      </c>
    </row>
    <row r="41" spans="1:58" ht="11.25" customHeight="1" x14ac:dyDescent="0.25">
      <c r="A41" s="394" t="s">
        <v>4870</v>
      </c>
      <c r="B41" s="17" t="s">
        <v>1794</v>
      </c>
      <c r="C41" s="414">
        <v>1.1200000000000001</v>
      </c>
      <c r="D41" s="414">
        <v>1</v>
      </c>
      <c r="E41" s="414">
        <v>0.88</v>
      </c>
      <c r="F41" s="414">
        <v>0.8</v>
      </c>
      <c r="G41" s="414">
        <v>0.72</v>
      </c>
      <c r="H41" s="380">
        <v>0.56000000000000005</v>
      </c>
      <c r="I41" s="351">
        <v>0.56000000000000005</v>
      </c>
      <c r="J41" s="368">
        <v>0.36</v>
      </c>
      <c r="K41" s="380">
        <v>0.36</v>
      </c>
      <c r="L41" s="414">
        <v>0.36</v>
      </c>
      <c r="M41" s="414">
        <v>0.33</v>
      </c>
      <c r="N41" s="414">
        <v>0.24</v>
      </c>
      <c r="O41" s="34"/>
      <c r="P41" s="414">
        <v>0.22</v>
      </c>
      <c r="Q41" s="350">
        <v>0.16</v>
      </c>
      <c r="R41" s="34"/>
      <c r="S41" s="350">
        <v>0.11999999999999998</v>
      </c>
      <c r="T41" s="393">
        <v>0.10666666666666665</v>
      </c>
      <c r="U41" s="381">
        <v>0.10666666666666665</v>
      </c>
      <c r="V41" s="381">
        <v>0.10666666666666665</v>
      </c>
      <c r="W41" s="420">
        <v>0.08</v>
      </c>
      <c r="X41" s="381">
        <v>7.1111111111111125E-2</v>
      </c>
      <c r="Y41" s="420">
        <v>7.1111111111111125E-2</v>
      </c>
      <c r="Z41" s="381">
        <v>3.5555555555555556E-2</v>
      </c>
      <c r="AA41" s="381">
        <v>3.5555555555555556E-2</v>
      </c>
      <c r="AB41" s="381">
        <v>3.5555555555555556E-2</v>
      </c>
      <c r="AC41" s="381">
        <v>3.5555555555555556E-2</v>
      </c>
      <c r="AD41" s="381">
        <v>3.5555555555555556E-2</v>
      </c>
      <c r="AE41" s="417">
        <f t="shared" si="0"/>
        <v>8.5100000000000051</v>
      </c>
      <c r="AF41" s="710">
        <f t="shared" si="28"/>
        <v>12.000000000000011</v>
      </c>
      <c r="AG41" s="710">
        <f t="shared" si="29"/>
        <v>13.636363636363647</v>
      </c>
      <c r="AH41" s="710">
        <f t="shared" si="30"/>
        <v>9.9999999999999858</v>
      </c>
      <c r="AI41" s="710">
        <f t="shared" si="31"/>
        <v>11.111111111111116</v>
      </c>
      <c r="AJ41" s="710">
        <f t="shared" si="32"/>
        <v>28.571428571428559</v>
      </c>
      <c r="AK41" s="710">
        <f t="shared" si="33"/>
        <v>0</v>
      </c>
      <c r="AL41" s="710">
        <f t="shared" si="34"/>
        <v>55.555555555555578</v>
      </c>
      <c r="AM41" s="710">
        <f t="shared" si="35"/>
        <v>0</v>
      </c>
      <c r="AN41" s="710">
        <f t="shared" si="36"/>
        <v>0</v>
      </c>
      <c r="AO41" s="710">
        <f t="shared" si="37"/>
        <v>9.0909090909090828</v>
      </c>
      <c r="AP41" s="710">
        <f t="shared" si="38"/>
        <v>37.500000000000021</v>
      </c>
      <c r="AQ41" s="710">
        <f t="shared" si="12"/>
        <v>9.0909090909090828</v>
      </c>
      <c r="AR41" s="710">
        <f t="shared" si="13"/>
        <v>37.5</v>
      </c>
      <c r="AS41" s="710">
        <f t="shared" si="14"/>
        <v>33.33333333333335</v>
      </c>
      <c r="AT41" s="710">
        <f t="shared" si="39"/>
        <v>12.5</v>
      </c>
      <c r="AU41" s="710">
        <f t="shared" si="40"/>
        <v>0</v>
      </c>
      <c r="AV41" s="710">
        <f t="shared" si="41"/>
        <v>0</v>
      </c>
      <c r="AW41" s="710">
        <f t="shared" si="42"/>
        <v>33.3333333333333</v>
      </c>
      <c r="AX41" s="710">
        <f t="shared" si="43"/>
        <v>12.499999999999979</v>
      </c>
      <c r="AY41" s="710">
        <f t="shared" si="44"/>
        <v>0</v>
      </c>
      <c r="AZ41" s="710">
        <f t="shared" si="45"/>
        <v>100.00000000000004</v>
      </c>
      <c r="BA41" s="710">
        <f t="shared" si="46"/>
        <v>0</v>
      </c>
      <c r="BB41" s="710">
        <f t="shared" si="47"/>
        <v>0</v>
      </c>
      <c r="BC41" s="710">
        <f t="shared" si="48"/>
        <v>0</v>
      </c>
      <c r="BD41" s="710">
        <f t="shared" si="49"/>
        <v>0</v>
      </c>
      <c r="BE41" s="710">
        <f t="shared" si="26"/>
        <v>16.628917748917754</v>
      </c>
      <c r="BF41" s="175">
        <f t="shared" si="27"/>
        <v>23.323488096729729</v>
      </c>
    </row>
    <row r="42" spans="1:58" ht="11.25" customHeight="1" x14ac:dyDescent="0.25">
      <c r="A42" s="29" t="s">
        <v>865</v>
      </c>
      <c r="B42" s="17" t="s">
        <v>866</v>
      </c>
      <c r="C42" s="414">
        <v>9</v>
      </c>
      <c r="D42" s="414">
        <v>8.52</v>
      </c>
      <c r="E42" s="414">
        <v>7.76</v>
      </c>
      <c r="F42" s="414">
        <v>7.04</v>
      </c>
      <c r="G42" s="414">
        <v>6.4</v>
      </c>
      <c r="H42" s="414">
        <v>5.8</v>
      </c>
      <c r="I42" s="351">
        <v>5.28</v>
      </c>
      <c r="J42" s="417">
        <v>4.5999999999999996</v>
      </c>
      <c r="K42" s="414">
        <v>4</v>
      </c>
      <c r="L42" s="414">
        <v>3.16</v>
      </c>
      <c r="M42" s="414">
        <v>2.44</v>
      </c>
      <c r="N42" s="414">
        <v>1.88</v>
      </c>
      <c r="O42" s="604"/>
      <c r="P42" s="414">
        <v>1.44</v>
      </c>
      <c r="Q42" s="350">
        <v>0.56000000000000005</v>
      </c>
      <c r="R42" s="604"/>
      <c r="S42" s="353">
        <v>0</v>
      </c>
      <c r="T42" s="416">
        <v>0</v>
      </c>
      <c r="U42" s="416">
        <v>0</v>
      </c>
      <c r="V42" s="416">
        <v>0</v>
      </c>
      <c r="W42" s="416">
        <v>0</v>
      </c>
      <c r="X42" s="416">
        <v>0</v>
      </c>
      <c r="Y42" s="416">
        <v>0</v>
      </c>
      <c r="Z42" s="416">
        <v>0</v>
      </c>
      <c r="AA42" s="416">
        <v>0</v>
      </c>
      <c r="AB42" s="416">
        <v>0</v>
      </c>
      <c r="AC42" s="416">
        <v>0</v>
      </c>
      <c r="AD42" s="416">
        <v>0</v>
      </c>
      <c r="AE42" s="417">
        <f t="shared" si="0"/>
        <v>67.88</v>
      </c>
      <c r="AF42" s="710">
        <f t="shared" si="28"/>
        <v>5.6338028169014231</v>
      </c>
      <c r="AG42" s="710">
        <f t="shared" si="29"/>
        <v>9.7938144329896772</v>
      </c>
      <c r="AH42" s="710">
        <f t="shared" si="30"/>
        <v>10.22727272727273</v>
      </c>
      <c r="AI42" s="710">
        <f t="shared" si="31"/>
        <v>9.9999999999999858</v>
      </c>
      <c r="AJ42" s="710">
        <f t="shared" si="32"/>
        <v>10.344827586206895</v>
      </c>
      <c r="AK42" s="710">
        <f t="shared" si="33"/>
        <v>9.8484848484848406</v>
      </c>
      <c r="AL42" s="710">
        <f t="shared" si="34"/>
        <v>14.782608695652177</v>
      </c>
      <c r="AM42" s="710">
        <f t="shared" si="35"/>
        <v>14.999999999999991</v>
      </c>
      <c r="AN42" s="710">
        <f t="shared" si="36"/>
        <v>26.582278481012644</v>
      </c>
      <c r="AO42" s="710">
        <f t="shared" si="37"/>
        <v>29.508196721311485</v>
      </c>
      <c r="AP42" s="710">
        <f t="shared" si="38"/>
        <v>29.787234042553191</v>
      </c>
      <c r="AQ42" s="710">
        <f t="shared" si="12"/>
        <v>30.555555555555557</v>
      </c>
      <c r="AR42" s="710">
        <f t="shared" si="13"/>
        <v>157.14285714285711</v>
      </c>
      <c r="AS42" s="710" t="str">
        <f t="shared" si="14"/>
        <v>n/a</v>
      </c>
      <c r="AT42" s="710" t="str">
        <f t="shared" si="39"/>
        <v>n/a</v>
      </c>
      <c r="AU42" s="710" t="str">
        <f t="shared" si="40"/>
        <v>n/a</v>
      </c>
      <c r="AV42" s="710" t="str">
        <f t="shared" si="41"/>
        <v>n/a</v>
      </c>
      <c r="AW42" s="710" t="str">
        <f t="shared" si="42"/>
        <v>n/a</v>
      </c>
      <c r="AX42" s="710" t="str">
        <f t="shared" si="43"/>
        <v>n/a</v>
      </c>
      <c r="AY42" s="710" t="str">
        <f t="shared" si="44"/>
        <v>n/a</v>
      </c>
      <c r="AZ42" s="710" t="str">
        <f t="shared" si="45"/>
        <v>n/a</v>
      </c>
      <c r="BA42" s="710" t="str">
        <f t="shared" si="46"/>
        <v>n/a</v>
      </c>
      <c r="BB42" s="710" t="str">
        <f t="shared" si="47"/>
        <v>n/a</v>
      </c>
      <c r="BC42" s="710" t="str">
        <f t="shared" si="48"/>
        <v>n/a</v>
      </c>
      <c r="BD42" s="710" t="str">
        <f t="shared" si="49"/>
        <v>n/a</v>
      </c>
      <c r="BE42" s="710">
        <f t="shared" si="26"/>
        <v>27.631302542369056</v>
      </c>
      <c r="BF42" s="175">
        <f t="shared" si="27"/>
        <v>39.944319446982533</v>
      </c>
    </row>
    <row r="43" spans="1:58" ht="11.25" customHeight="1" x14ac:dyDescent="0.25">
      <c r="A43" s="52" t="s">
        <v>400</v>
      </c>
      <c r="B43" s="28" t="s">
        <v>401</v>
      </c>
      <c r="C43" s="414">
        <v>5.79</v>
      </c>
      <c r="D43" s="414">
        <v>5.3</v>
      </c>
      <c r="E43" s="414">
        <v>4.88</v>
      </c>
      <c r="F43" s="414">
        <v>4.43</v>
      </c>
      <c r="G43" s="414">
        <v>4.09</v>
      </c>
      <c r="H43" s="414">
        <v>3.81</v>
      </c>
      <c r="I43" s="351">
        <v>3.53</v>
      </c>
      <c r="J43" s="363">
        <v>3.2399999999999998</v>
      </c>
      <c r="K43" s="414">
        <v>2.92</v>
      </c>
      <c r="L43" s="414">
        <v>2.59</v>
      </c>
      <c r="M43" s="414">
        <v>2.2599999999999998</v>
      </c>
      <c r="N43" s="414">
        <v>2.0099999999999998</v>
      </c>
      <c r="O43" s="604"/>
      <c r="P43" s="414">
        <v>1.43</v>
      </c>
      <c r="Q43" s="350">
        <v>0.87</v>
      </c>
      <c r="R43" s="604"/>
      <c r="S43" s="419">
        <v>0.71</v>
      </c>
      <c r="T43" s="416">
        <v>0.68</v>
      </c>
      <c r="U43" s="420">
        <v>0.66</v>
      </c>
      <c r="V43" s="420">
        <v>0.56000000000000005</v>
      </c>
      <c r="W43" s="416">
        <v>0.44</v>
      </c>
      <c r="X43" s="420">
        <v>0.11</v>
      </c>
      <c r="Y43" s="416">
        <v>0</v>
      </c>
      <c r="Z43" s="416">
        <v>0</v>
      </c>
      <c r="AA43" s="416">
        <v>0</v>
      </c>
      <c r="AB43" s="416">
        <v>0</v>
      </c>
      <c r="AC43" s="416">
        <v>0</v>
      </c>
      <c r="AD43" s="416">
        <v>0</v>
      </c>
      <c r="AE43" s="417">
        <f t="shared" si="0"/>
        <v>50.309999999999988</v>
      </c>
      <c r="AF43" s="710">
        <f t="shared" si="28"/>
        <v>9.2452830188679336</v>
      </c>
      <c r="AG43" s="710">
        <f t="shared" si="29"/>
        <v>8.6065573770491852</v>
      </c>
      <c r="AH43" s="710">
        <f t="shared" si="30"/>
        <v>10.158013544018063</v>
      </c>
      <c r="AI43" s="710">
        <f t="shared" si="31"/>
        <v>8.312958435207829</v>
      </c>
      <c r="AJ43" s="710">
        <f t="shared" si="32"/>
        <v>7.3490813648293907</v>
      </c>
      <c r="AK43" s="710">
        <f t="shared" si="33"/>
        <v>7.932011331444766</v>
      </c>
      <c r="AL43" s="710">
        <f t="shared" si="34"/>
        <v>8.9506172839506135</v>
      </c>
      <c r="AM43" s="710">
        <f t="shared" si="35"/>
        <v>10.95890410958904</v>
      </c>
      <c r="AN43" s="710">
        <f t="shared" si="36"/>
        <v>12.741312741312738</v>
      </c>
      <c r="AO43" s="710">
        <f t="shared" si="37"/>
        <v>14.601769911504437</v>
      </c>
      <c r="AP43" s="710">
        <f t="shared" si="38"/>
        <v>12.437810945273631</v>
      </c>
      <c r="AQ43" s="710">
        <f t="shared" si="12"/>
        <v>40.559440559440539</v>
      </c>
      <c r="AR43" s="710">
        <f t="shared" si="13"/>
        <v>64.367816091954012</v>
      </c>
      <c r="AS43" s="710">
        <f t="shared" si="14"/>
        <v>22.535211267605646</v>
      </c>
      <c r="AT43" s="710">
        <f t="shared" si="39"/>
        <v>4.4117647058823373</v>
      </c>
      <c r="AU43" s="710">
        <f t="shared" si="40"/>
        <v>3.0303030303030276</v>
      </c>
      <c r="AV43" s="710">
        <f t="shared" si="41"/>
        <v>17.857142857142861</v>
      </c>
      <c r="AW43" s="710">
        <f t="shared" si="42"/>
        <v>27.272727272727295</v>
      </c>
      <c r="AX43" s="710">
        <f t="shared" si="43"/>
        <v>300</v>
      </c>
      <c r="AY43" s="710" t="str">
        <f t="shared" si="44"/>
        <v>n/a</v>
      </c>
      <c r="AZ43" s="710" t="str">
        <f t="shared" si="45"/>
        <v>n/a</v>
      </c>
      <c r="BA43" s="710" t="str">
        <f t="shared" si="46"/>
        <v>n/a</v>
      </c>
      <c r="BB43" s="710" t="str">
        <f t="shared" si="47"/>
        <v>n/a</v>
      </c>
      <c r="BC43" s="710" t="str">
        <f t="shared" si="48"/>
        <v>n/a</v>
      </c>
      <c r="BD43" s="710" t="str">
        <f t="shared" si="49"/>
        <v>n/a</v>
      </c>
      <c r="BE43" s="710">
        <f t="shared" si="26"/>
        <v>31.122564518321234</v>
      </c>
      <c r="BF43" s="175">
        <f t="shared" si="27"/>
        <v>66.734551400429581</v>
      </c>
    </row>
    <row r="44" spans="1:58" ht="11.25" customHeight="1" x14ac:dyDescent="0.25">
      <c r="A44" s="72" t="s">
        <v>862</v>
      </c>
      <c r="B44" s="17" t="s">
        <v>863</v>
      </c>
      <c r="C44" s="414">
        <v>1.48</v>
      </c>
      <c r="D44" s="414">
        <v>1.36</v>
      </c>
      <c r="E44" s="414">
        <v>1.24</v>
      </c>
      <c r="F44" s="414">
        <v>1.1599999999999999</v>
      </c>
      <c r="G44" s="414">
        <v>1.08</v>
      </c>
      <c r="H44" s="414">
        <v>1</v>
      </c>
      <c r="I44" s="351">
        <v>0.88</v>
      </c>
      <c r="J44" s="417">
        <v>0.8</v>
      </c>
      <c r="K44" s="414">
        <v>0.72</v>
      </c>
      <c r="L44" s="414">
        <v>0.6</v>
      </c>
      <c r="M44" s="414">
        <v>0.48</v>
      </c>
      <c r="N44" s="414">
        <v>0.32</v>
      </c>
      <c r="O44" s="604"/>
      <c r="P44" s="352">
        <v>0</v>
      </c>
      <c r="Q44" s="418">
        <v>0</v>
      </c>
      <c r="R44" s="604"/>
      <c r="S44" s="353">
        <v>0</v>
      </c>
      <c r="T44" s="416">
        <v>0</v>
      </c>
      <c r="U44" s="416">
        <v>0</v>
      </c>
      <c r="V44" s="416">
        <v>0</v>
      </c>
      <c r="W44" s="416">
        <v>0</v>
      </c>
      <c r="X44" s="416">
        <v>0</v>
      </c>
      <c r="Y44" s="416">
        <v>0</v>
      </c>
      <c r="Z44" s="416">
        <v>0</v>
      </c>
      <c r="AA44" s="416">
        <v>0</v>
      </c>
      <c r="AB44" s="416">
        <v>0</v>
      </c>
      <c r="AC44" s="416">
        <v>0</v>
      </c>
      <c r="AD44" s="416">
        <v>0</v>
      </c>
      <c r="AE44" s="417">
        <f t="shared" si="0"/>
        <v>11.120000000000003</v>
      </c>
      <c r="AF44" s="710">
        <f t="shared" si="28"/>
        <v>8.8235294117646959</v>
      </c>
      <c r="AG44" s="710">
        <f t="shared" si="29"/>
        <v>9.6774193548387224</v>
      </c>
      <c r="AH44" s="710">
        <f t="shared" si="30"/>
        <v>6.8965517241379448</v>
      </c>
      <c r="AI44" s="710">
        <f t="shared" si="31"/>
        <v>7.4074074074073959</v>
      </c>
      <c r="AJ44" s="710">
        <f t="shared" si="32"/>
        <v>8.0000000000000071</v>
      </c>
      <c r="AK44" s="710">
        <f t="shared" si="33"/>
        <v>13.636363636363647</v>
      </c>
      <c r="AL44" s="710">
        <f t="shared" si="34"/>
        <v>9.9999999999999858</v>
      </c>
      <c r="AM44" s="710">
        <f t="shared" si="35"/>
        <v>11.111111111111116</v>
      </c>
      <c r="AN44" s="710">
        <f t="shared" si="36"/>
        <v>19.999999999999996</v>
      </c>
      <c r="AO44" s="710">
        <f t="shared" si="37"/>
        <v>25</v>
      </c>
      <c r="AP44" s="710">
        <f t="shared" si="38"/>
        <v>50</v>
      </c>
      <c r="AQ44" s="710" t="str">
        <f t="shared" si="12"/>
        <v>n/a</v>
      </c>
      <c r="AR44" s="710" t="str">
        <f t="shared" si="13"/>
        <v>n/a</v>
      </c>
      <c r="AS44" s="710" t="str">
        <f t="shared" si="14"/>
        <v>n/a</v>
      </c>
      <c r="AT44" s="710" t="str">
        <f t="shared" si="39"/>
        <v>n/a</v>
      </c>
      <c r="AU44" s="710" t="str">
        <f t="shared" si="40"/>
        <v>n/a</v>
      </c>
      <c r="AV44" s="710" t="str">
        <f t="shared" si="41"/>
        <v>n/a</v>
      </c>
      <c r="AW44" s="710" t="str">
        <f t="shared" si="42"/>
        <v>n/a</v>
      </c>
      <c r="AX44" s="710" t="str">
        <f t="shared" si="43"/>
        <v>n/a</v>
      </c>
      <c r="AY44" s="710" t="str">
        <f t="shared" si="44"/>
        <v>n/a</v>
      </c>
      <c r="AZ44" s="710" t="str">
        <f t="shared" si="45"/>
        <v>n/a</v>
      </c>
      <c r="BA44" s="710" t="str">
        <f t="shared" si="46"/>
        <v>n/a</v>
      </c>
      <c r="BB44" s="710" t="str">
        <f t="shared" si="47"/>
        <v>n/a</v>
      </c>
      <c r="BC44" s="710" t="str">
        <f t="shared" si="48"/>
        <v>n/a</v>
      </c>
      <c r="BD44" s="710" t="str">
        <f t="shared" si="49"/>
        <v>n/a</v>
      </c>
      <c r="BE44" s="710">
        <f t="shared" si="26"/>
        <v>15.504762058693046</v>
      </c>
      <c r="BF44" s="175">
        <f t="shared" si="27"/>
        <v>12.759201850882929</v>
      </c>
    </row>
    <row r="45" spans="1:58" ht="11.25" customHeight="1" x14ac:dyDescent="0.25">
      <c r="A45" s="341" t="s">
        <v>860</v>
      </c>
      <c r="B45" s="17" t="s">
        <v>861</v>
      </c>
      <c r="C45" s="414">
        <v>6.56</v>
      </c>
      <c r="D45" s="414">
        <v>6.31</v>
      </c>
      <c r="E45" s="414">
        <v>5.69</v>
      </c>
      <c r="F45" s="414">
        <v>5.03</v>
      </c>
      <c r="G45" s="414">
        <v>4.33</v>
      </c>
      <c r="H45" s="414">
        <v>3.61</v>
      </c>
      <c r="I45" s="351">
        <v>3.01</v>
      </c>
      <c r="J45" s="417">
        <v>2.64</v>
      </c>
      <c r="K45" s="414">
        <v>2.2000000000000002</v>
      </c>
      <c r="L45" s="414">
        <v>1.81</v>
      </c>
      <c r="M45" s="414">
        <v>1.4</v>
      </c>
      <c r="N45" s="414">
        <v>1.1000000000000001</v>
      </c>
      <c r="O45" s="604"/>
      <c r="P45" s="414">
        <v>0.9</v>
      </c>
      <c r="Q45" s="350">
        <v>0.35</v>
      </c>
      <c r="R45" s="604"/>
      <c r="S45" s="353">
        <v>0</v>
      </c>
      <c r="T45" s="416">
        <v>0</v>
      </c>
      <c r="U45" s="416">
        <v>0</v>
      </c>
      <c r="V45" s="416">
        <v>0</v>
      </c>
      <c r="W45" s="416">
        <v>0</v>
      </c>
      <c r="X45" s="416">
        <v>0</v>
      </c>
      <c r="Y45" s="416">
        <v>0</v>
      </c>
      <c r="Z45" s="416">
        <v>0</v>
      </c>
      <c r="AA45" s="416">
        <v>0</v>
      </c>
      <c r="AB45" s="416">
        <v>0</v>
      </c>
      <c r="AC45" s="416">
        <v>0</v>
      </c>
      <c r="AD45" s="416">
        <v>0</v>
      </c>
      <c r="AE45" s="417">
        <f t="shared" si="0"/>
        <v>44.940000000000005</v>
      </c>
      <c r="AF45" s="710">
        <f t="shared" si="28"/>
        <v>3.961965134706813</v>
      </c>
      <c r="AG45" s="710">
        <f t="shared" si="29"/>
        <v>10.896309314586983</v>
      </c>
      <c r="AH45" s="710">
        <f t="shared" si="30"/>
        <v>13.121272365805181</v>
      </c>
      <c r="AI45" s="710">
        <f t="shared" si="31"/>
        <v>16.166281755196298</v>
      </c>
      <c r="AJ45" s="710">
        <f t="shared" si="32"/>
        <v>19.944598337950147</v>
      </c>
      <c r="AK45" s="710">
        <f t="shared" si="33"/>
        <v>19.933554817275745</v>
      </c>
      <c r="AL45" s="710">
        <f t="shared" si="34"/>
        <v>14.015151515151491</v>
      </c>
      <c r="AM45" s="710">
        <f t="shared" si="35"/>
        <v>19.999999999999996</v>
      </c>
      <c r="AN45" s="710">
        <f t="shared" si="36"/>
        <v>21.546961325966851</v>
      </c>
      <c r="AO45" s="710">
        <f t="shared" si="37"/>
        <v>29.285714285714292</v>
      </c>
      <c r="AP45" s="710">
        <f t="shared" si="38"/>
        <v>27.272727272727249</v>
      </c>
      <c r="AQ45" s="710">
        <f t="shared" si="12"/>
        <v>22.222222222222232</v>
      </c>
      <c r="AR45" s="710">
        <f t="shared" si="13"/>
        <v>157.14285714285717</v>
      </c>
      <c r="AS45" s="710" t="str">
        <f t="shared" si="14"/>
        <v>n/a</v>
      </c>
      <c r="AT45" s="710" t="str">
        <f t="shared" si="39"/>
        <v>n/a</v>
      </c>
      <c r="AU45" s="710" t="str">
        <f t="shared" si="40"/>
        <v>n/a</v>
      </c>
      <c r="AV45" s="710" t="str">
        <f t="shared" si="41"/>
        <v>n/a</v>
      </c>
      <c r="AW45" s="710" t="str">
        <f t="shared" si="42"/>
        <v>n/a</v>
      </c>
      <c r="AX45" s="710" t="str">
        <f t="shared" si="43"/>
        <v>n/a</v>
      </c>
      <c r="AY45" s="710" t="str">
        <f t="shared" si="44"/>
        <v>n/a</v>
      </c>
      <c r="AZ45" s="710" t="str">
        <f t="shared" si="45"/>
        <v>n/a</v>
      </c>
      <c r="BA45" s="710" t="str">
        <f t="shared" si="46"/>
        <v>n/a</v>
      </c>
      <c r="BB45" s="710" t="str">
        <f t="shared" si="47"/>
        <v>n/a</v>
      </c>
      <c r="BC45" s="710" t="str">
        <f t="shared" si="48"/>
        <v>n/a</v>
      </c>
      <c r="BD45" s="710" t="str">
        <f t="shared" si="49"/>
        <v>n/a</v>
      </c>
      <c r="BE45" s="710">
        <f t="shared" si="26"/>
        <v>28.885355037704649</v>
      </c>
      <c r="BF45" s="175">
        <f t="shared" si="27"/>
        <v>39.121822198647159</v>
      </c>
    </row>
    <row r="46" spans="1:58" ht="11.25" customHeight="1" x14ac:dyDescent="0.25">
      <c r="A46" s="52" t="s">
        <v>876</v>
      </c>
      <c r="B46" s="28" t="s">
        <v>877</v>
      </c>
      <c r="C46" s="414">
        <v>2.64</v>
      </c>
      <c r="D46" s="414">
        <v>2.4049999999999998</v>
      </c>
      <c r="E46" s="414">
        <v>2.19</v>
      </c>
      <c r="F46" s="414">
        <v>1.99</v>
      </c>
      <c r="G46" s="414">
        <v>1.78</v>
      </c>
      <c r="H46" s="414">
        <v>1.72</v>
      </c>
      <c r="I46" s="351">
        <v>1.56</v>
      </c>
      <c r="J46" s="363">
        <v>1.4100000000000001</v>
      </c>
      <c r="K46" s="359">
        <v>1.29</v>
      </c>
      <c r="L46" s="359">
        <v>1.1499999999999999</v>
      </c>
      <c r="M46" s="359">
        <v>0.92500000000000004</v>
      </c>
      <c r="N46" s="359">
        <v>0.6825</v>
      </c>
      <c r="O46" s="654"/>
      <c r="P46" s="359">
        <v>0.62250000000000005</v>
      </c>
      <c r="Q46" s="360">
        <v>0.6</v>
      </c>
      <c r="R46" s="654"/>
      <c r="S46" s="371">
        <v>0.6</v>
      </c>
      <c r="T46" s="362">
        <v>0.6</v>
      </c>
      <c r="U46" s="362">
        <v>0.6</v>
      </c>
      <c r="V46" s="361">
        <v>0.6</v>
      </c>
      <c r="W46" s="361">
        <v>0.3</v>
      </c>
      <c r="X46" s="362">
        <v>0</v>
      </c>
      <c r="Y46" s="362">
        <v>0</v>
      </c>
      <c r="Z46" s="362">
        <v>0</v>
      </c>
      <c r="AA46" s="362">
        <v>0</v>
      </c>
      <c r="AB46" s="362">
        <v>0</v>
      </c>
      <c r="AC46" s="362">
        <v>0</v>
      </c>
      <c r="AD46" s="362">
        <v>0</v>
      </c>
      <c r="AE46" s="417">
        <f t="shared" si="0"/>
        <v>23.665000000000006</v>
      </c>
      <c r="AF46" s="710">
        <f t="shared" si="28"/>
        <v>9.7713097713097774</v>
      </c>
      <c r="AG46" s="710">
        <f t="shared" si="29"/>
        <v>9.8173515981735182</v>
      </c>
      <c r="AH46" s="710">
        <f t="shared" si="30"/>
        <v>10.050251256281406</v>
      </c>
      <c r="AI46" s="710">
        <f t="shared" si="31"/>
        <v>11.79775280898876</v>
      </c>
      <c r="AJ46" s="710">
        <f t="shared" si="32"/>
        <v>3.488372093023262</v>
      </c>
      <c r="AK46" s="710">
        <f t="shared" si="33"/>
        <v>10.256410256410241</v>
      </c>
      <c r="AL46" s="710">
        <f t="shared" si="34"/>
        <v>10.638297872340408</v>
      </c>
      <c r="AM46" s="710">
        <f t="shared" si="35"/>
        <v>9.3023255813953654</v>
      </c>
      <c r="AN46" s="710">
        <f t="shared" si="36"/>
        <v>12.173913043478279</v>
      </c>
      <c r="AO46" s="710">
        <f t="shared" si="37"/>
        <v>24.324324324324298</v>
      </c>
      <c r="AP46" s="710">
        <f t="shared" si="38"/>
        <v>35.53113553113554</v>
      </c>
      <c r="AQ46" s="710">
        <f t="shared" si="12"/>
        <v>9.6385542168674565</v>
      </c>
      <c r="AR46" s="710">
        <f t="shared" si="13"/>
        <v>3.7500000000000089</v>
      </c>
      <c r="AS46" s="710">
        <f t="shared" si="14"/>
        <v>0</v>
      </c>
      <c r="AT46" s="710">
        <f t="shared" si="39"/>
        <v>0</v>
      </c>
      <c r="AU46" s="710">
        <f t="shared" si="40"/>
        <v>0</v>
      </c>
      <c r="AV46" s="710">
        <f t="shared" si="41"/>
        <v>0</v>
      </c>
      <c r="AW46" s="710">
        <f t="shared" si="42"/>
        <v>100</v>
      </c>
      <c r="AX46" s="710" t="str">
        <f t="shared" si="43"/>
        <v>n/a</v>
      </c>
      <c r="AY46" s="710" t="str">
        <f t="shared" si="44"/>
        <v>n/a</v>
      </c>
      <c r="AZ46" s="710" t="str">
        <f t="shared" si="45"/>
        <v>n/a</v>
      </c>
      <c r="BA46" s="710" t="str">
        <f t="shared" si="46"/>
        <v>n/a</v>
      </c>
      <c r="BB46" s="710" t="str">
        <f t="shared" si="47"/>
        <v>n/a</v>
      </c>
      <c r="BC46" s="710" t="str">
        <f t="shared" si="48"/>
        <v>n/a</v>
      </c>
      <c r="BD46" s="710" t="str">
        <f t="shared" si="49"/>
        <v>n/a</v>
      </c>
      <c r="BE46" s="710">
        <f t="shared" si="26"/>
        <v>14.474444352984904</v>
      </c>
      <c r="BF46" s="175">
        <f t="shared" si="27"/>
        <v>23.120214947868902</v>
      </c>
    </row>
    <row r="47" spans="1:58" ht="11.25" customHeight="1" x14ac:dyDescent="0.25">
      <c r="A47" s="29" t="s">
        <v>379</v>
      </c>
      <c r="B47" s="17" t="s">
        <v>380</v>
      </c>
      <c r="C47" s="414">
        <v>1.3</v>
      </c>
      <c r="D47" s="414">
        <v>1.22</v>
      </c>
      <c r="E47" s="414">
        <v>1.1399999999999999</v>
      </c>
      <c r="F47" s="414">
        <v>1.06</v>
      </c>
      <c r="G47" s="414">
        <v>0.98</v>
      </c>
      <c r="H47" s="414">
        <v>0.9</v>
      </c>
      <c r="I47" s="351">
        <v>0.76</v>
      </c>
      <c r="J47" s="417">
        <v>0.56000000000000005</v>
      </c>
      <c r="K47" s="414">
        <v>0.48</v>
      </c>
      <c r="L47" s="414">
        <v>0.38</v>
      </c>
      <c r="M47" s="414">
        <v>0.3</v>
      </c>
      <c r="N47" s="414">
        <v>0.23</v>
      </c>
      <c r="O47" s="604"/>
      <c r="P47" s="414">
        <v>0.18</v>
      </c>
      <c r="Q47" s="350">
        <v>0.15</v>
      </c>
      <c r="R47" s="604"/>
      <c r="S47" s="419">
        <v>0.13500000000000001</v>
      </c>
      <c r="T47" s="420">
        <v>0.12833333333333333</v>
      </c>
      <c r="U47" s="420">
        <v>0.12333333333333334</v>
      </c>
      <c r="V47" s="420">
        <v>0.11666666666666665</v>
      </c>
      <c r="W47" s="420">
        <v>0.11</v>
      </c>
      <c r="X47" s="416">
        <v>0.10666666666666667</v>
      </c>
      <c r="Y47" s="420">
        <v>0.10333333333333333</v>
      </c>
      <c r="Z47" s="420">
        <v>9.6666666666666665E-2</v>
      </c>
      <c r="AA47" s="420">
        <v>0.09</v>
      </c>
      <c r="AB47" s="416">
        <v>8.666666666666667E-2</v>
      </c>
      <c r="AC47" s="420">
        <v>8.3333333333333329E-2</v>
      </c>
      <c r="AD47" s="416">
        <v>0.08</v>
      </c>
      <c r="AE47" s="417">
        <f t="shared" si="0"/>
        <v>10.900000000000004</v>
      </c>
      <c r="AF47" s="710">
        <f t="shared" si="28"/>
        <v>6.5573770491803351</v>
      </c>
      <c r="AG47" s="710">
        <f t="shared" si="29"/>
        <v>7.0175438596491224</v>
      </c>
      <c r="AH47" s="710">
        <f t="shared" si="30"/>
        <v>7.5471698113207308</v>
      </c>
      <c r="AI47" s="710">
        <f t="shared" si="31"/>
        <v>8.163265306122458</v>
      </c>
      <c r="AJ47" s="710">
        <f t="shared" si="32"/>
        <v>8.8888888888888786</v>
      </c>
      <c r="AK47" s="710">
        <f t="shared" si="33"/>
        <v>18.421052631578938</v>
      </c>
      <c r="AL47" s="710">
        <f t="shared" si="34"/>
        <v>35.714285714285701</v>
      </c>
      <c r="AM47" s="710">
        <f t="shared" si="35"/>
        <v>16.666666666666675</v>
      </c>
      <c r="AN47" s="710">
        <f t="shared" si="36"/>
        <v>26.315789473684205</v>
      </c>
      <c r="AO47" s="710">
        <f t="shared" si="37"/>
        <v>26.666666666666682</v>
      </c>
      <c r="AP47" s="710">
        <f t="shared" si="38"/>
        <v>30.434782608695631</v>
      </c>
      <c r="AQ47" s="710">
        <f t="shared" si="12"/>
        <v>27.777777777777789</v>
      </c>
      <c r="AR47" s="710">
        <f t="shared" si="13"/>
        <v>19.999999999999996</v>
      </c>
      <c r="AS47" s="710">
        <f t="shared" si="14"/>
        <v>11.111111111111093</v>
      </c>
      <c r="AT47" s="710">
        <f t="shared" si="39"/>
        <v>5.1948051948051965</v>
      </c>
      <c r="AU47" s="710">
        <f t="shared" si="40"/>
        <v>4.0540540540540571</v>
      </c>
      <c r="AV47" s="710">
        <f t="shared" si="41"/>
        <v>5.7142857142857384</v>
      </c>
      <c r="AW47" s="710">
        <f t="shared" si="42"/>
        <v>6.0606060606060552</v>
      </c>
      <c r="AX47" s="710">
        <f t="shared" si="43"/>
        <v>3.125</v>
      </c>
      <c r="AY47" s="710">
        <f t="shared" si="44"/>
        <v>3.2258064516129004</v>
      </c>
      <c r="AZ47" s="710">
        <f t="shared" si="45"/>
        <v>6.8965517241379226</v>
      </c>
      <c r="BA47" s="710">
        <f t="shared" si="46"/>
        <v>7.4074074074074181</v>
      </c>
      <c r="BB47" s="710">
        <f t="shared" si="47"/>
        <v>3.8461538461538325</v>
      </c>
      <c r="BC47" s="710">
        <f t="shared" si="48"/>
        <v>4.0000000000000036</v>
      </c>
      <c r="BD47" s="710">
        <f t="shared" si="49"/>
        <v>4.1666666666666519</v>
      </c>
      <c r="BE47" s="710">
        <f t="shared" si="26"/>
        <v>12.198948587414318</v>
      </c>
      <c r="BF47" s="175">
        <f t="shared" si="27"/>
        <v>9.9491481475925276</v>
      </c>
    </row>
    <row r="48" spans="1:58" ht="11.25" customHeight="1" x14ac:dyDescent="0.25">
      <c r="A48" s="29" t="s">
        <v>119</v>
      </c>
      <c r="B48" s="17" t="s">
        <v>120</v>
      </c>
      <c r="C48" s="414">
        <v>7.06</v>
      </c>
      <c r="D48" s="414">
        <v>6.87</v>
      </c>
      <c r="E48" s="414">
        <v>6.36</v>
      </c>
      <c r="F48" s="414">
        <v>5.84</v>
      </c>
      <c r="G48" s="414">
        <v>5.18</v>
      </c>
      <c r="H48" s="414">
        <v>4.58</v>
      </c>
      <c r="I48" s="351">
        <v>4.25</v>
      </c>
      <c r="J48" s="417">
        <v>3.7099999999999995</v>
      </c>
      <c r="K48" s="414">
        <v>3.39</v>
      </c>
      <c r="L48" s="414">
        <v>3.2</v>
      </c>
      <c r="M48" s="414">
        <v>3.02</v>
      </c>
      <c r="N48" s="414">
        <v>2.77</v>
      </c>
      <c r="O48" s="604"/>
      <c r="P48" s="414">
        <v>2.5</v>
      </c>
      <c r="Q48" s="350">
        <v>2.23</v>
      </c>
      <c r="R48" s="604"/>
      <c r="S48" s="419">
        <v>1.92</v>
      </c>
      <c r="T48" s="420">
        <v>1.79</v>
      </c>
      <c r="U48" s="420">
        <v>1.7</v>
      </c>
      <c r="V48" s="420">
        <v>1.48</v>
      </c>
      <c r="W48" s="420">
        <v>1.34</v>
      </c>
      <c r="X48" s="420">
        <v>1.25</v>
      </c>
      <c r="Y48" s="420">
        <v>1.04</v>
      </c>
      <c r="Z48" s="420">
        <v>0.88</v>
      </c>
      <c r="AA48" s="420">
        <v>0.82</v>
      </c>
      <c r="AB48" s="420">
        <v>0.78</v>
      </c>
      <c r="AC48" s="420">
        <v>0.74</v>
      </c>
      <c r="AD48" s="420">
        <v>0.7</v>
      </c>
      <c r="AE48" s="417">
        <f t="shared" si="0"/>
        <v>75.40000000000002</v>
      </c>
      <c r="AF48" s="710">
        <f t="shared" si="28"/>
        <v>2.7656477438136706</v>
      </c>
      <c r="AG48" s="710">
        <f t="shared" si="29"/>
        <v>8.0188679245283048</v>
      </c>
      <c r="AH48" s="710">
        <f t="shared" si="30"/>
        <v>8.9041095890411093</v>
      </c>
      <c r="AI48" s="710">
        <f t="shared" si="31"/>
        <v>12.741312741312738</v>
      </c>
      <c r="AJ48" s="710">
        <f t="shared" si="32"/>
        <v>13.100436681222693</v>
      </c>
      <c r="AK48" s="710">
        <f t="shared" si="33"/>
        <v>7.7647058823529402</v>
      </c>
      <c r="AL48" s="710">
        <f t="shared" si="34"/>
        <v>14.555256064690036</v>
      </c>
      <c r="AM48" s="710">
        <f t="shared" si="35"/>
        <v>9.4395280235987968</v>
      </c>
      <c r="AN48" s="710">
        <f t="shared" si="36"/>
        <v>5.9374999999999956</v>
      </c>
      <c r="AO48" s="710">
        <f t="shared" si="37"/>
        <v>5.9602649006622599</v>
      </c>
      <c r="AP48" s="710">
        <f t="shared" si="38"/>
        <v>9.0252707581227387</v>
      </c>
      <c r="AQ48" s="710">
        <f t="shared" si="12"/>
        <v>10.80000000000001</v>
      </c>
      <c r="AR48" s="710">
        <f t="shared" si="13"/>
        <v>12.107623318385642</v>
      </c>
      <c r="AS48" s="710">
        <f t="shared" si="14"/>
        <v>16.145833333333325</v>
      </c>
      <c r="AT48" s="710">
        <f t="shared" si="39"/>
        <v>7.2625698324022325</v>
      </c>
      <c r="AU48" s="710">
        <f t="shared" si="40"/>
        <v>5.2941176470588269</v>
      </c>
      <c r="AV48" s="710">
        <f t="shared" si="41"/>
        <v>14.864864864864868</v>
      </c>
      <c r="AW48" s="710">
        <f t="shared" si="42"/>
        <v>10.447761194029837</v>
      </c>
      <c r="AX48" s="710">
        <f t="shared" si="43"/>
        <v>7.2000000000000064</v>
      </c>
      <c r="AY48" s="710">
        <f t="shared" si="44"/>
        <v>20.192307692307686</v>
      </c>
      <c r="AZ48" s="710">
        <f t="shared" si="45"/>
        <v>18.181818181818187</v>
      </c>
      <c r="BA48" s="710">
        <f t="shared" si="46"/>
        <v>7.3170731707317138</v>
      </c>
      <c r="BB48" s="710">
        <f t="shared" si="47"/>
        <v>5.12820512820511</v>
      </c>
      <c r="BC48" s="710">
        <f t="shared" si="48"/>
        <v>5.4054054054054168</v>
      </c>
      <c r="BD48" s="710">
        <f t="shared" si="49"/>
        <v>5.7142857142857162</v>
      </c>
      <c r="BE48" s="710">
        <f t="shared" si="26"/>
        <v>9.7709906316869546</v>
      </c>
      <c r="BF48" s="175">
        <f t="shared" si="27"/>
        <v>4.4653647771587694</v>
      </c>
    </row>
    <row r="49" spans="1:58" ht="11.25" customHeight="1" x14ac:dyDescent="0.25">
      <c r="A49" s="52" t="s">
        <v>868</v>
      </c>
      <c r="B49" s="28" t="s">
        <v>869</v>
      </c>
      <c r="C49" s="414">
        <v>0.495</v>
      </c>
      <c r="D49" s="414">
        <v>0.42</v>
      </c>
      <c r="E49" s="414">
        <v>0.4</v>
      </c>
      <c r="F49" s="414">
        <v>0.28999999999999998</v>
      </c>
      <c r="G49" s="414">
        <v>0.25</v>
      </c>
      <c r="H49" s="414">
        <v>0.24</v>
      </c>
      <c r="I49" s="351">
        <v>0.21</v>
      </c>
      <c r="J49" s="363">
        <v>0.16750000000000001</v>
      </c>
      <c r="K49" s="414">
        <v>0.14000000000000001</v>
      </c>
      <c r="L49" s="414">
        <v>0.12875</v>
      </c>
      <c r="M49" s="414">
        <v>0.10625</v>
      </c>
      <c r="N49" s="414">
        <v>6.4375000000000002E-2</v>
      </c>
      <c r="O49" s="604"/>
      <c r="P49" s="414">
        <v>4.1250000000000002E-2</v>
      </c>
      <c r="Q49" s="418">
        <v>7.4999999999999997E-3</v>
      </c>
      <c r="R49" s="604"/>
      <c r="S49" s="353">
        <v>7.4999999999999997E-3</v>
      </c>
      <c r="T49" s="416">
        <v>7.4999999999999997E-3</v>
      </c>
      <c r="U49" s="416">
        <v>7.4999999999999997E-3</v>
      </c>
      <c r="V49" s="416">
        <v>7.4999999999999997E-3</v>
      </c>
      <c r="W49" s="416">
        <v>7.4999999999999997E-3</v>
      </c>
      <c r="X49" s="420">
        <v>5.6249999999999998E-3</v>
      </c>
      <c r="Y49" s="416">
        <v>0</v>
      </c>
      <c r="Z49" s="416">
        <v>0</v>
      </c>
      <c r="AA49" s="416">
        <v>0</v>
      </c>
      <c r="AB49" s="416">
        <v>0</v>
      </c>
      <c r="AC49" s="416">
        <v>0</v>
      </c>
      <c r="AD49" s="416">
        <v>0</v>
      </c>
      <c r="AE49" s="417">
        <f t="shared" si="0"/>
        <v>3.0037499999999993</v>
      </c>
      <c r="AF49" s="710">
        <f t="shared" si="28"/>
        <v>17.857142857142861</v>
      </c>
      <c r="AG49" s="710">
        <f t="shared" si="29"/>
        <v>4.9999999999999822</v>
      </c>
      <c r="AH49" s="710">
        <f t="shared" si="30"/>
        <v>37.931034482758633</v>
      </c>
      <c r="AI49" s="710">
        <f t="shared" si="31"/>
        <v>15.999999999999993</v>
      </c>
      <c r="AJ49" s="710">
        <f t="shared" si="32"/>
        <v>4.1666666666666741</v>
      </c>
      <c r="AK49" s="710">
        <f t="shared" si="33"/>
        <v>14.285714285714279</v>
      </c>
      <c r="AL49" s="710">
        <f t="shared" si="34"/>
        <v>25.373134328358194</v>
      </c>
      <c r="AM49" s="710">
        <f t="shared" si="35"/>
        <v>19.642857142857139</v>
      </c>
      <c r="AN49" s="710">
        <f t="shared" si="36"/>
        <v>8.7378640776699221</v>
      </c>
      <c r="AO49" s="710">
        <f t="shared" si="37"/>
        <v>21.176470588235308</v>
      </c>
      <c r="AP49" s="710">
        <f t="shared" si="38"/>
        <v>65.048543689320383</v>
      </c>
      <c r="AQ49" s="710">
        <f t="shared" si="12"/>
        <v>56.060606060606055</v>
      </c>
      <c r="AR49" s="710">
        <f t="shared" si="13"/>
        <v>450.00000000000011</v>
      </c>
      <c r="AS49" s="710">
        <f t="shared" si="14"/>
        <v>0</v>
      </c>
      <c r="AT49" s="710">
        <f t="shared" si="39"/>
        <v>0</v>
      </c>
      <c r="AU49" s="710">
        <f t="shared" si="40"/>
        <v>0</v>
      </c>
      <c r="AV49" s="710">
        <f t="shared" si="41"/>
        <v>0</v>
      </c>
      <c r="AW49" s="710">
        <f t="shared" si="42"/>
        <v>0</v>
      </c>
      <c r="AX49" s="710">
        <f t="shared" si="43"/>
        <v>33.333333333333329</v>
      </c>
      <c r="AY49" s="710" t="str">
        <f t="shared" si="44"/>
        <v>n/a</v>
      </c>
      <c r="AZ49" s="710" t="str">
        <f t="shared" si="45"/>
        <v>n/a</v>
      </c>
      <c r="BA49" s="710" t="str">
        <f t="shared" si="46"/>
        <v>n/a</v>
      </c>
      <c r="BB49" s="710" t="str">
        <f t="shared" si="47"/>
        <v>n/a</v>
      </c>
      <c r="BC49" s="710" t="str">
        <f t="shared" si="48"/>
        <v>n/a</v>
      </c>
      <c r="BD49" s="710" t="str">
        <f t="shared" si="49"/>
        <v>n/a</v>
      </c>
      <c r="BE49" s="710">
        <f t="shared" si="26"/>
        <v>40.769124605929626</v>
      </c>
      <c r="BF49" s="175">
        <f t="shared" si="27"/>
        <v>100.89032037780854</v>
      </c>
    </row>
    <row r="50" spans="1:58" ht="11.25" customHeight="1" x14ac:dyDescent="0.25">
      <c r="A50" s="341" t="s">
        <v>882</v>
      </c>
      <c r="B50" s="17" t="s">
        <v>883</v>
      </c>
      <c r="C50" s="414">
        <v>2.25</v>
      </c>
      <c r="D50" s="414">
        <v>2.21</v>
      </c>
      <c r="E50" s="414">
        <v>2.17</v>
      </c>
      <c r="F50" s="414">
        <v>2.12</v>
      </c>
      <c r="G50" s="414">
        <v>2.08</v>
      </c>
      <c r="H50" s="414">
        <v>2.0699999999999998</v>
      </c>
      <c r="I50" s="351">
        <v>2</v>
      </c>
      <c r="J50" s="417">
        <v>1.97</v>
      </c>
      <c r="K50" s="414">
        <v>1.93</v>
      </c>
      <c r="L50" s="414">
        <v>1.89</v>
      </c>
      <c r="M50" s="414">
        <v>1.85</v>
      </c>
      <c r="N50" s="414">
        <v>1.72</v>
      </c>
      <c r="O50" s="604"/>
      <c r="P50" s="414">
        <v>1.63</v>
      </c>
      <c r="Q50" s="350">
        <v>1.52</v>
      </c>
      <c r="R50" s="604"/>
      <c r="S50" s="364">
        <v>1.26</v>
      </c>
      <c r="T50" s="416">
        <v>1.44</v>
      </c>
      <c r="U50" s="420">
        <v>1.68</v>
      </c>
      <c r="V50" s="420">
        <v>1.64</v>
      </c>
      <c r="W50" s="381">
        <v>1.6</v>
      </c>
      <c r="X50" s="420">
        <v>1.6</v>
      </c>
      <c r="Y50" s="420">
        <v>1.59</v>
      </c>
      <c r="Z50" s="420">
        <v>1.52</v>
      </c>
      <c r="AA50" s="420">
        <v>1.44</v>
      </c>
      <c r="AB50" s="420">
        <v>1.4</v>
      </c>
      <c r="AC50" s="420">
        <v>1.32</v>
      </c>
      <c r="AD50" s="420">
        <v>1.24</v>
      </c>
      <c r="AE50" s="417">
        <f t="shared" si="0"/>
        <v>45.140000000000008</v>
      </c>
      <c r="AF50" s="710">
        <f t="shared" si="28"/>
        <v>1.8099547511312153</v>
      </c>
      <c r="AG50" s="710">
        <f t="shared" si="29"/>
        <v>1.8433179723502224</v>
      </c>
      <c r="AH50" s="710">
        <f t="shared" si="30"/>
        <v>2.3584905660377187</v>
      </c>
      <c r="AI50" s="710">
        <f t="shared" si="31"/>
        <v>1.9230769230769162</v>
      </c>
      <c r="AJ50" s="710">
        <f t="shared" si="32"/>
        <v>0.48309178743961567</v>
      </c>
      <c r="AK50" s="710">
        <f t="shared" si="33"/>
        <v>3.499999999999992</v>
      </c>
      <c r="AL50" s="710">
        <f t="shared" si="34"/>
        <v>1.5228426395939021</v>
      </c>
      <c r="AM50" s="710">
        <f t="shared" si="35"/>
        <v>2.0725388601036343</v>
      </c>
      <c r="AN50" s="710">
        <f t="shared" si="36"/>
        <v>2.1164021164021163</v>
      </c>
      <c r="AO50" s="710">
        <f t="shared" si="37"/>
        <v>2.1621621621621623</v>
      </c>
      <c r="AP50" s="710">
        <f t="shared" si="38"/>
        <v>7.5581395348837344</v>
      </c>
      <c r="AQ50" s="710">
        <f t="shared" si="12"/>
        <v>5.5214723926380493</v>
      </c>
      <c r="AR50" s="710">
        <f t="shared" si="13"/>
        <v>7.2368421052631415</v>
      </c>
      <c r="AS50" s="710">
        <f t="shared" si="14"/>
        <v>20.634920634920629</v>
      </c>
      <c r="AT50" s="710">
        <f t="shared" si="39"/>
        <v>-12.5</v>
      </c>
      <c r="AU50" s="710">
        <f t="shared" si="40"/>
        <v>-14.28571428571429</v>
      </c>
      <c r="AV50" s="710">
        <f t="shared" si="41"/>
        <v>2.4390243902439046</v>
      </c>
      <c r="AW50" s="710">
        <f t="shared" si="42"/>
        <v>2.4999999999999911</v>
      </c>
      <c r="AX50" s="710">
        <f t="shared" si="43"/>
        <v>0</v>
      </c>
      <c r="AY50" s="710">
        <f t="shared" si="44"/>
        <v>0.62893081761006275</v>
      </c>
      <c r="AZ50" s="710">
        <f t="shared" si="45"/>
        <v>4.6052631578947345</v>
      </c>
      <c r="BA50" s="710">
        <f t="shared" si="46"/>
        <v>5.555555555555558</v>
      </c>
      <c r="BB50" s="710">
        <f t="shared" si="47"/>
        <v>2.8571428571428692</v>
      </c>
      <c r="BC50" s="710">
        <f t="shared" si="48"/>
        <v>6.0606060606060552</v>
      </c>
      <c r="BD50" s="710">
        <f t="shared" si="49"/>
        <v>6.4516129032258229</v>
      </c>
      <c r="BE50" s="710">
        <f t="shared" si="26"/>
        <v>2.6022269561027098</v>
      </c>
      <c r="BF50" s="175">
        <f t="shared" si="27"/>
        <v>6.298799278631388</v>
      </c>
    </row>
    <row r="51" spans="1:58" ht="11.25" customHeight="1" x14ac:dyDescent="0.25">
      <c r="A51" s="72" t="s">
        <v>880</v>
      </c>
      <c r="B51" s="17" t="s">
        <v>881</v>
      </c>
      <c r="C51" s="414">
        <v>1</v>
      </c>
      <c r="D51" s="414">
        <v>0.96</v>
      </c>
      <c r="E51" s="414">
        <v>0.88</v>
      </c>
      <c r="F51" s="414">
        <v>0.8</v>
      </c>
      <c r="G51" s="414">
        <v>0.75</v>
      </c>
      <c r="H51" s="414">
        <v>0.7</v>
      </c>
      <c r="I51" s="351">
        <v>0.63</v>
      </c>
      <c r="J51" s="417">
        <v>0.56000000000000005</v>
      </c>
      <c r="K51" s="414">
        <v>0.5</v>
      </c>
      <c r="L51" s="414">
        <v>0.44</v>
      </c>
      <c r="M51" s="414">
        <v>0.4</v>
      </c>
      <c r="N51" s="352">
        <v>0.36</v>
      </c>
      <c r="O51" s="604"/>
      <c r="P51" s="414">
        <v>0.35149999999999998</v>
      </c>
      <c r="Q51" s="418">
        <v>0.32600000000000001</v>
      </c>
      <c r="R51" s="352"/>
      <c r="S51" s="418">
        <v>0.32600000000000001</v>
      </c>
      <c r="T51" s="374">
        <v>0.32600000000000001</v>
      </c>
      <c r="U51" s="420">
        <v>0.30349999999999999</v>
      </c>
      <c r="V51" s="420">
        <v>0.27650000000000002</v>
      </c>
      <c r="W51" s="420">
        <v>0.26250000000000001</v>
      </c>
      <c r="X51" s="420">
        <v>0.2525</v>
      </c>
      <c r="Y51" s="420">
        <v>0.24249999999999999</v>
      </c>
      <c r="Z51" s="420">
        <v>0.23250000000000001</v>
      </c>
      <c r="AA51" s="420">
        <v>0.2225</v>
      </c>
      <c r="AB51" s="420">
        <v>0.21249999999999999</v>
      </c>
      <c r="AC51" s="416">
        <v>0.21</v>
      </c>
      <c r="AD51" s="416">
        <v>0.21</v>
      </c>
      <c r="AE51" s="417">
        <f t="shared" si="0"/>
        <v>11.734500000000002</v>
      </c>
      <c r="AF51" s="710">
        <f t="shared" si="28"/>
        <v>4.1666666666666741</v>
      </c>
      <c r="AG51" s="710">
        <f t="shared" si="29"/>
        <v>9.0909090909090828</v>
      </c>
      <c r="AH51" s="710">
        <f t="shared" si="30"/>
        <v>9.9999999999999858</v>
      </c>
      <c r="AI51" s="710">
        <f t="shared" si="31"/>
        <v>6.6666666666666652</v>
      </c>
      <c r="AJ51" s="710">
        <f t="shared" si="32"/>
        <v>7.1428571428571397</v>
      </c>
      <c r="AK51" s="710">
        <f t="shared" si="33"/>
        <v>11.111111111111093</v>
      </c>
      <c r="AL51" s="710">
        <f t="shared" si="34"/>
        <v>12.5</v>
      </c>
      <c r="AM51" s="710">
        <f t="shared" si="35"/>
        <v>12.000000000000011</v>
      </c>
      <c r="AN51" s="710">
        <f t="shared" si="36"/>
        <v>13.636363636363647</v>
      </c>
      <c r="AO51" s="710">
        <f t="shared" si="37"/>
        <v>9.9999999999999858</v>
      </c>
      <c r="AP51" s="710">
        <f t="shared" si="38"/>
        <v>11.111111111111116</v>
      </c>
      <c r="AQ51" s="710">
        <f t="shared" si="12"/>
        <v>2.4182076813655806</v>
      </c>
      <c r="AR51" s="710">
        <f t="shared" si="13"/>
        <v>7.8220858895705403</v>
      </c>
      <c r="AS51" s="710">
        <f t="shared" si="14"/>
        <v>0</v>
      </c>
      <c r="AT51" s="710">
        <f t="shared" si="39"/>
        <v>0</v>
      </c>
      <c r="AU51" s="710">
        <f t="shared" si="40"/>
        <v>7.4135090609555254</v>
      </c>
      <c r="AV51" s="710">
        <f t="shared" si="41"/>
        <v>9.7649186256780993</v>
      </c>
      <c r="AW51" s="710">
        <f t="shared" si="42"/>
        <v>5.3333333333333455</v>
      </c>
      <c r="AX51" s="710">
        <f t="shared" si="43"/>
        <v>3.9603960396039639</v>
      </c>
      <c r="AY51" s="710">
        <f t="shared" si="44"/>
        <v>4.1237113402061931</v>
      </c>
      <c r="AZ51" s="710">
        <f t="shared" si="45"/>
        <v>4.3010752688172005</v>
      </c>
      <c r="BA51" s="710">
        <f t="shared" si="46"/>
        <v>4.4943820224719211</v>
      </c>
      <c r="BB51" s="710">
        <f t="shared" si="47"/>
        <v>4.705882352941182</v>
      </c>
      <c r="BC51" s="710">
        <f t="shared" si="48"/>
        <v>1.1904761904761862</v>
      </c>
      <c r="BD51" s="710">
        <f t="shared" si="49"/>
        <v>0</v>
      </c>
      <c r="BE51" s="710">
        <f t="shared" si="26"/>
        <v>6.5181465292442029</v>
      </c>
      <c r="BF51" s="175">
        <f t="shared" si="27"/>
        <v>4.1189131669838721</v>
      </c>
    </row>
    <row r="52" spans="1:58" ht="11.25" customHeight="1" x14ac:dyDescent="0.25">
      <c r="A52" s="72" t="s">
        <v>842</v>
      </c>
      <c r="B52" s="17" t="s">
        <v>843</v>
      </c>
      <c r="C52" s="414">
        <v>5.14</v>
      </c>
      <c r="D52" s="414">
        <v>4.9000000000000004</v>
      </c>
      <c r="E52" s="414">
        <v>4.66</v>
      </c>
      <c r="F52" s="414">
        <v>4.42</v>
      </c>
      <c r="G52" s="414">
        <v>4.18</v>
      </c>
      <c r="H52" s="414">
        <v>3.94</v>
      </c>
      <c r="I52" s="351">
        <v>3.66</v>
      </c>
      <c r="J52" s="417">
        <v>3.44</v>
      </c>
      <c r="K52" s="414">
        <v>3.2</v>
      </c>
      <c r="L52" s="414">
        <v>3.02</v>
      </c>
      <c r="M52" s="414">
        <v>2.82</v>
      </c>
      <c r="N52" s="414">
        <v>2.4900000000000002</v>
      </c>
      <c r="O52" s="604"/>
      <c r="P52" s="414">
        <v>2.02</v>
      </c>
      <c r="Q52" s="350">
        <v>1.82</v>
      </c>
      <c r="R52" s="604"/>
      <c r="S52" s="353">
        <v>1.4</v>
      </c>
      <c r="T52" s="416">
        <v>2.2999999999999998</v>
      </c>
      <c r="U52" s="420">
        <v>3.16</v>
      </c>
      <c r="V52" s="420">
        <v>3</v>
      </c>
      <c r="W52" s="420">
        <v>2.82</v>
      </c>
      <c r="X52" s="420">
        <v>2.68</v>
      </c>
      <c r="Y52" s="420">
        <v>2.44</v>
      </c>
      <c r="Z52" s="420">
        <v>2.12</v>
      </c>
      <c r="AA52" s="420">
        <v>1.96</v>
      </c>
      <c r="AB52" s="420">
        <v>1.81</v>
      </c>
      <c r="AC52" s="416">
        <v>1.72</v>
      </c>
      <c r="AD52" s="420">
        <v>1.66</v>
      </c>
      <c r="AE52" s="417">
        <f t="shared" si="0"/>
        <v>76.78</v>
      </c>
      <c r="AF52" s="710">
        <f t="shared" si="28"/>
        <v>4.8979591836734615</v>
      </c>
      <c r="AG52" s="710">
        <f t="shared" si="29"/>
        <v>5.1502145922746934</v>
      </c>
      <c r="AH52" s="710">
        <f t="shared" si="30"/>
        <v>5.4298642533936681</v>
      </c>
      <c r="AI52" s="710">
        <f t="shared" si="31"/>
        <v>5.741626794258381</v>
      </c>
      <c r="AJ52" s="710">
        <f t="shared" si="32"/>
        <v>6.0913705583756306</v>
      </c>
      <c r="AK52" s="710">
        <f t="shared" si="33"/>
        <v>7.6502732240437021</v>
      </c>
      <c r="AL52" s="710">
        <f t="shared" si="34"/>
        <v>6.3953488372093137</v>
      </c>
      <c r="AM52" s="710">
        <f t="shared" si="35"/>
        <v>7.4999999999999956</v>
      </c>
      <c r="AN52" s="710">
        <f t="shared" si="36"/>
        <v>5.9602649006622599</v>
      </c>
      <c r="AO52" s="710">
        <f t="shared" si="37"/>
        <v>7.0921985815602939</v>
      </c>
      <c r="AP52" s="710">
        <f t="shared" si="38"/>
        <v>13.253012048192758</v>
      </c>
      <c r="AQ52" s="710">
        <f t="shared" si="12"/>
        <v>23.267326732673265</v>
      </c>
      <c r="AR52" s="710">
        <f t="shared" si="13"/>
        <v>10.989010989010994</v>
      </c>
      <c r="AS52" s="710">
        <f t="shared" si="14"/>
        <v>30.000000000000004</v>
      </c>
      <c r="AT52" s="710">
        <f t="shared" si="39"/>
        <v>-39.130434782608688</v>
      </c>
      <c r="AU52" s="710">
        <f t="shared" si="40"/>
        <v>-27.215189873417735</v>
      </c>
      <c r="AV52" s="710">
        <f t="shared" si="41"/>
        <v>5.3333333333333455</v>
      </c>
      <c r="AW52" s="710">
        <f t="shared" si="42"/>
        <v>6.3829787234042534</v>
      </c>
      <c r="AX52" s="710">
        <f t="shared" si="43"/>
        <v>5.2238805970149071</v>
      </c>
      <c r="AY52" s="710">
        <f t="shared" si="44"/>
        <v>9.8360655737705027</v>
      </c>
      <c r="AZ52" s="710">
        <f t="shared" si="45"/>
        <v>15.094339622641506</v>
      </c>
      <c r="BA52" s="710">
        <f t="shared" si="46"/>
        <v>8.163265306122458</v>
      </c>
      <c r="BB52" s="710">
        <f t="shared" si="47"/>
        <v>8.287292817679548</v>
      </c>
      <c r="BC52" s="710">
        <f t="shared" si="48"/>
        <v>5.232558139534893</v>
      </c>
      <c r="BD52" s="710">
        <f t="shared" si="49"/>
        <v>3.6144578313253017</v>
      </c>
      <c r="BE52" s="710">
        <f t="shared" si="26"/>
        <v>5.6096407193651485</v>
      </c>
      <c r="BF52" s="175">
        <f t="shared" si="27"/>
        <v>13.246572705177842</v>
      </c>
    </row>
    <row r="53" spans="1:58" ht="11.25" customHeight="1" x14ac:dyDescent="0.25">
      <c r="A53" s="693" t="s">
        <v>4869</v>
      </c>
      <c r="B53" s="48" t="s">
        <v>4861</v>
      </c>
      <c r="C53" s="414">
        <v>3.72</v>
      </c>
      <c r="D53" s="414">
        <v>3.08</v>
      </c>
      <c r="E53" s="414">
        <v>2.44</v>
      </c>
      <c r="F53" s="414">
        <v>1.88</v>
      </c>
      <c r="G53" s="414">
        <v>1.6</v>
      </c>
      <c r="H53" s="380">
        <v>1.28</v>
      </c>
      <c r="I53" s="351">
        <v>1.3332999999999999</v>
      </c>
      <c r="J53" s="417">
        <v>1.1299999999999999</v>
      </c>
      <c r="K53" s="380">
        <v>0.83000000000000007</v>
      </c>
      <c r="L53" s="414">
        <v>0.88</v>
      </c>
      <c r="M53" s="414">
        <v>0.42</v>
      </c>
      <c r="N53" s="380">
        <v>0</v>
      </c>
      <c r="O53" s="749"/>
      <c r="P53" s="380">
        <v>0</v>
      </c>
      <c r="Q53" s="383">
        <v>0</v>
      </c>
      <c r="R53" s="749"/>
      <c r="S53" s="383">
        <v>0</v>
      </c>
      <c r="T53" s="393">
        <v>0</v>
      </c>
      <c r="U53" s="381">
        <v>0</v>
      </c>
      <c r="V53" s="381">
        <v>0</v>
      </c>
      <c r="W53" s="381">
        <v>0</v>
      </c>
      <c r="X53" s="381">
        <v>0</v>
      </c>
      <c r="Y53" s="381">
        <v>0</v>
      </c>
      <c r="Z53" s="381">
        <v>0</v>
      </c>
      <c r="AA53" s="381">
        <v>0</v>
      </c>
      <c r="AB53" s="381">
        <v>0</v>
      </c>
      <c r="AC53" s="381">
        <v>0</v>
      </c>
      <c r="AD53" s="381">
        <v>0</v>
      </c>
      <c r="AE53" s="417">
        <f t="shared" si="0"/>
        <v>18.593300000000003</v>
      </c>
      <c r="AF53" s="710">
        <f t="shared" si="28"/>
        <v>20.779220779220786</v>
      </c>
      <c r="AG53" s="710">
        <f t="shared" si="29"/>
        <v>26.229508196721319</v>
      </c>
      <c r="AH53" s="710">
        <f t="shared" si="30"/>
        <v>29.787234042553191</v>
      </c>
      <c r="AI53" s="710">
        <f t="shared" si="31"/>
        <v>17.499999999999982</v>
      </c>
      <c r="AJ53" s="710">
        <f t="shared" si="32"/>
        <v>25</v>
      </c>
      <c r="AK53" s="710">
        <f t="shared" si="33"/>
        <v>-3.9975999399984974</v>
      </c>
      <c r="AL53" s="710">
        <f t="shared" si="34"/>
        <v>17.991150442477878</v>
      </c>
      <c r="AM53" s="710">
        <f t="shared" si="35"/>
        <v>36.144578313252993</v>
      </c>
      <c r="AN53" s="710">
        <f t="shared" si="36"/>
        <v>-5.6818181818181763</v>
      </c>
      <c r="AO53" s="710">
        <f t="shared" si="37"/>
        <v>109.52380952380953</v>
      </c>
      <c r="AP53" s="710" t="str">
        <f t="shared" si="38"/>
        <v>n/a</v>
      </c>
      <c r="AQ53" s="710" t="str">
        <f t="shared" si="12"/>
        <v>n/a</v>
      </c>
      <c r="AR53" s="710" t="str">
        <f t="shared" si="13"/>
        <v>n/a</v>
      </c>
      <c r="AS53" s="710" t="str">
        <f t="shared" si="14"/>
        <v>n/a</v>
      </c>
      <c r="AT53" s="710" t="str">
        <f t="shared" si="39"/>
        <v>n/a</v>
      </c>
      <c r="AU53" s="710" t="str">
        <f t="shared" si="40"/>
        <v>n/a</v>
      </c>
      <c r="AV53" s="710" t="str">
        <f t="shared" si="41"/>
        <v>n/a</v>
      </c>
      <c r="AW53" s="710" t="str">
        <f t="shared" si="42"/>
        <v>n/a</v>
      </c>
      <c r="AX53" s="710" t="str">
        <f t="shared" si="43"/>
        <v>n/a</v>
      </c>
      <c r="AY53" s="710" t="str">
        <f t="shared" si="44"/>
        <v>n/a</v>
      </c>
      <c r="AZ53" s="710" t="str">
        <f t="shared" si="45"/>
        <v>n/a</v>
      </c>
      <c r="BA53" s="710" t="str">
        <f t="shared" si="46"/>
        <v>n/a</v>
      </c>
      <c r="BB53" s="710" t="str">
        <f t="shared" si="47"/>
        <v>n/a</v>
      </c>
      <c r="BC53" s="710" t="str">
        <f t="shared" si="48"/>
        <v>n/a</v>
      </c>
      <c r="BD53" s="710" t="str">
        <f t="shared" si="49"/>
        <v>n/a</v>
      </c>
      <c r="BE53" s="710">
        <f t="shared" si="26"/>
        <v>27.327608317621902</v>
      </c>
      <c r="BF53" s="175">
        <f t="shared" si="27"/>
        <v>31.875018808102013</v>
      </c>
    </row>
    <row r="54" spans="1:58" ht="11.25" customHeight="1" x14ac:dyDescent="0.25">
      <c r="A54" s="27" t="s">
        <v>418</v>
      </c>
      <c r="B54" s="28" t="s">
        <v>419</v>
      </c>
      <c r="C54" s="414">
        <v>1.0900000000000001</v>
      </c>
      <c r="D54" s="414">
        <v>1.0564077669902914</v>
      </c>
      <c r="E54" s="414">
        <v>1.0256310679611651</v>
      </c>
      <c r="F54" s="414">
        <v>0.95880855877085502</v>
      </c>
      <c r="G54" s="414">
        <v>0.93095672880605862</v>
      </c>
      <c r="H54" s="414">
        <v>0.90384148427772681</v>
      </c>
      <c r="I54" s="351">
        <v>0.86076631901945988</v>
      </c>
      <c r="J54" s="356">
        <v>0.81918969767842886</v>
      </c>
      <c r="K54" s="359">
        <v>0.79532980357129013</v>
      </c>
      <c r="L54" s="359">
        <v>0.77780027498578941</v>
      </c>
      <c r="M54" s="359">
        <v>0.76254928920175424</v>
      </c>
      <c r="N54" s="359">
        <v>0.75875551164353661</v>
      </c>
      <c r="O54" s="654"/>
      <c r="P54" s="359">
        <v>0.73293857093594195</v>
      </c>
      <c r="Q54" s="355">
        <v>0.71336097205039117</v>
      </c>
      <c r="R54" s="654"/>
      <c r="S54" s="356">
        <v>0.67241433753721835</v>
      </c>
      <c r="T54" s="361">
        <v>0.65282945391962943</v>
      </c>
      <c r="U54" s="361">
        <v>0.64149023291069984</v>
      </c>
      <c r="V54" s="361">
        <v>0.60845365610422508</v>
      </c>
      <c r="W54" s="361">
        <v>0.59072736357937705</v>
      </c>
      <c r="X54" s="361">
        <v>0.56167519815744016</v>
      </c>
      <c r="Y54" s="361">
        <v>0.52789112708786934</v>
      </c>
      <c r="Z54" s="361">
        <v>0.48129954270685849</v>
      </c>
      <c r="AA54" s="361">
        <v>0.43533531958237509</v>
      </c>
      <c r="AB54" s="361">
        <v>0.38079493460004876</v>
      </c>
      <c r="AC54" s="361">
        <v>0.3342033502190383</v>
      </c>
      <c r="AD54" s="361">
        <v>0.29526690797884114</v>
      </c>
      <c r="AE54" s="417">
        <f t="shared" si="0"/>
        <v>18.368717470276312</v>
      </c>
      <c r="AF54" s="710">
        <f t="shared" si="28"/>
        <v>3.179854792758019</v>
      </c>
      <c r="AG54" s="710">
        <f t="shared" si="29"/>
        <v>3.0007572889057199</v>
      </c>
      <c r="AH54" s="710">
        <f t="shared" si="30"/>
        <v>6.9693275658670784</v>
      </c>
      <c r="AI54" s="710">
        <f t="shared" si="31"/>
        <v>2.9917426989883866</v>
      </c>
      <c r="AJ54" s="710">
        <f t="shared" si="32"/>
        <v>3.0000000000000027</v>
      </c>
      <c r="AK54" s="710">
        <f t="shared" si="33"/>
        <v>5.0042809885191497</v>
      </c>
      <c r="AL54" s="710">
        <f t="shared" si="34"/>
        <v>5.0753349875930498</v>
      </c>
      <c r="AM54" s="710">
        <f t="shared" si="35"/>
        <v>3.0000000000000027</v>
      </c>
      <c r="AN54" s="710">
        <f t="shared" si="36"/>
        <v>2.2537313432835937</v>
      </c>
      <c r="AO54" s="710">
        <f t="shared" si="37"/>
        <v>2.0000000000000018</v>
      </c>
      <c r="AP54" s="710">
        <f t="shared" si="38"/>
        <v>0.49999999999998934</v>
      </c>
      <c r="AQ54" s="710">
        <f t="shared" si="12"/>
        <v>3.5223880597015311</v>
      </c>
      <c r="AR54" s="710">
        <f t="shared" si="13"/>
        <v>2.744416873448996</v>
      </c>
      <c r="AS54" s="710">
        <f t="shared" si="14"/>
        <v>6.0894945612170792</v>
      </c>
      <c r="AT54" s="710">
        <f t="shared" si="39"/>
        <v>3.0000000000000027</v>
      </c>
      <c r="AU54" s="710">
        <f t="shared" si="40"/>
        <v>1.7676373586358318</v>
      </c>
      <c r="AV54" s="710">
        <f t="shared" si="41"/>
        <v>5.4295962354798943</v>
      </c>
      <c r="AW54" s="710">
        <f t="shared" si="42"/>
        <v>3.0007569680604584</v>
      </c>
      <c r="AX54" s="710">
        <f t="shared" si="43"/>
        <v>5.1724137931035141</v>
      </c>
      <c r="AY54" s="710">
        <f t="shared" si="44"/>
        <v>6.399817942753061</v>
      </c>
      <c r="AZ54" s="710">
        <f t="shared" si="45"/>
        <v>9.6803716286487429</v>
      </c>
      <c r="BA54" s="710">
        <f t="shared" si="46"/>
        <v>10.558349175200776</v>
      </c>
      <c r="BB54" s="710">
        <f t="shared" si="47"/>
        <v>14.322770611329272</v>
      </c>
      <c r="BC54" s="710">
        <f t="shared" si="48"/>
        <v>13.941088367448785</v>
      </c>
      <c r="BD54" s="710">
        <f t="shared" si="49"/>
        <v>13.186862864763471</v>
      </c>
      <c r="BE54" s="710">
        <f t="shared" si="26"/>
        <v>5.4316397642282563</v>
      </c>
      <c r="BF54" s="175">
        <f t="shared" si="27"/>
        <v>3.9323496666911413</v>
      </c>
    </row>
    <row r="55" spans="1:58" ht="11.25" customHeight="1" x14ac:dyDescent="0.25">
      <c r="A55" s="29" t="s">
        <v>421</v>
      </c>
      <c r="B55" s="17" t="s">
        <v>422</v>
      </c>
      <c r="C55" s="414">
        <v>1.1820999999999999</v>
      </c>
      <c r="D55" s="414">
        <v>1.1361000000000001</v>
      </c>
      <c r="E55" s="414">
        <v>1.0916999999999999</v>
      </c>
      <c r="F55" s="414">
        <v>1.0466</v>
      </c>
      <c r="G55" s="414">
        <v>1.0059</v>
      </c>
      <c r="H55" s="414">
        <v>0.98370000000000002</v>
      </c>
      <c r="I55" s="351">
        <v>0.95489999999999997</v>
      </c>
      <c r="J55" s="419">
        <v>0.92690000000000006</v>
      </c>
      <c r="K55" s="414">
        <v>0.89969999999999994</v>
      </c>
      <c r="L55" s="414">
        <v>0.87319999999999998</v>
      </c>
      <c r="M55" s="414">
        <v>0.84789999999999999</v>
      </c>
      <c r="N55" s="414">
        <v>0.82269999999999999</v>
      </c>
      <c r="O55" s="604"/>
      <c r="P55" s="414">
        <v>0.79610000000000003</v>
      </c>
      <c r="Q55" s="350">
        <v>0.76239999999999997</v>
      </c>
      <c r="R55" s="604"/>
      <c r="S55" s="419">
        <v>0.75290000000000001</v>
      </c>
      <c r="T55" s="420">
        <v>0.72250000000000003</v>
      </c>
      <c r="U55" s="420">
        <v>0.70720000000000005</v>
      </c>
      <c r="V55" s="420">
        <v>0.66400000000000003</v>
      </c>
      <c r="W55" s="420">
        <v>0.61339999999999995</v>
      </c>
      <c r="X55" s="420">
        <v>0.58050000000000002</v>
      </c>
      <c r="Y55" s="420">
        <v>0.55330000000000001</v>
      </c>
      <c r="Z55" s="420">
        <v>0.53268000000000004</v>
      </c>
      <c r="AA55" s="420">
        <v>0.51556000000000002</v>
      </c>
      <c r="AB55" s="420">
        <v>0.49334</v>
      </c>
      <c r="AC55" s="420">
        <v>0.48665999999999998</v>
      </c>
      <c r="AD55" s="420">
        <v>0.47109999999999996</v>
      </c>
      <c r="AE55" s="417">
        <f t="shared" si="0"/>
        <v>20.42304</v>
      </c>
      <c r="AF55" s="710">
        <f t="shared" si="28"/>
        <v>4.0489393539300922</v>
      </c>
      <c r="AG55" s="710">
        <f t="shared" si="29"/>
        <v>4.067051387743903</v>
      </c>
      <c r="AH55" s="710">
        <f t="shared" si="30"/>
        <v>4.3091916682591158</v>
      </c>
      <c r="AI55" s="710">
        <f t="shared" si="31"/>
        <v>4.0461278457103012</v>
      </c>
      <c r="AJ55" s="710">
        <f t="shared" si="32"/>
        <v>2.256785605367484</v>
      </c>
      <c r="AK55" s="710">
        <f t="shared" si="33"/>
        <v>3.0160226201696672</v>
      </c>
      <c r="AL55" s="710">
        <f t="shared" si="34"/>
        <v>3.020822095155884</v>
      </c>
      <c r="AM55" s="710">
        <f t="shared" si="35"/>
        <v>3.023229965544072</v>
      </c>
      <c r="AN55" s="710">
        <f t="shared" si="36"/>
        <v>3.0348144754924311</v>
      </c>
      <c r="AO55" s="710">
        <f t="shared" si="37"/>
        <v>2.9838424342493175</v>
      </c>
      <c r="AP55" s="710">
        <f t="shared" si="38"/>
        <v>3.0630849641424485</v>
      </c>
      <c r="AQ55" s="710">
        <f t="shared" si="12"/>
        <v>3.3412887828162319</v>
      </c>
      <c r="AR55" s="710">
        <f t="shared" si="13"/>
        <v>4.4202518363064103</v>
      </c>
      <c r="AS55" s="710">
        <f t="shared" si="14"/>
        <v>1.2617877540177957</v>
      </c>
      <c r="AT55" s="710">
        <f t="shared" si="39"/>
        <v>4.2076124567474116</v>
      </c>
      <c r="AU55" s="710">
        <f t="shared" si="40"/>
        <v>2.1634615384615419</v>
      </c>
      <c r="AV55" s="710">
        <f t="shared" si="41"/>
        <v>6.5060240963855431</v>
      </c>
      <c r="AW55" s="710">
        <f t="shared" si="42"/>
        <v>8.2491033583306219</v>
      </c>
      <c r="AX55" s="710">
        <f t="shared" si="43"/>
        <v>5.6675279931093669</v>
      </c>
      <c r="AY55" s="710">
        <f t="shared" si="44"/>
        <v>4.9159587926983495</v>
      </c>
      <c r="AZ55" s="710">
        <f t="shared" si="45"/>
        <v>3.8709919651573221</v>
      </c>
      <c r="BA55" s="710">
        <f t="shared" si="46"/>
        <v>3.3206610287842331</v>
      </c>
      <c r="BB55" s="710">
        <f t="shared" si="47"/>
        <v>4.5039931892812302</v>
      </c>
      <c r="BC55" s="710">
        <f t="shared" si="48"/>
        <v>1.3726215427608546</v>
      </c>
      <c r="BD55" s="710">
        <f t="shared" si="49"/>
        <v>3.3029080874549033</v>
      </c>
      <c r="BE55" s="710">
        <f t="shared" si="26"/>
        <v>3.7589641935230618</v>
      </c>
      <c r="BF55" s="175">
        <f t="shared" si="27"/>
        <v>1.5140202715096061</v>
      </c>
    </row>
    <row r="56" spans="1:58" ht="11.25" customHeight="1" x14ac:dyDescent="0.25">
      <c r="A56" s="29" t="s">
        <v>901</v>
      </c>
      <c r="B56" s="17" t="s">
        <v>902</v>
      </c>
      <c r="C56" s="414">
        <v>0.89</v>
      </c>
      <c r="D56" s="414">
        <v>0.85</v>
      </c>
      <c r="E56" s="414">
        <v>0.81</v>
      </c>
      <c r="F56" s="414">
        <v>0.76</v>
      </c>
      <c r="G56" s="414">
        <v>0.72</v>
      </c>
      <c r="H56" s="414">
        <v>0.69</v>
      </c>
      <c r="I56" s="351">
        <v>0.62</v>
      </c>
      <c r="J56" s="417">
        <v>0.5</v>
      </c>
      <c r="K56" s="414">
        <v>0.45</v>
      </c>
      <c r="L56" s="414">
        <v>0.41</v>
      </c>
      <c r="M56" s="414">
        <v>0.37</v>
      </c>
      <c r="N56" s="414">
        <v>0.33</v>
      </c>
      <c r="O56" s="604"/>
      <c r="P56" s="414">
        <v>0.23</v>
      </c>
      <c r="Q56" s="418">
        <v>0.04</v>
      </c>
      <c r="R56" s="604"/>
      <c r="S56" s="353">
        <v>0.04</v>
      </c>
      <c r="T56" s="416">
        <v>0.47</v>
      </c>
      <c r="U56" s="420">
        <v>1.27</v>
      </c>
      <c r="V56" s="420">
        <v>1.22</v>
      </c>
      <c r="W56" s="420">
        <v>1.1399999999999999</v>
      </c>
      <c r="X56" s="420">
        <v>1.06</v>
      </c>
      <c r="Y56" s="420">
        <v>0.97667000000000004</v>
      </c>
      <c r="Z56" s="420">
        <v>0.88668000000000002</v>
      </c>
      <c r="AA56" s="420">
        <v>0.80789</v>
      </c>
      <c r="AB56" s="420">
        <v>0.73939999999999995</v>
      </c>
      <c r="AC56" s="420">
        <v>0.67108000000000001</v>
      </c>
      <c r="AD56" s="416">
        <v>0.63912000000000002</v>
      </c>
      <c r="AE56" s="417">
        <f t="shared" si="0"/>
        <v>17.59084</v>
      </c>
      <c r="AF56" s="710">
        <f t="shared" si="28"/>
        <v>4.705882352941182</v>
      </c>
      <c r="AG56" s="710">
        <f t="shared" si="29"/>
        <v>4.9382716049382713</v>
      </c>
      <c r="AH56" s="710">
        <f t="shared" si="30"/>
        <v>6.578947368421062</v>
      </c>
      <c r="AI56" s="710">
        <f t="shared" si="31"/>
        <v>5.555555555555558</v>
      </c>
      <c r="AJ56" s="710">
        <f t="shared" si="32"/>
        <v>4.3478260869565188</v>
      </c>
      <c r="AK56" s="710">
        <f t="shared" si="33"/>
        <v>11.290322580645151</v>
      </c>
      <c r="AL56" s="710">
        <f t="shared" si="34"/>
        <v>24</v>
      </c>
      <c r="AM56" s="710">
        <f t="shared" si="35"/>
        <v>11.111111111111116</v>
      </c>
      <c r="AN56" s="710">
        <f t="shared" si="36"/>
        <v>9.7560975609756184</v>
      </c>
      <c r="AO56" s="710">
        <f t="shared" si="37"/>
        <v>10.810810810810811</v>
      </c>
      <c r="AP56" s="710">
        <f t="shared" si="38"/>
        <v>12.12121212121211</v>
      </c>
      <c r="AQ56" s="710">
        <f t="shared" si="12"/>
        <v>43.478260869565212</v>
      </c>
      <c r="AR56" s="710">
        <f t="shared" si="13"/>
        <v>475</v>
      </c>
      <c r="AS56" s="710">
        <f t="shared" si="14"/>
        <v>0</v>
      </c>
      <c r="AT56" s="710">
        <f t="shared" si="39"/>
        <v>-91.489361702127653</v>
      </c>
      <c r="AU56" s="710">
        <f t="shared" si="40"/>
        <v>-62.99212598425197</v>
      </c>
      <c r="AV56" s="710">
        <f t="shared" si="41"/>
        <v>4.0983606557376984</v>
      </c>
      <c r="AW56" s="710">
        <f t="shared" si="42"/>
        <v>7.0175438596491224</v>
      </c>
      <c r="AX56" s="710">
        <f t="shared" si="43"/>
        <v>7.5471698113207308</v>
      </c>
      <c r="AY56" s="710">
        <f t="shared" si="44"/>
        <v>8.532052791628697</v>
      </c>
      <c r="AZ56" s="710">
        <f t="shared" si="45"/>
        <v>10.149095502323281</v>
      </c>
      <c r="BA56" s="710">
        <f t="shared" si="46"/>
        <v>9.7525653244872501</v>
      </c>
      <c r="BB56" s="710">
        <f t="shared" si="47"/>
        <v>9.2629158777387097</v>
      </c>
      <c r="BC56" s="710">
        <f t="shared" si="48"/>
        <v>10.180604398879399</v>
      </c>
      <c r="BD56" s="710">
        <f t="shared" si="49"/>
        <v>5.0006258605582721</v>
      </c>
      <c r="BE56" s="710">
        <f t="shared" si="26"/>
        <v>21.630149776763041</v>
      </c>
      <c r="BF56" s="175">
        <f t="shared" si="27"/>
        <v>97.913852988509035</v>
      </c>
    </row>
    <row r="57" spans="1:58" ht="11.25" customHeight="1" x14ac:dyDescent="0.25">
      <c r="A57" s="72" t="s">
        <v>896</v>
      </c>
      <c r="B57" s="17" t="s">
        <v>897</v>
      </c>
      <c r="C57" s="414">
        <v>1.6</v>
      </c>
      <c r="D57" s="414">
        <v>1.49</v>
      </c>
      <c r="E57" s="414">
        <v>1.3049999999999999</v>
      </c>
      <c r="F57" s="414">
        <v>1.175</v>
      </c>
      <c r="G57" s="414">
        <v>1.1000000000000001</v>
      </c>
      <c r="H57" s="414">
        <v>1.075</v>
      </c>
      <c r="I57" s="351">
        <v>0.97499999999999998</v>
      </c>
      <c r="J57" s="417">
        <v>0.86580000000000001</v>
      </c>
      <c r="K57" s="352">
        <v>0.76329999999999998</v>
      </c>
      <c r="L57" s="414">
        <v>0.73880000000000001</v>
      </c>
      <c r="M57" s="352">
        <v>0.66539999999999999</v>
      </c>
      <c r="N57" s="414">
        <v>0.60909999999999997</v>
      </c>
      <c r="O57" s="604"/>
      <c r="P57" s="414">
        <v>0.41589999999999999</v>
      </c>
      <c r="Q57" s="350">
        <v>0.33029999999999998</v>
      </c>
      <c r="R57" s="604"/>
      <c r="S57" s="419">
        <v>0.25690000000000002</v>
      </c>
      <c r="T57" s="416">
        <v>0.14680000000000001</v>
      </c>
      <c r="U57" s="416">
        <v>0.44030000000000002</v>
      </c>
      <c r="V57" s="416">
        <v>0.53820000000000001</v>
      </c>
      <c r="W57" s="420">
        <v>0.53820000000000001</v>
      </c>
      <c r="X57" s="420">
        <v>0.49099999999999999</v>
      </c>
      <c r="Y57" s="416">
        <v>0.44369999999999998</v>
      </c>
      <c r="Z57" s="416">
        <v>0.44369999999999998</v>
      </c>
      <c r="AA57" s="416">
        <v>0.44369999999999998</v>
      </c>
      <c r="AB57" s="420">
        <v>0.44369999999999998</v>
      </c>
      <c r="AC57" s="420">
        <v>0.43759999999999999</v>
      </c>
      <c r="AD57" s="416">
        <v>0.4194</v>
      </c>
      <c r="AE57" s="417">
        <f t="shared" si="0"/>
        <v>18.151799999999998</v>
      </c>
      <c r="AF57" s="710">
        <f t="shared" si="28"/>
        <v>7.3825503355704702</v>
      </c>
      <c r="AG57" s="710">
        <f t="shared" si="29"/>
        <v>14.176245210727977</v>
      </c>
      <c r="AH57" s="710">
        <f t="shared" si="30"/>
        <v>11.063829787234036</v>
      </c>
      <c r="AI57" s="710">
        <f t="shared" si="31"/>
        <v>6.8181818181818121</v>
      </c>
      <c r="AJ57" s="710">
        <f t="shared" si="32"/>
        <v>2.3255813953488413</v>
      </c>
      <c r="AK57" s="710">
        <f t="shared" si="33"/>
        <v>10.256410256410264</v>
      </c>
      <c r="AL57" s="710">
        <f t="shared" si="34"/>
        <v>12.612612612612617</v>
      </c>
      <c r="AM57" s="710">
        <f t="shared" si="35"/>
        <v>13.428533997117786</v>
      </c>
      <c r="AN57" s="710">
        <f t="shared" si="36"/>
        <v>3.3161884136437392</v>
      </c>
      <c r="AO57" s="710">
        <f t="shared" si="37"/>
        <v>11.030958821761349</v>
      </c>
      <c r="AP57" s="710">
        <f t="shared" si="38"/>
        <v>9.2431456246921719</v>
      </c>
      <c r="AQ57" s="710">
        <f t="shared" si="12"/>
        <v>46.453474392882896</v>
      </c>
      <c r="AR57" s="710">
        <f t="shared" si="13"/>
        <v>25.915834090221026</v>
      </c>
      <c r="AS57" s="710">
        <f t="shared" si="14"/>
        <v>28.571428571428559</v>
      </c>
      <c r="AT57" s="710">
        <f t="shared" si="39"/>
        <v>75</v>
      </c>
      <c r="AU57" s="710">
        <f t="shared" si="40"/>
        <v>-66.659096070860784</v>
      </c>
      <c r="AV57" s="710">
        <f t="shared" si="41"/>
        <v>-18.190263842437748</v>
      </c>
      <c r="AW57" s="710">
        <f t="shared" si="42"/>
        <v>0</v>
      </c>
      <c r="AX57" s="710">
        <f t="shared" si="43"/>
        <v>9.6130346232179207</v>
      </c>
      <c r="AY57" s="710">
        <f t="shared" si="44"/>
        <v>10.660356096461566</v>
      </c>
      <c r="AZ57" s="710">
        <f t="shared" si="45"/>
        <v>0</v>
      </c>
      <c r="BA57" s="710">
        <f t="shared" si="46"/>
        <v>0</v>
      </c>
      <c r="BB57" s="710">
        <f t="shared" si="47"/>
        <v>0</v>
      </c>
      <c r="BC57" s="710">
        <f t="shared" si="48"/>
        <v>1.3939670932358261</v>
      </c>
      <c r="BD57" s="710">
        <f t="shared" si="49"/>
        <v>4.3395326657129196</v>
      </c>
      <c r="BE57" s="710">
        <f t="shared" si="26"/>
        <v>8.7501002357265278</v>
      </c>
      <c r="BF57" s="175">
        <f t="shared" si="27"/>
        <v>23.673481675689288</v>
      </c>
    </row>
    <row r="58" spans="1:58" ht="11.25" customHeight="1" x14ac:dyDescent="0.25">
      <c r="A58" s="57" t="s">
        <v>139</v>
      </c>
      <c r="B58" s="28" t="s">
        <v>140</v>
      </c>
      <c r="C58" s="414">
        <v>3.2850000000000001</v>
      </c>
      <c r="D58" s="414">
        <v>3.0249999999999999</v>
      </c>
      <c r="E58" s="414">
        <v>2.78</v>
      </c>
      <c r="F58" s="414">
        <v>2.5550000000000002</v>
      </c>
      <c r="G58" s="414">
        <v>2.35</v>
      </c>
      <c r="H58" s="414">
        <v>2.15</v>
      </c>
      <c r="I58" s="351">
        <v>1.98</v>
      </c>
      <c r="J58" s="356">
        <v>1.835</v>
      </c>
      <c r="K58" s="359">
        <v>1.71</v>
      </c>
      <c r="L58" s="359">
        <v>1.59</v>
      </c>
      <c r="M58" s="359">
        <v>1.5</v>
      </c>
      <c r="N58" s="359">
        <v>1.42</v>
      </c>
      <c r="O58" s="654"/>
      <c r="P58" s="359">
        <v>1.385</v>
      </c>
      <c r="Q58" s="355">
        <v>1.365</v>
      </c>
      <c r="R58" s="654"/>
      <c r="S58" s="356">
        <v>1.345</v>
      </c>
      <c r="T58" s="361">
        <v>1.325</v>
      </c>
      <c r="U58" s="361">
        <v>1.3049999999999999</v>
      </c>
      <c r="V58" s="361">
        <v>1.2849999999999999</v>
      </c>
      <c r="W58" s="361">
        <v>1.2649999999999999</v>
      </c>
      <c r="X58" s="361">
        <v>1.2450000000000001</v>
      </c>
      <c r="Y58" s="361">
        <v>1.2250000000000001</v>
      </c>
      <c r="Z58" s="361">
        <v>1.2050000000000001</v>
      </c>
      <c r="AA58" s="361">
        <v>1.1850000000000001</v>
      </c>
      <c r="AB58" s="361">
        <v>1.165</v>
      </c>
      <c r="AC58" s="361">
        <v>1.145</v>
      </c>
      <c r="AD58" s="361">
        <v>1.1100000000000001</v>
      </c>
      <c r="AE58" s="417">
        <f t="shared" si="0"/>
        <v>43.734999999999999</v>
      </c>
      <c r="AF58" s="710">
        <f t="shared" si="28"/>
        <v>8.5950413223140565</v>
      </c>
      <c r="AG58" s="710">
        <f t="shared" si="29"/>
        <v>8.8129496402877816</v>
      </c>
      <c r="AH58" s="710">
        <f t="shared" si="30"/>
        <v>8.80626223091976</v>
      </c>
      <c r="AI58" s="710">
        <f t="shared" si="31"/>
        <v>8.7234042553191458</v>
      </c>
      <c r="AJ58" s="710">
        <f t="shared" si="32"/>
        <v>9.3023255813953654</v>
      </c>
      <c r="AK58" s="710">
        <f t="shared" si="33"/>
        <v>8.5858585858585847</v>
      </c>
      <c r="AL58" s="710">
        <f t="shared" si="34"/>
        <v>7.9019073569482234</v>
      </c>
      <c r="AM58" s="710">
        <f t="shared" si="35"/>
        <v>7.3099415204678442</v>
      </c>
      <c r="AN58" s="710">
        <f t="shared" si="36"/>
        <v>7.547169811320753</v>
      </c>
      <c r="AO58" s="710">
        <f t="shared" si="37"/>
        <v>6.0000000000000053</v>
      </c>
      <c r="AP58" s="710">
        <f t="shared" si="38"/>
        <v>5.6338028169014231</v>
      </c>
      <c r="AQ58" s="710">
        <f t="shared" si="12"/>
        <v>2.5270758122743597</v>
      </c>
      <c r="AR58" s="710">
        <f t="shared" si="13"/>
        <v>1.46520146520146</v>
      </c>
      <c r="AS58" s="710">
        <f t="shared" si="14"/>
        <v>1.4869888475836479</v>
      </c>
      <c r="AT58" s="710">
        <f t="shared" si="39"/>
        <v>1.5094339622641506</v>
      </c>
      <c r="AU58" s="710">
        <f t="shared" si="40"/>
        <v>1.5325670498084198</v>
      </c>
      <c r="AV58" s="710">
        <f t="shared" si="41"/>
        <v>1.5564202334630295</v>
      </c>
      <c r="AW58" s="710">
        <f t="shared" si="42"/>
        <v>1.5810276679841806</v>
      </c>
      <c r="AX58" s="710">
        <f t="shared" si="43"/>
        <v>1.6064257028112205</v>
      </c>
      <c r="AY58" s="710">
        <f t="shared" si="44"/>
        <v>1.6326530612244872</v>
      </c>
      <c r="AZ58" s="710">
        <f t="shared" si="45"/>
        <v>1.6597510373443924</v>
      </c>
      <c r="BA58" s="710">
        <f t="shared" si="46"/>
        <v>1.6877637130801704</v>
      </c>
      <c r="BB58" s="710">
        <f t="shared" si="47"/>
        <v>1.7167381974249052</v>
      </c>
      <c r="BC58" s="710">
        <f t="shared" si="48"/>
        <v>1.7467248908296984</v>
      </c>
      <c r="BD58" s="710">
        <f t="shared" si="49"/>
        <v>3.1531531531531432</v>
      </c>
      <c r="BE58" s="710">
        <f t="shared" si="26"/>
        <v>4.4832235166472083</v>
      </c>
      <c r="BF58" s="175">
        <f t="shared" si="27"/>
        <v>3.2314666826798168</v>
      </c>
    </row>
    <row r="59" spans="1:58" ht="11.25" customHeight="1" x14ac:dyDescent="0.25">
      <c r="A59" s="31" t="s">
        <v>413</v>
      </c>
      <c r="B59" s="48" t="s">
        <v>414</v>
      </c>
      <c r="C59" s="414">
        <v>1.72</v>
      </c>
      <c r="D59" s="414">
        <v>1.58</v>
      </c>
      <c r="E59" s="414">
        <v>1.52</v>
      </c>
      <c r="F59" s="414">
        <v>1.5</v>
      </c>
      <c r="G59" s="414">
        <v>1.44</v>
      </c>
      <c r="H59" s="414">
        <v>1.42</v>
      </c>
      <c r="I59" s="351">
        <v>1.32</v>
      </c>
      <c r="J59" s="364">
        <v>1.28</v>
      </c>
      <c r="K59" s="344">
        <v>1.22</v>
      </c>
      <c r="L59" s="344">
        <v>1.1399999999999999</v>
      </c>
      <c r="M59" s="344">
        <v>1.0900000000000001</v>
      </c>
      <c r="N59" s="344">
        <v>1</v>
      </c>
      <c r="O59" s="644"/>
      <c r="P59" s="345">
        <v>0.88</v>
      </c>
      <c r="Q59" s="342">
        <v>0.8</v>
      </c>
      <c r="R59" s="644"/>
      <c r="S59" s="347">
        <v>0.66</v>
      </c>
      <c r="T59" s="348">
        <v>0.6</v>
      </c>
      <c r="U59" s="349">
        <v>0.56000000000000005</v>
      </c>
      <c r="V59" s="349">
        <v>0.5</v>
      </c>
      <c r="W59" s="349">
        <v>0.42</v>
      </c>
      <c r="X59" s="349">
        <v>0.35</v>
      </c>
      <c r="Y59" s="349">
        <v>0.22</v>
      </c>
      <c r="Z59" s="349">
        <v>0.125</v>
      </c>
      <c r="AA59" s="348">
        <v>0.12</v>
      </c>
      <c r="AB59" s="349">
        <v>0.11</v>
      </c>
      <c r="AC59" s="348">
        <v>0.1</v>
      </c>
      <c r="AD59" s="349">
        <v>0.09</v>
      </c>
      <c r="AE59" s="417">
        <f t="shared" si="0"/>
        <v>21.765000000000004</v>
      </c>
      <c r="AF59" s="710">
        <f t="shared" si="28"/>
        <v>8.8607594936708889</v>
      </c>
      <c r="AG59" s="710">
        <f t="shared" si="29"/>
        <v>3.9473684210526327</v>
      </c>
      <c r="AH59" s="710">
        <f t="shared" si="30"/>
        <v>1.3333333333333419</v>
      </c>
      <c r="AI59" s="710">
        <f t="shared" si="31"/>
        <v>4.1666666666666741</v>
      </c>
      <c r="AJ59" s="710">
        <f t="shared" si="32"/>
        <v>1.4084507042253502</v>
      </c>
      <c r="AK59" s="710">
        <f t="shared" si="33"/>
        <v>7.575757575757569</v>
      </c>
      <c r="AL59" s="710">
        <f t="shared" si="34"/>
        <v>3.125</v>
      </c>
      <c r="AM59" s="710">
        <f t="shared" si="35"/>
        <v>4.9180327868852514</v>
      </c>
      <c r="AN59" s="710">
        <f t="shared" si="36"/>
        <v>7.0175438596491224</v>
      </c>
      <c r="AO59" s="710">
        <f t="shared" si="37"/>
        <v>4.5871559633027248</v>
      </c>
      <c r="AP59" s="710">
        <f t="shared" si="38"/>
        <v>9.0000000000000071</v>
      </c>
      <c r="AQ59" s="710">
        <f t="shared" si="12"/>
        <v>13.636363636363647</v>
      </c>
      <c r="AR59" s="710">
        <f t="shared" si="13"/>
        <v>9.9999999999999858</v>
      </c>
      <c r="AS59" s="710">
        <f t="shared" si="14"/>
        <v>21.212121212121215</v>
      </c>
      <c r="AT59" s="710">
        <f t="shared" si="39"/>
        <v>10.000000000000009</v>
      </c>
      <c r="AU59" s="710">
        <f t="shared" si="40"/>
        <v>7.1428571428571397</v>
      </c>
      <c r="AV59" s="710">
        <f t="shared" si="41"/>
        <v>12.000000000000011</v>
      </c>
      <c r="AW59" s="710">
        <f t="shared" si="42"/>
        <v>19.047619047619047</v>
      </c>
      <c r="AX59" s="710">
        <f t="shared" si="43"/>
        <v>19.999999999999996</v>
      </c>
      <c r="AY59" s="710">
        <f t="shared" si="44"/>
        <v>59.090909090909079</v>
      </c>
      <c r="AZ59" s="710">
        <f t="shared" si="45"/>
        <v>76</v>
      </c>
      <c r="BA59" s="710">
        <f t="shared" si="46"/>
        <v>4.1666666666666741</v>
      </c>
      <c r="BB59" s="710">
        <f t="shared" si="47"/>
        <v>9.0909090909090828</v>
      </c>
      <c r="BC59" s="710">
        <f t="shared" si="48"/>
        <v>9.9999999999999858</v>
      </c>
      <c r="BD59" s="710">
        <f t="shared" si="49"/>
        <v>11.111111111111116</v>
      </c>
      <c r="BE59" s="710">
        <f t="shared" si="26"/>
        <v>13.537545032124024</v>
      </c>
      <c r="BF59" s="175">
        <f t="shared" si="27"/>
        <v>17.27372368984674</v>
      </c>
    </row>
    <row r="60" spans="1:58" ht="11.25" customHeight="1" x14ac:dyDescent="0.25">
      <c r="A60" s="72" t="s">
        <v>3724</v>
      </c>
      <c r="B60" s="17" t="s">
        <v>3723</v>
      </c>
      <c r="C60" s="414">
        <v>1.3</v>
      </c>
      <c r="D60" s="414">
        <v>1.22</v>
      </c>
      <c r="E60" s="414">
        <v>1.1599999999999999</v>
      </c>
      <c r="F60" s="414">
        <v>1.0900000000000001</v>
      </c>
      <c r="G60" s="414">
        <v>1</v>
      </c>
      <c r="H60" s="414">
        <v>0.96</v>
      </c>
      <c r="I60" s="351">
        <v>0.88</v>
      </c>
      <c r="J60" s="417">
        <v>0.81</v>
      </c>
      <c r="K60" s="414">
        <v>0.77</v>
      </c>
      <c r="L60" s="414">
        <v>0.68</v>
      </c>
      <c r="M60" s="414">
        <v>0.57999999999999996</v>
      </c>
      <c r="N60" s="414">
        <v>0.54</v>
      </c>
      <c r="O60" s="604"/>
      <c r="P60" s="414">
        <v>0.37</v>
      </c>
      <c r="Q60" s="418">
        <v>0.28000000000000003</v>
      </c>
      <c r="R60" s="604"/>
      <c r="S60" s="415">
        <v>0.25</v>
      </c>
      <c r="T60" s="415">
        <v>0.3</v>
      </c>
      <c r="U60" s="420">
        <v>0.74</v>
      </c>
      <c r="V60" s="420">
        <v>0.72499999999999998</v>
      </c>
      <c r="W60" s="420">
        <v>0.63</v>
      </c>
      <c r="X60" s="420">
        <v>0.51500000000000001</v>
      </c>
      <c r="Y60" s="420">
        <v>0.45333000000000001</v>
      </c>
      <c r="Z60" s="420">
        <v>0.4</v>
      </c>
      <c r="AA60" s="420">
        <v>0.34666999999999998</v>
      </c>
      <c r="AB60" s="420">
        <v>0.30667</v>
      </c>
      <c r="AC60" s="420">
        <v>0.26667000000000002</v>
      </c>
      <c r="AD60" s="420">
        <v>0.2</v>
      </c>
      <c r="AE60" s="417">
        <f t="shared" si="0"/>
        <v>16.773339999999997</v>
      </c>
      <c r="AF60" s="710">
        <f t="shared" si="28"/>
        <v>6.5573770491803351</v>
      </c>
      <c r="AG60" s="710">
        <f t="shared" si="29"/>
        <v>5.1724137931034475</v>
      </c>
      <c r="AH60" s="710">
        <f t="shared" si="30"/>
        <v>6.4220183486238369</v>
      </c>
      <c r="AI60" s="710">
        <f t="shared" si="31"/>
        <v>9.0000000000000071</v>
      </c>
      <c r="AJ60" s="710">
        <f t="shared" si="32"/>
        <v>4.1666666666666741</v>
      </c>
      <c r="AK60" s="710">
        <f t="shared" si="33"/>
        <v>9.0909090909090828</v>
      </c>
      <c r="AL60" s="710">
        <f t="shared" si="34"/>
        <v>8.6419753086419693</v>
      </c>
      <c r="AM60" s="710">
        <f t="shared" si="35"/>
        <v>5.1948051948051965</v>
      </c>
      <c r="AN60" s="710">
        <f t="shared" si="36"/>
        <v>13.235294117647056</v>
      </c>
      <c r="AO60" s="710">
        <f t="shared" si="37"/>
        <v>17.24137931034484</v>
      </c>
      <c r="AP60" s="710">
        <f t="shared" si="38"/>
        <v>7.4074074074073959</v>
      </c>
      <c r="AQ60" s="710">
        <f t="shared" si="12"/>
        <v>45.945945945945965</v>
      </c>
      <c r="AR60" s="710">
        <f t="shared" si="13"/>
        <v>32.142857142857139</v>
      </c>
      <c r="AS60" s="710">
        <f t="shared" si="14"/>
        <v>12.000000000000011</v>
      </c>
      <c r="AT60" s="710">
        <f t="shared" si="39"/>
        <v>-16.666666666666664</v>
      </c>
      <c r="AU60" s="710">
        <f t="shared" si="40"/>
        <v>-59.45945945945946</v>
      </c>
      <c r="AV60" s="710">
        <f t="shared" si="41"/>
        <v>2.0689655172413834</v>
      </c>
      <c r="AW60" s="710">
        <f t="shared" si="42"/>
        <v>15.07936507936507</v>
      </c>
      <c r="AX60" s="710">
        <f t="shared" si="43"/>
        <v>22.330097087378633</v>
      </c>
      <c r="AY60" s="710">
        <f t="shared" si="44"/>
        <v>13.603776498356602</v>
      </c>
      <c r="AZ60" s="710">
        <f t="shared" si="45"/>
        <v>13.332499999999992</v>
      </c>
      <c r="BA60" s="710">
        <f t="shared" si="46"/>
        <v>15.383505927827624</v>
      </c>
      <c r="BB60" s="710">
        <f t="shared" si="47"/>
        <v>13.043336485472977</v>
      </c>
      <c r="BC60" s="710">
        <f t="shared" si="48"/>
        <v>14.999812502343701</v>
      </c>
      <c r="BD60" s="710">
        <f t="shared" si="49"/>
        <v>33.335000000000001</v>
      </c>
      <c r="BE60" s="710">
        <f t="shared" si="26"/>
        <v>9.9707712939197126</v>
      </c>
      <c r="BF60" s="175">
        <f t="shared" si="27"/>
        <v>18.67829276541336</v>
      </c>
    </row>
    <row r="61" spans="1:58" ht="11.25" customHeight="1" x14ac:dyDescent="0.25">
      <c r="A61" s="72" t="s">
        <v>428</v>
      </c>
      <c r="B61" s="17" t="s">
        <v>429</v>
      </c>
      <c r="C61" s="414">
        <v>1.9</v>
      </c>
      <c r="D61" s="414">
        <v>1.84</v>
      </c>
      <c r="E61" s="414">
        <v>1.76</v>
      </c>
      <c r="F61" s="414">
        <v>1.69</v>
      </c>
      <c r="G61" s="414">
        <v>1.62</v>
      </c>
      <c r="H61" s="414">
        <v>1.55</v>
      </c>
      <c r="I61" s="351">
        <v>1.49</v>
      </c>
      <c r="J61" s="417">
        <v>1.43</v>
      </c>
      <c r="K61" s="414">
        <v>1.37</v>
      </c>
      <c r="L61" s="414">
        <v>1.32</v>
      </c>
      <c r="M61" s="414">
        <v>1.27</v>
      </c>
      <c r="N61" s="414">
        <v>1.22</v>
      </c>
      <c r="O61" s="604"/>
      <c r="P61" s="414">
        <v>1.1599999999999999</v>
      </c>
      <c r="Q61" s="350">
        <v>1.1000000000000001</v>
      </c>
      <c r="R61" s="604"/>
      <c r="S61" s="357">
        <v>1</v>
      </c>
      <c r="T61" s="357">
        <v>0.81</v>
      </c>
      <c r="U61" s="420">
        <v>0.69</v>
      </c>
      <c r="V61" s="420">
        <v>0.59499999999999997</v>
      </c>
      <c r="W61" s="420">
        <v>0.56999999999999995</v>
      </c>
      <c r="X61" s="420">
        <v>0.54500000000000004</v>
      </c>
      <c r="Y61" s="420">
        <v>0.51500000000000001</v>
      </c>
      <c r="Z61" s="420">
        <v>0.49</v>
      </c>
      <c r="AA61" s="416">
        <v>0.48</v>
      </c>
      <c r="AB61" s="416">
        <v>0.48</v>
      </c>
      <c r="AC61" s="416">
        <v>0.48</v>
      </c>
      <c r="AD61" s="416">
        <v>0.48</v>
      </c>
      <c r="AE61" s="417">
        <f t="shared" si="0"/>
        <v>27.855</v>
      </c>
      <c r="AF61" s="710">
        <f t="shared" si="28"/>
        <v>3.2608695652173836</v>
      </c>
      <c r="AG61" s="710">
        <f t="shared" si="29"/>
        <v>4.5454545454545414</v>
      </c>
      <c r="AH61" s="710">
        <f t="shared" si="30"/>
        <v>4.1420118343195256</v>
      </c>
      <c r="AI61" s="710">
        <f t="shared" si="31"/>
        <v>4.3209876543209846</v>
      </c>
      <c r="AJ61" s="710">
        <f t="shared" si="32"/>
        <v>4.5161290322580649</v>
      </c>
      <c r="AK61" s="710">
        <f t="shared" si="33"/>
        <v>4.0268456375838868</v>
      </c>
      <c r="AL61" s="710">
        <f t="shared" si="34"/>
        <v>4.1958041958042092</v>
      </c>
      <c r="AM61" s="710">
        <f t="shared" si="35"/>
        <v>4.3795620437956151</v>
      </c>
      <c r="AN61" s="710">
        <f t="shared" si="36"/>
        <v>3.7878787878787845</v>
      </c>
      <c r="AO61" s="710">
        <f t="shared" si="37"/>
        <v>3.937007874015741</v>
      </c>
      <c r="AP61" s="710">
        <f t="shared" si="38"/>
        <v>4.0983606557376984</v>
      </c>
      <c r="AQ61" s="710">
        <f t="shared" si="12"/>
        <v>5.1724137931034475</v>
      </c>
      <c r="AR61" s="710">
        <f t="shared" si="13"/>
        <v>5.4545454545454453</v>
      </c>
      <c r="AS61" s="710">
        <f t="shared" si="14"/>
        <v>10.000000000000009</v>
      </c>
      <c r="AT61" s="710">
        <f t="shared" si="39"/>
        <v>23.456790123456784</v>
      </c>
      <c r="AU61" s="710">
        <f t="shared" si="40"/>
        <v>17.391304347826097</v>
      </c>
      <c r="AV61" s="710">
        <f t="shared" si="41"/>
        <v>15.966386554621836</v>
      </c>
      <c r="AW61" s="710">
        <f t="shared" si="42"/>
        <v>4.3859649122807154</v>
      </c>
      <c r="AX61" s="710">
        <f t="shared" si="43"/>
        <v>4.5871559633027248</v>
      </c>
      <c r="AY61" s="710">
        <f t="shared" si="44"/>
        <v>5.8252427184465994</v>
      </c>
      <c r="AZ61" s="710">
        <f t="shared" si="45"/>
        <v>5.1020408163265252</v>
      </c>
      <c r="BA61" s="710">
        <f t="shared" si="46"/>
        <v>2.0833333333333259</v>
      </c>
      <c r="BB61" s="710">
        <f t="shared" si="47"/>
        <v>0</v>
      </c>
      <c r="BC61" s="710">
        <f t="shared" si="48"/>
        <v>0</v>
      </c>
      <c r="BD61" s="710">
        <f t="shared" si="49"/>
        <v>0</v>
      </c>
      <c r="BE61" s="710">
        <f t="shared" si="26"/>
        <v>5.7854435937451969</v>
      </c>
      <c r="BF61" s="175">
        <f t="shared" si="27"/>
        <v>5.4736934660894043</v>
      </c>
    </row>
    <row r="62" spans="1:58" ht="11.25" customHeight="1" x14ac:dyDescent="0.25">
      <c r="A62" s="29" t="s">
        <v>954</v>
      </c>
      <c r="B62" s="17" t="s">
        <v>955</v>
      </c>
      <c r="C62" s="414">
        <v>2.17</v>
      </c>
      <c r="D62" s="414">
        <v>1.905</v>
      </c>
      <c r="E62" s="414">
        <v>1.69</v>
      </c>
      <c r="F62" s="414">
        <v>1.49</v>
      </c>
      <c r="G62" s="414">
        <v>1.335</v>
      </c>
      <c r="H62" s="414">
        <v>1.1199999999999999</v>
      </c>
      <c r="I62" s="351">
        <v>0.79</v>
      </c>
      <c r="J62" s="417">
        <v>0.48099999999999998</v>
      </c>
      <c r="K62" s="414">
        <v>0.20400000000000001</v>
      </c>
      <c r="L62" s="414">
        <v>0.16399999999999998</v>
      </c>
      <c r="M62" s="414">
        <v>0.123</v>
      </c>
      <c r="N62" s="414">
        <v>8.7999999999999995E-2</v>
      </c>
      <c r="O62" s="604"/>
      <c r="P62" s="414">
        <v>6.0999999999999999E-2</v>
      </c>
      <c r="Q62" s="350">
        <v>0.04</v>
      </c>
      <c r="R62" s="604"/>
      <c r="S62" s="419">
        <v>7.000000000000001E-3</v>
      </c>
      <c r="T62" s="416">
        <v>0</v>
      </c>
      <c r="U62" s="416">
        <v>0</v>
      </c>
      <c r="V62" s="416">
        <v>0</v>
      </c>
      <c r="W62" s="416">
        <v>0</v>
      </c>
      <c r="X62" s="416">
        <v>0</v>
      </c>
      <c r="Y62" s="416">
        <v>0</v>
      </c>
      <c r="Z62" s="416">
        <v>0</v>
      </c>
      <c r="AA62" s="416">
        <v>0</v>
      </c>
      <c r="AB62" s="416">
        <v>0</v>
      </c>
      <c r="AC62" s="416">
        <v>0</v>
      </c>
      <c r="AD62" s="416">
        <v>0</v>
      </c>
      <c r="AE62" s="417">
        <f t="shared" si="0"/>
        <v>11.667999999999997</v>
      </c>
      <c r="AF62" s="710">
        <f t="shared" si="28"/>
        <v>13.910761154855633</v>
      </c>
      <c r="AG62" s="710">
        <f t="shared" si="29"/>
        <v>12.72189349112427</v>
      </c>
      <c r="AH62" s="710">
        <f t="shared" si="30"/>
        <v>13.422818791946312</v>
      </c>
      <c r="AI62" s="710">
        <f t="shared" si="31"/>
        <v>11.610486891385774</v>
      </c>
      <c r="AJ62" s="710">
        <f t="shared" si="32"/>
        <v>19.19642857142858</v>
      </c>
      <c r="AK62" s="710">
        <f t="shared" si="33"/>
        <v>41.772151898734158</v>
      </c>
      <c r="AL62" s="710">
        <f t="shared" si="34"/>
        <v>64.241164241164256</v>
      </c>
      <c r="AM62" s="710">
        <f t="shared" si="35"/>
        <v>135.78431372549016</v>
      </c>
      <c r="AN62" s="710">
        <f t="shared" si="36"/>
        <v>24.390243902439046</v>
      </c>
      <c r="AO62" s="710">
        <f t="shared" si="37"/>
        <v>33.333333333333329</v>
      </c>
      <c r="AP62" s="710">
        <f t="shared" si="38"/>
        <v>39.772727272727273</v>
      </c>
      <c r="AQ62" s="710">
        <f t="shared" si="12"/>
        <v>44.262295081967217</v>
      </c>
      <c r="AR62" s="710">
        <f t="shared" si="13"/>
        <v>52.499999999999993</v>
      </c>
      <c r="AS62" s="710">
        <f t="shared" si="14"/>
        <v>471.42857142857133</v>
      </c>
      <c r="AT62" s="710" t="str">
        <f t="shared" si="39"/>
        <v>n/a</v>
      </c>
      <c r="AU62" s="710" t="str">
        <f t="shared" si="40"/>
        <v>n/a</v>
      </c>
      <c r="AV62" s="710" t="str">
        <f t="shared" si="41"/>
        <v>n/a</v>
      </c>
      <c r="AW62" s="710" t="str">
        <f t="shared" si="42"/>
        <v>n/a</v>
      </c>
      <c r="AX62" s="710" t="str">
        <f t="shared" si="43"/>
        <v>n/a</v>
      </c>
      <c r="AY62" s="710" t="str">
        <f t="shared" si="44"/>
        <v>n/a</v>
      </c>
      <c r="AZ62" s="710" t="str">
        <f t="shared" si="45"/>
        <v>n/a</v>
      </c>
      <c r="BA62" s="710" t="str">
        <f t="shared" si="46"/>
        <v>n/a</v>
      </c>
      <c r="BB62" s="710" t="str">
        <f t="shared" si="47"/>
        <v>n/a</v>
      </c>
      <c r="BC62" s="710" t="str">
        <f t="shared" si="48"/>
        <v>n/a</v>
      </c>
      <c r="BD62" s="710" t="str">
        <f t="shared" si="49"/>
        <v>n/a</v>
      </c>
      <c r="BE62" s="710">
        <f t="shared" si="26"/>
        <v>69.881942127511948</v>
      </c>
      <c r="BF62" s="175">
        <f t="shared" si="27"/>
        <v>120.00878681694132</v>
      </c>
    </row>
    <row r="63" spans="1:58" ht="11.25" customHeight="1" x14ac:dyDescent="0.25">
      <c r="A63" s="27" t="s">
        <v>3891</v>
      </c>
      <c r="B63" s="28" t="s">
        <v>3889</v>
      </c>
      <c r="C63" s="414">
        <v>1.03</v>
      </c>
      <c r="D63" s="414">
        <v>0.99</v>
      </c>
      <c r="E63" s="414">
        <v>0.95</v>
      </c>
      <c r="F63" s="414">
        <v>0.85</v>
      </c>
      <c r="G63" s="414">
        <v>0.81</v>
      </c>
      <c r="H63" s="414">
        <v>0.78</v>
      </c>
      <c r="I63" s="351">
        <v>0.7</v>
      </c>
      <c r="J63" s="356">
        <v>0.54</v>
      </c>
      <c r="K63" s="359">
        <v>0.48</v>
      </c>
      <c r="L63" s="359">
        <v>0.4</v>
      </c>
      <c r="M63" s="359">
        <v>0.32</v>
      </c>
      <c r="N63" s="359">
        <v>0.23</v>
      </c>
      <c r="O63" s="654"/>
      <c r="P63" s="783">
        <v>0.19</v>
      </c>
      <c r="Q63" s="784">
        <v>0.12</v>
      </c>
      <c r="R63" s="678"/>
      <c r="S63" s="371">
        <v>0</v>
      </c>
      <c r="T63" s="362">
        <v>0</v>
      </c>
      <c r="U63" s="362">
        <v>0</v>
      </c>
      <c r="V63" s="362">
        <v>0</v>
      </c>
      <c r="W63" s="362">
        <v>0</v>
      </c>
      <c r="X63" s="362">
        <v>0</v>
      </c>
      <c r="Y63" s="362">
        <v>0</v>
      </c>
      <c r="Z63" s="362">
        <v>0</v>
      </c>
      <c r="AA63" s="362">
        <v>0.25</v>
      </c>
      <c r="AB63" s="361">
        <v>0.25</v>
      </c>
      <c r="AC63" s="361">
        <v>6.25E-2</v>
      </c>
      <c r="AD63" s="362">
        <v>0</v>
      </c>
      <c r="AE63" s="417">
        <f t="shared" si="0"/>
        <v>8.9525000000000006</v>
      </c>
      <c r="AF63" s="710">
        <f t="shared" si="28"/>
        <v>4.0404040404040442</v>
      </c>
      <c r="AG63" s="710">
        <f t="shared" si="29"/>
        <v>4.2105263157894868</v>
      </c>
      <c r="AH63" s="710">
        <f t="shared" si="30"/>
        <v>11.764705882352944</v>
      </c>
      <c r="AI63" s="710">
        <f t="shared" si="31"/>
        <v>4.9382716049382713</v>
      </c>
      <c r="AJ63" s="710">
        <f t="shared" si="32"/>
        <v>3.8461538461538547</v>
      </c>
      <c r="AK63" s="710">
        <f t="shared" si="33"/>
        <v>11.428571428571432</v>
      </c>
      <c r="AL63" s="710">
        <f t="shared" si="34"/>
        <v>29.629629629629605</v>
      </c>
      <c r="AM63" s="710">
        <f t="shared" si="35"/>
        <v>12.500000000000021</v>
      </c>
      <c r="AN63" s="710">
        <f t="shared" si="36"/>
        <v>19.999999999999996</v>
      </c>
      <c r="AO63" s="710">
        <f t="shared" si="37"/>
        <v>25</v>
      </c>
      <c r="AP63" s="710">
        <f t="shared" si="38"/>
        <v>39.130434782608688</v>
      </c>
      <c r="AQ63" s="710">
        <f t="shared" si="12"/>
        <v>21.052631578947366</v>
      </c>
      <c r="AR63" s="710">
        <f t="shared" si="13"/>
        <v>58.33333333333335</v>
      </c>
      <c r="AS63" s="710" t="str">
        <f t="shared" si="14"/>
        <v>n/a</v>
      </c>
      <c r="AT63" s="710" t="str">
        <f t="shared" si="39"/>
        <v>n/a</v>
      </c>
      <c r="AU63" s="710" t="str">
        <f t="shared" si="40"/>
        <v>n/a</v>
      </c>
      <c r="AV63" s="710" t="str">
        <f t="shared" si="41"/>
        <v>n/a</v>
      </c>
      <c r="AW63" s="710" t="str">
        <f t="shared" si="42"/>
        <v>n/a</v>
      </c>
      <c r="AX63" s="710" t="str">
        <f t="shared" si="43"/>
        <v>n/a</v>
      </c>
      <c r="AY63" s="710" t="str">
        <f t="shared" si="44"/>
        <v>n/a</v>
      </c>
      <c r="AZ63" s="710" t="str">
        <f t="shared" si="45"/>
        <v>n/a</v>
      </c>
      <c r="BA63" s="710">
        <f t="shared" si="46"/>
        <v>-100</v>
      </c>
      <c r="BB63" s="710">
        <f t="shared" si="47"/>
        <v>0</v>
      </c>
      <c r="BC63" s="710">
        <f t="shared" si="48"/>
        <v>300</v>
      </c>
      <c r="BD63" s="710" t="str">
        <f t="shared" si="49"/>
        <v>n/a</v>
      </c>
      <c r="BE63" s="710">
        <f t="shared" si="26"/>
        <v>27.867166402670566</v>
      </c>
      <c r="BF63" s="175">
        <f t="shared" si="27"/>
        <v>79.730101764778865</v>
      </c>
    </row>
    <row r="64" spans="1:58" ht="11.25" customHeight="1" x14ac:dyDescent="0.25">
      <c r="A64" s="95" t="s">
        <v>910</v>
      </c>
      <c r="B64" s="17" t="s">
        <v>911</v>
      </c>
      <c r="C64" s="414">
        <v>1.28</v>
      </c>
      <c r="D64" s="414">
        <v>1.2</v>
      </c>
      <c r="E64" s="414">
        <v>1.1000000000000001</v>
      </c>
      <c r="F64" s="414">
        <v>0.91</v>
      </c>
      <c r="G64" s="414">
        <v>0.84</v>
      </c>
      <c r="H64" s="414">
        <v>0.82</v>
      </c>
      <c r="I64" s="351">
        <v>0.78</v>
      </c>
      <c r="J64" s="419">
        <v>0.72</v>
      </c>
      <c r="K64" s="352">
        <v>0.68</v>
      </c>
      <c r="L64" s="414">
        <v>0.66</v>
      </c>
      <c r="M64" s="414">
        <v>0.62</v>
      </c>
      <c r="N64" s="414">
        <v>0.3</v>
      </c>
      <c r="O64" s="604"/>
      <c r="P64" s="352">
        <v>0</v>
      </c>
      <c r="Q64" s="418">
        <v>0</v>
      </c>
      <c r="R64" s="604"/>
      <c r="S64" s="353">
        <v>0</v>
      </c>
      <c r="T64" s="416">
        <v>0</v>
      </c>
      <c r="U64" s="416">
        <v>0</v>
      </c>
      <c r="V64" s="416">
        <v>0</v>
      </c>
      <c r="W64" s="416">
        <v>0</v>
      </c>
      <c r="X64" s="416">
        <v>0</v>
      </c>
      <c r="Y64" s="416">
        <v>0</v>
      </c>
      <c r="Z64" s="416">
        <v>0</v>
      </c>
      <c r="AA64" s="416">
        <v>0</v>
      </c>
      <c r="AB64" s="416">
        <v>0.3</v>
      </c>
      <c r="AC64" s="416">
        <v>0.3</v>
      </c>
      <c r="AD64" s="416">
        <v>0.3</v>
      </c>
      <c r="AE64" s="417">
        <f t="shared" si="0"/>
        <v>10.810000000000002</v>
      </c>
      <c r="AF64" s="710">
        <f t="shared" si="28"/>
        <v>6.6666666666666652</v>
      </c>
      <c r="AG64" s="710">
        <f t="shared" si="29"/>
        <v>9.0909090909090828</v>
      </c>
      <c r="AH64" s="710">
        <f t="shared" si="30"/>
        <v>20.879120879120894</v>
      </c>
      <c r="AI64" s="710">
        <f t="shared" si="31"/>
        <v>8.3333333333333481</v>
      </c>
      <c r="AJ64" s="710">
        <f t="shared" si="32"/>
        <v>2.4390243902439046</v>
      </c>
      <c r="AK64" s="710">
        <f t="shared" si="33"/>
        <v>5.12820512820511</v>
      </c>
      <c r="AL64" s="710">
        <f t="shared" si="34"/>
        <v>8.3333333333333481</v>
      </c>
      <c r="AM64" s="710">
        <f t="shared" si="35"/>
        <v>5.8823529411764497</v>
      </c>
      <c r="AN64" s="710">
        <f t="shared" si="36"/>
        <v>3.0303030303030276</v>
      </c>
      <c r="AO64" s="710">
        <f t="shared" si="37"/>
        <v>6.4516129032258229</v>
      </c>
      <c r="AP64" s="710">
        <f t="shared" si="38"/>
        <v>106.66666666666669</v>
      </c>
      <c r="AQ64" s="710" t="str">
        <f t="shared" si="12"/>
        <v>n/a</v>
      </c>
      <c r="AR64" s="710" t="str">
        <f t="shared" si="13"/>
        <v>n/a</v>
      </c>
      <c r="AS64" s="710" t="str">
        <f t="shared" si="14"/>
        <v>n/a</v>
      </c>
      <c r="AT64" s="710" t="str">
        <f t="shared" si="39"/>
        <v>n/a</v>
      </c>
      <c r="AU64" s="710" t="str">
        <f t="shared" si="40"/>
        <v>n/a</v>
      </c>
      <c r="AV64" s="710" t="str">
        <f t="shared" si="41"/>
        <v>n/a</v>
      </c>
      <c r="AW64" s="710" t="str">
        <f t="shared" si="42"/>
        <v>n/a</v>
      </c>
      <c r="AX64" s="710" t="str">
        <f t="shared" si="43"/>
        <v>n/a</v>
      </c>
      <c r="AY64" s="710" t="str">
        <f t="shared" si="44"/>
        <v>n/a</v>
      </c>
      <c r="AZ64" s="710" t="str">
        <f t="shared" si="45"/>
        <v>n/a</v>
      </c>
      <c r="BA64" s="710" t="str">
        <f t="shared" si="46"/>
        <v>n/a</v>
      </c>
      <c r="BB64" s="710">
        <f t="shared" si="47"/>
        <v>-100</v>
      </c>
      <c r="BC64" s="710">
        <f t="shared" si="48"/>
        <v>0</v>
      </c>
      <c r="BD64" s="710">
        <f t="shared" si="49"/>
        <v>0</v>
      </c>
      <c r="BE64" s="710">
        <f t="shared" si="26"/>
        <v>5.9215377402274543</v>
      </c>
      <c r="BF64" s="175">
        <f t="shared" si="27"/>
        <v>40.86228687114464</v>
      </c>
    </row>
    <row r="65" spans="1:58" ht="11.25" customHeight="1" x14ac:dyDescent="0.25">
      <c r="A65" s="17" t="s">
        <v>908</v>
      </c>
      <c r="B65" s="17" t="s">
        <v>909</v>
      </c>
      <c r="C65" s="414">
        <v>3.45</v>
      </c>
      <c r="D65" s="414">
        <v>3.18</v>
      </c>
      <c r="E65" s="414">
        <v>2.93</v>
      </c>
      <c r="F65" s="414">
        <v>2.66</v>
      </c>
      <c r="G65" s="414">
        <v>2.36</v>
      </c>
      <c r="H65" s="414">
        <v>2.2599999999999998</v>
      </c>
      <c r="I65" s="351">
        <v>2.0099999999999998</v>
      </c>
      <c r="J65" s="419">
        <v>1.76</v>
      </c>
      <c r="K65" s="414">
        <v>1.6</v>
      </c>
      <c r="L65" s="414">
        <v>1.46</v>
      </c>
      <c r="M65" s="414">
        <v>1.34</v>
      </c>
      <c r="N65" s="414">
        <v>1.1399999999999999</v>
      </c>
      <c r="O65" s="604"/>
      <c r="P65" s="414">
        <v>1.08</v>
      </c>
      <c r="Q65" s="350">
        <v>1</v>
      </c>
      <c r="R65" s="604"/>
      <c r="S65" s="415">
        <v>0.8</v>
      </c>
      <c r="T65" s="415">
        <v>1.22</v>
      </c>
      <c r="U65" s="416">
        <v>1.64</v>
      </c>
      <c r="V65" s="420">
        <v>1.61</v>
      </c>
      <c r="W65" s="420">
        <v>1.57</v>
      </c>
      <c r="X65" s="420">
        <v>1.53</v>
      </c>
      <c r="Y65" s="420">
        <v>1.49</v>
      </c>
      <c r="Z65" s="420">
        <v>1.45</v>
      </c>
      <c r="AA65" s="420">
        <v>1.35</v>
      </c>
      <c r="AB65" s="420">
        <v>1.23</v>
      </c>
      <c r="AC65" s="420">
        <v>1.1100000000000001</v>
      </c>
      <c r="AD65" s="420">
        <v>0.99</v>
      </c>
      <c r="AE65" s="417">
        <f t="shared" si="0"/>
        <v>44.220000000000013</v>
      </c>
      <c r="AF65" s="710">
        <f t="shared" si="28"/>
        <v>8.4905660377358583</v>
      </c>
      <c r="AG65" s="710">
        <f t="shared" si="29"/>
        <v>8.5324232081911191</v>
      </c>
      <c r="AH65" s="710">
        <f t="shared" si="30"/>
        <v>10.150375939849621</v>
      </c>
      <c r="AI65" s="710">
        <f t="shared" si="31"/>
        <v>12.711864406779672</v>
      </c>
      <c r="AJ65" s="710">
        <f t="shared" si="32"/>
        <v>4.4247787610619538</v>
      </c>
      <c r="AK65" s="710">
        <f t="shared" si="33"/>
        <v>12.437810945273631</v>
      </c>
      <c r="AL65" s="710">
        <f t="shared" si="34"/>
        <v>14.204545454545435</v>
      </c>
      <c r="AM65" s="710">
        <f t="shared" si="35"/>
        <v>9.9999999999999858</v>
      </c>
      <c r="AN65" s="710">
        <f t="shared" si="36"/>
        <v>9.5890410958904262</v>
      </c>
      <c r="AO65" s="710">
        <f t="shared" si="37"/>
        <v>8.9552238805969964</v>
      </c>
      <c r="AP65" s="710">
        <f t="shared" si="38"/>
        <v>17.543859649122815</v>
      </c>
      <c r="AQ65" s="710">
        <f t="shared" si="12"/>
        <v>5.5555555555555358</v>
      </c>
      <c r="AR65" s="710">
        <f t="shared" si="13"/>
        <v>8.0000000000000071</v>
      </c>
      <c r="AS65" s="710">
        <f t="shared" si="14"/>
        <v>25</v>
      </c>
      <c r="AT65" s="710">
        <f t="shared" si="39"/>
        <v>-34.426229508196712</v>
      </c>
      <c r="AU65" s="710">
        <f t="shared" si="40"/>
        <v>-25.609756097560975</v>
      </c>
      <c r="AV65" s="710">
        <f t="shared" si="41"/>
        <v>1.8633540372670732</v>
      </c>
      <c r="AW65" s="710">
        <f t="shared" si="42"/>
        <v>2.5477707006369421</v>
      </c>
      <c r="AX65" s="710">
        <f t="shared" si="43"/>
        <v>2.6143790849673332</v>
      </c>
      <c r="AY65" s="710">
        <f t="shared" si="44"/>
        <v>2.6845637583892579</v>
      </c>
      <c r="AZ65" s="710">
        <f t="shared" si="45"/>
        <v>2.7586206896551779</v>
      </c>
      <c r="BA65" s="710">
        <f t="shared" si="46"/>
        <v>7.4074074074073959</v>
      </c>
      <c r="BB65" s="710">
        <f t="shared" si="47"/>
        <v>9.7560975609756184</v>
      </c>
      <c r="BC65" s="710">
        <f t="shared" si="48"/>
        <v>10.810810810810789</v>
      </c>
      <c r="BD65" s="710">
        <f t="shared" si="49"/>
        <v>12.121212121212132</v>
      </c>
      <c r="BE65" s="710">
        <f t="shared" si="26"/>
        <v>5.9249710200066836</v>
      </c>
      <c r="BF65" s="175">
        <f t="shared" si="27"/>
        <v>12.066161213893203</v>
      </c>
    </row>
    <row r="66" spans="1:58" ht="11.25" customHeight="1" x14ac:dyDescent="0.25">
      <c r="A66" s="391" t="s">
        <v>4728</v>
      </c>
      <c r="B66" s="17" t="s">
        <v>4727</v>
      </c>
      <c r="C66" s="414">
        <v>1.1479999999999999</v>
      </c>
      <c r="D66" s="414">
        <v>1.042</v>
      </c>
      <c r="E66" s="414">
        <v>0.94</v>
      </c>
      <c r="F66" s="414">
        <v>0.86099999999999999</v>
      </c>
      <c r="G66" s="414">
        <v>0.81</v>
      </c>
      <c r="H66" s="414">
        <v>0.72500000000000009</v>
      </c>
      <c r="I66" s="351">
        <v>0.17499999999999999</v>
      </c>
      <c r="J66" s="364">
        <v>0</v>
      </c>
      <c r="K66" s="380">
        <v>0</v>
      </c>
      <c r="L66" s="380">
        <v>0</v>
      </c>
      <c r="M66" s="380">
        <v>0</v>
      </c>
      <c r="N66" s="380">
        <v>0</v>
      </c>
      <c r="O66" s="367"/>
      <c r="P66" s="380">
        <v>0</v>
      </c>
      <c r="Q66" s="383">
        <v>0</v>
      </c>
      <c r="R66" s="367"/>
      <c r="S66" s="672">
        <v>0</v>
      </c>
      <c r="T66" s="672">
        <v>0</v>
      </c>
      <c r="U66" s="381">
        <v>0</v>
      </c>
      <c r="V66" s="381">
        <v>0</v>
      </c>
      <c r="W66" s="381">
        <v>0</v>
      </c>
      <c r="X66" s="381">
        <v>0</v>
      </c>
      <c r="Y66" s="381">
        <v>0</v>
      </c>
      <c r="Z66" s="381">
        <v>0</v>
      </c>
      <c r="AA66" s="381">
        <v>0</v>
      </c>
      <c r="AB66" s="381">
        <v>0</v>
      </c>
      <c r="AC66" s="381">
        <v>0</v>
      </c>
      <c r="AD66" s="381">
        <v>0</v>
      </c>
      <c r="AE66" s="417">
        <f t="shared" si="0"/>
        <v>5.7009999999999996</v>
      </c>
      <c r="AF66" s="710">
        <f t="shared" si="28"/>
        <v>10.172744721689053</v>
      </c>
      <c r="AG66" s="710">
        <f t="shared" si="29"/>
        <v>10.851063829787243</v>
      </c>
      <c r="AH66" s="710">
        <f t="shared" si="30"/>
        <v>9.1753774680603861</v>
      </c>
      <c r="AI66" s="710">
        <f t="shared" si="31"/>
        <v>6.2962962962962887</v>
      </c>
      <c r="AJ66" s="710">
        <f t="shared" si="32"/>
        <v>11.724137931034484</v>
      </c>
      <c r="AK66" s="710">
        <f t="shared" si="33"/>
        <v>314.28571428571433</v>
      </c>
      <c r="AL66" s="710" t="str">
        <f t="shared" si="34"/>
        <v>n/a</v>
      </c>
      <c r="AM66" s="710" t="str">
        <f t="shared" si="35"/>
        <v>n/a</v>
      </c>
      <c r="AN66" s="710" t="str">
        <f t="shared" si="36"/>
        <v>n/a</v>
      </c>
      <c r="AO66" s="710" t="str">
        <f t="shared" si="37"/>
        <v>n/a</v>
      </c>
      <c r="AP66" s="710" t="str">
        <f t="shared" si="38"/>
        <v>n/a</v>
      </c>
      <c r="AQ66" s="710" t="str">
        <f t="shared" si="12"/>
        <v>n/a</v>
      </c>
      <c r="AR66" s="710" t="str">
        <f t="shared" si="13"/>
        <v>n/a</v>
      </c>
      <c r="AS66" s="710" t="str">
        <f t="shared" si="14"/>
        <v>n/a</v>
      </c>
      <c r="AT66" s="710" t="str">
        <f t="shared" si="39"/>
        <v>n/a</v>
      </c>
      <c r="AU66" s="710" t="str">
        <f t="shared" si="40"/>
        <v>n/a</v>
      </c>
      <c r="AV66" s="710" t="str">
        <f t="shared" si="41"/>
        <v>n/a</v>
      </c>
      <c r="AW66" s="710" t="str">
        <f t="shared" si="42"/>
        <v>n/a</v>
      </c>
      <c r="AX66" s="710" t="str">
        <f t="shared" si="43"/>
        <v>n/a</v>
      </c>
      <c r="AY66" s="710" t="str">
        <f t="shared" si="44"/>
        <v>n/a</v>
      </c>
      <c r="AZ66" s="710" t="str">
        <f t="shared" si="45"/>
        <v>n/a</v>
      </c>
      <c r="BA66" s="710" t="str">
        <f t="shared" si="46"/>
        <v>n/a</v>
      </c>
      <c r="BB66" s="710" t="str">
        <f t="shared" si="47"/>
        <v>n/a</v>
      </c>
      <c r="BC66" s="710" t="str">
        <f t="shared" si="48"/>
        <v>n/a</v>
      </c>
      <c r="BD66" s="710" t="str">
        <f t="shared" si="49"/>
        <v>n/a</v>
      </c>
      <c r="BE66" s="710">
        <f t="shared" si="26"/>
        <v>60.4175557554303</v>
      </c>
      <c r="BF66" s="175">
        <f t="shared" si="27"/>
        <v>124.3835524285163</v>
      </c>
    </row>
    <row r="67" spans="1:58" ht="11.25" customHeight="1" x14ac:dyDescent="0.25">
      <c r="A67" s="73" t="s">
        <v>396</v>
      </c>
      <c r="B67" s="34" t="s">
        <v>397</v>
      </c>
      <c r="C67" s="414">
        <v>3.0024999999999999</v>
      </c>
      <c r="D67" s="414">
        <v>2.7774999999999999</v>
      </c>
      <c r="E67" s="414">
        <v>2.5674999999999999</v>
      </c>
      <c r="F67" s="414">
        <v>2.3574999999999999</v>
      </c>
      <c r="G67" s="414">
        <v>2.2000000000000002</v>
      </c>
      <c r="H67" s="414">
        <v>1.9550000000000001</v>
      </c>
      <c r="I67" s="351">
        <v>1.78</v>
      </c>
      <c r="J67" s="417">
        <v>1.6199999999999999</v>
      </c>
      <c r="K67" s="414">
        <v>1.4650000000000001</v>
      </c>
      <c r="L67" s="414">
        <v>1.33</v>
      </c>
      <c r="M67" s="414">
        <v>1.21</v>
      </c>
      <c r="N67" s="414">
        <v>1.0900000000000001</v>
      </c>
      <c r="O67" s="604" t="s">
        <v>89</v>
      </c>
      <c r="P67" s="414">
        <v>0.96</v>
      </c>
      <c r="Q67" s="350">
        <v>0.9</v>
      </c>
      <c r="R67" s="604"/>
      <c r="S67" s="357">
        <v>0.86</v>
      </c>
      <c r="T67" s="357">
        <v>0.82</v>
      </c>
      <c r="U67" s="420">
        <v>0.4</v>
      </c>
      <c r="V67" s="416">
        <v>0</v>
      </c>
      <c r="W67" s="416">
        <v>0</v>
      </c>
      <c r="X67" s="416">
        <v>0</v>
      </c>
      <c r="Y67" s="416">
        <v>0</v>
      </c>
      <c r="Z67" s="416">
        <v>0</v>
      </c>
      <c r="AA67" s="416">
        <v>0</v>
      </c>
      <c r="AB67" s="416">
        <v>0</v>
      </c>
      <c r="AC67" s="416">
        <v>0</v>
      </c>
      <c r="AD67" s="416">
        <v>0</v>
      </c>
      <c r="AE67" s="417">
        <f t="shared" si="0"/>
        <v>27.294999999999998</v>
      </c>
      <c r="AF67" s="710">
        <f t="shared" si="28"/>
        <v>8.1008100810081132</v>
      </c>
      <c r="AG67" s="710">
        <f t="shared" si="29"/>
        <v>8.1791626095423453</v>
      </c>
      <c r="AH67" s="710">
        <f t="shared" si="30"/>
        <v>8.9077412513255627</v>
      </c>
      <c r="AI67" s="710">
        <f t="shared" si="31"/>
        <v>7.1590909090909038</v>
      </c>
      <c r="AJ67" s="710">
        <f t="shared" si="32"/>
        <v>12.531969309462919</v>
      </c>
      <c r="AK67" s="710">
        <f t="shared" si="33"/>
        <v>9.8314606741572987</v>
      </c>
      <c r="AL67" s="710">
        <f t="shared" si="34"/>
        <v>9.8765432098765427</v>
      </c>
      <c r="AM67" s="710">
        <f t="shared" si="35"/>
        <v>10.580204778156975</v>
      </c>
      <c r="AN67" s="710">
        <f t="shared" si="36"/>
        <v>10.150375939849621</v>
      </c>
      <c r="AO67" s="710">
        <f t="shared" si="37"/>
        <v>9.9173553719008378</v>
      </c>
      <c r="AP67" s="710">
        <f t="shared" si="38"/>
        <v>11.009174311926584</v>
      </c>
      <c r="AQ67" s="710">
        <f t="shared" si="12"/>
        <v>13.541666666666675</v>
      </c>
      <c r="AR67" s="710">
        <f t="shared" si="13"/>
        <v>6.6666666666666652</v>
      </c>
      <c r="AS67" s="710">
        <f t="shared" si="14"/>
        <v>4.6511627906976827</v>
      </c>
      <c r="AT67" s="710">
        <f t="shared" si="39"/>
        <v>4.8780487804878092</v>
      </c>
      <c r="AU67" s="710">
        <f t="shared" si="40"/>
        <v>104.99999999999999</v>
      </c>
      <c r="AV67" s="710" t="str">
        <f t="shared" si="41"/>
        <v>n/a</v>
      </c>
      <c r="AW67" s="710" t="str">
        <f t="shared" si="42"/>
        <v>n/a</v>
      </c>
      <c r="AX67" s="710" t="str">
        <f t="shared" si="43"/>
        <v>n/a</v>
      </c>
      <c r="AY67" s="710" t="str">
        <f t="shared" si="44"/>
        <v>n/a</v>
      </c>
      <c r="AZ67" s="710" t="str">
        <f t="shared" si="45"/>
        <v>n/a</v>
      </c>
      <c r="BA67" s="710" t="str">
        <f t="shared" si="46"/>
        <v>n/a</v>
      </c>
      <c r="BB67" s="710" t="str">
        <f t="shared" si="47"/>
        <v>n/a</v>
      </c>
      <c r="BC67" s="710" t="str">
        <f t="shared" si="48"/>
        <v>n/a</v>
      </c>
      <c r="BD67" s="710" t="str">
        <f t="shared" si="49"/>
        <v>n/a</v>
      </c>
      <c r="BE67" s="710">
        <f t="shared" si="26"/>
        <v>15.061339584426033</v>
      </c>
      <c r="BF67" s="175">
        <f t="shared" si="27"/>
        <v>24.107605462928095</v>
      </c>
    </row>
    <row r="68" spans="1:58" ht="11.25" customHeight="1" x14ac:dyDescent="0.25">
      <c r="A68" s="17" t="s">
        <v>128</v>
      </c>
      <c r="B68" s="34" t="s">
        <v>129</v>
      </c>
      <c r="C68" s="414">
        <v>1.7909999999999999</v>
      </c>
      <c r="D68" s="414">
        <v>1.655</v>
      </c>
      <c r="E68" s="414">
        <v>1.5249999999999999</v>
      </c>
      <c r="F68" s="414">
        <v>1.4</v>
      </c>
      <c r="G68" s="414">
        <v>1.28</v>
      </c>
      <c r="H68" s="414">
        <v>1.1599999999999999</v>
      </c>
      <c r="I68" s="351">
        <v>1.06</v>
      </c>
      <c r="J68" s="351">
        <v>0.99399999999999999</v>
      </c>
      <c r="K68" s="414">
        <v>0.91400000000000003</v>
      </c>
      <c r="L68" s="414">
        <v>0.874</v>
      </c>
      <c r="M68" s="414">
        <v>0.83</v>
      </c>
      <c r="N68" s="414">
        <v>0.76</v>
      </c>
      <c r="O68" s="604"/>
      <c r="P68" s="414">
        <v>0.63500000000000001</v>
      </c>
      <c r="Q68" s="350">
        <v>0.55000000000000004</v>
      </c>
      <c r="R68" s="604"/>
      <c r="S68" s="357">
        <v>0.52</v>
      </c>
      <c r="T68" s="357">
        <v>0.505</v>
      </c>
      <c r="U68" s="416">
        <v>0.5</v>
      </c>
      <c r="V68" s="420">
        <v>0.47749999999999998</v>
      </c>
      <c r="W68" s="420">
        <v>0.46500000000000002</v>
      </c>
      <c r="X68" s="416">
        <v>0.45</v>
      </c>
      <c r="Y68" s="420">
        <v>0.4425</v>
      </c>
      <c r="Z68" s="420">
        <v>0.44</v>
      </c>
      <c r="AA68" s="420">
        <v>0.43567</v>
      </c>
      <c r="AB68" s="416">
        <v>0.43334</v>
      </c>
      <c r="AC68" s="420">
        <v>0.42832999999999999</v>
      </c>
      <c r="AD68" s="420">
        <v>0.42665999999999998</v>
      </c>
      <c r="AE68" s="417">
        <f t="shared" si="0"/>
        <v>20.951999999999995</v>
      </c>
      <c r="AF68" s="710">
        <f t="shared" si="28"/>
        <v>8.2175226586102657</v>
      </c>
      <c r="AG68" s="710">
        <f t="shared" si="29"/>
        <v>8.5245901639344304</v>
      </c>
      <c r="AH68" s="710">
        <f t="shared" si="30"/>
        <v>8.9285714285714199</v>
      </c>
      <c r="AI68" s="710">
        <f t="shared" si="31"/>
        <v>9.375</v>
      </c>
      <c r="AJ68" s="710">
        <f t="shared" si="32"/>
        <v>10.344827586206918</v>
      </c>
      <c r="AK68" s="710">
        <f t="shared" si="33"/>
        <v>9.4339622641509422</v>
      </c>
      <c r="AL68" s="710">
        <f t="shared" si="34"/>
        <v>6.6398390342052416</v>
      </c>
      <c r="AM68" s="710">
        <f t="shared" si="35"/>
        <v>8.7527352297593009</v>
      </c>
      <c r="AN68" s="710">
        <f t="shared" si="36"/>
        <v>4.5766590389016093</v>
      </c>
      <c r="AO68" s="710">
        <f t="shared" si="37"/>
        <v>5.3012048192771166</v>
      </c>
      <c r="AP68" s="710">
        <f t="shared" si="38"/>
        <v>9.210526315789469</v>
      </c>
      <c r="AQ68" s="710">
        <f t="shared" si="12"/>
        <v>19.685039370078748</v>
      </c>
      <c r="AR68" s="710">
        <f t="shared" si="13"/>
        <v>15.454545454545453</v>
      </c>
      <c r="AS68" s="710">
        <f t="shared" si="14"/>
        <v>5.7692307692307709</v>
      </c>
      <c r="AT68" s="710">
        <f t="shared" si="39"/>
        <v>2.9702970297029729</v>
      </c>
      <c r="AU68" s="710">
        <f t="shared" si="40"/>
        <v>1.0000000000000009</v>
      </c>
      <c r="AV68" s="710">
        <f t="shared" si="41"/>
        <v>4.7120418848167533</v>
      </c>
      <c r="AW68" s="710">
        <f t="shared" si="42"/>
        <v>2.6881720430107503</v>
      </c>
      <c r="AX68" s="710">
        <f t="shared" si="43"/>
        <v>3.3333333333333437</v>
      </c>
      <c r="AY68" s="710">
        <f t="shared" si="44"/>
        <v>1.6949152542372836</v>
      </c>
      <c r="AZ68" s="710">
        <f t="shared" si="45"/>
        <v>0.56818181818181213</v>
      </c>
      <c r="BA68" s="710">
        <f t="shared" si="46"/>
        <v>0.9938715082516536</v>
      </c>
      <c r="BB68" s="710">
        <f t="shared" si="47"/>
        <v>0.53768403563021483</v>
      </c>
      <c r="BC68" s="710">
        <f t="shared" si="48"/>
        <v>1.1696589078514341</v>
      </c>
      <c r="BD68" s="710">
        <f t="shared" si="49"/>
        <v>0.39141236581821115</v>
      </c>
      <c r="BE68" s="710">
        <f t="shared" si="26"/>
        <v>6.0109528925638447</v>
      </c>
      <c r="BF68" s="175">
        <f t="shared" si="27"/>
        <v>4.8780874468247362</v>
      </c>
    </row>
    <row r="69" spans="1:58" ht="11.25" customHeight="1" x14ac:dyDescent="0.25">
      <c r="A69" s="382" t="s">
        <v>3532</v>
      </c>
      <c r="B69" s="48" t="s">
        <v>1832</v>
      </c>
      <c r="C69" s="414">
        <v>1</v>
      </c>
      <c r="D69" s="414">
        <v>0.92</v>
      </c>
      <c r="E69" s="414">
        <v>0.86</v>
      </c>
      <c r="F69" s="414">
        <v>0.78</v>
      </c>
      <c r="G69" s="414">
        <v>0.72</v>
      </c>
      <c r="H69" s="414">
        <v>0.66</v>
      </c>
      <c r="I69" s="351">
        <v>0.54</v>
      </c>
      <c r="J69" s="758">
        <v>0.39</v>
      </c>
      <c r="K69" s="366">
        <v>0.25</v>
      </c>
      <c r="L69" s="366">
        <v>0.2</v>
      </c>
      <c r="M69" s="366">
        <v>0.12</v>
      </c>
      <c r="N69" s="727">
        <v>0.04</v>
      </c>
      <c r="O69" s="727"/>
      <c r="P69" s="727">
        <v>0.04</v>
      </c>
      <c r="Q69" s="728">
        <v>0.04</v>
      </c>
      <c r="R69" s="727"/>
      <c r="S69" s="785">
        <v>0.04</v>
      </c>
      <c r="T69" s="785">
        <v>0.04</v>
      </c>
      <c r="U69" s="349">
        <v>2.88</v>
      </c>
      <c r="V69" s="349">
        <v>2.4</v>
      </c>
      <c r="W69" s="349">
        <v>2.12</v>
      </c>
      <c r="X69" s="349">
        <v>1.9</v>
      </c>
      <c r="Y69" s="349">
        <v>1.7</v>
      </c>
      <c r="Z69" s="349">
        <v>1.44</v>
      </c>
      <c r="AA69" s="349">
        <v>1.22</v>
      </c>
      <c r="AB69" s="349">
        <v>1.1399999999999999</v>
      </c>
      <c r="AC69" s="349">
        <v>1.03</v>
      </c>
      <c r="AD69" s="349">
        <v>0.92500000000000004</v>
      </c>
      <c r="AE69" s="417">
        <f t="shared" si="0"/>
        <v>23.395000000000003</v>
      </c>
      <c r="AF69" s="710">
        <f t="shared" si="28"/>
        <v>8.6956521739130377</v>
      </c>
      <c r="AG69" s="710">
        <f t="shared" si="29"/>
        <v>6.976744186046524</v>
      </c>
      <c r="AH69" s="710">
        <f t="shared" si="30"/>
        <v>10.256410256410241</v>
      </c>
      <c r="AI69" s="710">
        <f t="shared" si="31"/>
        <v>8.3333333333333481</v>
      </c>
      <c r="AJ69" s="710">
        <f t="shared" si="32"/>
        <v>9.0909090909090828</v>
      </c>
      <c r="AK69" s="710">
        <f t="shared" si="33"/>
        <v>22.222222222222211</v>
      </c>
      <c r="AL69" s="710">
        <f t="shared" si="34"/>
        <v>38.46153846153846</v>
      </c>
      <c r="AM69" s="710">
        <f t="shared" si="35"/>
        <v>56.000000000000007</v>
      </c>
      <c r="AN69" s="710">
        <f t="shared" si="36"/>
        <v>25</v>
      </c>
      <c r="AO69" s="710">
        <f t="shared" si="37"/>
        <v>66.666666666666671</v>
      </c>
      <c r="AP69" s="710">
        <f t="shared" si="38"/>
        <v>200</v>
      </c>
      <c r="AQ69" s="710">
        <f t="shared" si="12"/>
        <v>0</v>
      </c>
      <c r="AR69" s="710">
        <f t="shared" si="13"/>
        <v>0</v>
      </c>
      <c r="AS69" s="710">
        <f t="shared" si="14"/>
        <v>0</v>
      </c>
      <c r="AT69" s="710">
        <f t="shared" si="39"/>
        <v>0</v>
      </c>
      <c r="AU69" s="710">
        <f t="shared" si="40"/>
        <v>-98.611111111111114</v>
      </c>
      <c r="AV69" s="710">
        <f t="shared" si="41"/>
        <v>19.999999999999996</v>
      </c>
      <c r="AW69" s="710">
        <f t="shared" si="42"/>
        <v>13.207547169811317</v>
      </c>
      <c r="AX69" s="710">
        <f t="shared" si="43"/>
        <v>11.578947368421066</v>
      </c>
      <c r="AY69" s="710">
        <f t="shared" si="44"/>
        <v>11.764705882352944</v>
      </c>
      <c r="AZ69" s="710">
        <f t="shared" si="45"/>
        <v>18.055555555555557</v>
      </c>
      <c r="BA69" s="710">
        <f t="shared" si="46"/>
        <v>18.032786885245898</v>
      </c>
      <c r="BB69" s="710">
        <f t="shared" si="47"/>
        <v>7.0175438596491224</v>
      </c>
      <c r="BC69" s="710">
        <f t="shared" si="48"/>
        <v>10.679611650485432</v>
      </c>
      <c r="BD69" s="710">
        <f t="shared" si="49"/>
        <v>11.351351351351347</v>
      </c>
      <c r="BE69" s="710">
        <f t="shared" si="26"/>
        <v>18.991216600112043</v>
      </c>
      <c r="BF69" s="175">
        <f t="shared" si="27"/>
        <v>47.018562271583768</v>
      </c>
    </row>
    <row r="70" spans="1:58" ht="11.25" customHeight="1" x14ac:dyDescent="0.25">
      <c r="A70" s="92" t="s">
        <v>942</v>
      </c>
      <c r="B70" s="48" t="s">
        <v>943</v>
      </c>
      <c r="C70" s="414">
        <v>2.04</v>
      </c>
      <c r="D70" s="414">
        <v>1.88</v>
      </c>
      <c r="E70" s="414">
        <v>1.72</v>
      </c>
      <c r="F70" s="414">
        <v>1.48</v>
      </c>
      <c r="G70" s="414">
        <v>1.24</v>
      </c>
      <c r="H70" s="414">
        <v>0.96</v>
      </c>
      <c r="I70" s="351">
        <v>0.76</v>
      </c>
      <c r="J70" s="347">
        <v>0.68</v>
      </c>
      <c r="K70" s="344">
        <v>0.6</v>
      </c>
      <c r="L70" s="344">
        <v>0.52</v>
      </c>
      <c r="M70" s="344">
        <v>0.43</v>
      </c>
      <c r="N70" s="344">
        <v>0.39</v>
      </c>
      <c r="O70" s="644"/>
      <c r="P70" s="344">
        <v>0.36</v>
      </c>
      <c r="Q70" s="346">
        <v>0</v>
      </c>
      <c r="R70" s="644"/>
      <c r="S70" s="376">
        <v>0</v>
      </c>
      <c r="T70" s="376">
        <v>0</v>
      </c>
      <c r="U70" s="348">
        <v>0</v>
      </c>
      <c r="V70" s="348">
        <v>0</v>
      </c>
      <c r="W70" s="348">
        <v>0</v>
      </c>
      <c r="X70" s="348">
        <v>0</v>
      </c>
      <c r="Y70" s="348">
        <v>0</v>
      </c>
      <c r="Z70" s="348">
        <v>0</v>
      </c>
      <c r="AA70" s="348">
        <v>0</v>
      </c>
      <c r="AB70" s="348">
        <v>0</v>
      </c>
      <c r="AC70" s="348">
        <v>0</v>
      </c>
      <c r="AD70" s="348">
        <v>0</v>
      </c>
      <c r="AE70" s="417">
        <f t="shared" si="0"/>
        <v>13.059999999999999</v>
      </c>
      <c r="AF70" s="710">
        <f t="shared" si="28"/>
        <v>8.5106382978723527</v>
      </c>
      <c r="AG70" s="710">
        <f t="shared" si="29"/>
        <v>9.302325581395344</v>
      </c>
      <c r="AH70" s="710">
        <f t="shared" si="30"/>
        <v>16.216216216216207</v>
      </c>
      <c r="AI70" s="710">
        <f t="shared" si="31"/>
        <v>19.354838709677423</v>
      </c>
      <c r="AJ70" s="710">
        <f t="shared" si="32"/>
        <v>29.166666666666675</v>
      </c>
      <c r="AK70" s="710">
        <f t="shared" si="33"/>
        <v>26.315789473684205</v>
      </c>
      <c r="AL70" s="710">
        <f t="shared" si="34"/>
        <v>11.764705882352944</v>
      </c>
      <c r="AM70" s="710">
        <f t="shared" si="35"/>
        <v>13.333333333333353</v>
      </c>
      <c r="AN70" s="710">
        <f t="shared" si="36"/>
        <v>15.384615384615374</v>
      </c>
      <c r="AO70" s="710">
        <f t="shared" si="37"/>
        <v>20.930232558139551</v>
      </c>
      <c r="AP70" s="710">
        <f t="shared" si="38"/>
        <v>10.256410256410241</v>
      </c>
      <c r="AQ70" s="710">
        <f t="shared" si="12"/>
        <v>8.3333333333333481</v>
      </c>
      <c r="AR70" s="710" t="str">
        <f t="shared" si="13"/>
        <v>n/a</v>
      </c>
      <c r="AS70" s="710" t="str">
        <f t="shared" si="14"/>
        <v>n/a</v>
      </c>
      <c r="AT70" s="710" t="str">
        <f t="shared" si="39"/>
        <v>n/a</v>
      </c>
      <c r="AU70" s="710" t="str">
        <f t="shared" si="40"/>
        <v>n/a</v>
      </c>
      <c r="AV70" s="710" t="str">
        <f t="shared" si="41"/>
        <v>n/a</v>
      </c>
      <c r="AW70" s="710" t="str">
        <f t="shared" si="42"/>
        <v>n/a</v>
      </c>
      <c r="AX70" s="710" t="str">
        <f t="shared" si="43"/>
        <v>n/a</v>
      </c>
      <c r="AY70" s="710" t="str">
        <f t="shared" si="44"/>
        <v>n/a</v>
      </c>
      <c r="AZ70" s="710" t="str">
        <f t="shared" si="45"/>
        <v>n/a</v>
      </c>
      <c r="BA70" s="710" t="str">
        <f t="shared" si="46"/>
        <v>n/a</v>
      </c>
      <c r="BB70" s="710" t="str">
        <f t="shared" si="47"/>
        <v>n/a</v>
      </c>
      <c r="BC70" s="710" t="str">
        <f t="shared" si="48"/>
        <v>n/a</v>
      </c>
      <c r="BD70" s="710" t="str">
        <f t="shared" si="49"/>
        <v>n/a</v>
      </c>
      <c r="BE70" s="710">
        <f t="shared" si="26"/>
        <v>15.73909214114142</v>
      </c>
      <c r="BF70" s="175">
        <f t="shared" si="27"/>
        <v>6.9590499729519788</v>
      </c>
    </row>
    <row r="71" spans="1:58" ht="11.25" customHeight="1" x14ac:dyDescent="0.25">
      <c r="A71" s="27" t="s">
        <v>431</v>
      </c>
      <c r="B71" s="28" t="s">
        <v>432</v>
      </c>
      <c r="C71" s="414">
        <v>1.75</v>
      </c>
      <c r="D71" s="414">
        <v>1.63</v>
      </c>
      <c r="E71" s="414">
        <v>1.48</v>
      </c>
      <c r="F71" s="414">
        <v>1.38</v>
      </c>
      <c r="G71" s="414">
        <v>1.3</v>
      </c>
      <c r="H71" s="414">
        <v>1.22</v>
      </c>
      <c r="I71" s="351">
        <v>0.93</v>
      </c>
      <c r="J71" s="365">
        <v>0.78</v>
      </c>
      <c r="K71" s="359">
        <v>0.73</v>
      </c>
      <c r="L71" s="359">
        <v>0.69</v>
      </c>
      <c r="M71" s="359">
        <v>0.63500000000000001</v>
      </c>
      <c r="N71" s="359">
        <v>0.59</v>
      </c>
      <c r="O71" s="654"/>
      <c r="P71" s="359">
        <v>0.55000000000000004</v>
      </c>
      <c r="Q71" s="355">
        <v>0.51</v>
      </c>
      <c r="R71" s="654"/>
      <c r="S71" s="356">
        <v>0.47</v>
      </c>
      <c r="T71" s="361">
        <v>0.44500000000000001</v>
      </c>
      <c r="U71" s="361">
        <v>0.41</v>
      </c>
      <c r="V71" s="361">
        <v>0.37</v>
      </c>
      <c r="W71" s="361">
        <v>0.33</v>
      </c>
      <c r="X71" s="361">
        <v>0.28999999999999998</v>
      </c>
      <c r="Y71" s="361">
        <v>0.25750000000000001</v>
      </c>
      <c r="Z71" s="361">
        <v>0.22750000000000001</v>
      </c>
      <c r="AA71" s="361">
        <v>0.19</v>
      </c>
      <c r="AB71" s="361">
        <v>0.18</v>
      </c>
      <c r="AC71" s="361">
        <v>0.16</v>
      </c>
      <c r="AD71" s="361">
        <v>0.125</v>
      </c>
      <c r="AE71" s="417">
        <f t="shared" ref="AE71:AE134" si="50">SUM(C71:AD71)</f>
        <v>17.63</v>
      </c>
      <c r="AF71" s="710">
        <f t="shared" ref="AF71:AF102" si="51">IF(ISERROR((C71/D71-1)*100),"n/a",(C71/D71-1)*100)</f>
        <v>7.361963190184051</v>
      </c>
      <c r="AG71" s="710">
        <f t="shared" ref="AG71:AG102" si="52">IF(ISERROR((D71/E71-1)*100),"n/a",(D71/E71-1)*100)</f>
        <v>10.135135135135132</v>
      </c>
      <c r="AH71" s="710">
        <f t="shared" ref="AH71:AH102" si="53">IF(ISERROR((E71/F71-1)*100),"n/a",(E71/F71-1)*100)</f>
        <v>7.2463768115942129</v>
      </c>
      <c r="AI71" s="710">
        <f t="shared" ref="AI71:AI102" si="54">IF(ISERROR((F71/G71-1)*100),"n/a",(F71/G71-1)*100)</f>
        <v>6.153846153846132</v>
      </c>
      <c r="AJ71" s="710">
        <f t="shared" ref="AJ71:AJ102" si="55">IF(ISERROR((G71/H71-1)*100),"n/a",(G71/H71-1)*100)</f>
        <v>6.5573770491803351</v>
      </c>
      <c r="AK71" s="710">
        <f t="shared" ref="AK71:AK102" si="56">IF(ISERROR((H71/I71-1)*100),"n/a",(H71/I71-1)*100)</f>
        <v>31.182795698924725</v>
      </c>
      <c r="AL71" s="710">
        <f t="shared" ref="AL71:AL102" si="57">IF(ISERROR((I71/J71-1)*100),"n/a",(I71/J71-1)*100)</f>
        <v>19.23076923076923</v>
      </c>
      <c r="AM71" s="710">
        <f t="shared" ref="AM71:AM102" si="58">IF(ISERROR((J71/K71-1)*100),"n/a",(J71/K71-1)*100)</f>
        <v>6.8493150684931559</v>
      </c>
      <c r="AN71" s="710">
        <f t="shared" ref="AN71:AN102" si="59">IF(ISERROR((K71/L71-1)*100),"n/a",(K71/L71-1)*100)</f>
        <v>5.7971014492753659</v>
      </c>
      <c r="AO71" s="710">
        <f t="shared" ref="AO71:AO102" si="60">IF(ISERROR((L71/M71-1)*100),"n/a",(L71/M71-1)*100)</f>
        <v>8.6614173228346303</v>
      </c>
      <c r="AP71" s="710">
        <f t="shared" ref="AP71:AP102" si="61">IF(ISERROR((M71/N71-1)*100),"n/a",(M71/N71-1)*100)</f>
        <v>7.6271186440677985</v>
      </c>
      <c r="AQ71" s="710">
        <f t="shared" ref="AQ71:AQ134" si="62">IF(ISERROR((N71/P71-1)*100),"n/a",(N71/P71-1)*100)</f>
        <v>7.2727272727272529</v>
      </c>
      <c r="AR71" s="710">
        <f t="shared" ref="AR71:AR134" si="63">IF(ISERROR((P71/Q71-1)*100),"n/a",(P71/Q71-1)*100)</f>
        <v>7.8431372549019773</v>
      </c>
      <c r="AS71" s="710">
        <f t="shared" ref="AS71:AS134" si="64">IF(ISERROR((Q71/S71-1)*100),"n/a",(Q71/S71-1)*100)</f>
        <v>8.5106382978723527</v>
      </c>
      <c r="AT71" s="710">
        <f t="shared" ref="AT71:AT102" si="65">IF(ISERROR((S71/T71-1)*100),"n/a",(S71/T71-1)*100)</f>
        <v>5.6179775280898792</v>
      </c>
      <c r="AU71" s="710">
        <f t="shared" ref="AU71:AU102" si="66">IF(ISERROR((T71/U71-1)*100),"n/a",(T71/U71-1)*100)</f>
        <v>8.5365853658536661</v>
      </c>
      <c r="AV71" s="710">
        <f t="shared" ref="AV71:AV102" si="67">IF(ISERROR((U71/V71-1)*100),"n/a",(U71/V71-1)*100)</f>
        <v>10.810810810810811</v>
      </c>
      <c r="AW71" s="710">
        <f t="shared" ref="AW71:AW102" si="68">IF(ISERROR((V71/W71-1)*100),"n/a",(V71/W71-1)*100)</f>
        <v>12.12121212121211</v>
      </c>
      <c r="AX71" s="710">
        <f t="shared" ref="AX71:AX102" si="69">IF(ISERROR((W71/X71-1)*100),"n/a",(W71/X71-1)*100)</f>
        <v>13.793103448275868</v>
      </c>
      <c r="AY71" s="710">
        <f t="shared" ref="AY71:AY102" si="70">IF(ISERROR((X71/Y71-1)*100),"n/a",(X71/Y71-1)*100)</f>
        <v>12.621359223300965</v>
      </c>
      <c r="AZ71" s="710">
        <f t="shared" ref="AZ71:AZ102" si="71">IF(ISERROR((Y71/Z71-1)*100),"n/a",(Y71/Z71-1)*100)</f>
        <v>13.186813186813184</v>
      </c>
      <c r="BA71" s="710">
        <f t="shared" ref="BA71:BA102" si="72">IF(ISERROR((Z71/AA71-1)*100),"n/a",(Z71/AA71-1)*100)</f>
        <v>19.736842105263165</v>
      </c>
      <c r="BB71" s="710">
        <f t="shared" ref="BB71:BB102" si="73">IF(ISERROR((AA71/AB71-1)*100),"n/a",(AA71/AB71-1)*100)</f>
        <v>5.555555555555558</v>
      </c>
      <c r="BC71" s="710">
        <f t="shared" ref="BC71:BC102" si="74">IF(ISERROR((AB71/AC71-1)*100),"n/a",(AB71/AC71-1)*100)</f>
        <v>12.5</v>
      </c>
      <c r="BD71" s="710">
        <f t="shared" ref="BD71:BD102" si="75">IF(ISERROR((AC71/AD71-1)*100),"n/a",(AC71/AD71-1)*100)</f>
        <v>28.000000000000004</v>
      </c>
      <c r="BE71" s="710">
        <f t="shared" ref="BE71:BE134" si="76">AVERAGE(AF71:BD71)</f>
        <v>11.316399116999264</v>
      </c>
      <c r="BF71" s="175">
        <f t="shared" ref="BF71:BF134" si="77">STDEV(AF71:BD71)</f>
        <v>6.7201387296460249</v>
      </c>
    </row>
    <row r="72" spans="1:58" ht="11.25" customHeight="1" x14ac:dyDescent="0.25">
      <c r="A72" s="72" t="s">
        <v>441</v>
      </c>
      <c r="B72" s="17" t="s">
        <v>442</v>
      </c>
      <c r="C72" s="414">
        <v>3.74</v>
      </c>
      <c r="D72" s="414">
        <v>3.64</v>
      </c>
      <c r="E72" s="414">
        <v>3.34</v>
      </c>
      <c r="F72" s="414">
        <v>2.65</v>
      </c>
      <c r="G72" s="414">
        <v>2.15</v>
      </c>
      <c r="H72" s="414">
        <v>1.95</v>
      </c>
      <c r="I72" s="351">
        <v>1.8</v>
      </c>
      <c r="J72" s="351">
        <v>1.36</v>
      </c>
      <c r="K72" s="414">
        <v>1.1200000000000001</v>
      </c>
      <c r="L72" s="414">
        <v>0.92</v>
      </c>
      <c r="M72" s="414">
        <v>0.72</v>
      </c>
      <c r="N72" s="352">
        <v>0.68</v>
      </c>
      <c r="O72" s="604"/>
      <c r="P72" s="414">
        <v>0.65</v>
      </c>
      <c r="Q72" s="350">
        <v>0.61</v>
      </c>
      <c r="R72" s="604"/>
      <c r="S72" s="419">
        <v>0.56999999999999995</v>
      </c>
      <c r="T72" s="416">
        <v>0.56000000000000005</v>
      </c>
      <c r="U72" s="420">
        <v>0.53</v>
      </c>
      <c r="V72" s="420">
        <v>0.43</v>
      </c>
      <c r="W72" s="420">
        <v>0.34</v>
      </c>
      <c r="X72" s="420">
        <v>0.29999000000000003</v>
      </c>
      <c r="Y72" s="420">
        <v>0.27334000000000003</v>
      </c>
      <c r="Z72" s="416">
        <v>0</v>
      </c>
      <c r="AA72" s="416">
        <v>0</v>
      </c>
      <c r="AB72" s="416">
        <v>0</v>
      </c>
      <c r="AC72" s="416">
        <v>0</v>
      </c>
      <c r="AD72" s="416">
        <v>0</v>
      </c>
      <c r="AE72" s="417">
        <f t="shared" si="50"/>
        <v>28.333330000000004</v>
      </c>
      <c r="AF72" s="710">
        <f t="shared" si="51"/>
        <v>2.7472527472527597</v>
      </c>
      <c r="AG72" s="710">
        <f t="shared" si="52"/>
        <v>8.982035928143727</v>
      </c>
      <c r="AH72" s="710">
        <f t="shared" si="53"/>
        <v>26.037735849056599</v>
      </c>
      <c r="AI72" s="710">
        <f t="shared" si="54"/>
        <v>23.255813953488371</v>
      </c>
      <c r="AJ72" s="710">
        <f t="shared" si="55"/>
        <v>10.256410256410264</v>
      </c>
      <c r="AK72" s="710">
        <f t="shared" si="56"/>
        <v>8.333333333333325</v>
      </c>
      <c r="AL72" s="710">
        <f t="shared" si="57"/>
        <v>32.352941176470587</v>
      </c>
      <c r="AM72" s="710">
        <f t="shared" si="58"/>
        <v>21.42857142857142</v>
      </c>
      <c r="AN72" s="710">
        <f t="shared" si="59"/>
        <v>21.739130434782616</v>
      </c>
      <c r="AO72" s="710">
        <f t="shared" si="60"/>
        <v>27.777777777777789</v>
      </c>
      <c r="AP72" s="710">
        <f t="shared" si="61"/>
        <v>5.8823529411764497</v>
      </c>
      <c r="AQ72" s="710">
        <f t="shared" si="62"/>
        <v>4.6153846153846212</v>
      </c>
      <c r="AR72" s="710">
        <f t="shared" si="63"/>
        <v>6.5573770491803351</v>
      </c>
      <c r="AS72" s="710">
        <f t="shared" si="64"/>
        <v>7.0175438596491224</v>
      </c>
      <c r="AT72" s="710">
        <f t="shared" si="65"/>
        <v>1.7857142857142572</v>
      </c>
      <c r="AU72" s="710">
        <f t="shared" si="66"/>
        <v>5.6603773584905648</v>
      </c>
      <c r="AV72" s="710">
        <f t="shared" si="67"/>
        <v>23.255813953488392</v>
      </c>
      <c r="AW72" s="710">
        <f t="shared" si="68"/>
        <v>26.470588235294112</v>
      </c>
      <c r="AX72" s="710">
        <f t="shared" si="69"/>
        <v>13.337111237041221</v>
      </c>
      <c r="AY72" s="710">
        <f t="shared" si="70"/>
        <v>9.7497622009219409</v>
      </c>
      <c r="AZ72" s="710" t="str">
        <f t="shared" si="71"/>
        <v>n/a</v>
      </c>
      <c r="BA72" s="710" t="str">
        <f t="shared" si="72"/>
        <v>n/a</v>
      </c>
      <c r="BB72" s="710" t="str">
        <f t="shared" si="73"/>
        <v>n/a</v>
      </c>
      <c r="BC72" s="710" t="str">
        <f t="shared" si="74"/>
        <v>n/a</v>
      </c>
      <c r="BD72" s="710" t="str">
        <f t="shared" si="75"/>
        <v>n/a</v>
      </c>
      <c r="BE72" s="710">
        <f t="shared" si="76"/>
        <v>14.362151431081424</v>
      </c>
      <c r="BF72" s="175">
        <f t="shared" si="77"/>
        <v>9.7445304580996268</v>
      </c>
    </row>
    <row r="73" spans="1:58" ht="11.25" customHeight="1" x14ac:dyDescent="0.25">
      <c r="A73" s="31" t="s">
        <v>958</v>
      </c>
      <c r="B73" s="48" t="s">
        <v>959</v>
      </c>
      <c r="C73" s="414">
        <v>1.68</v>
      </c>
      <c r="D73" s="414">
        <v>1.6</v>
      </c>
      <c r="E73" s="414">
        <v>1.46</v>
      </c>
      <c r="F73" s="414">
        <v>1.2749999999999999</v>
      </c>
      <c r="G73" s="414">
        <v>0.99</v>
      </c>
      <c r="H73" s="414">
        <v>0.87</v>
      </c>
      <c r="I73" s="351">
        <v>0.78</v>
      </c>
      <c r="J73" s="351">
        <v>0.68500000000000005</v>
      </c>
      <c r="K73" s="344">
        <v>0.61499999999999999</v>
      </c>
      <c r="L73" s="344">
        <v>0.52500000000000002</v>
      </c>
      <c r="M73" s="344">
        <v>0.45</v>
      </c>
      <c r="N73" s="344">
        <v>0.1</v>
      </c>
      <c r="O73" s="644"/>
      <c r="P73" s="345">
        <v>0.05</v>
      </c>
      <c r="Q73" s="346">
        <v>0.05</v>
      </c>
      <c r="R73" s="644"/>
      <c r="S73" s="354">
        <v>0.05</v>
      </c>
      <c r="T73" s="348">
        <v>0.05</v>
      </c>
      <c r="U73" s="348">
        <v>0.05</v>
      </c>
      <c r="V73" s="348">
        <v>0.6</v>
      </c>
      <c r="W73" s="348">
        <v>0.6</v>
      </c>
      <c r="X73" s="348">
        <v>0.6</v>
      </c>
      <c r="Y73" s="349">
        <v>0.6</v>
      </c>
      <c r="Z73" s="348">
        <v>0.5</v>
      </c>
      <c r="AA73" s="348">
        <v>0.5</v>
      </c>
      <c r="AB73" s="348">
        <v>0.5</v>
      </c>
      <c r="AC73" s="348">
        <v>0.5</v>
      </c>
      <c r="AD73" s="348">
        <v>0.5</v>
      </c>
      <c r="AE73" s="417">
        <f t="shared" si="50"/>
        <v>16.180000000000003</v>
      </c>
      <c r="AF73" s="710">
        <f t="shared" si="51"/>
        <v>4.9999999999999822</v>
      </c>
      <c r="AG73" s="710">
        <f t="shared" si="52"/>
        <v>9.5890410958904262</v>
      </c>
      <c r="AH73" s="710">
        <f t="shared" si="53"/>
        <v>14.509803921568643</v>
      </c>
      <c r="AI73" s="710">
        <f t="shared" si="54"/>
        <v>28.787878787878785</v>
      </c>
      <c r="AJ73" s="710">
        <f t="shared" si="55"/>
        <v>13.793103448275868</v>
      </c>
      <c r="AK73" s="710">
        <f t="shared" si="56"/>
        <v>11.538461538461542</v>
      </c>
      <c r="AL73" s="710">
        <f t="shared" si="57"/>
        <v>13.868613138686126</v>
      </c>
      <c r="AM73" s="710">
        <f t="shared" si="58"/>
        <v>11.38211382113823</v>
      </c>
      <c r="AN73" s="710">
        <f t="shared" si="59"/>
        <v>17.142857142857125</v>
      </c>
      <c r="AO73" s="710">
        <f t="shared" si="60"/>
        <v>16.666666666666675</v>
      </c>
      <c r="AP73" s="710">
        <f t="shared" si="61"/>
        <v>350</v>
      </c>
      <c r="AQ73" s="710">
        <f t="shared" si="62"/>
        <v>100</v>
      </c>
      <c r="AR73" s="710">
        <f t="shared" si="63"/>
        <v>0</v>
      </c>
      <c r="AS73" s="710">
        <f t="shared" si="64"/>
        <v>0</v>
      </c>
      <c r="AT73" s="710">
        <f t="shared" si="65"/>
        <v>0</v>
      </c>
      <c r="AU73" s="710">
        <f t="shared" si="66"/>
        <v>0</v>
      </c>
      <c r="AV73" s="710">
        <f t="shared" si="67"/>
        <v>-91.666666666666657</v>
      </c>
      <c r="AW73" s="710">
        <f t="shared" si="68"/>
        <v>0</v>
      </c>
      <c r="AX73" s="710">
        <f t="shared" si="69"/>
        <v>0</v>
      </c>
      <c r="AY73" s="710">
        <f t="shared" si="70"/>
        <v>0</v>
      </c>
      <c r="AZ73" s="710">
        <f t="shared" si="71"/>
        <v>19.999999999999996</v>
      </c>
      <c r="BA73" s="710">
        <f t="shared" si="72"/>
        <v>0</v>
      </c>
      <c r="BB73" s="710">
        <f t="shared" si="73"/>
        <v>0</v>
      </c>
      <c r="BC73" s="710">
        <f t="shared" si="74"/>
        <v>0</v>
      </c>
      <c r="BD73" s="710">
        <f t="shared" si="75"/>
        <v>0</v>
      </c>
      <c r="BE73" s="710">
        <f t="shared" si="76"/>
        <v>20.824474915790276</v>
      </c>
      <c r="BF73" s="175">
        <f t="shared" si="77"/>
        <v>74.396031212900397</v>
      </c>
    </row>
    <row r="74" spans="1:58" ht="11.25" customHeight="1" x14ac:dyDescent="0.25">
      <c r="A74" s="394" t="s">
        <v>4830</v>
      </c>
      <c r="B74" s="17" t="s">
        <v>4821</v>
      </c>
      <c r="C74" s="414">
        <v>0.82</v>
      </c>
      <c r="D74" s="414">
        <v>0.7</v>
      </c>
      <c r="E74" s="414">
        <v>0.51</v>
      </c>
      <c r="F74" s="414">
        <v>0.42000000000000004</v>
      </c>
      <c r="G74" s="414">
        <v>0.4</v>
      </c>
      <c r="H74" s="414">
        <v>0.37</v>
      </c>
      <c r="I74" s="351">
        <v>0.3</v>
      </c>
      <c r="J74" s="365">
        <v>7.0000000000000007E-2</v>
      </c>
      <c r="K74" s="380">
        <v>0</v>
      </c>
      <c r="L74" s="380">
        <v>0</v>
      </c>
      <c r="M74" s="380">
        <v>0</v>
      </c>
      <c r="N74" s="380">
        <v>0</v>
      </c>
      <c r="O74" s="749"/>
      <c r="P74" s="367">
        <v>0</v>
      </c>
      <c r="Q74" s="383">
        <v>0</v>
      </c>
      <c r="R74" s="367"/>
      <c r="S74" s="383">
        <v>0</v>
      </c>
      <c r="T74" s="381">
        <v>0</v>
      </c>
      <c r="U74" s="393">
        <v>0</v>
      </c>
      <c r="V74" s="393">
        <v>0</v>
      </c>
      <c r="W74" s="381">
        <v>0</v>
      </c>
      <c r="X74" s="381">
        <v>0</v>
      </c>
      <c r="Y74" s="381">
        <v>0</v>
      </c>
      <c r="Z74" s="381">
        <v>0</v>
      </c>
      <c r="AA74" s="381">
        <v>0</v>
      </c>
      <c r="AB74" s="381">
        <v>0</v>
      </c>
      <c r="AC74" s="381">
        <v>0</v>
      </c>
      <c r="AD74" s="381">
        <v>0</v>
      </c>
      <c r="AE74" s="417">
        <f t="shared" si="50"/>
        <v>3.59</v>
      </c>
      <c r="AF74" s="710">
        <f t="shared" si="51"/>
        <v>17.142857142857149</v>
      </c>
      <c r="AG74" s="710">
        <f t="shared" si="52"/>
        <v>37.254901960784295</v>
      </c>
      <c r="AH74" s="710">
        <f t="shared" si="53"/>
        <v>21.42857142857142</v>
      </c>
      <c r="AI74" s="710">
        <f t="shared" si="54"/>
        <v>5.0000000000000044</v>
      </c>
      <c r="AJ74" s="710">
        <f t="shared" si="55"/>
        <v>8.1081081081081141</v>
      </c>
      <c r="AK74" s="710">
        <f t="shared" si="56"/>
        <v>23.333333333333339</v>
      </c>
      <c r="AL74" s="710">
        <f t="shared" si="57"/>
        <v>328.57142857142856</v>
      </c>
      <c r="AM74" s="710" t="str">
        <f t="shared" si="58"/>
        <v>n/a</v>
      </c>
      <c r="AN74" s="710" t="str">
        <f t="shared" si="59"/>
        <v>n/a</v>
      </c>
      <c r="AO74" s="710" t="str">
        <f t="shared" si="60"/>
        <v>n/a</v>
      </c>
      <c r="AP74" s="710" t="str">
        <f t="shared" si="61"/>
        <v>n/a</v>
      </c>
      <c r="AQ74" s="710" t="str">
        <f t="shared" si="62"/>
        <v>n/a</v>
      </c>
      <c r="AR74" s="710" t="str">
        <f t="shared" si="63"/>
        <v>n/a</v>
      </c>
      <c r="AS74" s="710" t="str">
        <f t="shared" si="64"/>
        <v>n/a</v>
      </c>
      <c r="AT74" s="710" t="str">
        <f t="shared" si="65"/>
        <v>n/a</v>
      </c>
      <c r="AU74" s="710" t="str">
        <f t="shared" si="66"/>
        <v>n/a</v>
      </c>
      <c r="AV74" s="710" t="str">
        <f t="shared" si="67"/>
        <v>n/a</v>
      </c>
      <c r="AW74" s="710" t="str">
        <f t="shared" si="68"/>
        <v>n/a</v>
      </c>
      <c r="AX74" s="710" t="str">
        <f t="shared" si="69"/>
        <v>n/a</v>
      </c>
      <c r="AY74" s="710" t="str">
        <f t="shared" si="70"/>
        <v>n/a</v>
      </c>
      <c r="AZ74" s="710" t="str">
        <f t="shared" si="71"/>
        <v>n/a</v>
      </c>
      <c r="BA74" s="710" t="str">
        <f t="shared" si="72"/>
        <v>n/a</v>
      </c>
      <c r="BB74" s="710" t="str">
        <f t="shared" si="73"/>
        <v>n/a</v>
      </c>
      <c r="BC74" s="710" t="str">
        <f t="shared" si="74"/>
        <v>n/a</v>
      </c>
      <c r="BD74" s="710" t="str">
        <f t="shared" si="75"/>
        <v>n/a</v>
      </c>
      <c r="BE74" s="710">
        <f t="shared" si="76"/>
        <v>62.977028649297552</v>
      </c>
      <c r="BF74" s="175">
        <f t="shared" si="77"/>
        <v>117.595787564254</v>
      </c>
    </row>
    <row r="75" spans="1:58" ht="11.25" customHeight="1" x14ac:dyDescent="0.25">
      <c r="A75" s="394" t="s">
        <v>5003</v>
      </c>
      <c r="B75" s="17" t="s">
        <v>4999</v>
      </c>
      <c r="C75" s="414">
        <v>0.94750000000000001</v>
      </c>
      <c r="D75" s="414">
        <v>0.8600000000000001</v>
      </c>
      <c r="E75" s="414">
        <v>0.8</v>
      </c>
      <c r="F75" s="414">
        <v>0.75000000000000011</v>
      </c>
      <c r="G75" s="380">
        <v>0.6</v>
      </c>
      <c r="H75" s="380">
        <v>0.6</v>
      </c>
      <c r="I75" s="351">
        <v>0.6</v>
      </c>
      <c r="J75" s="351">
        <v>0.54999999999999993</v>
      </c>
      <c r="K75" s="380">
        <v>0.4</v>
      </c>
      <c r="L75" s="380">
        <v>0.4</v>
      </c>
      <c r="M75" s="380">
        <v>0.4</v>
      </c>
      <c r="N75" s="380">
        <v>0.4</v>
      </c>
      <c r="O75" s="749"/>
      <c r="P75" s="380">
        <v>0.4</v>
      </c>
      <c r="Q75" s="383">
        <v>0.4</v>
      </c>
      <c r="R75" s="749"/>
      <c r="S75" s="383">
        <v>0.4</v>
      </c>
      <c r="T75" s="393">
        <v>0.4</v>
      </c>
      <c r="U75" s="420">
        <v>0.4</v>
      </c>
      <c r="V75" s="420">
        <v>0.36250000000000004</v>
      </c>
      <c r="W75" s="420">
        <v>0.21249999999999999</v>
      </c>
      <c r="X75" s="381">
        <v>0.1</v>
      </c>
      <c r="Y75" s="381">
        <v>0.1</v>
      </c>
      <c r="Z75" s="381">
        <v>0.1</v>
      </c>
      <c r="AA75" s="381">
        <v>0.1</v>
      </c>
      <c r="AB75" s="381">
        <v>0.1</v>
      </c>
      <c r="AC75" s="381">
        <v>0.1</v>
      </c>
      <c r="AD75" s="381">
        <v>0.1</v>
      </c>
      <c r="AE75" s="417">
        <f t="shared" si="50"/>
        <v>10.582500000000001</v>
      </c>
      <c r="AF75" s="710">
        <f t="shared" si="51"/>
        <v>10.174418604651159</v>
      </c>
      <c r="AG75" s="710">
        <f t="shared" si="52"/>
        <v>7.4999999999999956</v>
      </c>
      <c r="AH75" s="710">
        <f t="shared" si="53"/>
        <v>6.6666666666666652</v>
      </c>
      <c r="AI75" s="710">
        <f t="shared" si="54"/>
        <v>25.000000000000021</v>
      </c>
      <c r="AJ75" s="710">
        <f t="shared" si="55"/>
        <v>0</v>
      </c>
      <c r="AK75" s="710">
        <f t="shared" si="56"/>
        <v>0</v>
      </c>
      <c r="AL75" s="710">
        <f t="shared" si="57"/>
        <v>9.0909090909091042</v>
      </c>
      <c r="AM75" s="710">
        <f t="shared" si="58"/>
        <v>37.499999999999979</v>
      </c>
      <c r="AN75" s="710">
        <f t="shared" si="59"/>
        <v>0</v>
      </c>
      <c r="AO75" s="710">
        <f t="shared" si="60"/>
        <v>0</v>
      </c>
      <c r="AP75" s="710">
        <f t="shared" si="61"/>
        <v>0</v>
      </c>
      <c r="AQ75" s="710">
        <f t="shared" si="62"/>
        <v>0</v>
      </c>
      <c r="AR75" s="710">
        <f t="shared" si="63"/>
        <v>0</v>
      </c>
      <c r="AS75" s="710">
        <f t="shared" si="64"/>
        <v>0</v>
      </c>
      <c r="AT75" s="710">
        <f t="shared" si="65"/>
        <v>0</v>
      </c>
      <c r="AU75" s="710">
        <f t="shared" si="66"/>
        <v>0</v>
      </c>
      <c r="AV75" s="710">
        <f t="shared" si="67"/>
        <v>10.344827586206895</v>
      </c>
      <c r="AW75" s="710">
        <f t="shared" si="68"/>
        <v>70.588235294117666</v>
      </c>
      <c r="AX75" s="710">
        <f t="shared" si="69"/>
        <v>112.5</v>
      </c>
      <c r="AY75" s="710">
        <f t="shared" si="70"/>
        <v>0</v>
      </c>
      <c r="AZ75" s="710">
        <f t="shared" si="71"/>
        <v>0</v>
      </c>
      <c r="BA75" s="710">
        <f t="shared" si="72"/>
        <v>0</v>
      </c>
      <c r="BB75" s="710">
        <f t="shared" si="73"/>
        <v>0</v>
      </c>
      <c r="BC75" s="710">
        <f t="shared" si="74"/>
        <v>0</v>
      </c>
      <c r="BD75" s="710">
        <f t="shared" si="75"/>
        <v>0</v>
      </c>
      <c r="BE75" s="710">
        <f t="shared" si="76"/>
        <v>11.574602289702058</v>
      </c>
      <c r="BF75" s="175">
        <f t="shared" si="77"/>
        <v>26.390328746288979</v>
      </c>
    </row>
    <row r="76" spans="1:58" ht="11.25" customHeight="1" x14ac:dyDescent="0.25">
      <c r="A76" s="29" t="s">
        <v>919</v>
      </c>
      <c r="B76" s="17" t="s">
        <v>920</v>
      </c>
      <c r="C76" s="414">
        <v>0.79</v>
      </c>
      <c r="D76" s="414">
        <v>0.71</v>
      </c>
      <c r="E76" s="414">
        <v>0.64</v>
      </c>
      <c r="F76" s="414">
        <v>0.57999999999999996</v>
      </c>
      <c r="G76" s="414">
        <v>0.52</v>
      </c>
      <c r="H76" s="414">
        <v>0.47</v>
      </c>
      <c r="I76" s="351">
        <v>0.42</v>
      </c>
      <c r="J76" s="351">
        <v>0.38</v>
      </c>
      <c r="K76" s="414">
        <v>0.34</v>
      </c>
      <c r="L76" s="414">
        <v>0.3</v>
      </c>
      <c r="M76" s="414">
        <v>0.26</v>
      </c>
      <c r="N76" s="414">
        <v>0.22</v>
      </c>
      <c r="O76" s="604"/>
      <c r="P76" s="414">
        <v>0.18</v>
      </c>
      <c r="Q76" s="414">
        <v>0.15</v>
      </c>
      <c r="R76" s="604"/>
      <c r="S76" s="419">
        <v>0.11</v>
      </c>
      <c r="T76" s="416">
        <v>7.3330000000000006E-2</v>
      </c>
      <c r="U76" s="420">
        <v>7.3330000000000006E-2</v>
      </c>
      <c r="V76" s="420">
        <v>0.04</v>
      </c>
      <c r="W76" s="420">
        <v>2.6669999999999999E-2</v>
      </c>
      <c r="X76" s="420">
        <v>1.7780000000000001E-2</v>
      </c>
      <c r="Y76" s="416">
        <v>1.5800000000000002E-2</v>
      </c>
      <c r="Z76" s="420">
        <v>1.5800000000000002E-2</v>
      </c>
      <c r="AA76" s="420">
        <v>1.2840000000000001E-2</v>
      </c>
      <c r="AB76" s="420">
        <v>1.1849999999999999E-2</v>
      </c>
      <c r="AC76" s="420">
        <v>9.8700000000000003E-3</v>
      </c>
      <c r="AD76" s="416">
        <v>6.5199999999999998E-3</v>
      </c>
      <c r="AE76" s="417">
        <f t="shared" si="50"/>
        <v>6.3737899999999996</v>
      </c>
      <c r="AF76" s="710">
        <f t="shared" si="51"/>
        <v>11.267605633802823</v>
      </c>
      <c r="AG76" s="710">
        <f t="shared" si="52"/>
        <v>10.9375</v>
      </c>
      <c r="AH76" s="710">
        <f t="shared" si="53"/>
        <v>10.344827586206918</v>
      </c>
      <c r="AI76" s="710">
        <f t="shared" si="54"/>
        <v>11.538461538461519</v>
      </c>
      <c r="AJ76" s="710">
        <f t="shared" si="55"/>
        <v>10.638297872340431</v>
      </c>
      <c r="AK76" s="710">
        <f t="shared" si="56"/>
        <v>11.904761904761907</v>
      </c>
      <c r="AL76" s="710">
        <f t="shared" si="57"/>
        <v>10.526315789473673</v>
      </c>
      <c r="AM76" s="710">
        <f t="shared" si="58"/>
        <v>11.764705882352944</v>
      </c>
      <c r="AN76" s="710">
        <f t="shared" si="59"/>
        <v>13.333333333333353</v>
      </c>
      <c r="AO76" s="710">
        <f t="shared" si="60"/>
        <v>15.384615384615374</v>
      </c>
      <c r="AP76" s="710">
        <f t="shared" si="61"/>
        <v>18.181818181818187</v>
      </c>
      <c r="AQ76" s="710">
        <f t="shared" si="62"/>
        <v>22.222222222222232</v>
      </c>
      <c r="AR76" s="710">
        <f t="shared" si="63"/>
        <v>19.999999999999996</v>
      </c>
      <c r="AS76" s="710">
        <f t="shared" si="64"/>
        <v>36.363636363636353</v>
      </c>
      <c r="AT76" s="710">
        <f t="shared" si="65"/>
        <v>50.006818491749613</v>
      </c>
      <c r="AU76" s="710">
        <f t="shared" si="66"/>
        <v>0</v>
      </c>
      <c r="AV76" s="710">
        <f t="shared" si="67"/>
        <v>83.325000000000003</v>
      </c>
      <c r="AW76" s="710">
        <f t="shared" si="68"/>
        <v>49.981252343457072</v>
      </c>
      <c r="AX76" s="710">
        <f t="shared" si="69"/>
        <v>50</v>
      </c>
      <c r="AY76" s="710">
        <f t="shared" si="70"/>
        <v>12.531645569620252</v>
      </c>
      <c r="AZ76" s="710">
        <f t="shared" si="71"/>
        <v>0</v>
      </c>
      <c r="BA76" s="710">
        <f t="shared" si="72"/>
        <v>23.052959501557634</v>
      </c>
      <c r="BB76" s="710">
        <f t="shared" si="73"/>
        <v>8.3544303797468586</v>
      </c>
      <c r="BC76" s="710">
        <f t="shared" si="74"/>
        <v>20.060790273556229</v>
      </c>
      <c r="BD76" s="710">
        <f t="shared" si="75"/>
        <v>51.380368098159515</v>
      </c>
      <c r="BE76" s="710">
        <f t="shared" si="76"/>
        <v>22.524054654034913</v>
      </c>
      <c r="BF76" s="175">
        <f t="shared" si="77"/>
        <v>19.907310141022442</v>
      </c>
    </row>
    <row r="77" spans="1:58" ht="11.25" customHeight="1" x14ac:dyDescent="0.25">
      <c r="A77" s="27" t="s">
        <v>148</v>
      </c>
      <c r="B77" s="28" t="s">
        <v>149</v>
      </c>
      <c r="C77" s="414">
        <v>3.89</v>
      </c>
      <c r="D77" s="414">
        <v>3.68</v>
      </c>
      <c r="E77" s="414">
        <v>3.52</v>
      </c>
      <c r="F77" s="414">
        <v>3.36</v>
      </c>
      <c r="G77" s="414">
        <v>3.2</v>
      </c>
      <c r="H77" s="414">
        <v>3.1</v>
      </c>
      <c r="I77" s="351">
        <v>3.02</v>
      </c>
      <c r="J77" s="351">
        <v>2.94</v>
      </c>
      <c r="K77" s="359">
        <v>2.71</v>
      </c>
      <c r="L77" s="359">
        <v>2.46</v>
      </c>
      <c r="M77" s="359">
        <v>2.2349999999999999</v>
      </c>
      <c r="N77" s="359">
        <v>2.0299999999999998</v>
      </c>
      <c r="O77" s="654"/>
      <c r="P77" s="359">
        <v>1.845</v>
      </c>
      <c r="Q77" s="355">
        <v>1.64</v>
      </c>
      <c r="R77" s="654" t="s">
        <v>89</v>
      </c>
      <c r="S77" s="356">
        <v>1.48</v>
      </c>
      <c r="T77" s="361">
        <v>1.32</v>
      </c>
      <c r="U77" s="361">
        <v>1.1399999999999999</v>
      </c>
      <c r="V77" s="361">
        <v>0.98</v>
      </c>
      <c r="W77" s="361">
        <v>0.86</v>
      </c>
      <c r="X77" s="361">
        <v>0.72</v>
      </c>
      <c r="Y77" s="361">
        <v>0.6</v>
      </c>
      <c r="Z77" s="361">
        <v>0.4</v>
      </c>
      <c r="AA77" s="361">
        <v>0.39</v>
      </c>
      <c r="AB77" s="361">
        <v>0.38</v>
      </c>
      <c r="AC77" s="361">
        <v>0.37</v>
      </c>
      <c r="AD77" s="361">
        <v>0.34</v>
      </c>
      <c r="AE77" s="417">
        <f t="shared" si="50"/>
        <v>48.61</v>
      </c>
      <c r="AF77" s="710">
        <f t="shared" si="51"/>
        <v>5.7065217391304435</v>
      </c>
      <c r="AG77" s="710">
        <f t="shared" si="52"/>
        <v>4.5454545454545414</v>
      </c>
      <c r="AH77" s="710">
        <f t="shared" si="53"/>
        <v>4.7619047619047672</v>
      </c>
      <c r="AI77" s="710">
        <f t="shared" si="54"/>
        <v>4.9999999999999822</v>
      </c>
      <c r="AJ77" s="710">
        <f t="shared" si="55"/>
        <v>3.2258064516129004</v>
      </c>
      <c r="AK77" s="710">
        <f t="shared" si="56"/>
        <v>2.6490066225165476</v>
      </c>
      <c r="AL77" s="710">
        <f t="shared" si="57"/>
        <v>2.7210884353741527</v>
      </c>
      <c r="AM77" s="710">
        <f t="shared" si="58"/>
        <v>8.4870848708487046</v>
      </c>
      <c r="AN77" s="710">
        <f t="shared" si="59"/>
        <v>10.162601626016254</v>
      </c>
      <c r="AO77" s="710">
        <f t="shared" si="60"/>
        <v>10.067114093959727</v>
      </c>
      <c r="AP77" s="710">
        <f t="shared" si="61"/>
        <v>10.098522167487701</v>
      </c>
      <c r="AQ77" s="710">
        <f t="shared" si="62"/>
        <v>10.027100271002709</v>
      </c>
      <c r="AR77" s="710">
        <f t="shared" si="63"/>
        <v>12.5</v>
      </c>
      <c r="AS77" s="710">
        <f t="shared" si="64"/>
        <v>10.810810810810811</v>
      </c>
      <c r="AT77" s="710">
        <f t="shared" si="65"/>
        <v>12.12121212121211</v>
      </c>
      <c r="AU77" s="710">
        <f t="shared" si="66"/>
        <v>15.789473684210531</v>
      </c>
      <c r="AV77" s="710">
        <f t="shared" si="67"/>
        <v>16.326530612244895</v>
      </c>
      <c r="AW77" s="710">
        <f t="shared" si="68"/>
        <v>13.953488372093027</v>
      </c>
      <c r="AX77" s="710">
        <f t="shared" si="69"/>
        <v>19.444444444444443</v>
      </c>
      <c r="AY77" s="710">
        <f t="shared" si="70"/>
        <v>19.999999999999996</v>
      </c>
      <c r="AZ77" s="710">
        <f t="shared" si="71"/>
        <v>49.999999999999979</v>
      </c>
      <c r="BA77" s="710">
        <f t="shared" si="72"/>
        <v>2.5641025641025772</v>
      </c>
      <c r="BB77" s="710">
        <f t="shared" si="73"/>
        <v>2.6315789473684292</v>
      </c>
      <c r="BC77" s="710">
        <f t="shared" si="74"/>
        <v>2.7027027027026973</v>
      </c>
      <c r="BD77" s="710">
        <f t="shared" si="75"/>
        <v>8.8235294117646959</v>
      </c>
      <c r="BE77" s="710">
        <f t="shared" si="76"/>
        <v>10.604803170250507</v>
      </c>
      <c r="BF77" s="175">
        <f t="shared" si="77"/>
        <v>9.7909759164383487</v>
      </c>
    </row>
    <row r="78" spans="1:58" ht="11.25" customHeight="1" x14ac:dyDescent="0.25">
      <c r="A78" s="29" t="s">
        <v>235</v>
      </c>
      <c r="B78" s="17" t="s">
        <v>236</v>
      </c>
      <c r="C78" s="414">
        <v>1.24</v>
      </c>
      <c r="D78" s="414">
        <v>1.2</v>
      </c>
      <c r="E78" s="414">
        <v>1.1599999999999999</v>
      </c>
      <c r="F78" s="414">
        <v>1.1200000000000001</v>
      </c>
      <c r="G78" s="414">
        <v>1.08</v>
      </c>
      <c r="H78" s="414">
        <v>1.04</v>
      </c>
      <c r="I78" s="351">
        <v>0.92</v>
      </c>
      <c r="J78" s="351">
        <v>0.8</v>
      </c>
      <c r="K78" s="414">
        <v>0.72</v>
      </c>
      <c r="L78" s="414">
        <v>0.6</v>
      </c>
      <c r="M78" s="414">
        <v>0.48</v>
      </c>
      <c r="N78" s="414">
        <v>0.39</v>
      </c>
      <c r="O78" s="604"/>
      <c r="P78" s="414">
        <v>0.3666666666666667</v>
      </c>
      <c r="Q78" s="350">
        <v>0.33333333333333331</v>
      </c>
      <c r="R78" s="604"/>
      <c r="S78" s="419">
        <v>0.29333333333333333</v>
      </c>
      <c r="T78" s="420">
        <v>0.28000000000000003</v>
      </c>
      <c r="U78" s="420">
        <v>0.26666666666666666</v>
      </c>
      <c r="V78" s="420">
        <v>0.2</v>
      </c>
      <c r="W78" s="420">
        <v>0.16</v>
      </c>
      <c r="X78" s="420">
        <v>0.13333333333333333</v>
      </c>
      <c r="Y78" s="420">
        <v>0.11333333333333334</v>
      </c>
      <c r="Z78" s="420">
        <v>0.1</v>
      </c>
      <c r="AA78" s="420">
        <v>9.3333333333333338E-2</v>
      </c>
      <c r="AB78" s="420">
        <v>8.666666666666667E-2</v>
      </c>
      <c r="AC78" s="420">
        <v>0.08</v>
      </c>
      <c r="AD78" s="420">
        <v>7.3333333333333334E-2</v>
      </c>
      <c r="AE78" s="417">
        <f t="shared" si="50"/>
        <v>13.330000000000002</v>
      </c>
      <c r="AF78" s="710">
        <f t="shared" si="51"/>
        <v>3.3333333333333437</v>
      </c>
      <c r="AG78" s="710">
        <f t="shared" si="52"/>
        <v>3.4482758620689724</v>
      </c>
      <c r="AH78" s="710">
        <f t="shared" si="53"/>
        <v>3.5714285714285587</v>
      </c>
      <c r="AI78" s="710">
        <f t="shared" si="54"/>
        <v>3.7037037037036979</v>
      </c>
      <c r="AJ78" s="710">
        <f t="shared" si="55"/>
        <v>3.8461538461538547</v>
      </c>
      <c r="AK78" s="710">
        <f t="shared" si="56"/>
        <v>13.043478260869556</v>
      </c>
      <c r="AL78" s="710">
        <f t="shared" si="57"/>
        <v>14.999999999999991</v>
      </c>
      <c r="AM78" s="710">
        <f t="shared" si="58"/>
        <v>11.111111111111116</v>
      </c>
      <c r="AN78" s="710">
        <f t="shared" si="59"/>
        <v>19.999999999999996</v>
      </c>
      <c r="AO78" s="710">
        <f t="shared" si="60"/>
        <v>25</v>
      </c>
      <c r="AP78" s="710">
        <f t="shared" si="61"/>
        <v>23.076923076923062</v>
      </c>
      <c r="AQ78" s="710">
        <f t="shared" si="62"/>
        <v>6.3636363636363491</v>
      </c>
      <c r="AR78" s="710">
        <f t="shared" si="63"/>
        <v>10.000000000000009</v>
      </c>
      <c r="AS78" s="710">
        <f t="shared" si="64"/>
        <v>13.636363636363624</v>
      </c>
      <c r="AT78" s="710">
        <f t="shared" si="65"/>
        <v>4.761904761904745</v>
      </c>
      <c r="AU78" s="710">
        <f t="shared" si="66"/>
        <v>5.0000000000000044</v>
      </c>
      <c r="AV78" s="710">
        <f t="shared" si="67"/>
        <v>33.333333333333329</v>
      </c>
      <c r="AW78" s="710">
        <f t="shared" si="68"/>
        <v>25</v>
      </c>
      <c r="AX78" s="710">
        <f t="shared" si="69"/>
        <v>19.999999999999996</v>
      </c>
      <c r="AY78" s="710">
        <f t="shared" si="70"/>
        <v>17.647058823529392</v>
      </c>
      <c r="AZ78" s="710">
        <f t="shared" si="71"/>
        <v>13.33333333333333</v>
      </c>
      <c r="BA78" s="710">
        <f t="shared" si="72"/>
        <v>7.1428571428571397</v>
      </c>
      <c r="BB78" s="710">
        <f t="shared" si="73"/>
        <v>7.6923076923076872</v>
      </c>
      <c r="BC78" s="710">
        <f t="shared" si="74"/>
        <v>8.333333333333325</v>
      </c>
      <c r="BD78" s="710">
        <f t="shared" si="75"/>
        <v>9.0909090909090828</v>
      </c>
      <c r="BE78" s="710">
        <f t="shared" si="76"/>
        <v>12.258777811084006</v>
      </c>
      <c r="BF78" s="175">
        <f t="shared" si="77"/>
        <v>8.2794184297431315</v>
      </c>
    </row>
    <row r="79" spans="1:58" ht="11.25" customHeight="1" x14ac:dyDescent="0.25">
      <c r="A79" s="341" t="s">
        <v>3420</v>
      </c>
      <c r="B79" s="17" t="s">
        <v>3421</v>
      </c>
      <c r="C79" s="414">
        <v>1.42</v>
      </c>
      <c r="D79" s="414">
        <v>1.35</v>
      </c>
      <c r="E79" s="414">
        <v>1.28</v>
      </c>
      <c r="F79" s="414">
        <v>1.2150000000000001</v>
      </c>
      <c r="G79" s="414">
        <v>1.1573333333333333</v>
      </c>
      <c r="H79" s="414">
        <v>1.0986666666666667</v>
      </c>
      <c r="I79" s="351">
        <v>1.0453333333333334</v>
      </c>
      <c r="J79" s="351">
        <v>0.99733333333333352</v>
      </c>
      <c r="K79" s="414">
        <v>0.94933333333333347</v>
      </c>
      <c r="L79" s="414">
        <v>0.88533333333333342</v>
      </c>
      <c r="M79" s="414">
        <v>0.81333333333333346</v>
      </c>
      <c r="N79" s="414">
        <v>0.7639999999999999</v>
      </c>
      <c r="O79" s="604"/>
      <c r="P79" s="414">
        <v>0.7320000000000001</v>
      </c>
      <c r="Q79" s="350">
        <v>0.69332266666666686</v>
      </c>
      <c r="R79" s="604"/>
      <c r="S79" s="419">
        <v>0.68887466666666664</v>
      </c>
      <c r="T79" s="381">
        <v>0.66668800000000006</v>
      </c>
      <c r="U79" s="381">
        <v>0.66668800000000006</v>
      </c>
      <c r="V79" s="420">
        <v>0.66668800000000006</v>
      </c>
      <c r="W79" s="420">
        <v>0.2612767333333334</v>
      </c>
      <c r="X79" s="420">
        <v>5.4000000000000013E-2</v>
      </c>
      <c r="Y79" s="416">
        <v>0</v>
      </c>
      <c r="Z79" s="416">
        <v>0</v>
      </c>
      <c r="AA79" s="416">
        <v>0</v>
      </c>
      <c r="AB79" s="416">
        <v>0</v>
      </c>
      <c r="AC79" s="416">
        <v>0</v>
      </c>
      <c r="AD79" s="416">
        <v>0</v>
      </c>
      <c r="AE79" s="417">
        <f t="shared" si="50"/>
        <v>17.405204733333331</v>
      </c>
      <c r="AF79" s="710">
        <f t="shared" si="51"/>
        <v>5.1851851851851816</v>
      </c>
      <c r="AG79" s="710">
        <f t="shared" si="52"/>
        <v>5.46875</v>
      </c>
      <c r="AH79" s="710">
        <f t="shared" si="53"/>
        <v>5.3497942386831143</v>
      </c>
      <c r="AI79" s="710">
        <f t="shared" si="54"/>
        <v>4.9827188940092304</v>
      </c>
      <c r="AJ79" s="710">
        <f t="shared" si="55"/>
        <v>5.3398058252427161</v>
      </c>
      <c r="AK79" s="710">
        <f t="shared" si="56"/>
        <v>5.1020408163265252</v>
      </c>
      <c r="AL79" s="710">
        <f t="shared" si="57"/>
        <v>4.8128342245989275</v>
      </c>
      <c r="AM79" s="710">
        <f t="shared" si="58"/>
        <v>5.0561797752809001</v>
      </c>
      <c r="AN79" s="710">
        <f t="shared" si="59"/>
        <v>7.2289156626506035</v>
      </c>
      <c r="AO79" s="710">
        <f t="shared" si="60"/>
        <v>8.8524590163934427</v>
      </c>
      <c r="AP79" s="710">
        <f t="shared" si="61"/>
        <v>6.4572425828970603</v>
      </c>
      <c r="AQ79" s="710">
        <f t="shared" si="62"/>
        <v>4.3715846994535346</v>
      </c>
      <c r="AR79" s="710">
        <f t="shared" si="63"/>
        <v>5.5785473622671056</v>
      </c>
      <c r="AS79" s="710">
        <f t="shared" si="64"/>
        <v>0.64569074974454299</v>
      </c>
      <c r="AT79" s="710">
        <f t="shared" si="65"/>
        <v>3.327893507407742</v>
      </c>
      <c r="AU79" s="710">
        <f t="shared" si="66"/>
        <v>0</v>
      </c>
      <c r="AV79" s="710">
        <f t="shared" si="67"/>
        <v>0</v>
      </c>
      <c r="AW79" s="710">
        <f t="shared" si="68"/>
        <v>155.16546823533969</v>
      </c>
      <c r="AX79" s="710">
        <f t="shared" si="69"/>
        <v>383.84580246913583</v>
      </c>
      <c r="AY79" s="710" t="str">
        <f t="shared" si="70"/>
        <v>n/a</v>
      </c>
      <c r="AZ79" s="710" t="str">
        <f t="shared" si="71"/>
        <v>n/a</v>
      </c>
      <c r="BA79" s="710" t="str">
        <f t="shared" si="72"/>
        <v>n/a</v>
      </c>
      <c r="BB79" s="710" t="str">
        <f t="shared" si="73"/>
        <v>n/a</v>
      </c>
      <c r="BC79" s="710" t="str">
        <f t="shared" si="74"/>
        <v>n/a</v>
      </c>
      <c r="BD79" s="710" t="str">
        <f t="shared" si="75"/>
        <v>n/a</v>
      </c>
      <c r="BE79" s="710">
        <f t="shared" si="76"/>
        <v>32.461627012874537</v>
      </c>
      <c r="BF79" s="175">
        <f t="shared" si="77"/>
        <v>91.845308072527331</v>
      </c>
    </row>
    <row r="80" spans="1:58" ht="11.25" customHeight="1" x14ac:dyDescent="0.25">
      <c r="A80" s="72" t="s">
        <v>160</v>
      </c>
      <c r="B80" s="17" t="s">
        <v>161</v>
      </c>
      <c r="C80" s="414">
        <v>0.87119999999999997</v>
      </c>
      <c r="D80" s="414">
        <v>0.82199999999999995</v>
      </c>
      <c r="E80" s="414">
        <v>0.754</v>
      </c>
      <c r="F80" s="414">
        <v>0.71799999999999997</v>
      </c>
      <c r="G80" s="414">
        <v>0.69720000000000004</v>
      </c>
      <c r="H80" s="414">
        <v>0.66400000000000003</v>
      </c>
      <c r="I80" s="351">
        <v>0.63200000000000001</v>
      </c>
      <c r="J80" s="351">
        <v>0.58399999999999996</v>
      </c>
      <c r="K80" s="414">
        <v>0.54400000000000004</v>
      </c>
      <c r="L80" s="414">
        <v>0.51400000000000001</v>
      </c>
      <c r="M80" s="414">
        <v>0.47199999999999998</v>
      </c>
      <c r="N80" s="414">
        <v>0.42199999999999999</v>
      </c>
      <c r="O80" s="604"/>
      <c r="P80" s="414">
        <v>0.38200000000000001</v>
      </c>
      <c r="Q80" s="350">
        <v>0.34933333333333338</v>
      </c>
      <c r="R80" s="604"/>
      <c r="S80" s="419">
        <v>0.32000000000000006</v>
      </c>
      <c r="T80" s="420">
        <v>0.30666666666666664</v>
      </c>
      <c r="U80" s="420">
        <v>0.29013333333333335</v>
      </c>
      <c r="V80" s="420">
        <v>0.25813333333333333</v>
      </c>
      <c r="W80" s="420">
        <v>0.23893333333333336</v>
      </c>
      <c r="X80" s="420">
        <v>0.20906666666666671</v>
      </c>
      <c r="Y80" s="420">
        <v>0.18133333333333335</v>
      </c>
      <c r="Z80" s="420">
        <v>0.16000000000000003</v>
      </c>
      <c r="AA80" s="420">
        <v>0.14933333333333335</v>
      </c>
      <c r="AB80" s="420">
        <v>0.14080000000000001</v>
      </c>
      <c r="AC80" s="420">
        <v>0.13226666666666667</v>
      </c>
      <c r="AD80" s="420">
        <v>0.12586666666666665</v>
      </c>
      <c r="AE80" s="417">
        <f t="shared" si="50"/>
        <v>10.938266666666667</v>
      </c>
      <c r="AF80" s="710">
        <f t="shared" si="51"/>
        <v>5.9854014598540228</v>
      </c>
      <c r="AG80" s="710">
        <f t="shared" si="52"/>
        <v>9.0185676392572809</v>
      </c>
      <c r="AH80" s="710">
        <f t="shared" si="53"/>
        <v>5.0139275766016844</v>
      </c>
      <c r="AI80" s="710">
        <f t="shared" si="54"/>
        <v>2.9833620195065969</v>
      </c>
      <c r="AJ80" s="710">
        <f t="shared" si="55"/>
        <v>5.0000000000000044</v>
      </c>
      <c r="AK80" s="710">
        <f t="shared" si="56"/>
        <v>5.0632911392405111</v>
      </c>
      <c r="AL80" s="710">
        <f t="shared" si="57"/>
        <v>8.2191780821917924</v>
      </c>
      <c r="AM80" s="710">
        <f t="shared" si="58"/>
        <v>7.3529411764705843</v>
      </c>
      <c r="AN80" s="710">
        <f t="shared" si="59"/>
        <v>5.8365758754863828</v>
      </c>
      <c r="AO80" s="710">
        <f t="shared" si="60"/>
        <v>8.8983050847457612</v>
      </c>
      <c r="AP80" s="710">
        <f t="shared" si="61"/>
        <v>11.848341232227488</v>
      </c>
      <c r="AQ80" s="710">
        <f t="shared" si="62"/>
        <v>10.471204188481664</v>
      </c>
      <c r="AR80" s="710">
        <f t="shared" si="63"/>
        <v>9.3511450381679175</v>
      </c>
      <c r="AS80" s="710">
        <f t="shared" si="64"/>
        <v>9.1666666666666572</v>
      </c>
      <c r="AT80" s="710">
        <f t="shared" si="65"/>
        <v>4.347826086956541</v>
      </c>
      <c r="AU80" s="710">
        <f t="shared" si="66"/>
        <v>5.6985294117646967</v>
      </c>
      <c r="AV80" s="710">
        <f t="shared" si="67"/>
        <v>12.396694214876035</v>
      </c>
      <c r="AW80" s="710">
        <f t="shared" si="68"/>
        <v>8.0357142857142794</v>
      </c>
      <c r="AX80" s="710">
        <f t="shared" si="69"/>
        <v>14.285714285714279</v>
      </c>
      <c r="AY80" s="710">
        <f t="shared" si="70"/>
        <v>15.294117647058837</v>
      </c>
      <c r="AZ80" s="710">
        <f t="shared" si="71"/>
        <v>13.33333333333333</v>
      </c>
      <c r="BA80" s="710">
        <f t="shared" si="72"/>
        <v>7.1428571428571619</v>
      </c>
      <c r="BB80" s="710">
        <f t="shared" si="73"/>
        <v>6.0606060606060552</v>
      </c>
      <c r="BC80" s="710">
        <f t="shared" si="74"/>
        <v>6.4516129032258007</v>
      </c>
      <c r="BD80" s="710">
        <f t="shared" si="75"/>
        <v>5.0847457627118731</v>
      </c>
      <c r="BE80" s="710">
        <f t="shared" si="76"/>
        <v>8.0936263325486895</v>
      </c>
      <c r="BF80" s="175">
        <f t="shared" si="77"/>
        <v>3.2987380082395745</v>
      </c>
    </row>
    <row r="81" spans="1:58" ht="11.25" customHeight="1" x14ac:dyDescent="0.25">
      <c r="A81" s="394" t="s">
        <v>4939</v>
      </c>
      <c r="B81" s="17" t="s">
        <v>4937</v>
      </c>
      <c r="C81" s="414">
        <v>1.4</v>
      </c>
      <c r="D81" s="414">
        <v>1.1000000000000001</v>
      </c>
      <c r="E81" s="414">
        <v>0.90999999999999992</v>
      </c>
      <c r="F81" s="414">
        <v>0.84</v>
      </c>
      <c r="G81" s="380">
        <v>0.8</v>
      </c>
      <c r="H81" s="414">
        <v>0.8</v>
      </c>
      <c r="I81" s="367">
        <v>0.64</v>
      </c>
      <c r="J81" s="351">
        <v>0.64</v>
      </c>
      <c r="K81" s="414">
        <v>0.56000000000000005</v>
      </c>
      <c r="L81" s="414">
        <v>0.5</v>
      </c>
      <c r="M81" s="414">
        <v>0.44999999999999996</v>
      </c>
      <c r="N81" s="380">
        <v>0.11</v>
      </c>
      <c r="O81" s="34"/>
      <c r="P81" s="414">
        <v>0.44</v>
      </c>
      <c r="Q81" s="418">
        <v>0.42</v>
      </c>
      <c r="R81" s="34"/>
      <c r="S81" s="350">
        <v>0.42</v>
      </c>
      <c r="T81" s="393">
        <v>0</v>
      </c>
      <c r="U81" s="381">
        <v>0</v>
      </c>
      <c r="V81" s="381">
        <v>0</v>
      </c>
      <c r="W81" s="381">
        <v>0</v>
      </c>
      <c r="X81" s="381">
        <v>0</v>
      </c>
      <c r="Y81" s="381">
        <v>0</v>
      </c>
      <c r="Z81" s="381">
        <v>0</v>
      </c>
      <c r="AA81" s="381">
        <v>0</v>
      </c>
      <c r="AB81" s="381">
        <v>0</v>
      </c>
      <c r="AC81" s="381">
        <v>0</v>
      </c>
      <c r="AD81" s="381">
        <v>0</v>
      </c>
      <c r="AE81" s="417">
        <f t="shared" si="50"/>
        <v>10.029999999999998</v>
      </c>
      <c r="AF81" s="710">
        <f t="shared" si="51"/>
        <v>27.272727272727249</v>
      </c>
      <c r="AG81" s="710">
        <f t="shared" si="52"/>
        <v>20.879120879120894</v>
      </c>
      <c r="AH81" s="710">
        <f t="shared" si="53"/>
        <v>8.333333333333325</v>
      </c>
      <c r="AI81" s="710">
        <f t="shared" si="54"/>
        <v>4.9999999999999822</v>
      </c>
      <c r="AJ81" s="710">
        <f t="shared" si="55"/>
        <v>0</v>
      </c>
      <c r="AK81" s="710">
        <f t="shared" si="56"/>
        <v>25</v>
      </c>
      <c r="AL81" s="710">
        <f t="shared" si="57"/>
        <v>0</v>
      </c>
      <c r="AM81" s="710">
        <f t="shared" si="58"/>
        <v>14.285714285714279</v>
      </c>
      <c r="AN81" s="710">
        <f t="shared" si="59"/>
        <v>12.000000000000011</v>
      </c>
      <c r="AO81" s="710">
        <f t="shared" si="60"/>
        <v>11.111111111111116</v>
      </c>
      <c r="AP81" s="710">
        <f t="shared" si="61"/>
        <v>309.09090909090907</v>
      </c>
      <c r="AQ81" s="710">
        <f t="shared" si="62"/>
        <v>-75</v>
      </c>
      <c r="AR81" s="710">
        <f t="shared" si="63"/>
        <v>4.7619047619047672</v>
      </c>
      <c r="AS81" s="710">
        <f t="shared" si="64"/>
        <v>0</v>
      </c>
      <c r="AT81" s="710" t="str">
        <f t="shared" si="65"/>
        <v>n/a</v>
      </c>
      <c r="AU81" s="710" t="str">
        <f t="shared" si="66"/>
        <v>n/a</v>
      </c>
      <c r="AV81" s="710" t="str">
        <f t="shared" si="67"/>
        <v>n/a</v>
      </c>
      <c r="AW81" s="710" t="str">
        <f t="shared" si="68"/>
        <v>n/a</v>
      </c>
      <c r="AX81" s="710" t="str">
        <f t="shared" si="69"/>
        <v>n/a</v>
      </c>
      <c r="AY81" s="710" t="str">
        <f t="shared" si="70"/>
        <v>n/a</v>
      </c>
      <c r="AZ81" s="710" t="str">
        <f t="shared" si="71"/>
        <v>n/a</v>
      </c>
      <c r="BA81" s="710" t="str">
        <f t="shared" si="72"/>
        <v>n/a</v>
      </c>
      <c r="BB81" s="710" t="str">
        <f t="shared" si="73"/>
        <v>n/a</v>
      </c>
      <c r="BC81" s="710" t="str">
        <f t="shared" si="74"/>
        <v>n/a</v>
      </c>
      <c r="BD81" s="710" t="str">
        <f t="shared" si="75"/>
        <v>n/a</v>
      </c>
      <c r="BE81" s="710">
        <f t="shared" si="76"/>
        <v>25.909630052487191</v>
      </c>
      <c r="BF81" s="175">
        <f t="shared" si="77"/>
        <v>85.105031495481683</v>
      </c>
    </row>
    <row r="82" spans="1:58" ht="11.25" customHeight="1" x14ac:dyDescent="0.25">
      <c r="A82" s="394" t="s">
        <v>5021</v>
      </c>
      <c r="B82" s="17" t="s">
        <v>459</v>
      </c>
      <c r="C82" s="414">
        <v>2.7025000000000001</v>
      </c>
      <c r="D82" s="414">
        <v>2.5750000000000002</v>
      </c>
      <c r="E82" s="414">
        <v>2.2999999999999998</v>
      </c>
      <c r="F82" s="414">
        <v>2.0499999999999998</v>
      </c>
      <c r="G82" s="380">
        <v>2</v>
      </c>
      <c r="H82" s="414">
        <v>2</v>
      </c>
      <c r="I82" s="351">
        <v>1.92</v>
      </c>
      <c r="J82" s="351">
        <v>1.76</v>
      </c>
      <c r="K82" s="414">
        <v>1.6</v>
      </c>
      <c r="L82" s="414">
        <v>1.4400000000000002</v>
      </c>
      <c r="M82" s="414">
        <v>1.28</v>
      </c>
      <c r="N82" s="414">
        <v>1.1400000000000001</v>
      </c>
      <c r="O82" s="34"/>
      <c r="P82" s="414">
        <v>1.04</v>
      </c>
      <c r="Q82" s="350">
        <v>0.96</v>
      </c>
      <c r="R82" s="34"/>
      <c r="S82" s="350">
        <v>0.88</v>
      </c>
      <c r="T82" s="372">
        <v>0.8</v>
      </c>
      <c r="U82" s="420">
        <v>0.72000000000000008</v>
      </c>
      <c r="V82" s="420">
        <v>0.66</v>
      </c>
      <c r="W82" s="420">
        <v>0.62</v>
      </c>
      <c r="X82" s="420">
        <v>0.56000000000000005</v>
      </c>
      <c r="Y82" s="420">
        <v>0.48</v>
      </c>
      <c r="Z82" s="420">
        <v>0.42000000000000004</v>
      </c>
      <c r="AA82" s="420">
        <v>0.38500000000000001</v>
      </c>
      <c r="AB82" s="420">
        <v>9.5000000000000001E-2</v>
      </c>
      <c r="AC82" s="416">
        <v>0</v>
      </c>
      <c r="AD82" s="381">
        <v>0</v>
      </c>
      <c r="AE82" s="417">
        <f t="shared" si="50"/>
        <v>30.387500000000006</v>
      </c>
      <c r="AF82" s="710">
        <f t="shared" si="51"/>
        <v>4.9514563106796139</v>
      </c>
      <c r="AG82" s="710">
        <f t="shared" si="52"/>
        <v>11.956521739130444</v>
      </c>
      <c r="AH82" s="710">
        <f t="shared" si="53"/>
        <v>12.195121951219523</v>
      </c>
      <c r="AI82" s="710">
        <f t="shared" si="54"/>
        <v>2.4999999999999911</v>
      </c>
      <c r="AJ82" s="710">
        <f t="shared" si="55"/>
        <v>0</v>
      </c>
      <c r="AK82" s="710">
        <f t="shared" si="56"/>
        <v>4.1666666666666741</v>
      </c>
      <c r="AL82" s="710">
        <f t="shared" si="57"/>
        <v>9.0909090909090828</v>
      </c>
      <c r="AM82" s="710">
        <f t="shared" si="58"/>
        <v>9.9999999999999858</v>
      </c>
      <c r="AN82" s="710">
        <f t="shared" si="59"/>
        <v>11.111111111111093</v>
      </c>
      <c r="AO82" s="710">
        <f t="shared" si="60"/>
        <v>12.5</v>
      </c>
      <c r="AP82" s="710">
        <f t="shared" si="61"/>
        <v>12.280701754385959</v>
      </c>
      <c r="AQ82" s="710">
        <f t="shared" si="62"/>
        <v>9.6153846153846256</v>
      </c>
      <c r="AR82" s="710">
        <f t="shared" si="63"/>
        <v>8.3333333333333481</v>
      </c>
      <c r="AS82" s="710">
        <f t="shared" si="64"/>
        <v>9.0909090909090828</v>
      </c>
      <c r="AT82" s="710">
        <f t="shared" si="65"/>
        <v>9.9999999999999858</v>
      </c>
      <c r="AU82" s="710">
        <f t="shared" si="66"/>
        <v>11.111111111111093</v>
      </c>
      <c r="AV82" s="710">
        <f t="shared" si="67"/>
        <v>9.0909090909091042</v>
      </c>
      <c r="AW82" s="710">
        <f t="shared" si="68"/>
        <v>6.4516129032258229</v>
      </c>
      <c r="AX82" s="710">
        <f t="shared" si="69"/>
        <v>10.714285714285698</v>
      </c>
      <c r="AY82" s="710">
        <f t="shared" si="70"/>
        <v>16.666666666666675</v>
      </c>
      <c r="AZ82" s="710">
        <f t="shared" si="71"/>
        <v>14.285714285714279</v>
      </c>
      <c r="BA82" s="710">
        <f t="shared" si="72"/>
        <v>9.0909090909091042</v>
      </c>
      <c r="BB82" s="710">
        <f t="shared" si="73"/>
        <v>305.26315789473682</v>
      </c>
      <c r="BC82" s="710" t="str">
        <f t="shared" si="74"/>
        <v>n/a</v>
      </c>
      <c r="BD82" s="710" t="str">
        <f t="shared" si="75"/>
        <v>n/a</v>
      </c>
      <c r="BE82" s="710">
        <f t="shared" si="76"/>
        <v>22.194194887882087</v>
      </c>
      <c r="BF82" s="175">
        <f t="shared" si="77"/>
        <v>61.821130120883161</v>
      </c>
    </row>
    <row r="83" spans="1:58" ht="11.25" customHeight="1" x14ac:dyDescent="0.25">
      <c r="A83" s="72" t="s">
        <v>439</v>
      </c>
      <c r="B83" s="17" t="s">
        <v>440</v>
      </c>
      <c r="C83" s="414">
        <v>1.18</v>
      </c>
      <c r="D83" s="414">
        <v>1.1000000000000001</v>
      </c>
      <c r="E83" s="414">
        <v>1.02</v>
      </c>
      <c r="F83" s="414">
        <v>0.94</v>
      </c>
      <c r="G83" s="414">
        <v>0.88</v>
      </c>
      <c r="H83" s="414">
        <v>0.86</v>
      </c>
      <c r="I83" s="351">
        <v>0.78669999999999995</v>
      </c>
      <c r="J83" s="367">
        <v>0.7466666666666667</v>
      </c>
      <c r="K83" s="414">
        <v>0.72666666666666668</v>
      </c>
      <c r="L83" s="414">
        <v>0.67333333333333334</v>
      </c>
      <c r="M83" s="414">
        <v>0.60277999999999998</v>
      </c>
      <c r="N83" s="414">
        <v>0.55555555555555558</v>
      </c>
      <c r="O83" s="604"/>
      <c r="P83" s="414">
        <v>0.52</v>
      </c>
      <c r="Q83" s="350">
        <v>0.48666666666666664</v>
      </c>
      <c r="R83" s="604"/>
      <c r="S83" s="419">
        <v>0.46444444444444444</v>
      </c>
      <c r="T83" s="416">
        <v>0.46222222222222226</v>
      </c>
      <c r="U83" s="420">
        <v>0.45333333333333337</v>
      </c>
      <c r="V83" s="420">
        <v>0.4244444444444444</v>
      </c>
      <c r="W83" s="420">
        <v>0.40222222222222226</v>
      </c>
      <c r="X83" s="420">
        <v>0.37333333333333335</v>
      </c>
      <c r="Y83" s="420">
        <v>0.35555555555555557</v>
      </c>
      <c r="Z83" s="416">
        <v>0.33777777777777779</v>
      </c>
      <c r="AA83" s="416">
        <v>0.33777777777777779</v>
      </c>
      <c r="AB83" s="416">
        <v>0.33777777777777779</v>
      </c>
      <c r="AC83" s="420">
        <v>0.33777777777777779</v>
      </c>
      <c r="AD83" s="420">
        <v>0.32</v>
      </c>
      <c r="AE83" s="417">
        <f t="shared" si="50"/>
        <v>15.685035555555555</v>
      </c>
      <c r="AF83" s="710">
        <f t="shared" si="51"/>
        <v>7.2727272727272529</v>
      </c>
      <c r="AG83" s="710">
        <f t="shared" si="52"/>
        <v>7.8431372549019773</v>
      </c>
      <c r="AH83" s="710">
        <f t="shared" si="53"/>
        <v>8.5106382978723527</v>
      </c>
      <c r="AI83" s="710">
        <f t="shared" si="54"/>
        <v>6.8181818181818121</v>
      </c>
      <c r="AJ83" s="710">
        <f t="shared" si="55"/>
        <v>2.3255813953488413</v>
      </c>
      <c r="AK83" s="710">
        <f t="shared" si="56"/>
        <v>9.317401805008263</v>
      </c>
      <c r="AL83" s="710">
        <f t="shared" si="57"/>
        <v>5.3616071428571388</v>
      </c>
      <c r="AM83" s="710">
        <f t="shared" si="58"/>
        <v>2.7522935779816571</v>
      </c>
      <c r="AN83" s="710">
        <f t="shared" si="59"/>
        <v>7.9207920792079278</v>
      </c>
      <c r="AO83" s="710">
        <f t="shared" si="60"/>
        <v>11.70465731001913</v>
      </c>
      <c r="AP83" s="710">
        <f t="shared" si="61"/>
        <v>8.5003999999999849</v>
      </c>
      <c r="AQ83" s="710">
        <f t="shared" si="62"/>
        <v>6.8376068376068355</v>
      </c>
      <c r="AR83" s="710">
        <f t="shared" si="63"/>
        <v>6.8493150684931559</v>
      </c>
      <c r="AS83" s="710">
        <f t="shared" si="64"/>
        <v>4.7846889952153138</v>
      </c>
      <c r="AT83" s="710">
        <f t="shared" si="65"/>
        <v>0.48076923076922906</v>
      </c>
      <c r="AU83" s="710">
        <f t="shared" si="66"/>
        <v>1.9607843137254832</v>
      </c>
      <c r="AV83" s="710">
        <f t="shared" si="67"/>
        <v>6.8062827225131128</v>
      </c>
      <c r="AW83" s="710">
        <f t="shared" si="68"/>
        <v>5.5248618784530246</v>
      </c>
      <c r="AX83" s="710">
        <f t="shared" si="69"/>
        <v>7.7380952380952328</v>
      </c>
      <c r="AY83" s="710">
        <f t="shared" si="70"/>
        <v>5.0000000000000044</v>
      </c>
      <c r="AZ83" s="710">
        <f t="shared" si="71"/>
        <v>5.2631578947368363</v>
      </c>
      <c r="BA83" s="710">
        <f t="shared" si="72"/>
        <v>0</v>
      </c>
      <c r="BB83" s="710">
        <f t="shared" si="73"/>
        <v>0</v>
      </c>
      <c r="BC83" s="710">
        <f t="shared" si="74"/>
        <v>0</v>
      </c>
      <c r="BD83" s="710">
        <f t="shared" si="75"/>
        <v>5.555555555555558</v>
      </c>
      <c r="BE83" s="710">
        <f t="shared" si="76"/>
        <v>5.4051414275708058</v>
      </c>
      <c r="BF83" s="175">
        <f t="shared" si="77"/>
        <v>3.1911588052283775</v>
      </c>
    </row>
    <row r="84" spans="1:58" ht="11.25" customHeight="1" x14ac:dyDescent="0.25">
      <c r="A84" s="72" t="s">
        <v>451</v>
      </c>
      <c r="B84" s="17" t="s">
        <v>452</v>
      </c>
      <c r="C84" s="414">
        <v>1.62</v>
      </c>
      <c r="D84" s="414">
        <v>1.53</v>
      </c>
      <c r="E84" s="414">
        <v>1.44</v>
      </c>
      <c r="F84" s="414">
        <v>1.36</v>
      </c>
      <c r="G84" s="414">
        <v>1.2933333333333332</v>
      </c>
      <c r="H84" s="414">
        <v>1.206</v>
      </c>
      <c r="I84" s="351">
        <v>1.1279999999999999</v>
      </c>
      <c r="J84" s="351">
        <v>1.044</v>
      </c>
      <c r="K84" s="414">
        <v>0.92599799999999999</v>
      </c>
      <c r="L84" s="414">
        <v>0.84799999999999998</v>
      </c>
      <c r="M84" s="414">
        <v>0.76800000000000013</v>
      </c>
      <c r="N84" s="414">
        <v>0.68800000000000006</v>
      </c>
      <c r="O84" s="604"/>
      <c r="P84" s="414">
        <v>0.6</v>
      </c>
      <c r="Q84" s="350">
        <v>0.52800000000000002</v>
      </c>
      <c r="R84" s="604"/>
      <c r="S84" s="419">
        <v>0.44</v>
      </c>
      <c r="T84" s="420">
        <v>0.42399999999999999</v>
      </c>
      <c r="U84" s="420">
        <v>0.35320000000000001</v>
      </c>
      <c r="V84" s="416">
        <v>0</v>
      </c>
      <c r="W84" s="416">
        <v>0</v>
      </c>
      <c r="X84" s="416">
        <v>0</v>
      </c>
      <c r="Y84" s="416">
        <v>0</v>
      </c>
      <c r="Z84" s="416">
        <v>0</v>
      </c>
      <c r="AA84" s="416">
        <v>0</v>
      </c>
      <c r="AB84" s="416">
        <v>0</v>
      </c>
      <c r="AC84" s="416">
        <v>0</v>
      </c>
      <c r="AD84" s="416">
        <v>0</v>
      </c>
      <c r="AE84" s="417">
        <f t="shared" si="50"/>
        <v>16.196531333333336</v>
      </c>
      <c r="AF84" s="710">
        <f t="shared" si="51"/>
        <v>5.8823529411764719</v>
      </c>
      <c r="AG84" s="710">
        <f t="shared" si="52"/>
        <v>6.25</v>
      </c>
      <c r="AH84" s="710">
        <f t="shared" si="53"/>
        <v>5.8823529411764497</v>
      </c>
      <c r="AI84" s="710">
        <f t="shared" si="54"/>
        <v>5.1546391752577581</v>
      </c>
      <c r="AJ84" s="710">
        <f t="shared" si="55"/>
        <v>7.2415699281370927</v>
      </c>
      <c r="AK84" s="710">
        <f t="shared" si="56"/>
        <v>6.9148936170212894</v>
      </c>
      <c r="AL84" s="710">
        <f t="shared" si="57"/>
        <v>8.0459770114942319</v>
      </c>
      <c r="AM84" s="710">
        <f t="shared" si="58"/>
        <v>12.743224067438597</v>
      </c>
      <c r="AN84" s="710">
        <f t="shared" si="59"/>
        <v>9.1978773584905582</v>
      </c>
      <c r="AO84" s="710">
        <f t="shared" si="60"/>
        <v>10.416666666666652</v>
      </c>
      <c r="AP84" s="710">
        <f t="shared" si="61"/>
        <v>11.627906976744185</v>
      </c>
      <c r="AQ84" s="710">
        <f t="shared" si="62"/>
        <v>14.666666666666671</v>
      </c>
      <c r="AR84" s="710">
        <f t="shared" si="63"/>
        <v>13.636363636363624</v>
      </c>
      <c r="AS84" s="710">
        <f t="shared" si="64"/>
        <v>19.999999999999996</v>
      </c>
      <c r="AT84" s="710">
        <f t="shared" si="65"/>
        <v>3.7735849056603765</v>
      </c>
      <c r="AU84" s="710">
        <f t="shared" si="66"/>
        <v>20.045300113250274</v>
      </c>
      <c r="AV84" s="710" t="str">
        <f t="shared" si="67"/>
        <v>n/a</v>
      </c>
      <c r="AW84" s="710" t="str">
        <f t="shared" si="68"/>
        <v>n/a</v>
      </c>
      <c r="AX84" s="710" t="str">
        <f t="shared" si="69"/>
        <v>n/a</v>
      </c>
      <c r="AY84" s="710" t="str">
        <f t="shared" si="70"/>
        <v>n/a</v>
      </c>
      <c r="AZ84" s="710" t="str">
        <f t="shared" si="71"/>
        <v>n/a</v>
      </c>
      <c r="BA84" s="710" t="str">
        <f t="shared" si="72"/>
        <v>n/a</v>
      </c>
      <c r="BB84" s="710" t="str">
        <f t="shared" si="73"/>
        <v>n/a</v>
      </c>
      <c r="BC84" s="710" t="str">
        <f t="shared" si="74"/>
        <v>n/a</v>
      </c>
      <c r="BD84" s="710" t="str">
        <f t="shared" si="75"/>
        <v>n/a</v>
      </c>
      <c r="BE84" s="710">
        <f t="shared" si="76"/>
        <v>10.092461000346514</v>
      </c>
      <c r="BF84" s="175">
        <f t="shared" si="77"/>
        <v>5.0194812750063864</v>
      </c>
    </row>
    <row r="85" spans="1:58" ht="11.25" customHeight="1" x14ac:dyDescent="0.25">
      <c r="A85" s="29" t="s">
        <v>926</v>
      </c>
      <c r="B85" s="17" t="s">
        <v>927</v>
      </c>
      <c r="C85" s="414">
        <v>1.78</v>
      </c>
      <c r="D85" s="414">
        <v>1.58</v>
      </c>
      <c r="E85" s="414">
        <v>1.42</v>
      </c>
      <c r="F85" s="414">
        <v>1.3</v>
      </c>
      <c r="G85" s="414">
        <v>1.24</v>
      </c>
      <c r="H85" s="414">
        <v>1.18</v>
      </c>
      <c r="I85" s="351">
        <v>1.04</v>
      </c>
      <c r="J85" s="417">
        <v>0.86</v>
      </c>
      <c r="K85" s="414">
        <v>0.72</v>
      </c>
      <c r="L85" s="352">
        <v>0.68</v>
      </c>
      <c r="M85" s="414">
        <v>0.66</v>
      </c>
      <c r="N85" s="414">
        <v>0.57999999999999996</v>
      </c>
      <c r="O85" s="604"/>
      <c r="P85" s="352">
        <v>0.52</v>
      </c>
      <c r="Q85" s="414">
        <v>0.48</v>
      </c>
      <c r="R85" s="604"/>
      <c r="S85" s="353">
        <v>0.36</v>
      </c>
      <c r="T85" s="416">
        <v>0.51</v>
      </c>
      <c r="U85" s="416">
        <v>0.96</v>
      </c>
      <c r="V85" s="420">
        <v>0.94640000000000002</v>
      </c>
      <c r="W85" s="420">
        <v>0.91159999999999997</v>
      </c>
      <c r="X85" s="420">
        <v>0.86919999999999997</v>
      </c>
      <c r="Y85" s="420">
        <v>0.83740000000000003</v>
      </c>
      <c r="Z85" s="416">
        <v>0.80559999999999998</v>
      </c>
      <c r="AA85" s="420">
        <v>0.80559999999999998</v>
      </c>
      <c r="AB85" s="420">
        <v>0.76319999999999999</v>
      </c>
      <c r="AC85" s="420">
        <v>0.6996</v>
      </c>
      <c r="AD85" s="420">
        <v>0.61480000000000001</v>
      </c>
      <c r="AE85" s="417">
        <f t="shared" si="50"/>
        <v>23.123399999999993</v>
      </c>
      <c r="AF85" s="710">
        <f t="shared" si="51"/>
        <v>12.658227848101266</v>
      </c>
      <c r="AG85" s="710">
        <f t="shared" si="52"/>
        <v>11.267605633802823</v>
      </c>
      <c r="AH85" s="710">
        <f t="shared" si="53"/>
        <v>9.2307692307692193</v>
      </c>
      <c r="AI85" s="710">
        <f t="shared" si="54"/>
        <v>4.8387096774193505</v>
      </c>
      <c r="AJ85" s="710">
        <f t="shared" si="55"/>
        <v>5.0847457627118731</v>
      </c>
      <c r="AK85" s="710">
        <f t="shared" si="56"/>
        <v>13.461538461538458</v>
      </c>
      <c r="AL85" s="710">
        <f t="shared" si="57"/>
        <v>20.930232558139551</v>
      </c>
      <c r="AM85" s="710">
        <f t="shared" si="58"/>
        <v>19.444444444444443</v>
      </c>
      <c r="AN85" s="710">
        <f t="shared" si="59"/>
        <v>5.8823529411764497</v>
      </c>
      <c r="AO85" s="710">
        <f t="shared" si="60"/>
        <v>3.0303030303030276</v>
      </c>
      <c r="AP85" s="710">
        <f t="shared" si="61"/>
        <v>13.793103448275868</v>
      </c>
      <c r="AQ85" s="710">
        <f t="shared" si="62"/>
        <v>11.538461538461519</v>
      </c>
      <c r="AR85" s="710">
        <f t="shared" si="63"/>
        <v>8.3333333333333481</v>
      </c>
      <c r="AS85" s="710">
        <f t="shared" si="64"/>
        <v>33.333333333333329</v>
      </c>
      <c r="AT85" s="710">
        <f t="shared" si="65"/>
        <v>-29.411764705882359</v>
      </c>
      <c r="AU85" s="710">
        <f t="shared" si="66"/>
        <v>-46.875</v>
      </c>
      <c r="AV85" s="710">
        <f t="shared" si="67"/>
        <v>1.4370245139475823</v>
      </c>
      <c r="AW85" s="710">
        <f t="shared" si="68"/>
        <v>3.8174637999122574</v>
      </c>
      <c r="AX85" s="710">
        <f t="shared" si="69"/>
        <v>4.8780487804878092</v>
      </c>
      <c r="AY85" s="710">
        <f t="shared" si="70"/>
        <v>3.7974683544303778</v>
      </c>
      <c r="AZ85" s="710">
        <f t="shared" si="71"/>
        <v>3.9473684210526327</v>
      </c>
      <c r="BA85" s="710">
        <f t="shared" si="72"/>
        <v>0</v>
      </c>
      <c r="BB85" s="710">
        <f t="shared" si="73"/>
        <v>5.555555555555558</v>
      </c>
      <c r="BC85" s="710">
        <f t="shared" si="74"/>
        <v>9.0909090909090828</v>
      </c>
      <c r="BD85" s="710">
        <f t="shared" si="75"/>
        <v>13.793103448275868</v>
      </c>
      <c r="BE85" s="710">
        <f t="shared" si="76"/>
        <v>5.7142935400199732</v>
      </c>
      <c r="BF85" s="175">
        <f t="shared" si="77"/>
        <v>15.257440754273485</v>
      </c>
    </row>
    <row r="86" spans="1:58" ht="11.25" customHeight="1" x14ac:dyDescent="0.25">
      <c r="A86" s="29" t="s">
        <v>155</v>
      </c>
      <c r="B86" s="17" t="s">
        <v>156</v>
      </c>
      <c r="C86" s="414">
        <v>2.6</v>
      </c>
      <c r="D86" s="414">
        <v>2.5</v>
      </c>
      <c r="E86" s="414">
        <v>2.41</v>
      </c>
      <c r="F86" s="414">
        <v>2.29</v>
      </c>
      <c r="G86" s="414">
        <v>2.17</v>
      </c>
      <c r="H86" s="414">
        <v>2.0499999999999998</v>
      </c>
      <c r="I86" s="351">
        <v>1.93</v>
      </c>
      <c r="J86" s="351">
        <v>1.81</v>
      </c>
      <c r="K86" s="414">
        <v>1.68</v>
      </c>
      <c r="L86" s="414">
        <v>1.62</v>
      </c>
      <c r="M86" s="414">
        <v>1.56</v>
      </c>
      <c r="N86" s="414">
        <v>1.52</v>
      </c>
      <c r="O86" s="604"/>
      <c r="P86" s="414">
        <v>1.48</v>
      </c>
      <c r="Q86" s="350">
        <v>1.46</v>
      </c>
      <c r="R86" s="604"/>
      <c r="S86" s="419">
        <v>1.44</v>
      </c>
      <c r="T86" s="420">
        <v>1.42</v>
      </c>
      <c r="U86" s="416">
        <v>1.4</v>
      </c>
      <c r="V86" s="420">
        <v>1.37</v>
      </c>
      <c r="W86" s="420">
        <v>1.32</v>
      </c>
      <c r="X86" s="420">
        <v>1.28</v>
      </c>
      <c r="Y86" s="420">
        <v>1.24</v>
      </c>
      <c r="Z86" s="420">
        <v>1.2</v>
      </c>
      <c r="AA86" s="420">
        <v>1.1599999999999999</v>
      </c>
      <c r="AB86" s="420">
        <v>1.1200000000000001</v>
      </c>
      <c r="AC86" s="420">
        <v>1.08</v>
      </c>
      <c r="AD86" s="420">
        <v>1.04</v>
      </c>
      <c r="AE86" s="417">
        <f t="shared" si="50"/>
        <v>42.149999999999991</v>
      </c>
      <c r="AF86" s="710">
        <f t="shared" si="51"/>
        <v>4.0000000000000036</v>
      </c>
      <c r="AG86" s="710">
        <f t="shared" si="52"/>
        <v>3.734439834024883</v>
      </c>
      <c r="AH86" s="710">
        <f t="shared" si="53"/>
        <v>5.2401746724890952</v>
      </c>
      <c r="AI86" s="710">
        <f t="shared" si="54"/>
        <v>5.5299539170506895</v>
      </c>
      <c r="AJ86" s="710">
        <f t="shared" si="55"/>
        <v>5.8536585365853711</v>
      </c>
      <c r="AK86" s="710">
        <f t="shared" si="56"/>
        <v>6.2176165803108807</v>
      </c>
      <c r="AL86" s="710">
        <f t="shared" si="57"/>
        <v>6.6298342541436295</v>
      </c>
      <c r="AM86" s="710">
        <f t="shared" si="58"/>
        <v>7.738095238095255</v>
      </c>
      <c r="AN86" s="710">
        <f t="shared" si="59"/>
        <v>3.7037037037036979</v>
      </c>
      <c r="AO86" s="710">
        <f t="shared" si="60"/>
        <v>3.8461538461538547</v>
      </c>
      <c r="AP86" s="710">
        <f t="shared" si="61"/>
        <v>2.6315789473684292</v>
      </c>
      <c r="AQ86" s="710">
        <f t="shared" si="62"/>
        <v>2.7027027027026973</v>
      </c>
      <c r="AR86" s="710">
        <f t="shared" si="63"/>
        <v>1.3698630136986356</v>
      </c>
      <c r="AS86" s="710">
        <f t="shared" si="64"/>
        <v>1.388888888888884</v>
      </c>
      <c r="AT86" s="710">
        <f t="shared" si="65"/>
        <v>1.4084507042253502</v>
      </c>
      <c r="AU86" s="710">
        <f t="shared" si="66"/>
        <v>1.4285714285714235</v>
      </c>
      <c r="AV86" s="710">
        <f t="shared" si="67"/>
        <v>2.1897810218977964</v>
      </c>
      <c r="AW86" s="710">
        <f t="shared" si="68"/>
        <v>3.7878787878787845</v>
      </c>
      <c r="AX86" s="710">
        <f t="shared" si="69"/>
        <v>3.125</v>
      </c>
      <c r="AY86" s="710">
        <f t="shared" si="70"/>
        <v>3.2258064516129004</v>
      </c>
      <c r="AZ86" s="710">
        <f t="shared" si="71"/>
        <v>3.3333333333333437</v>
      </c>
      <c r="BA86" s="710">
        <f t="shared" si="72"/>
        <v>3.4482758620689724</v>
      </c>
      <c r="BB86" s="710">
        <f t="shared" si="73"/>
        <v>3.5714285714285587</v>
      </c>
      <c r="BC86" s="710">
        <f t="shared" si="74"/>
        <v>3.7037037037036979</v>
      </c>
      <c r="BD86" s="710">
        <f t="shared" si="75"/>
        <v>3.8461538461538547</v>
      </c>
      <c r="BE86" s="710">
        <f t="shared" si="76"/>
        <v>3.7462019138436267</v>
      </c>
      <c r="BF86" s="175">
        <f t="shared" si="77"/>
        <v>1.6837954720004302</v>
      </c>
    </row>
    <row r="87" spans="1:58" ht="11.25" customHeight="1" x14ac:dyDescent="0.25">
      <c r="A87" s="394" t="s">
        <v>4982</v>
      </c>
      <c r="B87" s="17" t="s">
        <v>4978</v>
      </c>
      <c r="C87" s="414">
        <v>1.1399999999999999</v>
      </c>
      <c r="D87" s="414">
        <v>1.06</v>
      </c>
      <c r="E87" s="414">
        <v>0.98</v>
      </c>
      <c r="F87" s="414">
        <v>0.92</v>
      </c>
      <c r="G87" s="414">
        <v>0.9</v>
      </c>
      <c r="H87" s="380">
        <v>0.84</v>
      </c>
      <c r="I87" s="367">
        <v>0.84</v>
      </c>
      <c r="J87" s="367">
        <v>0.84</v>
      </c>
      <c r="K87" s="380">
        <v>0.84</v>
      </c>
      <c r="L87" s="380">
        <v>0.84</v>
      </c>
      <c r="M87" s="380">
        <v>0.84</v>
      </c>
      <c r="N87" s="414">
        <v>0.84</v>
      </c>
      <c r="O87" s="34"/>
      <c r="P87" s="414">
        <v>0.65</v>
      </c>
      <c r="Q87" s="350">
        <v>0.42000000000000004</v>
      </c>
      <c r="R87" s="34"/>
      <c r="S87" s="383">
        <v>0</v>
      </c>
      <c r="T87" s="393">
        <v>0</v>
      </c>
      <c r="U87" s="381">
        <v>0</v>
      </c>
      <c r="V87" s="381">
        <v>0</v>
      </c>
      <c r="W87" s="381">
        <v>0</v>
      </c>
      <c r="X87" s="381">
        <v>0</v>
      </c>
      <c r="Y87" s="381">
        <v>0</v>
      </c>
      <c r="Z87" s="381">
        <v>0</v>
      </c>
      <c r="AA87" s="381">
        <v>0</v>
      </c>
      <c r="AB87" s="381">
        <v>0</v>
      </c>
      <c r="AC87" s="381">
        <v>0</v>
      </c>
      <c r="AD87" s="381">
        <v>0</v>
      </c>
      <c r="AE87" s="417">
        <f t="shared" si="50"/>
        <v>11.950000000000001</v>
      </c>
      <c r="AF87" s="710">
        <f t="shared" si="51"/>
        <v>7.5471698113207308</v>
      </c>
      <c r="AG87" s="710">
        <f t="shared" si="52"/>
        <v>8.163265306122458</v>
      </c>
      <c r="AH87" s="710">
        <f t="shared" si="53"/>
        <v>6.5217391304347672</v>
      </c>
      <c r="AI87" s="710">
        <f t="shared" si="54"/>
        <v>2.2222222222222143</v>
      </c>
      <c r="AJ87" s="710">
        <f t="shared" si="55"/>
        <v>7.1428571428571397</v>
      </c>
      <c r="AK87" s="710">
        <f t="shared" si="56"/>
        <v>0</v>
      </c>
      <c r="AL87" s="710">
        <f t="shared" si="57"/>
        <v>0</v>
      </c>
      <c r="AM87" s="710">
        <f t="shared" si="58"/>
        <v>0</v>
      </c>
      <c r="AN87" s="710">
        <f t="shared" si="59"/>
        <v>0</v>
      </c>
      <c r="AO87" s="710">
        <f t="shared" si="60"/>
        <v>0</v>
      </c>
      <c r="AP87" s="710">
        <f t="shared" si="61"/>
        <v>0</v>
      </c>
      <c r="AQ87" s="710">
        <f t="shared" si="62"/>
        <v>29.230769230769216</v>
      </c>
      <c r="AR87" s="710">
        <f t="shared" si="63"/>
        <v>54.761904761904745</v>
      </c>
      <c r="AS87" s="710" t="str">
        <f t="shared" si="64"/>
        <v>n/a</v>
      </c>
      <c r="AT87" s="710" t="str">
        <f t="shared" si="65"/>
        <v>n/a</v>
      </c>
      <c r="AU87" s="710" t="str">
        <f t="shared" si="66"/>
        <v>n/a</v>
      </c>
      <c r="AV87" s="710" t="str">
        <f t="shared" si="67"/>
        <v>n/a</v>
      </c>
      <c r="AW87" s="710" t="str">
        <f t="shared" si="68"/>
        <v>n/a</v>
      </c>
      <c r="AX87" s="710" t="str">
        <f t="shared" si="69"/>
        <v>n/a</v>
      </c>
      <c r="AY87" s="710" t="str">
        <f t="shared" si="70"/>
        <v>n/a</v>
      </c>
      <c r="AZ87" s="710" t="str">
        <f t="shared" si="71"/>
        <v>n/a</v>
      </c>
      <c r="BA87" s="710" t="str">
        <f t="shared" si="72"/>
        <v>n/a</v>
      </c>
      <c r="BB87" s="710" t="str">
        <f t="shared" si="73"/>
        <v>n/a</v>
      </c>
      <c r="BC87" s="710" t="str">
        <f t="shared" si="74"/>
        <v>n/a</v>
      </c>
      <c r="BD87" s="710" t="str">
        <f t="shared" si="75"/>
        <v>n/a</v>
      </c>
      <c r="BE87" s="710">
        <f t="shared" si="76"/>
        <v>8.8915328927408677</v>
      </c>
      <c r="BF87" s="175">
        <f t="shared" si="77"/>
        <v>15.936391460198115</v>
      </c>
    </row>
    <row r="88" spans="1:58" ht="11.25" customHeight="1" x14ac:dyDescent="0.25">
      <c r="A88" s="29" t="s">
        <v>437</v>
      </c>
      <c r="B88" s="73" t="s">
        <v>438</v>
      </c>
      <c r="C88" s="414">
        <v>18.5</v>
      </c>
      <c r="D88" s="414">
        <v>18</v>
      </c>
      <c r="E88" s="414">
        <v>17.5</v>
      </c>
      <c r="F88" s="414">
        <v>16.5</v>
      </c>
      <c r="G88" s="414">
        <v>15.5</v>
      </c>
      <c r="H88" s="414">
        <v>15</v>
      </c>
      <c r="I88" s="351">
        <v>14.4</v>
      </c>
      <c r="J88" s="351">
        <v>13.7</v>
      </c>
      <c r="K88" s="414">
        <v>12.8</v>
      </c>
      <c r="L88" s="414">
        <v>12.2</v>
      </c>
      <c r="M88" s="414">
        <v>11.6</v>
      </c>
      <c r="N88" s="414">
        <v>10.7</v>
      </c>
      <c r="O88" s="604" t="s">
        <v>89</v>
      </c>
      <c r="P88" s="414">
        <v>9.6999999999999993</v>
      </c>
      <c r="Q88" s="350">
        <v>8.9</v>
      </c>
      <c r="R88" s="604"/>
      <c r="S88" s="419">
        <v>7.9</v>
      </c>
      <c r="T88" s="420">
        <v>7.5</v>
      </c>
      <c r="U88" s="420">
        <v>7.3</v>
      </c>
      <c r="V88" s="420">
        <v>6.8</v>
      </c>
      <c r="W88" s="420">
        <v>6.5</v>
      </c>
      <c r="X88" s="420">
        <v>6.3</v>
      </c>
      <c r="Y88" s="420">
        <v>6</v>
      </c>
      <c r="Z88" s="420">
        <v>5.5</v>
      </c>
      <c r="AA88" s="420">
        <v>5</v>
      </c>
      <c r="AB88" s="420">
        <v>4.5</v>
      </c>
      <c r="AC88" s="420">
        <v>4</v>
      </c>
      <c r="AD88" s="420">
        <v>3.5</v>
      </c>
      <c r="AE88" s="417">
        <f t="shared" si="50"/>
        <v>265.8</v>
      </c>
      <c r="AF88" s="710">
        <f t="shared" si="51"/>
        <v>2.7777777777777679</v>
      </c>
      <c r="AG88" s="710">
        <f t="shared" si="52"/>
        <v>2.857142857142847</v>
      </c>
      <c r="AH88" s="710">
        <f t="shared" si="53"/>
        <v>6.0606060606060552</v>
      </c>
      <c r="AI88" s="710">
        <f t="shared" si="54"/>
        <v>6.4516129032258007</v>
      </c>
      <c r="AJ88" s="710">
        <f t="shared" si="55"/>
        <v>3.3333333333333437</v>
      </c>
      <c r="AK88" s="710">
        <f t="shared" si="56"/>
        <v>4.1666666666666741</v>
      </c>
      <c r="AL88" s="710">
        <f t="shared" si="57"/>
        <v>5.1094890510948954</v>
      </c>
      <c r="AM88" s="710">
        <f t="shared" si="58"/>
        <v>7.0312499999999778</v>
      </c>
      <c r="AN88" s="710">
        <f t="shared" si="59"/>
        <v>4.9180327868852514</v>
      </c>
      <c r="AO88" s="710">
        <f t="shared" si="60"/>
        <v>5.1724137931034475</v>
      </c>
      <c r="AP88" s="710">
        <f t="shared" si="61"/>
        <v>8.4112149532710401</v>
      </c>
      <c r="AQ88" s="710">
        <f t="shared" si="62"/>
        <v>10.309278350515472</v>
      </c>
      <c r="AR88" s="710">
        <f t="shared" si="63"/>
        <v>8.9887640449437978</v>
      </c>
      <c r="AS88" s="710">
        <f t="shared" si="64"/>
        <v>12.658227848101266</v>
      </c>
      <c r="AT88" s="710">
        <f t="shared" si="65"/>
        <v>5.3333333333333455</v>
      </c>
      <c r="AU88" s="710">
        <f t="shared" si="66"/>
        <v>2.7397260273972712</v>
      </c>
      <c r="AV88" s="710">
        <f t="shared" si="67"/>
        <v>7.3529411764705843</v>
      </c>
      <c r="AW88" s="710">
        <f t="shared" si="68"/>
        <v>4.6153846153846212</v>
      </c>
      <c r="AX88" s="710">
        <f t="shared" si="69"/>
        <v>3.1746031746031855</v>
      </c>
      <c r="AY88" s="710">
        <f t="shared" si="70"/>
        <v>5.0000000000000044</v>
      </c>
      <c r="AZ88" s="710">
        <f t="shared" si="71"/>
        <v>9.0909090909090828</v>
      </c>
      <c r="BA88" s="710">
        <f t="shared" si="72"/>
        <v>10.000000000000009</v>
      </c>
      <c r="BB88" s="710">
        <f t="shared" si="73"/>
        <v>11.111111111111116</v>
      </c>
      <c r="BC88" s="710">
        <f t="shared" si="74"/>
        <v>12.5</v>
      </c>
      <c r="BD88" s="710">
        <f t="shared" si="75"/>
        <v>14.285714285714279</v>
      </c>
      <c r="BE88" s="710">
        <f t="shared" si="76"/>
        <v>6.9379813296636454</v>
      </c>
      <c r="BF88" s="175">
        <f t="shared" si="77"/>
        <v>3.3954014319949088</v>
      </c>
    </row>
    <row r="89" spans="1:58" ht="11.25" customHeight="1" x14ac:dyDescent="0.25">
      <c r="A89" s="31" t="s">
        <v>937</v>
      </c>
      <c r="B89" s="48" t="s">
        <v>938</v>
      </c>
      <c r="C89" s="414">
        <v>20.399999999999999</v>
      </c>
      <c r="D89" s="414">
        <v>20</v>
      </c>
      <c r="E89" s="414">
        <v>19.52</v>
      </c>
      <c r="F89" s="414">
        <v>16.52</v>
      </c>
      <c r="G89" s="414">
        <v>14.52</v>
      </c>
      <c r="H89" s="414">
        <v>13.2</v>
      </c>
      <c r="I89" s="351">
        <v>12.02</v>
      </c>
      <c r="J89" s="351">
        <v>10</v>
      </c>
      <c r="K89" s="344">
        <v>9.16</v>
      </c>
      <c r="L89" s="344">
        <v>8.7200000000000006</v>
      </c>
      <c r="M89" s="344">
        <v>7.72</v>
      </c>
      <c r="N89" s="344">
        <v>6.72</v>
      </c>
      <c r="O89" s="644"/>
      <c r="P89" s="344">
        <v>6</v>
      </c>
      <c r="Q89" s="342">
        <v>5.5</v>
      </c>
      <c r="R89" s="344"/>
      <c r="S89" s="347">
        <v>4</v>
      </c>
      <c r="T89" s="348">
        <v>3.12</v>
      </c>
      <c r="U89" s="349">
        <v>3.12</v>
      </c>
      <c r="V89" s="349">
        <v>2.68</v>
      </c>
      <c r="W89" s="349">
        <v>1.68</v>
      </c>
      <c r="X89" s="349">
        <v>1.2</v>
      </c>
      <c r="Y89" s="349">
        <v>1</v>
      </c>
      <c r="Z89" s="349">
        <v>0.4</v>
      </c>
      <c r="AA89" s="348">
        <v>0</v>
      </c>
      <c r="AB89" s="348">
        <v>0</v>
      </c>
      <c r="AC89" s="348">
        <v>0</v>
      </c>
      <c r="AD89" s="348">
        <v>0</v>
      </c>
      <c r="AE89" s="417">
        <f t="shared" si="50"/>
        <v>187.20000000000002</v>
      </c>
      <c r="AF89" s="710">
        <f t="shared" si="51"/>
        <v>2.0000000000000018</v>
      </c>
      <c r="AG89" s="710">
        <f t="shared" si="52"/>
        <v>2.4590163934426146</v>
      </c>
      <c r="AH89" s="710">
        <f t="shared" si="53"/>
        <v>18.159806295399505</v>
      </c>
      <c r="AI89" s="710">
        <f t="shared" si="54"/>
        <v>13.774104683195599</v>
      </c>
      <c r="AJ89" s="710">
        <f t="shared" si="55"/>
        <v>10.000000000000009</v>
      </c>
      <c r="AK89" s="710">
        <f t="shared" si="56"/>
        <v>9.8169717138103074</v>
      </c>
      <c r="AL89" s="710">
        <f t="shared" si="57"/>
        <v>20.199999999999996</v>
      </c>
      <c r="AM89" s="710">
        <f t="shared" si="58"/>
        <v>9.1703056768558824</v>
      </c>
      <c r="AN89" s="710">
        <f t="shared" si="59"/>
        <v>5.0458715596330306</v>
      </c>
      <c r="AO89" s="710">
        <f t="shared" si="60"/>
        <v>12.95336787564767</v>
      </c>
      <c r="AP89" s="710">
        <f t="shared" si="61"/>
        <v>14.880952380952372</v>
      </c>
      <c r="AQ89" s="710">
        <f t="shared" si="62"/>
        <v>11.999999999999989</v>
      </c>
      <c r="AR89" s="710">
        <f t="shared" si="63"/>
        <v>9.0909090909090828</v>
      </c>
      <c r="AS89" s="710">
        <f t="shared" si="64"/>
        <v>37.5</v>
      </c>
      <c r="AT89" s="710">
        <f t="shared" si="65"/>
        <v>28.205128205128194</v>
      </c>
      <c r="AU89" s="710">
        <f t="shared" si="66"/>
        <v>0</v>
      </c>
      <c r="AV89" s="710">
        <f t="shared" si="67"/>
        <v>16.417910447761198</v>
      </c>
      <c r="AW89" s="710">
        <f t="shared" si="68"/>
        <v>59.523809523809533</v>
      </c>
      <c r="AX89" s="710">
        <f t="shared" si="69"/>
        <v>39.999999999999993</v>
      </c>
      <c r="AY89" s="710">
        <f t="shared" si="70"/>
        <v>19.999999999999996</v>
      </c>
      <c r="AZ89" s="710">
        <f t="shared" si="71"/>
        <v>150</v>
      </c>
      <c r="BA89" s="710" t="str">
        <f t="shared" si="72"/>
        <v>n/a</v>
      </c>
      <c r="BB89" s="710" t="str">
        <f t="shared" si="73"/>
        <v>n/a</v>
      </c>
      <c r="BC89" s="710" t="str">
        <f t="shared" si="74"/>
        <v>n/a</v>
      </c>
      <c r="BD89" s="710" t="str">
        <f t="shared" si="75"/>
        <v>n/a</v>
      </c>
      <c r="BE89" s="710">
        <f t="shared" si="76"/>
        <v>23.390388278406903</v>
      </c>
      <c r="BF89" s="175">
        <f t="shared" si="77"/>
        <v>32.314464298212783</v>
      </c>
    </row>
    <row r="90" spans="1:58" ht="11.25" customHeight="1" x14ac:dyDescent="0.25">
      <c r="A90" s="29" t="s">
        <v>145</v>
      </c>
      <c r="B90" s="17" t="s">
        <v>146</v>
      </c>
      <c r="C90" s="414">
        <v>1.22</v>
      </c>
      <c r="D90" s="414">
        <v>0.99</v>
      </c>
      <c r="E90" s="414">
        <v>0.85</v>
      </c>
      <c r="F90" s="414">
        <v>0.76</v>
      </c>
      <c r="G90" s="414">
        <v>0.7</v>
      </c>
      <c r="H90" s="414">
        <v>0.64</v>
      </c>
      <c r="I90" s="351">
        <v>0.56000000000000005</v>
      </c>
      <c r="J90" s="363">
        <v>0.49</v>
      </c>
      <c r="K90" s="414">
        <v>0.43</v>
      </c>
      <c r="L90" s="414">
        <v>0.39</v>
      </c>
      <c r="M90" s="414">
        <v>0.37</v>
      </c>
      <c r="N90" s="414">
        <v>0.35</v>
      </c>
      <c r="O90" s="604"/>
      <c r="P90" s="414">
        <v>0.33</v>
      </c>
      <c r="Q90" s="350">
        <v>0.3</v>
      </c>
      <c r="R90" s="604"/>
      <c r="S90" s="419">
        <v>0.26</v>
      </c>
      <c r="T90" s="420">
        <v>0.23</v>
      </c>
      <c r="U90" s="420">
        <v>0.2</v>
      </c>
      <c r="V90" s="420">
        <v>0.17</v>
      </c>
      <c r="W90" s="420">
        <v>0.155</v>
      </c>
      <c r="X90" s="420">
        <v>0.14499999999999999</v>
      </c>
      <c r="Y90" s="420">
        <v>0.13750000000000001</v>
      </c>
      <c r="Z90" s="420">
        <v>0.13250000000000001</v>
      </c>
      <c r="AA90" s="420">
        <v>0.1275</v>
      </c>
      <c r="AB90" s="420">
        <v>0.125</v>
      </c>
      <c r="AC90" s="420">
        <v>0.1075</v>
      </c>
      <c r="AD90" s="420">
        <v>0.09</v>
      </c>
      <c r="AE90" s="417">
        <f t="shared" si="50"/>
        <v>10.259999999999998</v>
      </c>
      <c r="AF90" s="710">
        <f t="shared" si="51"/>
        <v>23.232323232323225</v>
      </c>
      <c r="AG90" s="710">
        <f t="shared" si="52"/>
        <v>16.470588235294127</v>
      </c>
      <c r="AH90" s="710">
        <f t="shared" si="53"/>
        <v>11.842105263157897</v>
      </c>
      <c r="AI90" s="710">
        <f t="shared" si="54"/>
        <v>8.5714285714285854</v>
      </c>
      <c r="AJ90" s="710">
        <f t="shared" si="55"/>
        <v>9.375</v>
      </c>
      <c r="AK90" s="710">
        <f t="shared" si="56"/>
        <v>14.285714285714279</v>
      </c>
      <c r="AL90" s="710">
        <f t="shared" si="57"/>
        <v>14.285714285714302</v>
      </c>
      <c r="AM90" s="710">
        <f t="shared" si="58"/>
        <v>13.953488372093027</v>
      </c>
      <c r="AN90" s="710">
        <f t="shared" si="59"/>
        <v>10.256410256410241</v>
      </c>
      <c r="AO90" s="710">
        <f t="shared" si="60"/>
        <v>5.4054054054054168</v>
      </c>
      <c r="AP90" s="710">
        <f t="shared" si="61"/>
        <v>5.7142857142857162</v>
      </c>
      <c r="AQ90" s="710">
        <f t="shared" si="62"/>
        <v>6.0606060606060552</v>
      </c>
      <c r="AR90" s="710">
        <f t="shared" si="63"/>
        <v>10.000000000000009</v>
      </c>
      <c r="AS90" s="710">
        <f t="shared" si="64"/>
        <v>15.384615384615374</v>
      </c>
      <c r="AT90" s="710">
        <f t="shared" si="65"/>
        <v>13.043478260869556</v>
      </c>
      <c r="AU90" s="710">
        <f t="shared" si="66"/>
        <v>14.999999999999991</v>
      </c>
      <c r="AV90" s="710">
        <f t="shared" si="67"/>
        <v>17.647058823529417</v>
      </c>
      <c r="AW90" s="710">
        <f t="shared" si="68"/>
        <v>9.6774193548387224</v>
      </c>
      <c r="AX90" s="710">
        <f t="shared" si="69"/>
        <v>6.8965517241379448</v>
      </c>
      <c r="AY90" s="710">
        <f t="shared" si="70"/>
        <v>5.4545454545454453</v>
      </c>
      <c r="AZ90" s="710">
        <f t="shared" si="71"/>
        <v>3.7735849056603765</v>
      </c>
      <c r="BA90" s="710">
        <f t="shared" si="72"/>
        <v>3.9215686274509887</v>
      </c>
      <c r="BB90" s="710">
        <f t="shared" si="73"/>
        <v>2.0000000000000018</v>
      </c>
      <c r="BC90" s="710">
        <f t="shared" si="74"/>
        <v>16.279069767441868</v>
      </c>
      <c r="BD90" s="710">
        <f t="shared" si="75"/>
        <v>19.444444444444443</v>
      </c>
      <c r="BE90" s="710">
        <f t="shared" si="76"/>
        <v>11.119016257198682</v>
      </c>
      <c r="BF90" s="175">
        <f t="shared" si="77"/>
        <v>5.4748687541656711</v>
      </c>
    </row>
    <row r="91" spans="1:58" ht="11.25" customHeight="1" x14ac:dyDescent="0.25">
      <c r="A91" s="394" t="s">
        <v>4683</v>
      </c>
      <c r="B91" s="17" t="s">
        <v>4674</v>
      </c>
      <c r="C91" s="414">
        <v>4.4596999999999998</v>
      </c>
      <c r="D91" s="414">
        <v>4.2972999999999999</v>
      </c>
      <c r="E91" s="414">
        <v>4.1871</v>
      </c>
      <c r="F91" s="414">
        <v>3.395</v>
      </c>
      <c r="G91" s="414">
        <v>3.1490999999999998</v>
      </c>
      <c r="H91" s="414">
        <v>3.0733000000000001</v>
      </c>
      <c r="I91" s="351">
        <v>2.9520999999999997</v>
      </c>
      <c r="J91" s="351">
        <v>2.7378</v>
      </c>
      <c r="K91" s="414">
        <v>2.5587999999999997</v>
      </c>
      <c r="L91" s="380">
        <v>2.5577999999999999</v>
      </c>
      <c r="M91" s="352">
        <v>2.7849000000000004</v>
      </c>
      <c r="N91" s="414">
        <v>2.8746</v>
      </c>
      <c r="O91" s="351"/>
      <c r="P91" s="414">
        <v>2.8286000000000002</v>
      </c>
      <c r="Q91" s="350">
        <v>2.8780999999999999</v>
      </c>
      <c r="R91" s="351"/>
      <c r="S91" s="383">
        <v>2.718</v>
      </c>
      <c r="T91" s="393">
        <v>2.8</v>
      </c>
      <c r="U91" s="726">
        <v>2.8</v>
      </c>
      <c r="V91" s="726">
        <v>2.71</v>
      </c>
      <c r="W91" s="726">
        <v>2.2599999999999998</v>
      </c>
      <c r="X91" s="726">
        <v>1.8499999999999999</v>
      </c>
      <c r="Y91" s="726">
        <v>1.5900000000000003</v>
      </c>
      <c r="Z91" s="726">
        <v>1.34</v>
      </c>
      <c r="AA91" s="726">
        <v>1.2</v>
      </c>
      <c r="AB91" s="726">
        <v>1.1200000000000001</v>
      </c>
      <c r="AC91" s="726">
        <v>1</v>
      </c>
      <c r="AD91" s="726">
        <v>0.94</v>
      </c>
      <c r="AE91" s="417">
        <f t="shared" si="50"/>
        <v>67.062200000000004</v>
      </c>
      <c r="AF91" s="710">
        <f t="shared" si="51"/>
        <v>3.7791171200521223</v>
      </c>
      <c r="AG91" s="710">
        <f t="shared" si="52"/>
        <v>2.6318931957679537</v>
      </c>
      <c r="AH91" s="710">
        <f t="shared" si="53"/>
        <v>23.331369661266564</v>
      </c>
      <c r="AI91" s="710">
        <f t="shared" si="54"/>
        <v>7.8085802292718665</v>
      </c>
      <c r="AJ91" s="710">
        <f t="shared" si="55"/>
        <v>2.4664041909348233</v>
      </c>
      <c r="AK91" s="710">
        <f t="shared" si="56"/>
        <v>4.1055519799464868</v>
      </c>
      <c r="AL91" s="710">
        <f t="shared" si="57"/>
        <v>7.8274526992475613</v>
      </c>
      <c r="AM91" s="710">
        <f t="shared" si="58"/>
        <v>6.9954666249804731</v>
      </c>
      <c r="AN91" s="710">
        <f t="shared" si="59"/>
        <v>3.9096098209401298E-2</v>
      </c>
      <c r="AO91" s="710">
        <f t="shared" si="60"/>
        <v>-8.154691371323942</v>
      </c>
      <c r="AP91" s="710">
        <f t="shared" si="61"/>
        <v>-3.1204341473596187</v>
      </c>
      <c r="AQ91" s="710">
        <f t="shared" si="62"/>
        <v>1.6262461995333322</v>
      </c>
      <c r="AR91" s="710">
        <f t="shared" si="63"/>
        <v>-1.7198846461206951</v>
      </c>
      <c r="AS91" s="710">
        <f t="shared" si="64"/>
        <v>5.8903605592347308</v>
      </c>
      <c r="AT91" s="710">
        <f t="shared" si="65"/>
        <v>-2.9285714285714248</v>
      </c>
      <c r="AU91" s="710">
        <f t="shared" si="66"/>
        <v>0</v>
      </c>
      <c r="AV91" s="710">
        <f t="shared" si="67"/>
        <v>3.3210332103321027</v>
      </c>
      <c r="AW91" s="710">
        <f t="shared" si="68"/>
        <v>19.91150442477878</v>
      </c>
      <c r="AX91" s="710">
        <f t="shared" si="69"/>
        <v>22.162162162162158</v>
      </c>
      <c r="AY91" s="710">
        <f t="shared" si="70"/>
        <v>16.352201257861608</v>
      </c>
      <c r="AZ91" s="710">
        <f t="shared" si="71"/>
        <v>18.656716417910467</v>
      </c>
      <c r="BA91" s="710">
        <f t="shared" si="72"/>
        <v>11.66666666666667</v>
      </c>
      <c r="BB91" s="710">
        <f t="shared" si="73"/>
        <v>7.1428571428571397</v>
      </c>
      <c r="BC91" s="710">
        <f t="shared" si="74"/>
        <v>12.000000000000011</v>
      </c>
      <c r="BD91" s="710">
        <f t="shared" si="75"/>
        <v>6.3829787234042534</v>
      </c>
      <c r="BE91" s="710">
        <f t="shared" si="76"/>
        <v>6.7269630788417123</v>
      </c>
      <c r="BF91" s="175">
        <f t="shared" si="77"/>
        <v>8.2651178950535051</v>
      </c>
    </row>
    <row r="92" spans="1:58" ht="11.25" customHeight="1" x14ac:dyDescent="0.25">
      <c r="A92" s="29" t="s">
        <v>950</v>
      </c>
      <c r="B92" s="17" t="s">
        <v>951</v>
      </c>
      <c r="C92" s="414">
        <v>2.4</v>
      </c>
      <c r="D92" s="414">
        <v>2.2799999999999998</v>
      </c>
      <c r="E92" s="414">
        <v>2.16</v>
      </c>
      <c r="F92" s="414">
        <v>1.96</v>
      </c>
      <c r="G92" s="414">
        <v>1.8</v>
      </c>
      <c r="H92" s="414">
        <v>1.64</v>
      </c>
      <c r="I92" s="351">
        <v>1.6</v>
      </c>
      <c r="J92" s="351">
        <v>1.56</v>
      </c>
      <c r="K92" s="414">
        <v>1.52</v>
      </c>
      <c r="L92" s="414">
        <v>1.48</v>
      </c>
      <c r="M92" s="414">
        <v>1.45</v>
      </c>
      <c r="N92" s="414">
        <v>1.4</v>
      </c>
      <c r="O92" s="604"/>
      <c r="P92" s="414">
        <v>1.36</v>
      </c>
      <c r="Q92" s="350">
        <v>1.32</v>
      </c>
      <c r="R92" s="604"/>
      <c r="S92" s="419">
        <v>1.28</v>
      </c>
      <c r="T92" s="416">
        <v>1.24</v>
      </c>
      <c r="U92" s="420">
        <v>1.24</v>
      </c>
      <c r="V92" s="416">
        <v>1.1200000000000001</v>
      </c>
      <c r="W92" s="416">
        <v>1.1200000000000001</v>
      </c>
      <c r="X92" s="416">
        <v>1.1200000000000001</v>
      </c>
      <c r="Y92" s="416">
        <v>1.1200000000000001</v>
      </c>
      <c r="Z92" s="416">
        <v>1.1200000000000001</v>
      </c>
      <c r="AA92" s="420">
        <v>1.1200000000000001</v>
      </c>
      <c r="AB92" s="420">
        <v>1.0602199999999999</v>
      </c>
      <c r="AC92" s="420">
        <v>0.93276000000000003</v>
      </c>
      <c r="AD92" s="420">
        <v>0.81852000000000003</v>
      </c>
      <c r="AE92" s="417">
        <f t="shared" si="50"/>
        <v>37.221499999999999</v>
      </c>
      <c r="AF92" s="710">
        <f t="shared" si="51"/>
        <v>5.2631578947368363</v>
      </c>
      <c r="AG92" s="710">
        <f t="shared" si="52"/>
        <v>5.5555555555555358</v>
      </c>
      <c r="AH92" s="710">
        <f t="shared" si="53"/>
        <v>10.204081632653072</v>
      </c>
      <c r="AI92" s="710">
        <f t="shared" si="54"/>
        <v>8.8888888888888786</v>
      </c>
      <c r="AJ92" s="710">
        <f t="shared" si="55"/>
        <v>9.7560975609756184</v>
      </c>
      <c r="AK92" s="710">
        <f t="shared" si="56"/>
        <v>2.4999999999999911</v>
      </c>
      <c r="AL92" s="710">
        <f t="shared" si="57"/>
        <v>2.5641025641025772</v>
      </c>
      <c r="AM92" s="710">
        <f t="shared" si="58"/>
        <v>2.6315789473684292</v>
      </c>
      <c r="AN92" s="710">
        <f t="shared" si="59"/>
        <v>2.7027027027026973</v>
      </c>
      <c r="AO92" s="710">
        <f t="shared" si="60"/>
        <v>2.0689655172413834</v>
      </c>
      <c r="AP92" s="710">
        <f t="shared" si="61"/>
        <v>3.5714285714285809</v>
      </c>
      <c r="AQ92" s="710">
        <f t="shared" si="62"/>
        <v>2.9411764705882248</v>
      </c>
      <c r="AR92" s="710">
        <f t="shared" si="63"/>
        <v>3.0303030303030276</v>
      </c>
      <c r="AS92" s="710">
        <f t="shared" si="64"/>
        <v>3.125</v>
      </c>
      <c r="AT92" s="710">
        <f t="shared" si="65"/>
        <v>3.2258064516129004</v>
      </c>
      <c r="AU92" s="710">
        <f t="shared" si="66"/>
        <v>0</v>
      </c>
      <c r="AV92" s="710">
        <f t="shared" si="67"/>
        <v>10.714285714285698</v>
      </c>
      <c r="AW92" s="710">
        <f t="shared" si="68"/>
        <v>0</v>
      </c>
      <c r="AX92" s="710">
        <f t="shared" si="69"/>
        <v>0</v>
      </c>
      <c r="AY92" s="710">
        <f t="shared" si="70"/>
        <v>0</v>
      </c>
      <c r="AZ92" s="710">
        <f t="shared" si="71"/>
        <v>0</v>
      </c>
      <c r="BA92" s="710">
        <f t="shared" si="72"/>
        <v>0</v>
      </c>
      <c r="BB92" s="710">
        <f t="shared" si="73"/>
        <v>5.6384523966723998</v>
      </c>
      <c r="BC92" s="710">
        <f t="shared" si="74"/>
        <v>13.664822676787169</v>
      </c>
      <c r="BD92" s="710">
        <f t="shared" si="75"/>
        <v>13.956897815569569</v>
      </c>
      <c r="BE92" s="710">
        <f t="shared" si="76"/>
        <v>4.4801321756589036</v>
      </c>
      <c r="BF92" s="175">
        <f t="shared" si="77"/>
        <v>4.3074440747561216</v>
      </c>
    </row>
    <row r="93" spans="1:58" ht="11.25" customHeight="1" x14ac:dyDescent="0.25">
      <c r="A93" s="29" t="s">
        <v>4838</v>
      </c>
      <c r="B93" s="17" t="s">
        <v>4839</v>
      </c>
      <c r="C93" s="414">
        <v>0.32</v>
      </c>
      <c r="D93" s="414">
        <v>0.28000000000000003</v>
      </c>
      <c r="E93" s="414">
        <v>0.56000000000000005</v>
      </c>
      <c r="F93" s="414">
        <v>0.52</v>
      </c>
      <c r="G93" s="414">
        <v>0.48</v>
      </c>
      <c r="H93" s="414">
        <v>0.42666666666666669</v>
      </c>
      <c r="I93" s="351">
        <v>0.39999999999999997</v>
      </c>
      <c r="J93" s="356">
        <v>0.37333333333333335</v>
      </c>
      <c r="K93" s="414">
        <v>0.34666666666666668</v>
      </c>
      <c r="L93" s="414">
        <v>0.3155533333333333</v>
      </c>
      <c r="M93" s="414">
        <v>0.28445333333333334</v>
      </c>
      <c r="N93" s="414">
        <v>0.26023333333333332</v>
      </c>
      <c r="O93" s="604"/>
      <c r="P93" s="414">
        <v>0.22387333333333329</v>
      </c>
      <c r="Q93" s="418">
        <v>0.19914666666666667</v>
      </c>
      <c r="R93" s="604"/>
      <c r="S93" s="418">
        <v>0.19914666666666667</v>
      </c>
      <c r="T93" s="374">
        <v>0.19914666666666667</v>
      </c>
      <c r="U93" s="420">
        <v>0.19532000000000002</v>
      </c>
      <c r="V93" s="420">
        <v>0.17873333333333333</v>
      </c>
      <c r="W93" s="420">
        <v>0.14809333333333333</v>
      </c>
      <c r="X93" s="416">
        <v>0.10043333333333333</v>
      </c>
      <c r="Y93" s="416">
        <v>0.10780666666666666</v>
      </c>
      <c r="Z93" s="420">
        <v>0.11573333333333331</v>
      </c>
      <c r="AA93" s="416">
        <v>0.11346666666666666</v>
      </c>
      <c r="AB93" s="416">
        <v>0.11346666666666666</v>
      </c>
      <c r="AC93" s="420">
        <v>0.11176666666666667</v>
      </c>
      <c r="AD93" s="416">
        <v>0.11120000000000001</v>
      </c>
      <c r="AE93" s="417">
        <f t="shared" si="50"/>
        <v>6.68424</v>
      </c>
      <c r="AF93" s="710">
        <f t="shared" si="51"/>
        <v>14.285714285714279</v>
      </c>
      <c r="AG93" s="710">
        <f t="shared" si="52"/>
        <v>-50</v>
      </c>
      <c r="AH93" s="710">
        <f t="shared" si="53"/>
        <v>7.6923076923077094</v>
      </c>
      <c r="AI93" s="710">
        <f t="shared" si="54"/>
        <v>8.3333333333333481</v>
      </c>
      <c r="AJ93" s="710">
        <f t="shared" si="55"/>
        <v>12.499999999999979</v>
      </c>
      <c r="AK93" s="710">
        <f t="shared" si="56"/>
        <v>6.6666666666666874</v>
      </c>
      <c r="AL93" s="710">
        <f t="shared" si="57"/>
        <v>7.1428571428571397</v>
      </c>
      <c r="AM93" s="710">
        <f t="shared" si="58"/>
        <v>7.6923076923076872</v>
      </c>
      <c r="AN93" s="710">
        <f t="shared" si="59"/>
        <v>9.8599285910464296</v>
      </c>
      <c r="AO93" s="710">
        <f t="shared" si="60"/>
        <v>10.933252085872303</v>
      </c>
      <c r="AP93" s="710">
        <f t="shared" si="61"/>
        <v>9.3070321506340647</v>
      </c>
      <c r="AQ93" s="710">
        <f t="shared" si="62"/>
        <v>16.241326940829648</v>
      </c>
      <c r="AR93" s="710">
        <f t="shared" si="63"/>
        <v>12.416309587573625</v>
      </c>
      <c r="AS93" s="710">
        <f t="shared" si="64"/>
        <v>0</v>
      </c>
      <c r="AT93" s="710">
        <f t="shared" si="65"/>
        <v>0</v>
      </c>
      <c r="AU93" s="710">
        <f t="shared" si="66"/>
        <v>1.9591781008942544</v>
      </c>
      <c r="AV93" s="710">
        <f t="shared" si="67"/>
        <v>9.2801193584483457</v>
      </c>
      <c r="AW93" s="710">
        <f t="shared" si="68"/>
        <v>20.68965517241379</v>
      </c>
      <c r="AX93" s="710">
        <f t="shared" si="69"/>
        <v>47.454364420843007</v>
      </c>
      <c r="AY93" s="710">
        <f t="shared" si="70"/>
        <v>-6.8394038711273257</v>
      </c>
      <c r="AZ93" s="710">
        <f t="shared" si="71"/>
        <v>-6.849078341013815</v>
      </c>
      <c r="BA93" s="710">
        <f t="shared" si="72"/>
        <v>1.9976498237367579</v>
      </c>
      <c r="BB93" s="710">
        <f t="shared" si="73"/>
        <v>0</v>
      </c>
      <c r="BC93" s="710">
        <f t="shared" si="74"/>
        <v>1.5210259469132126</v>
      </c>
      <c r="BD93" s="710">
        <f t="shared" si="75"/>
        <v>0.50959232613907446</v>
      </c>
      <c r="BE93" s="710">
        <f t="shared" si="76"/>
        <v>5.7117655642556073</v>
      </c>
      <c r="BF93" s="175">
        <f t="shared" si="77"/>
        <v>15.704944311513628</v>
      </c>
    </row>
    <row r="94" spans="1:58" ht="11.25" customHeight="1" x14ac:dyDescent="0.25">
      <c r="A94" s="394" t="s">
        <v>4898</v>
      </c>
      <c r="B94" s="17" t="s">
        <v>4896</v>
      </c>
      <c r="C94" s="414">
        <v>1.1499999999999999</v>
      </c>
      <c r="D94" s="414">
        <v>1.1100000000000001</v>
      </c>
      <c r="E94" s="414">
        <v>1.07</v>
      </c>
      <c r="F94" s="414">
        <v>1.01</v>
      </c>
      <c r="G94" s="414">
        <v>0.13500000000000001</v>
      </c>
      <c r="H94" s="380">
        <v>0</v>
      </c>
      <c r="I94" s="367">
        <v>0</v>
      </c>
      <c r="J94" s="367">
        <v>0</v>
      </c>
      <c r="K94" s="380">
        <v>0</v>
      </c>
      <c r="L94" s="380">
        <v>0</v>
      </c>
      <c r="M94" s="380">
        <v>0</v>
      </c>
      <c r="N94" s="380">
        <v>0</v>
      </c>
      <c r="O94" s="749"/>
      <c r="P94" s="380">
        <v>0</v>
      </c>
      <c r="Q94" s="383">
        <v>0</v>
      </c>
      <c r="R94" s="749"/>
      <c r="S94" s="383">
        <v>0</v>
      </c>
      <c r="T94" s="393">
        <v>0</v>
      </c>
      <c r="U94" s="381">
        <v>0</v>
      </c>
      <c r="V94" s="381">
        <v>0</v>
      </c>
      <c r="W94" s="381">
        <v>0</v>
      </c>
      <c r="X94" s="381">
        <v>0</v>
      </c>
      <c r="Y94" s="381">
        <v>0</v>
      </c>
      <c r="Z94" s="381">
        <v>0</v>
      </c>
      <c r="AA94" s="381">
        <v>0</v>
      </c>
      <c r="AB94" s="381">
        <v>0</v>
      </c>
      <c r="AC94" s="381">
        <v>0</v>
      </c>
      <c r="AD94" s="381">
        <v>0</v>
      </c>
      <c r="AE94" s="417">
        <f t="shared" si="50"/>
        <v>4.4749999999999996</v>
      </c>
      <c r="AF94" s="710">
        <f t="shared" si="51"/>
        <v>3.603603603603589</v>
      </c>
      <c r="AG94" s="710">
        <f t="shared" si="52"/>
        <v>3.7383177570093462</v>
      </c>
      <c r="AH94" s="710">
        <f t="shared" si="53"/>
        <v>5.9405940594059459</v>
      </c>
      <c r="AI94" s="710">
        <f t="shared" si="54"/>
        <v>648.14814814814804</v>
      </c>
      <c r="AJ94" s="710" t="str">
        <f t="shared" si="55"/>
        <v>n/a</v>
      </c>
      <c r="AK94" s="710" t="str">
        <f t="shared" si="56"/>
        <v>n/a</v>
      </c>
      <c r="AL94" s="710" t="str">
        <f t="shared" si="57"/>
        <v>n/a</v>
      </c>
      <c r="AM94" s="710" t="str">
        <f t="shared" si="58"/>
        <v>n/a</v>
      </c>
      <c r="AN94" s="710" t="str">
        <f t="shared" si="59"/>
        <v>n/a</v>
      </c>
      <c r="AO94" s="710" t="str">
        <f t="shared" si="60"/>
        <v>n/a</v>
      </c>
      <c r="AP94" s="710" t="str">
        <f t="shared" si="61"/>
        <v>n/a</v>
      </c>
      <c r="AQ94" s="710" t="str">
        <f t="shared" si="62"/>
        <v>n/a</v>
      </c>
      <c r="AR94" s="710" t="str">
        <f t="shared" si="63"/>
        <v>n/a</v>
      </c>
      <c r="AS94" s="710" t="str">
        <f t="shared" si="64"/>
        <v>n/a</v>
      </c>
      <c r="AT94" s="710" t="str">
        <f t="shared" si="65"/>
        <v>n/a</v>
      </c>
      <c r="AU94" s="710" t="str">
        <f t="shared" si="66"/>
        <v>n/a</v>
      </c>
      <c r="AV94" s="710" t="str">
        <f t="shared" si="67"/>
        <v>n/a</v>
      </c>
      <c r="AW94" s="710" t="str">
        <f t="shared" si="68"/>
        <v>n/a</v>
      </c>
      <c r="AX94" s="710" t="str">
        <f t="shared" si="69"/>
        <v>n/a</v>
      </c>
      <c r="AY94" s="710" t="str">
        <f t="shared" si="70"/>
        <v>n/a</v>
      </c>
      <c r="AZ94" s="710" t="str">
        <f t="shared" si="71"/>
        <v>n/a</v>
      </c>
      <c r="BA94" s="710" t="str">
        <f t="shared" si="72"/>
        <v>n/a</v>
      </c>
      <c r="BB94" s="710" t="str">
        <f t="shared" si="73"/>
        <v>n/a</v>
      </c>
      <c r="BC94" s="710" t="str">
        <f t="shared" si="74"/>
        <v>n/a</v>
      </c>
      <c r="BD94" s="710" t="str">
        <f t="shared" si="75"/>
        <v>n/a</v>
      </c>
      <c r="BE94" s="710">
        <f t="shared" si="76"/>
        <v>165.35766589204172</v>
      </c>
      <c r="BF94" s="175">
        <f t="shared" si="77"/>
        <v>321.86210448326062</v>
      </c>
    </row>
    <row r="95" spans="1:58" ht="11.25" customHeight="1" x14ac:dyDescent="0.25">
      <c r="A95" s="394" t="s">
        <v>4681</v>
      </c>
      <c r="B95" s="17" t="s">
        <v>1838</v>
      </c>
      <c r="C95" s="414">
        <v>3.1406999999999998</v>
      </c>
      <c r="D95" s="414">
        <v>3.0977999999999999</v>
      </c>
      <c r="E95" s="414">
        <v>3.1354000000000002</v>
      </c>
      <c r="F95" s="414">
        <v>2.8706</v>
      </c>
      <c r="G95" s="414">
        <v>2.6733000000000002</v>
      </c>
      <c r="H95" s="414">
        <v>2.6185999999999998</v>
      </c>
      <c r="I95" s="351">
        <v>2.5533000000000001</v>
      </c>
      <c r="J95" s="351">
        <v>2.3351000000000002</v>
      </c>
      <c r="K95" s="380">
        <v>2.1735999999999995</v>
      </c>
      <c r="L95" s="380">
        <v>2.1745999999999999</v>
      </c>
      <c r="M95" s="414">
        <v>2.3477999999999999</v>
      </c>
      <c r="N95" s="414">
        <v>2.3357999999999999</v>
      </c>
      <c r="O95" s="351"/>
      <c r="P95" s="414">
        <v>2.1785000000000001</v>
      </c>
      <c r="Q95" s="350">
        <v>2.0728</v>
      </c>
      <c r="R95" s="351"/>
      <c r="S95" s="418">
        <v>1.9174</v>
      </c>
      <c r="T95" s="372">
        <v>1.96</v>
      </c>
      <c r="U95" s="420">
        <v>1.92</v>
      </c>
      <c r="V95" s="420">
        <v>1.74</v>
      </c>
      <c r="W95" s="420">
        <v>1.5</v>
      </c>
      <c r="X95" s="381">
        <v>1.32</v>
      </c>
      <c r="Y95" s="381">
        <v>1.4</v>
      </c>
      <c r="Z95" s="420">
        <v>1.6800000000000002</v>
      </c>
      <c r="AA95" s="420">
        <v>1.45</v>
      </c>
      <c r="AB95" s="420">
        <v>1.24</v>
      </c>
      <c r="AC95" s="420">
        <v>1</v>
      </c>
      <c r="AD95" s="420">
        <v>0.86999999999999988</v>
      </c>
      <c r="AE95" s="417">
        <f t="shared" si="50"/>
        <v>53.705300000000008</v>
      </c>
      <c r="AF95" s="710">
        <f t="shared" si="51"/>
        <v>1.3848537671896199</v>
      </c>
      <c r="AG95" s="710">
        <f t="shared" si="52"/>
        <v>-1.1992090323403759</v>
      </c>
      <c r="AH95" s="710">
        <f t="shared" si="53"/>
        <v>9.2245523583919677</v>
      </c>
      <c r="AI95" s="710">
        <f t="shared" si="54"/>
        <v>7.3803912766992052</v>
      </c>
      <c r="AJ95" s="710">
        <f t="shared" si="55"/>
        <v>2.0889024669670908</v>
      </c>
      <c r="AK95" s="710">
        <f t="shared" si="56"/>
        <v>2.5574746406610949</v>
      </c>
      <c r="AL95" s="710">
        <f t="shared" si="57"/>
        <v>9.3443535608753301</v>
      </c>
      <c r="AM95" s="710">
        <f t="shared" si="58"/>
        <v>7.4300699300699602</v>
      </c>
      <c r="AN95" s="710">
        <f t="shared" si="59"/>
        <v>-4.5985468591935863E-2</v>
      </c>
      <c r="AO95" s="710">
        <f t="shared" si="60"/>
        <v>-7.3771190050259783</v>
      </c>
      <c r="AP95" s="710">
        <f t="shared" si="61"/>
        <v>0.51374261494991913</v>
      </c>
      <c r="AQ95" s="710">
        <f t="shared" si="62"/>
        <v>7.2205646086756836</v>
      </c>
      <c r="AR95" s="710">
        <f t="shared" si="63"/>
        <v>5.0993824778078123</v>
      </c>
      <c r="AS95" s="710">
        <f t="shared" si="64"/>
        <v>8.1047251486387815</v>
      </c>
      <c r="AT95" s="710">
        <f t="shared" si="65"/>
        <v>-2.1734693877551003</v>
      </c>
      <c r="AU95" s="710">
        <f t="shared" si="66"/>
        <v>2.0833333333333259</v>
      </c>
      <c r="AV95" s="710">
        <f t="shared" si="67"/>
        <v>10.344827586206895</v>
      </c>
      <c r="AW95" s="710">
        <f t="shared" si="68"/>
        <v>15.999999999999993</v>
      </c>
      <c r="AX95" s="710">
        <f t="shared" si="69"/>
        <v>13.636363636363624</v>
      </c>
      <c r="AY95" s="710">
        <f t="shared" si="70"/>
        <v>-5.7142857142857046</v>
      </c>
      <c r="AZ95" s="710">
        <f t="shared" si="71"/>
        <v>-16.666666666666686</v>
      </c>
      <c r="BA95" s="710">
        <f t="shared" si="72"/>
        <v>15.862068965517251</v>
      </c>
      <c r="BB95" s="710">
        <f t="shared" si="73"/>
        <v>16.935483870967751</v>
      </c>
      <c r="BC95" s="710">
        <f t="shared" si="74"/>
        <v>24</v>
      </c>
      <c r="BD95" s="710">
        <f t="shared" si="75"/>
        <v>14.942528735632198</v>
      </c>
      <c r="BE95" s="710">
        <f t="shared" si="76"/>
        <v>5.6390753481712697</v>
      </c>
      <c r="BF95" s="175">
        <f t="shared" si="77"/>
        <v>8.9116893984068479</v>
      </c>
    </row>
    <row r="96" spans="1:58" ht="11.25" customHeight="1" x14ac:dyDescent="0.25">
      <c r="A96" s="80" t="s">
        <v>444</v>
      </c>
      <c r="B96" s="48" t="s">
        <v>445</v>
      </c>
      <c r="C96" s="414">
        <v>2.2200000000000002</v>
      </c>
      <c r="D96" s="414">
        <v>2.17</v>
      </c>
      <c r="E96" s="414">
        <v>2.13</v>
      </c>
      <c r="F96" s="414">
        <v>2.09</v>
      </c>
      <c r="G96" s="414">
        <v>2.0499999999999998</v>
      </c>
      <c r="H96" s="414">
        <v>2.0099999999999998</v>
      </c>
      <c r="I96" s="351">
        <v>1.9</v>
      </c>
      <c r="J96" s="351">
        <v>1.77</v>
      </c>
      <c r="K96" s="344">
        <v>1.73</v>
      </c>
      <c r="L96" s="344">
        <v>1.69</v>
      </c>
      <c r="M96" s="344">
        <v>1.62</v>
      </c>
      <c r="N96" s="344">
        <v>1.54</v>
      </c>
      <c r="O96" s="644"/>
      <c r="P96" s="344">
        <v>1.47</v>
      </c>
      <c r="Q96" s="342">
        <v>1.1299999999999999</v>
      </c>
      <c r="R96" s="644"/>
      <c r="S96" s="347">
        <v>0.99</v>
      </c>
      <c r="T96" s="349">
        <v>0.94499999999999995</v>
      </c>
      <c r="U96" s="349">
        <v>0.875</v>
      </c>
      <c r="V96" s="349">
        <v>0.75</v>
      </c>
      <c r="W96" s="349">
        <v>0.55000000000000004</v>
      </c>
      <c r="X96" s="349">
        <v>0.3</v>
      </c>
      <c r="Y96" s="348">
        <v>0</v>
      </c>
      <c r="Z96" s="348">
        <v>0</v>
      </c>
      <c r="AA96" s="348">
        <v>0</v>
      </c>
      <c r="AB96" s="348">
        <v>0</v>
      </c>
      <c r="AC96" s="348">
        <v>0</v>
      </c>
      <c r="AD96" s="348">
        <v>0</v>
      </c>
      <c r="AE96" s="417">
        <f t="shared" si="50"/>
        <v>29.93</v>
      </c>
      <c r="AF96" s="710">
        <f t="shared" si="51"/>
        <v>2.3041474654378113</v>
      </c>
      <c r="AG96" s="710">
        <f t="shared" si="52"/>
        <v>1.8779342723004744</v>
      </c>
      <c r="AH96" s="710">
        <f t="shared" si="53"/>
        <v>1.9138755980861344</v>
      </c>
      <c r="AI96" s="710">
        <f t="shared" si="54"/>
        <v>1.9512195121951237</v>
      </c>
      <c r="AJ96" s="710">
        <f t="shared" si="55"/>
        <v>1.990049751243772</v>
      </c>
      <c r="AK96" s="710">
        <f t="shared" si="56"/>
        <v>5.7894736842105221</v>
      </c>
      <c r="AL96" s="710">
        <f t="shared" si="57"/>
        <v>7.3446327683615698</v>
      </c>
      <c r="AM96" s="710">
        <f t="shared" si="58"/>
        <v>2.3121387283236983</v>
      </c>
      <c r="AN96" s="710">
        <f t="shared" si="59"/>
        <v>2.3668639053254559</v>
      </c>
      <c r="AO96" s="710">
        <f t="shared" si="60"/>
        <v>4.3209876543209846</v>
      </c>
      <c r="AP96" s="710">
        <f t="shared" si="61"/>
        <v>5.1948051948051965</v>
      </c>
      <c r="AQ96" s="710">
        <f t="shared" si="62"/>
        <v>4.7619047619047672</v>
      </c>
      <c r="AR96" s="710">
        <f t="shared" si="63"/>
        <v>30.088495575221241</v>
      </c>
      <c r="AS96" s="710">
        <f t="shared" si="64"/>
        <v>14.141414141414121</v>
      </c>
      <c r="AT96" s="710">
        <f t="shared" si="65"/>
        <v>4.7619047619047672</v>
      </c>
      <c r="AU96" s="710">
        <f t="shared" si="66"/>
        <v>7.9999999999999849</v>
      </c>
      <c r="AV96" s="710">
        <f t="shared" si="67"/>
        <v>16.666666666666675</v>
      </c>
      <c r="AW96" s="710">
        <f t="shared" si="68"/>
        <v>36.363636363636353</v>
      </c>
      <c r="AX96" s="710">
        <f t="shared" si="69"/>
        <v>83.333333333333343</v>
      </c>
      <c r="AY96" s="710" t="str">
        <f t="shared" si="70"/>
        <v>n/a</v>
      </c>
      <c r="AZ96" s="710" t="str">
        <f t="shared" si="71"/>
        <v>n/a</v>
      </c>
      <c r="BA96" s="710" t="str">
        <f t="shared" si="72"/>
        <v>n/a</v>
      </c>
      <c r="BB96" s="710" t="str">
        <f t="shared" si="73"/>
        <v>n/a</v>
      </c>
      <c r="BC96" s="710" t="str">
        <f t="shared" si="74"/>
        <v>n/a</v>
      </c>
      <c r="BD96" s="710" t="str">
        <f t="shared" si="75"/>
        <v>n/a</v>
      </c>
      <c r="BE96" s="710">
        <f t="shared" si="76"/>
        <v>12.393867586246948</v>
      </c>
      <c r="BF96" s="175">
        <f t="shared" si="77"/>
        <v>19.727260600149858</v>
      </c>
    </row>
    <row r="97" spans="1:58" ht="11.25" customHeight="1" x14ac:dyDescent="0.25">
      <c r="A97" s="341" t="s">
        <v>924</v>
      </c>
      <c r="B97" s="17" t="s">
        <v>925</v>
      </c>
      <c r="C97" s="414">
        <v>0.8</v>
      </c>
      <c r="D97" s="414">
        <v>0.77</v>
      </c>
      <c r="E97" s="414">
        <v>0.74</v>
      </c>
      <c r="F97" s="414">
        <v>0.65454545454545443</v>
      </c>
      <c r="G97" s="414">
        <v>0.63636363636363635</v>
      </c>
      <c r="H97" s="414">
        <v>0.5818181818181819</v>
      </c>
      <c r="I97" s="351">
        <v>0.54545454545454541</v>
      </c>
      <c r="J97" s="365">
        <v>0.50909090909090915</v>
      </c>
      <c r="K97" s="414">
        <v>0.43636363636363634</v>
      </c>
      <c r="L97" s="414">
        <v>0.36363636363636365</v>
      </c>
      <c r="M97" s="414">
        <v>0.18181818181818182</v>
      </c>
      <c r="N97" s="414">
        <v>3.6363636363636369E-2</v>
      </c>
      <c r="O97" s="604"/>
      <c r="P97" s="352">
        <v>0</v>
      </c>
      <c r="Q97" s="350">
        <v>3.6363636363636369E-2</v>
      </c>
      <c r="R97" s="604"/>
      <c r="S97" s="353">
        <v>0</v>
      </c>
      <c r="T97" s="416">
        <v>0</v>
      </c>
      <c r="U97" s="416">
        <v>0</v>
      </c>
      <c r="V97" s="416">
        <v>0</v>
      </c>
      <c r="W97" s="416">
        <v>0</v>
      </c>
      <c r="X97" s="416">
        <v>0</v>
      </c>
      <c r="Y97" s="416">
        <v>0</v>
      </c>
      <c r="Z97" s="416">
        <v>0</v>
      </c>
      <c r="AA97" s="416">
        <v>0</v>
      </c>
      <c r="AB97" s="416">
        <v>0</v>
      </c>
      <c r="AC97" s="416">
        <v>0</v>
      </c>
      <c r="AD97" s="416">
        <v>0</v>
      </c>
      <c r="AE97" s="417">
        <f t="shared" si="50"/>
        <v>6.2918181818181811</v>
      </c>
      <c r="AF97" s="710">
        <f t="shared" si="51"/>
        <v>3.8961038961039085</v>
      </c>
      <c r="AG97" s="710">
        <f t="shared" si="52"/>
        <v>4.0540540540540571</v>
      </c>
      <c r="AH97" s="710">
        <f t="shared" si="53"/>
        <v>13.055555555555575</v>
      </c>
      <c r="AI97" s="710">
        <f t="shared" si="54"/>
        <v>2.857142857142847</v>
      </c>
      <c r="AJ97" s="710">
        <f t="shared" si="55"/>
        <v>9.3749999999999787</v>
      </c>
      <c r="AK97" s="710">
        <f t="shared" si="56"/>
        <v>6.6666666666666874</v>
      </c>
      <c r="AL97" s="710">
        <f t="shared" si="57"/>
        <v>7.1428571428571175</v>
      </c>
      <c r="AM97" s="710">
        <f t="shared" si="58"/>
        <v>16.666666666666696</v>
      </c>
      <c r="AN97" s="710">
        <f t="shared" si="59"/>
        <v>19.999999999999996</v>
      </c>
      <c r="AO97" s="710">
        <f t="shared" si="60"/>
        <v>100</v>
      </c>
      <c r="AP97" s="710">
        <f t="shared" si="61"/>
        <v>399.99999999999989</v>
      </c>
      <c r="AQ97" s="710" t="str">
        <f t="shared" si="62"/>
        <v>n/a</v>
      </c>
      <c r="AR97" s="710">
        <f t="shared" si="63"/>
        <v>-100</v>
      </c>
      <c r="AS97" s="710" t="str">
        <f t="shared" si="64"/>
        <v>n/a</v>
      </c>
      <c r="AT97" s="710" t="str">
        <f t="shared" si="65"/>
        <v>n/a</v>
      </c>
      <c r="AU97" s="710" t="str">
        <f t="shared" si="66"/>
        <v>n/a</v>
      </c>
      <c r="AV97" s="710" t="str">
        <f t="shared" si="67"/>
        <v>n/a</v>
      </c>
      <c r="AW97" s="710" t="str">
        <f t="shared" si="68"/>
        <v>n/a</v>
      </c>
      <c r="AX97" s="710" t="str">
        <f t="shared" si="69"/>
        <v>n/a</v>
      </c>
      <c r="AY97" s="710" t="str">
        <f t="shared" si="70"/>
        <v>n/a</v>
      </c>
      <c r="AZ97" s="710" t="str">
        <f t="shared" si="71"/>
        <v>n/a</v>
      </c>
      <c r="BA97" s="710" t="str">
        <f t="shared" si="72"/>
        <v>n/a</v>
      </c>
      <c r="BB97" s="710" t="str">
        <f t="shared" si="73"/>
        <v>n/a</v>
      </c>
      <c r="BC97" s="710" t="str">
        <f t="shared" si="74"/>
        <v>n/a</v>
      </c>
      <c r="BD97" s="710" t="str">
        <f t="shared" si="75"/>
        <v>n/a</v>
      </c>
      <c r="BE97" s="710">
        <f t="shared" si="76"/>
        <v>40.309503903253898</v>
      </c>
      <c r="BF97" s="175">
        <f t="shared" si="77"/>
        <v>121.19596669417106</v>
      </c>
    </row>
    <row r="98" spans="1:58" ht="11.25" customHeight="1" x14ac:dyDescent="0.25">
      <c r="A98" s="394" t="s">
        <v>4853</v>
      </c>
      <c r="B98" s="17" t="s">
        <v>4852</v>
      </c>
      <c r="C98" s="414">
        <v>0.4</v>
      </c>
      <c r="D98" s="414">
        <v>0.32</v>
      </c>
      <c r="E98" s="414">
        <v>0.28999999999999998</v>
      </c>
      <c r="F98" s="414">
        <v>0.26727299999999998</v>
      </c>
      <c r="G98" s="414">
        <v>0.25454500000000002</v>
      </c>
      <c r="H98" s="380">
        <v>0.21818199999999999</v>
      </c>
      <c r="I98" s="367">
        <v>0.21818199999999999</v>
      </c>
      <c r="J98" s="367">
        <v>0.21818199999999999</v>
      </c>
      <c r="K98" s="414">
        <v>0.21818199999999999</v>
      </c>
      <c r="L98" s="414">
        <v>0.2</v>
      </c>
      <c r="M98" s="414">
        <v>0.13636400000000001</v>
      </c>
      <c r="N98" s="380">
        <v>0</v>
      </c>
      <c r="O98" s="749"/>
      <c r="P98" s="380">
        <v>0</v>
      </c>
      <c r="Q98" s="383">
        <v>0</v>
      </c>
      <c r="R98" s="749"/>
      <c r="S98" s="383">
        <v>0</v>
      </c>
      <c r="T98" s="393">
        <v>0</v>
      </c>
      <c r="U98" s="381">
        <v>0</v>
      </c>
      <c r="V98" s="381">
        <v>0</v>
      </c>
      <c r="W98" s="381">
        <v>0</v>
      </c>
      <c r="X98" s="381">
        <v>0</v>
      </c>
      <c r="Y98" s="381">
        <v>0</v>
      </c>
      <c r="Z98" s="381">
        <v>0</v>
      </c>
      <c r="AA98" s="381">
        <v>0</v>
      </c>
      <c r="AB98" s="381">
        <v>0</v>
      </c>
      <c r="AC98" s="381">
        <v>0</v>
      </c>
      <c r="AD98" s="381">
        <v>0</v>
      </c>
      <c r="AE98" s="417">
        <f t="shared" si="50"/>
        <v>2.7409100000000004</v>
      </c>
      <c r="AF98" s="710">
        <f t="shared" si="51"/>
        <v>25</v>
      </c>
      <c r="AG98" s="710">
        <f t="shared" si="52"/>
        <v>10.344827586206918</v>
      </c>
      <c r="AH98" s="710">
        <f t="shared" si="53"/>
        <v>8.503290642900696</v>
      </c>
      <c r="AI98" s="710">
        <f t="shared" si="54"/>
        <v>5.000294643383274</v>
      </c>
      <c r="AJ98" s="710">
        <f t="shared" si="55"/>
        <v>16.666361111365745</v>
      </c>
      <c r="AK98" s="710">
        <f t="shared" si="56"/>
        <v>0</v>
      </c>
      <c r="AL98" s="710">
        <f t="shared" si="57"/>
        <v>0</v>
      </c>
      <c r="AM98" s="710">
        <f t="shared" si="58"/>
        <v>0</v>
      </c>
      <c r="AN98" s="710">
        <f t="shared" si="59"/>
        <v>9.0909999999999833</v>
      </c>
      <c r="AO98" s="710">
        <f t="shared" si="60"/>
        <v>46.666275556598499</v>
      </c>
      <c r="AP98" s="710" t="str">
        <f t="shared" si="61"/>
        <v>n/a</v>
      </c>
      <c r="AQ98" s="710" t="str">
        <f t="shared" si="62"/>
        <v>n/a</v>
      </c>
      <c r="AR98" s="710" t="str">
        <f t="shared" si="63"/>
        <v>n/a</v>
      </c>
      <c r="AS98" s="710" t="str">
        <f t="shared" si="64"/>
        <v>n/a</v>
      </c>
      <c r="AT98" s="710" t="str">
        <f t="shared" si="65"/>
        <v>n/a</v>
      </c>
      <c r="AU98" s="710" t="str">
        <f t="shared" si="66"/>
        <v>n/a</v>
      </c>
      <c r="AV98" s="710" t="str">
        <f t="shared" si="67"/>
        <v>n/a</v>
      </c>
      <c r="AW98" s="710" t="str">
        <f t="shared" si="68"/>
        <v>n/a</v>
      </c>
      <c r="AX98" s="710" t="str">
        <f t="shared" si="69"/>
        <v>n/a</v>
      </c>
      <c r="AY98" s="710" t="str">
        <f t="shared" si="70"/>
        <v>n/a</v>
      </c>
      <c r="AZ98" s="710" t="str">
        <f t="shared" si="71"/>
        <v>n/a</v>
      </c>
      <c r="BA98" s="710" t="str">
        <f t="shared" si="72"/>
        <v>n/a</v>
      </c>
      <c r="BB98" s="710" t="str">
        <f t="shared" si="73"/>
        <v>n/a</v>
      </c>
      <c r="BC98" s="710" t="str">
        <f t="shared" si="74"/>
        <v>n/a</v>
      </c>
      <c r="BD98" s="710" t="str">
        <f t="shared" si="75"/>
        <v>n/a</v>
      </c>
      <c r="BE98" s="710">
        <f t="shared" si="76"/>
        <v>12.12720495404551</v>
      </c>
      <c r="BF98" s="175">
        <f t="shared" si="77"/>
        <v>14.517378490436155</v>
      </c>
    </row>
    <row r="99" spans="1:58" ht="11.25" customHeight="1" x14ac:dyDescent="0.25">
      <c r="A99" s="29" t="s">
        <v>3802</v>
      </c>
      <c r="B99" s="17" t="s">
        <v>3779</v>
      </c>
      <c r="C99" s="414">
        <v>2.48</v>
      </c>
      <c r="D99" s="414">
        <v>2.2000000000000002</v>
      </c>
      <c r="E99" s="414">
        <v>2.1</v>
      </c>
      <c r="F99" s="414">
        <v>1.7</v>
      </c>
      <c r="G99" s="414">
        <v>1.5</v>
      </c>
      <c r="H99" s="351">
        <v>1.2</v>
      </c>
      <c r="I99" s="351">
        <v>1</v>
      </c>
      <c r="J99" s="351">
        <v>1</v>
      </c>
      <c r="K99" s="351">
        <v>0.6</v>
      </c>
      <c r="L99" s="351">
        <v>0.3</v>
      </c>
      <c r="M99" s="367">
        <v>0</v>
      </c>
      <c r="N99" s="367">
        <v>0</v>
      </c>
      <c r="O99" s="367"/>
      <c r="P99" s="367">
        <v>0</v>
      </c>
      <c r="Q99" s="364">
        <v>0</v>
      </c>
      <c r="R99" s="367"/>
      <c r="S99" s="364">
        <v>0</v>
      </c>
      <c r="T99" s="381">
        <v>0.2</v>
      </c>
      <c r="U99" s="381">
        <v>4.8000000000000007</v>
      </c>
      <c r="V99" s="381">
        <v>6.4</v>
      </c>
      <c r="W99" s="381">
        <v>6.4</v>
      </c>
      <c r="X99" s="420">
        <v>6.4</v>
      </c>
      <c r="Y99" s="420">
        <v>6.15</v>
      </c>
      <c r="Z99" s="420">
        <v>5.0500000000000007</v>
      </c>
      <c r="AA99" s="420">
        <v>4</v>
      </c>
      <c r="AB99" s="420">
        <v>3.8</v>
      </c>
      <c r="AC99" s="420">
        <v>3.2</v>
      </c>
      <c r="AD99" s="420">
        <v>3</v>
      </c>
      <c r="AE99" s="417">
        <f t="shared" si="50"/>
        <v>63.47999999999999</v>
      </c>
      <c r="AF99" s="710">
        <f t="shared" si="51"/>
        <v>12.72727272727272</v>
      </c>
      <c r="AG99" s="710">
        <f t="shared" si="52"/>
        <v>4.7619047619047672</v>
      </c>
      <c r="AH99" s="710">
        <f t="shared" si="53"/>
        <v>23.529411764705888</v>
      </c>
      <c r="AI99" s="710">
        <f t="shared" si="54"/>
        <v>13.33333333333333</v>
      </c>
      <c r="AJ99" s="710">
        <f t="shared" si="55"/>
        <v>25</v>
      </c>
      <c r="AK99" s="710">
        <f t="shared" si="56"/>
        <v>19.999999999999996</v>
      </c>
      <c r="AL99" s="710">
        <f t="shared" si="57"/>
        <v>0</v>
      </c>
      <c r="AM99" s="710">
        <f t="shared" si="58"/>
        <v>66.666666666666671</v>
      </c>
      <c r="AN99" s="710">
        <f t="shared" si="59"/>
        <v>100</v>
      </c>
      <c r="AO99" s="710" t="str">
        <f t="shared" si="60"/>
        <v>n/a</v>
      </c>
      <c r="AP99" s="710" t="str">
        <f t="shared" si="61"/>
        <v>n/a</v>
      </c>
      <c r="AQ99" s="710" t="str">
        <f t="shared" si="62"/>
        <v>n/a</v>
      </c>
      <c r="AR99" s="710" t="str">
        <f t="shared" si="63"/>
        <v>n/a</v>
      </c>
      <c r="AS99" s="710" t="str">
        <f t="shared" si="64"/>
        <v>n/a</v>
      </c>
      <c r="AT99" s="710">
        <f t="shared" si="65"/>
        <v>-100</v>
      </c>
      <c r="AU99" s="710">
        <f t="shared" si="66"/>
        <v>-95.833333333333343</v>
      </c>
      <c r="AV99" s="710">
        <f t="shared" si="67"/>
        <v>-24.999999999999989</v>
      </c>
      <c r="AW99" s="710">
        <f t="shared" si="68"/>
        <v>0</v>
      </c>
      <c r="AX99" s="710">
        <f t="shared" si="69"/>
        <v>0</v>
      </c>
      <c r="AY99" s="710">
        <f t="shared" si="70"/>
        <v>4.0650406504064929</v>
      </c>
      <c r="AZ99" s="710">
        <f t="shared" si="71"/>
        <v>21.78217821782178</v>
      </c>
      <c r="BA99" s="710">
        <f t="shared" si="72"/>
        <v>26.250000000000018</v>
      </c>
      <c r="BB99" s="710">
        <f t="shared" si="73"/>
        <v>5.2631578947368363</v>
      </c>
      <c r="BC99" s="710">
        <f t="shared" si="74"/>
        <v>18.749999999999979</v>
      </c>
      <c r="BD99" s="710">
        <f t="shared" si="75"/>
        <v>6.6666666666666652</v>
      </c>
      <c r="BE99" s="710">
        <f t="shared" si="76"/>
        <v>6.3981149675090894</v>
      </c>
      <c r="BF99" s="175">
        <f t="shared" si="77"/>
        <v>44.116820424003343</v>
      </c>
    </row>
    <row r="100" spans="1:58" ht="11.25" customHeight="1" x14ac:dyDescent="0.25">
      <c r="A100" s="72" t="s">
        <v>449</v>
      </c>
      <c r="B100" s="17" t="s">
        <v>450</v>
      </c>
      <c r="C100" s="414">
        <v>3.28</v>
      </c>
      <c r="D100" s="414">
        <v>2.9750000000000001</v>
      </c>
      <c r="E100" s="414">
        <v>2.645</v>
      </c>
      <c r="F100" s="414">
        <v>2.3650000000000002</v>
      </c>
      <c r="G100" s="414">
        <v>2.1949999999999998</v>
      </c>
      <c r="H100" s="414">
        <v>1.9950000000000001</v>
      </c>
      <c r="I100" s="351">
        <v>1.58</v>
      </c>
      <c r="J100" s="351">
        <v>1.355</v>
      </c>
      <c r="K100" s="414">
        <v>1.23</v>
      </c>
      <c r="L100" s="414">
        <v>1.1100000000000001</v>
      </c>
      <c r="M100" s="414">
        <v>0.9</v>
      </c>
      <c r="N100" s="414">
        <v>0.75</v>
      </c>
      <c r="O100" s="604"/>
      <c r="P100" s="414">
        <v>0.66</v>
      </c>
      <c r="Q100" s="350">
        <v>0.61</v>
      </c>
      <c r="R100" s="604"/>
      <c r="S100" s="419">
        <v>0.56999999999999995</v>
      </c>
      <c r="T100" s="420">
        <v>0.35</v>
      </c>
      <c r="U100" s="420">
        <v>0.25</v>
      </c>
      <c r="V100" s="420">
        <v>0.12</v>
      </c>
      <c r="W100" s="416">
        <v>0</v>
      </c>
      <c r="X100" s="416">
        <v>0</v>
      </c>
      <c r="Y100" s="416">
        <v>0</v>
      </c>
      <c r="Z100" s="416">
        <v>0</v>
      </c>
      <c r="AA100" s="416">
        <v>0</v>
      </c>
      <c r="AB100" s="416">
        <v>0</v>
      </c>
      <c r="AC100" s="416">
        <v>0</v>
      </c>
      <c r="AD100" s="416">
        <v>0</v>
      </c>
      <c r="AE100" s="417">
        <f t="shared" si="50"/>
        <v>24.940000000000005</v>
      </c>
      <c r="AF100" s="710">
        <f t="shared" si="51"/>
        <v>10.252100840336119</v>
      </c>
      <c r="AG100" s="710">
        <f t="shared" si="52"/>
        <v>12.476370510396983</v>
      </c>
      <c r="AH100" s="710">
        <f t="shared" si="53"/>
        <v>11.839323467230445</v>
      </c>
      <c r="AI100" s="710">
        <f t="shared" si="54"/>
        <v>7.7448747152619735</v>
      </c>
      <c r="AJ100" s="710">
        <f t="shared" si="55"/>
        <v>10.02506265664158</v>
      </c>
      <c r="AK100" s="710">
        <f t="shared" si="56"/>
        <v>26.265822784810133</v>
      </c>
      <c r="AL100" s="710">
        <f t="shared" si="57"/>
        <v>16.605166051660515</v>
      </c>
      <c r="AM100" s="710">
        <f t="shared" si="58"/>
        <v>10.162601626016254</v>
      </c>
      <c r="AN100" s="710">
        <f t="shared" si="59"/>
        <v>10.810810810810789</v>
      </c>
      <c r="AO100" s="710">
        <f t="shared" si="60"/>
        <v>23.333333333333339</v>
      </c>
      <c r="AP100" s="710">
        <f t="shared" si="61"/>
        <v>19.999999999999996</v>
      </c>
      <c r="AQ100" s="710">
        <f t="shared" si="62"/>
        <v>13.636363636363624</v>
      </c>
      <c r="AR100" s="710">
        <f t="shared" si="63"/>
        <v>8.196721311475418</v>
      </c>
      <c r="AS100" s="710">
        <f t="shared" si="64"/>
        <v>7.0175438596491224</v>
      </c>
      <c r="AT100" s="710">
        <f t="shared" si="65"/>
        <v>62.857142857142854</v>
      </c>
      <c r="AU100" s="710">
        <f t="shared" si="66"/>
        <v>39.999999999999993</v>
      </c>
      <c r="AV100" s="710">
        <f t="shared" si="67"/>
        <v>108.33333333333334</v>
      </c>
      <c r="AW100" s="710" t="str">
        <f t="shared" si="68"/>
        <v>n/a</v>
      </c>
      <c r="AX100" s="710" t="str">
        <f t="shared" si="69"/>
        <v>n/a</v>
      </c>
      <c r="AY100" s="710" t="str">
        <f t="shared" si="70"/>
        <v>n/a</v>
      </c>
      <c r="AZ100" s="710" t="str">
        <f t="shared" si="71"/>
        <v>n/a</v>
      </c>
      <c r="BA100" s="710" t="str">
        <f t="shared" si="72"/>
        <v>n/a</v>
      </c>
      <c r="BB100" s="710" t="str">
        <f t="shared" si="73"/>
        <v>n/a</v>
      </c>
      <c r="BC100" s="710" t="str">
        <f t="shared" si="74"/>
        <v>n/a</v>
      </c>
      <c r="BD100" s="710" t="str">
        <f t="shared" si="75"/>
        <v>n/a</v>
      </c>
      <c r="BE100" s="710">
        <f t="shared" si="76"/>
        <v>23.503327752615437</v>
      </c>
      <c r="BF100" s="175">
        <f t="shared" si="77"/>
        <v>26.089085964402145</v>
      </c>
    </row>
    <row r="101" spans="1:58" ht="11.25" customHeight="1" x14ac:dyDescent="0.25">
      <c r="A101" s="52" t="s">
        <v>157</v>
      </c>
      <c r="B101" s="28" t="s">
        <v>158</v>
      </c>
      <c r="C101" s="414">
        <v>0.94499999999999995</v>
      </c>
      <c r="D101" s="414">
        <v>0.92500000000000004</v>
      </c>
      <c r="E101" s="414">
        <v>0.90500000000000003</v>
      </c>
      <c r="F101" s="414">
        <v>0.88500000000000001</v>
      </c>
      <c r="G101" s="414">
        <v>0.87250000000000005</v>
      </c>
      <c r="H101" s="414">
        <v>0.85499999999999998</v>
      </c>
      <c r="I101" s="351">
        <v>0.83399999999999996</v>
      </c>
      <c r="J101" s="363">
        <v>0.82250000000000001</v>
      </c>
      <c r="K101" s="359">
        <v>0.8125</v>
      </c>
      <c r="L101" s="359">
        <v>0.80249999999999999</v>
      </c>
      <c r="M101" s="359">
        <v>0.78500000000000003</v>
      </c>
      <c r="N101" s="359">
        <v>0.76500000000000001</v>
      </c>
      <c r="O101" s="654"/>
      <c r="P101" s="359">
        <v>0.745</v>
      </c>
      <c r="Q101" s="355">
        <v>0.72499999999999998</v>
      </c>
      <c r="R101" s="654"/>
      <c r="S101" s="356">
        <v>0.70499999999999996</v>
      </c>
      <c r="T101" s="361">
        <v>0.68500000000000005</v>
      </c>
      <c r="U101" s="361">
        <v>0.62</v>
      </c>
      <c r="V101" s="361">
        <v>0.56999999999999995</v>
      </c>
      <c r="W101" s="361">
        <v>0.53</v>
      </c>
      <c r="X101" s="361">
        <v>0.46</v>
      </c>
      <c r="Y101" s="361">
        <v>0.42499999999999999</v>
      </c>
      <c r="Z101" s="361">
        <v>0.40500000000000003</v>
      </c>
      <c r="AA101" s="361">
        <v>0.38500000000000001</v>
      </c>
      <c r="AB101" s="361">
        <v>0.36499999999999999</v>
      </c>
      <c r="AC101" s="361">
        <v>0.34499999999999997</v>
      </c>
      <c r="AD101" s="361">
        <v>0.32500000000000001</v>
      </c>
      <c r="AE101" s="417">
        <f t="shared" si="50"/>
        <v>17.498999999999999</v>
      </c>
      <c r="AF101" s="710">
        <f t="shared" si="51"/>
        <v>2.1621621621621623</v>
      </c>
      <c r="AG101" s="710">
        <f t="shared" si="52"/>
        <v>2.2099447513812098</v>
      </c>
      <c r="AH101" s="710">
        <f t="shared" si="53"/>
        <v>2.2598870056497189</v>
      </c>
      <c r="AI101" s="710">
        <f t="shared" si="54"/>
        <v>1.4326647564469885</v>
      </c>
      <c r="AJ101" s="710">
        <f t="shared" si="55"/>
        <v>2.0467836257310079</v>
      </c>
      <c r="AK101" s="710">
        <f t="shared" si="56"/>
        <v>2.5179856115107979</v>
      </c>
      <c r="AL101" s="710">
        <f t="shared" si="57"/>
        <v>1.3981762917933072</v>
      </c>
      <c r="AM101" s="710">
        <f t="shared" si="58"/>
        <v>1.2307692307692353</v>
      </c>
      <c r="AN101" s="710">
        <f t="shared" si="59"/>
        <v>1.2461059190031154</v>
      </c>
      <c r="AO101" s="710">
        <f t="shared" si="60"/>
        <v>2.2292993630573132</v>
      </c>
      <c r="AP101" s="710">
        <f t="shared" si="61"/>
        <v>2.6143790849673332</v>
      </c>
      <c r="AQ101" s="710">
        <f t="shared" si="62"/>
        <v>2.6845637583892579</v>
      </c>
      <c r="AR101" s="710">
        <f t="shared" si="63"/>
        <v>2.7586206896551779</v>
      </c>
      <c r="AS101" s="710">
        <f t="shared" si="64"/>
        <v>2.8368794326241176</v>
      </c>
      <c r="AT101" s="710">
        <f t="shared" si="65"/>
        <v>2.9197080291970767</v>
      </c>
      <c r="AU101" s="710">
        <f t="shared" si="66"/>
        <v>10.483870967741948</v>
      </c>
      <c r="AV101" s="710">
        <f t="shared" si="67"/>
        <v>8.7719298245614077</v>
      </c>
      <c r="AW101" s="710">
        <f t="shared" si="68"/>
        <v>7.5471698113207308</v>
      </c>
      <c r="AX101" s="710">
        <f t="shared" si="69"/>
        <v>15.217391304347828</v>
      </c>
      <c r="AY101" s="710">
        <f t="shared" si="70"/>
        <v>8.235294117647074</v>
      </c>
      <c r="AZ101" s="710">
        <f t="shared" si="71"/>
        <v>4.9382716049382713</v>
      </c>
      <c r="BA101" s="710">
        <f t="shared" si="72"/>
        <v>5.1948051948051965</v>
      </c>
      <c r="BB101" s="710">
        <f t="shared" si="73"/>
        <v>5.4794520547945202</v>
      </c>
      <c r="BC101" s="710">
        <f t="shared" si="74"/>
        <v>5.7971014492753659</v>
      </c>
      <c r="BD101" s="710">
        <f t="shared" si="75"/>
        <v>6.153846153846132</v>
      </c>
      <c r="BE101" s="710">
        <f t="shared" si="76"/>
        <v>4.4146824878246518</v>
      </c>
      <c r="BF101" s="175">
        <f t="shared" si="77"/>
        <v>3.4418345606989438</v>
      </c>
    </row>
    <row r="102" spans="1:58" ht="11.25" customHeight="1" x14ac:dyDescent="0.25">
      <c r="A102" s="29" t="s">
        <v>454</v>
      </c>
      <c r="B102" s="17" t="s">
        <v>455</v>
      </c>
      <c r="C102" s="414">
        <v>0.54</v>
      </c>
      <c r="D102" s="414">
        <v>0.47499999999999998</v>
      </c>
      <c r="E102" s="414">
        <v>0.42249999999999999</v>
      </c>
      <c r="F102" s="414">
        <v>0.38</v>
      </c>
      <c r="G102" s="414">
        <v>0.34749999999999998</v>
      </c>
      <c r="H102" s="414">
        <v>0.32500000000000001</v>
      </c>
      <c r="I102" s="351">
        <v>0.30499999999999999</v>
      </c>
      <c r="J102" s="417">
        <v>0.27750000000000002</v>
      </c>
      <c r="K102" s="414">
        <v>0.25124999999999997</v>
      </c>
      <c r="L102" s="414">
        <v>0.22625000000000001</v>
      </c>
      <c r="M102" s="414">
        <v>0.20499999999999999</v>
      </c>
      <c r="N102" s="414">
        <v>0.185</v>
      </c>
      <c r="O102" s="604"/>
      <c r="P102" s="414">
        <v>0.17249999999999999</v>
      </c>
      <c r="Q102" s="350">
        <v>0.16250000000000001</v>
      </c>
      <c r="R102" s="604"/>
      <c r="S102" s="419">
        <v>0.15625</v>
      </c>
      <c r="T102" s="420">
        <v>0.15125</v>
      </c>
      <c r="U102" s="420">
        <v>0.14249999999999999</v>
      </c>
      <c r="V102" s="420">
        <v>0.125</v>
      </c>
      <c r="W102" s="420">
        <v>0.105</v>
      </c>
      <c r="X102" s="420">
        <v>8.5000000000000006E-2</v>
      </c>
      <c r="Y102" s="420">
        <v>7.2499999999999995E-2</v>
      </c>
      <c r="Z102" s="420">
        <v>5.7500000000000002E-2</v>
      </c>
      <c r="AA102" s="420">
        <v>4.4999999999999998E-2</v>
      </c>
      <c r="AB102" s="420">
        <v>0.04</v>
      </c>
      <c r="AC102" s="420">
        <v>3.3750000000000002E-2</v>
      </c>
      <c r="AD102" s="420">
        <v>2.8750000000000001E-2</v>
      </c>
      <c r="AE102" s="417">
        <f t="shared" si="50"/>
        <v>5.3175000000000008</v>
      </c>
      <c r="AF102" s="710">
        <f t="shared" si="51"/>
        <v>13.684210526315809</v>
      </c>
      <c r="AG102" s="710">
        <f t="shared" si="52"/>
        <v>12.426035502958577</v>
      </c>
      <c r="AH102" s="710">
        <f t="shared" si="53"/>
        <v>11.184210526315773</v>
      </c>
      <c r="AI102" s="710">
        <f t="shared" si="54"/>
        <v>9.3525179856115201</v>
      </c>
      <c r="AJ102" s="710">
        <f t="shared" si="55"/>
        <v>6.9230769230769207</v>
      </c>
      <c r="AK102" s="710">
        <f t="shared" si="56"/>
        <v>6.5573770491803351</v>
      </c>
      <c r="AL102" s="710">
        <f t="shared" si="57"/>
        <v>9.9099099099098975</v>
      </c>
      <c r="AM102" s="710">
        <f t="shared" si="58"/>
        <v>10.44776119402988</v>
      </c>
      <c r="AN102" s="710">
        <f t="shared" si="59"/>
        <v>11.049723756906072</v>
      </c>
      <c r="AO102" s="710">
        <f t="shared" si="60"/>
        <v>10.365853658536594</v>
      </c>
      <c r="AP102" s="710">
        <f t="shared" si="61"/>
        <v>10.810810810810811</v>
      </c>
      <c r="AQ102" s="710">
        <f t="shared" si="62"/>
        <v>7.2463768115942129</v>
      </c>
      <c r="AR102" s="710">
        <f t="shared" si="63"/>
        <v>6.153846153846132</v>
      </c>
      <c r="AS102" s="710">
        <f t="shared" si="64"/>
        <v>4.0000000000000036</v>
      </c>
      <c r="AT102" s="710">
        <f t="shared" si="65"/>
        <v>3.3057851239669533</v>
      </c>
      <c r="AU102" s="710">
        <f t="shared" si="66"/>
        <v>6.1403508771929793</v>
      </c>
      <c r="AV102" s="710">
        <f t="shared" si="67"/>
        <v>13.999999999999989</v>
      </c>
      <c r="AW102" s="710">
        <f t="shared" si="68"/>
        <v>19.047619047619047</v>
      </c>
      <c r="AX102" s="710">
        <f t="shared" si="69"/>
        <v>23.529411764705866</v>
      </c>
      <c r="AY102" s="710">
        <f t="shared" si="70"/>
        <v>17.24137931034484</v>
      </c>
      <c r="AZ102" s="710">
        <f t="shared" si="71"/>
        <v>26.086956521739111</v>
      </c>
      <c r="BA102" s="710">
        <f t="shared" si="72"/>
        <v>27.777777777777789</v>
      </c>
      <c r="BB102" s="710">
        <f t="shared" si="73"/>
        <v>12.5</v>
      </c>
      <c r="BC102" s="710">
        <f t="shared" si="74"/>
        <v>18.518518518518512</v>
      </c>
      <c r="BD102" s="710">
        <f t="shared" si="75"/>
        <v>17.391304347826097</v>
      </c>
      <c r="BE102" s="710">
        <f t="shared" si="76"/>
        <v>12.62603256395135</v>
      </c>
      <c r="BF102" s="175">
        <f t="shared" si="77"/>
        <v>6.5574803574080844</v>
      </c>
    </row>
    <row r="103" spans="1:58" ht="11.25" customHeight="1" x14ac:dyDescent="0.25">
      <c r="A103" s="394" t="s">
        <v>4964</v>
      </c>
      <c r="B103" s="17" t="s">
        <v>953</v>
      </c>
      <c r="C103" s="414">
        <v>1.0900000000000001</v>
      </c>
      <c r="D103" s="414">
        <v>1.04</v>
      </c>
      <c r="E103" s="414">
        <v>0.96</v>
      </c>
      <c r="F103" s="414">
        <v>0.86</v>
      </c>
      <c r="G103" s="380">
        <v>0.56999999999999995</v>
      </c>
      <c r="H103" s="414">
        <v>1.1200000000000001</v>
      </c>
      <c r="I103" s="351">
        <v>1.1000000000000001</v>
      </c>
      <c r="J103" s="417">
        <v>1.04</v>
      </c>
      <c r="K103" s="414">
        <v>0.98</v>
      </c>
      <c r="L103" s="414">
        <v>0.9</v>
      </c>
      <c r="M103" s="414">
        <v>0.72700000000000009</v>
      </c>
      <c r="N103" s="380">
        <v>0</v>
      </c>
      <c r="O103" s="751"/>
      <c r="P103" s="380">
        <v>0</v>
      </c>
      <c r="Q103" s="380">
        <v>0</v>
      </c>
      <c r="R103" s="751"/>
      <c r="S103" s="383">
        <v>0</v>
      </c>
      <c r="T103" s="380">
        <v>0</v>
      </c>
      <c r="U103" s="364">
        <v>0</v>
      </c>
      <c r="V103" s="381">
        <v>0</v>
      </c>
      <c r="W103" s="381">
        <v>0</v>
      </c>
      <c r="X103" s="381">
        <v>0</v>
      </c>
      <c r="Y103" s="381">
        <v>0</v>
      </c>
      <c r="Z103" s="381">
        <v>0</v>
      </c>
      <c r="AA103" s="381">
        <v>0</v>
      </c>
      <c r="AB103" s="381">
        <v>0</v>
      </c>
      <c r="AC103" s="381">
        <v>0</v>
      </c>
      <c r="AD103" s="381">
        <v>0</v>
      </c>
      <c r="AE103" s="417">
        <f t="shared" si="50"/>
        <v>10.387</v>
      </c>
      <c r="AF103" s="710">
        <f t="shared" ref="AF103:AF134" si="78">IF(ISERROR((C103/D103-1)*100),"n/a",(C103/D103-1)*100)</f>
        <v>4.8076923076923128</v>
      </c>
      <c r="AG103" s="710">
        <f t="shared" ref="AG103:AG134" si="79">IF(ISERROR((D103/E103-1)*100),"n/a",(D103/E103-1)*100)</f>
        <v>8.3333333333333481</v>
      </c>
      <c r="AH103" s="710">
        <f t="shared" ref="AH103:AH134" si="80">IF(ISERROR((E103/F103-1)*100),"n/a",(E103/F103-1)*100)</f>
        <v>11.627906976744185</v>
      </c>
      <c r="AI103" s="710">
        <f t="shared" ref="AI103:AI134" si="81">IF(ISERROR((F103/G103-1)*100),"n/a",(F103/G103-1)*100)</f>
        <v>50.877192982456144</v>
      </c>
      <c r="AJ103" s="710">
        <f t="shared" ref="AJ103:AJ134" si="82">IF(ISERROR((G103/H103-1)*100),"n/a",(G103/H103-1)*100)</f>
        <v>-49.107142857142868</v>
      </c>
      <c r="AK103" s="710">
        <f t="shared" ref="AK103:AK134" si="83">IF(ISERROR((H103/I103-1)*100),"n/a",(H103/I103-1)*100)</f>
        <v>1.8181818181818299</v>
      </c>
      <c r="AL103" s="710">
        <f t="shared" ref="AL103:AL134" si="84">IF(ISERROR((I103/J103-1)*100),"n/a",(I103/J103-1)*100)</f>
        <v>5.7692307692307709</v>
      </c>
      <c r="AM103" s="710">
        <f t="shared" ref="AM103:AM134" si="85">IF(ISERROR((J103/K103-1)*100),"n/a",(J103/K103-1)*100)</f>
        <v>6.1224489795918435</v>
      </c>
      <c r="AN103" s="710">
        <f t="shared" ref="AN103:AN134" si="86">IF(ISERROR((K103/L103-1)*100),"n/a",(K103/L103-1)*100)</f>
        <v>8.8888888888888786</v>
      </c>
      <c r="AO103" s="710">
        <f t="shared" ref="AO103:AO134" si="87">IF(ISERROR((L103/M103-1)*100),"n/a",(L103/M103-1)*100)</f>
        <v>23.796423658872069</v>
      </c>
      <c r="AP103" s="710" t="str">
        <f t="shared" ref="AP103:AP134" si="88">IF(ISERROR((M103/N103-1)*100),"n/a",(M103/N103-1)*100)</f>
        <v>n/a</v>
      </c>
      <c r="AQ103" s="710" t="str">
        <f t="shared" si="62"/>
        <v>n/a</v>
      </c>
      <c r="AR103" s="710" t="str">
        <f t="shared" si="63"/>
        <v>n/a</v>
      </c>
      <c r="AS103" s="710" t="str">
        <f t="shared" si="64"/>
        <v>n/a</v>
      </c>
      <c r="AT103" s="710" t="str">
        <f t="shared" ref="AT103:AT115" si="89">IF(ISERROR((S103/T103-1)*100),"n/a",(S103/T103-1)*100)</f>
        <v>n/a</v>
      </c>
      <c r="AU103" s="710" t="str">
        <f t="shared" ref="AU103:AU115" si="90">IF(ISERROR((T103/U103-1)*100),"n/a",(T103/U103-1)*100)</f>
        <v>n/a</v>
      </c>
      <c r="AV103" s="710" t="str">
        <f t="shared" ref="AV103:AV115" si="91">IF(ISERROR((U103/V103-1)*100),"n/a",(U103/V103-1)*100)</f>
        <v>n/a</v>
      </c>
      <c r="AW103" s="710" t="str">
        <f t="shared" ref="AW103:AW115" si="92">IF(ISERROR((V103/W103-1)*100),"n/a",(V103/W103-1)*100)</f>
        <v>n/a</v>
      </c>
      <c r="AX103" s="710" t="str">
        <f t="shared" ref="AX103:AX115" si="93">IF(ISERROR((W103/X103-1)*100),"n/a",(W103/X103-1)*100)</f>
        <v>n/a</v>
      </c>
      <c r="AY103" s="710" t="str">
        <f t="shared" ref="AY103:AY115" si="94">IF(ISERROR((X103/Y103-1)*100),"n/a",(X103/Y103-1)*100)</f>
        <v>n/a</v>
      </c>
      <c r="AZ103" s="710" t="str">
        <f t="shared" ref="AZ103:AZ115" si="95">IF(ISERROR((Y103/Z103-1)*100),"n/a",(Y103/Z103-1)*100)</f>
        <v>n/a</v>
      </c>
      <c r="BA103" s="710" t="str">
        <f t="shared" ref="BA103:BA115" si="96">IF(ISERROR((Z103/AA103-1)*100),"n/a",(Z103/AA103-1)*100)</f>
        <v>n/a</v>
      </c>
      <c r="BB103" s="710" t="str">
        <f t="shared" ref="BB103:BB115" si="97">IF(ISERROR((AA103/AB103-1)*100),"n/a",(AA103/AB103-1)*100)</f>
        <v>n/a</v>
      </c>
      <c r="BC103" s="710" t="str">
        <f t="shared" ref="BC103:BC115" si="98">IF(ISERROR((AB103/AC103-1)*100),"n/a",(AB103/AC103-1)*100)</f>
        <v>n/a</v>
      </c>
      <c r="BD103" s="710" t="str">
        <f t="shared" ref="BD103:BD115" si="99">IF(ISERROR((AC103/AD103-1)*100),"n/a",(AC103/AD103-1)*100)</f>
        <v>n/a</v>
      </c>
      <c r="BE103" s="710">
        <f t="shared" si="76"/>
        <v>7.2934156857848507</v>
      </c>
      <c r="BF103" s="175">
        <f t="shared" si="77"/>
        <v>24.529311280522581</v>
      </c>
    </row>
    <row r="104" spans="1:58" ht="11.25" customHeight="1" x14ac:dyDescent="0.25">
      <c r="A104" s="693" t="s">
        <v>4780</v>
      </c>
      <c r="B104" s="48" t="s">
        <v>4778</v>
      </c>
      <c r="C104" s="414">
        <v>0.87</v>
      </c>
      <c r="D104" s="414">
        <v>0.69</v>
      </c>
      <c r="E104" s="414">
        <v>0.52</v>
      </c>
      <c r="F104" s="414">
        <v>0.47</v>
      </c>
      <c r="G104" s="414">
        <v>0.41</v>
      </c>
      <c r="H104" s="414">
        <v>0.2</v>
      </c>
      <c r="I104" s="367">
        <v>0</v>
      </c>
      <c r="J104" s="780">
        <v>0</v>
      </c>
      <c r="K104" s="385">
        <v>0</v>
      </c>
      <c r="L104" s="385">
        <v>0</v>
      </c>
      <c r="M104" s="385">
        <v>0</v>
      </c>
      <c r="N104" s="385">
        <v>0</v>
      </c>
      <c r="O104" s="750"/>
      <c r="P104" s="385">
        <v>0</v>
      </c>
      <c r="Q104" s="712">
        <v>0</v>
      </c>
      <c r="R104" s="750"/>
      <c r="S104" s="712">
        <v>0</v>
      </c>
      <c r="T104" s="732">
        <v>0</v>
      </c>
      <c r="U104" s="386">
        <v>0</v>
      </c>
      <c r="V104" s="386">
        <v>0</v>
      </c>
      <c r="W104" s="386">
        <v>0</v>
      </c>
      <c r="X104" s="386">
        <v>0</v>
      </c>
      <c r="Y104" s="386">
        <v>0</v>
      </c>
      <c r="Z104" s="386">
        <v>0</v>
      </c>
      <c r="AA104" s="386">
        <v>0</v>
      </c>
      <c r="AB104" s="386">
        <v>0</v>
      </c>
      <c r="AC104" s="386">
        <v>0</v>
      </c>
      <c r="AD104" s="386">
        <v>0</v>
      </c>
      <c r="AE104" s="417">
        <f t="shared" si="50"/>
        <v>3.16</v>
      </c>
      <c r="AF104" s="710">
        <f t="shared" si="78"/>
        <v>26.086956521739136</v>
      </c>
      <c r="AG104" s="710">
        <f t="shared" si="79"/>
        <v>32.692307692307686</v>
      </c>
      <c r="AH104" s="710">
        <f t="shared" si="80"/>
        <v>10.638297872340431</v>
      </c>
      <c r="AI104" s="710">
        <f t="shared" si="81"/>
        <v>14.634146341463406</v>
      </c>
      <c r="AJ104" s="710">
        <f t="shared" si="82"/>
        <v>104.99999999999999</v>
      </c>
      <c r="AK104" s="710" t="str">
        <f t="shared" si="83"/>
        <v>n/a</v>
      </c>
      <c r="AL104" s="710" t="str">
        <f t="shared" si="84"/>
        <v>n/a</v>
      </c>
      <c r="AM104" s="710" t="str">
        <f t="shared" si="85"/>
        <v>n/a</v>
      </c>
      <c r="AN104" s="710" t="str">
        <f t="shared" si="86"/>
        <v>n/a</v>
      </c>
      <c r="AO104" s="710" t="str">
        <f t="shared" si="87"/>
        <v>n/a</v>
      </c>
      <c r="AP104" s="710" t="str">
        <f t="shared" si="88"/>
        <v>n/a</v>
      </c>
      <c r="AQ104" s="710" t="str">
        <f t="shared" si="62"/>
        <v>n/a</v>
      </c>
      <c r="AR104" s="710" t="str">
        <f t="shared" si="63"/>
        <v>n/a</v>
      </c>
      <c r="AS104" s="710" t="str">
        <f t="shared" si="64"/>
        <v>n/a</v>
      </c>
      <c r="AT104" s="710" t="str">
        <f t="shared" si="89"/>
        <v>n/a</v>
      </c>
      <c r="AU104" s="710" t="str">
        <f t="shared" si="90"/>
        <v>n/a</v>
      </c>
      <c r="AV104" s="710" t="str">
        <f t="shared" si="91"/>
        <v>n/a</v>
      </c>
      <c r="AW104" s="710" t="str">
        <f t="shared" si="92"/>
        <v>n/a</v>
      </c>
      <c r="AX104" s="710" t="str">
        <f t="shared" si="93"/>
        <v>n/a</v>
      </c>
      <c r="AY104" s="710" t="str">
        <f t="shared" si="94"/>
        <v>n/a</v>
      </c>
      <c r="AZ104" s="710" t="str">
        <f t="shared" si="95"/>
        <v>n/a</v>
      </c>
      <c r="BA104" s="710" t="str">
        <f t="shared" si="96"/>
        <v>n/a</v>
      </c>
      <c r="BB104" s="710" t="str">
        <f t="shared" si="97"/>
        <v>n/a</v>
      </c>
      <c r="BC104" s="710" t="str">
        <f t="shared" si="98"/>
        <v>n/a</v>
      </c>
      <c r="BD104" s="710" t="str">
        <f t="shared" si="99"/>
        <v>n/a</v>
      </c>
      <c r="BE104" s="710">
        <f t="shared" si="76"/>
        <v>37.81034168557013</v>
      </c>
      <c r="BF104" s="175">
        <f t="shared" si="77"/>
        <v>38.57958725699973</v>
      </c>
    </row>
    <row r="105" spans="1:58" ht="11.25" customHeight="1" x14ac:dyDescent="0.25">
      <c r="A105" s="394" t="s">
        <v>3855</v>
      </c>
      <c r="B105" s="17" t="s">
        <v>3447</v>
      </c>
      <c r="C105" s="414">
        <v>0.96</v>
      </c>
      <c r="D105" s="414">
        <v>0.92</v>
      </c>
      <c r="E105" s="414">
        <v>0.88</v>
      </c>
      <c r="F105" s="414">
        <v>0.84</v>
      </c>
      <c r="G105" s="414">
        <v>0.76</v>
      </c>
      <c r="H105" s="414">
        <v>0.68</v>
      </c>
      <c r="I105" s="351">
        <v>0.64</v>
      </c>
      <c r="J105" s="351">
        <v>0.42</v>
      </c>
      <c r="K105" s="414">
        <v>0.36</v>
      </c>
      <c r="L105" s="380">
        <v>0.32</v>
      </c>
      <c r="M105" s="762">
        <v>0.4</v>
      </c>
      <c r="N105" s="762">
        <v>0.34</v>
      </c>
      <c r="O105" s="781"/>
      <c r="P105" s="762">
        <v>0.08</v>
      </c>
      <c r="Q105" s="383">
        <v>0</v>
      </c>
      <c r="R105" s="367"/>
      <c r="S105" s="383">
        <v>0</v>
      </c>
      <c r="T105" s="393">
        <v>0</v>
      </c>
      <c r="U105" s="381">
        <v>0</v>
      </c>
      <c r="V105" s="381">
        <v>0</v>
      </c>
      <c r="W105" s="381">
        <v>0</v>
      </c>
      <c r="X105" s="381">
        <v>0</v>
      </c>
      <c r="Y105" s="381">
        <v>0</v>
      </c>
      <c r="Z105" s="381">
        <v>0</v>
      </c>
      <c r="AA105" s="381">
        <v>0</v>
      </c>
      <c r="AB105" s="381">
        <v>0</v>
      </c>
      <c r="AC105" s="381">
        <v>0</v>
      </c>
      <c r="AD105" s="381">
        <v>0</v>
      </c>
      <c r="AE105" s="417">
        <f t="shared" si="50"/>
        <v>7.6</v>
      </c>
      <c r="AF105" s="710">
        <f t="shared" si="78"/>
        <v>4.3478260869565188</v>
      </c>
      <c r="AG105" s="710">
        <f t="shared" si="79"/>
        <v>4.5454545454545414</v>
      </c>
      <c r="AH105" s="710">
        <f t="shared" si="80"/>
        <v>4.7619047619047672</v>
      </c>
      <c r="AI105" s="710">
        <f t="shared" si="81"/>
        <v>10.526315789473673</v>
      </c>
      <c r="AJ105" s="710">
        <f t="shared" si="82"/>
        <v>11.764705882352944</v>
      </c>
      <c r="AK105" s="710">
        <f t="shared" si="83"/>
        <v>6.25</v>
      </c>
      <c r="AL105" s="710">
        <f t="shared" si="84"/>
        <v>52.380952380952394</v>
      </c>
      <c r="AM105" s="710">
        <f t="shared" si="85"/>
        <v>16.666666666666675</v>
      </c>
      <c r="AN105" s="710">
        <f t="shared" si="86"/>
        <v>12.5</v>
      </c>
      <c r="AO105" s="710">
        <f t="shared" si="87"/>
        <v>-20.000000000000007</v>
      </c>
      <c r="AP105" s="710">
        <f t="shared" si="88"/>
        <v>17.647058823529417</v>
      </c>
      <c r="AQ105" s="710">
        <f t="shared" si="62"/>
        <v>325</v>
      </c>
      <c r="AR105" s="710" t="str">
        <f t="shared" si="63"/>
        <v>n/a</v>
      </c>
      <c r="AS105" s="710" t="str">
        <f t="shared" si="64"/>
        <v>n/a</v>
      </c>
      <c r="AT105" s="710" t="str">
        <f t="shared" si="89"/>
        <v>n/a</v>
      </c>
      <c r="AU105" s="710" t="str">
        <f t="shared" si="90"/>
        <v>n/a</v>
      </c>
      <c r="AV105" s="710" t="str">
        <f t="shared" si="91"/>
        <v>n/a</v>
      </c>
      <c r="AW105" s="710" t="str">
        <f t="shared" si="92"/>
        <v>n/a</v>
      </c>
      <c r="AX105" s="710" t="str">
        <f t="shared" si="93"/>
        <v>n/a</v>
      </c>
      <c r="AY105" s="710" t="str">
        <f t="shared" si="94"/>
        <v>n/a</v>
      </c>
      <c r="AZ105" s="710" t="str">
        <f t="shared" si="95"/>
        <v>n/a</v>
      </c>
      <c r="BA105" s="710" t="str">
        <f t="shared" si="96"/>
        <v>n/a</v>
      </c>
      <c r="BB105" s="710" t="str">
        <f t="shared" si="97"/>
        <v>n/a</v>
      </c>
      <c r="BC105" s="710" t="str">
        <f t="shared" si="98"/>
        <v>n/a</v>
      </c>
      <c r="BD105" s="710" t="str">
        <f t="shared" si="99"/>
        <v>n/a</v>
      </c>
      <c r="BE105" s="710">
        <f t="shared" si="76"/>
        <v>37.199240411440911</v>
      </c>
      <c r="BF105" s="175">
        <f t="shared" si="77"/>
        <v>92.076708832286826</v>
      </c>
    </row>
    <row r="106" spans="1:58" ht="11.25" customHeight="1" x14ac:dyDescent="0.25">
      <c r="A106" s="29" t="s">
        <v>3800</v>
      </c>
      <c r="B106" s="17" t="s">
        <v>3777</v>
      </c>
      <c r="C106" s="414">
        <v>11.8</v>
      </c>
      <c r="D106" s="414">
        <v>11.6</v>
      </c>
      <c r="E106" s="414">
        <v>11.2</v>
      </c>
      <c r="F106" s="414">
        <v>10.5</v>
      </c>
      <c r="G106" s="414">
        <v>9.5</v>
      </c>
      <c r="H106" s="351">
        <v>8.5</v>
      </c>
      <c r="I106" s="351">
        <v>7.5</v>
      </c>
      <c r="J106" s="351">
        <v>6.5</v>
      </c>
      <c r="K106" s="351">
        <v>6</v>
      </c>
      <c r="L106" s="351">
        <v>1.5</v>
      </c>
      <c r="M106" s="367">
        <v>0</v>
      </c>
      <c r="N106" s="367">
        <v>0</v>
      </c>
      <c r="O106" s="367"/>
      <c r="P106" s="367">
        <v>0</v>
      </c>
      <c r="Q106" s="364">
        <v>0</v>
      </c>
      <c r="R106" s="367"/>
      <c r="S106" s="364">
        <v>0</v>
      </c>
      <c r="T106" s="381">
        <v>0</v>
      </c>
      <c r="U106" s="381">
        <v>0</v>
      </c>
      <c r="V106" s="381">
        <v>0</v>
      </c>
      <c r="W106" s="381">
        <v>0</v>
      </c>
      <c r="X106" s="381">
        <v>0</v>
      </c>
      <c r="Y106" s="381">
        <v>0</v>
      </c>
      <c r="Z106" s="381">
        <v>0</v>
      </c>
      <c r="AA106" s="381">
        <v>0</v>
      </c>
      <c r="AB106" s="381">
        <v>0</v>
      </c>
      <c r="AC106" s="381">
        <v>0</v>
      </c>
      <c r="AD106" s="381">
        <v>0</v>
      </c>
      <c r="AE106" s="417">
        <f t="shared" si="50"/>
        <v>84.6</v>
      </c>
      <c r="AF106" s="710">
        <f t="shared" si="78"/>
        <v>1.7241379310344973</v>
      </c>
      <c r="AG106" s="710">
        <f t="shared" si="79"/>
        <v>3.5714285714285809</v>
      </c>
      <c r="AH106" s="710">
        <f t="shared" si="80"/>
        <v>6.6666666666666652</v>
      </c>
      <c r="AI106" s="710">
        <f t="shared" si="81"/>
        <v>10.526315789473696</v>
      </c>
      <c r="AJ106" s="710">
        <f t="shared" si="82"/>
        <v>11.764705882352944</v>
      </c>
      <c r="AK106" s="710">
        <f t="shared" si="83"/>
        <v>13.33333333333333</v>
      </c>
      <c r="AL106" s="710">
        <f t="shared" si="84"/>
        <v>15.384615384615374</v>
      </c>
      <c r="AM106" s="710">
        <f t="shared" si="85"/>
        <v>8.333333333333325</v>
      </c>
      <c r="AN106" s="710">
        <f t="shared" si="86"/>
        <v>300</v>
      </c>
      <c r="AO106" s="710" t="str">
        <f t="shared" si="87"/>
        <v>n/a</v>
      </c>
      <c r="AP106" s="710" t="str">
        <f t="shared" si="88"/>
        <v>n/a</v>
      </c>
      <c r="AQ106" s="710" t="str">
        <f t="shared" si="62"/>
        <v>n/a</v>
      </c>
      <c r="AR106" s="710" t="str">
        <f t="shared" si="63"/>
        <v>n/a</v>
      </c>
      <c r="AS106" s="710" t="str">
        <f t="shared" si="64"/>
        <v>n/a</v>
      </c>
      <c r="AT106" s="710" t="str">
        <f t="shared" si="89"/>
        <v>n/a</v>
      </c>
      <c r="AU106" s="710" t="str">
        <f t="shared" si="90"/>
        <v>n/a</v>
      </c>
      <c r="AV106" s="710" t="str">
        <f t="shared" si="91"/>
        <v>n/a</v>
      </c>
      <c r="AW106" s="710" t="str">
        <f t="shared" si="92"/>
        <v>n/a</v>
      </c>
      <c r="AX106" s="710" t="str">
        <f t="shared" si="93"/>
        <v>n/a</v>
      </c>
      <c r="AY106" s="710" t="str">
        <f t="shared" si="94"/>
        <v>n/a</v>
      </c>
      <c r="AZ106" s="710" t="str">
        <f t="shared" si="95"/>
        <v>n/a</v>
      </c>
      <c r="BA106" s="710" t="str">
        <f t="shared" si="96"/>
        <v>n/a</v>
      </c>
      <c r="BB106" s="710" t="str">
        <f t="shared" si="97"/>
        <v>n/a</v>
      </c>
      <c r="BC106" s="710" t="str">
        <f t="shared" si="98"/>
        <v>n/a</v>
      </c>
      <c r="BD106" s="710" t="str">
        <f t="shared" si="99"/>
        <v>n/a</v>
      </c>
      <c r="BE106" s="710">
        <f t="shared" si="76"/>
        <v>41.256059654693154</v>
      </c>
      <c r="BF106" s="175">
        <f t="shared" si="77"/>
        <v>97.130537368120514</v>
      </c>
    </row>
    <row r="107" spans="1:58" ht="11.25" customHeight="1" x14ac:dyDescent="0.25">
      <c r="A107" s="29" t="s">
        <v>4624</v>
      </c>
      <c r="B107" s="17" t="s">
        <v>4625</v>
      </c>
      <c r="C107" s="414">
        <v>0.98499999999999999</v>
      </c>
      <c r="D107" s="414">
        <v>0.92500000000000004</v>
      </c>
      <c r="E107" s="414">
        <v>0.86</v>
      </c>
      <c r="F107" s="414">
        <v>0.77</v>
      </c>
      <c r="G107" s="414">
        <v>0.74</v>
      </c>
      <c r="H107" s="414">
        <v>0.69499999999999995</v>
      </c>
      <c r="I107" s="351">
        <v>0.59</v>
      </c>
      <c r="J107" s="351">
        <v>0.51500000000000001</v>
      </c>
      <c r="K107" s="414">
        <v>0.42499999999999999</v>
      </c>
      <c r="L107" s="414">
        <v>0.32500000000000001</v>
      </c>
      <c r="M107" s="414">
        <v>0.22500000000000001</v>
      </c>
      <c r="N107" s="414">
        <v>0.08</v>
      </c>
      <c r="O107" s="604"/>
      <c r="P107" s="352">
        <v>0.04</v>
      </c>
      <c r="Q107" s="418">
        <v>0.35</v>
      </c>
      <c r="R107" s="604"/>
      <c r="S107" s="353">
        <v>0.88</v>
      </c>
      <c r="T107" s="420">
        <v>0.88</v>
      </c>
      <c r="U107" s="420">
        <v>0.86</v>
      </c>
      <c r="V107" s="420">
        <v>0.82</v>
      </c>
      <c r="W107" s="420">
        <v>0.78</v>
      </c>
      <c r="X107" s="420">
        <v>0.75</v>
      </c>
      <c r="Y107" s="420">
        <v>0.72</v>
      </c>
      <c r="Z107" s="420">
        <v>0.65</v>
      </c>
      <c r="AA107" s="420">
        <v>0.6</v>
      </c>
      <c r="AB107" s="420">
        <v>0.56000000000000005</v>
      </c>
      <c r="AC107" s="420">
        <v>0.52</v>
      </c>
      <c r="AD107" s="420">
        <v>0.48</v>
      </c>
      <c r="AE107" s="417">
        <f t="shared" si="50"/>
        <v>16.024999999999999</v>
      </c>
      <c r="AF107" s="710">
        <f t="shared" si="78"/>
        <v>6.4864864864864868</v>
      </c>
      <c r="AG107" s="710">
        <f t="shared" si="79"/>
        <v>7.5581395348837344</v>
      </c>
      <c r="AH107" s="710">
        <f t="shared" si="80"/>
        <v>11.688311688311682</v>
      </c>
      <c r="AI107" s="710">
        <f t="shared" si="81"/>
        <v>4.0540540540540571</v>
      </c>
      <c r="AJ107" s="710">
        <f t="shared" si="82"/>
        <v>6.4748201438848962</v>
      </c>
      <c r="AK107" s="710">
        <f t="shared" si="83"/>
        <v>17.796610169491522</v>
      </c>
      <c r="AL107" s="710">
        <f t="shared" si="84"/>
        <v>14.563106796116498</v>
      </c>
      <c r="AM107" s="710">
        <f t="shared" si="85"/>
        <v>21.176470588235308</v>
      </c>
      <c r="AN107" s="710">
        <f t="shared" si="86"/>
        <v>30.76923076923077</v>
      </c>
      <c r="AO107" s="710">
        <f t="shared" si="87"/>
        <v>44.444444444444443</v>
      </c>
      <c r="AP107" s="710">
        <f t="shared" si="88"/>
        <v>181.25</v>
      </c>
      <c r="AQ107" s="710">
        <f t="shared" si="62"/>
        <v>100</v>
      </c>
      <c r="AR107" s="710">
        <f t="shared" si="63"/>
        <v>-88.571428571428569</v>
      </c>
      <c r="AS107" s="710">
        <f t="shared" si="64"/>
        <v>-60.227272727272727</v>
      </c>
      <c r="AT107" s="710">
        <f t="shared" si="89"/>
        <v>0</v>
      </c>
      <c r="AU107" s="710">
        <f t="shared" si="90"/>
        <v>2.3255813953488413</v>
      </c>
      <c r="AV107" s="710">
        <f t="shared" si="91"/>
        <v>4.8780487804878092</v>
      </c>
      <c r="AW107" s="710">
        <f t="shared" si="92"/>
        <v>5.12820512820511</v>
      </c>
      <c r="AX107" s="710">
        <f t="shared" si="93"/>
        <v>4.0000000000000036</v>
      </c>
      <c r="AY107" s="710">
        <f t="shared" si="94"/>
        <v>4.1666666666666741</v>
      </c>
      <c r="AZ107" s="710">
        <f t="shared" si="95"/>
        <v>10.769230769230752</v>
      </c>
      <c r="BA107" s="710">
        <f t="shared" si="96"/>
        <v>8.3333333333333481</v>
      </c>
      <c r="BB107" s="710">
        <f t="shared" si="97"/>
        <v>7.1428571428571397</v>
      </c>
      <c r="BC107" s="710">
        <f t="shared" si="98"/>
        <v>7.6923076923077094</v>
      </c>
      <c r="BD107" s="710">
        <f t="shared" si="99"/>
        <v>8.3333333333333481</v>
      </c>
      <c r="BE107" s="710">
        <f t="shared" si="76"/>
        <v>14.409301504728358</v>
      </c>
      <c r="BF107" s="175">
        <f t="shared" si="77"/>
        <v>47.337653217312216</v>
      </c>
    </row>
    <row r="108" spans="1:58" ht="11.25" customHeight="1" x14ac:dyDescent="0.25">
      <c r="A108" s="29" t="s">
        <v>467</v>
      </c>
      <c r="B108" s="17" t="s">
        <v>468</v>
      </c>
      <c r="C108" s="414">
        <v>2.0124</v>
      </c>
      <c r="D108" s="414">
        <v>1.9925999999999999</v>
      </c>
      <c r="E108" s="414">
        <v>1.9730000000000001</v>
      </c>
      <c r="F108" s="414">
        <v>1.9534</v>
      </c>
      <c r="G108" s="414">
        <v>1.9339999999999999</v>
      </c>
      <c r="H108" s="414">
        <v>1.9148000000000001</v>
      </c>
      <c r="I108" s="351">
        <v>1.8759999999999999</v>
      </c>
      <c r="J108" s="351">
        <v>1.8226</v>
      </c>
      <c r="K108" s="414">
        <v>1.6718000000000002</v>
      </c>
      <c r="L108" s="414">
        <v>1.4590000000000001</v>
      </c>
      <c r="M108" s="414">
        <v>1.29</v>
      </c>
      <c r="N108" s="414">
        <v>1.155</v>
      </c>
      <c r="O108" s="604"/>
      <c r="P108" s="414">
        <v>0.90500000000000003</v>
      </c>
      <c r="Q108" s="350">
        <v>0.82</v>
      </c>
      <c r="R108" s="604"/>
      <c r="S108" s="419">
        <v>0.74</v>
      </c>
      <c r="T108" s="420">
        <v>0.50170000000000003</v>
      </c>
      <c r="U108" s="420">
        <v>0.37340000000000001</v>
      </c>
      <c r="V108" s="420">
        <v>0.30159999999999998</v>
      </c>
      <c r="W108" s="420">
        <v>0.21540000000000001</v>
      </c>
      <c r="X108" s="420">
        <v>0.12920000000000001</v>
      </c>
      <c r="Y108" s="420">
        <v>8.5999999999999993E-2</v>
      </c>
      <c r="Z108" s="420">
        <v>7.9000000000000001E-2</v>
      </c>
      <c r="AA108" s="420">
        <v>7.1999999999999995E-2</v>
      </c>
      <c r="AB108" s="420">
        <v>6.4799999999999996E-2</v>
      </c>
      <c r="AC108" s="420">
        <v>5.3199999999999997E-2</v>
      </c>
      <c r="AD108" s="420">
        <v>4.8000000000000001E-2</v>
      </c>
      <c r="AE108" s="417">
        <f t="shared" si="50"/>
        <v>25.443899999999996</v>
      </c>
      <c r="AF108" s="710">
        <f t="shared" si="78"/>
        <v>0.9936766034327027</v>
      </c>
      <c r="AG108" s="710">
        <f t="shared" si="79"/>
        <v>0.99341104916370604</v>
      </c>
      <c r="AH108" s="710">
        <f t="shared" si="80"/>
        <v>1.0033787242756276</v>
      </c>
      <c r="AI108" s="710">
        <f t="shared" si="81"/>
        <v>1.0031023784901727</v>
      </c>
      <c r="AJ108" s="710">
        <f t="shared" si="82"/>
        <v>1.0027156883225308</v>
      </c>
      <c r="AK108" s="710">
        <f t="shared" si="83"/>
        <v>2.068230277185501</v>
      </c>
      <c r="AL108" s="710">
        <f t="shared" si="84"/>
        <v>2.9298803906507187</v>
      </c>
      <c r="AM108" s="710">
        <f t="shared" si="85"/>
        <v>9.0202177293934547</v>
      </c>
      <c r="AN108" s="710">
        <f t="shared" si="86"/>
        <v>14.585332419465402</v>
      </c>
      <c r="AO108" s="710">
        <f t="shared" si="87"/>
        <v>13.100775193798441</v>
      </c>
      <c r="AP108" s="710">
        <f t="shared" si="88"/>
        <v>11.688311688311682</v>
      </c>
      <c r="AQ108" s="710">
        <f t="shared" si="62"/>
        <v>27.624309392265189</v>
      </c>
      <c r="AR108" s="710">
        <f t="shared" si="63"/>
        <v>10.365853658536594</v>
      </c>
      <c r="AS108" s="710">
        <f t="shared" si="64"/>
        <v>10.810810810810811</v>
      </c>
      <c r="AT108" s="710">
        <f t="shared" si="89"/>
        <v>47.498505082718737</v>
      </c>
      <c r="AU108" s="710">
        <f t="shared" si="90"/>
        <v>34.359935725763258</v>
      </c>
      <c r="AV108" s="710">
        <f t="shared" si="91"/>
        <v>23.806366047745374</v>
      </c>
      <c r="AW108" s="710">
        <f t="shared" si="92"/>
        <v>40.018570102135541</v>
      </c>
      <c r="AX108" s="710">
        <f t="shared" si="93"/>
        <v>66.718266253869956</v>
      </c>
      <c r="AY108" s="710">
        <f t="shared" si="94"/>
        <v>50.232558139534909</v>
      </c>
      <c r="AZ108" s="710">
        <f t="shared" si="95"/>
        <v>8.8607594936708658</v>
      </c>
      <c r="BA108" s="710">
        <f t="shared" si="96"/>
        <v>9.7222222222222321</v>
      </c>
      <c r="BB108" s="710">
        <f t="shared" si="97"/>
        <v>11.111111111111116</v>
      </c>
      <c r="BC108" s="710">
        <f t="shared" si="98"/>
        <v>21.804511278195491</v>
      </c>
      <c r="BD108" s="710">
        <f t="shared" si="99"/>
        <v>10.833333333333318</v>
      </c>
      <c r="BE108" s="710">
        <f t="shared" si="76"/>
        <v>17.286245791776132</v>
      </c>
      <c r="BF108" s="175">
        <f t="shared" si="77"/>
        <v>17.802312280860242</v>
      </c>
    </row>
    <row r="109" spans="1:58" ht="11.25" customHeight="1" x14ac:dyDescent="0.25">
      <c r="A109" s="394" t="s">
        <v>4900</v>
      </c>
      <c r="B109" s="17" t="s">
        <v>4897</v>
      </c>
      <c r="C109" s="414">
        <v>0.76</v>
      </c>
      <c r="D109" s="414">
        <v>0.74</v>
      </c>
      <c r="E109" s="414">
        <v>0.6</v>
      </c>
      <c r="F109" s="414">
        <v>0.48</v>
      </c>
      <c r="G109" s="414">
        <v>0.16</v>
      </c>
      <c r="H109" s="380">
        <v>0</v>
      </c>
      <c r="I109" s="367">
        <v>0</v>
      </c>
      <c r="J109" s="367">
        <v>0</v>
      </c>
      <c r="K109" s="380">
        <v>0</v>
      </c>
      <c r="L109" s="380">
        <v>0</v>
      </c>
      <c r="M109" s="380">
        <v>0</v>
      </c>
      <c r="N109" s="380">
        <v>0</v>
      </c>
      <c r="O109" s="749"/>
      <c r="P109" s="380">
        <v>0</v>
      </c>
      <c r="Q109" s="383">
        <v>0</v>
      </c>
      <c r="R109" s="749"/>
      <c r="S109" s="383">
        <v>0</v>
      </c>
      <c r="T109" s="393">
        <v>0</v>
      </c>
      <c r="U109" s="381">
        <v>0</v>
      </c>
      <c r="V109" s="381">
        <v>0</v>
      </c>
      <c r="W109" s="381">
        <v>0</v>
      </c>
      <c r="X109" s="381">
        <v>0</v>
      </c>
      <c r="Y109" s="381">
        <v>0</v>
      </c>
      <c r="Z109" s="381">
        <v>0</v>
      </c>
      <c r="AA109" s="381">
        <v>0</v>
      </c>
      <c r="AB109" s="381">
        <v>0</v>
      </c>
      <c r="AC109" s="381">
        <v>0</v>
      </c>
      <c r="AD109" s="381">
        <v>0</v>
      </c>
      <c r="AE109" s="417">
        <f t="shared" si="50"/>
        <v>2.74</v>
      </c>
      <c r="AF109" s="710">
        <f t="shared" si="78"/>
        <v>2.7027027027026973</v>
      </c>
      <c r="AG109" s="710">
        <f t="shared" si="79"/>
        <v>23.333333333333339</v>
      </c>
      <c r="AH109" s="710">
        <f t="shared" si="80"/>
        <v>25</v>
      </c>
      <c r="AI109" s="710">
        <f t="shared" si="81"/>
        <v>200</v>
      </c>
      <c r="AJ109" s="710" t="str">
        <f t="shared" si="82"/>
        <v>n/a</v>
      </c>
      <c r="AK109" s="710" t="str">
        <f t="shared" si="83"/>
        <v>n/a</v>
      </c>
      <c r="AL109" s="710" t="str">
        <f t="shared" si="84"/>
        <v>n/a</v>
      </c>
      <c r="AM109" s="710" t="str">
        <f t="shared" si="85"/>
        <v>n/a</v>
      </c>
      <c r="AN109" s="710" t="str">
        <f t="shared" si="86"/>
        <v>n/a</v>
      </c>
      <c r="AO109" s="710" t="str">
        <f t="shared" si="87"/>
        <v>n/a</v>
      </c>
      <c r="AP109" s="710" t="str">
        <f t="shared" si="88"/>
        <v>n/a</v>
      </c>
      <c r="AQ109" s="710" t="str">
        <f t="shared" si="62"/>
        <v>n/a</v>
      </c>
      <c r="AR109" s="710" t="str">
        <f t="shared" si="63"/>
        <v>n/a</v>
      </c>
      <c r="AS109" s="710" t="str">
        <f t="shared" si="64"/>
        <v>n/a</v>
      </c>
      <c r="AT109" s="710" t="str">
        <f t="shared" si="89"/>
        <v>n/a</v>
      </c>
      <c r="AU109" s="710" t="str">
        <f t="shared" si="90"/>
        <v>n/a</v>
      </c>
      <c r="AV109" s="710" t="str">
        <f t="shared" si="91"/>
        <v>n/a</v>
      </c>
      <c r="AW109" s="710" t="str">
        <f t="shared" si="92"/>
        <v>n/a</v>
      </c>
      <c r="AX109" s="710" t="str">
        <f t="shared" si="93"/>
        <v>n/a</v>
      </c>
      <c r="AY109" s="710" t="str">
        <f t="shared" si="94"/>
        <v>n/a</v>
      </c>
      <c r="AZ109" s="710" t="str">
        <f t="shared" si="95"/>
        <v>n/a</v>
      </c>
      <c r="BA109" s="710" t="str">
        <f t="shared" si="96"/>
        <v>n/a</v>
      </c>
      <c r="BB109" s="710" t="str">
        <f t="shared" si="97"/>
        <v>n/a</v>
      </c>
      <c r="BC109" s="710" t="str">
        <f t="shared" si="98"/>
        <v>n/a</v>
      </c>
      <c r="BD109" s="710" t="str">
        <f t="shared" si="99"/>
        <v>n/a</v>
      </c>
      <c r="BE109" s="710">
        <f t="shared" si="76"/>
        <v>62.759009009009006</v>
      </c>
      <c r="BF109" s="175">
        <f t="shared" si="77"/>
        <v>92.054288690917147</v>
      </c>
    </row>
    <row r="110" spans="1:58" ht="11.25" customHeight="1" x14ac:dyDescent="0.25">
      <c r="A110" s="72" t="s">
        <v>472</v>
      </c>
      <c r="B110" s="17" t="s">
        <v>473</v>
      </c>
      <c r="C110" s="414">
        <v>1.21</v>
      </c>
      <c r="D110" s="414">
        <v>1.17</v>
      </c>
      <c r="E110" s="414">
        <v>1.1299999999999999</v>
      </c>
      <c r="F110" s="414">
        <v>1.0900000000000001</v>
      </c>
      <c r="G110" s="414">
        <v>1.08</v>
      </c>
      <c r="H110" s="414">
        <v>1.05</v>
      </c>
      <c r="I110" s="351">
        <v>0.85</v>
      </c>
      <c r="J110" s="351">
        <v>0.70454545454545447</v>
      </c>
      <c r="K110" s="414">
        <v>0.67424242424242431</v>
      </c>
      <c r="L110" s="414">
        <v>0.64393939393939381</v>
      </c>
      <c r="M110" s="414">
        <v>0.61363636363636365</v>
      </c>
      <c r="N110" s="414">
        <v>0.56060606060606055</v>
      </c>
      <c r="O110" s="604"/>
      <c r="P110" s="414">
        <v>0.47520661157024785</v>
      </c>
      <c r="Q110" s="419">
        <v>0.41760581016779263</v>
      </c>
      <c r="R110" s="604"/>
      <c r="S110" s="419">
        <v>0.36313548710242916</v>
      </c>
      <c r="T110" s="420">
        <v>0.33183070373153012</v>
      </c>
      <c r="U110" s="420">
        <v>0.30678687703481083</v>
      </c>
      <c r="V110" s="420">
        <v>0.27320310543451037</v>
      </c>
      <c r="W110" s="420">
        <v>0.25043826696719257</v>
      </c>
      <c r="X110" s="420">
        <v>0.22008514901076873</v>
      </c>
      <c r="Y110" s="420">
        <v>0.21249686952166286</v>
      </c>
      <c r="Z110" s="416">
        <v>0.19318807913849234</v>
      </c>
      <c r="AA110" s="420">
        <v>0.17970197846230901</v>
      </c>
      <c r="AB110" s="420">
        <v>0.17520661157024786</v>
      </c>
      <c r="AC110" s="420">
        <v>0.17520661157024786</v>
      </c>
      <c r="AD110" s="420">
        <v>0.15988605058852989</v>
      </c>
      <c r="AE110" s="417">
        <f t="shared" si="50"/>
        <v>14.510947908840468</v>
      </c>
      <c r="AF110" s="710">
        <f t="shared" si="78"/>
        <v>3.4188034188034289</v>
      </c>
      <c r="AG110" s="710">
        <f t="shared" si="79"/>
        <v>3.539823008849563</v>
      </c>
      <c r="AH110" s="710">
        <f t="shared" si="80"/>
        <v>3.6697247706421798</v>
      </c>
      <c r="AI110" s="710">
        <f t="shared" si="81"/>
        <v>0.92592592592593004</v>
      </c>
      <c r="AJ110" s="710">
        <f t="shared" si="82"/>
        <v>2.8571428571428692</v>
      </c>
      <c r="AK110" s="710">
        <f t="shared" si="83"/>
        <v>23.529411764705888</v>
      </c>
      <c r="AL110" s="710">
        <f t="shared" si="84"/>
        <v>20.645161290322591</v>
      </c>
      <c r="AM110" s="710">
        <f t="shared" si="85"/>
        <v>4.4943820224718989</v>
      </c>
      <c r="AN110" s="710">
        <f t="shared" si="86"/>
        <v>4.7058823529412042</v>
      </c>
      <c r="AO110" s="710">
        <f t="shared" si="87"/>
        <v>4.9382716049382491</v>
      </c>
      <c r="AP110" s="710">
        <f t="shared" si="88"/>
        <v>9.4594594594594739</v>
      </c>
      <c r="AQ110" s="710">
        <f t="shared" si="62"/>
        <v>17.971014492753625</v>
      </c>
      <c r="AR110" s="710">
        <f t="shared" si="63"/>
        <v>13.793103448276112</v>
      </c>
      <c r="AS110" s="710">
        <f t="shared" si="64"/>
        <v>14.999999999999748</v>
      </c>
      <c r="AT110" s="710">
        <f t="shared" si="89"/>
        <v>9.4339622641509422</v>
      </c>
      <c r="AU110" s="710">
        <f t="shared" si="90"/>
        <v>8.163265306122458</v>
      </c>
      <c r="AV110" s="710">
        <f t="shared" si="91"/>
        <v>12.29260243835364</v>
      </c>
      <c r="AW110" s="710">
        <f t="shared" si="92"/>
        <v>9.0899999999999981</v>
      </c>
      <c r="AX110" s="710">
        <f t="shared" si="93"/>
        <v>13.791533909877153</v>
      </c>
      <c r="AY110" s="710">
        <f t="shared" si="94"/>
        <v>3.5710076605774521</v>
      </c>
      <c r="AZ110" s="710">
        <f t="shared" si="95"/>
        <v>9.9948146227637924</v>
      </c>
      <c r="BA110" s="710">
        <f t="shared" si="96"/>
        <v>7.5047035049822464</v>
      </c>
      <c r="BB110" s="710">
        <f t="shared" si="97"/>
        <v>2.5657518582047123</v>
      </c>
      <c r="BC110" s="710">
        <f t="shared" si="98"/>
        <v>0</v>
      </c>
      <c r="BD110" s="710">
        <f t="shared" si="99"/>
        <v>9.582174883502347</v>
      </c>
      <c r="BE110" s="710">
        <f t="shared" si="76"/>
        <v>8.5975169146307024</v>
      </c>
      <c r="BF110" s="175">
        <f t="shared" si="77"/>
        <v>6.1913937595575197</v>
      </c>
    </row>
    <row r="111" spans="1:58" ht="11.25" customHeight="1" x14ac:dyDescent="0.25">
      <c r="A111" s="29" t="s">
        <v>470</v>
      </c>
      <c r="B111" s="17" t="s">
        <v>471</v>
      </c>
      <c r="C111" s="414">
        <v>1.86</v>
      </c>
      <c r="D111" s="414">
        <v>1.62</v>
      </c>
      <c r="E111" s="414">
        <v>1.46</v>
      </c>
      <c r="F111" s="414">
        <v>1.37</v>
      </c>
      <c r="G111" s="414">
        <v>1.28</v>
      </c>
      <c r="H111" s="414">
        <v>1.22</v>
      </c>
      <c r="I111" s="351">
        <v>1.1000000000000001</v>
      </c>
      <c r="J111" s="351">
        <v>1</v>
      </c>
      <c r="K111" s="414">
        <v>0.92</v>
      </c>
      <c r="L111" s="414">
        <v>0.84</v>
      </c>
      <c r="M111" s="414">
        <v>0.76</v>
      </c>
      <c r="N111" s="414">
        <v>0.69</v>
      </c>
      <c r="O111" s="604"/>
      <c r="P111" s="414">
        <v>0.63</v>
      </c>
      <c r="Q111" s="350">
        <v>0.56999999999999995</v>
      </c>
      <c r="R111" s="604"/>
      <c r="S111" s="419">
        <v>0.40500000000000003</v>
      </c>
      <c r="T111" s="420">
        <v>0.32</v>
      </c>
      <c r="U111" s="420">
        <v>0.28000000000000003</v>
      </c>
      <c r="V111" s="420">
        <v>0.23</v>
      </c>
      <c r="W111" s="420">
        <v>0.19</v>
      </c>
      <c r="X111" s="420">
        <v>0.17</v>
      </c>
      <c r="Y111" s="420">
        <v>0.15</v>
      </c>
      <c r="Z111" s="420">
        <v>0.12</v>
      </c>
      <c r="AA111" s="420">
        <v>0.1</v>
      </c>
      <c r="AB111" s="420">
        <v>0.08</v>
      </c>
      <c r="AC111" s="420">
        <v>7.0000000000000007E-2</v>
      </c>
      <c r="AD111" s="416">
        <v>0.06</v>
      </c>
      <c r="AE111" s="417">
        <f t="shared" si="50"/>
        <v>17.495000000000001</v>
      </c>
      <c r="AF111" s="710">
        <f t="shared" si="78"/>
        <v>14.814814814814813</v>
      </c>
      <c r="AG111" s="710">
        <f t="shared" si="79"/>
        <v>10.95890410958904</v>
      </c>
      <c r="AH111" s="710">
        <f t="shared" si="80"/>
        <v>6.5693430656934115</v>
      </c>
      <c r="AI111" s="710">
        <f t="shared" si="81"/>
        <v>7.03125</v>
      </c>
      <c r="AJ111" s="710">
        <f t="shared" si="82"/>
        <v>4.9180327868852514</v>
      </c>
      <c r="AK111" s="710">
        <f t="shared" si="83"/>
        <v>10.909090909090891</v>
      </c>
      <c r="AL111" s="710">
        <f t="shared" si="84"/>
        <v>10.000000000000009</v>
      </c>
      <c r="AM111" s="710">
        <f t="shared" si="85"/>
        <v>8.6956521739130377</v>
      </c>
      <c r="AN111" s="710">
        <f t="shared" si="86"/>
        <v>9.5238095238095344</v>
      </c>
      <c r="AO111" s="710">
        <f t="shared" si="87"/>
        <v>10.526315789473673</v>
      </c>
      <c r="AP111" s="710">
        <f t="shared" si="88"/>
        <v>10.144927536231885</v>
      </c>
      <c r="AQ111" s="710">
        <f t="shared" si="62"/>
        <v>9.5238095238095113</v>
      </c>
      <c r="AR111" s="710">
        <f t="shared" si="63"/>
        <v>10.526315789473696</v>
      </c>
      <c r="AS111" s="710">
        <f t="shared" si="64"/>
        <v>40.740740740740719</v>
      </c>
      <c r="AT111" s="710">
        <f t="shared" si="89"/>
        <v>26.5625</v>
      </c>
      <c r="AU111" s="710">
        <f t="shared" si="90"/>
        <v>14.285714285714279</v>
      </c>
      <c r="AV111" s="710">
        <f t="shared" si="91"/>
        <v>21.739130434782616</v>
      </c>
      <c r="AW111" s="710">
        <f t="shared" si="92"/>
        <v>21.052631578947366</v>
      </c>
      <c r="AX111" s="710">
        <f t="shared" si="93"/>
        <v>11.764705882352944</v>
      </c>
      <c r="AY111" s="710">
        <f t="shared" si="94"/>
        <v>13.333333333333353</v>
      </c>
      <c r="AZ111" s="710">
        <f t="shared" si="95"/>
        <v>25</v>
      </c>
      <c r="BA111" s="710">
        <f t="shared" si="96"/>
        <v>19.999999999999996</v>
      </c>
      <c r="BB111" s="710">
        <f t="shared" si="97"/>
        <v>25</v>
      </c>
      <c r="BC111" s="710">
        <f t="shared" si="98"/>
        <v>14.285714285714279</v>
      </c>
      <c r="BD111" s="710">
        <f t="shared" si="99"/>
        <v>16.666666666666675</v>
      </c>
      <c r="BE111" s="710">
        <f t="shared" si="76"/>
        <v>14.982936129241482</v>
      </c>
      <c r="BF111" s="175">
        <f t="shared" si="77"/>
        <v>8.1086580227039242</v>
      </c>
    </row>
    <row r="112" spans="1:58" ht="11.25" customHeight="1" x14ac:dyDescent="0.25">
      <c r="A112" s="31" t="s">
        <v>474</v>
      </c>
      <c r="B112" s="48" t="s">
        <v>475</v>
      </c>
      <c r="C112" s="414">
        <v>5.42</v>
      </c>
      <c r="D112" s="414">
        <v>5</v>
      </c>
      <c r="E112" s="414">
        <v>4.62</v>
      </c>
      <c r="F112" s="414">
        <v>4.28</v>
      </c>
      <c r="G112" s="414">
        <v>4.12</v>
      </c>
      <c r="H112" s="414">
        <v>3.78</v>
      </c>
      <c r="I112" s="351">
        <v>3.28</v>
      </c>
      <c r="J112" s="366">
        <v>3.1</v>
      </c>
      <c r="K112" s="352">
        <v>3.08</v>
      </c>
      <c r="L112" s="414">
        <v>2.94</v>
      </c>
      <c r="M112" s="414">
        <v>2.6</v>
      </c>
      <c r="N112" s="414">
        <v>2.34</v>
      </c>
      <c r="O112" s="604" t="s">
        <v>89</v>
      </c>
      <c r="P112" s="414">
        <v>1.96</v>
      </c>
      <c r="Q112" s="350">
        <v>1.8</v>
      </c>
      <c r="R112" s="604"/>
      <c r="S112" s="419">
        <v>1.72</v>
      </c>
      <c r="T112" s="416">
        <v>1.68</v>
      </c>
      <c r="U112" s="420">
        <v>1.56</v>
      </c>
      <c r="V112" s="420">
        <v>1.32</v>
      </c>
      <c r="W112" s="420">
        <v>1.1000000000000001</v>
      </c>
      <c r="X112" s="420">
        <v>0.91</v>
      </c>
      <c r="Y112" s="420">
        <v>0.78</v>
      </c>
      <c r="Z112" s="420">
        <v>0.71</v>
      </c>
      <c r="AA112" s="416">
        <v>0.7</v>
      </c>
      <c r="AB112" s="420">
        <v>0.69</v>
      </c>
      <c r="AC112" s="420">
        <v>0.66500000000000004</v>
      </c>
      <c r="AD112" s="420">
        <v>0.625</v>
      </c>
      <c r="AE112" s="417">
        <f t="shared" si="50"/>
        <v>60.78</v>
      </c>
      <c r="AF112" s="710">
        <f t="shared" si="78"/>
        <v>8.4000000000000075</v>
      </c>
      <c r="AG112" s="710">
        <f t="shared" si="79"/>
        <v>8.2251082251082241</v>
      </c>
      <c r="AH112" s="710">
        <f t="shared" si="80"/>
        <v>7.9439252336448662</v>
      </c>
      <c r="AI112" s="710">
        <f t="shared" si="81"/>
        <v>3.8834951456310662</v>
      </c>
      <c r="AJ112" s="710">
        <f t="shared" si="82"/>
        <v>8.9947089947090006</v>
      </c>
      <c r="AK112" s="710">
        <f t="shared" si="83"/>
        <v>15.243902439024382</v>
      </c>
      <c r="AL112" s="710">
        <f t="shared" si="84"/>
        <v>5.8064516129032073</v>
      </c>
      <c r="AM112" s="710">
        <f t="shared" si="85"/>
        <v>0.64935064935065512</v>
      </c>
      <c r="AN112" s="710">
        <f t="shared" si="86"/>
        <v>4.7619047619047672</v>
      </c>
      <c r="AO112" s="710">
        <f t="shared" si="87"/>
        <v>13.076923076923075</v>
      </c>
      <c r="AP112" s="710">
        <f t="shared" si="88"/>
        <v>11.111111111111116</v>
      </c>
      <c r="AQ112" s="710">
        <f t="shared" si="62"/>
        <v>19.387755102040806</v>
      </c>
      <c r="AR112" s="710">
        <f t="shared" si="63"/>
        <v>8.8888888888888786</v>
      </c>
      <c r="AS112" s="710">
        <f t="shared" si="64"/>
        <v>4.6511627906976827</v>
      </c>
      <c r="AT112" s="710">
        <f t="shared" si="89"/>
        <v>2.3809523809523725</v>
      </c>
      <c r="AU112" s="710">
        <f t="shared" si="90"/>
        <v>7.6923076923076872</v>
      </c>
      <c r="AV112" s="710">
        <f t="shared" si="91"/>
        <v>18.181818181818187</v>
      </c>
      <c r="AW112" s="710">
        <f t="shared" si="92"/>
        <v>19.999999999999996</v>
      </c>
      <c r="AX112" s="710">
        <f t="shared" si="93"/>
        <v>20.879120879120894</v>
      </c>
      <c r="AY112" s="710">
        <f t="shared" si="94"/>
        <v>16.666666666666675</v>
      </c>
      <c r="AZ112" s="710">
        <f t="shared" si="95"/>
        <v>9.8591549295774747</v>
      </c>
      <c r="BA112" s="710">
        <f t="shared" si="96"/>
        <v>1.4285714285714235</v>
      </c>
      <c r="BB112" s="710">
        <f t="shared" si="97"/>
        <v>1.449275362318847</v>
      </c>
      <c r="BC112" s="710">
        <f t="shared" si="98"/>
        <v>3.7593984962405846</v>
      </c>
      <c r="BD112" s="710">
        <f t="shared" si="99"/>
        <v>6.4000000000000057</v>
      </c>
      <c r="BE112" s="710">
        <f t="shared" si="76"/>
        <v>9.188878161980476</v>
      </c>
      <c r="BF112" s="175">
        <f t="shared" si="77"/>
        <v>6.1649939895704433</v>
      </c>
    </row>
    <row r="113" spans="1:58" ht="11.25" customHeight="1" x14ac:dyDescent="0.25">
      <c r="A113" s="52" t="s">
        <v>482</v>
      </c>
      <c r="B113" s="28" t="s">
        <v>483</v>
      </c>
      <c r="C113" s="414">
        <v>3.54</v>
      </c>
      <c r="D113" s="414">
        <v>3.38</v>
      </c>
      <c r="E113" s="414">
        <v>3.26</v>
      </c>
      <c r="F113" s="414">
        <v>3.16</v>
      </c>
      <c r="G113" s="414">
        <v>3.06</v>
      </c>
      <c r="H113" s="414">
        <v>2.96</v>
      </c>
      <c r="I113" s="351">
        <v>2.88</v>
      </c>
      <c r="J113" s="351">
        <v>2.8</v>
      </c>
      <c r="K113" s="359">
        <v>2.72</v>
      </c>
      <c r="L113" s="359">
        <v>2.64</v>
      </c>
      <c r="M113" s="359">
        <v>2.56</v>
      </c>
      <c r="N113" s="359">
        <v>2</v>
      </c>
      <c r="O113" s="654"/>
      <c r="P113" s="359">
        <v>1.92</v>
      </c>
      <c r="Q113" s="355">
        <v>1.36</v>
      </c>
      <c r="R113" s="654"/>
      <c r="S113" s="356">
        <v>1.28</v>
      </c>
      <c r="T113" s="361">
        <v>1.1499999999999999</v>
      </c>
      <c r="U113" s="361">
        <v>1.0900000000000001</v>
      </c>
      <c r="V113" s="361">
        <v>1.04</v>
      </c>
      <c r="W113" s="361">
        <v>0.96</v>
      </c>
      <c r="X113" s="361">
        <v>0.88</v>
      </c>
      <c r="Y113" s="361">
        <v>0.8</v>
      </c>
      <c r="Z113" s="361">
        <v>0.74</v>
      </c>
      <c r="AA113" s="361">
        <v>0.68</v>
      </c>
      <c r="AB113" s="361">
        <v>0.56000000000000005</v>
      </c>
      <c r="AC113" s="361">
        <v>0.48</v>
      </c>
      <c r="AD113" s="361">
        <v>0.4</v>
      </c>
      <c r="AE113" s="417">
        <f t="shared" si="50"/>
        <v>48.300000000000004</v>
      </c>
      <c r="AF113" s="710">
        <f t="shared" si="78"/>
        <v>4.7337278106508895</v>
      </c>
      <c r="AG113" s="710">
        <f t="shared" si="79"/>
        <v>3.6809815950920255</v>
      </c>
      <c r="AH113" s="710">
        <f t="shared" si="80"/>
        <v>3.1645569620253111</v>
      </c>
      <c r="AI113" s="710">
        <f t="shared" si="81"/>
        <v>3.2679738562091609</v>
      </c>
      <c r="AJ113" s="710">
        <f t="shared" si="82"/>
        <v>3.3783783783783772</v>
      </c>
      <c r="AK113" s="710">
        <f t="shared" si="83"/>
        <v>2.7777777777777901</v>
      </c>
      <c r="AL113" s="710">
        <f t="shared" si="84"/>
        <v>2.8571428571428692</v>
      </c>
      <c r="AM113" s="710">
        <f t="shared" si="85"/>
        <v>2.9411764705882248</v>
      </c>
      <c r="AN113" s="710">
        <f t="shared" si="86"/>
        <v>3.0303030303030276</v>
      </c>
      <c r="AO113" s="710">
        <f t="shared" si="87"/>
        <v>3.125</v>
      </c>
      <c r="AP113" s="710">
        <f t="shared" si="88"/>
        <v>28.000000000000004</v>
      </c>
      <c r="AQ113" s="710">
        <f t="shared" si="62"/>
        <v>4.1666666666666741</v>
      </c>
      <c r="AR113" s="710">
        <f t="shared" si="63"/>
        <v>41.176470588235283</v>
      </c>
      <c r="AS113" s="710">
        <f t="shared" si="64"/>
        <v>6.25</v>
      </c>
      <c r="AT113" s="710">
        <f t="shared" si="89"/>
        <v>11.304347826086957</v>
      </c>
      <c r="AU113" s="710">
        <f t="shared" si="90"/>
        <v>5.504587155963292</v>
      </c>
      <c r="AV113" s="710">
        <f t="shared" si="91"/>
        <v>4.8076923076923128</v>
      </c>
      <c r="AW113" s="710">
        <f t="shared" si="92"/>
        <v>8.3333333333333481</v>
      </c>
      <c r="AX113" s="710">
        <f t="shared" si="93"/>
        <v>9.0909090909090828</v>
      </c>
      <c r="AY113" s="710">
        <f t="shared" si="94"/>
        <v>9.9999999999999858</v>
      </c>
      <c r="AZ113" s="710">
        <f t="shared" si="95"/>
        <v>8.1081081081081141</v>
      </c>
      <c r="BA113" s="710">
        <f t="shared" si="96"/>
        <v>8.8235294117646959</v>
      </c>
      <c r="BB113" s="710">
        <f t="shared" si="97"/>
        <v>21.42857142857142</v>
      </c>
      <c r="BC113" s="710">
        <f t="shared" si="98"/>
        <v>16.666666666666675</v>
      </c>
      <c r="BD113" s="710">
        <f t="shared" si="99"/>
        <v>19.999999999999996</v>
      </c>
      <c r="BE113" s="710">
        <f t="shared" si="76"/>
        <v>9.4647160528866205</v>
      </c>
      <c r="BF113" s="175">
        <f t="shared" si="77"/>
        <v>9.4025636646190449</v>
      </c>
    </row>
    <row r="114" spans="1:58" ht="11.25" customHeight="1" x14ac:dyDescent="0.25">
      <c r="A114" s="693" t="s">
        <v>3953</v>
      </c>
      <c r="B114" s="48" t="s">
        <v>3946</v>
      </c>
      <c r="C114" s="414">
        <v>0.45</v>
      </c>
      <c r="D114" s="414">
        <v>0.44</v>
      </c>
      <c r="E114" s="414">
        <v>0.43</v>
      </c>
      <c r="F114" s="414">
        <v>0.41</v>
      </c>
      <c r="G114" s="414">
        <v>0.4</v>
      </c>
      <c r="H114" s="414">
        <v>0.3</v>
      </c>
      <c r="I114" s="351">
        <v>0.2</v>
      </c>
      <c r="J114" s="351">
        <v>0.1</v>
      </c>
      <c r="K114" s="385">
        <v>0</v>
      </c>
      <c r="L114" s="385">
        <v>0</v>
      </c>
      <c r="M114" s="385">
        <v>0</v>
      </c>
      <c r="N114" s="385">
        <v>0</v>
      </c>
      <c r="O114" s="727"/>
      <c r="P114" s="385">
        <v>0</v>
      </c>
      <c r="Q114" s="712">
        <v>0</v>
      </c>
      <c r="R114" s="727"/>
      <c r="S114" s="712">
        <v>0</v>
      </c>
      <c r="T114" s="732">
        <v>0.24380000000000002</v>
      </c>
      <c r="U114" s="349">
        <v>0.38749999999999996</v>
      </c>
      <c r="V114" s="349">
        <v>0.35500000000000004</v>
      </c>
      <c r="W114" s="349">
        <v>0.315</v>
      </c>
      <c r="X114" s="349">
        <v>0.27600000000000002</v>
      </c>
      <c r="Y114" s="349">
        <v>0.24399999999999999</v>
      </c>
      <c r="Z114" s="349">
        <v>0.20640000000000003</v>
      </c>
      <c r="AA114" s="349">
        <v>0.16639999999999999</v>
      </c>
      <c r="AB114" s="349">
        <v>0.15359999999999999</v>
      </c>
      <c r="AC114" s="349">
        <v>0.10879999999999999</v>
      </c>
      <c r="AD114" s="349">
        <v>7.3599999999999999E-2</v>
      </c>
      <c r="AE114" s="417">
        <f t="shared" si="50"/>
        <v>5.2600999999999996</v>
      </c>
      <c r="AF114" s="710">
        <f t="shared" si="78"/>
        <v>2.2727272727272707</v>
      </c>
      <c r="AG114" s="710">
        <f t="shared" si="79"/>
        <v>2.3255813953488413</v>
      </c>
      <c r="AH114" s="710">
        <f t="shared" si="80"/>
        <v>4.8780487804878092</v>
      </c>
      <c r="AI114" s="710">
        <f t="shared" si="81"/>
        <v>2.4999999999999911</v>
      </c>
      <c r="AJ114" s="710">
        <f t="shared" si="82"/>
        <v>33.33333333333335</v>
      </c>
      <c r="AK114" s="710">
        <f t="shared" si="83"/>
        <v>49.999999999999979</v>
      </c>
      <c r="AL114" s="710">
        <f t="shared" si="84"/>
        <v>100</v>
      </c>
      <c r="AM114" s="710" t="str">
        <f t="shared" si="85"/>
        <v>n/a</v>
      </c>
      <c r="AN114" s="710" t="str">
        <f t="shared" si="86"/>
        <v>n/a</v>
      </c>
      <c r="AO114" s="710" t="str">
        <f t="shared" si="87"/>
        <v>n/a</v>
      </c>
      <c r="AP114" s="710" t="str">
        <f t="shared" si="88"/>
        <v>n/a</v>
      </c>
      <c r="AQ114" s="710" t="str">
        <f t="shared" si="62"/>
        <v>n/a</v>
      </c>
      <c r="AR114" s="710" t="str">
        <f t="shared" si="63"/>
        <v>n/a</v>
      </c>
      <c r="AS114" s="710" t="str">
        <f t="shared" si="64"/>
        <v>n/a</v>
      </c>
      <c r="AT114" s="710">
        <f t="shared" si="89"/>
        <v>-100</v>
      </c>
      <c r="AU114" s="710">
        <f t="shared" si="90"/>
        <v>-37.08387096774193</v>
      </c>
      <c r="AV114" s="710">
        <f t="shared" si="91"/>
        <v>9.1549295774647543</v>
      </c>
      <c r="AW114" s="710">
        <f t="shared" si="92"/>
        <v>12.698412698412721</v>
      </c>
      <c r="AX114" s="710">
        <f t="shared" si="93"/>
        <v>14.130434782608692</v>
      </c>
      <c r="AY114" s="710">
        <f t="shared" si="94"/>
        <v>13.11475409836067</v>
      </c>
      <c r="AZ114" s="710">
        <f t="shared" si="95"/>
        <v>18.217054263565878</v>
      </c>
      <c r="BA114" s="710">
        <f t="shared" si="96"/>
        <v>24.038461538461565</v>
      </c>
      <c r="BB114" s="710">
        <f t="shared" si="97"/>
        <v>8.3333333333333481</v>
      </c>
      <c r="BC114" s="710">
        <f t="shared" si="98"/>
        <v>41.176470588235283</v>
      </c>
      <c r="BD114" s="710">
        <f t="shared" si="99"/>
        <v>47.826086956521728</v>
      </c>
      <c r="BE114" s="710">
        <f t="shared" si="76"/>
        <v>13.717542091728886</v>
      </c>
      <c r="BF114" s="175">
        <f t="shared" si="77"/>
        <v>40.013662465604604</v>
      </c>
    </row>
    <row r="115" spans="1:58" ht="11.25" customHeight="1" x14ac:dyDescent="0.25">
      <c r="A115" s="29" t="s">
        <v>976</v>
      </c>
      <c r="B115" s="17" t="s">
        <v>977</v>
      </c>
      <c r="C115" s="414">
        <v>2.36</v>
      </c>
      <c r="D115" s="414">
        <v>2.1</v>
      </c>
      <c r="E115" s="414">
        <v>1.96</v>
      </c>
      <c r="F115" s="414">
        <v>1.8</v>
      </c>
      <c r="G115" s="414">
        <v>1.56</v>
      </c>
      <c r="H115" s="414">
        <v>1.34</v>
      </c>
      <c r="I115" s="351">
        <v>1.1599999999999999</v>
      </c>
      <c r="J115" s="351">
        <v>1.04</v>
      </c>
      <c r="K115" s="414">
        <v>0.96</v>
      </c>
      <c r="L115" s="414">
        <v>0.88</v>
      </c>
      <c r="M115" s="414">
        <v>0.78</v>
      </c>
      <c r="N115" s="414">
        <v>0.66</v>
      </c>
      <c r="O115" s="604"/>
      <c r="P115" s="414">
        <v>0.54</v>
      </c>
      <c r="Q115" s="350">
        <v>0.44</v>
      </c>
      <c r="R115" s="604"/>
      <c r="S115" s="419">
        <v>0.2</v>
      </c>
      <c r="T115" s="416">
        <v>0</v>
      </c>
      <c r="U115" s="416">
        <v>0</v>
      </c>
      <c r="V115" s="416">
        <v>0</v>
      </c>
      <c r="W115" s="416">
        <v>0</v>
      </c>
      <c r="X115" s="416">
        <v>0</v>
      </c>
      <c r="Y115" s="416">
        <v>0</v>
      </c>
      <c r="Z115" s="416">
        <v>0</v>
      </c>
      <c r="AA115" s="416">
        <v>0</v>
      </c>
      <c r="AB115" s="416">
        <v>0</v>
      </c>
      <c r="AC115" s="416">
        <v>0</v>
      </c>
      <c r="AD115" s="416">
        <v>0</v>
      </c>
      <c r="AE115" s="417">
        <f t="shared" si="50"/>
        <v>17.78</v>
      </c>
      <c r="AF115" s="710">
        <f t="shared" si="78"/>
        <v>12.380952380952381</v>
      </c>
      <c r="AG115" s="710">
        <f t="shared" si="79"/>
        <v>7.1428571428571397</v>
      </c>
      <c r="AH115" s="710">
        <f t="shared" si="80"/>
        <v>8.8888888888888786</v>
      </c>
      <c r="AI115" s="710">
        <f t="shared" si="81"/>
        <v>15.384615384615374</v>
      </c>
      <c r="AJ115" s="710">
        <f t="shared" si="82"/>
        <v>16.417910447761198</v>
      </c>
      <c r="AK115" s="710">
        <f t="shared" si="83"/>
        <v>15.517241379310365</v>
      </c>
      <c r="AL115" s="710">
        <f t="shared" si="84"/>
        <v>11.538461538461519</v>
      </c>
      <c r="AM115" s="710">
        <f t="shared" si="85"/>
        <v>8.3333333333333481</v>
      </c>
      <c r="AN115" s="710">
        <f t="shared" si="86"/>
        <v>9.0909090909090828</v>
      </c>
      <c r="AO115" s="710">
        <f t="shared" si="87"/>
        <v>12.820512820512819</v>
      </c>
      <c r="AP115" s="710">
        <f t="shared" si="88"/>
        <v>18.181818181818187</v>
      </c>
      <c r="AQ115" s="710">
        <f t="shared" si="62"/>
        <v>22.222222222222211</v>
      </c>
      <c r="AR115" s="710">
        <f t="shared" si="63"/>
        <v>22.72727272727273</v>
      </c>
      <c r="AS115" s="710">
        <f t="shared" si="64"/>
        <v>119.99999999999997</v>
      </c>
      <c r="AT115" s="710" t="str">
        <f t="shared" si="89"/>
        <v>n/a</v>
      </c>
      <c r="AU115" s="710" t="str">
        <f t="shared" si="90"/>
        <v>n/a</v>
      </c>
      <c r="AV115" s="710" t="str">
        <f t="shared" si="91"/>
        <v>n/a</v>
      </c>
      <c r="AW115" s="710" t="str">
        <f t="shared" si="92"/>
        <v>n/a</v>
      </c>
      <c r="AX115" s="710" t="str">
        <f t="shared" si="93"/>
        <v>n/a</v>
      </c>
      <c r="AY115" s="710" t="str">
        <f t="shared" si="94"/>
        <v>n/a</v>
      </c>
      <c r="AZ115" s="710" t="str">
        <f t="shared" si="95"/>
        <v>n/a</v>
      </c>
      <c r="BA115" s="710" t="str">
        <f t="shared" si="96"/>
        <v>n/a</v>
      </c>
      <c r="BB115" s="710" t="str">
        <f t="shared" si="97"/>
        <v>n/a</v>
      </c>
      <c r="BC115" s="710" t="str">
        <f t="shared" si="98"/>
        <v>n/a</v>
      </c>
      <c r="BD115" s="710" t="str">
        <f t="shared" si="99"/>
        <v>n/a</v>
      </c>
      <c r="BE115" s="710">
        <f t="shared" si="76"/>
        <v>21.474785395636797</v>
      </c>
      <c r="BF115" s="175">
        <f t="shared" si="77"/>
        <v>28.775704623327641</v>
      </c>
    </row>
    <row r="116" spans="1:58" ht="11.25" customHeight="1" x14ac:dyDescent="0.25">
      <c r="A116" s="29" t="s">
        <v>190</v>
      </c>
      <c r="B116" s="17" t="s">
        <v>191</v>
      </c>
      <c r="C116" s="414">
        <v>1.0285714285714287</v>
      </c>
      <c r="D116" s="414">
        <v>0.97959183673469397</v>
      </c>
      <c r="E116" s="414">
        <v>0.91566785444336452</v>
      </c>
      <c r="F116" s="414">
        <v>0.86383759853147624</v>
      </c>
      <c r="G116" s="414">
        <v>0.84620825978593561</v>
      </c>
      <c r="H116" s="414">
        <v>0.77606401250209256</v>
      </c>
      <c r="I116" s="351">
        <v>0.63622900030696561</v>
      </c>
      <c r="J116" s="351">
        <v>0.58014802459601744</v>
      </c>
      <c r="K116" s="414">
        <v>0.55252192818668333</v>
      </c>
      <c r="L116" s="414">
        <v>0.50115367635980335</v>
      </c>
      <c r="M116" s="414">
        <v>0.45456115769596683</v>
      </c>
      <c r="N116" s="414">
        <v>0.41230036979225981</v>
      </c>
      <c r="O116" s="34">
        <v>0</v>
      </c>
      <c r="P116" s="414">
        <v>0.40139295260198854</v>
      </c>
      <c r="Q116" s="350">
        <v>0.36407524045531836</v>
      </c>
      <c r="R116" s="34">
        <v>0</v>
      </c>
      <c r="S116" s="350">
        <v>0.33740582276249553</v>
      </c>
      <c r="T116" s="372">
        <v>0.32817587624315669</v>
      </c>
      <c r="U116" s="420">
        <v>0.31006791028264996</v>
      </c>
      <c r="V116" s="420">
        <v>0.28124073495024932</v>
      </c>
      <c r="W116" s="420">
        <v>0.24999176440022161</v>
      </c>
      <c r="X116" s="420">
        <v>0.22212235070962352</v>
      </c>
      <c r="Y116" s="420">
        <v>0.20273071691751357</v>
      </c>
      <c r="Z116" s="420">
        <v>0.16369560993339596</v>
      </c>
      <c r="AA116" s="420">
        <v>0.12991715074079049</v>
      </c>
      <c r="AB116" s="420">
        <v>0.12182707175693172</v>
      </c>
      <c r="AC116" s="420">
        <v>0.1123999769185977</v>
      </c>
      <c r="AD116" s="420">
        <v>0.1035944487729011</v>
      </c>
      <c r="AE116" s="417">
        <f t="shared" si="50"/>
        <v>11.875492774952518</v>
      </c>
      <c r="AF116" s="710">
        <f t="shared" si="78"/>
        <v>5.0000000000000044</v>
      </c>
      <c r="AG116" s="710">
        <f t="shared" si="79"/>
        <v>6.9811320754717299</v>
      </c>
      <c r="AH116" s="710">
        <f t="shared" si="80"/>
        <v>5.9999999999999609</v>
      </c>
      <c r="AI116" s="710">
        <f t="shared" si="81"/>
        <v>2.0833333333333703</v>
      </c>
      <c r="AJ116" s="710">
        <f t="shared" si="82"/>
        <v>9.0384615384615508</v>
      </c>
      <c r="AK116" s="710">
        <f t="shared" si="83"/>
        <v>21.978723404255351</v>
      </c>
      <c r="AL116" s="710">
        <f t="shared" si="84"/>
        <v>9.6666666666666465</v>
      </c>
      <c r="AM116" s="710">
        <f t="shared" si="85"/>
        <v>4.9999999999999822</v>
      </c>
      <c r="AN116" s="710">
        <f t="shared" si="86"/>
        <v>10.250000000000025</v>
      </c>
      <c r="AO116" s="710">
        <f t="shared" si="87"/>
        <v>10.249999999999982</v>
      </c>
      <c r="AP116" s="710">
        <f t="shared" si="88"/>
        <v>10.250000000000092</v>
      </c>
      <c r="AQ116" s="710">
        <f t="shared" si="62"/>
        <v>2.7173913043477826</v>
      </c>
      <c r="AR116" s="710">
        <f t="shared" si="63"/>
        <v>10.250000000000004</v>
      </c>
      <c r="AS116" s="710">
        <f t="shared" si="64"/>
        <v>7.9042553191489562</v>
      </c>
      <c r="AT116" s="710">
        <f t="shared" ref="AT116:BA116" si="100">IF(ISERROR((U116/V116-1)*100),"n/a",(U116/V116-1)*100)</f>
        <v>10.250000000000025</v>
      </c>
      <c r="AU116" s="710">
        <f t="shared" si="100"/>
        <v>12.5</v>
      </c>
      <c r="AV116" s="710">
        <f t="shared" si="100"/>
        <v>12.546875000000002</v>
      </c>
      <c r="AW116" s="710">
        <f t="shared" si="100"/>
        <v>9.565217391304337</v>
      </c>
      <c r="AX116" s="710">
        <f t="shared" si="100"/>
        <v>23.846153846153918</v>
      </c>
      <c r="AY116" s="710">
        <f t="shared" si="100"/>
        <v>25.999999999999957</v>
      </c>
      <c r="AZ116" s="710">
        <f t="shared" si="100"/>
        <v>6.6406250000000222</v>
      </c>
      <c r="BA116" s="710">
        <f t="shared" si="100"/>
        <v>8.3870967741935587</v>
      </c>
      <c r="BB116" s="710" t="str">
        <f>IF(ISERROR((AC116/#REF!-1)*100),"n/a",(AC116/#REF!-1)*100)</f>
        <v>n/a</v>
      </c>
      <c r="BC116" s="710" t="str">
        <f>IF(ISERROR((#REF!/#REF!-1)*100),"n/a",(#REF!/#REF!-1)*100)</f>
        <v>n/a</v>
      </c>
      <c r="BD116" s="710">
        <f t="shared" ref="BD116:BD179" si="101">IF(ISERROR((AC116/AD116-1)*100),"n/a",(AC116/AD116-1)*100)</f>
        <v>8.4999999999999964</v>
      </c>
      <c r="BE116" s="710">
        <f t="shared" si="76"/>
        <v>10.243736158840754</v>
      </c>
      <c r="BF116" s="175">
        <f t="shared" si="77"/>
        <v>6.088236664519119</v>
      </c>
    </row>
    <row r="117" spans="1:58" ht="11.25" customHeight="1" x14ac:dyDescent="0.25">
      <c r="A117" s="80" t="s">
        <v>965</v>
      </c>
      <c r="B117" s="48" t="s">
        <v>966</v>
      </c>
      <c r="C117" s="414">
        <v>1.69</v>
      </c>
      <c r="D117" s="414">
        <v>1.57</v>
      </c>
      <c r="E117" s="414">
        <v>1.48</v>
      </c>
      <c r="F117" s="414">
        <v>1.42</v>
      </c>
      <c r="G117" s="414">
        <v>1.4</v>
      </c>
      <c r="H117" s="414">
        <v>1.38</v>
      </c>
      <c r="I117" s="351">
        <v>1.3049999999999999</v>
      </c>
      <c r="J117" s="351">
        <v>1.2450000000000001</v>
      </c>
      <c r="K117" s="344">
        <v>1.1200000000000001</v>
      </c>
      <c r="L117" s="345">
        <v>0.88</v>
      </c>
      <c r="M117" s="344">
        <v>0.86</v>
      </c>
      <c r="N117" s="345">
        <v>0.8</v>
      </c>
      <c r="O117" s="644"/>
      <c r="P117" s="344">
        <v>0.78</v>
      </c>
      <c r="Q117" s="346">
        <v>0.72</v>
      </c>
      <c r="R117" s="644"/>
      <c r="S117" s="354">
        <v>0.72</v>
      </c>
      <c r="T117" s="348">
        <v>0.72</v>
      </c>
      <c r="U117" s="348">
        <v>0.72</v>
      </c>
      <c r="V117" s="348">
        <v>0.72</v>
      </c>
      <c r="W117" s="349">
        <v>0.66</v>
      </c>
      <c r="X117" s="348">
        <v>0.64</v>
      </c>
      <c r="Y117" s="349">
        <v>0.61</v>
      </c>
      <c r="Z117" s="349">
        <v>0.56000000000000005</v>
      </c>
      <c r="AA117" s="348">
        <v>0.52</v>
      </c>
      <c r="AB117" s="349">
        <v>0.5</v>
      </c>
      <c r="AC117" s="348">
        <v>0.44</v>
      </c>
      <c r="AD117" s="348">
        <v>0.44</v>
      </c>
      <c r="AE117" s="417">
        <f t="shared" si="50"/>
        <v>23.9</v>
      </c>
      <c r="AF117" s="710">
        <f t="shared" si="78"/>
        <v>7.6433121019108263</v>
      </c>
      <c r="AG117" s="710">
        <f t="shared" si="79"/>
        <v>6.0810810810810967</v>
      </c>
      <c r="AH117" s="710">
        <f t="shared" si="80"/>
        <v>4.2253521126760507</v>
      </c>
      <c r="AI117" s="710">
        <f t="shared" si="81"/>
        <v>1.4285714285714235</v>
      </c>
      <c r="AJ117" s="710">
        <f t="shared" si="82"/>
        <v>1.449275362318847</v>
      </c>
      <c r="AK117" s="710">
        <f t="shared" si="83"/>
        <v>5.7471264367816133</v>
      </c>
      <c r="AL117" s="710">
        <f t="shared" si="84"/>
        <v>4.8192771084337283</v>
      </c>
      <c r="AM117" s="710">
        <f t="shared" si="85"/>
        <v>11.160714285714279</v>
      </c>
      <c r="AN117" s="710">
        <f t="shared" si="86"/>
        <v>27.272727272727295</v>
      </c>
      <c r="AO117" s="710">
        <f t="shared" si="87"/>
        <v>2.3255813953488413</v>
      </c>
      <c r="AP117" s="710">
        <f t="shared" si="88"/>
        <v>7.4999999999999956</v>
      </c>
      <c r="AQ117" s="710">
        <f t="shared" si="62"/>
        <v>2.5641025641025772</v>
      </c>
      <c r="AR117" s="710">
        <f t="shared" si="63"/>
        <v>8.3333333333333481</v>
      </c>
      <c r="AS117" s="710">
        <f t="shared" si="64"/>
        <v>0</v>
      </c>
      <c r="AT117" s="710">
        <f t="shared" ref="AT117:AT180" si="102">IF(ISERROR((S117/T117-1)*100),"n/a",(S117/T117-1)*100)</f>
        <v>0</v>
      </c>
      <c r="AU117" s="710">
        <f t="shared" ref="AU117:AU180" si="103">IF(ISERROR((T117/U117-1)*100),"n/a",(T117/U117-1)*100)</f>
        <v>0</v>
      </c>
      <c r="AV117" s="710">
        <f t="shared" ref="AV117:AV180" si="104">IF(ISERROR((U117/V117-1)*100),"n/a",(U117/V117-1)*100)</f>
        <v>0</v>
      </c>
      <c r="AW117" s="710">
        <f t="shared" ref="AW117:AW180" si="105">IF(ISERROR((V117/W117-1)*100),"n/a",(V117/W117-1)*100)</f>
        <v>9.0909090909090828</v>
      </c>
      <c r="AX117" s="710">
        <f t="shared" ref="AX117:AX180" si="106">IF(ISERROR((W117/X117-1)*100),"n/a",(W117/X117-1)*100)</f>
        <v>3.125</v>
      </c>
      <c r="AY117" s="710">
        <f t="shared" ref="AY117:AY180" si="107">IF(ISERROR((X117/Y117-1)*100),"n/a",(X117/Y117-1)*100)</f>
        <v>4.9180327868852514</v>
      </c>
      <c r="AZ117" s="710">
        <f t="shared" ref="AZ117:AZ180" si="108">IF(ISERROR((Y117/Z117-1)*100),"n/a",(Y117/Z117-1)*100)</f>
        <v>8.9285714285714199</v>
      </c>
      <c r="BA117" s="710">
        <f t="shared" ref="BA117:BA180" si="109">IF(ISERROR((Z117/AA117-1)*100),"n/a",(Z117/AA117-1)*100)</f>
        <v>7.6923076923077094</v>
      </c>
      <c r="BB117" s="710">
        <f t="shared" ref="BB117:BB180" si="110">IF(ISERROR((AA117/AB117-1)*100),"n/a",(AA117/AB117-1)*100)</f>
        <v>4.0000000000000036</v>
      </c>
      <c r="BC117" s="710">
        <f t="shared" ref="BC117:BC180" si="111">IF(ISERROR((AB117/AC117-1)*100),"n/a",(AB117/AC117-1)*100)</f>
        <v>13.636363636363647</v>
      </c>
      <c r="BD117" s="710">
        <f t="shared" si="101"/>
        <v>0</v>
      </c>
      <c r="BE117" s="710">
        <f t="shared" si="76"/>
        <v>5.6776655647214822</v>
      </c>
      <c r="BF117" s="175">
        <f t="shared" si="77"/>
        <v>5.8851211049610468</v>
      </c>
    </row>
    <row r="118" spans="1:58" ht="11.25" customHeight="1" x14ac:dyDescent="0.25">
      <c r="A118" s="29" t="s">
        <v>193</v>
      </c>
      <c r="B118" s="17" t="s">
        <v>194</v>
      </c>
      <c r="C118" s="414">
        <v>1.81</v>
      </c>
      <c r="D118" s="414">
        <v>1.77</v>
      </c>
      <c r="E118" s="414">
        <v>1.73</v>
      </c>
      <c r="F118" s="414">
        <v>1.69</v>
      </c>
      <c r="G118" s="414">
        <v>1.65</v>
      </c>
      <c r="H118" s="414">
        <v>1.55</v>
      </c>
      <c r="I118" s="351">
        <v>1.4</v>
      </c>
      <c r="J118" s="365">
        <v>1.3</v>
      </c>
      <c r="K118" s="414">
        <v>1.25</v>
      </c>
      <c r="L118" s="414">
        <v>1.22</v>
      </c>
      <c r="M118" s="414">
        <v>1.1399999999999999</v>
      </c>
      <c r="N118" s="414">
        <v>1.1000000000000001</v>
      </c>
      <c r="O118" s="604"/>
      <c r="P118" s="414">
        <v>1.06</v>
      </c>
      <c r="Q118" s="350">
        <v>1</v>
      </c>
      <c r="R118" s="604"/>
      <c r="S118" s="419">
        <v>0.92</v>
      </c>
      <c r="T118" s="416">
        <v>0.88</v>
      </c>
      <c r="U118" s="420">
        <v>0.85</v>
      </c>
      <c r="V118" s="420">
        <v>0.81</v>
      </c>
      <c r="W118" s="420">
        <v>0.77</v>
      </c>
      <c r="X118" s="420">
        <v>0.73</v>
      </c>
      <c r="Y118" s="420">
        <v>0.66</v>
      </c>
      <c r="Z118" s="420">
        <v>0.59499999999999997</v>
      </c>
      <c r="AA118" s="420">
        <v>0.55000000000000004</v>
      </c>
      <c r="AB118" s="416">
        <v>0.54</v>
      </c>
      <c r="AC118" s="420">
        <v>0.51</v>
      </c>
      <c r="AD118" s="420">
        <v>0.47</v>
      </c>
      <c r="AE118" s="417">
        <f t="shared" si="50"/>
        <v>27.955000000000002</v>
      </c>
      <c r="AF118" s="710">
        <f t="shared" si="78"/>
        <v>2.2598870056497189</v>
      </c>
      <c r="AG118" s="710">
        <f t="shared" si="79"/>
        <v>2.3121387283236983</v>
      </c>
      <c r="AH118" s="710">
        <f t="shared" si="80"/>
        <v>2.3668639053254559</v>
      </c>
      <c r="AI118" s="710">
        <f t="shared" si="81"/>
        <v>2.4242424242424176</v>
      </c>
      <c r="AJ118" s="710">
        <f t="shared" si="82"/>
        <v>6.4516129032258007</v>
      </c>
      <c r="AK118" s="710">
        <f t="shared" si="83"/>
        <v>10.714285714285721</v>
      </c>
      <c r="AL118" s="710">
        <f t="shared" si="84"/>
        <v>7.6923076923076872</v>
      </c>
      <c r="AM118" s="710">
        <f t="shared" si="85"/>
        <v>4.0000000000000036</v>
      </c>
      <c r="AN118" s="710">
        <f t="shared" si="86"/>
        <v>2.4590163934426146</v>
      </c>
      <c r="AO118" s="710">
        <f t="shared" si="87"/>
        <v>7.0175438596491224</v>
      </c>
      <c r="AP118" s="710">
        <f t="shared" si="88"/>
        <v>3.6363636363636154</v>
      </c>
      <c r="AQ118" s="710">
        <f t="shared" si="62"/>
        <v>3.7735849056603765</v>
      </c>
      <c r="AR118" s="710">
        <f t="shared" si="63"/>
        <v>6.0000000000000053</v>
      </c>
      <c r="AS118" s="710">
        <f t="shared" si="64"/>
        <v>8.6956521739130377</v>
      </c>
      <c r="AT118" s="710">
        <f t="shared" si="102"/>
        <v>4.5454545454545414</v>
      </c>
      <c r="AU118" s="710">
        <f t="shared" si="103"/>
        <v>3.529411764705892</v>
      </c>
      <c r="AV118" s="710">
        <f t="shared" si="104"/>
        <v>4.9382716049382713</v>
      </c>
      <c r="AW118" s="710">
        <f t="shared" si="105"/>
        <v>5.1948051948051965</v>
      </c>
      <c r="AX118" s="710">
        <f t="shared" si="106"/>
        <v>5.4794520547945202</v>
      </c>
      <c r="AY118" s="710">
        <f t="shared" si="107"/>
        <v>10.606060606060597</v>
      </c>
      <c r="AZ118" s="710">
        <f t="shared" si="108"/>
        <v>10.924369747899165</v>
      </c>
      <c r="BA118" s="710">
        <f t="shared" si="109"/>
        <v>8.1818181818181799</v>
      </c>
      <c r="BB118" s="710">
        <f t="shared" si="110"/>
        <v>1.8518518518518601</v>
      </c>
      <c r="BC118" s="710">
        <f t="shared" si="111"/>
        <v>5.8823529411764719</v>
      </c>
      <c r="BD118" s="710">
        <f t="shared" si="101"/>
        <v>8.5106382978723527</v>
      </c>
      <c r="BE118" s="710">
        <f t="shared" si="76"/>
        <v>5.5779194453506538</v>
      </c>
      <c r="BF118" s="175">
        <f t="shared" si="77"/>
        <v>2.8417508044291977</v>
      </c>
    </row>
    <row r="119" spans="1:58" ht="11.25" customHeight="1" x14ac:dyDescent="0.25">
      <c r="A119" s="29" t="s">
        <v>3243</v>
      </c>
      <c r="B119" s="17" t="s">
        <v>3244</v>
      </c>
      <c r="C119" s="414">
        <v>0.88</v>
      </c>
      <c r="D119" s="414">
        <v>0.76</v>
      </c>
      <c r="E119" s="414">
        <v>0.66</v>
      </c>
      <c r="F119" s="414">
        <v>0.62</v>
      </c>
      <c r="G119" s="414">
        <v>0.56999999999999995</v>
      </c>
      <c r="H119" s="414">
        <v>0.48</v>
      </c>
      <c r="I119" s="351">
        <v>0.32</v>
      </c>
      <c r="J119" s="351">
        <v>0.24</v>
      </c>
      <c r="K119" s="351">
        <v>0.17</v>
      </c>
      <c r="L119" s="351">
        <v>0.13</v>
      </c>
      <c r="M119" s="351">
        <v>0.09</v>
      </c>
      <c r="N119" s="351">
        <v>0</v>
      </c>
      <c r="O119" s="351"/>
      <c r="P119" s="351">
        <v>0</v>
      </c>
      <c r="Q119" s="419">
        <v>0.3</v>
      </c>
      <c r="R119" s="351"/>
      <c r="S119" s="419">
        <v>0.49</v>
      </c>
      <c r="T119" s="420">
        <v>0.76</v>
      </c>
      <c r="U119" s="420">
        <v>0.745</v>
      </c>
      <c r="V119" s="420">
        <v>0.71</v>
      </c>
      <c r="W119" s="420">
        <v>0.66249999999999998</v>
      </c>
      <c r="X119" s="420">
        <v>0.61850000000000005</v>
      </c>
      <c r="Y119" s="420">
        <v>0.58399999999999996</v>
      </c>
      <c r="Z119" s="420">
        <v>0.49759999999999999</v>
      </c>
      <c r="AA119" s="420">
        <v>0.40160000000000001</v>
      </c>
      <c r="AB119" s="420">
        <v>0.38080000000000003</v>
      </c>
      <c r="AC119" s="420">
        <v>0.3488</v>
      </c>
      <c r="AD119" s="420">
        <v>0.31519999999999998</v>
      </c>
      <c r="AE119" s="417">
        <f t="shared" si="50"/>
        <v>11.734000000000002</v>
      </c>
      <c r="AF119" s="710">
        <f t="shared" si="78"/>
        <v>15.789473684210531</v>
      </c>
      <c r="AG119" s="710">
        <f t="shared" si="79"/>
        <v>15.151515151515138</v>
      </c>
      <c r="AH119" s="710">
        <f t="shared" si="80"/>
        <v>6.4516129032258229</v>
      </c>
      <c r="AI119" s="710">
        <f t="shared" si="81"/>
        <v>8.7719298245614077</v>
      </c>
      <c r="AJ119" s="710">
        <f t="shared" si="82"/>
        <v>18.75</v>
      </c>
      <c r="AK119" s="710">
        <f t="shared" si="83"/>
        <v>50</v>
      </c>
      <c r="AL119" s="710">
        <f t="shared" si="84"/>
        <v>33.33333333333335</v>
      </c>
      <c r="AM119" s="710">
        <f t="shared" si="85"/>
        <v>41.176470588235283</v>
      </c>
      <c r="AN119" s="710">
        <f t="shared" si="86"/>
        <v>30.76923076923077</v>
      </c>
      <c r="AO119" s="710">
        <f t="shared" si="87"/>
        <v>44.444444444444464</v>
      </c>
      <c r="AP119" s="710" t="str">
        <f t="shared" si="88"/>
        <v>n/a</v>
      </c>
      <c r="AQ119" s="710" t="str">
        <f t="shared" si="62"/>
        <v>n/a</v>
      </c>
      <c r="AR119" s="710">
        <f t="shared" si="63"/>
        <v>-100</v>
      </c>
      <c r="AS119" s="710">
        <f t="shared" si="64"/>
        <v>-38.775510204081634</v>
      </c>
      <c r="AT119" s="710">
        <f t="shared" si="102"/>
        <v>-35.526315789473685</v>
      </c>
      <c r="AU119" s="710">
        <f t="shared" si="103"/>
        <v>2.0134228187919545</v>
      </c>
      <c r="AV119" s="710">
        <f t="shared" si="104"/>
        <v>4.929577464788748</v>
      </c>
      <c r="AW119" s="710">
        <f t="shared" si="105"/>
        <v>7.1698113207547154</v>
      </c>
      <c r="AX119" s="710">
        <f t="shared" si="106"/>
        <v>7.1139854486661047</v>
      </c>
      <c r="AY119" s="710">
        <f t="shared" si="107"/>
        <v>5.9075342465753522</v>
      </c>
      <c r="AZ119" s="710">
        <f t="shared" si="108"/>
        <v>17.363344051446951</v>
      </c>
      <c r="BA119" s="710">
        <f t="shared" si="109"/>
        <v>23.904382470119522</v>
      </c>
      <c r="BB119" s="710">
        <f t="shared" si="110"/>
        <v>5.4621848739495826</v>
      </c>
      <c r="BC119" s="710">
        <f t="shared" si="111"/>
        <v>9.1743119266055153</v>
      </c>
      <c r="BD119" s="710">
        <f t="shared" si="101"/>
        <v>10.659898477157359</v>
      </c>
      <c r="BE119" s="710">
        <f t="shared" si="76"/>
        <v>8.0015059914807516</v>
      </c>
      <c r="BF119" s="175">
        <f t="shared" si="77"/>
        <v>31.432894764444764</v>
      </c>
    </row>
    <row r="120" spans="1:58" ht="11.25" customHeight="1" x14ac:dyDescent="0.25">
      <c r="A120" s="29" t="s">
        <v>4967</v>
      </c>
      <c r="B120" s="17" t="s">
        <v>476</v>
      </c>
      <c r="C120" s="414">
        <v>1.76</v>
      </c>
      <c r="D120" s="414">
        <v>1.71</v>
      </c>
      <c r="E120" s="414">
        <v>1.67</v>
      </c>
      <c r="F120" s="414">
        <v>1.63</v>
      </c>
      <c r="G120" s="414">
        <v>1.59</v>
      </c>
      <c r="H120" s="414">
        <v>1.55</v>
      </c>
      <c r="I120" s="351">
        <v>1.51</v>
      </c>
      <c r="J120" s="351">
        <v>1.4699999999999998</v>
      </c>
      <c r="K120" s="414">
        <v>1.4350000000000001</v>
      </c>
      <c r="L120" s="414">
        <v>1.41</v>
      </c>
      <c r="M120" s="414">
        <v>1.375</v>
      </c>
      <c r="N120" s="414">
        <v>1.35</v>
      </c>
      <c r="O120" s="604"/>
      <c r="P120" s="414">
        <v>1.3</v>
      </c>
      <c r="Q120" s="350">
        <v>1.24</v>
      </c>
      <c r="R120" s="604"/>
      <c r="S120" s="419">
        <v>1.18</v>
      </c>
      <c r="T120" s="420">
        <v>1.03</v>
      </c>
      <c r="U120" s="420">
        <v>0.9</v>
      </c>
      <c r="V120" s="420">
        <v>0.82</v>
      </c>
      <c r="W120" s="420">
        <v>0.78</v>
      </c>
      <c r="X120" s="420">
        <v>0.74</v>
      </c>
      <c r="Y120" s="420">
        <v>0.7</v>
      </c>
      <c r="Z120" s="420">
        <v>0.66</v>
      </c>
      <c r="AA120" s="420">
        <v>0.63</v>
      </c>
      <c r="AB120" s="420">
        <v>0.59</v>
      </c>
      <c r="AC120" s="420">
        <v>0.56000000000000005</v>
      </c>
      <c r="AD120" s="420">
        <v>0.50600000000000001</v>
      </c>
      <c r="AE120" s="417">
        <f t="shared" si="50"/>
        <v>30.095999999999997</v>
      </c>
      <c r="AF120" s="710">
        <f t="shared" si="78"/>
        <v>2.9239766081871288</v>
      </c>
      <c r="AG120" s="710">
        <f t="shared" si="79"/>
        <v>2.39520958083832</v>
      </c>
      <c r="AH120" s="710">
        <f t="shared" si="80"/>
        <v>2.4539877300613577</v>
      </c>
      <c r="AI120" s="710">
        <f t="shared" si="81"/>
        <v>2.5157232704402288</v>
      </c>
      <c r="AJ120" s="710">
        <f t="shared" si="82"/>
        <v>2.5806451612903292</v>
      </c>
      <c r="AK120" s="710">
        <f t="shared" si="83"/>
        <v>2.6490066225165476</v>
      </c>
      <c r="AL120" s="710">
        <f t="shared" si="84"/>
        <v>2.7210884353741749</v>
      </c>
      <c r="AM120" s="710">
        <f t="shared" si="85"/>
        <v>2.4390243902438824</v>
      </c>
      <c r="AN120" s="710">
        <f t="shared" si="86"/>
        <v>1.7730496453900901</v>
      </c>
      <c r="AO120" s="710">
        <f t="shared" si="87"/>
        <v>2.5454545454545396</v>
      </c>
      <c r="AP120" s="710">
        <f t="shared" si="88"/>
        <v>1.8518518518518379</v>
      </c>
      <c r="AQ120" s="710">
        <f t="shared" si="62"/>
        <v>3.8461538461538547</v>
      </c>
      <c r="AR120" s="710">
        <f t="shared" si="63"/>
        <v>4.8387096774193505</v>
      </c>
      <c r="AS120" s="710">
        <f t="shared" si="64"/>
        <v>5.0847457627118731</v>
      </c>
      <c r="AT120" s="710">
        <f t="shared" si="102"/>
        <v>14.563106796116498</v>
      </c>
      <c r="AU120" s="710">
        <f t="shared" si="103"/>
        <v>14.444444444444438</v>
      </c>
      <c r="AV120" s="710">
        <f t="shared" si="104"/>
        <v>9.7560975609756184</v>
      </c>
      <c r="AW120" s="710">
        <f t="shared" si="105"/>
        <v>5.12820512820511</v>
      </c>
      <c r="AX120" s="710">
        <f t="shared" si="106"/>
        <v>5.4054054054054168</v>
      </c>
      <c r="AY120" s="710">
        <f t="shared" si="107"/>
        <v>5.7142857142857162</v>
      </c>
      <c r="AZ120" s="710">
        <f t="shared" si="108"/>
        <v>6.0606060606060552</v>
      </c>
      <c r="BA120" s="710">
        <f t="shared" si="109"/>
        <v>4.7619047619047672</v>
      </c>
      <c r="BB120" s="710">
        <f t="shared" si="110"/>
        <v>6.7796610169491567</v>
      </c>
      <c r="BC120" s="710">
        <f t="shared" si="111"/>
        <v>5.3571428571428381</v>
      </c>
      <c r="BD120" s="710">
        <f t="shared" si="101"/>
        <v>10.671936758893285</v>
      </c>
      <c r="BE120" s="710">
        <f t="shared" si="76"/>
        <v>5.1704569453144975</v>
      </c>
      <c r="BF120" s="175">
        <f t="shared" si="77"/>
        <v>3.6198370721418893</v>
      </c>
    </row>
    <row r="121" spans="1:58" ht="11.25" customHeight="1" x14ac:dyDescent="0.25">
      <c r="A121" s="382" t="s">
        <v>1018</v>
      </c>
      <c r="B121" s="48" t="s">
        <v>1019</v>
      </c>
      <c r="C121" s="414">
        <v>3.92</v>
      </c>
      <c r="D121" s="414">
        <v>3.76</v>
      </c>
      <c r="E121" s="414">
        <v>3.5550000000000002</v>
      </c>
      <c r="F121" s="414">
        <v>3.17</v>
      </c>
      <c r="G121" s="414">
        <v>2.7749999999999999</v>
      </c>
      <c r="H121" s="414">
        <v>2.44</v>
      </c>
      <c r="I121" s="351">
        <v>2.12</v>
      </c>
      <c r="J121" s="351">
        <v>1.7999999999999998</v>
      </c>
      <c r="K121" s="344">
        <v>1.51</v>
      </c>
      <c r="L121" s="344">
        <v>1.46</v>
      </c>
      <c r="M121" s="344">
        <v>1.17</v>
      </c>
      <c r="N121" s="344">
        <v>0.76</v>
      </c>
      <c r="O121" s="644"/>
      <c r="P121" s="344">
        <v>0.21</v>
      </c>
      <c r="Q121" s="346">
        <v>0</v>
      </c>
      <c r="R121" s="644"/>
      <c r="S121" s="354">
        <v>0</v>
      </c>
      <c r="T121" s="348">
        <v>0</v>
      </c>
      <c r="U121" s="348">
        <v>0</v>
      </c>
      <c r="V121" s="348">
        <v>0</v>
      </c>
      <c r="W121" s="348">
        <v>0</v>
      </c>
      <c r="X121" s="348">
        <v>0</v>
      </c>
      <c r="Y121" s="348">
        <v>0</v>
      </c>
      <c r="Z121" s="348">
        <v>0</v>
      </c>
      <c r="AA121" s="348">
        <v>0</v>
      </c>
      <c r="AB121" s="348">
        <v>0</v>
      </c>
      <c r="AC121" s="348">
        <v>0</v>
      </c>
      <c r="AD121" s="348">
        <v>0</v>
      </c>
      <c r="AE121" s="417">
        <f t="shared" si="50"/>
        <v>28.650000000000009</v>
      </c>
      <c r="AF121" s="710">
        <f t="shared" si="78"/>
        <v>4.2553191489361764</v>
      </c>
      <c r="AG121" s="710">
        <f t="shared" si="79"/>
        <v>5.7665260196905654</v>
      </c>
      <c r="AH121" s="710">
        <f t="shared" si="80"/>
        <v>12.145110410094651</v>
      </c>
      <c r="AI121" s="710">
        <f t="shared" si="81"/>
        <v>14.234234234234243</v>
      </c>
      <c r="AJ121" s="710">
        <f t="shared" si="82"/>
        <v>13.729508196721319</v>
      </c>
      <c r="AK121" s="710">
        <f t="shared" si="83"/>
        <v>15.094339622641506</v>
      </c>
      <c r="AL121" s="710">
        <f t="shared" si="84"/>
        <v>17.777777777777803</v>
      </c>
      <c r="AM121" s="710">
        <f t="shared" si="85"/>
        <v>19.20529801324502</v>
      </c>
      <c r="AN121" s="710">
        <f t="shared" si="86"/>
        <v>3.424657534246589</v>
      </c>
      <c r="AO121" s="710">
        <f t="shared" si="87"/>
        <v>24.786324786324787</v>
      </c>
      <c r="AP121" s="710">
        <f t="shared" si="88"/>
        <v>53.947368421052609</v>
      </c>
      <c r="AQ121" s="710">
        <f t="shared" si="62"/>
        <v>261.90476190476193</v>
      </c>
      <c r="AR121" s="710" t="str">
        <f t="shared" si="63"/>
        <v>n/a</v>
      </c>
      <c r="AS121" s="710" t="str">
        <f t="shared" si="64"/>
        <v>n/a</v>
      </c>
      <c r="AT121" s="710" t="str">
        <f t="shared" si="102"/>
        <v>n/a</v>
      </c>
      <c r="AU121" s="710" t="str">
        <f t="shared" si="103"/>
        <v>n/a</v>
      </c>
      <c r="AV121" s="710" t="str">
        <f t="shared" si="104"/>
        <v>n/a</v>
      </c>
      <c r="AW121" s="710" t="str">
        <f t="shared" si="105"/>
        <v>n/a</v>
      </c>
      <c r="AX121" s="710" t="str">
        <f t="shared" si="106"/>
        <v>n/a</v>
      </c>
      <c r="AY121" s="710" t="str">
        <f t="shared" si="107"/>
        <v>n/a</v>
      </c>
      <c r="AZ121" s="710" t="str">
        <f t="shared" si="108"/>
        <v>n/a</v>
      </c>
      <c r="BA121" s="710" t="str">
        <f t="shared" si="109"/>
        <v>n/a</v>
      </c>
      <c r="BB121" s="710" t="str">
        <f t="shared" si="110"/>
        <v>n/a</v>
      </c>
      <c r="BC121" s="710" t="str">
        <f t="shared" si="111"/>
        <v>n/a</v>
      </c>
      <c r="BD121" s="710" t="str">
        <f t="shared" si="101"/>
        <v>n/a</v>
      </c>
      <c r="BE121" s="710">
        <f t="shared" si="76"/>
        <v>37.189268839143928</v>
      </c>
      <c r="BF121" s="175">
        <f t="shared" si="77"/>
        <v>72.008030786389639</v>
      </c>
    </row>
    <row r="122" spans="1:58" ht="11.25" customHeight="1" x14ac:dyDescent="0.25">
      <c r="A122" s="29" t="s">
        <v>980</v>
      </c>
      <c r="B122" s="17" t="s">
        <v>981</v>
      </c>
      <c r="C122" s="414">
        <v>2.4849999999999999</v>
      </c>
      <c r="D122" s="414">
        <v>2.39</v>
      </c>
      <c r="E122" s="414">
        <v>2.09</v>
      </c>
      <c r="F122" s="414">
        <v>1.7</v>
      </c>
      <c r="G122" s="414">
        <v>1.54</v>
      </c>
      <c r="H122" s="414">
        <v>1.2649999999999999</v>
      </c>
      <c r="I122" s="351">
        <v>0.92500000000000004</v>
      </c>
      <c r="J122" s="365">
        <v>0.69</v>
      </c>
      <c r="K122" s="414">
        <v>0.48249999999999998</v>
      </c>
      <c r="L122" s="414">
        <v>0.31</v>
      </c>
      <c r="M122" s="414">
        <v>0.19500000000000001</v>
      </c>
      <c r="N122" s="414">
        <v>4.2500000000000003E-2</v>
      </c>
      <c r="O122" s="604"/>
      <c r="P122" s="352">
        <v>0</v>
      </c>
      <c r="Q122" s="418">
        <v>0</v>
      </c>
      <c r="R122" s="604"/>
      <c r="S122" s="353">
        <v>0</v>
      </c>
      <c r="T122" s="416">
        <v>0</v>
      </c>
      <c r="U122" s="416">
        <v>0</v>
      </c>
      <c r="V122" s="416">
        <v>0</v>
      </c>
      <c r="W122" s="416">
        <v>0</v>
      </c>
      <c r="X122" s="416">
        <v>0</v>
      </c>
      <c r="Y122" s="416">
        <v>0</v>
      </c>
      <c r="Z122" s="416">
        <v>0</v>
      </c>
      <c r="AA122" s="416">
        <v>0</v>
      </c>
      <c r="AB122" s="416">
        <v>0</v>
      </c>
      <c r="AC122" s="416">
        <v>0</v>
      </c>
      <c r="AD122" s="416">
        <v>0</v>
      </c>
      <c r="AE122" s="417">
        <f t="shared" si="50"/>
        <v>14.115</v>
      </c>
      <c r="AF122" s="710">
        <f t="shared" si="78"/>
        <v>3.9748953974895196</v>
      </c>
      <c r="AG122" s="710">
        <f t="shared" si="79"/>
        <v>14.354066985645941</v>
      </c>
      <c r="AH122" s="710">
        <f t="shared" si="80"/>
        <v>22.941176470588221</v>
      </c>
      <c r="AI122" s="710">
        <f t="shared" si="81"/>
        <v>10.389610389610393</v>
      </c>
      <c r="AJ122" s="710">
        <f t="shared" si="82"/>
        <v>21.739130434782616</v>
      </c>
      <c r="AK122" s="710">
        <f t="shared" si="83"/>
        <v>36.756756756756737</v>
      </c>
      <c r="AL122" s="710">
        <f t="shared" si="84"/>
        <v>34.057971014492772</v>
      </c>
      <c r="AM122" s="710">
        <f t="shared" si="85"/>
        <v>43.005181347150256</v>
      </c>
      <c r="AN122" s="710">
        <f t="shared" si="86"/>
        <v>55.645161290322577</v>
      </c>
      <c r="AO122" s="710">
        <f t="shared" si="87"/>
        <v>58.974358974358964</v>
      </c>
      <c r="AP122" s="710">
        <f t="shared" si="88"/>
        <v>358.8235294117647</v>
      </c>
      <c r="AQ122" s="710" t="str">
        <f t="shared" si="62"/>
        <v>n/a</v>
      </c>
      <c r="AR122" s="710" t="str">
        <f t="shared" si="63"/>
        <v>n/a</v>
      </c>
      <c r="AS122" s="710" t="str">
        <f t="shared" si="64"/>
        <v>n/a</v>
      </c>
      <c r="AT122" s="710" t="str">
        <f t="shared" si="102"/>
        <v>n/a</v>
      </c>
      <c r="AU122" s="710" t="str">
        <f t="shared" si="103"/>
        <v>n/a</v>
      </c>
      <c r="AV122" s="710" t="str">
        <f t="shared" si="104"/>
        <v>n/a</v>
      </c>
      <c r="AW122" s="710" t="str">
        <f t="shared" si="105"/>
        <v>n/a</v>
      </c>
      <c r="AX122" s="710" t="str">
        <f t="shared" si="106"/>
        <v>n/a</v>
      </c>
      <c r="AY122" s="710" t="str">
        <f t="shared" si="107"/>
        <v>n/a</v>
      </c>
      <c r="AZ122" s="710" t="str">
        <f t="shared" si="108"/>
        <v>n/a</v>
      </c>
      <c r="BA122" s="710" t="str">
        <f t="shared" si="109"/>
        <v>n/a</v>
      </c>
      <c r="BB122" s="710" t="str">
        <f t="shared" si="110"/>
        <v>n/a</v>
      </c>
      <c r="BC122" s="710" t="str">
        <f t="shared" si="111"/>
        <v>n/a</v>
      </c>
      <c r="BD122" s="710" t="str">
        <f t="shared" si="101"/>
        <v>n/a</v>
      </c>
      <c r="BE122" s="710">
        <f t="shared" si="76"/>
        <v>60.060167133905701</v>
      </c>
      <c r="BF122" s="175">
        <f t="shared" si="77"/>
        <v>100.66694810080999</v>
      </c>
    </row>
    <row r="123" spans="1:58" ht="11.25" customHeight="1" x14ac:dyDescent="0.25">
      <c r="A123" s="394" t="s">
        <v>5019</v>
      </c>
      <c r="B123" s="17" t="s">
        <v>5017</v>
      </c>
      <c r="C123" s="414">
        <v>0.25</v>
      </c>
      <c r="D123" s="414">
        <v>0.22999999999999998</v>
      </c>
      <c r="E123" s="414">
        <v>0.18000000000000002</v>
      </c>
      <c r="F123" s="414">
        <v>0.13</v>
      </c>
      <c r="G123" s="414">
        <v>0.03</v>
      </c>
      <c r="H123" s="380">
        <v>0</v>
      </c>
      <c r="I123" s="367">
        <v>0</v>
      </c>
      <c r="J123" s="367">
        <v>0</v>
      </c>
      <c r="K123" s="380">
        <v>0</v>
      </c>
      <c r="L123" s="380">
        <v>0</v>
      </c>
      <c r="M123" s="380">
        <v>0</v>
      </c>
      <c r="N123" s="380">
        <v>0</v>
      </c>
      <c r="O123" s="749"/>
      <c r="P123" s="380">
        <v>0</v>
      </c>
      <c r="Q123" s="383">
        <v>0</v>
      </c>
      <c r="R123" s="749"/>
      <c r="S123" s="383">
        <v>0</v>
      </c>
      <c r="T123" s="393">
        <v>1.375001375001375</v>
      </c>
      <c r="U123" s="381">
        <v>5.5000055000054999</v>
      </c>
      <c r="V123" s="416">
        <v>8.8000088000088006</v>
      </c>
      <c r="W123" s="416">
        <v>9.9000099000099002</v>
      </c>
      <c r="X123" s="381">
        <v>9.9000099000099002</v>
      </c>
      <c r="Y123" s="381">
        <v>9.9000099000099002</v>
      </c>
      <c r="Z123" s="416">
        <v>9.9000099000099002</v>
      </c>
      <c r="AA123" s="420">
        <v>9.9000099000099002</v>
      </c>
      <c r="AB123" s="420">
        <v>7.9750079750079745</v>
      </c>
      <c r="AC123" s="420">
        <v>6.6000066000066004</v>
      </c>
      <c r="AD123" s="420">
        <v>2.75000275000275</v>
      </c>
      <c r="AE123" s="417">
        <f t="shared" si="50"/>
        <v>83.320082500082492</v>
      </c>
      <c r="AF123" s="710">
        <f t="shared" si="78"/>
        <v>8.6956521739130608</v>
      </c>
      <c r="AG123" s="710">
        <f t="shared" si="79"/>
        <v>27.777777777777747</v>
      </c>
      <c r="AH123" s="710">
        <f t="shared" si="80"/>
        <v>38.461538461538481</v>
      </c>
      <c r="AI123" s="710">
        <f t="shared" si="81"/>
        <v>333.33333333333337</v>
      </c>
      <c r="AJ123" s="710" t="str">
        <f t="shared" si="82"/>
        <v>n/a</v>
      </c>
      <c r="AK123" s="710" t="str">
        <f t="shared" si="83"/>
        <v>n/a</v>
      </c>
      <c r="AL123" s="710" t="str">
        <f t="shared" si="84"/>
        <v>n/a</v>
      </c>
      <c r="AM123" s="710" t="str">
        <f t="shared" si="85"/>
        <v>n/a</v>
      </c>
      <c r="AN123" s="710" t="str">
        <f t="shared" si="86"/>
        <v>n/a</v>
      </c>
      <c r="AO123" s="710" t="str">
        <f t="shared" si="87"/>
        <v>n/a</v>
      </c>
      <c r="AP123" s="710" t="str">
        <f t="shared" si="88"/>
        <v>n/a</v>
      </c>
      <c r="AQ123" s="710" t="str">
        <f t="shared" si="62"/>
        <v>n/a</v>
      </c>
      <c r="AR123" s="710" t="str">
        <f t="shared" si="63"/>
        <v>n/a</v>
      </c>
      <c r="AS123" s="710" t="str">
        <f t="shared" si="64"/>
        <v>n/a</v>
      </c>
      <c r="AT123" s="710">
        <f t="shared" si="102"/>
        <v>-100</v>
      </c>
      <c r="AU123" s="710">
        <f t="shared" si="103"/>
        <v>-75</v>
      </c>
      <c r="AV123" s="710">
        <f t="shared" si="104"/>
        <v>-37.5</v>
      </c>
      <c r="AW123" s="710">
        <f t="shared" si="105"/>
        <v>-11.111111111111105</v>
      </c>
      <c r="AX123" s="710">
        <f t="shared" si="106"/>
        <v>0</v>
      </c>
      <c r="AY123" s="710">
        <f t="shared" si="107"/>
        <v>0</v>
      </c>
      <c r="AZ123" s="710">
        <f t="shared" si="108"/>
        <v>0</v>
      </c>
      <c r="BA123" s="710">
        <f t="shared" si="109"/>
        <v>0</v>
      </c>
      <c r="BB123" s="710">
        <f t="shared" si="110"/>
        <v>24.137931034482762</v>
      </c>
      <c r="BC123" s="710">
        <f t="shared" si="111"/>
        <v>20.833333333333325</v>
      </c>
      <c r="BD123" s="710">
        <f t="shared" si="101"/>
        <v>140.00000000000003</v>
      </c>
      <c r="BE123" s="710">
        <f t="shared" si="76"/>
        <v>24.641897000217842</v>
      </c>
      <c r="BF123" s="175">
        <f t="shared" si="77"/>
        <v>100.7474382244061</v>
      </c>
    </row>
    <row r="124" spans="1:58" ht="11.25" customHeight="1" x14ac:dyDescent="0.25">
      <c r="A124" s="29" t="s">
        <v>963</v>
      </c>
      <c r="B124" s="17" t="s">
        <v>964</v>
      </c>
      <c r="C124" s="414">
        <v>1.76</v>
      </c>
      <c r="D124" s="414">
        <v>1.74</v>
      </c>
      <c r="E124" s="414">
        <v>1.62</v>
      </c>
      <c r="F124" s="414">
        <v>1.56</v>
      </c>
      <c r="G124" s="414">
        <v>1.52</v>
      </c>
      <c r="H124" s="414">
        <v>1.48</v>
      </c>
      <c r="I124" s="351">
        <v>1.38</v>
      </c>
      <c r="J124" s="351">
        <v>1.32</v>
      </c>
      <c r="K124" s="414">
        <v>1.28</v>
      </c>
      <c r="L124" s="352">
        <v>1.2</v>
      </c>
      <c r="M124" s="414">
        <v>1.18</v>
      </c>
      <c r="N124" s="352">
        <v>1.1599999999999999</v>
      </c>
      <c r="O124" s="604"/>
      <c r="P124" s="414">
        <v>1.05</v>
      </c>
      <c r="Q124" s="418">
        <v>1</v>
      </c>
      <c r="R124" s="604"/>
      <c r="S124" s="353">
        <v>1</v>
      </c>
      <c r="T124" s="416">
        <v>1.1200000000000001</v>
      </c>
      <c r="U124" s="416">
        <v>1.24</v>
      </c>
      <c r="V124" s="420">
        <v>1.24</v>
      </c>
      <c r="W124" s="420">
        <v>1.1200000000000001</v>
      </c>
      <c r="X124" s="420">
        <v>0.97</v>
      </c>
      <c r="Y124" s="420">
        <v>0.86</v>
      </c>
      <c r="Z124" s="420">
        <v>0.68</v>
      </c>
      <c r="AA124" s="420">
        <v>0.61</v>
      </c>
      <c r="AB124" s="420">
        <v>0.56999999999999995</v>
      </c>
      <c r="AC124" s="420">
        <v>0.52</v>
      </c>
      <c r="AD124" s="420">
        <v>0.47</v>
      </c>
      <c r="AE124" s="417">
        <f t="shared" si="50"/>
        <v>29.649999999999995</v>
      </c>
      <c r="AF124" s="710">
        <f t="shared" si="78"/>
        <v>1.1494252873563315</v>
      </c>
      <c r="AG124" s="710">
        <f t="shared" si="79"/>
        <v>7.4074074074073959</v>
      </c>
      <c r="AH124" s="710">
        <f t="shared" si="80"/>
        <v>3.8461538461538547</v>
      </c>
      <c r="AI124" s="710">
        <f t="shared" si="81"/>
        <v>2.6315789473684292</v>
      </c>
      <c r="AJ124" s="710">
        <f t="shared" si="82"/>
        <v>2.7027027027026973</v>
      </c>
      <c r="AK124" s="710">
        <f t="shared" si="83"/>
        <v>7.2463768115942129</v>
      </c>
      <c r="AL124" s="710">
        <f t="shared" si="84"/>
        <v>4.5454545454545414</v>
      </c>
      <c r="AM124" s="710">
        <f t="shared" si="85"/>
        <v>3.125</v>
      </c>
      <c r="AN124" s="710">
        <f t="shared" si="86"/>
        <v>6.6666666666666652</v>
      </c>
      <c r="AO124" s="710">
        <f t="shared" si="87"/>
        <v>1.6949152542372836</v>
      </c>
      <c r="AP124" s="710">
        <f t="shared" si="88"/>
        <v>1.7241379310344751</v>
      </c>
      <c r="AQ124" s="710">
        <f t="shared" si="62"/>
        <v>10.47619047619046</v>
      </c>
      <c r="AR124" s="710">
        <f t="shared" si="63"/>
        <v>5.0000000000000044</v>
      </c>
      <c r="AS124" s="710">
        <f t="shared" si="64"/>
        <v>0</v>
      </c>
      <c r="AT124" s="710">
        <f t="shared" si="102"/>
        <v>-10.714285714285721</v>
      </c>
      <c r="AU124" s="710">
        <f t="shared" si="103"/>
        <v>-9.6774193548387011</v>
      </c>
      <c r="AV124" s="710">
        <f t="shared" si="104"/>
        <v>0</v>
      </c>
      <c r="AW124" s="710">
        <f t="shared" si="105"/>
        <v>10.714285714285698</v>
      </c>
      <c r="AX124" s="710">
        <f t="shared" si="106"/>
        <v>15.463917525773208</v>
      </c>
      <c r="AY124" s="710">
        <f t="shared" si="107"/>
        <v>12.790697674418606</v>
      </c>
      <c r="AZ124" s="710">
        <f t="shared" si="108"/>
        <v>26.470588235294112</v>
      </c>
      <c r="BA124" s="710">
        <f t="shared" si="109"/>
        <v>11.475409836065587</v>
      </c>
      <c r="BB124" s="710">
        <f t="shared" si="110"/>
        <v>7.0175438596491224</v>
      </c>
      <c r="BC124" s="710">
        <f t="shared" si="111"/>
        <v>9.6153846153846025</v>
      </c>
      <c r="BD124" s="710">
        <f t="shared" si="101"/>
        <v>10.638297872340431</v>
      </c>
      <c r="BE124" s="710">
        <f t="shared" si="76"/>
        <v>5.6804172056101336</v>
      </c>
      <c r="BF124" s="175">
        <f t="shared" si="77"/>
        <v>7.5270158219439596</v>
      </c>
    </row>
    <row r="125" spans="1:58" ht="11.25" customHeight="1" x14ac:dyDescent="0.25">
      <c r="A125" s="29" t="s">
        <v>508</v>
      </c>
      <c r="B125" s="17" t="s">
        <v>509</v>
      </c>
      <c r="C125" s="414">
        <v>3.74</v>
      </c>
      <c r="D125" s="414">
        <v>3.58</v>
      </c>
      <c r="E125" s="414">
        <v>3.24</v>
      </c>
      <c r="F125" s="414">
        <v>2.94</v>
      </c>
      <c r="G125" s="414">
        <v>2.85</v>
      </c>
      <c r="H125" s="414">
        <v>2.8</v>
      </c>
      <c r="I125" s="351">
        <v>2.58</v>
      </c>
      <c r="J125" s="366">
        <v>2.25</v>
      </c>
      <c r="K125" s="414">
        <v>2.15</v>
      </c>
      <c r="L125" s="414">
        <v>2.1</v>
      </c>
      <c r="M125" s="414">
        <v>2.0299999999999998</v>
      </c>
      <c r="N125" s="414">
        <v>1.98</v>
      </c>
      <c r="O125" s="604"/>
      <c r="P125" s="414">
        <v>1.9</v>
      </c>
      <c r="Q125" s="350">
        <v>1.83</v>
      </c>
      <c r="R125" s="604"/>
      <c r="S125" s="419">
        <v>1.78</v>
      </c>
      <c r="T125" s="420">
        <v>1.71</v>
      </c>
      <c r="U125" s="420">
        <v>1.66</v>
      </c>
      <c r="V125" s="420">
        <v>1.54</v>
      </c>
      <c r="W125" s="420">
        <v>1.32</v>
      </c>
      <c r="X125" s="420">
        <v>1.165</v>
      </c>
      <c r="Y125" s="420">
        <v>1.0349999999999999</v>
      </c>
      <c r="Z125" s="420">
        <v>0.94</v>
      </c>
      <c r="AA125" s="420">
        <v>0.875</v>
      </c>
      <c r="AB125" s="420">
        <v>0.84</v>
      </c>
      <c r="AC125" s="420">
        <v>0.76</v>
      </c>
      <c r="AD125" s="420">
        <v>0.67500000000000004</v>
      </c>
      <c r="AE125" s="417">
        <f t="shared" si="50"/>
        <v>50.269999999999989</v>
      </c>
      <c r="AF125" s="710">
        <f t="shared" si="78"/>
        <v>4.4692737430167551</v>
      </c>
      <c r="AG125" s="710">
        <f t="shared" si="79"/>
        <v>10.493827160493829</v>
      </c>
      <c r="AH125" s="710">
        <f t="shared" si="80"/>
        <v>10.204081632653072</v>
      </c>
      <c r="AI125" s="710">
        <f t="shared" si="81"/>
        <v>3.1578947368420929</v>
      </c>
      <c r="AJ125" s="710">
        <f t="shared" si="82"/>
        <v>1.7857142857143016</v>
      </c>
      <c r="AK125" s="710">
        <f t="shared" si="83"/>
        <v>8.5271317829457303</v>
      </c>
      <c r="AL125" s="710">
        <f t="shared" si="84"/>
        <v>14.666666666666671</v>
      </c>
      <c r="AM125" s="710">
        <f t="shared" si="85"/>
        <v>4.6511627906976827</v>
      </c>
      <c r="AN125" s="710">
        <f t="shared" si="86"/>
        <v>2.3809523809523725</v>
      </c>
      <c r="AO125" s="710">
        <f t="shared" si="87"/>
        <v>3.4482758620689724</v>
      </c>
      <c r="AP125" s="710">
        <f t="shared" si="88"/>
        <v>2.5252525252525082</v>
      </c>
      <c r="AQ125" s="710">
        <f t="shared" si="62"/>
        <v>4.2105263157894868</v>
      </c>
      <c r="AR125" s="710">
        <f t="shared" si="63"/>
        <v>3.82513661202184</v>
      </c>
      <c r="AS125" s="710">
        <f t="shared" si="64"/>
        <v>2.8089887640449396</v>
      </c>
      <c r="AT125" s="710">
        <f t="shared" si="102"/>
        <v>4.0935672514619936</v>
      </c>
      <c r="AU125" s="710">
        <f t="shared" si="103"/>
        <v>3.0120481927710774</v>
      </c>
      <c r="AV125" s="710">
        <f t="shared" si="104"/>
        <v>7.7922077922077948</v>
      </c>
      <c r="AW125" s="710">
        <f t="shared" si="105"/>
        <v>16.666666666666675</v>
      </c>
      <c r="AX125" s="710">
        <f t="shared" si="106"/>
        <v>13.30472103004292</v>
      </c>
      <c r="AY125" s="710">
        <f t="shared" si="107"/>
        <v>12.560386473429963</v>
      </c>
      <c r="AZ125" s="710">
        <f t="shared" si="108"/>
        <v>10.106382978723394</v>
      </c>
      <c r="BA125" s="710">
        <f t="shared" si="109"/>
        <v>7.4285714285714288</v>
      </c>
      <c r="BB125" s="710">
        <f t="shared" si="110"/>
        <v>4.1666666666666741</v>
      </c>
      <c r="BC125" s="710">
        <f t="shared" si="111"/>
        <v>10.526315789473673</v>
      </c>
      <c r="BD125" s="710">
        <f t="shared" si="101"/>
        <v>12.592592592592577</v>
      </c>
      <c r="BE125" s="710">
        <f t="shared" si="76"/>
        <v>7.1762004848707361</v>
      </c>
      <c r="BF125" s="175">
        <f t="shared" si="77"/>
        <v>4.4569313652145253</v>
      </c>
    </row>
    <row r="126" spans="1:58" ht="11.25" customHeight="1" x14ac:dyDescent="0.25">
      <c r="A126" s="29" t="s">
        <v>3799</v>
      </c>
      <c r="B126" s="17" t="s">
        <v>3776</v>
      </c>
      <c r="C126" s="414">
        <v>0.30499999999999999</v>
      </c>
      <c r="D126" s="414">
        <v>0.28499999999999998</v>
      </c>
      <c r="E126" s="414">
        <v>0.26500000000000001</v>
      </c>
      <c r="F126" s="414">
        <v>0.245</v>
      </c>
      <c r="G126" s="414">
        <v>0.22500000000000001</v>
      </c>
      <c r="H126" s="351">
        <v>0.20500000000000002</v>
      </c>
      <c r="I126" s="351">
        <v>0.185</v>
      </c>
      <c r="J126" s="351">
        <v>0.16750000000000001</v>
      </c>
      <c r="K126" s="351">
        <v>0.14749999999999999</v>
      </c>
      <c r="L126" s="351">
        <v>0.105</v>
      </c>
      <c r="M126" s="367">
        <v>0</v>
      </c>
      <c r="N126" s="367">
        <v>0</v>
      </c>
      <c r="O126" s="351"/>
      <c r="P126" s="351">
        <v>0.1075</v>
      </c>
      <c r="Q126" s="419">
        <v>9.0000000000000011E-2</v>
      </c>
      <c r="R126" s="351"/>
      <c r="S126" s="364">
        <v>6.25E-2</v>
      </c>
      <c r="T126" s="381">
        <v>7.5000000000000011E-2</v>
      </c>
      <c r="U126" s="420">
        <v>0.11750000000000001</v>
      </c>
      <c r="V126" s="420">
        <v>8.5000000000000006E-2</v>
      </c>
      <c r="W126" s="420">
        <v>8.2500000000000004E-2</v>
      </c>
      <c r="X126" s="420">
        <v>0.08</v>
      </c>
      <c r="Y126" s="420">
        <v>7.0000000000000007E-2</v>
      </c>
      <c r="Z126" s="420">
        <v>4.4999999999999998E-2</v>
      </c>
      <c r="AA126" s="381">
        <v>0</v>
      </c>
      <c r="AB126" s="381">
        <v>0</v>
      </c>
      <c r="AC126" s="381">
        <v>0</v>
      </c>
      <c r="AD126" s="381">
        <v>0</v>
      </c>
      <c r="AE126" s="417">
        <f t="shared" si="50"/>
        <v>2.95</v>
      </c>
      <c r="AF126" s="710">
        <f t="shared" si="78"/>
        <v>7.0175438596491224</v>
      </c>
      <c r="AG126" s="710">
        <f t="shared" si="79"/>
        <v>7.5471698113207308</v>
      </c>
      <c r="AH126" s="710">
        <f t="shared" si="80"/>
        <v>8.163265306122458</v>
      </c>
      <c r="AI126" s="710">
        <f t="shared" si="81"/>
        <v>8.8888888888888786</v>
      </c>
      <c r="AJ126" s="710">
        <f t="shared" si="82"/>
        <v>9.7560975609755971</v>
      </c>
      <c r="AK126" s="710">
        <f t="shared" si="83"/>
        <v>10.810810810810811</v>
      </c>
      <c r="AL126" s="710">
        <f t="shared" si="84"/>
        <v>10.447761194029837</v>
      </c>
      <c r="AM126" s="710">
        <f t="shared" si="85"/>
        <v>13.559322033898313</v>
      </c>
      <c r="AN126" s="710">
        <f t="shared" si="86"/>
        <v>40.476190476190467</v>
      </c>
      <c r="AO126" s="710" t="str">
        <f t="shared" si="87"/>
        <v>n/a</v>
      </c>
      <c r="AP126" s="710" t="str">
        <f t="shared" si="88"/>
        <v>n/a</v>
      </c>
      <c r="AQ126" s="710">
        <f t="shared" si="62"/>
        <v>-100</v>
      </c>
      <c r="AR126" s="710">
        <f t="shared" si="63"/>
        <v>19.444444444444422</v>
      </c>
      <c r="AS126" s="710">
        <f t="shared" si="64"/>
        <v>44.000000000000014</v>
      </c>
      <c r="AT126" s="710">
        <f t="shared" si="102"/>
        <v>-16.666666666666675</v>
      </c>
      <c r="AU126" s="710">
        <f t="shared" si="103"/>
        <v>-36.170212765957444</v>
      </c>
      <c r="AV126" s="710">
        <f t="shared" si="104"/>
        <v>38.235294117647058</v>
      </c>
      <c r="AW126" s="710">
        <f t="shared" si="105"/>
        <v>3.0303030303030276</v>
      </c>
      <c r="AX126" s="710">
        <f t="shared" si="106"/>
        <v>3.125</v>
      </c>
      <c r="AY126" s="710">
        <f t="shared" si="107"/>
        <v>14.285714285714279</v>
      </c>
      <c r="AZ126" s="710">
        <f t="shared" si="108"/>
        <v>55.555555555555578</v>
      </c>
      <c r="BA126" s="710" t="str">
        <f t="shared" si="109"/>
        <v>n/a</v>
      </c>
      <c r="BB126" s="710" t="str">
        <f t="shared" si="110"/>
        <v>n/a</v>
      </c>
      <c r="BC126" s="710" t="str">
        <f t="shared" si="111"/>
        <v>n/a</v>
      </c>
      <c r="BD126" s="710" t="str">
        <f t="shared" si="101"/>
        <v>n/a</v>
      </c>
      <c r="BE126" s="710">
        <f t="shared" si="76"/>
        <v>7.4477095759434988</v>
      </c>
      <c r="BF126" s="175">
        <f t="shared" si="77"/>
        <v>33.344066359929499</v>
      </c>
    </row>
    <row r="127" spans="1:58" ht="11.25" customHeight="1" x14ac:dyDescent="0.25">
      <c r="A127" s="80" t="s">
        <v>1006</v>
      </c>
      <c r="B127" s="48" t="s">
        <v>1007</v>
      </c>
      <c r="C127" s="414">
        <v>2.9350000000000001</v>
      </c>
      <c r="D127" s="414">
        <v>2.665</v>
      </c>
      <c r="E127" s="414">
        <v>2.4500000000000002</v>
      </c>
      <c r="F127" s="414">
        <v>2.3199999999999998</v>
      </c>
      <c r="G127" s="414">
        <v>2.2799999999999998</v>
      </c>
      <c r="H127" s="414">
        <v>2.16</v>
      </c>
      <c r="I127" s="351">
        <v>1.91</v>
      </c>
      <c r="J127" s="351">
        <v>1.75</v>
      </c>
      <c r="K127" s="344">
        <v>1.71</v>
      </c>
      <c r="L127" s="344">
        <v>1.66</v>
      </c>
      <c r="M127" s="344">
        <v>1.57</v>
      </c>
      <c r="N127" s="344">
        <v>1.46</v>
      </c>
      <c r="O127" s="644"/>
      <c r="P127" s="344">
        <v>1.4</v>
      </c>
      <c r="Q127" s="346">
        <v>1.36</v>
      </c>
      <c r="R127" s="644"/>
      <c r="S127" s="354">
        <v>1.36</v>
      </c>
      <c r="T127" s="349">
        <v>1.36</v>
      </c>
      <c r="U127" s="349">
        <v>1.33</v>
      </c>
      <c r="V127" s="349">
        <v>1.21</v>
      </c>
      <c r="W127" s="349">
        <v>1.0900000000000001</v>
      </c>
      <c r="X127" s="349">
        <v>0.97</v>
      </c>
      <c r="Y127" s="349">
        <v>0.86</v>
      </c>
      <c r="Z127" s="349">
        <v>0.75</v>
      </c>
      <c r="AA127" s="349">
        <v>0.3</v>
      </c>
      <c r="AB127" s="348">
        <v>0</v>
      </c>
      <c r="AC127" s="348">
        <v>0.44</v>
      </c>
      <c r="AD127" s="349">
        <v>0.8</v>
      </c>
      <c r="AE127" s="417">
        <f t="shared" si="50"/>
        <v>38.099999999999994</v>
      </c>
      <c r="AF127" s="710">
        <f t="shared" si="78"/>
        <v>10.131332082551591</v>
      </c>
      <c r="AG127" s="710">
        <f t="shared" si="79"/>
        <v>8.7755102040816269</v>
      </c>
      <c r="AH127" s="710">
        <f t="shared" si="80"/>
        <v>5.6034482758620774</v>
      </c>
      <c r="AI127" s="710">
        <f t="shared" si="81"/>
        <v>1.7543859649122862</v>
      </c>
      <c r="AJ127" s="710">
        <f t="shared" si="82"/>
        <v>5.5555555555555358</v>
      </c>
      <c r="AK127" s="710">
        <f t="shared" si="83"/>
        <v>13.089005235602102</v>
      </c>
      <c r="AL127" s="710">
        <f t="shared" si="84"/>
        <v>9.1428571428571423</v>
      </c>
      <c r="AM127" s="710">
        <f t="shared" si="85"/>
        <v>2.3391812865497075</v>
      </c>
      <c r="AN127" s="710">
        <f t="shared" si="86"/>
        <v>3.0120481927710774</v>
      </c>
      <c r="AO127" s="710">
        <f t="shared" si="87"/>
        <v>5.7324840764331197</v>
      </c>
      <c r="AP127" s="710">
        <f t="shared" si="88"/>
        <v>7.5342465753424737</v>
      </c>
      <c r="AQ127" s="710">
        <f t="shared" si="62"/>
        <v>4.2857142857142927</v>
      </c>
      <c r="AR127" s="710">
        <f t="shared" si="63"/>
        <v>2.9411764705882248</v>
      </c>
      <c r="AS127" s="710">
        <f t="shared" si="64"/>
        <v>0</v>
      </c>
      <c r="AT127" s="710">
        <f t="shared" si="102"/>
        <v>0</v>
      </c>
      <c r="AU127" s="710">
        <f t="shared" si="103"/>
        <v>2.2556390977443552</v>
      </c>
      <c r="AV127" s="710">
        <f t="shared" si="104"/>
        <v>9.9173553719008378</v>
      </c>
      <c r="AW127" s="710">
        <f t="shared" si="105"/>
        <v>11.009174311926584</v>
      </c>
      <c r="AX127" s="710">
        <f t="shared" si="106"/>
        <v>12.371134020618557</v>
      </c>
      <c r="AY127" s="710">
        <f t="shared" si="107"/>
        <v>12.790697674418606</v>
      </c>
      <c r="AZ127" s="710">
        <f t="shared" si="108"/>
        <v>14.666666666666671</v>
      </c>
      <c r="BA127" s="710">
        <f t="shared" si="109"/>
        <v>150</v>
      </c>
      <c r="BB127" s="710" t="str">
        <f t="shared" si="110"/>
        <v>n/a</v>
      </c>
      <c r="BC127" s="710">
        <f t="shared" si="111"/>
        <v>-100</v>
      </c>
      <c r="BD127" s="710">
        <f t="shared" si="101"/>
        <v>-45.000000000000007</v>
      </c>
      <c r="BE127" s="710">
        <f t="shared" si="76"/>
        <v>6.1628171871707025</v>
      </c>
      <c r="BF127" s="175">
        <f t="shared" si="77"/>
        <v>39.010015760546395</v>
      </c>
    </row>
    <row r="128" spans="1:58" ht="11.25" customHeight="1" x14ac:dyDescent="0.25">
      <c r="A128" s="341" t="s">
        <v>3412</v>
      </c>
      <c r="B128" s="17" t="s">
        <v>3413</v>
      </c>
      <c r="C128" s="414">
        <v>1.845</v>
      </c>
      <c r="D128" s="414">
        <v>1.8049999999999999</v>
      </c>
      <c r="E128" s="414">
        <v>1.7649999999999999</v>
      </c>
      <c r="F128" s="414">
        <v>1.7250000000000001</v>
      </c>
      <c r="G128" s="414">
        <v>1.6850000000000001</v>
      </c>
      <c r="H128" s="414">
        <v>1.645</v>
      </c>
      <c r="I128" s="351">
        <v>1.605</v>
      </c>
      <c r="J128" s="363">
        <v>1.5649999999999999</v>
      </c>
      <c r="K128" s="414">
        <v>1.5249999999999999</v>
      </c>
      <c r="L128" s="414">
        <v>0.51700000000000002</v>
      </c>
      <c r="M128" s="380">
        <v>0</v>
      </c>
      <c r="N128" s="380">
        <v>0</v>
      </c>
      <c r="O128" s="604"/>
      <c r="P128" s="352">
        <v>0</v>
      </c>
      <c r="Q128" s="418">
        <v>0</v>
      </c>
      <c r="R128" s="604"/>
      <c r="S128" s="353">
        <v>0</v>
      </c>
      <c r="T128" s="416">
        <v>0</v>
      </c>
      <c r="U128" s="416">
        <v>0</v>
      </c>
      <c r="V128" s="416">
        <v>0</v>
      </c>
      <c r="W128" s="416">
        <v>0</v>
      </c>
      <c r="X128" s="416">
        <v>0</v>
      </c>
      <c r="Y128" s="416">
        <v>0</v>
      </c>
      <c r="Z128" s="416">
        <v>0</v>
      </c>
      <c r="AA128" s="416">
        <v>0</v>
      </c>
      <c r="AB128" s="416">
        <v>0</v>
      </c>
      <c r="AC128" s="416">
        <v>0</v>
      </c>
      <c r="AD128" s="416">
        <v>0</v>
      </c>
      <c r="AE128" s="417">
        <f t="shared" si="50"/>
        <v>15.682</v>
      </c>
      <c r="AF128" s="710">
        <f t="shared" si="78"/>
        <v>2.2160664819944609</v>
      </c>
      <c r="AG128" s="710">
        <f t="shared" si="79"/>
        <v>2.2662889518413554</v>
      </c>
      <c r="AH128" s="710">
        <f t="shared" si="80"/>
        <v>2.3188405797101241</v>
      </c>
      <c r="AI128" s="710">
        <f t="shared" si="81"/>
        <v>2.3738872403560762</v>
      </c>
      <c r="AJ128" s="710">
        <f t="shared" si="82"/>
        <v>2.4316109422492405</v>
      </c>
      <c r="AK128" s="710">
        <f t="shared" si="83"/>
        <v>2.4922118380062308</v>
      </c>
      <c r="AL128" s="710">
        <f t="shared" si="84"/>
        <v>2.5559105431310014</v>
      </c>
      <c r="AM128" s="710">
        <f t="shared" si="85"/>
        <v>2.6229508196721429</v>
      </c>
      <c r="AN128" s="710">
        <f t="shared" si="86"/>
        <v>194.97098646034812</v>
      </c>
      <c r="AO128" s="710" t="str">
        <f t="shared" si="87"/>
        <v>n/a</v>
      </c>
      <c r="AP128" s="710" t="str">
        <f t="shared" si="88"/>
        <v>n/a</v>
      </c>
      <c r="AQ128" s="710" t="str">
        <f t="shared" si="62"/>
        <v>n/a</v>
      </c>
      <c r="AR128" s="710" t="str">
        <f t="shared" si="63"/>
        <v>n/a</v>
      </c>
      <c r="AS128" s="710" t="str">
        <f t="shared" si="64"/>
        <v>n/a</v>
      </c>
      <c r="AT128" s="710" t="str">
        <f t="shared" si="102"/>
        <v>n/a</v>
      </c>
      <c r="AU128" s="710" t="str">
        <f t="shared" si="103"/>
        <v>n/a</v>
      </c>
      <c r="AV128" s="710" t="str">
        <f t="shared" si="104"/>
        <v>n/a</v>
      </c>
      <c r="AW128" s="710" t="str">
        <f t="shared" si="105"/>
        <v>n/a</v>
      </c>
      <c r="AX128" s="710" t="str">
        <f t="shared" si="106"/>
        <v>n/a</v>
      </c>
      <c r="AY128" s="710" t="str">
        <f t="shared" si="107"/>
        <v>n/a</v>
      </c>
      <c r="AZ128" s="710" t="str">
        <f t="shared" si="108"/>
        <v>n/a</v>
      </c>
      <c r="BA128" s="710" t="str">
        <f t="shared" si="109"/>
        <v>n/a</v>
      </c>
      <c r="BB128" s="710" t="str">
        <f t="shared" si="110"/>
        <v>n/a</v>
      </c>
      <c r="BC128" s="710" t="str">
        <f t="shared" si="111"/>
        <v>n/a</v>
      </c>
      <c r="BD128" s="710" t="str">
        <f t="shared" si="101"/>
        <v>n/a</v>
      </c>
      <c r="BE128" s="710">
        <f t="shared" si="76"/>
        <v>23.805417095256526</v>
      </c>
      <c r="BF128" s="175">
        <f t="shared" si="77"/>
        <v>64.187226526648018</v>
      </c>
    </row>
    <row r="129" spans="1:58" ht="11.25" customHeight="1" x14ac:dyDescent="0.25">
      <c r="A129" s="29" t="s">
        <v>486</v>
      </c>
      <c r="B129" s="17" t="s">
        <v>487</v>
      </c>
      <c r="C129" s="414">
        <v>1.135</v>
      </c>
      <c r="D129" s="414">
        <v>1.0900000000000001</v>
      </c>
      <c r="E129" s="414">
        <v>1.05</v>
      </c>
      <c r="F129" s="414">
        <v>1.01</v>
      </c>
      <c r="G129" s="414">
        <v>0.96</v>
      </c>
      <c r="H129" s="414">
        <v>0.91</v>
      </c>
      <c r="I129" s="351">
        <v>0.872</v>
      </c>
      <c r="J129" s="417">
        <v>0.76</v>
      </c>
      <c r="K129" s="414">
        <v>0.71</v>
      </c>
      <c r="L129" s="414">
        <v>0.67</v>
      </c>
      <c r="M129" s="414">
        <v>0.62</v>
      </c>
      <c r="N129" s="414">
        <v>0.56000000000000005</v>
      </c>
      <c r="O129" s="604"/>
      <c r="P129" s="414">
        <v>0.48</v>
      </c>
      <c r="Q129" s="350">
        <v>0.34</v>
      </c>
      <c r="R129" s="604"/>
      <c r="S129" s="419">
        <v>0.155</v>
      </c>
      <c r="T129" s="420">
        <v>0.115</v>
      </c>
      <c r="U129" s="420">
        <v>8.5000000000000006E-2</v>
      </c>
      <c r="V129" s="420">
        <v>7.4999999999999997E-2</v>
      </c>
      <c r="W129" s="420">
        <v>6.5000000000000002E-2</v>
      </c>
      <c r="X129" s="416">
        <v>0.06</v>
      </c>
      <c r="Y129" s="420">
        <v>5.6667500000000003E-2</v>
      </c>
      <c r="Z129" s="420">
        <v>5.1667499999999998E-2</v>
      </c>
      <c r="AA129" s="416">
        <v>0.05</v>
      </c>
      <c r="AB129" s="420">
        <v>4.7500000000000001E-2</v>
      </c>
      <c r="AC129" s="420">
        <v>4.6667500000000001E-2</v>
      </c>
      <c r="AD129" s="420">
        <v>4.1667500000000003E-2</v>
      </c>
      <c r="AE129" s="417">
        <f t="shared" si="50"/>
        <v>12.016170000000001</v>
      </c>
      <c r="AF129" s="710">
        <f t="shared" si="78"/>
        <v>4.1284403669724634</v>
      </c>
      <c r="AG129" s="710">
        <f t="shared" si="79"/>
        <v>3.8095238095238182</v>
      </c>
      <c r="AH129" s="710">
        <f t="shared" si="80"/>
        <v>3.9603960396039639</v>
      </c>
      <c r="AI129" s="710">
        <f t="shared" si="81"/>
        <v>5.2083333333333481</v>
      </c>
      <c r="AJ129" s="710">
        <f t="shared" si="82"/>
        <v>5.4945054945054972</v>
      </c>
      <c r="AK129" s="710">
        <f t="shared" si="83"/>
        <v>4.3577981651376163</v>
      </c>
      <c r="AL129" s="710">
        <f t="shared" si="84"/>
        <v>14.736842105263159</v>
      </c>
      <c r="AM129" s="710">
        <f t="shared" si="85"/>
        <v>7.0422535211267734</v>
      </c>
      <c r="AN129" s="710">
        <f t="shared" si="86"/>
        <v>5.9701492537313383</v>
      </c>
      <c r="AO129" s="710">
        <f t="shared" si="87"/>
        <v>8.064516129032274</v>
      </c>
      <c r="AP129" s="710">
        <f t="shared" si="88"/>
        <v>10.714285714285698</v>
      </c>
      <c r="AQ129" s="710">
        <f t="shared" si="62"/>
        <v>16.666666666666675</v>
      </c>
      <c r="AR129" s="710">
        <f t="shared" si="63"/>
        <v>41.176470588235283</v>
      </c>
      <c r="AS129" s="710">
        <f t="shared" si="64"/>
        <v>119.35483870967745</v>
      </c>
      <c r="AT129" s="710">
        <f t="shared" si="102"/>
        <v>34.782608695652172</v>
      </c>
      <c r="AU129" s="710">
        <f t="shared" si="103"/>
        <v>35.294117647058812</v>
      </c>
      <c r="AV129" s="710">
        <f t="shared" si="104"/>
        <v>13.333333333333353</v>
      </c>
      <c r="AW129" s="710">
        <f t="shared" si="105"/>
        <v>15.384615384615374</v>
      </c>
      <c r="AX129" s="710">
        <f t="shared" si="106"/>
        <v>8.3333333333333481</v>
      </c>
      <c r="AY129" s="710">
        <f t="shared" si="107"/>
        <v>5.8807958706489583</v>
      </c>
      <c r="AZ129" s="710">
        <f t="shared" si="108"/>
        <v>9.677263269947268</v>
      </c>
      <c r="BA129" s="710">
        <f t="shared" si="109"/>
        <v>3.3349999999999991</v>
      </c>
      <c r="BB129" s="710">
        <f t="shared" si="110"/>
        <v>5.2631578947368363</v>
      </c>
      <c r="BC129" s="710">
        <f t="shared" si="111"/>
        <v>1.7838967161300623</v>
      </c>
      <c r="BD129" s="710">
        <f t="shared" si="101"/>
        <v>11.999760004799898</v>
      </c>
      <c r="BE129" s="710">
        <f t="shared" si="76"/>
        <v>15.83011608189406</v>
      </c>
      <c r="BF129" s="175">
        <f t="shared" si="77"/>
        <v>23.990865858936889</v>
      </c>
    </row>
    <row r="130" spans="1:58" ht="11.25" customHeight="1" x14ac:dyDescent="0.25">
      <c r="A130" s="52" t="s">
        <v>1000</v>
      </c>
      <c r="B130" s="28" t="s">
        <v>1001</v>
      </c>
      <c r="C130" s="414">
        <v>0.40899999999999997</v>
      </c>
      <c r="D130" s="414">
        <v>0.38200000000000001</v>
      </c>
      <c r="E130" s="414">
        <v>0.35699999999999998</v>
      </c>
      <c r="F130" s="414">
        <v>0.33350000000000002</v>
      </c>
      <c r="G130" s="414">
        <v>0.311</v>
      </c>
      <c r="H130" s="414">
        <v>0.29049999999999998</v>
      </c>
      <c r="I130" s="351">
        <v>0.27166666666666667</v>
      </c>
      <c r="J130" s="351">
        <v>0.25333333333333335</v>
      </c>
      <c r="K130" s="359">
        <v>0.22</v>
      </c>
      <c r="L130" s="359">
        <v>0.19166666666666665</v>
      </c>
      <c r="M130" s="359">
        <v>0.16666666666666666</v>
      </c>
      <c r="N130" s="359">
        <v>0.14499999999999999</v>
      </c>
      <c r="O130" s="654"/>
      <c r="P130" s="359">
        <v>0.12</v>
      </c>
      <c r="Q130" s="355">
        <v>9.9999999999999992E-2</v>
      </c>
      <c r="R130" s="654"/>
      <c r="S130" s="371">
        <v>8.3333333333333329E-2</v>
      </c>
      <c r="T130" s="362">
        <v>8.3333333333333329E-2</v>
      </c>
      <c r="U130" s="362">
        <v>8.3333333333333329E-2</v>
      </c>
      <c r="V130" s="362">
        <v>8.3333333333333329E-2</v>
      </c>
      <c r="W130" s="362">
        <v>8.3333333333333329E-2</v>
      </c>
      <c r="X130" s="362">
        <v>8.3333333333333329E-2</v>
      </c>
      <c r="Y130" s="362">
        <v>8.3333333333333329E-2</v>
      </c>
      <c r="Z130" s="362">
        <v>8.3333333333333329E-2</v>
      </c>
      <c r="AA130" s="362">
        <v>8.3333333333333329E-2</v>
      </c>
      <c r="AB130" s="362">
        <v>8.3333333333333329E-2</v>
      </c>
      <c r="AC130" s="362">
        <v>8.3333333333333329E-2</v>
      </c>
      <c r="AD130" s="362">
        <v>8.3333333333333329E-2</v>
      </c>
      <c r="AE130" s="417">
        <f t="shared" si="50"/>
        <v>4.5513333333333321</v>
      </c>
      <c r="AF130" s="710">
        <f t="shared" si="78"/>
        <v>7.0680628272251189</v>
      </c>
      <c r="AG130" s="710">
        <f t="shared" si="79"/>
        <v>7.0028011204481766</v>
      </c>
      <c r="AH130" s="710">
        <f t="shared" si="80"/>
        <v>7.0464767616191804</v>
      </c>
      <c r="AI130" s="710">
        <f t="shared" si="81"/>
        <v>7.2347266881028993</v>
      </c>
      <c r="AJ130" s="710">
        <f t="shared" si="82"/>
        <v>7.0567986230636981</v>
      </c>
      <c r="AK130" s="710">
        <f t="shared" si="83"/>
        <v>6.9325153374232951</v>
      </c>
      <c r="AL130" s="710">
        <f t="shared" si="84"/>
        <v>7.2368421052631415</v>
      </c>
      <c r="AM130" s="710">
        <f t="shared" si="85"/>
        <v>15.151515151515159</v>
      </c>
      <c r="AN130" s="710">
        <f t="shared" si="86"/>
        <v>14.782608695652177</v>
      </c>
      <c r="AO130" s="710">
        <f t="shared" si="87"/>
        <v>14.999999999999991</v>
      </c>
      <c r="AP130" s="710">
        <f t="shared" si="88"/>
        <v>14.942528735632177</v>
      </c>
      <c r="AQ130" s="710">
        <f t="shared" si="62"/>
        <v>20.833333333333325</v>
      </c>
      <c r="AR130" s="710">
        <f t="shared" si="63"/>
        <v>19.999999999999996</v>
      </c>
      <c r="AS130" s="710">
        <f t="shared" si="64"/>
        <v>19.999999999999996</v>
      </c>
      <c r="AT130" s="710">
        <f t="shared" si="102"/>
        <v>0</v>
      </c>
      <c r="AU130" s="710">
        <f t="shared" si="103"/>
        <v>0</v>
      </c>
      <c r="AV130" s="710">
        <f t="shared" si="104"/>
        <v>0</v>
      </c>
      <c r="AW130" s="710">
        <f t="shared" si="105"/>
        <v>0</v>
      </c>
      <c r="AX130" s="710">
        <f t="shared" si="106"/>
        <v>0</v>
      </c>
      <c r="AY130" s="710">
        <f t="shared" si="107"/>
        <v>0</v>
      </c>
      <c r="AZ130" s="710">
        <f t="shared" si="108"/>
        <v>0</v>
      </c>
      <c r="BA130" s="710">
        <f t="shared" si="109"/>
        <v>0</v>
      </c>
      <c r="BB130" s="710">
        <f t="shared" si="110"/>
        <v>0</v>
      </c>
      <c r="BC130" s="710">
        <f t="shared" si="111"/>
        <v>0</v>
      </c>
      <c r="BD130" s="710">
        <f t="shared" si="101"/>
        <v>0</v>
      </c>
      <c r="BE130" s="710">
        <f t="shared" si="76"/>
        <v>6.8115283751711333</v>
      </c>
      <c r="BF130" s="175">
        <f t="shared" si="77"/>
        <v>7.4209691750152293</v>
      </c>
    </row>
    <row r="131" spans="1:58" ht="11.25" customHeight="1" x14ac:dyDescent="0.25">
      <c r="A131" s="29" t="s">
        <v>994</v>
      </c>
      <c r="B131" s="17" t="s">
        <v>995</v>
      </c>
      <c r="C131" s="414">
        <v>1.8</v>
      </c>
      <c r="D131" s="414">
        <v>1.56</v>
      </c>
      <c r="E131" s="414">
        <v>1.48</v>
      </c>
      <c r="F131" s="414">
        <v>1.4</v>
      </c>
      <c r="G131" s="414">
        <v>1.32</v>
      </c>
      <c r="H131" s="414">
        <v>1.24</v>
      </c>
      <c r="I131" s="351">
        <v>1.1599999999999999</v>
      </c>
      <c r="J131" s="351">
        <v>1.08</v>
      </c>
      <c r="K131" s="414">
        <v>1</v>
      </c>
      <c r="L131" s="414">
        <v>0.92</v>
      </c>
      <c r="M131" s="414">
        <v>0.84</v>
      </c>
      <c r="N131" s="414">
        <v>0.76</v>
      </c>
      <c r="O131" s="604"/>
      <c r="P131" s="414">
        <v>0.68</v>
      </c>
      <c r="Q131" s="350">
        <v>0.6</v>
      </c>
      <c r="R131" s="604"/>
      <c r="S131" s="419">
        <v>0.52</v>
      </c>
      <c r="T131" s="420">
        <v>0.36</v>
      </c>
      <c r="U131" s="416">
        <v>0.24</v>
      </c>
      <c r="V131" s="416">
        <v>0.24</v>
      </c>
      <c r="W131" s="416">
        <v>0.24</v>
      </c>
      <c r="X131" s="416">
        <v>0.24</v>
      </c>
      <c r="Y131" s="416">
        <v>0.24</v>
      </c>
      <c r="Z131" s="416">
        <v>0.24</v>
      </c>
      <c r="AA131" s="420">
        <v>0.22500000000000001</v>
      </c>
      <c r="AB131" s="420">
        <v>0.22</v>
      </c>
      <c r="AC131" s="416">
        <v>0.2</v>
      </c>
      <c r="AD131" s="420">
        <v>1.06</v>
      </c>
      <c r="AE131" s="417">
        <f t="shared" si="50"/>
        <v>19.864999999999988</v>
      </c>
      <c r="AF131" s="710">
        <f t="shared" si="78"/>
        <v>15.384615384615374</v>
      </c>
      <c r="AG131" s="710">
        <f t="shared" si="79"/>
        <v>5.4054054054054168</v>
      </c>
      <c r="AH131" s="710">
        <f t="shared" si="80"/>
        <v>5.7142857142857162</v>
      </c>
      <c r="AI131" s="710">
        <f t="shared" si="81"/>
        <v>6.0606060606060552</v>
      </c>
      <c r="AJ131" s="710">
        <f t="shared" si="82"/>
        <v>6.4516129032258229</v>
      </c>
      <c r="AK131" s="710">
        <f t="shared" si="83"/>
        <v>6.8965517241379448</v>
      </c>
      <c r="AL131" s="710">
        <f t="shared" si="84"/>
        <v>7.4074074074073959</v>
      </c>
      <c r="AM131" s="710">
        <f t="shared" si="85"/>
        <v>8.0000000000000071</v>
      </c>
      <c r="AN131" s="710">
        <f t="shared" si="86"/>
        <v>8.6956521739130377</v>
      </c>
      <c r="AO131" s="710">
        <f t="shared" si="87"/>
        <v>9.5238095238095344</v>
      </c>
      <c r="AP131" s="710">
        <f t="shared" si="88"/>
        <v>10.526315789473673</v>
      </c>
      <c r="AQ131" s="710">
        <f t="shared" si="62"/>
        <v>11.764705882352944</v>
      </c>
      <c r="AR131" s="710">
        <f t="shared" si="63"/>
        <v>13.333333333333353</v>
      </c>
      <c r="AS131" s="710">
        <f t="shared" si="64"/>
        <v>15.384615384615374</v>
      </c>
      <c r="AT131" s="710">
        <f t="shared" si="102"/>
        <v>44.444444444444464</v>
      </c>
      <c r="AU131" s="710">
        <f t="shared" si="103"/>
        <v>50</v>
      </c>
      <c r="AV131" s="710">
        <f t="shared" si="104"/>
        <v>0</v>
      </c>
      <c r="AW131" s="710">
        <f t="shared" si="105"/>
        <v>0</v>
      </c>
      <c r="AX131" s="710">
        <f t="shared" si="106"/>
        <v>0</v>
      </c>
      <c r="AY131" s="710">
        <f t="shared" si="107"/>
        <v>0</v>
      </c>
      <c r="AZ131" s="710">
        <f t="shared" si="108"/>
        <v>0</v>
      </c>
      <c r="BA131" s="710">
        <f t="shared" si="109"/>
        <v>6.6666666666666652</v>
      </c>
      <c r="BB131" s="710">
        <f t="shared" si="110"/>
        <v>2.2727272727272707</v>
      </c>
      <c r="BC131" s="710">
        <f t="shared" si="111"/>
        <v>9.9999999999999858</v>
      </c>
      <c r="BD131" s="710">
        <f t="shared" si="101"/>
        <v>-81.132075471698116</v>
      </c>
      <c r="BE131" s="710">
        <f t="shared" si="76"/>
        <v>6.5120271839728776</v>
      </c>
      <c r="BF131" s="175">
        <f t="shared" si="77"/>
        <v>21.909384339057389</v>
      </c>
    </row>
    <row r="132" spans="1:58" ht="11.25" customHeight="1" x14ac:dyDescent="0.25">
      <c r="A132" s="29" t="s">
        <v>460</v>
      </c>
      <c r="B132" s="17" t="s">
        <v>461</v>
      </c>
      <c r="C132" s="414">
        <v>2.4500000000000002</v>
      </c>
      <c r="D132" s="414">
        <v>2.44</v>
      </c>
      <c r="E132" s="414">
        <v>2.2000000000000002</v>
      </c>
      <c r="F132" s="414">
        <v>2.04</v>
      </c>
      <c r="G132" s="414">
        <v>2.04</v>
      </c>
      <c r="H132" s="414">
        <v>2.0099999999999998</v>
      </c>
      <c r="I132" s="351">
        <v>1.88</v>
      </c>
      <c r="J132" s="351">
        <v>1.81</v>
      </c>
      <c r="K132" s="414">
        <v>1.74</v>
      </c>
      <c r="L132" s="414">
        <v>1.57</v>
      </c>
      <c r="M132" s="414">
        <v>1.43</v>
      </c>
      <c r="N132" s="352">
        <v>1.4</v>
      </c>
      <c r="O132" s="604"/>
      <c r="P132" s="414">
        <v>1.34</v>
      </c>
      <c r="Q132" s="350">
        <v>1.2</v>
      </c>
      <c r="R132" s="604" t="s">
        <v>89</v>
      </c>
      <c r="S132" s="419">
        <v>1.04</v>
      </c>
      <c r="T132" s="420">
        <v>0.96</v>
      </c>
      <c r="U132" s="420">
        <v>0.88</v>
      </c>
      <c r="V132" s="420">
        <v>0.72</v>
      </c>
      <c r="W132" s="420">
        <v>0.52</v>
      </c>
      <c r="X132" s="420">
        <v>0.3</v>
      </c>
      <c r="Y132" s="420">
        <v>0.24</v>
      </c>
      <c r="Z132" s="420">
        <v>0.16</v>
      </c>
      <c r="AA132" s="420">
        <v>0.12</v>
      </c>
      <c r="AB132" s="420">
        <v>0.1</v>
      </c>
      <c r="AC132" s="420">
        <v>0.08</v>
      </c>
      <c r="AD132" s="420">
        <v>7.0000000000000007E-2</v>
      </c>
      <c r="AE132" s="417">
        <f t="shared" si="50"/>
        <v>30.739999999999995</v>
      </c>
      <c r="AF132" s="710">
        <f t="shared" si="78"/>
        <v>0.4098360655737876</v>
      </c>
      <c r="AG132" s="710">
        <f t="shared" si="79"/>
        <v>10.909090909090891</v>
      </c>
      <c r="AH132" s="710">
        <f t="shared" si="80"/>
        <v>7.8431372549019773</v>
      </c>
      <c r="AI132" s="710">
        <f t="shared" si="81"/>
        <v>0</v>
      </c>
      <c r="AJ132" s="710">
        <f t="shared" si="82"/>
        <v>1.4925373134328401</v>
      </c>
      <c r="AK132" s="710">
        <f t="shared" si="83"/>
        <v>6.9148936170212671</v>
      </c>
      <c r="AL132" s="710">
        <f t="shared" si="84"/>
        <v>3.8674033149171283</v>
      </c>
      <c r="AM132" s="710">
        <f t="shared" si="85"/>
        <v>4.0229885057471382</v>
      </c>
      <c r="AN132" s="710">
        <f t="shared" si="86"/>
        <v>10.828025477707005</v>
      </c>
      <c r="AO132" s="710">
        <f t="shared" si="87"/>
        <v>9.7902097902097918</v>
      </c>
      <c r="AP132" s="710">
        <f t="shared" si="88"/>
        <v>2.1428571428571352</v>
      </c>
      <c r="AQ132" s="710">
        <f t="shared" si="62"/>
        <v>4.4776119402984982</v>
      </c>
      <c r="AR132" s="710">
        <f t="shared" si="63"/>
        <v>11.66666666666667</v>
      </c>
      <c r="AS132" s="710">
        <f t="shared" si="64"/>
        <v>15.384615384615374</v>
      </c>
      <c r="AT132" s="710">
        <f t="shared" si="102"/>
        <v>8.3333333333333481</v>
      </c>
      <c r="AU132" s="710">
        <f t="shared" si="103"/>
        <v>9.0909090909090828</v>
      </c>
      <c r="AV132" s="710">
        <f t="shared" si="104"/>
        <v>22.222222222222232</v>
      </c>
      <c r="AW132" s="710">
        <f t="shared" si="105"/>
        <v>38.46153846153846</v>
      </c>
      <c r="AX132" s="710">
        <f t="shared" si="106"/>
        <v>73.333333333333343</v>
      </c>
      <c r="AY132" s="710">
        <f t="shared" si="107"/>
        <v>25</v>
      </c>
      <c r="AZ132" s="710">
        <f t="shared" si="108"/>
        <v>50</v>
      </c>
      <c r="BA132" s="710">
        <f t="shared" si="109"/>
        <v>33.33333333333335</v>
      </c>
      <c r="BB132" s="710">
        <f t="shared" si="110"/>
        <v>19.999999999999996</v>
      </c>
      <c r="BC132" s="710">
        <f t="shared" si="111"/>
        <v>25</v>
      </c>
      <c r="BD132" s="710">
        <f t="shared" si="101"/>
        <v>14.285714285714279</v>
      </c>
      <c r="BE132" s="710">
        <f t="shared" si="76"/>
        <v>16.352410297736945</v>
      </c>
      <c r="BF132" s="175">
        <f t="shared" si="77"/>
        <v>17.266962699358512</v>
      </c>
    </row>
    <row r="133" spans="1:58" ht="11.25" customHeight="1" x14ac:dyDescent="0.25">
      <c r="A133" s="31" t="s">
        <v>178</v>
      </c>
      <c r="B133" s="48" t="s">
        <v>179</v>
      </c>
      <c r="C133" s="414">
        <v>3.18</v>
      </c>
      <c r="D133" s="414">
        <v>2.94</v>
      </c>
      <c r="E133" s="414">
        <v>2.7</v>
      </c>
      <c r="F133" s="414">
        <v>2.4900000000000002</v>
      </c>
      <c r="G133" s="414">
        <v>2.36</v>
      </c>
      <c r="H133" s="414">
        <v>2.21</v>
      </c>
      <c r="I133" s="351">
        <v>2.09</v>
      </c>
      <c r="J133" s="351">
        <v>1.98</v>
      </c>
      <c r="K133" s="344">
        <v>1.9</v>
      </c>
      <c r="L133" s="344">
        <v>1.82</v>
      </c>
      <c r="M133" s="344">
        <v>1.74</v>
      </c>
      <c r="N133" s="344">
        <v>1.6425000000000001</v>
      </c>
      <c r="O133" s="644"/>
      <c r="P133" s="344">
        <v>1.615</v>
      </c>
      <c r="Q133" s="342">
        <v>1.6025</v>
      </c>
      <c r="R133" s="644"/>
      <c r="S133" s="347">
        <v>1.585</v>
      </c>
      <c r="T133" s="349">
        <v>1.5649999999999999</v>
      </c>
      <c r="U133" s="349">
        <v>1.5249999999999999</v>
      </c>
      <c r="V133" s="349">
        <v>1.4</v>
      </c>
      <c r="W133" s="349">
        <v>1.31</v>
      </c>
      <c r="X133" s="349">
        <v>1.16238</v>
      </c>
      <c r="Y133" s="349">
        <v>1</v>
      </c>
      <c r="Z133" s="349">
        <v>0.88254999999999995</v>
      </c>
      <c r="AA133" s="349">
        <v>0.79729000000000005</v>
      </c>
      <c r="AB133" s="349">
        <v>0.74377000000000004</v>
      </c>
      <c r="AC133" s="349">
        <v>0.67118000000000011</v>
      </c>
      <c r="AD133" s="349">
        <v>0.60043999999999997</v>
      </c>
      <c r="AE133" s="417">
        <f t="shared" si="50"/>
        <v>43.512609999999988</v>
      </c>
      <c r="AF133" s="710">
        <f t="shared" si="78"/>
        <v>8.163265306122458</v>
      </c>
      <c r="AG133" s="710">
        <f t="shared" si="79"/>
        <v>8.8888888888888786</v>
      </c>
      <c r="AH133" s="710">
        <f t="shared" si="80"/>
        <v>8.4337349397590309</v>
      </c>
      <c r="AI133" s="710">
        <f t="shared" si="81"/>
        <v>5.508474576271194</v>
      </c>
      <c r="AJ133" s="710">
        <f t="shared" si="82"/>
        <v>6.7873303167420795</v>
      </c>
      <c r="AK133" s="710">
        <f t="shared" si="83"/>
        <v>5.741626794258381</v>
      </c>
      <c r="AL133" s="710">
        <f t="shared" si="84"/>
        <v>5.555555555555558</v>
      </c>
      <c r="AM133" s="710">
        <f t="shared" si="85"/>
        <v>4.2105263157894868</v>
      </c>
      <c r="AN133" s="710">
        <f t="shared" si="86"/>
        <v>4.39560439560438</v>
      </c>
      <c r="AO133" s="710">
        <f t="shared" si="87"/>
        <v>4.5977011494252817</v>
      </c>
      <c r="AP133" s="710">
        <f t="shared" si="88"/>
        <v>5.9360730593607247</v>
      </c>
      <c r="AQ133" s="710">
        <f t="shared" si="62"/>
        <v>1.7027863777089758</v>
      </c>
      <c r="AR133" s="710">
        <f t="shared" si="63"/>
        <v>0.78003120124805481</v>
      </c>
      <c r="AS133" s="710">
        <f t="shared" si="64"/>
        <v>1.1041009463722551</v>
      </c>
      <c r="AT133" s="710">
        <f t="shared" si="102"/>
        <v>1.2779552715654896</v>
      </c>
      <c r="AU133" s="710">
        <f t="shared" si="103"/>
        <v>2.6229508196721429</v>
      </c>
      <c r="AV133" s="710">
        <f t="shared" si="104"/>
        <v>8.9285714285714199</v>
      </c>
      <c r="AW133" s="710">
        <f t="shared" si="105"/>
        <v>6.8702290076335659</v>
      </c>
      <c r="AX133" s="710">
        <f t="shared" si="106"/>
        <v>12.699805571327794</v>
      </c>
      <c r="AY133" s="710">
        <f t="shared" si="107"/>
        <v>16.237999999999996</v>
      </c>
      <c r="AZ133" s="710">
        <f t="shared" si="108"/>
        <v>13.308027873774876</v>
      </c>
      <c r="BA133" s="710">
        <f t="shared" si="109"/>
        <v>10.693724993415188</v>
      </c>
      <c r="BB133" s="710">
        <f t="shared" si="110"/>
        <v>7.1957728867795057</v>
      </c>
      <c r="BC133" s="710">
        <f t="shared" si="111"/>
        <v>10.815280550671936</v>
      </c>
      <c r="BD133" s="710">
        <f t="shared" si="101"/>
        <v>11.78136033575381</v>
      </c>
      <c r="BE133" s="710">
        <f t="shared" si="76"/>
        <v>6.9694951424908993</v>
      </c>
      <c r="BF133" s="175">
        <f t="shared" si="77"/>
        <v>4.0836374687213173</v>
      </c>
    </row>
    <row r="134" spans="1:58" ht="11.25" customHeight="1" x14ac:dyDescent="0.25">
      <c r="A134" s="681" t="s">
        <v>1008</v>
      </c>
      <c r="B134" s="28" t="s">
        <v>1009</v>
      </c>
      <c r="C134" s="414">
        <v>0.64</v>
      </c>
      <c r="D134" s="414">
        <v>0.61</v>
      </c>
      <c r="E134" s="414">
        <v>0.56000000000000005</v>
      </c>
      <c r="F134" s="414">
        <v>0.52</v>
      </c>
      <c r="G134" s="414">
        <v>0.44</v>
      </c>
      <c r="H134" s="414">
        <v>0.42</v>
      </c>
      <c r="I134" s="351">
        <v>0.32</v>
      </c>
      <c r="J134" s="363">
        <v>0.25</v>
      </c>
      <c r="K134" s="414">
        <v>0.22</v>
      </c>
      <c r="L134" s="352">
        <v>0.2</v>
      </c>
      <c r="M134" s="414">
        <v>0.19</v>
      </c>
      <c r="N134" s="414">
        <v>0.15</v>
      </c>
      <c r="O134" s="604"/>
      <c r="P134" s="352">
        <v>0.12</v>
      </c>
      <c r="Q134" s="350">
        <v>0.03</v>
      </c>
      <c r="R134" s="677"/>
      <c r="S134" s="353">
        <v>0</v>
      </c>
      <c r="T134" s="416">
        <v>0.25</v>
      </c>
      <c r="U134" s="416">
        <v>0.91</v>
      </c>
      <c r="V134" s="416">
        <v>1.1200000000000001</v>
      </c>
      <c r="W134" s="416">
        <v>1.1200000000000001</v>
      </c>
      <c r="X134" s="420">
        <v>1.1200000000000001</v>
      </c>
      <c r="Y134" s="420">
        <v>1.08</v>
      </c>
      <c r="Z134" s="420">
        <v>1.04</v>
      </c>
      <c r="AA134" s="420">
        <v>0.94</v>
      </c>
      <c r="AB134" s="420">
        <v>0.55000000000000004</v>
      </c>
      <c r="AC134" s="416">
        <v>0</v>
      </c>
      <c r="AD134" s="416">
        <v>0</v>
      </c>
      <c r="AE134" s="417">
        <f t="shared" si="50"/>
        <v>12.800000000000002</v>
      </c>
      <c r="AF134" s="710">
        <f t="shared" si="78"/>
        <v>4.9180327868852514</v>
      </c>
      <c r="AG134" s="710">
        <f t="shared" si="79"/>
        <v>8.9285714285714199</v>
      </c>
      <c r="AH134" s="710">
        <f t="shared" si="80"/>
        <v>7.6923076923077094</v>
      </c>
      <c r="AI134" s="710">
        <f t="shared" si="81"/>
        <v>18.181818181818187</v>
      </c>
      <c r="AJ134" s="710">
        <f t="shared" si="82"/>
        <v>4.7619047619047672</v>
      </c>
      <c r="AK134" s="710">
        <f t="shared" si="83"/>
        <v>31.25</v>
      </c>
      <c r="AL134" s="710">
        <f t="shared" si="84"/>
        <v>28.000000000000004</v>
      </c>
      <c r="AM134" s="710">
        <f t="shared" si="85"/>
        <v>13.636363636363647</v>
      </c>
      <c r="AN134" s="710">
        <f t="shared" si="86"/>
        <v>9.9999999999999858</v>
      </c>
      <c r="AO134" s="710">
        <f t="shared" si="87"/>
        <v>5.2631578947368363</v>
      </c>
      <c r="AP134" s="710">
        <f t="shared" si="88"/>
        <v>26.666666666666682</v>
      </c>
      <c r="AQ134" s="710">
        <f t="shared" si="62"/>
        <v>25</v>
      </c>
      <c r="AR134" s="710">
        <f t="shared" si="63"/>
        <v>300</v>
      </c>
      <c r="AS134" s="710" t="str">
        <f t="shared" si="64"/>
        <v>n/a</v>
      </c>
      <c r="AT134" s="710">
        <f t="shared" si="102"/>
        <v>-100</v>
      </c>
      <c r="AU134" s="710">
        <f t="shared" si="103"/>
        <v>-72.52747252747254</v>
      </c>
      <c r="AV134" s="710">
        <f t="shared" si="104"/>
        <v>-18.75</v>
      </c>
      <c r="AW134" s="710">
        <f t="shared" si="105"/>
        <v>0</v>
      </c>
      <c r="AX134" s="710">
        <f t="shared" si="106"/>
        <v>0</v>
      </c>
      <c r="AY134" s="710">
        <f t="shared" si="107"/>
        <v>3.7037037037036979</v>
      </c>
      <c r="AZ134" s="710">
        <f t="shared" si="108"/>
        <v>3.8461538461538547</v>
      </c>
      <c r="BA134" s="710">
        <f t="shared" si="109"/>
        <v>10.638297872340431</v>
      </c>
      <c r="BB134" s="710">
        <f t="shared" si="110"/>
        <v>70.909090909090878</v>
      </c>
      <c r="BC134" s="710" t="str">
        <f t="shared" si="111"/>
        <v>n/a</v>
      </c>
      <c r="BD134" s="710" t="str">
        <f t="shared" si="101"/>
        <v>n/a</v>
      </c>
      <c r="BE134" s="710">
        <f t="shared" si="76"/>
        <v>17.369027129685037</v>
      </c>
      <c r="BF134" s="175">
        <f t="shared" si="77"/>
        <v>71.737354454927825</v>
      </c>
    </row>
    <row r="135" spans="1:58" ht="11.25" customHeight="1" x14ac:dyDescent="0.25">
      <c r="A135" s="29" t="s">
        <v>188</v>
      </c>
      <c r="B135" s="17" t="s">
        <v>189</v>
      </c>
      <c r="C135" s="414">
        <v>1.98</v>
      </c>
      <c r="D135" s="414">
        <v>1.91</v>
      </c>
      <c r="E135" s="414">
        <v>1.86</v>
      </c>
      <c r="F135" s="414">
        <v>1.79</v>
      </c>
      <c r="G135" s="414">
        <v>1.75</v>
      </c>
      <c r="H135" s="414">
        <v>1.71</v>
      </c>
      <c r="I135" s="351">
        <v>1.66</v>
      </c>
      <c r="J135" s="417">
        <v>1.5900000000000003</v>
      </c>
      <c r="K135" s="414">
        <v>1.55</v>
      </c>
      <c r="L135" s="414">
        <v>1.5</v>
      </c>
      <c r="M135" s="414">
        <v>1.42</v>
      </c>
      <c r="N135" s="414">
        <v>1.33</v>
      </c>
      <c r="O135" s="604"/>
      <c r="P135" s="414">
        <v>1.22</v>
      </c>
      <c r="Q135" s="350">
        <v>1.135</v>
      </c>
      <c r="R135" s="677"/>
      <c r="S135" s="419">
        <v>1.0149999999999999</v>
      </c>
      <c r="T135" s="420">
        <v>0.86</v>
      </c>
      <c r="U135" s="420">
        <v>0.78</v>
      </c>
      <c r="V135" s="420">
        <v>0.7</v>
      </c>
      <c r="W135" s="420">
        <v>0.625</v>
      </c>
      <c r="X135" s="420">
        <v>0.55500000000000005</v>
      </c>
      <c r="Y135" s="416">
        <v>0.48</v>
      </c>
      <c r="Z135" s="420">
        <v>0.45</v>
      </c>
      <c r="AA135" s="416">
        <v>0.36</v>
      </c>
      <c r="AB135" s="420">
        <v>0.33750000000000002</v>
      </c>
      <c r="AC135" s="420">
        <v>0.315</v>
      </c>
      <c r="AD135" s="420">
        <v>0.29499999999999998</v>
      </c>
      <c r="AE135" s="417">
        <f t="shared" ref="AE135:AE198" si="112">SUM(C135:AD135)</f>
        <v>29.177499999999998</v>
      </c>
      <c r="AF135" s="710">
        <f t="shared" ref="AF135:AF166" si="113">IF(ISERROR((C135/D135-1)*100),"n/a",(C135/D135-1)*100)</f>
        <v>3.6649214659685958</v>
      </c>
      <c r="AG135" s="710">
        <f t="shared" ref="AG135:AG166" si="114">IF(ISERROR((D135/E135-1)*100),"n/a",(D135/E135-1)*100)</f>
        <v>2.6881720430107503</v>
      </c>
      <c r="AH135" s="710">
        <f t="shared" ref="AH135:AH166" si="115">IF(ISERROR((E135/F135-1)*100),"n/a",(E135/F135-1)*100)</f>
        <v>3.9106145251396773</v>
      </c>
      <c r="AI135" s="710">
        <f t="shared" ref="AI135:AI166" si="116">IF(ISERROR((F135/G135-1)*100),"n/a",(F135/G135-1)*100)</f>
        <v>2.2857142857142909</v>
      </c>
      <c r="AJ135" s="710">
        <f t="shared" ref="AJ135:AJ166" si="117">IF(ISERROR((G135/H135-1)*100),"n/a",(G135/H135-1)*100)</f>
        <v>2.3391812865497075</v>
      </c>
      <c r="AK135" s="710">
        <f t="shared" ref="AK135:AK166" si="118">IF(ISERROR((H135/I135-1)*100),"n/a",(H135/I135-1)*100)</f>
        <v>3.0120481927710774</v>
      </c>
      <c r="AL135" s="710">
        <f t="shared" ref="AL135:AL166" si="119">IF(ISERROR((I135/J135-1)*100),"n/a",(I135/J135-1)*100)</f>
        <v>4.4025157232704171</v>
      </c>
      <c r="AM135" s="710">
        <f t="shared" ref="AM135:AM166" si="120">IF(ISERROR((J135/K135-1)*100),"n/a",(J135/K135-1)*100)</f>
        <v>2.5806451612903292</v>
      </c>
      <c r="AN135" s="710">
        <f t="shared" ref="AN135:AN166" si="121">IF(ISERROR((K135/L135-1)*100),"n/a",(K135/L135-1)*100)</f>
        <v>3.3333333333333437</v>
      </c>
      <c r="AO135" s="710">
        <f t="shared" ref="AO135:AO166" si="122">IF(ISERROR((L135/M135-1)*100),"n/a",(L135/M135-1)*100)</f>
        <v>5.6338028169014231</v>
      </c>
      <c r="AP135" s="710">
        <f t="shared" ref="AP135:AP166" si="123">IF(ISERROR((M135/N135-1)*100),"n/a",(M135/N135-1)*100)</f>
        <v>6.7669172932330657</v>
      </c>
      <c r="AQ135" s="710">
        <f t="shared" ref="AQ135:AQ198" si="124">IF(ISERROR((N135/P135-1)*100),"n/a",(N135/P135-1)*100)</f>
        <v>9.0163934426229488</v>
      </c>
      <c r="AR135" s="710">
        <f t="shared" ref="AR135:AR198" si="125">IF(ISERROR((P135/Q135-1)*100),"n/a",(P135/Q135-1)*100)</f>
        <v>7.4889867841409608</v>
      </c>
      <c r="AS135" s="710">
        <f t="shared" ref="AS135:AS198" si="126">IF(ISERROR((Q135/S135-1)*100),"n/a",(Q135/S135-1)*100)</f>
        <v>11.822660098522174</v>
      </c>
      <c r="AT135" s="710">
        <f t="shared" si="102"/>
        <v>18.023255813953476</v>
      </c>
      <c r="AU135" s="710">
        <f t="shared" si="103"/>
        <v>10.256410256410241</v>
      </c>
      <c r="AV135" s="710">
        <f t="shared" si="104"/>
        <v>11.428571428571432</v>
      </c>
      <c r="AW135" s="710">
        <f t="shared" si="105"/>
        <v>11.999999999999989</v>
      </c>
      <c r="AX135" s="710">
        <f t="shared" si="106"/>
        <v>12.612612612612594</v>
      </c>
      <c r="AY135" s="710">
        <f t="shared" si="107"/>
        <v>15.625000000000021</v>
      </c>
      <c r="AZ135" s="710">
        <f t="shared" si="108"/>
        <v>6.6666666666666652</v>
      </c>
      <c r="BA135" s="710">
        <f t="shared" si="109"/>
        <v>25</v>
      </c>
      <c r="BB135" s="710">
        <f t="shared" si="110"/>
        <v>6.6666666666666652</v>
      </c>
      <c r="BC135" s="710">
        <f t="shared" si="111"/>
        <v>7.1428571428571397</v>
      </c>
      <c r="BD135" s="710">
        <f t="shared" si="101"/>
        <v>6.7796610169491567</v>
      </c>
      <c r="BE135" s="710">
        <f t="shared" ref="BE135:BE198" si="127">AVERAGE(AF135:BD135)</f>
        <v>8.0459043222862459</v>
      </c>
      <c r="BF135" s="175">
        <f t="shared" ref="BF135:BF196" si="128">STDEV(AF135:BD135)</f>
        <v>5.5822644444911553</v>
      </c>
    </row>
    <row r="136" spans="1:58" ht="11.25" customHeight="1" x14ac:dyDescent="0.25">
      <c r="A136" s="28" t="s">
        <v>183</v>
      </c>
      <c r="B136" s="28" t="s">
        <v>184</v>
      </c>
      <c r="C136" s="414">
        <v>4.84</v>
      </c>
      <c r="D136" s="414">
        <v>4.76</v>
      </c>
      <c r="E136" s="414">
        <v>4.68</v>
      </c>
      <c r="F136" s="414">
        <v>4.54</v>
      </c>
      <c r="G136" s="414">
        <v>4.34</v>
      </c>
      <c r="H136" s="414">
        <v>4.04</v>
      </c>
      <c r="I136" s="351">
        <v>3.72</v>
      </c>
      <c r="J136" s="351">
        <v>3.2800000000000002</v>
      </c>
      <c r="K136" s="359">
        <v>3.14</v>
      </c>
      <c r="L136" s="359">
        <v>3.02</v>
      </c>
      <c r="M136" s="359">
        <v>2.9</v>
      </c>
      <c r="N136" s="359">
        <v>2.7</v>
      </c>
      <c r="O136" s="654"/>
      <c r="P136" s="359">
        <v>2.48</v>
      </c>
      <c r="Q136" s="355">
        <v>2.2999999999999998</v>
      </c>
      <c r="R136" s="654"/>
      <c r="S136" s="356">
        <v>2.1</v>
      </c>
      <c r="T136" s="361">
        <v>1.92</v>
      </c>
      <c r="U136" s="361">
        <v>1.72</v>
      </c>
      <c r="V136" s="361">
        <v>1.52</v>
      </c>
      <c r="W136" s="361">
        <v>1.1599999999999999</v>
      </c>
      <c r="X136" s="361">
        <v>1.1200000000000001</v>
      </c>
      <c r="Y136" s="362">
        <v>1.08</v>
      </c>
      <c r="Z136" s="361">
        <v>0.98</v>
      </c>
      <c r="AA136" s="361">
        <v>0.85</v>
      </c>
      <c r="AB136" s="362">
        <v>0.84</v>
      </c>
      <c r="AC136" s="361">
        <v>0.82</v>
      </c>
      <c r="AD136" s="361">
        <v>0.76</v>
      </c>
      <c r="AE136" s="417">
        <f t="shared" si="112"/>
        <v>65.609999999999985</v>
      </c>
      <c r="AF136" s="710">
        <f t="shared" si="113"/>
        <v>1.6806722689075571</v>
      </c>
      <c r="AG136" s="710">
        <f t="shared" si="114"/>
        <v>1.7094017094017033</v>
      </c>
      <c r="AH136" s="710">
        <f t="shared" si="115"/>
        <v>3.0837004405286361</v>
      </c>
      <c r="AI136" s="710">
        <f t="shared" si="116"/>
        <v>4.6082949308755783</v>
      </c>
      <c r="AJ136" s="710">
        <f t="shared" si="117"/>
        <v>7.4257425742574323</v>
      </c>
      <c r="AK136" s="710">
        <f t="shared" si="118"/>
        <v>8.602150537634401</v>
      </c>
      <c r="AL136" s="710">
        <f t="shared" si="119"/>
        <v>13.414634146341452</v>
      </c>
      <c r="AM136" s="710">
        <f t="shared" si="120"/>
        <v>4.4585987261146487</v>
      </c>
      <c r="AN136" s="710">
        <f t="shared" si="121"/>
        <v>3.9735099337748325</v>
      </c>
      <c r="AO136" s="710">
        <f t="shared" si="122"/>
        <v>4.1379310344827669</v>
      </c>
      <c r="AP136" s="710">
        <f t="shared" si="123"/>
        <v>7.4074074074073959</v>
      </c>
      <c r="AQ136" s="710">
        <f t="shared" si="124"/>
        <v>8.8709677419354982</v>
      </c>
      <c r="AR136" s="710">
        <f t="shared" si="125"/>
        <v>7.8260869565217384</v>
      </c>
      <c r="AS136" s="710">
        <f t="shared" si="126"/>
        <v>9.5238095238095113</v>
      </c>
      <c r="AT136" s="710">
        <f t="shared" si="102"/>
        <v>9.375</v>
      </c>
      <c r="AU136" s="710">
        <f t="shared" si="103"/>
        <v>11.627906976744185</v>
      </c>
      <c r="AV136" s="710">
        <f t="shared" si="104"/>
        <v>13.157894736842103</v>
      </c>
      <c r="AW136" s="710">
        <f t="shared" si="105"/>
        <v>31.034482758620708</v>
      </c>
      <c r="AX136" s="710">
        <f t="shared" si="106"/>
        <v>3.5714285714285587</v>
      </c>
      <c r="AY136" s="710">
        <f t="shared" si="107"/>
        <v>3.7037037037036979</v>
      </c>
      <c r="AZ136" s="710">
        <f t="shared" si="108"/>
        <v>10.204081632653072</v>
      </c>
      <c r="BA136" s="710">
        <f t="shared" si="109"/>
        <v>15.294117647058814</v>
      </c>
      <c r="BB136" s="710">
        <f t="shared" si="110"/>
        <v>1.1904761904761862</v>
      </c>
      <c r="BC136" s="710">
        <f t="shared" si="111"/>
        <v>2.4390243902439046</v>
      </c>
      <c r="BD136" s="710">
        <f t="shared" si="101"/>
        <v>7.8947368421052655</v>
      </c>
      <c r="BE136" s="710">
        <f t="shared" si="127"/>
        <v>7.8486304552747841</v>
      </c>
      <c r="BF136" s="175">
        <f t="shared" si="128"/>
        <v>6.2497666531539435</v>
      </c>
    </row>
    <row r="137" spans="1:58" ht="11.25" customHeight="1" x14ac:dyDescent="0.25">
      <c r="A137" s="391" t="s">
        <v>4682</v>
      </c>
      <c r="B137" s="17" t="s">
        <v>4675</v>
      </c>
      <c r="C137" s="414">
        <v>2.6680000000000001</v>
      </c>
      <c r="D137" s="414">
        <v>2.5886999999999998</v>
      </c>
      <c r="E137" s="414">
        <v>2.5206</v>
      </c>
      <c r="F137" s="414">
        <v>2.3187500000000001</v>
      </c>
      <c r="G137" s="414">
        <v>2.1458000000000004</v>
      </c>
      <c r="H137" s="414">
        <v>2.0958000000000001</v>
      </c>
      <c r="I137" s="351">
        <v>2.0523958292325251</v>
      </c>
      <c r="J137" s="351">
        <v>1.936281302710527</v>
      </c>
      <c r="K137" s="414">
        <v>1.7855231387324546</v>
      </c>
      <c r="L137" s="380">
        <v>1.7256887132228436</v>
      </c>
      <c r="M137" s="352">
        <v>1.80542371764712</v>
      </c>
      <c r="N137" s="414">
        <v>1.8570457657085955</v>
      </c>
      <c r="O137" s="351"/>
      <c r="P137" s="414">
        <v>1.8077202497659091</v>
      </c>
      <c r="Q137" s="350">
        <v>1.7521042328021925</v>
      </c>
      <c r="R137" s="351"/>
      <c r="S137" s="418">
        <v>1.7002325616843272</v>
      </c>
      <c r="T137" s="393">
        <v>1.7373764724751759</v>
      </c>
      <c r="U137" s="420">
        <v>1.7373764724751759</v>
      </c>
      <c r="V137" s="420">
        <v>1.5526554107464932</v>
      </c>
      <c r="W137" s="420">
        <v>1.3779192712734154</v>
      </c>
      <c r="X137" s="420">
        <v>1.3279946599953933</v>
      </c>
      <c r="Y137" s="420">
        <v>1.0983414481164906</v>
      </c>
      <c r="Z137" s="420">
        <v>0.81876362495956556</v>
      </c>
      <c r="AA137" s="420">
        <v>0.79879378044835669</v>
      </c>
      <c r="AB137" s="420">
        <v>0.718914402403521</v>
      </c>
      <c r="AC137" s="420">
        <v>0.64402748548648747</v>
      </c>
      <c r="AD137" s="420">
        <v>0.59909533533626735</v>
      </c>
      <c r="AE137" s="417">
        <f t="shared" si="112"/>
        <v>43.171323875222839</v>
      </c>
      <c r="AF137" s="710">
        <f t="shared" si="113"/>
        <v>3.0633136323251264</v>
      </c>
      <c r="AG137" s="710">
        <f t="shared" si="114"/>
        <v>2.7017376815043903</v>
      </c>
      <c r="AH137" s="710">
        <f t="shared" si="115"/>
        <v>8.7051212938005218</v>
      </c>
      <c r="AI137" s="710">
        <f t="shared" si="116"/>
        <v>8.0599310280548018</v>
      </c>
      <c r="AJ137" s="710">
        <f t="shared" si="117"/>
        <v>2.3857238286096205</v>
      </c>
      <c r="AK137" s="710">
        <f t="shared" si="118"/>
        <v>2.1148050560844123</v>
      </c>
      <c r="AL137" s="710">
        <f t="shared" si="119"/>
        <v>5.9967798252998472</v>
      </c>
      <c r="AM137" s="710">
        <f t="shared" si="120"/>
        <v>8.4433609796340079</v>
      </c>
      <c r="AN137" s="710">
        <f t="shared" si="121"/>
        <v>3.4672780236167933</v>
      </c>
      <c r="AO137" s="710">
        <f t="shared" si="122"/>
        <v>-4.4164150301619687</v>
      </c>
      <c r="AP137" s="710">
        <f t="shared" si="123"/>
        <v>-2.7797940694142209</v>
      </c>
      <c r="AQ137" s="710">
        <f t="shared" si="124"/>
        <v>2.7286033858985537</v>
      </c>
      <c r="AR137" s="710">
        <f t="shared" si="125"/>
        <v>3.1742413449209028</v>
      </c>
      <c r="AS137" s="710">
        <f t="shared" si="126"/>
        <v>3.0508574113225384</v>
      </c>
      <c r="AT137" s="710">
        <f t="shared" si="102"/>
        <v>-2.1379310344827651</v>
      </c>
      <c r="AU137" s="710">
        <f t="shared" si="103"/>
        <v>0</v>
      </c>
      <c r="AV137" s="710">
        <f t="shared" si="104"/>
        <v>11.897106109324774</v>
      </c>
      <c r="AW137" s="710">
        <f t="shared" si="105"/>
        <v>12.681159420289845</v>
      </c>
      <c r="AX137" s="710">
        <f t="shared" si="106"/>
        <v>3.7593984962405846</v>
      </c>
      <c r="AY137" s="710">
        <f t="shared" si="107"/>
        <v>20.909090909090921</v>
      </c>
      <c r="AZ137" s="710">
        <f t="shared" si="108"/>
        <v>34.146341463414664</v>
      </c>
      <c r="BA137" s="710">
        <f t="shared" si="109"/>
        <v>2.4999999999999911</v>
      </c>
      <c r="BB137" s="710">
        <f t="shared" si="110"/>
        <v>11.111111111111116</v>
      </c>
      <c r="BC137" s="710">
        <f t="shared" si="111"/>
        <v>11.627906976744207</v>
      </c>
      <c r="BD137" s="710">
        <f t="shared" si="101"/>
        <v>7.5000000000000178</v>
      </c>
      <c r="BE137" s="710">
        <f t="shared" si="127"/>
        <v>6.4275891137291481</v>
      </c>
      <c r="BF137" s="175">
        <f t="shared" si="128"/>
        <v>8.045341431777624</v>
      </c>
    </row>
    <row r="138" spans="1:58" ht="11.25" customHeight="1" x14ac:dyDescent="0.25">
      <c r="A138" s="72" t="s">
        <v>496</v>
      </c>
      <c r="B138" s="17" t="s">
        <v>497</v>
      </c>
      <c r="C138" s="414">
        <v>1.22</v>
      </c>
      <c r="D138" s="414">
        <v>1.1399999999999999</v>
      </c>
      <c r="E138" s="414">
        <v>1.06</v>
      </c>
      <c r="F138" s="414">
        <v>0.98</v>
      </c>
      <c r="G138" s="414">
        <v>0.9</v>
      </c>
      <c r="H138" s="414">
        <v>0.82</v>
      </c>
      <c r="I138" s="351">
        <v>0.72750000000000004</v>
      </c>
      <c r="J138" s="351">
        <v>0.6100000000000001</v>
      </c>
      <c r="K138" s="414">
        <v>0.53749999999999998</v>
      </c>
      <c r="L138" s="414">
        <v>0.48749999999999999</v>
      </c>
      <c r="M138" s="414">
        <v>0.435</v>
      </c>
      <c r="N138" s="414">
        <v>0.37375000000000003</v>
      </c>
      <c r="O138" s="604"/>
      <c r="P138" s="414">
        <v>0.30499999999999999</v>
      </c>
      <c r="Q138" s="350">
        <v>0.21625</v>
      </c>
      <c r="R138" s="604"/>
      <c r="S138" s="419">
        <v>0.19</v>
      </c>
      <c r="T138" s="420">
        <v>0.13250000000000001</v>
      </c>
      <c r="U138" s="420">
        <v>9.375E-2</v>
      </c>
      <c r="V138" s="416">
        <v>0</v>
      </c>
      <c r="W138" s="416">
        <v>0</v>
      </c>
      <c r="X138" s="416">
        <v>0</v>
      </c>
      <c r="Y138" s="416">
        <v>0</v>
      </c>
      <c r="Z138" s="416">
        <v>0</v>
      </c>
      <c r="AA138" s="416">
        <v>0</v>
      </c>
      <c r="AB138" s="416">
        <v>0</v>
      </c>
      <c r="AC138" s="416">
        <v>0</v>
      </c>
      <c r="AD138" s="416">
        <v>3.6649999999999999E-3</v>
      </c>
      <c r="AE138" s="417">
        <f t="shared" si="112"/>
        <v>10.232415000000001</v>
      </c>
      <c r="AF138" s="710">
        <f t="shared" si="113"/>
        <v>7.0175438596491224</v>
      </c>
      <c r="AG138" s="710">
        <f t="shared" si="114"/>
        <v>7.5471698113207308</v>
      </c>
      <c r="AH138" s="710">
        <f t="shared" si="115"/>
        <v>8.163265306122458</v>
      </c>
      <c r="AI138" s="710">
        <f t="shared" si="116"/>
        <v>8.8888888888888786</v>
      </c>
      <c r="AJ138" s="710">
        <f t="shared" si="117"/>
        <v>9.7560975609756184</v>
      </c>
      <c r="AK138" s="710">
        <f t="shared" si="118"/>
        <v>12.714776632302382</v>
      </c>
      <c r="AL138" s="710">
        <f t="shared" si="119"/>
        <v>19.262295081967196</v>
      </c>
      <c r="AM138" s="710">
        <f t="shared" si="120"/>
        <v>13.488372093023271</v>
      </c>
      <c r="AN138" s="710">
        <f t="shared" si="121"/>
        <v>10.256410256410264</v>
      </c>
      <c r="AO138" s="710">
        <f t="shared" si="122"/>
        <v>12.06896551724137</v>
      </c>
      <c r="AP138" s="710">
        <f t="shared" si="123"/>
        <v>16.387959866220726</v>
      </c>
      <c r="AQ138" s="710">
        <f t="shared" si="124"/>
        <v>22.540983606557386</v>
      </c>
      <c r="AR138" s="710">
        <f t="shared" si="125"/>
        <v>41.040462427745659</v>
      </c>
      <c r="AS138" s="710">
        <f t="shared" si="126"/>
        <v>13.815789473684204</v>
      </c>
      <c r="AT138" s="710">
        <f t="shared" si="102"/>
        <v>43.396226415094333</v>
      </c>
      <c r="AU138" s="710">
        <f t="shared" si="103"/>
        <v>41.333333333333336</v>
      </c>
      <c r="AV138" s="710" t="str">
        <f t="shared" si="104"/>
        <v>n/a</v>
      </c>
      <c r="AW138" s="710" t="str">
        <f t="shared" si="105"/>
        <v>n/a</v>
      </c>
      <c r="AX138" s="710" t="str">
        <f t="shared" si="106"/>
        <v>n/a</v>
      </c>
      <c r="AY138" s="710" t="str">
        <f t="shared" si="107"/>
        <v>n/a</v>
      </c>
      <c r="AZ138" s="710" t="str">
        <f t="shared" si="108"/>
        <v>n/a</v>
      </c>
      <c r="BA138" s="710" t="str">
        <f t="shared" si="109"/>
        <v>n/a</v>
      </c>
      <c r="BB138" s="710" t="str">
        <f t="shared" si="110"/>
        <v>n/a</v>
      </c>
      <c r="BC138" s="710" t="str">
        <f t="shared" si="111"/>
        <v>n/a</v>
      </c>
      <c r="BD138" s="710">
        <f t="shared" si="101"/>
        <v>-100</v>
      </c>
      <c r="BE138" s="710">
        <f t="shared" si="127"/>
        <v>11.039914125325701</v>
      </c>
      <c r="BF138" s="175">
        <f t="shared" si="128"/>
        <v>31.108789663249556</v>
      </c>
    </row>
    <row r="139" spans="1:58" ht="11.25" customHeight="1" x14ac:dyDescent="0.25">
      <c r="A139" s="28" t="s">
        <v>1010</v>
      </c>
      <c r="B139" s="28" t="s">
        <v>1011</v>
      </c>
      <c r="C139" s="414">
        <v>4.5999999999999996</v>
      </c>
      <c r="D139" s="414">
        <v>4.4000000000000004</v>
      </c>
      <c r="E139" s="414">
        <v>4</v>
      </c>
      <c r="F139" s="414">
        <v>3.6</v>
      </c>
      <c r="G139" s="414">
        <v>3.4</v>
      </c>
      <c r="H139" s="414">
        <v>3</v>
      </c>
      <c r="I139" s="351">
        <v>2.8</v>
      </c>
      <c r="J139" s="363">
        <v>2.64</v>
      </c>
      <c r="K139" s="414">
        <v>2.4</v>
      </c>
      <c r="L139" s="414">
        <v>2</v>
      </c>
      <c r="M139" s="414">
        <v>1.88</v>
      </c>
      <c r="N139" s="414">
        <v>1.8</v>
      </c>
      <c r="O139" s="604"/>
      <c r="P139" s="414">
        <v>1.792</v>
      </c>
      <c r="Q139" s="350">
        <v>1.1200000000000001</v>
      </c>
      <c r="R139" s="604"/>
      <c r="S139" s="353">
        <v>0.92</v>
      </c>
      <c r="T139" s="416">
        <v>0.92</v>
      </c>
      <c r="U139" s="420">
        <v>0.92</v>
      </c>
      <c r="V139" s="420">
        <v>0.68799999999999994</v>
      </c>
      <c r="W139" s="420">
        <v>0.504</v>
      </c>
      <c r="X139" s="420">
        <v>0.36799999999999999</v>
      </c>
      <c r="Y139" s="420">
        <v>0.20799999999999999</v>
      </c>
      <c r="Z139" s="420">
        <v>0.112</v>
      </c>
      <c r="AA139" s="416">
        <v>0</v>
      </c>
      <c r="AB139" s="416">
        <v>0</v>
      </c>
      <c r="AC139" s="416">
        <v>0</v>
      </c>
      <c r="AD139" s="416">
        <v>0</v>
      </c>
      <c r="AE139" s="417">
        <f t="shared" si="112"/>
        <v>44.07200000000001</v>
      </c>
      <c r="AF139" s="710">
        <f t="shared" si="113"/>
        <v>4.5454545454545192</v>
      </c>
      <c r="AG139" s="710">
        <f t="shared" si="114"/>
        <v>10.000000000000009</v>
      </c>
      <c r="AH139" s="710">
        <f t="shared" si="115"/>
        <v>11.111111111111116</v>
      </c>
      <c r="AI139" s="710">
        <f t="shared" si="116"/>
        <v>5.8823529411764719</v>
      </c>
      <c r="AJ139" s="710">
        <f t="shared" si="117"/>
        <v>13.33333333333333</v>
      </c>
      <c r="AK139" s="710">
        <f t="shared" si="118"/>
        <v>7.1428571428571397</v>
      </c>
      <c r="AL139" s="710">
        <f t="shared" si="119"/>
        <v>6.0606060606060552</v>
      </c>
      <c r="AM139" s="710">
        <f t="shared" si="120"/>
        <v>10.000000000000009</v>
      </c>
      <c r="AN139" s="710">
        <f t="shared" si="121"/>
        <v>19.999999999999996</v>
      </c>
      <c r="AO139" s="710">
        <f t="shared" si="122"/>
        <v>6.3829787234042534</v>
      </c>
      <c r="AP139" s="710">
        <f t="shared" si="123"/>
        <v>4.4444444444444287</v>
      </c>
      <c r="AQ139" s="710">
        <f t="shared" si="124"/>
        <v>0.44642857142858094</v>
      </c>
      <c r="AR139" s="710">
        <f t="shared" si="125"/>
        <v>59.999999999999986</v>
      </c>
      <c r="AS139" s="710">
        <f t="shared" si="126"/>
        <v>21.739130434782616</v>
      </c>
      <c r="AT139" s="710">
        <f t="shared" si="102"/>
        <v>0</v>
      </c>
      <c r="AU139" s="710">
        <f t="shared" si="103"/>
        <v>0</v>
      </c>
      <c r="AV139" s="710">
        <f t="shared" si="104"/>
        <v>33.720930232558153</v>
      </c>
      <c r="AW139" s="710">
        <f t="shared" si="105"/>
        <v>36.507936507936492</v>
      </c>
      <c r="AX139" s="710">
        <f t="shared" si="106"/>
        <v>36.956521739130444</v>
      </c>
      <c r="AY139" s="710">
        <f t="shared" si="107"/>
        <v>76.923076923076934</v>
      </c>
      <c r="AZ139" s="710">
        <f t="shared" si="108"/>
        <v>85.714285714285694</v>
      </c>
      <c r="BA139" s="710" t="str">
        <f t="shared" si="109"/>
        <v>n/a</v>
      </c>
      <c r="BB139" s="710" t="str">
        <f t="shared" si="110"/>
        <v>n/a</v>
      </c>
      <c r="BC139" s="710" t="str">
        <f t="shared" si="111"/>
        <v>n/a</v>
      </c>
      <c r="BD139" s="710" t="str">
        <f t="shared" si="101"/>
        <v>n/a</v>
      </c>
      <c r="BE139" s="710">
        <f t="shared" si="127"/>
        <v>21.471973734551721</v>
      </c>
      <c r="BF139" s="175">
        <f t="shared" si="128"/>
        <v>25.095207285317574</v>
      </c>
    </row>
    <row r="140" spans="1:58" ht="11.25" customHeight="1" x14ac:dyDescent="0.25">
      <c r="A140" s="72" t="s">
        <v>510</v>
      </c>
      <c r="B140" s="17" t="s">
        <v>511</v>
      </c>
      <c r="C140" s="414">
        <v>7</v>
      </c>
      <c r="D140" s="414">
        <v>6.5</v>
      </c>
      <c r="E140" s="414">
        <v>6.04</v>
      </c>
      <c r="F140" s="414">
        <v>5.6</v>
      </c>
      <c r="G140" s="414">
        <v>5.2830000000000004</v>
      </c>
      <c r="H140" s="414">
        <v>4.9020000000000001</v>
      </c>
      <c r="I140" s="351">
        <v>4.4400000000000004</v>
      </c>
      <c r="J140" s="343">
        <v>4.21</v>
      </c>
      <c r="K140" s="414">
        <v>4</v>
      </c>
      <c r="L140" s="414">
        <v>3.51</v>
      </c>
      <c r="M140" s="414">
        <v>2.81</v>
      </c>
      <c r="N140" s="414">
        <v>2.25</v>
      </c>
      <c r="O140" s="604"/>
      <c r="P140" s="414">
        <v>1.8</v>
      </c>
      <c r="Q140" s="350">
        <v>1.325</v>
      </c>
      <c r="R140" s="604"/>
      <c r="S140" s="419">
        <v>0.875</v>
      </c>
      <c r="T140" s="416">
        <v>0.7</v>
      </c>
      <c r="U140" s="420">
        <v>0.6</v>
      </c>
      <c r="V140" s="420">
        <v>0.43</v>
      </c>
      <c r="W140" s="420">
        <v>0.33</v>
      </c>
      <c r="X140" s="416">
        <v>0.3</v>
      </c>
      <c r="Y140" s="416">
        <v>0.3</v>
      </c>
      <c r="Z140" s="416">
        <v>0.3</v>
      </c>
      <c r="AA140" s="416">
        <v>0.3</v>
      </c>
      <c r="AB140" s="416">
        <v>0.3</v>
      </c>
      <c r="AC140" s="416">
        <v>0.3</v>
      </c>
      <c r="AD140" s="420">
        <v>0.28125</v>
      </c>
      <c r="AE140" s="417">
        <f t="shared" si="112"/>
        <v>64.686249999999987</v>
      </c>
      <c r="AF140" s="710">
        <f t="shared" si="113"/>
        <v>7.6923076923076872</v>
      </c>
      <c r="AG140" s="710">
        <f t="shared" si="114"/>
        <v>7.6158940397351049</v>
      </c>
      <c r="AH140" s="710">
        <f t="shared" si="115"/>
        <v>7.8571428571428736</v>
      </c>
      <c r="AI140" s="710">
        <f t="shared" si="116"/>
        <v>6.0003785727805958</v>
      </c>
      <c r="AJ140" s="710">
        <f t="shared" si="117"/>
        <v>7.7723378212974259</v>
      </c>
      <c r="AK140" s="710">
        <f t="shared" si="118"/>
        <v>10.4054054054054</v>
      </c>
      <c r="AL140" s="710">
        <f t="shared" si="119"/>
        <v>5.463182897862251</v>
      </c>
      <c r="AM140" s="710">
        <f t="shared" si="120"/>
        <v>5.2499999999999991</v>
      </c>
      <c r="AN140" s="710">
        <f t="shared" si="121"/>
        <v>13.960113960113961</v>
      </c>
      <c r="AO140" s="710">
        <f t="shared" si="122"/>
        <v>24.911032028469737</v>
      </c>
      <c r="AP140" s="710">
        <f t="shared" si="123"/>
        <v>24.888888888888893</v>
      </c>
      <c r="AQ140" s="710">
        <f t="shared" si="124"/>
        <v>25</v>
      </c>
      <c r="AR140" s="710">
        <f t="shared" si="125"/>
        <v>35.849056603773597</v>
      </c>
      <c r="AS140" s="710">
        <f t="shared" si="126"/>
        <v>51.428571428571423</v>
      </c>
      <c r="AT140" s="710">
        <f t="shared" si="102"/>
        <v>25</v>
      </c>
      <c r="AU140" s="710">
        <f t="shared" si="103"/>
        <v>16.666666666666675</v>
      </c>
      <c r="AV140" s="710">
        <f t="shared" si="104"/>
        <v>39.534883720930239</v>
      </c>
      <c r="AW140" s="710">
        <f t="shared" si="105"/>
        <v>30.303030303030297</v>
      </c>
      <c r="AX140" s="710">
        <f t="shared" si="106"/>
        <v>10.000000000000009</v>
      </c>
      <c r="AY140" s="710">
        <f t="shared" si="107"/>
        <v>0</v>
      </c>
      <c r="AZ140" s="710">
        <f t="shared" si="108"/>
        <v>0</v>
      </c>
      <c r="BA140" s="710">
        <f t="shared" si="109"/>
        <v>0</v>
      </c>
      <c r="BB140" s="710">
        <f t="shared" si="110"/>
        <v>0</v>
      </c>
      <c r="BC140" s="710">
        <f t="shared" si="111"/>
        <v>0</v>
      </c>
      <c r="BD140" s="710">
        <f t="shared" si="101"/>
        <v>6.6666666666666652</v>
      </c>
      <c r="BE140" s="710">
        <f t="shared" si="127"/>
        <v>14.490622382145714</v>
      </c>
      <c r="BF140" s="175">
        <f t="shared" si="128"/>
        <v>14.008935572555957</v>
      </c>
    </row>
    <row r="141" spans="1:58" ht="11.25" customHeight="1" x14ac:dyDescent="0.25">
      <c r="A141" s="57" t="s">
        <v>490</v>
      </c>
      <c r="B141" s="28" t="s">
        <v>491</v>
      </c>
      <c r="C141" s="414">
        <v>2.06</v>
      </c>
      <c r="D141" s="414">
        <v>1.95</v>
      </c>
      <c r="E141" s="414">
        <v>1.84</v>
      </c>
      <c r="F141" s="414">
        <v>1.74</v>
      </c>
      <c r="G141" s="414">
        <v>1.63</v>
      </c>
      <c r="H141" s="414">
        <v>1.53</v>
      </c>
      <c r="I141" s="351">
        <v>1.4279999999999999</v>
      </c>
      <c r="J141" s="351">
        <v>1.33</v>
      </c>
      <c r="K141" s="359">
        <v>1.24</v>
      </c>
      <c r="L141" s="359">
        <v>1.1599999999999999</v>
      </c>
      <c r="M141" s="359">
        <v>1.08</v>
      </c>
      <c r="N141" s="359">
        <v>1.02</v>
      </c>
      <c r="O141" s="654"/>
      <c r="P141" s="359">
        <v>0.96</v>
      </c>
      <c r="Q141" s="360">
        <v>0.84</v>
      </c>
      <c r="R141" s="678"/>
      <c r="S141" s="356">
        <v>0.66</v>
      </c>
      <c r="T141" s="361">
        <v>0.5</v>
      </c>
      <c r="U141" s="361">
        <v>0.36</v>
      </c>
      <c r="V141" s="361">
        <v>0.2</v>
      </c>
      <c r="W141" s="362">
        <v>0</v>
      </c>
      <c r="X141" s="362">
        <v>0</v>
      </c>
      <c r="Y141" s="362">
        <v>0</v>
      </c>
      <c r="Z141" s="362">
        <v>0</v>
      </c>
      <c r="AA141" s="362">
        <v>1.0900000000000001</v>
      </c>
      <c r="AB141" s="362">
        <v>1.46</v>
      </c>
      <c r="AC141" s="362">
        <v>1.46</v>
      </c>
      <c r="AD141" s="362">
        <v>1.39</v>
      </c>
      <c r="AE141" s="417">
        <f t="shared" si="112"/>
        <v>26.928000000000001</v>
      </c>
      <c r="AF141" s="710">
        <f t="shared" si="113"/>
        <v>5.6410256410256432</v>
      </c>
      <c r="AG141" s="710">
        <f t="shared" si="114"/>
        <v>5.9782608695652106</v>
      </c>
      <c r="AH141" s="710">
        <f t="shared" si="115"/>
        <v>5.7471264367816133</v>
      </c>
      <c r="AI141" s="710">
        <f t="shared" si="116"/>
        <v>6.7484662576687171</v>
      </c>
      <c r="AJ141" s="710">
        <f t="shared" si="117"/>
        <v>6.5359477124182996</v>
      </c>
      <c r="AK141" s="710">
        <f t="shared" si="118"/>
        <v>7.1428571428571397</v>
      </c>
      <c r="AL141" s="710">
        <f t="shared" si="119"/>
        <v>7.3684210526315574</v>
      </c>
      <c r="AM141" s="710">
        <f t="shared" si="120"/>
        <v>7.258064516129048</v>
      </c>
      <c r="AN141" s="710">
        <f t="shared" si="121"/>
        <v>6.8965517241379448</v>
      </c>
      <c r="AO141" s="710">
        <f t="shared" si="122"/>
        <v>7.4074074074073959</v>
      </c>
      <c r="AP141" s="710">
        <f t="shared" si="123"/>
        <v>5.8823529411764719</v>
      </c>
      <c r="AQ141" s="710">
        <f t="shared" si="124"/>
        <v>6.25</v>
      </c>
      <c r="AR141" s="710">
        <f t="shared" si="125"/>
        <v>14.285714285714279</v>
      </c>
      <c r="AS141" s="710">
        <f t="shared" si="126"/>
        <v>27.27272727272727</v>
      </c>
      <c r="AT141" s="710">
        <f t="shared" si="102"/>
        <v>32.000000000000007</v>
      </c>
      <c r="AU141" s="710">
        <f t="shared" si="103"/>
        <v>38.888888888888886</v>
      </c>
      <c r="AV141" s="710">
        <f t="shared" si="104"/>
        <v>79.999999999999986</v>
      </c>
      <c r="AW141" s="710" t="str">
        <f t="shared" si="105"/>
        <v>n/a</v>
      </c>
      <c r="AX141" s="710" t="str">
        <f t="shared" si="106"/>
        <v>n/a</v>
      </c>
      <c r="AY141" s="710" t="str">
        <f t="shared" si="107"/>
        <v>n/a</v>
      </c>
      <c r="AZ141" s="710" t="str">
        <f t="shared" si="108"/>
        <v>n/a</v>
      </c>
      <c r="BA141" s="710">
        <f t="shared" si="109"/>
        <v>-100</v>
      </c>
      <c r="BB141" s="710">
        <f t="shared" si="110"/>
        <v>-25.342465753424648</v>
      </c>
      <c r="BC141" s="710">
        <f t="shared" si="111"/>
        <v>0</v>
      </c>
      <c r="BD141" s="710">
        <f t="shared" si="101"/>
        <v>5.0359712230215958</v>
      </c>
      <c r="BE141" s="710">
        <f t="shared" si="127"/>
        <v>7.19034845803459</v>
      </c>
      <c r="BF141" s="175">
        <f t="shared" si="128"/>
        <v>31.614117163058197</v>
      </c>
    </row>
    <row r="142" spans="1:58" ht="11.25" customHeight="1" x14ac:dyDescent="0.25">
      <c r="A142" s="394" t="s">
        <v>3971</v>
      </c>
      <c r="B142" s="17" t="s">
        <v>3961</v>
      </c>
      <c r="C142" s="414">
        <v>1.76</v>
      </c>
      <c r="D142" s="414">
        <v>1.68</v>
      </c>
      <c r="E142" s="414">
        <v>1.6</v>
      </c>
      <c r="F142" s="414">
        <v>1.52</v>
      </c>
      <c r="G142" s="414">
        <v>1.48</v>
      </c>
      <c r="H142" s="414">
        <v>1.4</v>
      </c>
      <c r="I142" s="351">
        <v>1.3</v>
      </c>
      <c r="J142" s="351">
        <v>1.1000000000000001</v>
      </c>
      <c r="K142" s="380">
        <v>1</v>
      </c>
      <c r="L142" s="380">
        <v>1</v>
      </c>
      <c r="M142" s="414">
        <v>1</v>
      </c>
      <c r="N142" s="414">
        <v>0.8</v>
      </c>
      <c r="O142" s="351"/>
      <c r="P142" s="414">
        <v>0.6</v>
      </c>
      <c r="Q142" s="350">
        <v>0.4</v>
      </c>
      <c r="R142" s="351"/>
      <c r="S142" s="383">
        <v>0</v>
      </c>
      <c r="T142" s="393">
        <v>0</v>
      </c>
      <c r="U142" s="420">
        <v>0.44999999999999996</v>
      </c>
      <c r="V142" s="420">
        <v>0.35</v>
      </c>
      <c r="W142" s="381">
        <v>0</v>
      </c>
      <c r="X142" s="381">
        <v>0</v>
      </c>
      <c r="Y142" s="381">
        <v>0</v>
      </c>
      <c r="Z142" s="381">
        <v>0</v>
      </c>
      <c r="AA142" s="381">
        <v>0</v>
      </c>
      <c r="AB142" s="381">
        <v>0</v>
      </c>
      <c r="AC142" s="381">
        <v>0</v>
      </c>
      <c r="AD142" s="381">
        <v>0</v>
      </c>
      <c r="AE142" s="417">
        <f t="shared" si="112"/>
        <v>17.440000000000001</v>
      </c>
      <c r="AF142" s="710">
        <f t="shared" si="113"/>
        <v>4.7619047619047672</v>
      </c>
      <c r="AG142" s="710">
        <f t="shared" si="114"/>
        <v>4.9999999999999822</v>
      </c>
      <c r="AH142" s="710">
        <f t="shared" si="115"/>
        <v>5.2631578947368363</v>
      </c>
      <c r="AI142" s="710">
        <f t="shared" si="116"/>
        <v>2.7027027027026973</v>
      </c>
      <c r="AJ142" s="710">
        <f t="shared" si="117"/>
        <v>5.7142857142857162</v>
      </c>
      <c r="AK142" s="710">
        <f t="shared" si="118"/>
        <v>7.6923076923076872</v>
      </c>
      <c r="AL142" s="710">
        <f t="shared" si="119"/>
        <v>18.181818181818166</v>
      </c>
      <c r="AM142" s="710">
        <f t="shared" si="120"/>
        <v>10.000000000000009</v>
      </c>
      <c r="AN142" s="710">
        <f t="shared" si="121"/>
        <v>0</v>
      </c>
      <c r="AO142" s="710">
        <f t="shared" si="122"/>
        <v>0</v>
      </c>
      <c r="AP142" s="710">
        <f t="shared" si="123"/>
        <v>25</v>
      </c>
      <c r="AQ142" s="710">
        <f t="shared" si="124"/>
        <v>33.33333333333335</v>
      </c>
      <c r="AR142" s="710">
        <f t="shared" si="125"/>
        <v>49.999999999999979</v>
      </c>
      <c r="AS142" s="710" t="str">
        <f t="shared" si="126"/>
        <v>n/a</v>
      </c>
      <c r="AT142" s="710" t="str">
        <f t="shared" si="102"/>
        <v>n/a</v>
      </c>
      <c r="AU142" s="710">
        <f t="shared" si="103"/>
        <v>-100</v>
      </c>
      <c r="AV142" s="710">
        <f t="shared" si="104"/>
        <v>28.571428571428559</v>
      </c>
      <c r="AW142" s="710" t="str">
        <f t="shared" si="105"/>
        <v>n/a</v>
      </c>
      <c r="AX142" s="710" t="str">
        <f t="shared" si="106"/>
        <v>n/a</v>
      </c>
      <c r="AY142" s="710" t="str">
        <f t="shared" si="107"/>
        <v>n/a</v>
      </c>
      <c r="AZ142" s="710" t="str">
        <f t="shared" si="108"/>
        <v>n/a</v>
      </c>
      <c r="BA142" s="710" t="str">
        <f t="shared" si="109"/>
        <v>n/a</v>
      </c>
      <c r="BB142" s="710" t="str">
        <f t="shared" si="110"/>
        <v>n/a</v>
      </c>
      <c r="BC142" s="710" t="str">
        <f t="shared" si="111"/>
        <v>n/a</v>
      </c>
      <c r="BD142" s="710" t="str">
        <f t="shared" si="101"/>
        <v>n/a</v>
      </c>
      <c r="BE142" s="710">
        <f t="shared" si="127"/>
        <v>6.4147292568345149</v>
      </c>
      <c r="BF142" s="175">
        <f t="shared" si="128"/>
        <v>32.776614824865085</v>
      </c>
    </row>
    <row r="143" spans="1:58" ht="11.25" customHeight="1" x14ac:dyDescent="0.25">
      <c r="A143" s="29" t="s">
        <v>464</v>
      </c>
      <c r="B143" s="17" t="s">
        <v>465</v>
      </c>
      <c r="C143" s="414">
        <v>2.4762</v>
      </c>
      <c r="D143" s="414">
        <v>2.3262999999999998</v>
      </c>
      <c r="E143" s="414">
        <v>2.2504</v>
      </c>
      <c r="F143" s="414">
        <v>1.9646999999999999</v>
      </c>
      <c r="G143" s="414">
        <v>1.7172000000000001</v>
      </c>
      <c r="H143" s="414">
        <v>1.6188</v>
      </c>
      <c r="I143" s="351">
        <v>1.391</v>
      </c>
      <c r="J143" s="351">
        <v>1.2764099999999998</v>
      </c>
      <c r="K143" s="344">
        <v>1.1367400000000001</v>
      </c>
      <c r="L143" s="344">
        <v>0.98565999999999998</v>
      </c>
      <c r="M143" s="344">
        <v>0.90500000000000003</v>
      </c>
      <c r="N143" s="344">
        <v>0.83040000000000003</v>
      </c>
      <c r="O143" s="644"/>
      <c r="P143" s="344">
        <v>0.75022999999999995</v>
      </c>
      <c r="Q143" s="342">
        <v>0.65649999999999997</v>
      </c>
      <c r="R143" s="644"/>
      <c r="S143" s="347">
        <v>0.52350000000000008</v>
      </c>
      <c r="T143" s="349">
        <v>0.44550000000000001</v>
      </c>
      <c r="U143" s="349">
        <v>0.4335</v>
      </c>
      <c r="V143" s="349">
        <v>0.39250000000000002</v>
      </c>
      <c r="W143" s="349">
        <v>0.28749999999999998</v>
      </c>
      <c r="X143" s="349">
        <v>0.24049999999999999</v>
      </c>
      <c r="Y143" s="349">
        <v>0.18124999999999999</v>
      </c>
      <c r="Z143" s="349">
        <v>0.16667999999999999</v>
      </c>
      <c r="AA143" s="349">
        <v>0.14334</v>
      </c>
      <c r="AB143" s="349">
        <v>0.13</v>
      </c>
      <c r="AC143" s="349">
        <v>0.11666</v>
      </c>
      <c r="AD143" s="349">
        <v>0.1</v>
      </c>
      <c r="AE143" s="417">
        <f t="shared" si="112"/>
        <v>23.446469999999994</v>
      </c>
      <c r="AF143" s="710">
        <f t="shared" si="113"/>
        <v>6.4437088939517828</v>
      </c>
      <c r="AG143" s="710">
        <f t="shared" si="114"/>
        <v>3.3727337362246645</v>
      </c>
      <c r="AH143" s="710">
        <f t="shared" si="115"/>
        <v>14.541660304372183</v>
      </c>
      <c r="AI143" s="710">
        <f t="shared" si="116"/>
        <v>14.412997903563941</v>
      </c>
      <c r="AJ143" s="710">
        <f t="shared" si="117"/>
        <v>6.0785767234988963</v>
      </c>
      <c r="AK143" s="710">
        <f t="shared" si="118"/>
        <v>16.376707404744796</v>
      </c>
      <c r="AL143" s="710">
        <f t="shared" si="119"/>
        <v>8.9775228962480913</v>
      </c>
      <c r="AM143" s="710">
        <f t="shared" si="120"/>
        <v>12.286890581839272</v>
      </c>
      <c r="AN143" s="710">
        <f t="shared" si="121"/>
        <v>15.327800661485714</v>
      </c>
      <c r="AO143" s="710">
        <f t="shared" si="122"/>
        <v>8.912707182320446</v>
      </c>
      <c r="AP143" s="710">
        <f t="shared" si="123"/>
        <v>8.9836223506743806</v>
      </c>
      <c r="AQ143" s="710">
        <f t="shared" si="124"/>
        <v>10.686056276075352</v>
      </c>
      <c r="AR143" s="710">
        <f t="shared" si="125"/>
        <v>14.277227722772267</v>
      </c>
      <c r="AS143" s="710">
        <f t="shared" si="126"/>
        <v>25.405921680993295</v>
      </c>
      <c r="AT143" s="710">
        <f t="shared" si="102"/>
        <v>17.508417508417516</v>
      </c>
      <c r="AU143" s="710">
        <f t="shared" si="103"/>
        <v>2.7681660899653959</v>
      </c>
      <c r="AV143" s="710">
        <f t="shared" si="104"/>
        <v>10.445859872611463</v>
      </c>
      <c r="AW143" s="710">
        <f t="shared" si="105"/>
        <v>36.521739130434796</v>
      </c>
      <c r="AX143" s="710">
        <f t="shared" si="106"/>
        <v>19.542619542619533</v>
      </c>
      <c r="AY143" s="710">
        <f t="shared" si="107"/>
        <v>32.689655172413801</v>
      </c>
      <c r="AZ143" s="710">
        <f t="shared" si="108"/>
        <v>8.7413006959443216</v>
      </c>
      <c r="BA143" s="710">
        <f t="shared" si="109"/>
        <v>16.28296358308916</v>
      </c>
      <c r="BB143" s="710">
        <f t="shared" si="110"/>
        <v>10.261538461538455</v>
      </c>
      <c r="BC143" s="710">
        <f t="shared" si="111"/>
        <v>11.434939139379408</v>
      </c>
      <c r="BD143" s="710">
        <f t="shared" si="101"/>
        <v>16.659999999999986</v>
      </c>
      <c r="BE143" s="710">
        <f t="shared" si="127"/>
        <v>13.957653340607157</v>
      </c>
      <c r="BF143" s="175">
        <f t="shared" si="128"/>
        <v>8.0617915257642849</v>
      </c>
    </row>
    <row r="144" spans="1:58" ht="11.25" customHeight="1" x14ac:dyDescent="0.25">
      <c r="A144" s="72" t="s">
        <v>1012</v>
      </c>
      <c r="B144" s="17" t="s">
        <v>1013</v>
      </c>
      <c r="C144" s="414">
        <v>0.63</v>
      </c>
      <c r="D144" s="414">
        <v>0.59</v>
      </c>
      <c r="E144" s="414">
        <v>0.55000000000000004</v>
      </c>
      <c r="F144" s="414">
        <v>0.51</v>
      </c>
      <c r="G144" s="414">
        <v>0.47</v>
      </c>
      <c r="H144" s="414">
        <v>0.43</v>
      </c>
      <c r="I144" s="351">
        <v>0.39</v>
      </c>
      <c r="J144" s="417">
        <v>0.35000000000000003</v>
      </c>
      <c r="K144" s="414">
        <v>0.31</v>
      </c>
      <c r="L144" s="414">
        <v>0.27</v>
      </c>
      <c r="M144" s="414">
        <v>0.24</v>
      </c>
      <c r="N144" s="414">
        <v>0.11</v>
      </c>
      <c r="O144" s="604"/>
      <c r="P144" s="414">
        <v>0.06</v>
      </c>
      <c r="Q144" s="418">
        <v>0</v>
      </c>
      <c r="R144" s="604"/>
      <c r="S144" s="353">
        <v>0</v>
      </c>
      <c r="T144" s="416">
        <v>0</v>
      </c>
      <c r="U144" s="416">
        <v>0</v>
      </c>
      <c r="V144" s="416">
        <v>0</v>
      </c>
      <c r="W144" s="416">
        <v>0</v>
      </c>
      <c r="X144" s="416">
        <v>0</v>
      </c>
      <c r="Y144" s="416">
        <v>0</v>
      </c>
      <c r="Z144" s="416">
        <v>0</v>
      </c>
      <c r="AA144" s="416">
        <v>0</v>
      </c>
      <c r="AB144" s="416">
        <v>0</v>
      </c>
      <c r="AC144" s="416">
        <v>0</v>
      </c>
      <c r="AD144" s="416">
        <v>0</v>
      </c>
      <c r="AE144" s="417">
        <f t="shared" si="112"/>
        <v>4.91</v>
      </c>
      <c r="AF144" s="710">
        <f t="shared" si="113"/>
        <v>6.7796610169491567</v>
      </c>
      <c r="AG144" s="710">
        <f t="shared" si="114"/>
        <v>7.2727272727272529</v>
      </c>
      <c r="AH144" s="710">
        <f t="shared" si="115"/>
        <v>7.8431372549019773</v>
      </c>
      <c r="AI144" s="710">
        <f t="shared" si="116"/>
        <v>8.5106382978723527</v>
      </c>
      <c r="AJ144" s="710">
        <f t="shared" si="117"/>
        <v>9.302325581395344</v>
      </c>
      <c r="AK144" s="710">
        <f t="shared" si="118"/>
        <v>10.256410256410241</v>
      </c>
      <c r="AL144" s="710">
        <f t="shared" si="119"/>
        <v>11.428571428571432</v>
      </c>
      <c r="AM144" s="710">
        <f t="shared" si="120"/>
        <v>12.903225806451623</v>
      </c>
      <c r="AN144" s="710">
        <f t="shared" si="121"/>
        <v>14.814814814814813</v>
      </c>
      <c r="AO144" s="710">
        <f t="shared" si="122"/>
        <v>12.500000000000021</v>
      </c>
      <c r="AP144" s="710">
        <f t="shared" si="123"/>
        <v>118.18181818181816</v>
      </c>
      <c r="AQ144" s="710">
        <f t="shared" si="124"/>
        <v>83.333333333333343</v>
      </c>
      <c r="AR144" s="710" t="str">
        <f t="shared" si="125"/>
        <v>n/a</v>
      </c>
      <c r="AS144" s="710" t="str">
        <f t="shared" si="126"/>
        <v>n/a</v>
      </c>
      <c r="AT144" s="710" t="str">
        <f t="shared" si="102"/>
        <v>n/a</v>
      </c>
      <c r="AU144" s="710" t="str">
        <f t="shared" si="103"/>
        <v>n/a</v>
      </c>
      <c r="AV144" s="710" t="str">
        <f t="shared" si="104"/>
        <v>n/a</v>
      </c>
      <c r="AW144" s="710" t="str">
        <f t="shared" si="105"/>
        <v>n/a</v>
      </c>
      <c r="AX144" s="710" t="str">
        <f t="shared" si="106"/>
        <v>n/a</v>
      </c>
      <c r="AY144" s="710" t="str">
        <f t="shared" si="107"/>
        <v>n/a</v>
      </c>
      <c r="AZ144" s="710" t="str">
        <f t="shared" si="108"/>
        <v>n/a</v>
      </c>
      <c r="BA144" s="710" t="str">
        <f t="shared" si="109"/>
        <v>n/a</v>
      </c>
      <c r="BB144" s="710" t="str">
        <f t="shared" si="110"/>
        <v>n/a</v>
      </c>
      <c r="BC144" s="710" t="str">
        <f t="shared" si="111"/>
        <v>n/a</v>
      </c>
      <c r="BD144" s="710" t="str">
        <f t="shared" si="101"/>
        <v>n/a</v>
      </c>
      <c r="BE144" s="710">
        <f t="shared" si="127"/>
        <v>25.260555270437141</v>
      </c>
      <c r="BF144" s="175">
        <f t="shared" si="128"/>
        <v>36.120508309316321</v>
      </c>
    </row>
    <row r="145" spans="1:58" ht="11.25" customHeight="1" x14ac:dyDescent="0.25">
      <c r="A145" s="394" t="s">
        <v>4772</v>
      </c>
      <c r="B145" s="17" t="s">
        <v>4770</v>
      </c>
      <c r="C145" s="414">
        <v>0.71</v>
      </c>
      <c r="D145" s="414">
        <v>0.66500000000000004</v>
      </c>
      <c r="E145" s="414">
        <v>0.59499999999999997</v>
      </c>
      <c r="F145" s="414">
        <v>0.43999999999999995</v>
      </c>
      <c r="G145" s="414">
        <v>0.36</v>
      </c>
      <c r="H145" s="414">
        <v>0.34500000000000003</v>
      </c>
      <c r="I145" s="367">
        <v>0.3</v>
      </c>
      <c r="J145" s="368">
        <v>0.3</v>
      </c>
      <c r="K145" s="380">
        <v>0.3</v>
      </c>
      <c r="L145" s="380">
        <v>0.3</v>
      </c>
      <c r="M145" s="414">
        <v>0.3</v>
      </c>
      <c r="N145" s="414">
        <v>0.26</v>
      </c>
      <c r="O145" s="34"/>
      <c r="P145" s="414">
        <v>0.17</v>
      </c>
      <c r="Q145" s="383">
        <v>0.12</v>
      </c>
      <c r="R145" s="749"/>
      <c r="S145" s="383">
        <v>0.12</v>
      </c>
      <c r="T145" s="393">
        <v>0.24</v>
      </c>
      <c r="U145" s="420">
        <v>0.36</v>
      </c>
      <c r="V145" s="420">
        <v>0.35142857142857137</v>
      </c>
      <c r="W145" s="420">
        <v>0.3428571428571428</v>
      </c>
      <c r="X145" s="420">
        <v>0.33469387755102037</v>
      </c>
      <c r="Y145" s="420">
        <v>0.31875607385811466</v>
      </c>
      <c r="Z145" s="420">
        <v>0.30234315948601659</v>
      </c>
      <c r="AA145" s="420">
        <v>0.27025776296913318</v>
      </c>
      <c r="AB145" s="420">
        <v>0.24093429618905104</v>
      </c>
      <c r="AC145" s="420">
        <v>0.23505784994053763</v>
      </c>
      <c r="AD145" s="420">
        <v>0.22671889288312336</v>
      </c>
      <c r="AE145" s="417">
        <f t="shared" si="112"/>
        <v>8.5080476271627106</v>
      </c>
      <c r="AF145" s="710">
        <f t="shared" si="113"/>
        <v>6.7669172932330657</v>
      </c>
      <c r="AG145" s="710">
        <f t="shared" si="114"/>
        <v>11.764705882352944</v>
      </c>
      <c r="AH145" s="710">
        <f t="shared" si="115"/>
        <v>35.227272727272727</v>
      </c>
      <c r="AI145" s="710">
        <f t="shared" si="116"/>
        <v>22.222222222222211</v>
      </c>
      <c r="AJ145" s="710">
        <f t="shared" si="117"/>
        <v>4.3478260869565188</v>
      </c>
      <c r="AK145" s="710">
        <f t="shared" si="118"/>
        <v>15.000000000000014</v>
      </c>
      <c r="AL145" s="710">
        <f t="shared" si="119"/>
        <v>0</v>
      </c>
      <c r="AM145" s="710">
        <f t="shared" si="120"/>
        <v>0</v>
      </c>
      <c r="AN145" s="710">
        <f t="shared" si="121"/>
        <v>0</v>
      </c>
      <c r="AO145" s="710">
        <f t="shared" si="122"/>
        <v>0</v>
      </c>
      <c r="AP145" s="710">
        <f t="shared" si="123"/>
        <v>15.384615384615374</v>
      </c>
      <c r="AQ145" s="710">
        <f t="shared" si="124"/>
        <v>52.941176470588225</v>
      </c>
      <c r="AR145" s="710">
        <f t="shared" si="125"/>
        <v>41.666666666666671</v>
      </c>
      <c r="AS145" s="710">
        <f t="shared" si="126"/>
        <v>0</v>
      </c>
      <c r="AT145" s="710">
        <f t="shared" si="102"/>
        <v>-50</v>
      </c>
      <c r="AU145" s="710">
        <f t="shared" si="103"/>
        <v>-33.333333333333336</v>
      </c>
      <c r="AV145" s="710">
        <f t="shared" si="104"/>
        <v>2.4390243902439268</v>
      </c>
      <c r="AW145" s="710">
        <f t="shared" si="105"/>
        <v>2.4999999999999911</v>
      </c>
      <c r="AX145" s="710">
        <f t="shared" si="106"/>
        <v>2.4390243902439046</v>
      </c>
      <c r="AY145" s="710">
        <f t="shared" si="107"/>
        <v>4.9999999999999822</v>
      </c>
      <c r="AZ145" s="710">
        <f t="shared" si="108"/>
        <v>5.4285714285714493</v>
      </c>
      <c r="BA145" s="710">
        <f t="shared" si="109"/>
        <v>11.872146118721471</v>
      </c>
      <c r="BB145" s="710">
        <f t="shared" si="110"/>
        <v>12.170731707317106</v>
      </c>
      <c r="BC145" s="710">
        <f t="shared" si="111"/>
        <v>2.4999999999999911</v>
      </c>
      <c r="BD145" s="710">
        <f t="shared" si="101"/>
        <v>3.6781041718094043</v>
      </c>
      <c r="BE145" s="710">
        <f t="shared" si="127"/>
        <v>6.8006268642992653</v>
      </c>
      <c r="BF145" s="175">
        <f t="shared" si="128"/>
        <v>20.18128742078764</v>
      </c>
    </row>
    <row r="146" spans="1:58" ht="11.25" customHeight="1" x14ac:dyDescent="0.25">
      <c r="A146" s="29" t="s">
        <v>1020</v>
      </c>
      <c r="B146" s="17" t="s">
        <v>1021</v>
      </c>
      <c r="C146" s="414">
        <v>2.36</v>
      </c>
      <c r="D146" s="414">
        <v>2.2799999999999998</v>
      </c>
      <c r="E146" s="414">
        <v>2.2000000000000002</v>
      </c>
      <c r="F146" s="414">
        <v>1.8</v>
      </c>
      <c r="G146" s="414">
        <v>1.56</v>
      </c>
      <c r="H146" s="414">
        <v>1.44</v>
      </c>
      <c r="I146" s="351">
        <v>1.26</v>
      </c>
      <c r="J146" s="351">
        <v>1.1200000000000001</v>
      </c>
      <c r="K146" s="359">
        <v>1.04</v>
      </c>
      <c r="L146" s="359">
        <v>1</v>
      </c>
      <c r="M146" s="359">
        <v>0.86</v>
      </c>
      <c r="N146" s="359">
        <v>0.8</v>
      </c>
      <c r="O146" s="654"/>
      <c r="P146" s="359">
        <v>0.72</v>
      </c>
      <c r="Q146" s="355">
        <v>0.6</v>
      </c>
      <c r="R146" s="654"/>
      <c r="S146" s="356">
        <v>0.4</v>
      </c>
      <c r="T146" s="362">
        <v>0.2</v>
      </c>
      <c r="U146" s="362">
        <v>0.76</v>
      </c>
      <c r="V146" s="361">
        <v>0.8</v>
      </c>
      <c r="W146" s="361">
        <v>0.48</v>
      </c>
      <c r="X146" s="361">
        <v>0.44</v>
      </c>
      <c r="Y146" s="361">
        <v>0.2</v>
      </c>
      <c r="Z146" s="362">
        <v>0</v>
      </c>
      <c r="AA146" s="362">
        <v>0</v>
      </c>
      <c r="AB146" s="362">
        <v>0</v>
      </c>
      <c r="AC146" s="362">
        <v>0</v>
      </c>
      <c r="AD146" s="362">
        <v>0</v>
      </c>
      <c r="AE146" s="417">
        <f t="shared" si="112"/>
        <v>22.32</v>
      </c>
      <c r="AF146" s="710">
        <f t="shared" si="113"/>
        <v>3.5087719298245723</v>
      </c>
      <c r="AG146" s="710">
        <f t="shared" si="114"/>
        <v>3.6363636363636154</v>
      </c>
      <c r="AH146" s="710">
        <f t="shared" si="115"/>
        <v>22.222222222222232</v>
      </c>
      <c r="AI146" s="710">
        <f t="shared" si="116"/>
        <v>15.384615384615374</v>
      </c>
      <c r="AJ146" s="710">
        <f t="shared" si="117"/>
        <v>8.3333333333333481</v>
      </c>
      <c r="AK146" s="710">
        <f t="shared" si="118"/>
        <v>14.285714285714279</v>
      </c>
      <c r="AL146" s="710">
        <f t="shared" si="119"/>
        <v>12.5</v>
      </c>
      <c r="AM146" s="710">
        <f t="shared" si="120"/>
        <v>7.6923076923077094</v>
      </c>
      <c r="AN146" s="710">
        <f t="shared" si="121"/>
        <v>4.0000000000000036</v>
      </c>
      <c r="AO146" s="710">
        <f t="shared" si="122"/>
        <v>16.279069767441868</v>
      </c>
      <c r="AP146" s="710">
        <f t="shared" si="123"/>
        <v>7.4999999999999956</v>
      </c>
      <c r="AQ146" s="710">
        <f t="shared" si="124"/>
        <v>11.111111111111116</v>
      </c>
      <c r="AR146" s="710">
        <f t="shared" si="125"/>
        <v>19.999999999999996</v>
      </c>
      <c r="AS146" s="710">
        <f t="shared" si="126"/>
        <v>49.999999999999979</v>
      </c>
      <c r="AT146" s="710">
        <f t="shared" si="102"/>
        <v>100</v>
      </c>
      <c r="AU146" s="710">
        <f t="shared" si="103"/>
        <v>-73.684210526315795</v>
      </c>
      <c r="AV146" s="710">
        <f t="shared" si="104"/>
        <v>-5.0000000000000044</v>
      </c>
      <c r="AW146" s="710">
        <f t="shared" si="105"/>
        <v>66.666666666666671</v>
      </c>
      <c r="AX146" s="710">
        <f t="shared" si="106"/>
        <v>9.0909090909090828</v>
      </c>
      <c r="AY146" s="710">
        <f t="shared" si="107"/>
        <v>119.99999999999997</v>
      </c>
      <c r="AZ146" s="710" t="str">
        <f t="shared" si="108"/>
        <v>n/a</v>
      </c>
      <c r="BA146" s="710" t="str">
        <f t="shared" si="109"/>
        <v>n/a</v>
      </c>
      <c r="BB146" s="710" t="str">
        <f t="shared" si="110"/>
        <v>n/a</v>
      </c>
      <c r="BC146" s="710" t="str">
        <f t="shared" si="111"/>
        <v>n/a</v>
      </c>
      <c r="BD146" s="710" t="str">
        <f t="shared" si="101"/>
        <v>n/a</v>
      </c>
      <c r="BE146" s="710">
        <f t="shared" si="127"/>
        <v>20.676343729709703</v>
      </c>
      <c r="BF146" s="175">
        <f t="shared" si="128"/>
        <v>40.024294531521086</v>
      </c>
    </row>
    <row r="147" spans="1:58" ht="11.25" customHeight="1" x14ac:dyDescent="0.25">
      <c r="A147" s="394" t="s">
        <v>3998</v>
      </c>
      <c r="B147" s="17" t="s">
        <v>3991</v>
      </c>
      <c r="C147" s="414">
        <v>1.0900000000000001</v>
      </c>
      <c r="D147" s="414">
        <v>1.05</v>
      </c>
      <c r="E147" s="414">
        <v>1.01</v>
      </c>
      <c r="F147" s="414">
        <v>0.94</v>
      </c>
      <c r="G147" s="414">
        <v>0.82000000000000006</v>
      </c>
      <c r="H147" s="414">
        <v>0.8</v>
      </c>
      <c r="I147" s="351">
        <v>0.71142857142857141</v>
      </c>
      <c r="J147" s="351">
        <v>0.63990929705215427</v>
      </c>
      <c r="K147" s="414">
        <v>0.6167800453514739</v>
      </c>
      <c r="L147" s="414">
        <v>0.59863945578231292</v>
      </c>
      <c r="M147" s="414">
        <v>0.53514739229024944</v>
      </c>
      <c r="N147" s="414">
        <v>0.48979591836734693</v>
      </c>
      <c r="O147" s="351"/>
      <c r="P147" s="414">
        <v>0.45351473922902497</v>
      </c>
      <c r="Q147" s="383">
        <v>0.43537414965986393</v>
      </c>
      <c r="R147" s="367"/>
      <c r="S147" s="383">
        <v>0.43537414965986393</v>
      </c>
      <c r="T147" s="393">
        <v>0.43537414965986393</v>
      </c>
      <c r="U147" s="416">
        <v>0.6167800453514739</v>
      </c>
      <c r="V147" s="416">
        <v>0.6167800453514739</v>
      </c>
      <c r="W147" s="420">
        <v>0.6167800453514739</v>
      </c>
      <c r="X147" s="420">
        <v>0.60943742576395632</v>
      </c>
      <c r="Y147" s="381">
        <v>0.58740956700140368</v>
      </c>
      <c r="Z147" s="420">
        <v>0.58740956700140368</v>
      </c>
      <c r="AA147" s="420">
        <v>0.58041659596567263</v>
      </c>
      <c r="AB147" s="381">
        <v>0.56061297210818239</v>
      </c>
      <c r="AC147" s="416">
        <v>0.58764462485134406</v>
      </c>
      <c r="AD147" s="420">
        <v>0.65032671816882082</v>
      </c>
      <c r="AE147" s="417">
        <f t="shared" si="112"/>
        <v>17.074935475395936</v>
      </c>
      <c r="AF147" s="710">
        <f t="shared" si="113"/>
        <v>3.8095238095238182</v>
      </c>
      <c r="AG147" s="710">
        <f t="shared" si="114"/>
        <v>3.9603960396039639</v>
      </c>
      <c r="AH147" s="710">
        <f t="shared" si="115"/>
        <v>7.4468085106383031</v>
      </c>
      <c r="AI147" s="710">
        <f t="shared" si="116"/>
        <v>14.634146341463406</v>
      </c>
      <c r="AJ147" s="710">
        <f t="shared" si="117"/>
        <v>2.4999999999999911</v>
      </c>
      <c r="AK147" s="710">
        <f t="shared" si="118"/>
        <v>12.449799196787147</v>
      </c>
      <c r="AL147" s="710">
        <f t="shared" si="119"/>
        <v>11.176470588235276</v>
      </c>
      <c r="AM147" s="710">
        <f t="shared" si="120"/>
        <v>3.7500000000000089</v>
      </c>
      <c r="AN147" s="710">
        <f t="shared" si="121"/>
        <v>3.0303030303030276</v>
      </c>
      <c r="AO147" s="710">
        <f t="shared" si="122"/>
        <v>11.864406779661007</v>
      </c>
      <c r="AP147" s="710">
        <f t="shared" si="123"/>
        <v>9.259259259259256</v>
      </c>
      <c r="AQ147" s="710">
        <f t="shared" si="124"/>
        <v>7.9999999999999849</v>
      </c>
      <c r="AR147" s="710">
        <f t="shared" si="125"/>
        <v>4.1666666666666741</v>
      </c>
      <c r="AS147" s="710">
        <f t="shared" si="126"/>
        <v>0</v>
      </c>
      <c r="AT147" s="710">
        <f t="shared" si="102"/>
        <v>0</v>
      </c>
      <c r="AU147" s="710">
        <f t="shared" si="103"/>
        <v>-29.411764705882348</v>
      </c>
      <c r="AV147" s="710">
        <f t="shared" si="104"/>
        <v>0</v>
      </c>
      <c r="AW147" s="710">
        <f t="shared" si="105"/>
        <v>0</v>
      </c>
      <c r="AX147" s="710">
        <f t="shared" si="106"/>
        <v>1.2048192771084487</v>
      </c>
      <c r="AY147" s="710">
        <f t="shared" si="107"/>
        <v>3.7500000000000089</v>
      </c>
      <c r="AZ147" s="710">
        <f t="shared" si="108"/>
        <v>0</v>
      </c>
      <c r="BA147" s="710">
        <f t="shared" si="109"/>
        <v>1.2048192771084487</v>
      </c>
      <c r="BB147" s="710">
        <f t="shared" si="110"/>
        <v>3.5324947589098432</v>
      </c>
      <c r="BC147" s="710">
        <f t="shared" si="111"/>
        <v>-4.5999999999999712</v>
      </c>
      <c r="BD147" s="710">
        <f t="shared" si="101"/>
        <v>-9.6385542168674796</v>
      </c>
      <c r="BE147" s="710">
        <f t="shared" si="127"/>
        <v>2.483583784500754</v>
      </c>
      <c r="BF147" s="175">
        <f t="shared" si="128"/>
        <v>8.5912477159555216</v>
      </c>
    </row>
    <row r="148" spans="1:58" ht="11.25" customHeight="1" x14ac:dyDescent="0.25">
      <c r="A148" s="394" t="s">
        <v>1992</v>
      </c>
      <c r="B148" s="17" t="s">
        <v>1993</v>
      </c>
      <c r="C148" s="414">
        <v>2.52</v>
      </c>
      <c r="D148" s="414">
        <v>2.11</v>
      </c>
      <c r="E148" s="414">
        <v>1.89</v>
      </c>
      <c r="F148" s="414">
        <v>1.75</v>
      </c>
      <c r="G148" s="414">
        <v>1.69</v>
      </c>
      <c r="H148" s="414">
        <v>1.335</v>
      </c>
      <c r="I148" s="351">
        <v>1.1599999999999999</v>
      </c>
      <c r="J148" s="351">
        <v>1.06</v>
      </c>
      <c r="K148" s="380">
        <v>1</v>
      </c>
      <c r="L148" s="414">
        <v>2.94</v>
      </c>
      <c r="M148" s="414">
        <v>2.84</v>
      </c>
      <c r="N148" s="414">
        <v>2.7</v>
      </c>
      <c r="O148" s="351"/>
      <c r="P148" s="380">
        <v>2.64</v>
      </c>
      <c r="Q148" s="350">
        <v>2.64</v>
      </c>
      <c r="R148" s="351"/>
      <c r="S148" s="350">
        <v>2.1500000000000004</v>
      </c>
      <c r="T148" s="372">
        <v>1.91</v>
      </c>
      <c r="U148" s="420">
        <v>1.88</v>
      </c>
      <c r="V148" s="420">
        <v>1.64</v>
      </c>
      <c r="W148" s="420">
        <v>1.44</v>
      </c>
      <c r="X148" s="420">
        <v>1.18</v>
      </c>
      <c r="Y148" s="420">
        <v>0.89499999999999991</v>
      </c>
      <c r="Z148" s="420">
        <v>0.81499999999999995</v>
      </c>
      <c r="AA148" s="420">
        <v>0.74</v>
      </c>
      <c r="AB148" s="420">
        <v>0.70000000000000007</v>
      </c>
      <c r="AC148" s="416">
        <v>0.68</v>
      </c>
      <c r="AD148" s="381">
        <v>0.68</v>
      </c>
      <c r="AE148" s="417">
        <f t="shared" si="112"/>
        <v>42.984999999999999</v>
      </c>
      <c r="AF148" s="710">
        <f t="shared" si="113"/>
        <v>19.431279620853093</v>
      </c>
      <c r="AG148" s="710">
        <f t="shared" si="114"/>
        <v>11.640211640211628</v>
      </c>
      <c r="AH148" s="710">
        <f t="shared" si="115"/>
        <v>7.9999999999999849</v>
      </c>
      <c r="AI148" s="710">
        <f t="shared" si="116"/>
        <v>3.5502958579881616</v>
      </c>
      <c r="AJ148" s="710">
        <f t="shared" si="117"/>
        <v>26.591760299625467</v>
      </c>
      <c r="AK148" s="710">
        <f t="shared" si="118"/>
        <v>15.086206896551735</v>
      </c>
      <c r="AL148" s="710">
        <f t="shared" si="119"/>
        <v>9.4339622641509422</v>
      </c>
      <c r="AM148" s="710">
        <f t="shared" si="120"/>
        <v>6.0000000000000053</v>
      </c>
      <c r="AN148" s="710">
        <f t="shared" si="121"/>
        <v>-65.986394557823132</v>
      </c>
      <c r="AO148" s="710">
        <f t="shared" si="122"/>
        <v>3.5211267605633756</v>
      </c>
      <c r="AP148" s="710">
        <f t="shared" si="123"/>
        <v>5.1851851851851816</v>
      </c>
      <c r="AQ148" s="710">
        <f t="shared" si="124"/>
        <v>2.2727272727272707</v>
      </c>
      <c r="AR148" s="710">
        <f t="shared" si="125"/>
        <v>0</v>
      </c>
      <c r="AS148" s="710">
        <f t="shared" si="126"/>
        <v>22.790697674418592</v>
      </c>
      <c r="AT148" s="710">
        <f t="shared" si="102"/>
        <v>12.565445026178024</v>
      </c>
      <c r="AU148" s="710">
        <f t="shared" si="103"/>
        <v>1.5957446808510634</v>
      </c>
      <c r="AV148" s="710">
        <f t="shared" si="104"/>
        <v>14.634146341463406</v>
      </c>
      <c r="AW148" s="710">
        <f t="shared" si="105"/>
        <v>13.888888888888884</v>
      </c>
      <c r="AX148" s="710">
        <f t="shared" si="106"/>
        <v>22.033898305084755</v>
      </c>
      <c r="AY148" s="710">
        <f t="shared" si="107"/>
        <v>31.84357541899443</v>
      </c>
      <c r="AZ148" s="710">
        <f t="shared" si="108"/>
        <v>9.8159509202453865</v>
      </c>
      <c r="BA148" s="710">
        <f t="shared" si="109"/>
        <v>10.135135135135132</v>
      </c>
      <c r="BB148" s="710">
        <f t="shared" si="110"/>
        <v>5.714285714285694</v>
      </c>
      <c r="BC148" s="710">
        <f t="shared" si="111"/>
        <v>2.941176470588247</v>
      </c>
      <c r="BD148" s="710">
        <f t="shared" si="101"/>
        <v>0</v>
      </c>
      <c r="BE148" s="710">
        <f t="shared" si="127"/>
        <v>7.7074122326466927</v>
      </c>
      <c r="BF148" s="175">
        <f t="shared" si="128"/>
        <v>17.54723778908965</v>
      </c>
    </row>
    <row r="149" spans="1:58" ht="11.25" customHeight="1" x14ac:dyDescent="0.25">
      <c r="A149" s="72" t="s">
        <v>4783</v>
      </c>
      <c r="B149" s="17" t="s">
        <v>1032</v>
      </c>
      <c r="C149" s="414">
        <v>2.08</v>
      </c>
      <c r="D149" s="414">
        <v>1.9650000000000001</v>
      </c>
      <c r="E149" s="414">
        <v>1.865</v>
      </c>
      <c r="F149" s="414">
        <v>1.78</v>
      </c>
      <c r="G149" s="414">
        <v>1.7</v>
      </c>
      <c r="H149" s="414">
        <v>1.6</v>
      </c>
      <c r="I149" s="351">
        <v>1.54</v>
      </c>
      <c r="J149" s="417">
        <v>1.4750000000000001</v>
      </c>
      <c r="K149" s="414">
        <v>1.385</v>
      </c>
      <c r="L149" s="414">
        <v>1.21</v>
      </c>
      <c r="M149" s="414">
        <v>0.995</v>
      </c>
      <c r="N149" s="414">
        <v>0.86499999999999999</v>
      </c>
      <c r="O149" s="604"/>
      <c r="P149" s="414">
        <v>0.6</v>
      </c>
      <c r="Q149" s="350">
        <v>0.46</v>
      </c>
      <c r="R149" s="604"/>
      <c r="S149" s="419">
        <v>0.34</v>
      </c>
      <c r="T149" s="420">
        <v>0.24</v>
      </c>
      <c r="U149" s="420">
        <v>0.16250000000000001</v>
      </c>
      <c r="V149" s="420">
        <v>0.1125</v>
      </c>
      <c r="W149" s="420">
        <v>6.25E-2</v>
      </c>
      <c r="X149" s="420">
        <v>3.125E-2</v>
      </c>
      <c r="Y149" s="416">
        <v>2.5000000000000001E-2</v>
      </c>
      <c r="Z149" s="416">
        <v>2.5000000000000001E-2</v>
      </c>
      <c r="AA149" s="416">
        <v>2.5000000000000001E-2</v>
      </c>
      <c r="AB149" s="416">
        <v>6.2500000000000003E-3</v>
      </c>
      <c r="AC149" s="416">
        <v>0</v>
      </c>
      <c r="AD149" s="416">
        <v>0</v>
      </c>
      <c r="AE149" s="417">
        <f t="shared" si="112"/>
        <v>20.55</v>
      </c>
      <c r="AF149" s="710">
        <f t="shared" si="113"/>
        <v>5.8524173027989734</v>
      </c>
      <c r="AG149" s="710">
        <f t="shared" si="114"/>
        <v>5.3619302949061698</v>
      </c>
      <c r="AH149" s="710">
        <f t="shared" si="115"/>
        <v>4.7752808988763995</v>
      </c>
      <c r="AI149" s="710">
        <f t="shared" si="116"/>
        <v>4.705882352941182</v>
      </c>
      <c r="AJ149" s="710">
        <f t="shared" si="117"/>
        <v>6.25</v>
      </c>
      <c r="AK149" s="710">
        <f t="shared" si="118"/>
        <v>3.8961038961039085</v>
      </c>
      <c r="AL149" s="710">
        <f t="shared" si="119"/>
        <v>4.4067796610169463</v>
      </c>
      <c r="AM149" s="710">
        <f t="shared" si="120"/>
        <v>6.498194945848379</v>
      </c>
      <c r="AN149" s="710">
        <f t="shared" si="121"/>
        <v>14.462809917355379</v>
      </c>
      <c r="AO149" s="710">
        <f t="shared" si="122"/>
        <v>21.608040201005018</v>
      </c>
      <c r="AP149" s="710">
        <f t="shared" si="123"/>
        <v>15.02890173410405</v>
      </c>
      <c r="AQ149" s="710">
        <f t="shared" si="124"/>
        <v>44.166666666666664</v>
      </c>
      <c r="AR149" s="710">
        <f t="shared" si="125"/>
        <v>30.434782608695631</v>
      </c>
      <c r="AS149" s="710">
        <f t="shared" si="126"/>
        <v>35.294117647058812</v>
      </c>
      <c r="AT149" s="710">
        <f t="shared" si="102"/>
        <v>41.666666666666671</v>
      </c>
      <c r="AU149" s="710">
        <f t="shared" si="103"/>
        <v>47.692307692307679</v>
      </c>
      <c r="AV149" s="710">
        <f t="shared" si="104"/>
        <v>44.444444444444443</v>
      </c>
      <c r="AW149" s="710">
        <f t="shared" si="105"/>
        <v>80</v>
      </c>
      <c r="AX149" s="710">
        <f t="shared" si="106"/>
        <v>100</v>
      </c>
      <c r="AY149" s="710">
        <f t="shared" si="107"/>
        <v>25</v>
      </c>
      <c r="AZ149" s="710">
        <f t="shared" si="108"/>
        <v>0</v>
      </c>
      <c r="BA149" s="710">
        <f t="shared" si="109"/>
        <v>0</v>
      </c>
      <c r="BB149" s="710">
        <f t="shared" si="110"/>
        <v>300</v>
      </c>
      <c r="BC149" s="710" t="str">
        <f t="shared" si="111"/>
        <v>n/a</v>
      </c>
      <c r="BD149" s="710" t="str">
        <f t="shared" si="101"/>
        <v>n/a</v>
      </c>
      <c r="BE149" s="710">
        <f t="shared" si="127"/>
        <v>36.588927257860711</v>
      </c>
      <c r="BF149" s="175">
        <f t="shared" si="128"/>
        <v>63.054149399484736</v>
      </c>
    </row>
    <row r="150" spans="1:58" ht="11.25" customHeight="1" x14ac:dyDescent="0.25">
      <c r="A150" s="72" t="s">
        <v>501</v>
      </c>
      <c r="B150" s="17" t="s">
        <v>502</v>
      </c>
      <c r="C150" s="414">
        <v>4.5</v>
      </c>
      <c r="D150" s="414">
        <v>3.96</v>
      </c>
      <c r="E150" s="414">
        <v>3.49</v>
      </c>
      <c r="F150" s="414">
        <v>3.07</v>
      </c>
      <c r="G150" s="414">
        <v>2.75</v>
      </c>
      <c r="H150" s="414">
        <v>2.52</v>
      </c>
      <c r="I150" s="351">
        <v>2.21</v>
      </c>
      <c r="J150" s="417">
        <v>1.95</v>
      </c>
      <c r="K150" s="414">
        <v>1.75</v>
      </c>
      <c r="L150" s="414">
        <v>1.5549999999999999</v>
      </c>
      <c r="M150" s="414">
        <v>1.375</v>
      </c>
      <c r="N150" s="414">
        <v>1.2050000000000001</v>
      </c>
      <c r="O150" s="604"/>
      <c r="P150" s="414">
        <v>1.0649999999999999</v>
      </c>
      <c r="Q150" s="350">
        <v>0.92500000000000004</v>
      </c>
      <c r="R150" s="604"/>
      <c r="S150" s="419">
        <v>0.79500000000000004</v>
      </c>
      <c r="T150" s="420">
        <v>0.7</v>
      </c>
      <c r="U150" s="420">
        <v>0.625</v>
      </c>
      <c r="V150" s="420">
        <v>0.56499999999999995</v>
      </c>
      <c r="W150" s="420">
        <v>0.505</v>
      </c>
      <c r="X150" s="420">
        <v>0.44500000000000001</v>
      </c>
      <c r="Y150" s="420">
        <v>0.3</v>
      </c>
      <c r="Z150" s="416">
        <v>0</v>
      </c>
      <c r="AA150" s="416">
        <v>0</v>
      </c>
      <c r="AB150" s="416">
        <v>0</v>
      </c>
      <c r="AC150" s="416">
        <v>0</v>
      </c>
      <c r="AD150" s="416">
        <v>0</v>
      </c>
      <c r="AE150" s="417">
        <f t="shared" si="112"/>
        <v>36.260000000000005</v>
      </c>
      <c r="AF150" s="710">
        <f t="shared" si="113"/>
        <v>13.636363636363647</v>
      </c>
      <c r="AG150" s="710">
        <f t="shared" si="114"/>
        <v>13.467048710601714</v>
      </c>
      <c r="AH150" s="710">
        <f t="shared" si="115"/>
        <v>13.680781758957661</v>
      </c>
      <c r="AI150" s="710">
        <f t="shared" si="116"/>
        <v>11.636363636363622</v>
      </c>
      <c r="AJ150" s="710">
        <f t="shared" si="117"/>
        <v>9.1269841269841159</v>
      </c>
      <c r="AK150" s="710">
        <f t="shared" si="118"/>
        <v>14.027149321266963</v>
      </c>
      <c r="AL150" s="710">
        <f t="shared" si="119"/>
        <v>13.33333333333333</v>
      </c>
      <c r="AM150" s="710">
        <f t="shared" si="120"/>
        <v>11.428571428571432</v>
      </c>
      <c r="AN150" s="710">
        <f t="shared" si="121"/>
        <v>12.540192926045023</v>
      </c>
      <c r="AO150" s="710">
        <f t="shared" si="122"/>
        <v>13.090909090909086</v>
      </c>
      <c r="AP150" s="710">
        <f t="shared" si="123"/>
        <v>14.10788381742738</v>
      </c>
      <c r="AQ150" s="710">
        <f t="shared" si="124"/>
        <v>13.145539906103298</v>
      </c>
      <c r="AR150" s="710">
        <f t="shared" si="125"/>
        <v>15.135135135135114</v>
      </c>
      <c r="AS150" s="710">
        <f t="shared" si="126"/>
        <v>16.35220125786163</v>
      </c>
      <c r="AT150" s="710">
        <f t="shared" si="102"/>
        <v>13.571428571428591</v>
      </c>
      <c r="AU150" s="710">
        <f t="shared" si="103"/>
        <v>11.999999999999989</v>
      </c>
      <c r="AV150" s="710">
        <f t="shared" si="104"/>
        <v>10.619469026548689</v>
      </c>
      <c r="AW150" s="710">
        <f t="shared" si="105"/>
        <v>11.88118811881187</v>
      </c>
      <c r="AX150" s="710">
        <f t="shared" si="106"/>
        <v>13.483146067415719</v>
      </c>
      <c r="AY150" s="710">
        <f t="shared" si="107"/>
        <v>48.333333333333343</v>
      </c>
      <c r="AZ150" s="710" t="str">
        <f t="shared" si="108"/>
        <v>n/a</v>
      </c>
      <c r="BA150" s="710" t="str">
        <f t="shared" si="109"/>
        <v>n/a</v>
      </c>
      <c r="BB150" s="710" t="str">
        <f t="shared" si="110"/>
        <v>n/a</v>
      </c>
      <c r="BC150" s="710" t="str">
        <f t="shared" si="111"/>
        <v>n/a</v>
      </c>
      <c r="BD150" s="710" t="str">
        <f t="shared" si="101"/>
        <v>n/a</v>
      </c>
      <c r="BE150" s="710">
        <f t="shared" si="127"/>
        <v>14.729851160173112</v>
      </c>
      <c r="BF150" s="175">
        <f t="shared" si="128"/>
        <v>8.0652651948282514</v>
      </c>
    </row>
    <row r="151" spans="1:58" ht="11.25" customHeight="1" x14ac:dyDescent="0.25">
      <c r="A151" s="52" t="s">
        <v>479</v>
      </c>
      <c r="B151" s="28" t="s">
        <v>480</v>
      </c>
      <c r="C151" s="414">
        <v>2.46</v>
      </c>
      <c r="D151" s="414">
        <v>2.25</v>
      </c>
      <c r="E151" s="414">
        <v>2.0299999999999998</v>
      </c>
      <c r="F151" s="414">
        <v>1.84</v>
      </c>
      <c r="G151" s="414">
        <v>1.69</v>
      </c>
      <c r="H151" s="414">
        <v>1.55</v>
      </c>
      <c r="I151" s="351">
        <v>1.39</v>
      </c>
      <c r="J151" s="351">
        <v>1.26</v>
      </c>
      <c r="K151" s="359">
        <v>1.1850000000000001</v>
      </c>
      <c r="L151" s="359">
        <v>1.115</v>
      </c>
      <c r="M151" s="359">
        <v>1.0533333333333332</v>
      </c>
      <c r="N151" s="359">
        <v>1.0133333333333334</v>
      </c>
      <c r="O151" s="654"/>
      <c r="P151" s="783">
        <v>0.94666666666666666</v>
      </c>
      <c r="Q151" s="784">
        <v>0.9</v>
      </c>
      <c r="R151" s="678"/>
      <c r="S151" s="356">
        <v>0.86</v>
      </c>
      <c r="T151" s="361">
        <v>0.82666666666666666</v>
      </c>
      <c r="U151" s="361">
        <v>0.8</v>
      </c>
      <c r="V151" s="361">
        <v>0.78</v>
      </c>
      <c r="W151" s="361">
        <v>0.76666666666666661</v>
      </c>
      <c r="X151" s="361">
        <v>0.7533333333333333</v>
      </c>
      <c r="Y151" s="361">
        <v>0.74</v>
      </c>
      <c r="Z151" s="362">
        <v>0.73333333333333339</v>
      </c>
      <c r="AA151" s="362">
        <v>0.73333333333333339</v>
      </c>
      <c r="AB151" s="361">
        <v>0.72666666666666668</v>
      </c>
      <c r="AC151" s="361">
        <v>0.70666666666666667</v>
      </c>
      <c r="AD151" s="361">
        <v>0.68</v>
      </c>
      <c r="AE151" s="417">
        <f t="shared" si="112"/>
        <v>29.79</v>
      </c>
      <c r="AF151" s="710">
        <f t="shared" si="113"/>
        <v>9.3333333333333268</v>
      </c>
      <c r="AG151" s="710">
        <f t="shared" si="114"/>
        <v>10.837438423645329</v>
      </c>
      <c r="AH151" s="710">
        <f t="shared" si="115"/>
        <v>10.326086956521729</v>
      </c>
      <c r="AI151" s="710">
        <f t="shared" si="116"/>
        <v>8.875739644970416</v>
      </c>
      <c r="AJ151" s="710">
        <f t="shared" si="117"/>
        <v>9.0322580645161299</v>
      </c>
      <c r="AK151" s="710">
        <f t="shared" si="118"/>
        <v>11.510791366906492</v>
      </c>
      <c r="AL151" s="710">
        <f t="shared" si="119"/>
        <v>10.317460317460302</v>
      </c>
      <c r="AM151" s="710">
        <f t="shared" si="120"/>
        <v>6.3291139240506222</v>
      </c>
      <c r="AN151" s="710">
        <f t="shared" si="121"/>
        <v>6.2780269058295923</v>
      </c>
      <c r="AO151" s="710">
        <f t="shared" si="122"/>
        <v>5.8544303797468444</v>
      </c>
      <c r="AP151" s="710">
        <f t="shared" si="123"/>
        <v>3.9473684210526105</v>
      </c>
      <c r="AQ151" s="710">
        <f t="shared" si="124"/>
        <v>7.0422535211267734</v>
      </c>
      <c r="AR151" s="710">
        <f t="shared" si="125"/>
        <v>5.1851851851851816</v>
      </c>
      <c r="AS151" s="710">
        <f t="shared" si="126"/>
        <v>4.6511627906976827</v>
      </c>
      <c r="AT151" s="710">
        <f t="shared" si="102"/>
        <v>4.0322580645161255</v>
      </c>
      <c r="AU151" s="710">
        <f t="shared" si="103"/>
        <v>3.3333333333333215</v>
      </c>
      <c r="AV151" s="710">
        <f t="shared" si="104"/>
        <v>2.5641025641025772</v>
      </c>
      <c r="AW151" s="710">
        <f t="shared" si="105"/>
        <v>1.7391304347826209</v>
      </c>
      <c r="AX151" s="710">
        <f t="shared" si="106"/>
        <v>1.7699115044247815</v>
      </c>
      <c r="AY151" s="710">
        <f t="shared" si="107"/>
        <v>1.8018018018018056</v>
      </c>
      <c r="AZ151" s="710">
        <f t="shared" si="108"/>
        <v>0.90909090909090384</v>
      </c>
      <c r="BA151" s="710">
        <f t="shared" si="109"/>
        <v>0</v>
      </c>
      <c r="BB151" s="710">
        <f t="shared" si="110"/>
        <v>0.91743119266056716</v>
      </c>
      <c r="BC151" s="710">
        <f t="shared" si="111"/>
        <v>2.8301886792452935</v>
      </c>
      <c r="BD151" s="710">
        <f t="shared" si="101"/>
        <v>3.9215686274509665</v>
      </c>
      <c r="BE151" s="710">
        <f t="shared" si="127"/>
        <v>5.3335786538580807</v>
      </c>
      <c r="BF151" s="175">
        <f t="shared" si="128"/>
        <v>3.506939104682337</v>
      </c>
    </row>
    <row r="152" spans="1:58" ht="11.25" customHeight="1" x14ac:dyDescent="0.25">
      <c r="A152" s="72" t="s">
        <v>173</v>
      </c>
      <c r="B152" s="17" t="s">
        <v>174</v>
      </c>
      <c r="C152" s="414">
        <v>0.625</v>
      </c>
      <c r="D152" s="414">
        <v>0.60499999999999998</v>
      </c>
      <c r="E152" s="414">
        <v>0.57999999999999996</v>
      </c>
      <c r="F152" s="414">
        <v>0.53</v>
      </c>
      <c r="G152" s="414">
        <v>0.5</v>
      </c>
      <c r="H152" s="414">
        <v>0.48749999999999999</v>
      </c>
      <c r="I152" s="351">
        <v>0.45833333333333331</v>
      </c>
      <c r="J152" s="351">
        <v>0.42499999999999999</v>
      </c>
      <c r="K152" s="414">
        <v>0.40833333333333338</v>
      </c>
      <c r="L152" s="414">
        <v>0.38750000000000001</v>
      </c>
      <c r="M152" s="352">
        <v>0.375</v>
      </c>
      <c r="N152" s="414">
        <v>0.35416666666666669</v>
      </c>
      <c r="O152" s="604"/>
      <c r="P152" s="372">
        <v>0.3125</v>
      </c>
      <c r="Q152" s="373">
        <v>0.27486111111111106</v>
      </c>
      <c r="R152" s="677"/>
      <c r="S152" s="419">
        <v>0.24888888888888891</v>
      </c>
      <c r="T152" s="420">
        <v>0.24305555555555558</v>
      </c>
      <c r="U152" s="420">
        <v>0.23430555555555552</v>
      </c>
      <c r="V152" s="420">
        <v>0.20243055555555559</v>
      </c>
      <c r="W152" s="420">
        <v>0.18576388888888892</v>
      </c>
      <c r="X152" s="420">
        <v>0.17592592592592596</v>
      </c>
      <c r="Y152" s="420">
        <v>0.16377314814814811</v>
      </c>
      <c r="Z152" s="420">
        <v>0.13773148148148148</v>
      </c>
      <c r="AA152" s="420">
        <v>0.11805555555555558</v>
      </c>
      <c r="AB152" s="420">
        <v>0.10879629629629628</v>
      </c>
      <c r="AC152" s="420">
        <v>9.6643518518518531E-2</v>
      </c>
      <c r="AD152" s="420">
        <v>7.9861111111111119E-2</v>
      </c>
      <c r="AE152" s="417">
        <f t="shared" si="112"/>
        <v>8.3184259259259257</v>
      </c>
      <c r="AF152" s="710">
        <f t="shared" si="113"/>
        <v>3.3057851239669533</v>
      </c>
      <c r="AG152" s="710">
        <f t="shared" si="114"/>
        <v>4.31034482758621</v>
      </c>
      <c r="AH152" s="710">
        <f t="shared" si="115"/>
        <v>9.4339622641509422</v>
      </c>
      <c r="AI152" s="710">
        <f t="shared" si="116"/>
        <v>6.0000000000000053</v>
      </c>
      <c r="AJ152" s="710">
        <f t="shared" si="117"/>
        <v>2.5641025641025772</v>
      </c>
      <c r="AK152" s="710">
        <f t="shared" si="118"/>
        <v>6.3636363636363713</v>
      </c>
      <c r="AL152" s="710">
        <f t="shared" si="119"/>
        <v>7.8431372549019551</v>
      </c>
      <c r="AM152" s="710">
        <f t="shared" si="120"/>
        <v>4.0816326530612068</v>
      </c>
      <c r="AN152" s="710">
        <f t="shared" si="121"/>
        <v>5.3763440860215228</v>
      </c>
      <c r="AO152" s="710">
        <f t="shared" si="122"/>
        <v>3.3333333333333437</v>
      </c>
      <c r="AP152" s="710">
        <f t="shared" si="123"/>
        <v>5.8823529411764719</v>
      </c>
      <c r="AQ152" s="710">
        <f t="shared" si="124"/>
        <v>13.33333333333333</v>
      </c>
      <c r="AR152" s="710">
        <f t="shared" si="125"/>
        <v>13.69378473976759</v>
      </c>
      <c r="AS152" s="710">
        <f t="shared" si="126"/>
        <v>10.435267857142815</v>
      </c>
      <c r="AT152" s="710">
        <f t="shared" si="102"/>
        <v>2.4000000000000021</v>
      </c>
      <c r="AU152" s="710">
        <f t="shared" si="103"/>
        <v>3.7344398340249274</v>
      </c>
      <c r="AV152" s="710">
        <f t="shared" si="104"/>
        <v>15.746140651800999</v>
      </c>
      <c r="AW152" s="710">
        <f t="shared" si="105"/>
        <v>8.9719626168224273</v>
      </c>
      <c r="AX152" s="710">
        <f t="shared" si="106"/>
        <v>5.5921052631578982</v>
      </c>
      <c r="AY152" s="710">
        <f t="shared" si="107"/>
        <v>7.4204946996466958</v>
      </c>
      <c r="AZ152" s="710">
        <f t="shared" si="108"/>
        <v>18.907563025210059</v>
      </c>
      <c r="BA152" s="710">
        <f t="shared" si="109"/>
        <v>16.66666666666665</v>
      </c>
      <c r="BB152" s="710">
        <f t="shared" si="110"/>
        <v>8.5106382978723758</v>
      </c>
      <c r="BC152" s="710">
        <f t="shared" si="111"/>
        <v>12.574850299401174</v>
      </c>
      <c r="BD152" s="710">
        <f t="shared" si="101"/>
        <v>21.014492753623195</v>
      </c>
      <c r="BE152" s="710">
        <f t="shared" si="127"/>
        <v>8.6998548580163071</v>
      </c>
      <c r="BF152" s="175">
        <f t="shared" si="128"/>
        <v>5.3162275591787722</v>
      </c>
    </row>
    <row r="153" spans="1:58" ht="11.25" customHeight="1" x14ac:dyDescent="0.25">
      <c r="A153" s="29" t="s">
        <v>968</v>
      </c>
      <c r="B153" s="17" t="s">
        <v>969</v>
      </c>
      <c r="C153" s="414">
        <v>4.09</v>
      </c>
      <c r="D153" s="414">
        <v>3.94</v>
      </c>
      <c r="E153" s="414">
        <v>3.65</v>
      </c>
      <c r="F153" s="414">
        <v>3.32</v>
      </c>
      <c r="G153" s="414">
        <v>3.29</v>
      </c>
      <c r="H153" s="414">
        <v>3.17</v>
      </c>
      <c r="I153" s="351">
        <v>3.06</v>
      </c>
      <c r="J153" s="367">
        <v>3</v>
      </c>
      <c r="K153" s="414">
        <v>2.95</v>
      </c>
      <c r="L153" s="414">
        <v>2.78</v>
      </c>
      <c r="M153" s="414">
        <v>2.61</v>
      </c>
      <c r="N153" s="414">
        <v>2.4500000000000002</v>
      </c>
      <c r="O153" s="604"/>
      <c r="P153" s="414">
        <v>2.17</v>
      </c>
      <c r="Q153" s="350">
        <v>1.92</v>
      </c>
      <c r="R153" s="604"/>
      <c r="S153" s="353">
        <v>1.8</v>
      </c>
      <c r="T153" s="416">
        <v>2.2999999999999998</v>
      </c>
      <c r="U153" s="420">
        <v>2.79</v>
      </c>
      <c r="V153" s="420">
        <v>2.73</v>
      </c>
      <c r="W153" s="420">
        <v>2.6150000000000002</v>
      </c>
      <c r="X153" s="416">
        <v>2.54</v>
      </c>
      <c r="Y153" s="416">
        <v>2.54</v>
      </c>
      <c r="Z153" s="420">
        <v>2.54</v>
      </c>
      <c r="AA153" s="420">
        <v>2.5150000000000001</v>
      </c>
      <c r="AB153" s="420">
        <v>2.3925000000000001</v>
      </c>
      <c r="AC153" s="420">
        <v>2.2075</v>
      </c>
      <c r="AD153" s="420">
        <v>2.0649999999999999</v>
      </c>
      <c r="AE153" s="417">
        <f t="shared" si="112"/>
        <v>71.434999999999988</v>
      </c>
      <c r="AF153" s="710">
        <f t="shared" si="113"/>
        <v>3.8071065989847774</v>
      </c>
      <c r="AG153" s="710">
        <f t="shared" si="114"/>
        <v>7.9452054794520555</v>
      </c>
      <c r="AH153" s="710">
        <f t="shared" si="115"/>
        <v>9.93975903614459</v>
      </c>
      <c r="AI153" s="710">
        <f t="shared" si="116"/>
        <v>0.91185410334346795</v>
      </c>
      <c r="AJ153" s="710">
        <f t="shared" si="117"/>
        <v>3.7854889589905349</v>
      </c>
      <c r="AK153" s="710">
        <f t="shared" si="118"/>
        <v>3.5947712418300526</v>
      </c>
      <c r="AL153" s="710">
        <f t="shared" si="119"/>
        <v>2.0000000000000018</v>
      </c>
      <c r="AM153" s="710">
        <f t="shared" si="120"/>
        <v>1.6949152542372836</v>
      </c>
      <c r="AN153" s="710">
        <f t="shared" si="121"/>
        <v>6.1151079136690711</v>
      </c>
      <c r="AO153" s="710">
        <f t="shared" si="122"/>
        <v>6.5134099616858121</v>
      </c>
      <c r="AP153" s="710">
        <f t="shared" si="123"/>
        <v>6.5306122448979487</v>
      </c>
      <c r="AQ153" s="710">
        <f t="shared" si="124"/>
        <v>12.903225806451623</v>
      </c>
      <c r="AR153" s="710">
        <f t="shared" si="125"/>
        <v>13.020833333333325</v>
      </c>
      <c r="AS153" s="710">
        <f t="shared" si="126"/>
        <v>6.6666666666666652</v>
      </c>
      <c r="AT153" s="710">
        <f t="shared" si="102"/>
        <v>-21.739130434782606</v>
      </c>
      <c r="AU153" s="710">
        <f t="shared" si="103"/>
        <v>-17.562724014336929</v>
      </c>
      <c r="AV153" s="710">
        <f t="shared" si="104"/>
        <v>2.19780219780219</v>
      </c>
      <c r="AW153" s="710">
        <f t="shared" si="105"/>
        <v>4.3977055449330615</v>
      </c>
      <c r="AX153" s="710">
        <f t="shared" si="106"/>
        <v>2.952755905511828</v>
      </c>
      <c r="AY153" s="710">
        <f t="shared" si="107"/>
        <v>0</v>
      </c>
      <c r="AZ153" s="710">
        <f t="shared" si="108"/>
        <v>0</v>
      </c>
      <c r="BA153" s="710">
        <f t="shared" si="109"/>
        <v>0.99403578528827197</v>
      </c>
      <c r="BB153" s="710">
        <f t="shared" si="110"/>
        <v>5.1201671891327072</v>
      </c>
      <c r="BC153" s="710">
        <f t="shared" si="111"/>
        <v>8.3805209513023726</v>
      </c>
      <c r="BD153" s="710">
        <f t="shared" si="101"/>
        <v>6.9007263922518103</v>
      </c>
      <c r="BE153" s="710">
        <f t="shared" si="127"/>
        <v>3.0828326446715972</v>
      </c>
      <c r="BF153" s="175">
        <f t="shared" si="128"/>
        <v>7.7344261399015668</v>
      </c>
    </row>
    <row r="154" spans="1:58" ht="11.25" customHeight="1" x14ac:dyDescent="0.25">
      <c r="A154" s="394" t="s">
        <v>3969</v>
      </c>
      <c r="B154" s="17" t="s">
        <v>3959</v>
      </c>
      <c r="C154" s="414">
        <v>3.2050000000000001</v>
      </c>
      <c r="D154" s="414">
        <v>3.1</v>
      </c>
      <c r="E154" s="414">
        <v>3.0249999999999999</v>
      </c>
      <c r="F154" s="414">
        <v>2.66</v>
      </c>
      <c r="G154" s="414">
        <v>2.5649999999999999</v>
      </c>
      <c r="H154" s="414">
        <v>2.42</v>
      </c>
      <c r="I154" s="351">
        <v>2.1900000000000004</v>
      </c>
      <c r="J154" s="351">
        <v>1.7150000000000001</v>
      </c>
      <c r="K154" s="385">
        <v>1.7</v>
      </c>
      <c r="L154" s="385">
        <v>1.7</v>
      </c>
      <c r="M154" s="385">
        <v>1.7</v>
      </c>
      <c r="N154" s="385">
        <v>1.7</v>
      </c>
      <c r="O154" s="727"/>
      <c r="P154" s="732">
        <v>1.7</v>
      </c>
      <c r="Q154" s="708">
        <v>1.7</v>
      </c>
      <c r="R154" s="728"/>
      <c r="S154" s="712">
        <v>1.7</v>
      </c>
      <c r="T154" s="732">
        <v>1.7</v>
      </c>
      <c r="U154" s="349">
        <v>1.7</v>
      </c>
      <c r="V154" s="349">
        <v>0.878</v>
      </c>
      <c r="W154" s="386">
        <v>0</v>
      </c>
      <c r="X154" s="386">
        <v>0</v>
      </c>
      <c r="Y154" s="386">
        <v>0</v>
      </c>
      <c r="Z154" s="386">
        <v>0</v>
      </c>
      <c r="AA154" s="386">
        <v>0</v>
      </c>
      <c r="AB154" s="386">
        <v>0</v>
      </c>
      <c r="AC154" s="386">
        <v>0</v>
      </c>
      <c r="AD154" s="386">
        <v>0</v>
      </c>
      <c r="AE154" s="417">
        <f t="shared" si="112"/>
        <v>37.058000000000007</v>
      </c>
      <c r="AF154" s="710">
        <f t="shared" si="113"/>
        <v>3.3870967741935543</v>
      </c>
      <c r="AG154" s="710">
        <f t="shared" si="114"/>
        <v>2.4793388429752206</v>
      </c>
      <c r="AH154" s="710">
        <f t="shared" si="115"/>
        <v>13.721804511278179</v>
      </c>
      <c r="AI154" s="710">
        <f t="shared" si="116"/>
        <v>3.7037037037037202</v>
      </c>
      <c r="AJ154" s="710">
        <f t="shared" si="117"/>
        <v>5.9917355371900793</v>
      </c>
      <c r="AK154" s="710">
        <f t="shared" si="118"/>
        <v>10.502283105022814</v>
      </c>
      <c r="AL154" s="710">
        <f t="shared" si="119"/>
        <v>27.696793002915477</v>
      </c>
      <c r="AM154" s="710">
        <f t="shared" si="120"/>
        <v>0.88235294117646745</v>
      </c>
      <c r="AN154" s="710">
        <f t="shared" si="121"/>
        <v>0</v>
      </c>
      <c r="AO154" s="710">
        <f t="shared" si="122"/>
        <v>0</v>
      </c>
      <c r="AP154" s="710">
        <f t="shared" si="123"/>
        <v>0</v>
      </c>
      <c r="AQ154" s="710">
        <f t="shared" si="124"/>
        <v>0</v>
      </c>
      <c r="AR154" s="710">
        <f t="shared" si="125"/>
        <v>0</v>
      </c>
      <c r="AS154" s="710">
        <f t="shared" si="126"/>
        <v>0</v>
      </c>
      <c r="AT154" s="710">
        <f t="shared" si="102"/>
        <v>0</v>
      </c>
      <c r="AU154" s="710">
        <f t="shared" si="103"/>
        <v>0</v>
      </c>
      <c r="AV154" s="710">
        <f t="shared" si="104"/>
        <v>93.621867881548965</v>
      </c>
      <c r="AW154" s="710" t="str">
        <f t="shared" si="105"/>
        <v>n/a</v>
      </c>
      <c r="AX154" s="710" t="str">
        <f t="shared" si="106"/>
        <v>n/a</v>
      </c>
      <c r="AY154" s="710" t="str">
        <f t="shared" si="107"/>
        <v>n/a</v>
      </c>
      <c r="AZ154" s="710" t="str">
        <f t="shared" si="108"/>
        <v>n/a</v>
      </c>
      <c r="BA154" s="710" t="str">
        <f t="shared" si="109"/>
        <v>n/a</v>
      </c>
      <c r="BB154" s="710" t="str">
        <f t="shared" si="110"/>
        <v>n/a</v>
      </c>
      <c r="BC154" s="710" t="str">
        <f t="shared" si="111"/>
        <v>n/a</v>
      </c>
      <c r="BD154" s="710" t="str">
        <f t="shared" si="101"/>
        <v>n/a</v>
      </c>
      <c r="BE154" s="710">
        <f t="shared" si="127"/>
        <v>9.5286456647061453</v>
      </c>
      <c r="BF154" s="175">
        <f t="shared" si="128"/>
        <v>22.851767254582494</v>
      </c>
    </row>
    <row r="155" spans="1:58" ht="11.25" customHeight="1" x14ac:dyDescent="0.25">
      <c r="A155" s="681" t="s">
        <v>3909</v>
      </c>
      <c r="B155" s="28" t="s">
        <v>3907</v>
      </c>
      <c r="C155" s="414">
        <v>1.75</v>
      </c>
      <c r="D155" s="414">
        <v>1.5</v>
      </c>
      <c r="E155" s="414">
        <v>1.29</v>
      </c>
      <c r="F155" s="414">
        <v>1.0900000000000001</v>
      </c>
      <c r="G155" s="414">
        <v>0.95</v>
      </c>
      <c r="H155" s="414">
        <v>0.83</v>
      </c>
      <c r="I155" s="351">
        <v>0.71</v>
      </c>
      <c r="J155" s="363">
        <v>0.59</v>
      </c>
      <c r="K155" s="414">
        <v>0.14000000000000001</v>
      </c>
      <c r="L155" s="380">
        <v>0</v>
      </c>
      <c r="M155" s="380">
        <v>0</v>
      </c>
      <c r="N155" s="380">
        <v>0</v>
      </c>
      <c r="O155" s="367"/>
      <c r="P155" s="393">
        <v>0</v>
      </c>
      <c r="Q155" s="672">
        <v>0</v>
      </c>
      <c r="R155" s="364"/>
      <c r="S155" s="383">
        <v>0</v>
      </c>
      <c r="T155" s="393">
        <v>0</v>
      </c>
      <c r="U155" s="381">
        <v>0</v>
      </c>
      <c r="V155" s="381">
        <v>0</v>
      </c>
      <c r="W155" s="381">
        <v>0</v>
      </c>
      <c r="X155" s="381">
        <v>0</v>
      </c>
      <c r="Y155" s="381">
        <v>0</v>
      </c>
      <c r="Z155" s="381">
        <v>0</v>
      </c>
      <c r="AA155" s="381">
        <v>0</v>
      </c>
      <c r="AB155" s="381">
        <v>0</v>
      </c>
      <c r="AC155" s="381">
        <v>0</v>
      </c>
      <c r="AD155" s="381">
        <v>0</v>
      </c>
      <c r="AE155" s="417">
        <f t="shared" si="112"/>
        <v>8.8500000000000014</v>
      </c>
      <c r="AF155" s="710">
        <f t="shared" si="113"/>
        <v>16.666666666666675</v>
      </c>
      <c r="AG155" s="710">
        <f t="shared" si="114"/>
        <v>16.279069767441868</v>
      </c>
      <c r="AH155" s="710">
        <f t="shared" si="115"/>
        <v>18.348623853211009</v>
      </c>
      <c r="AI155" s="710">
        <f t="shared" si="116"/>
        <v>14.736842105263182</v>
      </c>
      <c r="AJ155" s="710">
        <f t="shared" si="117"/>
        <v>14.457831325301207</v>
      </c>
      <c r="AK155" s="710">
        <f t="shared" si="118"/>
        <v>16.901408450704224</v>
      </c>
      <c r="AL155" s="710">
        <f t="shared" si="119"/>
        <v>20.338983050847446</v>
      </c>
      <c r="AM155" s="710">
        <f t="shared" si="120"/>
        <v>321.42857142857133</v>
      </c>
      <c r="AN155" s="710" t="str">
        <f t="shared" si="121"/>
        <v>n/a</v>
      </c>
      <c r="AO155" s="710" t="str">
        <f t="shared" si="122"/>
        <v>n/a</v>
      </c>
      <c r="AP155" s="710" t="str">
        <f t="shared" si="123"/>
        <v>n/a</v>
      </c>
      <c r="AQ155" s="710" t="str">
        <f t="shared" si="124"/>
        <v>n/a</v>
      </c>
      <c r="AR155" s="710" t="str">
        <f t="shared" si="125"/>
        <v>n/a</v>
      </c>
      <c r="AS155" s="710" t="str">
        <f t="shared" si="126"/>
        <v>n/a</v>
      </c>
      <c r="AT155" s="710" t="str">
        <f t="shared" si="102"/>
        <v>n/a</v>
      </c>
      <c r="AU155" s="710" t="str">
        <f t="shared" si="103"/>
        <v>n/a</v>
      </c>
      <c r="AV155" s="710" t="str">
        <f t="shared" si="104"/>
        <v>n/a</v>
      </c>
      <c r="AW155" s="710" t="str">
        <f t="shared" si="105"/>
        <v>n/a</v>
      </c>
      <c r="AX155" s="710" t="str">
        <f t="shared" si="106"/>
        <v>n/a</v>
      </c>
      <c r="AY155" s="710" t="str">
        <f t="shared" si="107"/>
        <v>n/a</v>
      </c>
      <c r="AZ155" s="710" t="str">
        <f t="shared" si="108"/>
        <v>n/a</v>
      </c>
      <c r="BA155" s="710" t="str">
        <f t="shared" si="109"/>
        <v>n/a</v>
      </c>
      <c r="BB155" s="710" t="str">
        <f t="shared" si="110"/>
        <v>n/a</v>
      </c>
      <c r="BC155" s="710" t="str">
        <f t="shared" si="111"/>
        <v>n/a</v>
      </c>
      <c r="BD155" s="710" t="str">
        <f t="shared" si="101"/>
        <v>n/a</v>
      </c>
      <c r="BE155" s="710">
        <f t="shared" si="127"/>
        <v>54.894749581000866</v>
      </c>
      <c r="BF155" s="175">
        <f t="shared" si="128"/>
        <v>107.71248197117173</v>
      </c>
    </row>
    <row r="156" spans="1:58" ht="11.25" customHeight="1" x14ac:dyDescent="0.25">
      <c r="A156" s="29" t="s">
        <v>1002</v>
      </c>
      <c r="B156" s="17" t="s">
        <v>1003</v>
      </c>
      <c r="C156" s="414">
        <v>1.59</v>
      </c>
      <c r="D156" s="414">
        <v>1.55</v>
      </c>
      <c r="E156" s="414">
        <v>1.51</v>
      </c>
      <c r="F156" s="414">
        <v>1.47</v>
      </c>
      <c r="G156" s="414">
        <v>1.43</v>
      </c>
      <c r="H156" s="414">
        <v>1.38</v>
      </c>
      <c r="I156" s="351">
        <v>1.28</v>
      </c>
      <c r="J156" s="351">
        <v>1.1299999999999999</v>
      </c>
      <c r="K156" s="414">
        <v>0.99</v>
      </c>
      <c r="L156" s="414">
        <v>0.82</v>
      </c>
      <c r="M156" s="414">
        <v>0.74</v>
      </c>
      <c r="N156" s="414">
        <v>0.65</v>
      </c>
      <c r="O156" s="604"/>
      <c r="P156" s="414">
        <v>0.36</v>
      </c>
      <c r="Q156" s="350">
        <v>0.18</v>
      </c>
      <c r="R156" s="604"/>
      <c r="S156" s="353">
        <v>0</v>
      </c>
      <c r="T156" s="416">
        <v>0</v>
      </c>
      <c r="U156" s="416">
        <v>0</v>
      </c>
      <c r="V156" s="416">
        <v>0</v>
      </c>
      <c r="W156" s="416">
        <v>0</v>
      </c>
      <c r="X156" s="416">
        <v>0</v>
      </c>
      <c r="Y156" s="416">
        <v>0</v>
      </c>
      <c r="Z156" s="416">
        <v>0</v>
      </c>
      <c r="AA156" s="416">
        <v>0</v>
      </c>
      <c r="AB156" s="416">
        <v>0</v>
      </c>
      <c r="AC156" s="416">
        <v>0</v>
      </c>
      <c r="AD156" s="416">
        <v>0</v>
      </c>
      <c r="AE156" s="417">
        <f t="shared" si="112"/>
        <v>15.08</v>
      </c>
      <c r="AF156" s="710">
        <f t="shared" si="113"/>
        <v>2.5806451612903292</v>
      </c>
      <c r="AG156" s="710">
        <f t="shared" si="114"/>
        <v>2.6490066225165476</v>
      </c>
      <c r="AH156" s="710">
        <f t="shared" si="115"/>
        <v>2.7210884353741527</v>
      </c>
      <c r="AI156" s="710">
        <f t="shared" si="116"/>
        <v>2.7972027972027913</v>
      </c>
      <c r="AJ156" s="710">
        <f t="shared" si="117"/>
        <v>3.6231884057970953</v>
      </c>
      <c r="AK156" s="710">
        <f t="shared" si="118"/>
        <v>7.8125</v>
      </c>
      <c r="AL156" s="710">
        <f t="shared" si="119"/>
        <v>13.27433628318586</v>
      </c>
      <c r="AM156" s="710">
        <f t="shared" si="120"/>
        <v>14.141414141414121</v>
      </c>
      <c r="AN156" s="710">
        <f t="shared" si="121"/>
        <v>20.731707317073166</v>
      </c>
      <c r="AO156" s="710">
        <f t="shared" si="122"/>
        <v>10.810810810810811</v>
      </c>
      <c r="AP156" s="710">
        <f t="shared" si="123"/>
        <v>13.846153846153841</v>
      </c>
      <c r="AQ156" s="710">
        <f t="shared" si="124"/>
        <v>80.555555555555557</v>
      </c>
      <c r="AR156" s="710">
        <f t="shared" si="125"/>
        <v>100</v>
      </c>
      <c r="AS156" s="710" t="str">
        <f t="shared" si="126"/>
        <v>n/a</v>
      </c>
      <c r="AT156" s="710" t="str">
        <f t="shared" si="102"/>
        <v>n/a</v>
      </c>
      <c r="AU156" s="710" t="str">
        <f t="shared" si="103"/>
        <v>n/a</v>
      </c>
      <c r="AV156" s="710" t="str">
        <f t="shared" si="104"/>
        <v>n/a</v>
      </c>
      <c r="AW156" s="710" t="str">
        <f t="shared" si="105"/>
        <v>n/a</v>
      </c>
      <c r="AX156" s="710" t="str">
        <f t="shared" si="106"/>
        <v>n/a</v>
      </c>
      <c r="AY156" s="710" t="str">
        <f t="shared" si="107"/>
        <v>n/a</v>
      </c>
      <c r="AZ156" s="710" t="str">
        <f t="shared" si="108"/>
        <v>n/a</v>
      </c>
      <c r="BA156" s="710" t="str">
        <f t="shared" si="109"/>
        <v>n/a</v>
      </c>
      <c r="BB156" s="710" t="str">
        <f t="shared" si="110"/>
        <v>n/a</v>
      </c>
      <c r="BC156" s="710" t="str">
        <f t="shared" si="111"/>
        <v>n/a</v>
      </c>
      <c r="BD156" s="710" t="str">
        <f t="shared" si="101"/>
        <v>n/a</v>
      </c>
      <c r="BE156" s="710">
        <f t="shared" si="127"/>
        <v>21.195662259721097</v>
      </c>
      <c r="BF156" s="175">
        <f t="shared" si="128"/>
        <v>31.446406025630559</v>
      </c>
    </row>
    <row r="157" spans="1:58" ht="11.25" customHeight="1" x14ac:dyDescent="0.25">
      <c r="A157" s="72" t="s">
        <v>1036</v>
      </c>
      <c r="B157" s="17" t="s">
        <v>1037</v>
      </c>
      <c r="C157" s="414">
        <v>1.18</v>
      </c>
      <c r="D157" s="414">
        <v>1.1200000000000001</v>
      </c>
      <c r="E157" s="414">
        <v>1.06</v>
      </c>
      <c r="F157" s="414">
        <v>1</v>
      </c>
      <c r="G157" s="414">
        <v>0.94</v>
      </c>
      <c r="H157" s="414">
        <v>0.89</v>
      </c>
      <c r="I157" s="351">
        <v>0.84</v>
      </c>
      <c r="J157" s="351">
        <v>0.79</v>
      </c>
      <c r="K157" s="414">
        <v>0.74</v>
      </c>
      <c r="L157" s="414">
        <v>0.7</v>
      </c>
      <c r="M157" s="414">
        <v>0.62250000000000005</v>
      </c>
      <c r="N157" s="414">
        <v>0.45</v>
      </c>
      <c r="O157" s="604"/>
      <c r="P157" s="352">
        <v>0</v>
      </c>
      <c r="Q157" s="418">
        <v>0</v>
      </c>
      <c r="R157" s="604"/>
      <c r="S157" s="353">
        <v>0</v>
      </c>
      <c r="T157" s="416">
        <v>0</v>
      </c>
      <c r="U157" s="416">
        <v>0</v>
      </c>
      <c r="V157" s="416">
        <v>0</v>
      </c>
      <c r="W157" s="416">
        <v>0</v>
      </c>
      <c r="X157" s="416">
        <v>0</v>
      </c>
      <c r="Y157" s="416">
        <v>0</v>
      </c>
      <c r="Z157" s="416">
        <v>0</v>
      </c>
      <c r="AA157" s="416">
        <v>0</v>
      </c>
      <c r="AB157" s="416">
        <v>0</v>
      </c>
      <c r="AC157" s="416">
        <v>0</v>
      </c>
      <c r="AD157" s="416">
        <v>0</v>
      </c>
      <c r="AE157" s="417">
        <f t="shared" si="112"/>
        <v>10.332499999999998</v>
      </c>
      <c r="AF157" s="710">
        <f t="shared" si="113"/>
        <v>5.3571428571428381</v>
      </c>
      <c r="AG157" s="710">
        <f t="shared" si="114"/>
        <v>5.6603773584905648</v>
      </c>
      <c r="AH157" s="710">
        <f t="shared" si="115"/>
        <v>6.0000000000000053</v>
      </c>
      <c r="AI157" s="710">
        <f t="shared" si="116"/>
        <v>6.3829787234042534</v>
      </c>
      <c r="AJ157" s="710">
        <f t="shared" si="117"/>
        <v>5.6179775280898792</v>
      </c>
      <c r="AK157" s="710">
        <f t="shared" si="118"/>
        <v>5.9523809523809534</v>
      </c>
      <c r="AL157" s="710">
        <f t="shared" si="119"/>
        <v>6.3291139240506222</v>
      </c>
      <c r="AM157" s="710">
        <f t="shared" si="120"/>
        <v>6.7567567567567544</v>
      </c>
      <c r="AN157" s="710">
        <f t="shared" si="121"/>
        <v>5.7142857142857162</v>
      </c>
      <c r="AO157" s="710">
        <f t="shared" si="122"/>
        <v>12.449799196787126</v>
      </c>
      <c r="AP157" s="710">
        <f t="shared" si="123"/>
        <v>38.33333333333335</v>
      </c>
      <c r="AQ157" s="710" t="str">
        <f t="shared" si="124"/>
        <v>n/a</v>
      </c>
      <c r="AR157" s="710" t="str">
        <f t="shared" si="125"/>
        <v>n/a</v>
      </c>
      <c r="AS157" s="710" t="str">
        <f t="shared" si="126"/>
        <v>n/a</v>
      </c>
      <c r="AT157" s="710" t="str">
        <f t="shared" si="102"/>
        <v>n/a</v>
      </c>
      <c r="AU157" s="710" t="str">
        <f t="shared" si="103"/>
        <v>n/a</v>
      </c>
      <c r="AV157" s="710" t="str">
        <f t="shared" si="104"/>
        <v>n/a</v>
      </c>
      <c r="AW157" s="710" t="str">
        <f t="shared" si="105"/>
        <v>n/a</v>
      </c>
      <c r="AX157" s="710" t="str">
        <f t="shared" si="106"/>
        <v>n/a</v>
      </c>
      <c r="AY157" s="710" t="str">
        <f t="shared" si="107"/>
        <v>n/a</v>
      </c>
      <c r="AZ157" s="710" t="str">
        <f t="shared" si="108"/>
        <v>n/a</v>
      </c>
      <c r="BA157" s="710" t="str">
        <f t="shared" si="109"/>
        <v>n/a</v>
      </c>
      <c r="BB157" s="710" t="str">
        <f t="shared" si="110"/>
        <v>n/a</v>
      </c>
      <c r="BC157" s="710" t="str">
        <f t="shared" si="111"/>
        <v>n/a</v>
      </c>
      <c r="BD157" s="710" t="str">
        <f t="shared" si="101"/>
        <v>n/a</v>
      </c>
      <c r="BE157" s="710">
        <f t="shared" si="127"/>
        <v>9.5049223949747326</v>
      </c>
      <c r="BF157" s="175">
        <f t="shared" si="128"/>
        <v>9.7647385161488227</v>
      </c>
    </row>
    <row r="158" spans="1:58" ht="11.25" customHeight="1" x14ac:dyDescent="0.25">
      <c r="A158" s="29" t="s">
        <v>171</v>
      </c>
      <c r="B158" s="17" t="s">
        <v>172</v>
      </c>
      <c r="C158" s="414">
        <v>3.7</v>
      </c>
      <c r="D158" s="414">
        <v>3.2</v>
      </c>
      <c r="E158" s="414">
        <v>2.58</v>
      </c>
      <c r="F158" s="414">
        <v>2.13</v>
      </c>
      <c r="G158" s="414">
        <v>2.0499999999999998</v>
      </c>
      <c r="H158" s="414">
        <v>1.8</v>
      </c>
      <c r="I158" s="351">
        <v>1.54</v>
      </c>
      <c r="J158" s="351">
        <v>1.44</v>
      </c>
      <c r="K158" s="414">
        <v>1.3</v>
      </c>
      <c r="L158" s="414">
        <v>1.1000000000000001</v>
      </c>
      <c r="M158" s="414">
        <v>0.94</v>
      </c>
      <c r="N158" s="414">
        <v>0.84</v>
      </c>
      <c r="O158" s="604"/>
      <c r="P158" s="414">
        <v>0.76</v>
      </c>
      <c r="Q158" s="350">
        <v>0.7</v>
      </c>
      <c r="R158" s="604"/>
      <c r="S158" s="419">
        <v>0.66</v>
      </c>
      <c r="T158" s="420">
        <v>0.63</v>
      </c>
      <c r="U158" s="420">
        <v>0.6</v>
      </c>
      <c r="V158" s="420">
        <v>0.56000000000000005</v>
      </c>
      <c r="W158" s="420">
        <v>0.52</v>
      </c>
      <c r="X158" s="420">
        <v>0.48</v>
      </c>
      <c r="Y158" s="420">
        <v>0.47</v>
      </c>
      <c r="Z158" s="420">
        <v>0.435</v>
      </c>
      <c r="AA158" s="420">
        <v>0.42499999999999999</v>
      </c>
      <c r="AB158" s="420">
        <v>0.41499999999999998</v>
      </c>
      <c r="AC158" s="420">
        <v>0.38</v>
      </c>
      <c r="AD158" s="420">
        <v>0.34</v>
      </c>
      <c r="AE158" s="417">
        <f t="shared" si="112"/>
        <v>29.995000000000001</v>
      </c>
      <c r="AF158" s="710">
        <f t="shared" si="113"/>
        <v>15.625</v>
      </c>
      <c r="AG158" s="710">
        <f t="shared" si="114"/>
        <v>24.031007751937985</v>
      </c>
      <c r="AH158" s="710">
        <f t="shared" si="115"/>
        <v>21.126760563380298</v>
      </c>
      <c r="AI158" s="710">
        <f t="shared" si="116"/>
        <v>3.9024390243902474</v>
      </c>
      <c r="AJ158" s="710">
        <f t="shared" si="117"/>
        <v>13.888888888888884</v>
      </c>
      <c r="AK158" s="710">
        <f t="shared" si="118"/>
        <v>16.883116883116877</v>
      </c>
      <c r="AL158" s="710">
        <f t="shared" si="119"/>
        <v>6.944444444444442</v>
      </c>
      <c r="AM158" s="710">
        <f t="shared" si="120"/>
        <v>10.769230769230752</v>
      </c>
      <c r="AN158" s="710">
        <f t="shared" si="121"/>
        <v>18.181818181818166</v>
      </c>
      <c r="AO158" s="710">
        <f t="shared" si="122"/>
        <v>17.021276595744705</v>
      </c>
      <c r="AP158" s="710">
        <f t="shared" si="123"/>
        <v>11.904761904761907</v>
      </c>
      <c r="AQ158" s="710">
        <f t="shared" si="124"/>
        <v>10.526315789473673</v>
      </c>
      <c r="AR158" s="710">
        <f t="shared" si="125"/>
        <v>8.5714285714285854</v>
      </c>
      <c r="AS158" s="710">
        <f t="shared" si="126"/>
        <v>6.0606060606060552</v>
      </c>
      <c r="AT158" s="710">
        <f t="shared" si="102"/>
        <v>4.7619047619047672</v>
      </c>
      <c r="AU158" s="710">
        <f t="shared" si="103"/>
        <v>5.0000000000000044</v>
      </c>
      <c r="AV158" s="710">
        <f t="shared" si="104"/>
        <v>7.1428571428571397</v>
      </c>
      <c r="AW158" s="710">
        <f t="shared" si="105"/>
        <v>7.6923076923077094</v>
      </c>
      <c r="AX158" s="710">
        <f t="shared" si="106"/>
        <v>8.3333333333333481</v>
      </c>
      <c r="AY158" s="710">
        <f t="shared" si="107"/>
        <v>2.1276595744680771</v>
      </c>
      <c r="AZ158" s="710">
        <f t="shared" si="108"/>
        <v>8.045977011494255</v>
      </c>
      <c r="BA158" s="710">
        <f t="shared" si="109"/>
        <v>2.3529411764705799</v>
      </c>
      <c r="BB158" s="710">
        <f t="shared" si="110"/>
        <v>2.4096385542168752</v>
      </c>
      <c r="BC158" s="710">
        <f t="shared" si="111"/>
        <v>9.210526315789469</v>
      </c>
      <c r="BD158" s="710">
        <f t="shared" si="101"/>
        <v>11.764705882352944</v>
      </c>
      <c r="BE158" s="710">
        <f t="shared" si="127"/>
        <v>10.171157874976709</v>
      </c>
      <c r="BF158" s="175">
        <f t="shared" si="128"/>
        <v>5.9624562868921958</v>
      </c>
    </row>
    <row r="159" spans="1:58" ht="11.25" customHeight="1" x14ac:dyDescent="0.25">
      <c r="A159" s="693" t="s">
        <v>4983</v>
      </c>
      <c r="B159" s="48" t="s">
        <v>4979</v>
      </c>
      <c r="C159" s="414">
        <v>2.98</v>
      </c>
      <c r="D159" s="414">
        <v>2.92</v>
      </c>
      <c r="E159" s="414">
        <v>2.91</v>
      </c>
      <c r="F159" s="414">
        <v>2.8200000000000003</v>
      </c>
      <c r="G159" s="380">
        <v>2.8</v>
      </c>
      <c r="H159" s="380">
        <v>2.8</v>
      </c>
      <c r="I159" s="367">
        <v>2.8000000000000003</v>
      </c>
      <c r="J159" s="367">
        <v>3.4000000000000004</v>
      </c>
      <c r="K159" s="385">
        <v>5.2</v>
      </c>
      <c r="L159" s="385">
        <v>5.2</v>
      </c>
      <c r="M159" s="385">
        <v>5.2</v>
      </c>
      <c r="N159" s="385">
        <v>5.2</v>
      </c>
      <c r="O159" s="32"/>
      <c r="P159" s="385">
        <v>5.2</v>
      </c>
      <c r="Q159" s="346">
        <v>6.4450000000000003</v>
      </c>
      <c r="R159" s="32"/>
      <c r="S159" s="342">
        <v>6.86</v>
      </c>
      <c r="T159" s="756">
        <v>6.8100000000000005</v>
      </c>
      <c r="U159" s="349">
        <v>6.7299999999999995</v>
      </c>
      <c r="V159" s="349">
        <v>6.65</v>
      </c>
      <c r="W159" s="349">
        <v>6.5699999999999994</v>
      </c>
      <c r="X159" s="349">
        <v>6.49</v>
      </c>
      <c r="Y159" s="349">
        <v>6.4099999999999993</v>
      </c>
      <c r="Z159" s="349">
        <v>6.3250000000000002</v>
      </c>
      <c r="AA159" s="349">
        <v>6.12</v>
      </c>
      <c r="AB159" s="349">
        <v>5.75</v>
      </c>
      <c r="AC159" s="349">
        <v>5.2549999999999999</v>
      </c>
      <c r="AD159" s="349">
        <v>4.9249999999999998</v>
      </c>
      <c r="AE159" s="417">
        <f t="shared" si="112"/>
        <v>130.77000000000001</v>
      </c>
      <c r="AF159" s="710">
        <f t="shared" si="113"/>
        <v>2.0547945205479534</v>
      </c>
      <c r="AG159" s="710">
        <f t="shared" si="114"/>
        <v>0.34364261168384758</v>
      </c>
      <c r="AH159" s="710">
        <f t="shared" si="115"/>
        <v>3.1914893617021267</v>
      </c>
      <c r="AI159" s="710">
        <f t="shared" si="116"/>
        <v>0.71428571428573395</v>
      </c>
      <c r="AJ159" s="710">
        <f t="shared" si="117"/>
        <v>0</v>
      </c>
      <c r="AK159" s="710">
        <f t="shared" si="118"/>
        <v>-1.1102230246251565E-14</v>
      </c>
      <c r="AL159" s="710">
        <f t="shared" si="119"/>
        <v>-17.647058823529417</v>
      </c>
      <c r="AM159" s="710">
        <f t="shared" si="120"/>
        <v>-34.615384615384613</v>
      </c>
      <c r="AN159" s="710">
        <f t="shared" si="121"/>
        <v>0</v>
      </c>
      <c r="AO159" s="710">
        <f t="shared" si="122"/>
        <v>0</v>
      </c>
      <c r="AP159" s="710">
        <f t="shared" si="123"/>
        <v>0</v>
      </c>
      <c r="AQ159" s="710">
        <f t="shared" si="124"/>
        <v>0</v>
      </c>
      <c r="AR159" s="710">
        <f t="shared" si="125"/>
        <v>-19.317300232738553</v>
      </c>
      <c r="AS159" s="710">
        <f t="shared" si="126"/>
        <v>-6.0495626822157478</v>
      </c>
      <c r="AT159" s="710">
        <f t="shared" si="102"/>
        <v>0.73421439060206151</v>
      </c>
      <c r="AU159" s="710">
        <f t="shared" si="103"/>
        <v>1.1887072808321131</v>
      </c>
      <c r="AV159" s="710">
        <f t="shared" si="104"/>
        <v>1.2030075187969835</v>
      </c>
      <c r="AW159" s="710">
        <f t="shared" si="105"/>
        <v>1.2176560121765823</v>
      </c>
      <c r="AX159" s="710">
        <f t="shared" si="106"/>
        <v>1.2326656394452851</v>
      </c>
      <c r="AY159" s="710">
        <f t="shared" si="107"/>
        <v>1.2480499219968966</v>
      </c>
      <c r="AZ159" s="710">
        <f t="shared" si="108"/>
        <v>1.3438735177865535</v>
      </c>
      <c r="BA159" s="710">
        <f t="shared" si="109"/>
        <v>3.3496732026143894</v>
      </c>
      <c r="BB159" s="710">
        <f t="shared" si="110"/>
        <v>6.434782608695655</v>
      </c>
      <c r="BC159" s="710">
        <f t="shared" si="111"/>
        <v>9.4196003805899089</v>
      </c>
      <c r="BD159" s="710">
        <f t="shared" si="101"/>
        <v>6.7005076142131914</v>
      </c>
      <c r="BE159" s="710">
        <f t="shared" si="127"/>
        <v>-1.4900942423159627</v>
      </c>
      <c r="BF159" s="175">
        <f t="shared" si="128"/>
        <v>9.2981694024642128</v>
      </c>
    </row>
    <row r="160" spans="1:58" ht="11.25" customHeight="1" x14ac:dyDescent="0.25">
      <c r="A160" s="394" t="s">
        <v>4891</v>
      </c>
      <c r="B160" s="17" t="s">
        <v>5006</v>
      </c>
      <c r="C160" s="414">
        <v>0.85</v>
      </c>
      <c r="D160" s="414">
        <v>0.7400000000000001</v>
      </c>
      <c r="E160" s="414">
        <v>0.66</v>
      </c>
      <c r="F160" s="414">
        <v>0.58499999999999996</v>
      </c>
      <c r="G160" s="414">
        <v>0.54</v>
      </c>
      <c r="H160" s="414">
        <v>0.40500000000000003</v>
      </c>
      <c r="I160" s="367">
        <v>0</v>
      </c>
      <c r="J160" s="368">
        <v>0</v>
      </c>
      <c r="K160" s="380">
        <v>0</v>
      </c>
      <c r="L160" s="380">
        <v>0</v>
      </c>
      <c r="M160" s="380">
        <v>0</v>
      </c>
      <c r="N160" s="380">
        <v>0</v>
      </c>
      <c r="O160" s="749"/>
      <c r="P160" s="367">
        <v>0</v>
      </c>
      <c r="Q160" s="383">
        <v>0</v>
      </c>
      <c r="R160" s="749"/>
      <c r="S160" s="383">
        <v>0</v>
      </c>
      <c r="T160" s="381">
        <v>0</v>
      </c>
      <c r="U160" s="393">
        <v>0</v>
      </c>
      <c r="V160" s="393">
        <v>0</v>
      </c>
      <c r="W160" s="381">
        <v>0</v>
      </c>
      <c r="X160" s="381">
        <v>0</v>
      </c>
      <c r="Y160" s="381">
        <v>0</v>
      </c>
      <c r="Z160" s="381">
        <v>0</v>
      </c>
      <c r="AA160" s="381">
        <v>0</v>
      </c>
      <c r="AB160" s="381">
        <v>0</v>
      </c>
      <c r="AC160" s="381">
        <v>0</v>
      </c>
      <c r="AD160" s="381">
        <v>0</v>
      </c>
      <c r="AE160" s="417">
        <f t="shared" si="112"/>
        <v>3.7800000000000002</v>
      </c>
      <c r="AF160" s="710">
        <f t="shared" si="113"/>
        <v>14.864864864864845</v>
      </c>
      <c r="AG160" s="710">
        <f t="shared" si="114"/>
        <v>12.121212121212132</v>
      </c>
      <c r="AH160" s="710">
        <f t="shared" si="115"/>
        <v>12.820512820512842</v>
      </c>
      <c r="AI160" s="710">
        <f t="shared" si="116"/>
        <v>8.333333333333325</v>
      </c>
      <c r="AJ160" s="710">
        <f t="shared" si="117"/>
        <v>33.333333333333329</v>
      </c>
      <c r="AK160" s="710" t="str">
        <f t="shared" si="118"/>
        <v>n/a</v>
      </c>
      <c r="AL160" s="710" t="str">
        <f t="shared" si="119"/>
        <v>n/a</v>
      </c>
      <c r="AM160" s="710" t="str">
        <f t="shared" si="120"/>
        <v>n/a</v>
      </c>
      <c r="AN160" s="710" t="str">
        <f t="shared" si="121"/>
        <v>n/a</v>
      </c>
      <c r="AO160" s="710" t="str">
        <f t="shared" si="122"/>
        <v>n/a</v>
      </c>
      <c r="AP160" s="710" t="str">
        <f t="shared" si="123"/>
        <v>n/a</v>
      </c>
      <c r="AQ160" s="710" t="str">
        <f t="shared" si="124"/>
        <v>n/a</v>
      </c>
      <c r="AR160" s="710" t="str">
        <f t="shared" si="125"/>
        <v>n/a</v>
      </c>
      <c r="AS160" s="710" t="str">
        <f t="shared" si="126"/>
        <v>n/a</v>
      </c>
      <c r="AT160" s="710" t="str">
        <f t="shared" si="102"/>
        <v>n/a</v>
      </c>
      <c r="AU160" s="710" t="str">
        <f t="shared" si="103"/>
        <v>n/a</v>
      </c>
      <c r="AV160" s="710" t="str">
        <f t="shared" si="104"/>
        <v>n/a</v>
      </c>
      <c r="AW160" s="710" t="str">
        <f t="shared" si="105"/>
        <v>n/a</v>
      </c>
      <c r="AX160" s="710" t="str">
        <f t="shared" si="106"/>
        <v>n/a</v>
      </c>
      <c r="AY160" s="710" t="str">
        <f t="shared" si="107"/>
        <v>n/a</v>
      </c>
      <c r="AZ160" s="710" t="str">
        <f t="shared" si="108"/>
        <v>n/a</v>
      </c>
      <c r="BA160" s="710" t="str">
        <f t="shared" si="109"/>
        <v>n/a</v>
      </c>
      <c r="BB160" s="710" t="str">
        <f t="shared" si="110"/>
        <v>n/a</v>
      </c>
      <c r="BC160" s="710" t="str">
        <f t="shared" si="111"/>
        <v>n/a</v>
      </c>
      <c r="BD160" s="710" t="str">
        <f t="shared" si="101"/>
        <v>n/a</v>
      </c>
      <c r="BE160" s="710">
        <f t="shared" si="127"/>
        <v>16.294651294651295</v>
      </c>
      <c r="BF160" s="175">
        <f t="shared" si="128"/>
        <v>9.8136485468351289</v>
      </c>
    </row>
    <row r="161" spans="1:58" ht="11.25" customHeight="1" x14ac:dyDescent="0.25">
      <c r="A161" s="394" t="s">
        <v>3931</v>
      </c>
      <c r="B161" s="17" t="s">
        <v>3924</v>
      </c>
      <c r="C161" s="414">
        <v>2.2999999999999998</v>
      </c>
      <c r="D161" s="414">
        <v>2.2000000000000002</v>
      </c>
      <c r="E161" s="414">
        <v>1.98</v>
      </c>
      <c r="F161" s="414">
        <v>1.76</v>
      </c>
      <c r="G161" s="414">
        <v>1.64</v>
      </c>
      <c r="H161" s="414">
        <v>1.5699999999999998</v>
      </c>
      <c r="I161" s="351">
        <v>1.27</v>
      </c>
      <c r="J161" s="417">
        <v>0.89999999999999991</v>
      </c>
      <c r="K161" s="414">
        <v>0.38</v>
      </c>
      <c r="L161" s="380">
        <v>0.1</v>
      </c>
      <c r="M161" s="380">
        <v>0.2</v>
      </c>
      <c r="N161" s="380">
        <v>0.2</v>
      </c>
      <c r="O161" s="367"/>
      <c r="P161" s="380">
        <v>0.2</v>
      </c>
      <c r="Q161" s="383">
        <v>0.2</v>
      </c>
      <c r="R161" s="367"/>
      <c r="S161" s="383">
        <v>0.2</v>
      </c>
      <c r="T161" s="393">
        <v>0.2</v>
      </c>
      <c r="U161" s="420">
        <v>0.2</v>
      </c>
      <c r="V161" s="381">
        <v>0.15</v>
      </c>
      <c r="W161" s="381">
        <v>0.15</v>
      </c>
      <c r="X161" s="381">
        <v>0.15</v>
      </c>
      <c r="Y161" s="381">
        <v>0.15</v>
      </c>
      <c r="Z161" s="381">
        <v>0.15</v>
      </c>
      <c r="AA161" s="381">
        <v>0.15</v>
      </c>
      <c r="AB161" s="381">
        <v>0.15</v>
      </c>
      <c r="AC161" s="381">
        <v>0.15</v>
      </c>
      <c r="AD161" s="381">
        <v>0.15</v>
      </c>
      <c r="AE161" s="417">
        <f t="shared" si="112"/>
        <v>16.849999999999991</v>
      </c>
      <c r="AF161" s="710">
        <f t="shared" si="113"/>
        <v>4.5454545454545192</v>
      </c>
      <c r="AG161" s="710">
        <f t="shared" si="114"/>
        <v>11.111111111111116</v>
      </c>
      <c r="AH161" s="710">
        <f t="shared" si="115"/>
        <v>12.5</v>
      </c>
      <c r="AI161" s="710">
        <f t="shared" si="116"/>
        <v>7.3170731707317138</v>
      </c>
      <c r="AJ161" s="710">
        <f t="shared" si="117"/>
        <v>4.4585987261146487</v>
      </c>
      <c r="AK161" s="710">
        <f t="shared" si="118"/>
        <v>23.622047244094468</v>
      </c>
      <c r="AL161" s="710">
        <f t="shared" si="119"/>
        <v>41.111111111111121</v>
      </c>
      <c r="AM161" s="710">
        <f t="shared" si="120"/>
        <v>136.84210526315786</v>
      </c>
      <c r="AN161" s="710">
        <f t="shared" si="121"/>
        <v>280</v>
      </c>
      <c r="AO161" s="710">
        <f t="shared" si="122"/>
        <v>-50</v>
      </c>
      <c r="AP161" s="710">
        <f t="shared" si="123"/>
        <v>0</v>
      </c>
      <c r="AQ161" s="710">
        <f t="shared" si="124"/>
        <v>0</v>
      </c>
      <c r="AR161" s="710">
        <f t="shared" si="125"/>
        <v>0</v>
      </c>
      <c r="AS161" s="710">
        <f t="shared" si="126"/>
        <v>0</v>
      </c>
      <c r="AT161" s="710">
        <f t="shared" si="102"/>
        <v>0</v>
      </c>
      <c r="AU161" s="710">
        <f t="shared" si="103"/>
        <v>0</v>
      </c>
      <c r="AV161" s="710">
        <f t="shared" si="104"/>
        <v>33.33333333333335</v>
      </c>
      <c r="AW161" s="710">
        <f t="shared" si="105"/>
        <v>0</v>
      </c>
      <c r="AX161" s="710">
        <f t="shared" si="106"/>
        <v>0</v>
      </c>
      <c r="AY161" s="710">
        <f t="shared" si="107"/>
        <v>0</v>
      </c>
      <c r="AZ161" s="710">
        <f t="shared" si="108"/>
        <v>0</v>
      </c>
      <c r="BA161" s="710">
        <f t="shared" si="109"/>
        <v>0</v>
      </c>
      <c r="BB161" s="710">
        <f t="shared" si="110"/>
        <v>0</v>
      </c>
      <c r="BC161" s="710">
        <f t="shared" si="111"/>
        <v>0</v>
      </c>
      <c r="BD161" s="710">
        <f t="shared" si="101"/>
        <v>0</v>
      </c>
      <c r="BE161" s="710">
        <f t="shared" si="127"/>
        <v>20.19363338020435</v>
      </c>
      <c r="BF161" s="175">
        <f t="shared" si="128"/>
        <v>62.304431804292847</v>
      </c>
    </row>
    <row r="162" spans="1:58" ht="11.25" customHeight="1" x14ac:dyDescent="0.25">
      <c r="A162" s="72" t="s">
        <v>506</v>
      </c>
      <c r="B162" s="17" t="s">
        <v>507</v>
      </c>
      <c r="C162" s="414">
        <v>0.48</v>
      </c>
      <c r="D162" s="414">
        <v>0.44</v>
      </c>
      <c r="E162" s="414">
        <v>0.4</v>
      </c>
      <c r="F162" s="414">
        <v>0.37319999999999998</v>
      </c>
      <c r="G162" s="414">
        <v>0.34666666666666668</v>
      </c>
      <c r="H162" s="414">
        <v>0.32</v>
      </c>
      <c r="I162" s="351">
        <v>0.29333333333333333</v>
      </c>
      <c r="J162" s="343">
        <v>0.26</v>
      </c>
      <c r="K162" s="352">
        <v>0.24</v>
      </c>
      <c r="L162" s="414">
        <v>0.23333333333333331</v>
      </c>
      <c r="M162" s="414">
        <v>0.21</v>
      </c>
      <c r="N162" s="414">
        <v>0.19666666666666666</v>
      </c>
      <c r="O162" s="604"/>
      <c r="P162" s="414">
        <v>0.18000000000000002</v>
      </c>
      <c r="Q162" s="350">
        <v>0.14888999999999999</v>
      </c>
      <c r="R162" s="604"/>
      <c r="S162" s="419">
        <v>0.10888888888888888</v>
      </c>
      <c r="T162" s="416">
        <v>9.7777777777777783E-2</v>
      </c>
      <c r="U162" s="420">
        <v>8.5555555555555551E-2</v>
      </c>
      <c r="V162" s="420">
        <v>0.06</v>
      </c>
      <c r="W162" s="420">
        <v>3.6666666666666667E-2</v>
      </c>
      <c r="X162" s="420">
        <v>2.388888888888889E-2</v>
      </c>
      <c r="Y162" s="416">
        <v>2.2222222222222223E-2</v>
      </c>
      <c r="Z162" s="416">
        <v>2.2222222222222223E-2</v>
      </c>
      <c r="AA162" s="416">
        <v>2.2222222222222223E-2</v>
      </c>
      <c r="AB162" s="416">
        <v>4.4444444444444446E-2</v>
      </c>
      <c r="AC162" s="416">
        <v>6.6666666666666666E-2</v>
      </c>
      <c r="AD162" s="416">
        <v>6.6666666666666666E-2</v>
      </c>
      <c r="AE162" s="417">
        <f t="shared" si="112"/>
        <v>4.779312222222222</v>
      </c>
      <c r="AF162" s="710">
        <f t="shared" si="113"/>
        <v>9.0909090909090828</v>
      </c>
      <c r="AG162" s="710">
        <f t="shared" si="114"/>
        <v>9.9999999999999858</v>
      </c>
      <c r="AH162" s="710">
        <f t="shared" si="115"/>
        <v>7.1811361200428747</v>
      </c>
      <c r="AI162" s="710">
        <f t="shared" si="116"/>
        <v>7.6538461538461444</v>
      </c>
      <c r="AJ162" s="710">
        <f t="shared" si="117"/>
        <v>8.333333333333325</v>
      </c>
      <c r="AK162" s="710">
        <f t="shared" si="118"/>
        <v>9.0909090909090828</v>
      </c>
      <c r="AL162" s="710">
        <f t="shared" si="119"/>
        <v>12.820512820512819</v>
      </c>
      <c r="AM162" s="710">
        <f t="shared" si="120"/>
        <v>8.3333333333333481</v>
      </c>
      <c r="AN162" s="710">
        <f t="shared" si="121"/>
        <v>2.8571428571428692</v>
      </c>
      <c r="AO162" s="710">
        <f t="shared" si="122"/>
        <v>11.111111111111093</v>
      </c>
      <c r="AP162" s="710">
        <f t="shared" si="123"/>
        <v>6.7796610169491567</v>
      </c>
      <c r="AQ162" s="710">
        <f t="shared" si="124"/>
        <v>9.2592592592592347</v>
      </c>
      <c r="AR162" s="710">
        <f t="shared" si="125"/>
        <v>20.894620189401579</v>
      </c>
      <c r="AS162" s="710">
        <f t="shared" si="126"/>
        <v>36.735714285714295</v>
      </c>
      <c r="AT162" s="710">
        <f t="shared" si="102"/>
        <v>11.363636363636353</v>
      </c>
      <c r="AU162" s="710">
        <f t="shared" si="103"/>
        <v>14.285714285714302</v>
      </c>
      <c r="AV162" s="710">
        <f t="shared" si="104"/>
        <v>42.592592592592581</v>
      </c>
      <c r="AW162" s="710">
        <f t="shared" si="105"/>
        <v>63.636363636363626</v>
      </c>
      <c r="AX162" s="710">
        <f t="shared" si="106"/>
        <v>53.488372093023237</v>
      </c>
      <c r="AY162" s="710">
        <f t="shared" si="107"/>
        <v>7.4999999999999956</v>
      </c>
      <c r="AZ162" s="710">
        <f t="shared" si="108"/>
        <v>0</v>
      </c>
      <c r="BA162" s="710">
        <f t="shared" si="109"/>
        <v>0</v>
      </c>
      <c r="BB162" s="710">
        <f t="shared" si="110"/>
        <v>-50</v>
      </c>
      <c r="BC162" s="710">
        <f t="shared" si="111"/>
        <v>-33.333333333333329</v>
      </c>
      <c r="BD162" s="710">
        <f t="shared" si="101"/>
        <v>0</v>
      </c>
      <c r="BE162" s="710">
        <f t="shared" si="127"/>
        <v>10.786993372018467</v>
      </c>
      <c r="BF162" s="175">
        <f t="shared" si="128"/>
        <v>22.862291883183094</v>
      </c>
    </row>
    <row r="163" spans="1:58" ht="11.25" customHeight="1" x14ac:dyDescent="0.25">
      <c r="A163" s="29" t="s">
        <v>181</v>
      </c>
      <c r="B163" s="17" t="s">
        <v>182</v>
      </c>
      <c r="C163" s="414">
        <v>1.4550000000000001</v>
      </c>
      <c r="D163" s="414">
        <v>1.25</v>
      </c>
      <c r="E163" s="414">
        <v>1.05</v>
      </c>
      <c r="F163" s="414">
        <v>0.85</v>
      </c>
      <c r="G163" s="414">
        <v>0.70250000000000001</v>
      </c>
      <c r="H163" s="414">
        <v>0.63749999999999996</v>
      </c>
      <c r="I163" s="417">
        <v>0.51249999999999996</v>
      </c>
      <c r="J163" s="351">
        <v>0.40500000000000003</v>
      </c>
      <c r="K163" s="414">
        <v>0.33250000000000002</v>
      </c>
      <c r="L163" s="414">
        <v>0.26250000000000001</v>
      </c>
      <c r="M163" s="414">
        <v>0.21249999999999999</v>
      </c>
      <c r="N163" s="414">
        <v>0.1925</v>
      </c>
      <c r="O163" s="649"/>
      <c r="P163" s="350">
        <v>0.16</v>
      </c>
      <c r="Q163" s="350">
        <v>0.13500000000000001</v>
      </c>
      <c r="R163" s="649"/>
      <c r="S163" s="419">
        <v>0.12</v>
      </c>
      <c r="T163" s="420">
        <v>0.11749999999999999</v>
      </c>
      <c r="U163" s="420">
        <v>0.115</v>
      </c>
      <c r="V163" s="420">
        <v>9.7500000000000003E-2</v>
      </c>
      <c r="W163" s="420">
        <v>8.7499999999999994E-2</v>
      </c>
      <c r="X163" s="420">
        <v>0.08</v>
      </c>
      <c r="Y163" s="420">
        <v>7.2499999999999995E-2</v>
      </c>
      <c r="Z163" s="420">
        <v>6.7500000000000004E-2</v>
      </c>
      <c r="AA163" s="420">
        <v>6.25E-2</v>
      </c>
      <c r="AB163" s="420">
        <v>5.5E-2</v>
      </c>
      <c r="AC163" s="420">
        <v>4.6667500000000001E-2</v>
      </c>
      <c r="AD163" s="420">
        <v>9.1675000000000003E-3</v>
      </c>
      <c r="AE163" s="417">
        <f t="shared" si="112"/>
        <v>9.0883350000000007</v>
      </c>
      <c r="AF163" s="710">
        <f t="shared" si="113"/>
        <v>16.400000000000013</v>
      </c>
      <c r="AG163" s="710">
        <f t="shared" si="114"/>
        <v>19.047619047619047</v>
      </c>
      <c r="AH163" s="710">
        <f t="shared" si="115"/>
        <v>23.529411764705888</v>
      </c>
      <c r="AI163" s="710">
        <f t="shared" si="116"/>
        <v>20.996441281138779</v>
      </c>
      <c r="AJ163" s="710">
        <f t="shared" si="117"/>
        <v>10.196078431372557</v>
      </c>
      <c r="AK163" s="710">
        <f t="shared" si="118"/>
        <v>24.390243902439025</v>
      </c>
      <c r="AL163" s="710">
        <f t="shared" si="119"/>
        <v>26.543209876543195</v>
      </c>
      <c r="AM163" s="710">
        <f t="shared" si="120"/>
        <v>21.804511278195491</v>
      </c>
      <c r="AN163" s="710">
        <f t="shared" si="121"/>
        <v>26.666666666666661</v>
      </c>
      <c r="AO163" s="710">
        <f t="shared" si="122"/>
        <v>23.529411764705888</v>
      </c>
      <c r="AP163" s="710">
        <f t="shared" si="123"/>
        <v>10.389610389610393</v>
      </c>
      <c r="AQ163" s="710">
        <f t="shared" si="124"/>
        <v>20.3125</v>
      </c>
      <c r="AR163" s="710">
        <f t="shared" si="125"/>
        <v>18.518518518518512</v>
      </c>
      <c r="AS163" s="710">
        <f t="shared" si="126"/>
        <v>12.500000000000021</v>
      </c>
      <c r="AT163" s="710">
        <f t="shared" si="102"/>
        <v>2.1276595744680771</v>
      </c>
      <c r="AU163" s="710">
        <f t="shared" si="103"/>
        <v>2.1739130434782483</v>
      </c>
      <c r="AV163" s="710">
        <f t="shared" si="104"/>
        <v>17.948717948717952</v>
      </c>
      <c r="AW163" s="710">
        <f t="shared" si="105"/>
        <v>11.428571428571432</v>
      </c>
      <c r="AX163" s="710">
        <f t="shared" si="106"/>
        <v>9.375</v>
      </c>
      <c r="AY163" s="710">
        <f t="shared" si="107"/>
        <v>10.344827586206918</v>
      </c>
      <c r="AZ163" s="710">
        <f t="shared" si="108"/>
        <v>7.4074074074073959</v>
      </c>
      <c r="BA163" s="710">
        <f t="shared" si="109"/>
        <v>8.0000000000000071</v>
      </c>
      <c r="BB163" s="710">
        <f t="shared" si="110"/>
        <v>13.636363636363647</v>
      </c>
      <c r="BC163" s="710">
        <f t="shared" si="111"/>
        <v>17.855038302887436</v>
      </c>
      <c r="BD163" s="710">
        <f t="shared" si="101"/>
        <v>409.05372238887372</v>
      </c>
      <c r="BE163" s="710">
        <f t="shared" si="127"/>
        <v>31.367017769539608</v>
      </c>
      <c r="BF163" s="175">
        <f t="shared" si="128"/>
        <v>79.003639848301859</v>
      </c>
    </row>
    <row r="164" spans="1:58" ht="11.25" customHeight="1" x14ac:dyDescent="0.25">
      <c r="A164" s="29" t="s">
        <v>195</v>
      </c>
      <c r="B164" s="17" t="s">
        <v>196</v>
      </c>
      <c r="C164" s="414">
        <v>1.85</v>
      </c>
      <c r="D164" s="414">
        <v>1.78</v>
      </c>
      <c r="E164" s="414">
        <v>1.64</v>
      </c>
      <c r="F164" s="414">
        <v>1.5549999999999999</v>
      </c>
      <c r="G164" s="414">
        <v>1.5249999999999999</v>
      </c>
      <c r="H164" s="414">
        <v>1.48</v>
      </c>
      <c r="I164" s="351">
        <v>1.35</v>
      </c>
      <c r="J164" s="417">
        <v>1.29</v>
      </c>
      <c r="K164" s="414">
        <v>1.25</v>
      </c>
      <c r="L164" s="414">
        <v>1.21</v>
      </c>
      <c r="M164" s="414">
        <v>1.1727300000000001</v>
      </c>
      <c r="N164" s="414">
        <v>1.1499999999999999</v>
      </c>
      <c r="O164" s="604"/>
      <c r="P164" s="414">
        <v>1.1318181818181818</v>
      </c>
      <c r="Q164" s="350">
        <v>1.1181818181818182</v>
      </c>
      <c r="R164" s="604"/>
      <c r="S164" s="419">
        <v>1.1000000000000001</v>
      </c>
      <c r="T164" s="420">
        <v>1.0909090909090908</v>
      </c>
      <c r="U164" s="420">
        <v>1.0545454545454545</v>
      </c>
      <c r="V164" s="420">
        <v>0.98181818181818181</v>
      </c>
      <c r="W164" s="420">
        <v>0.94545454545454544</v>
      </c>
      <c r="X164" s="420">
        <v>0.87272727272727257</v>
      </c>
      <c r="Y164" s="420">
        <v>0.76032727272727263</v>
      </c>
      <c r="Z164" s="420">
        <v>0.6461181818181817</v>
      </c>
      <c r="AA164" s="420">
        <v>0.57370909090909084</v>
      </c>
      <c r="AB164" s="420">
        <v>0.5464</v>
      </c>
      <c r="AC164" s="420">
        <v>0.50790909090909087</v>
      </c>
      <c r="AD164" s="420">
        <v>0.48543636363636361</v>
      </c>
      <c r="AE164" s="417">
        <f t="shared" si="112"/>
        <v>29.068084545454543</v>
      </c>
      <c r="AF164" s="710">
        <f t="shared" si="113"/>
        <v>3.9325842696629199</v>
      </c>
      <c r="AG164" s="710">
        <f t="shared" si="114"/>
        <v>8.5365853658536661</v>
      </c>
      <c r="AH164" s="710">
        <f t="shared" si="115"/>
        <v>5.4662379421221763</v>
      </c>
      <c r="AI164" s="710">
        <f t="shared" si="116"/>
        <v>1.9672131147540961</v>
      </c>
      <c r="AJ164" s="710">
        <f t="shared" si="117"/>
        <v>3.0405405405405261</v>
      </c>
      <c r="AK164" s="710">
        <f t="shared" si="118"/>
        <v>9.6296296296296102</v>
      </c>
      <c r="AL164" s="710">
        <f t="shared" si="119"/>
        <v>4.6511627906976827</v>
      </c>
      <c r="AM164" s="710">
        <f t="shared" si="120"/>
        <v>3.2000000000000028</v>
      </c>
      <c r="AN164" s="710">
        <f t="shared" si="121"/>
        <v>3.3057851239669533</v>
      </c>
      <c r="AO164" s="710">
        <f t="shared" si="122"/>
        <v>3.1780546246791497</v>
      </c>
      <c r="AP164" s="710">
        <f t="shared" si="123"/>
        <v>1.9765217391304546</v>
      </c>
      <c r="AQ164" s="710">
        <f t="shared" si="124"/>
        <v>1.6064257028112428</v>
      </c>
      <c r="AR164" s="710">
        <f t="shared" si="125"/>
        <v>1.2195121951219523</v>
      </c>
      <c r="AS164" s="710">
        <f t="shared" si="126"/>
        <v>1.6528925619834656</v>
      </c>
      <c r="AT164" s="710">
        <f t="shared" si="102"/>
        <v>0.83333333333335258</v>
      </c>
      <c r="AU164" s="710">
        <f t="shared" si="103"/>
        <v>3.4482758620689724</v>
      </c>
      <c r="AV164" s="710">
        <f t="shared" si="104"/>
        <v>7.4074074074073959</v>
      </c>
      <c r="AW164" s="710">
        <f t="shared" si="105"/>
        <v>3.8461538461538547</v>
      </c>
      <c r="AX164" s="710">
        <f t="shared" si="106"/>
        <v>8.3333333333333481</v>
      </c>
      <c r="AY164" s="710">
        <f t="shared" si="107"/>
        <v>14.783107752642399</v>
      </c>
      <c r="AZ164" s="710">
        <f t="shared" si="108"/>
        <v>17.676192084195129</v>
      </c>
      <c r="BA164" s="710">
        <f t="shared" si="109"/>
        <v>12.621220764403883</v>
      </c>
      <c r="BB164" s="710">
        <f t="shared" si="110"/>
        <v>4.9980034606681656</v>
      </c>
      <c r="BC164" s="710">
        <f t="shared" si="111"/>
        <v>7.5783067836048046</v>
      </c>
      <c r="BD164" s="710">
        <f t="shared" si="101"/>
        <v>4.6293868684220252</v>
      </c>
      <c r="BE164" s="710">
        <f t="shared" si="127"/>
        <v>5.5807146838874884</v>
      </c>
      <c r="BF164" s="175">
        <f t="shared" si="128"/>
        <v>4.3535370393113855</v>
      </c>
    </row>
    <row r="165" spans="1:58" ht="11.25" customHeight="1" x14ac:dyDescent="0.25">
      <c r="A165" s="391" t="s">
        <v>4612</v>
      </c>
      <c r="B165" s="17" t="s">
        <v>4607</v>
      </c>
      <c r="C165" s="414">
        <v>0.84</v>
      </c>
      <c r="D165" s="414">
        <v>0.8</v>
      </c>
      <c r="E165" s="414">
        <v>0.6</v>
      </c>
      <c r="F165" s="414">
        <v>0.44500000000000001</v>
      </c>
      <c r="G165" s="414">
        <v>0.4</v>
      </c>
      <c r="H165" s="414">
        <v>0.35000000000000003</v>
      </c>
      <c r="I165" s="351">
        <v>0.25</v>
      </c>
      <c r="J165" s="417">
        <v>0.17</v>
      </c>
      <c r="K165" s="380">
        <v>0.08</v>
      </c>
      <c r="L165" s="380">
        <v>0.08</v>
      </c>
      <c r="M165" s="380">
        <v>0.08</v>
      </c>
      <c r="N165" s="414">
        <v>0.05</v>
      </c>
      <c r="O165" s="351"/>
      <c r="P165" s="351">
        <v>3.4999999999999996E-2</v>
      </c>
      <c r="Q165" s="383">
        <v>0.03</v>
      </c>
      <c r="R165" s="367"/>
      <c r="S165" s="383">
        <v>0.03</v>
      </c>
      <c r="T165" s="381">
        <v>0.03</v>
      </c>
      <c r="U165" s="372">
        <v>0.03</v>
      </c>
      <c r="V165" s="372">
        <v>2.75E-2</v>
      </c>
      <c r="W165" s="420">
        <v>0.02</v>
      </c>
      <c r="X165" s="420">
        <v>1.8333333333333333E-2</v>
      </c>
      <c r="Y165" s="381">
        <v>1.3333333333333336E-2</v>
      </c>
      <c r="Z165" s="381">
        <v>1.3333333333333336E-2</v>
      </c>
      <c r="AA165" s="381">
        <v>1.3333333333333336E-2</v>
      </c>
      <c r="AB165" s="381">
        <v>1.3333333333333336E-2</v>
      </c>
      <c r="AC165" s="381">
        <v>1.3333333333333336E-2</v>
      </c>
      <c r="AD165" s="381">
        <v>1.3333333333333336E-2</v>
      </c>
      <c r="AE165" s="417">
        <f t="shared" si="112"/>
        <v>4.4458333333333355</v>
      </c>
      <c r="AF165" s="710">
        <f t="shared" si="113"/>
        <v>4.9999999999999822</v>
      </c>
      <c r="AG165" s="710">
        <f t="shared" si="114"/>
        <v>33.33333333333335</v>
      </c>
      <c r="AH165" s="710">
        <f t="shared" si="115"/>
        <v>34.831460674157299</v>
      </c>
      <c r="AI165" s="710">
        <f t="shared" si="116"/>
        <v>11.250000000000004</v>
      </c>
      <c r="AJ165" s="710">
        <f t="shared" si="117"/>
        <v>14.285714285714279</v>
      </c>
      <c r="AK165" s="710">
        <f t="shared" si="118"/>
        <v>40.000000000000014</v>
      </c>
      <c r="AL165" s="710">
        <f t="shared" si="119"/>
        <v>47.058823529411754</v>
      </c>
      <c r="AM165" s="710">
        <f t="shared" si="120"/>
        <v>112.5</v>
      </c>
      <c r="AN165" s="710">
        <f t="shared" si="121"/>
        <v>0</v>
      </c>
      <c r="AO165" s="710">
        <f t="shared" si="122"/>
        <v>0</v>
      </c>
      <c r="AP165" s="710">
        <f t="shared" si="123"/>
        <v>59.999999999999986</v>
      </c>
      <c r="AQ165" s="710">
        <f t="shared" si="124"/>
        <v>42.857142857142883</v>
      </c>
      <c r="AR165" s="710">
        <f t="shared" si="125"/>
        <v>16.66666666666665</v>
      </c>
      <c r="AS165" s="710">
        <f t="shared" si="126"/>
        <v>0</v>
      </c>
      <c r="AT165" s="710">
        <f t="shared" si="102"/>
        <v>0</v>
      </c>
      <c r="AU165" s="710">
        <f t="shared" si="103"/>
        <v>0</v>
      </c>
      <c r="AV165" s="710">
        <f t="shared" si="104"/>
        <v>9.0909090909090828</v>
      </c>
      <c r="AW165" s="710">
        <f t="shared" si="105"/>
        <v>37.5</v>
      </c>
      <c r="AX165" s="710">
        <f t="shared" si="106"/>
        <v>9.0909090909090828</v>
      </c>
      <c r="AY165" s="710">
        <f t="shared" si="107"/>
        <v>37.499999999999979</v>
      </c>
      <c r="AZ165" s="710">
        <f t="shared" si="108"/>
        <v>0</v>
      </c>
      <c r="BA165" s="710">
        <f t="shared" si="109"/>
        <v>0</v>
      </c>
      <c r="BB165" s="710">
        <f t="shared" si="110"/>
        <v>0</v>
      </c>
      <c r="BC165" s="710">
        <f t="shared" si="111"/>
        <v>0</v>
      </c>
      <c r="BD165" s="710">
        <f t="shared" si="101"/>
        <v>0</v>
      </c>
      <c r="BE165" s="710">
        <f t="shared" si="127"/>
        <v>20.438598381129772</v>
      </c>
      <c r="BF165" s="175">
        <f t="shared" si="128"/>
        <v>26.925563211114639</v>
      </c>
    </row>
    <row r="166" spans="1:58" ht="11.25" customHeight="1" x14ac:dyDescent="0.25">
      <c r="A166" s="779" t="s">
        <v>3465</v>
      </c>
      <c r="B166" s="48" t="s">
        <v>3466</v>
      </c>
      <c r="C166" s="414">
        <v>1.1499999999999999</v>
      </c>
      <c r="D166" s="414">
        <v>1.115</v>
      </c>
      <c r="E166" s="414">
        <v>1.0900000000000001</v>
      </c>
      <c r="F166" s="414">
        <v>1.0449999999999999</v>
      </c>
      <c r="G166" s="414">
        <v>0.97499999999999998</v>
      </c>
      <c r="H166" s="414">
        <v>0.88</v>
      </c>
      <c r="I166" s="351">
        <v>0.8</v>
      </c>
      <c r="J166" s="343">
        <v>0.74</v>
      </c>
      <c r="K166" s="366">
        <v>0.68</v>
      </c>
      <c r="L166" s="366">
        <v>0.64</v>
      </c>
      <c r="M166" s="366">
        <v>0.125</v>
      </c>
      <c r="N166" s="345">
        <v>0</v>
      </c>
      <c r="O166" s="366"/>
      <c r="P166" s="345">
        <v>0</v>
      </c>
      <c r="Q166" s="346">
        <v>0</v>
      </c>
      <c r="R166" s="366"/>
      <c r="S166" s="354">
        <v>0</v>
      </c>
      <c r="T166" s="348">
        <v>0</v>
      </c>
      <c r="U166" s="348">
        <v>0</v>
      </c>
      <c r="V166" s="348">
        <v>0</v>
      </c>
      <c r="W166" s="348">
        <v>0</v>
      </c>
      <c r="X166" s="348">
        <v>0</v>
      </c>
      <c r="Y166" s="348">
        <v>0</v>
      </c>
      <c r="Z166" s="348">
        <v>0</v>
      </c>
      <c r="AA166" s="348">
        <v>0</v>
      </c>
      <c r="AB166" s="348">
        <v>0</v>
      </c>
      <c r="AC166" s="348">
        <v>0</v>
      </c>
      <c r="AD166" s="348">
        <v>0</v>
      </c>
      <c r="AE166" s="417">
        <f t="shared" si="112"/>
        <v>9.24</v>
      </c>
      <c r="AF166" s="710">
        <f t="shared" si="113"/>
        <v>3.1390134529147851</v>
      </c>
      <c r="AG166" s="710">
        <f t="shared" si="114"/>
        <v>2.2935779816513735</v>
      </c>
      <c r="AH166" s="710">
        <f t="shared" si="115"/>
        <v>4.3062200956937913</v>
      </c>
      <c r="AI166" s="710">
        <f t="shared" si="116"/>
        <v>7.1794871794871762</v>
      </c>
      <c r="AJ166" s="710">
        <f t="shared" si="117"/>
        <v>10.795454545454541</v>
      </c>
      <c r="AK166" s="710">
        <f t="shared" si="118"/>
        <v>9.9999999999999858</v>
      </c>
      <c r="AL166" s="710">
        <f t="shared" si="119"/>
        <v>8.1081081081081141</v>
      </c>
      <c r="AM166" s="710">
        <f t="shared" si="120"/>
        <v>8.8235294117646959</v>
      </c>
      <c r="AN166" s="710">
        <f t="shared" si="121"/>
        <v>6.25</v>
      </c>
      <c r="AO166" s="710">
        <f t="shared" si="122"/>
        <v>412</v>
      </c>
      <c r="AP166" s="710" t="str">
        <f t="shared" si="123"/>
        <v>n/a</v>
      </c>
      <c r="AQ166" s="710" t="str">
        <f t="shared" si="124"/>
        <v>n/a</v>
      </c>
      <c r="AR166" s="710" t="str">
        <f t="shared" si="125"/>
        <v>n/a</v>
      </c>
      <c r="AS166" s="710" t="str">
        <f t="shared" si="126"/>
        <v>n/a</v>
      </c>
      <c r="AT166" s="710" t="str">
        <f t="shared" si="102"/>
        <v>n/a</v>
      </c>
      <c r="AU166" s="710" t="str">
        <f t="shared" si="103"/>
        <v>n/a</v>
      </c>
      <c r="AV166" s="710" t="str">
        <f t="shared" si="104"/>
        <v>n/a</v>
      </c>
      <c r="AW166" s="710" t="str">
        <f t="shared" si="105"/>
        <v>n/a</v>
      </c>
      <c r="AX166" s="710" t="str">
        <f t="shared" si="106"/>
        <v>n/a</v>
      </c>
      <c r="AY166" s="710" t="str">
        <f t="shared" si="107"/>
        <v>n/a</v>
      </c>
      <c r="AZ166" s="710" t="str">
        <f t="shared" si="108"/>
        <v>n/a</v>
      </c>
      <c r="BA166" s="710" t="str">
        <f t="shared" si="109"/>
        <v>n/a</v>
      </c>
      <c r="BB166" s="710" t="str">
        <f t="shared" si="110"/>
        <v>n/a</v>
      </c>
      <c r="BC166" s="710" t="str">
        <f t="shared" si="111"/>
        <v>n/a</v>
      </c>
      <c r="BD166" s="710" t="str">
        <f t="shared" si="101"/>
        <v>n/a</v>
      </c>
      <c r="BE166" s="710">
        <f t="shared" si="127"/>
        <v>47.289539077507449</v>
      </c>
      <c r="BF166" s="175">
        <f t="shared" si="128"/>
        <v>128.1775668701099</v>
      </c>
    </row>
    <row r="167" spans="1:58" ht="11.25" customHeight="1" x14ac:dyDescent="0.25">
      <c r="A167" s="394" t="s">
        <v>4873</v>
      </c>
      <c r="B167" s="17" t="s">
        <v>4863</v>
      </c>
      <c r="C167" s="414">
        <v>1.2</v>
      </c>
      <c r="D167" s="414">
        <v>1.1599999999999999</v>
      </c>
      <c r="E167" s="414">
        <v>1.08</v>
      </c>
      <c r="F167" s="414">
        <v>0.96</v>
      </c>
      <c r="G167" s="414">
        <v>0.88</v>
      </c>
      <c r="H167" s="380">
        <v>0.8</v>
      </c>
      <c r="I167" s="351">
        <v>0.8</v>
      </c>
      <c r="J167" s="417">
        <v>0.44999999999999996</v>
      </c>
      <c r="K167" s="380">
        <v>0</v>
      </c>
      <c r="L167" s="380">
        <v>0</v>
      </c>
      <c r="M167" s="380">
        <v>0</v>
      </c>
      <c r="N167" s="380">
        <v>0</v>
      </c>
      <c r="O167" s="749"/>
      <c r="P167" s="380">
        <v>0</v>
      </c>
      <c r="Q167" s="383">
        <v>0</v>
      </c>
      <c r="R167" s="749"/>
      <c r="S167" s="383">
        <v>0</v>
      </c>
      <c r="T167" s="393">
        <v>0</v>
      </c>
      <c r="U167" s="381">
        <v>0</v>
      </c>
      <c r="V167" s="381">
        <v>0</v>
      </c>
      <c r="W167" s="381">
        <v>0</v>
      </c>
      <c r="X167" s="381">
        <v>0</v>
      </c>
      <c r="Y167" s="381">
        <v>0</v>
      </c>
      <c r="Z167" s="381">
        <v>0</v>
      </c>
      <c r="AA167" s="381">
        <v>0</v>
      </c>
      <c r="AB167" s="381">
        <v>0</v>
      </c>
      <c r="AC167" s="381">
        <v>0</v>
      </c>
      <c r="AD167" s="381">
        <v>0</v>
      </c>
      <c r="AE167" s="417">
        <f t="shared" si="112"/>
        <v>7.33</v>
      </c>
      <c r="AF167" s="710">
        <f t="shared" ref="AF167:AF174" si="129">IF(ISERROR((C167/D167-1)*100),"n/a",(C167/D167-1)*100)</f>
        <v>3.4482758620689724</v>
      </c>
      <c r="AG167" s="710">
        <f t="shared" ref="AG167:AG174" si="130">IF(ISERROR((D167/E167-1)*100),"n/a",(D167/E167-1)*100)</f>
        <v>7.4074074074073959</v>
      </c>
      <c r="AH167" s="710">
        <f t="shared" ref="AH167:AH174" si="131">IF(ISERROR((E167/F167-1)*100),"n/a",(E167/F167-1)*100)</f>
        <v>12.500000000000021</v>
      </c>
      <c r="AI167" s="710">
        <f t="shared" ref="AI167:AI174" si="132">IF(ISERROR((F167/G167-1)*100),"n/a",(F167/G167-1)*100)</f>
        <v>9.0909090909090828</v>
      </c>
      <c r="AJ167" s="710">
        <f t="shared" ref="AJ167:AJ174" si="133">IF(ISERROR((G167/H167-1)*100),"n/a",(G167/H167-1)*100)</f>
        <v>9.9999999999999858</v>
      </c>
      <c r="AK167" s="710">
        <f t="shared" ref="AK167:AK174" si="134">IF(ISERROR((H167/I167-1)*100),"n/a",(H167/I167-1)*100)</f>
        <v>0</v>
      </c>
      <c r="AL167" s="710">
        <f t="shared" ref="AL167:AL174" si="135">IF(ISERROR((I167/J167-1)*100),"n/a",(I167/J167-1)*100)</f>
        <v>77.777777777777814</v>
      </c>
      <c r="AM167" s="710" t="str">
        <f t="shared" ref="AM167:AM174" si="136">IF(ISERROR((J167/K167-1)*100),"n/a",(J167/K167-1)*100)</f>
        <v>n/a</v>
      </c>
      <c r="AN167" s="710" t="str">
        <f t="shared" ref="AN167:AN174" si="137">IF(ISERROR((K167/L167-1)*100),"n/a",(K167/L167-1)*100)</f>
        <v>n/a</v>
      </c>
      <c r="AO167" s="710" t="str">
        <f t="shared" ref="AO167:AO174" si="138">IF(ISERROR((L167/M167-1)*100),"n/a",(L167/M167-1)*100)</f>
        <v>n/a</v>
      </c>
      <c r="AP167" s="710" t="str">
        <f t="shared" ref="AP167:AP174" si="139">IF(ISERROR((M167/N167-1)*100),"n/a",(M167/N167-1)*100)</f>
        <v>n/a</v>
      </c>
      <c r="AQ167" s="710" t="str">
        <f t="shared" si="124"/>
        <v>n/a</v>
      </c>
      <c r="AR167" s="710" t="str">
        <f t="shared" si="125"/>
        <v>n/a</v>
      </c>
      <c r="AS167" s="710" t="str">
        <f t="shared" si="126"/>
        <v>n/a</v>
      </c>
      <c r="AT167" s="710" t="str">
        <f t="shared" si="102"/>
        <v>n/a</v>
      </c>
      <c r="AU167" s="710" t="str">
        <f t="shared" si="103"/>
        <v>n/a</v>
      </c>
      <c r="AV167" s="710" t="str">
        <f t="shared" si="104"/>
        <v>n/a</v>
      </c>
      <c r="AW167" s="710" t="str">
        <f t="shared" si="105"/>
        <v>n/a</v>
      </c>
      <c r="AX167" s="710" t="str">
        <f t="shared" si="106"/>
        <v>n/a</v>
      </c>
      <c r="AY167" s="710" t="str">
        <f t="shared" si="107"/>
        <v>n/a</v>
      </c>
      <c r="AZ167" s="710" t="str">
        <f t="shared" si="108"/>
        <v>n/a</v>
      </c>
      <c r="BA167" s="710" t="str">
        <f t="shared" si="109"/>
        <v>n/a</v>
      </c>
      <c r="BB167" s="710" t="str">
        <f t="shared" si="110"/>
        <v>n/a</v>
      </c>
      <c r="BC167" s="710" t="str">
        <f t="shared" si="111"/>
        <v>n/a</v>
      </c>
      <c r="BD167" s="710" t="str">
        <f t="shared" si="101"/>
        <v>n/a</v>
      </c>
      <c r="BE167" s="710">
        <f t="shared" si="127"/>
        <v>17.174910019737609</v>
      </c>
      <c r="BF167" s="175">
        <f t="shared" si="128"/>
        <v>27.049938064520038</v>
      </c>
    </row>
    <row r="168" spans="1:58" ht="11.25" customHeight="1" x14ac:dyDescent="0.25">
      <c r="A168" s="394" t="s">
        <v>4781</v>
      </c>
      <c r="B168" s="17" t="s">
        <v>4779</v>
      </c>
      <c r="C168" s="414">
        <v>0.66</v>
      </c>
      <c r="D168" s="414">
        <v>0.62</v>
      </c>
      <c r="E168" s="414">
        <v>0.57999999999999996</v>
      </c>
      <c r="F168" s="414">
        <v>0.54</v>
      </c>
      <c r="G168" s="414">
        <v>0.52</v>
      </c>
      <c r="H168" s="414">
        <v>0.26</v>
      </c>
      <c r="I168" s="367">
        <v>0</v>
      </c>
      <c r="J168" s="368">
        <v>0</v>
      </c>
      <c r="K168" s="380">
        <v>0</v>
      </c>
      <c r="L168" s="380">
        <v>0</v>
      </c>
      <c r="M168" s="380">
        <v>0</v>
      </c>
      <c r="N168" s="380">
        <v>0</v>
      </c>
      <c r="O168" s="749"/>
      <c r="P168" s="380">
        <v>0</v>
      </c>
      <c r="Q168" s="383">
        <v>0</v>
      </c>
      <c r="R168" s="749"/>
      <c r="S168" s="383">
        <v>0</v>
      </c>
      <c r="T168" s="393">
        <v>0</v>
      </c>
      <c r="U168" s="381">
        <v>0</v>
      </c>
      <c r="V168" s="381">
        <v>0</v>
      </c>
      <c r="W168" s="381">
        <v>0</v>
      </c>
      <c r="X168" s="381">
        <v>0</v>
      </c>
      <c r="Y168" s="381">
        <v>0</v>
      </c>
      <c r="Z168" s="381">
        <v>0</v>
      </c>
      <c r="AA168" s="381">
        <v>0</v>
      </c>
      <c r="AB168" s="381">
        <v>0</v>
      </c>
      <c r="AC168" s="381">
        <v>0</v>
      </c>
      <c r="AD168" s="381">
        <v>0</v>
      </c>
      <c r="AE168" s="417">
        <f t="shared" si="112"/>
        <v>3.1799999999999997</v>
      </c>
      <c r="AF168" s="710">
        <f t="shared" si="129"/>
        <v>6.4516129032258229</v>
      </c>
      <c r="AG168" s="710">
        <f t="shared" si="130"/>
        <v>6.8965517241379448</v>
      </c>
      <c r="AH168" s="710">
        <f t="shared" si="131"/>
        <v>7.4074074074073959</v>
      </c>
      <c r="AI168" s="710">
        <f t="shared" si="132"/>
        <v>3.8461538461538547</v>
      </c>
      <c r="AJ168" s="710">
        <f t="shared" si="133"/>
        <v>100</v>
      </c>
      <c r="AK168" s="710" t="str">
        <f t="shared" si="134"/>
        <v>n/a</v>
      </c>
      <c r="AL168" s="710" t="str">
        <f t="shared" si="135"/>
        <v>n/a</v>
      </c>
      <c r="AM168" s="710" t="str">
        <f t="shared" si="136"/>
        <v>n/a</v>
      </c>
      <c r="AN168" s="710" t="str">
        <f t="shared" si="137"/>
        <v>n/a</v>
      </c>
      <c r="AO168" s="710" t="str">
        <f t="shared" si="138"/>
        <v>n/a</v>
      </c>
      <c r="AP168" s="710" t="str">
        <f t="shared" si="139"/>
        <v>n/a</v>
      </c>
      <c r="AQ168" s="710" t="str">
        <f t="shared" si="124"/>
        <v>n/a</v>
      </c>
      <c r="AR168" s="710" t="str">
        <f t="shared" si="125"/>
        <v>n/a</v>
      </c>
      <c r="AS168" s="710" t="str">
        <f t="shared" si="126"/>
        <v>n/a</v>
      </c>
      <c r="AT168" s="710" t="str">
        <f t="shared" si="102"/>
        <v>n/a</v>
      </c>
      <c r="AU168" s="710" t="str">
        <f t="shared" si="103"/>
        <v>n/a</v>
      </c>
      <c r="AV168" s="710" t="str">
        <f t="shared" si="104"/>
        <v>n/a</v>
      </c>
      <c r="AW168" s="710" t="str">
        <f t="shared" si="105"/>
        <v>n/a</v>
      </c>
      <c r="AX168" s="710" t="str">
        <f t="shared" si="106"/>
        <v>n/a</v>
      </c>
      <c r="AY168" s="710" t="str">
        <f t="shared" si="107"/>
        <v>n/a</v>
      </c>
      <c r="AZ168" s="710" t="str">
        <f t="shared" si="108"/>
        <v>n/a</v>
      </c>
      <c r="BA168" s="710" t="str">
        <f t="shared" si="109"/>
        <v>n/a</v>
      </c>
      <c r="BB168" s="710" t="str">
        <f t="shared" si="110"/>
        <v>n/a</v>
      </c>
      <c r="BC168" s="710" t="str">
        <f t="shared" si="111"/>
        <v>n/a</v>
      </c>
      <c r="BD168" s="710" t="str">
        <f t="shared" si="101"/>
        <v>n/a</v>
      </c>
      <c r="BE168" s="710">
        <f t="shared" si="127"/>
        <v>24.920345176185002</v>
      </c>
      <c r="BF168" s="175">
        <f t="shared" si="128"/>
        <v>41.993244397591326</v>
      </c>
    </row>
    <row r="169" spans="1:58" ht="11.25" customHeight="1" x14ac:dyDescent="0.25">
      <c r="A169" s="27" t="s">
        <v>1038</v>
      </c>
      <c r="B169" s="28" t="s">
        <v>1039</v>
      </c>
      <c r="C169" s="414">
        <v>2.04</v>
      </c>
      <c r="D169" s="414">
        <v>1.96</v>
      </c>
      <c r="E169" s="414">
        <v>1.72</v>
      </c>
      <c r="F169" s="414">
        <v>1.36</v>
      </c>
      <c r="G169" s="414">
        <v>1.32</v>
      </c>
      <c r="H169" s="414">
        <v>1.28</v>
      </c>
      <c r="I169" s="351">
        <v>1.2</v>
      </c>
      <c r="J169" s="363">
        <v>1.08</v>
      </c>
      <c r="K169" s="414">
        <v>0.84</v>
      </c>
      <c r="L169" s="414">
        <v>0.64</v>
      </c>
      <c r="M169" s="414">
        <v>0.52</v>
      </c>
      <c r="N169" s="414">
        <v>0.44</v>
      </c>
      <c r="O169" s="604"/>
      <c r="P169" s="414">
        <v>0.32</v>
      </c>
      <c r="Q169" s="350">
        <v>0.28000000000000003</v>
      </c>
      <c r="R169" s="604"/>
      <c r="S169" s="353">
        <v>0.1</v>
      </c>
      <c r="T169" s="416">
        <v>0.1</v>
      </c>
      <c r="U169" s="416">
        <v>0.72</v>
      </c>
      <c r="V169" s="416">
        <v>1.1599999999999999</v>
      </c>
      <c r="W169" s="420">
        <v>1.1599999999999999</v>
      </c>
      <c r="X169" s="420">
        <v>0.76100000000000001</v>
      </c>
      <c r="Y169" s="416">
        <v>0</v>
      </c>
      <c r="Z169" s="416">
        <v>0</v>
      </c>
      <c r="AA169" s="416">
        <v>0</v>
      </c>
      <c r="AB169" s="416">
        <v>0</v>
      </c>
      <c r="AC169" s="416">
        <v>0</v>
      </c>
      <c r="AD169" s="416">
        <v>0</v>
      </c>
      <c r="AE169" s="417">
        <f t="shared" si="112"/>
        <v>19.000999999999998</v>
      </c>
      <c r="AF169" s="710">
        <f t="shared" si="129"/>
        <v>4.081632653061229</v>
      </c>
      <c r="AG169" s="710">
        <f t="shared" si="130"/>
        <v>13.953488372093027</v>
      </c>
      <c r="AH169" s="710">
        <f t="shared" si="131"/>
        <v>26.470588235294112</v>
      </c>
      <c r="AI169" s="710">
        <f t="shared" si="132"/>
        <v>3.0303030303030276</v>
      </c>
      <c r="AJ169" s="710">
        <f t="shared" si="133"/>
        <v>3.125</v>
      </c>
      <c r="AK169" s="710">
        <f t="shared" si="134"/>
        <v>6.6666666666666652</v>
      </c>
      <c r="AL169" s="710">
        <f t="shared" si="135"/>
        <v>11.111111111111093</v>
      </c>
      <c r="AM169" s="710">
        <f t="shared" si="136"/>
        <v>28.57142857142858</v>
      </c>
      <c r="AN169" s="710">
        <f t="shared" si="137"/>
        <v>31.25</v>
      </c>
      <c r="AO169" s="710">
        <f t="shared" si="138"/>
        <v>23.076923076923084</v>
      </c>
      <c r="AP169" s="710">
        <f t="shared" si="139"/>
        <v>18.181818181818187</v>
      </c>
      <c r="AQ169" s="710">
        <f t="shared" si="124"/>
        <v>37.5</v>
      </c>
      <c r="AR169" s="710">
        <f t="shared" si="125"/>
        <v>14.285714285714279</v>
      </c>
      <c r="AS169" s="710">
        <f t="shared" si="126"/>
        <v>180.00000000000003</v>
      </c>
      <c r="AT169" s="710">
        <f t="shared" si="102"/>
        <v>0</v>
      </c>
      <c r="AU169" s="710">
        <f t="shared" si="103"/>
        <v>-86.111111111111114</v>
      </c>
      <c r="AV169" s="710">
        <f t="shared" si="104"/>
        <v>-37.931034482758619</v>
      </c>
      <c r="AW169" s="710">
        <f t="shared" si="105"/>
        <v>0</v>
      </c>
      <c r="AX169" s="710">
        <f t="shared" si="106"/>
        <v>52.431011826544015</v>
      </c>
      <c r="AY169" s="710" t="str">
        <f t="shared" si="107"/>
        <v>n/a</v>
      </c>
      <c r="AZ169" s="710" t="str">
        <f t="shared" si="108"/>
        <v>n/a</v>
      </c>
      <c r="BA169" s="710" t="str">
        <f t="shared" si="109"/>
        <v>n/a</v>
      </c>
      <c r="BB169" s="710" t="str">
        <f t="shared" si="110"/>
        <v>n/a</v>
      </c>
      <c r="BC169" s="710" t="str">
        <f t="shared" si="111"/>
        <v>n/a</v>
      </c>
      <c r="BD169" s="710" t="str">
        <f t="shared" si="101"/>
        <v>n/a</v>
      </c>
      <c r="BE169" s="710">
        <f t="shared" si="127"/>
        <v>17.352291600899349</v>
      </c>
      <c r="BF169" s="175">
        <f t="shared" si="128"/>
        <v>49.2427118901863</v>
      </c>
    </row>
    <row r="170" spans="1:58" ht="11.25" customHeight="1" x14ac:dyDescent="0.25">
      <c r="A170" s="73" t="s">
        <v>175</v>
      </c>
      <c r="B170" s="17" t="s">
        <v>176</v>
      </c>
      <c r="C170" s="414">
        <v>6.52</v>
      </c>
      <c r="D170" s="414">
        <v>6.04</v>
      </c>
      <c r="E170" s="414">
        <v>5.68</v>
      </c>
      <c r="F170" s="414">
        <v>5.31</v>
      </c>
      <c r="G170" s="414">
        <v>5.19</v>
      </c>
      <c r="H170" s="414">
        <v>4.76</v>
      </c>
      <c r="I170" s="351">
        <v>4.4800000000000004</v>
      </c>
      <c r="J170" s="368">
        <v>4.32</v>
      </c>
      <c r="K170" s="414">
        <v>4.29</v>
      </c>
      <c r="L170" s="414">
        <v>4.28</v>
      </c>
      <c r="M170" s="414">
        <v>4.21</v>
      </c>
      <c r="N170" s="414">
        <v>3.9</v>
      </c>
      <c r="O170" s="604"/>
      <c r="P170" s="414">
        <v>3.51</v>
      </c>
      <c r="Q170" s="350">
        <v>3.09</v>
      </c>
      <c r="R170" s="604"/>
      <c r="S170" s="419">
        <v>2.84</v>
      </c>
      <c r="T170" s="420">
        <v>2.66</v>
      </c>
      <c r="U170" s="420">
        <v>2.5299999999999998</v>
      </c>
      <c r="V170" s="420">
        <v>2.2599999999999998</v>
      </c>
      <c r="W170" s="420">
        <v>2.0099999999999998</v>
      </c>
      <c r="X170" s="420">
        <v>1.75</v>
      </c>
      <c r="Y170" s="420">
        <v>1.53</v>
      </c>
      <c r="Z170" s="420">
        <v>1.43</v>
      </c>
      <c r="AA170" s="416">
        <v>1.4</v>
      </c>
      <c r="AB170" s="420">
        <v>1.325</v>
      </c>
      <c r="AC170" s="416">
        <v>1.3</v>
      </c>
      <c r="AD170" s="420">
        <v>1.24</v>
      </c>
      <c r="AE170" s="417">
        <f t="shared" si="112"/>
        <v>87.855000000000018</v>
      </c>
      <c r="AF170" s="710">
        <f t="shared" si="129"/>
        <v>7.9470198675496651</v>
      </c>
      <c r="AG170" s="710">
        <f t="shared" si="130"/>
        <v>6.3380281690140983</v>
      </c>
      <c r="AH170" s="710">
        <f t="shared" si="131"/>
        <v>6.9679849340866351</v>
      </c>
      <c r="AI170" s="710">
        <f t="shared" si="132"/>
        <v>2.3121387283236761</v>
      </c>
      <c r="AJ170" s="710">
        <f t="shared" si="133"/>
        <v>9.0336134453781636</v>
      </c>
      <c r="AK170" s="710">
        <f t="shared" si="134"/>
        <v>6.2499999999999778</v>
      </c>
      <c r="AL170" s="710">
        <f t="shared" si="135"/>
        <v>3.7037037037036979</v>
      </c>
      <c r="AM170" s="710">
        <f t="shared" si="136"/>
        <v>0.69930069930070893</v>
      </c>
      <c r="AN170" s="710">
        <f t="shared" si="137"/>
        <v>0.23364485981307581</v>
      </c>
      <c r="AO170" s="710">
        <f t="shared" si="138"/>
        <v>1.6627078384798155</v>
      </c>
      <c r="AP170" s="710">
        <f t="shared" si="139"/>
        <v>7.9487179487179427</v>
      </c>
      <c r="AQ170" s="710">
        <f t="shared" si="124"/>
        <v>11.111111111111116</v>
      </c>
      <c r="AR170" s="710">
        <f t="shared" si="125"/>
        <v>13.592233009708732</v>
      </c>
      <c r="AS170" s="710">
        <f t="shared" si="126"/>
        <v>8.8028169014084501</v>
      </c>
      <c r="AT170" s="710">
        <f t="shared" si="102"/>
        <v>6.7669172932330657</v>
      </c>
      <c r="AU170" s="710">
        <f t="shared" si="103"/>
        <v>5.1383399209486313</v>
      </c>
      <c r="AV170" s="710">
        <f t="shared" si="104"/>
        <v>11.946902654867264</v>
      </c>
      <c r="AW170" s="710">
        <f t="shared" si="105"/>
        <v>12.437810945273631</v>
      </c>
      <c r="AX170" s="710">
        <f t="shared" si="106"/>
        <v>14.857142857142836</v>
      </c>
      <c r="AY170" s="710">
        <f t="shared" si="107"/>
        <v>14.379084967320255</v>
      </c>
      <c r="AZ170" s="710">
        <f t="shared" si="108"/>
        <v>6.9930069930070005</v>
      </c>
      <c r="BA170" s="710">
        <f t="shared" si="109"/>
        <v>2.1428571428571352</v>
      </c>
      <c r="BB170" s="710">
        <f t="shared" si="110"/>
        <v>5.6603773584905648</v>
      </c>
      <c r="BC170" s="710">
        <f t="shared" si="111"/>
        <v>1.9230769230769162</v>
      </c>
      <c r="BD170" s="710">
        <f t="shared" si="101"/>
        <v>4.8387096774193505</v>
      </c>
      <c r="BE170" s="710">
        <f t="shared" si="127"/>
        <v>6.9474899180092962</v>
      </c>
      <c r="BF170" s="175">
        <f t="shared" si="128"/>
        <v>4.3150174524490801</v>
      </c>
    </row>
    <row r="171" spans="1:58" ht="11.25" customHeight="1" x14ac:dyDescent="0.25">
      <c r="A171" s="394" t="s">
        <v>4015</v>
      </c>
      <c r="B171" s="17" t="s">
        <v>4012</v>
      </c>
      <c r="C171" s="414">
        <v>0.83</v>
      </c>
      <c r="D171" s="414">
        <v>0.79</v>
      </c>
      <c r="E171" s="414">
        <v>0.75</v>
      </c>
      <c r="F171" s="414">
        <v>0.71</v>
      </c>
      <c r="G171" s="414">
        <v>0.68</v>
      </c>
      <c r="H171" s="414">
        <v>0.66</v>
      </c>
      <c r="I171" s="351">
        <v>0.6</v>
      </c>
      <c r="J171" s="417">
        <v>0.56000000000000005</v>
      </c>
      <c r="K171" s="378">
        <v>0.52</v>
      </c>
      <c r="L171" s="378">
        <v>0.52</v>
      </c>
      <c r="M171" s="359">
        <v>0.52</v>
      </c>
      <c r="N171" s="359">
        <v>0.39</v>
      </c>
      <c r="O171" s="365"/>
      <c r="P171" s="359">
        <v>0.35000000000000003</v>
      </c>
      <c r="Q171" s="692">
        <v>0.32</v>
      </c>
      <c r="R171" s="679"/>
      <c r="S171" s="692">
        <v>0.32</v>
      </c>
      <c r="T171" s="715">
        <v>0.32</v>
      </c>
      <c r="U171" s="361">
        <v>0.32</v>
      </c>
      <c r="V171" s="361">
        <v>0.28000000000000003</v>
      </c>
      <c r="W171" s="361">
        <v>0.24</v>
      </c>
      <c r="X171" s="361">
        <v>0.19500000000000001</v>
      </c>
      <c r="Y171" s="361">
        <v>0.18</v>
      </c>
      <c r="Z171" s="361">
        <v>0.1575</v>
      </c>
      <c r="AA171" s="361">
        <v>0.15</v>
      </c>
      <c r="AB171" s="361">
        <v>0.13500000000000001</v>
      </c>
      <c r="AC171" s="362">
        <v>0.13</v>
      </c>
      <c r="AD171" s="379">
        <v>0.13</v>
      </c>
      <c r="AE171" s="417">
        <f t="shared" si="112"/>
        <v>10.7575</v>
      </c>
      <c r="AF171" s="710">
        <f t="shared" si="129"/>
        <v>5.0632911392404889</v>
      </c>
      <c r="AG171" s="710">
        <f t="shared" si="130"/>
        <v>5.3333333333333455</v>
      </c>
      <c r="AH171" s="710">
        <f t="shared" si="131"/>
        <v>5.6338028169014231</v>
      </c>
      <c r="AI171" s="710">
        <f t="shared" si="132"/>
        <v>4.4117647058823373</v>
      </c>
      <c r="AJ171" s="710">
        <f t="shared" si="133"/>
        <v>3.0303030303030276</v>
      </c>
      <c r="AK171" s="710">
        <f t="shared" si="134"/>
        <v>10.000000000000009</v>
      </c>
      <c r="AL171" s="710">
        <f t="shared" si="135"/>
        <v>7.1428571428571397</v>
      </c>
      <c r="AM171" s="710">
        <f t="shared" si="136"/>
        <v>7.6923076923077094</v>
      </c>
      <c r="AN171" s="710">
        <f t="shared" si="137"/>
        <v>0</v>
      </c>
      <c r="AO171" s="710">
        <f t="shared" si="138"/>
        <v>0</v>
      </c>
      <c r="AP171" s="710">
        <f t="shared" si="139"/>
        <v>33.333333333333329</v>
      </c>
      <c r="AQ171" s="710">
        <f t="shared" si="124"/>
        <v>11.428571428571432</v>
      </c>
      <c r="AR171" s="710">
        <f t="shared" si="125"/>
        <v>9.375</v>
      </c>
      <c r="AS171" s="710">
        <f t="shared" si="126"/>
        <v>0</v>
      </c>
      <c r="AT171" s="710">
        <f t="shared" si="102"/>
        <v>0</v>
      </c>
      <c r="AU171" s="710">
        <f t="shared" si="103"/>
        <v>0</v>
      </c>
      <c r="AV171" s="710">
        <f t="shared" si="104"/>
        <v>14.285714285714279</v>
      </c>
      <c r="AW171" s="710">
        <f t="shared" si="105"/>
        <v>16.666666666666675</v>
      </c>
      <c r="AX171" s="710">
        <f t="shared" si="106"/>
        <v>23.076923076923062</v>
      </c>
      <c r="AY171" s="710">
        <f t="shared" si="107"/>
        <v>8.3333333333333481</v>
      </c>
      <c r="AZ171" s="710">
        <f t="shared" si="108"/>
        <v>14.285714285714279</v>
      </c>
      <c r="BA171" s="710">
        <f t="shared" si="109"/>
        <v>5.0000000000000044</v>
      </c>
      <c r="BB171" s="710">
        <f t="shared" si="110"/>
        <v>11.111111111111093</v>
      </c>
      <c r="BC171" s="710">
        <f t="shared" si="111"/>
        <v>3.8461538461538547</v>
      </c>
      <c r="BD171" s="710">
        <f t="shared" si="101"/>
        <v>0</v>
      </c>
      <c r="BE171" s="710">
        <f t="shared" si="127"/>
        <v>7.9620072491338725</v>
      </c>
      <c r="BF171" s="175">
        <f t="shared" si="128"/>
        <v>7.9598315956397796</v>
      </c>
    </row>
    <row r="172" spans="1:58" ht="11.25" customHeight="1" x14ac:dyDescent="0.25">
      <c r="A172" s="394" t="s">
        <v>4879</v>
      </c>
      <c r="B172" s="17" t="s">
        <v>3588</v>
      </c>
      <c r="C172" s="414">
        <v>1.6546000000000001</v>
      </c>
      <c r="D172" s="414">
        <v>1.5418000000000001</v>
      </c>
      <c r="E172" s="414">
        <v>1.4279999999999999</v>
      </c>
      <c r="F172" s="414">
        <v>1.3275000000000001</v>
      </c>
      <c r="G172" s="414">
        <v>1.0505</v>
      </c>
      <c r="H172" s="380">
        <v>0.8</v>
      </c>
      <c r="I172" s="351">
        <v>1.258</v>
      </c>
      <c r="J172" s="417">
        <v>1.0980000000000001</v>
      </c>
      <c r="K172" s="414">
        <v>0.94499999999999995</v>
      </c>
      <c r="L172" s="414">
        <v>0.625</v>
      </c>
      <c r="M172" s="380">
        <v>0</v>
      </c>
      <c r="N172" s="380">
        <v>0</v>
      </c>
      <c r="O172" s="749"/>
      <c r="P172" s="380">
        <v>0</v>
      </c>
      <c r="Q172" s="383">
        <v>0</v>
      </c>
      <c r="R172" s="749"/>
      <c r="S172" s="383">
        <v>0</v>
      </c>
      <c r="T172" s="393">
        <v>0</v>
      </c>
      <c r="U172" s="381">
        <v>0</v>
      </c>
      <c r="V172" s="381">
        <v>0</v>
      </c>
      <c r="W172" s="381">
        <v>0</v>
      </c>
      <c r="X172" s="381">
        <v>0</v>
      </c>
      <c r="Y172" s="381">
        <v>0</v>
      </c>
      <c r="Z172" s="381">
        <v>0</v>
      </c>
      <c r="AA172" s="381">
        <v>0</v>
      </c>
      <c r="AB172" s="381">
        <v>0</v>
      </c>
      <c r="AC172" s="381">
        <v>0</v>
      </c>
      <c r="AD172" s="381">
        <v>0</v>
      </c>
      <c r="AE172" s="417">
        <f t="shared" si="112"/>
        <v>11.728400000000001</v>
      </c>
      <c r="AF172" s="710">
        <f t="shared" si="129"/>
        <v>7.3161240108963632</v>
      </c>
      <c r="AG172" s="710">
        <f t="shared" si="130"/>
        <v>7.9691876750700441</v>
      </c>
      <c r="AH172" s="710">
        <f t="shared" si="131"/>
        <v>7.5706214689265305</v>
      </c>
      <c r="AI172" s="710">
        <f t="shared" si="132"/>
        <v>26.368396001903861</v>
      </c>
      <c r="AJ172" s="710">
        <f t="shared" si="133"/>
        <v>31.312499999999986</v>
      </c>
      <c r="AK172" s="710">
        <f t="shared" si="134"/>
        <v>-36.406995230524643</v>
      </c>
      <c r="AL172" s="710">
        <f t="shared" si="135"/>
        <v>14.571948998178508</v>
      </c>
      <c r="AM172" s="710">
        <f t="shared" si="136"/>
        <v>16.1904761904762</v>
      </c>
      <c r="AN172" s="710">
        <f t="shared" si="137"/>
        <v>51.2</v>
      </c>
      <c r="AO172" s="710" t="str">
        <f t="shared" si="138"/>
        <v>n/a</v>
      </c>
      <c r="AP172" s="710" t="str">
        <f t="shared" si="139"/>
        <v>n/a</v>
      </c>
      <c r="AQ172" s="710" t="str">
        <f t="shared" si="124"/>
        <v>n/a</v>
      </c>
      <c r="AR172" s="710" t="str">
        <f t="shared" si="125"/>
        <v>n/a</v>
      </c>
      <c r="AS172" s="710" t="str">
        <f t="shared" si="126"/>
        <v>n/a</v>
      </c>
      <c r="AT172" s="710" t="str">
        <f t="shared" si="102"/>
        <v>n/a</v>
      </c>
      <c r="AU172" s="710" t="str">
        <f t="shared" si="103"/>
        <v>n/a</v>
      </c>
      <c r="AV172" s="710" t="str">
        <f t="shared" si="104"/>
        <v>n/a</v>
      </c>
      <c r="AW172" s="710" t="str">
        <f t="shared" si="105"/>
        <v>n/a</v>
      </c>
      <c r="AX172" s="710" t="str">
        <f t="shared" si="106"/>
        <v>n/a</v>
      </c>
      <c r="AY172" s="710" t="str">
        <f t="shared" si="107"/>
        <v>n/a</v>
      </c>
      <c r="AZ172" s="710" t="str">
        <f t="shared" si="108"/>
        <v>n/a</v>
      </c>
      <c r="BA172" s="710" t="str">
        <f t="shared" si="109"/>
        <v>n/a</v>
      </c>
      <c r="BB172" s="710" t="str">
        <f t="shared" si="110"/>
        <v>n/a</v>
      </c>
      <c r="BC172" s="710" t="str">
        <f t="shared" si="111"/>
        <v>n/a</v>
      </c>
      <c r="BD172" s="710" t="str">
        <f t="shared" si="101"/>
        <v>n/a</v>
      </c>
      <c r="BE172" s="710">
        <f t="shared" si="127"/>
        <v>14.01025101276965</v>
      </c>
      <c r="BF172" s="175">
        <f t="shared" si="128"/>
        <v>23.730021106607534</v>
      </c>
    </row>
    <row r="173" spans="1:58" ht="11.25" customHeight="1" x14ac:dyDescent="0.25">
      <c r="A173" s="29" t="s">
        <v>165</v>
      </c>
      <c r="B173" s="17" t="s">
        <v>166</v>
      </c>
      <c r="C173" s="414">
        <v>1.1200000000000001</v>
      </c>
      <c r="D173" s="414">
        <v>1.04</v>
      </c>
      <c r="E173" s="414">
        <v>1</v>
      </c>
      <c r="F173" s="414">
        <v>0.92</v>
      </c>
      <c r="G173" s="414">
        <v>0.85</v>
      </c>
      <c r="H173" s="414">
        <v>0.79</v>
      </c>
      <c r="I173" s="351">
        <v>0.752</v>
      </c>
      <c r="J173" s="417">
        <v>0.72</v>
      </c>
      <c r="K173" s="344">
        <v>0.69</v>
      </c>
      <c r="L173" s="344">
        <v>0.67</v>
      </c>
      <c r="M173" s="344">
        <v>0.65</v>
      </c>
      <c r="N173" s="344">
        <v>0.64</v>
      </c>
      <c r="O173" s="644"/>
      <c r="P173" s="344">
        <v>0.63</v>
      </c>
      <c r="Q173" s="342">
        <v>0.61499999999999999</v>
      </c>
      <c r="R173" s="644"/>
      <c r="S173" s="347">
        <v>0.59499999999999997</v>
      </c>
      <c r="T173" s="349">
        <v>0.59</v>
      </c>
      <c r="U173" s="349">
        <v>0.58499999999999996</v>
      </c>
      <c r="V173" s="349">
        <v>0.57999999999999996</v>
      </c>
      <c r="W173" s="349">
        <v>0.57499999999999996</v>
      </c>
      <c r="X173" s="349">
        <v>0.56999999999999995</v>
      </c>
      <c r="Y173" s="349">
        <v>0.56499999999999995</v>
      </c>
      <c r="Z173" s="349">
        <v>0.5625</v>
      </c>
      <c r="AA173" s="349">
        <v>0.56000000000000005</v>
      </c>
      <c r="AB173" s="349">
        <v>0.5575</v>
      </c>
      <c r="AC173" s="349">
        <v>0.55000000000000004</v>
      </c>
      <c r="AD173" s="349">
        <v>0.54249999999999998</v>
      </c>
      <c r="AE173" s="417">
        <f t="shared" si="112"/>
        <v>17.919500000000003</v>
      </c>
      <c r="AF173" s="710">
        <f t="shared" si="129"/>
        <v>7.6923076923077094</v>
      </c>
      <c r="AG173" s="710">
        <f t="shared" si="130"/>
        <v>4.0000000000000036</v>
      </c>
      <c r="AH173" s="710">
        <f t="shared" si="131"/>
        <v>8.6956521739130377</v>
      </c>
      <c r="AI173" s="710">
        <f t="shared" si="132"/>
        <v>8.235294117647074</v>
      </c>
      <c r="AJ173" s="710">
        <f t="shared" si="133"/>
        <v>7.5949367088607556</v>
      </c>
      <c r="AK173" s="710">
        <f t="shared" si="134"/>
        <v>5.0531914893616969</v>
      </c>
      <c r="AL173" s="710">
        <f t="shared" si="135"/>
        <v>4.4444444444444509</v>
      </c>
      <c r="AM173" s="710">
        <f t="shared" si="136"/>
        <v>4.3478260869565188</v>
      </c>
      <c r="AN173" s="710">
        <f t="shared" si="137"/>
        <v>2.9850746268656581</v>
      </c>
      <c r="AO173" s="710">
        <f t="shared" si="138"/>
        <v>3.0769230769230882</v>
      </c>
      <c r="AP173" s="710">
        <f t="shared" si="139"/>
        <v>1.5625</v>
      </c>
      <c r="AQ173" s="710">
        <f t="shared" si="124"/>
        <v>1.5873015873015817</v>
      </c>
      <c r="AR173" s="710">
        <f t="shared" si="125"/>
        <v>2.4390243902439046</v>
      </c>
      <c r="AS173" s="710">
        <f t="shared" si="126"/>
        <v>3.3613445378151363</v>
      </c>
      <c r="AT173" s="710">
        <f t="shared" si="102"/>
        <v>0.84745762711864181</v>
      </c>
      <c r="AU173" s="710">
        <f t="shared" si="103"/>
        <v>0.85470085470085166</v>
      </c>
      <c r="AV173" s="710">
        <f t="shared" si="104"/>
        <v>0.86206896551723755</v>
      </c>
      <c r="AW173" s="710">
        <f t="shared" si="105"/>
        <v>0.86956521739129933</v>
      </c>
      <c r="AX173" s="710">
        <f t="shared" si="106"/>
        <v>0.87719298245614308</v>
      </c>
      <c r="AY173" s="710">
        <f t="shared" si="107"/>
        <v>0.88495575221239076</v>
      </c>
      <c r="AZ173" s="710">
        <f t="shared" si="108"/>
        <v>0.4444444444444251</v>
      </c>
      <c r="BA173" s="710">
        <f t="shared" si="109"/>
        <v>0.44642857142855874</v>
      </c>
      <c r="BB173" s="710">
        <f t="shared" si="110"/>
        <v>0.4484304932735439</v>
      </c>
      <c r="BC173" s="710">
        <f t="shared" si="111"/>
        <v>1.3636363636363447</v>
      </c>
      <c r="BD173" s="710">
        <f t="shared" si="101"/>
        <v>1.3824884792626779</v>
      </c>
      <c r="BE173" s="710">
        <f t="shared" si="127"/>
        <v>2.9742876273633096</v>
      </c>
      <c r="BF173" s="175">
        <f t="shared" si="128"/>
        <v>2.6518601929258629</v>
      </c>
    </row>
    <row r="174" spans="1:58" ht="11.25" customHeight="1" x14ac:dyDescent="0.25">
      <c r="A174" s="27" t="s">
        <v>488</v>
      </c>
      <c r="B174" s="28" t="s">
        <v>489</v>
      </c>
      <c r="C174" s="414">
        <v>1.9502970297029703</v>
      </c>
      <c r="D174" s="414">
        <v>1.9211841976276836</v>
      </c>
      <c r="E174" s="414">
        <v>1.8723654543672188</v>
      </c>
      <c r="F174" s="414">
        <v>1.8331536123909422</v>
      </c>
      <c r="G174" s="414">
        <v>1.7939417704146652</v>
      </c>
      <c r="H174" s="414">
        <v>1.7547299284383884</v>
      </c>
      <c r="I174" s="351">
        <v>1.7155180864621116</v>
      </c>
      <c r="J174" s="363">
        <v>1.6665032839917655</v>
      </c>
      <c r="K174" s="414">
        <v>1.6330663660425446</v>
      </c>
      <c r="L174" s="414">
        <v>1.5978825605332809</v>
      </c>
      <c r="M174" s="414">
        <v>1.5315912534298228</v>
      </c>
      <c r="N174" s="414">
        <v>1.1841199804717262</v>
      </c>
      <c r="O174" s="604">
        <v>0</v>
      </c>
      <c r="P174" s="414">
        <v>1.1010282200934249</v>
      </c>
      <c r="Q174" s="350">
        <v>0.97983386362219338</v>
      </c>
      <c r="R174" s="604">
        <v>0</v>
      </c>
      <c r="S174" s="419">
        <v>0.93823714299672289</v>
      </c>
      <c r="T174" s="420">
        <v>0.89257318746565084</v>
      </c>
      <c r="U174" s="420">
        <v>0.84764872919014278</v>
      </c>
      <c r="V174" s="420">
        <v>0.8034637681701986</v>
      </c>
      <c r="W174" s="420">
        <v>0.76205192185861914</v>
      </c>
      <c r="X174" s="420">
        <v>0.71768208652478394</v>
      </c>
      <c r="Y174" s="420">
        <v>0.67590049158542254</v>
      </c>
      <c r="Z174" s="420">
        <v>0.6348583939016248</v>
      </c>
      <c r="AA174" s="420">
        <v>0.5791187882634945</v>
      </c>
      <c r="AB174" s="420">
        <v>0.53687500753940565</v>
      </c>
      <c r="AC174" s="420">
        <v>0.4996228332903731</v>
      </c>
      <c r="AD174" s="420">
        <v>0.46172359894272236</v>
      </c>
      <c r="AE174" s="417">
        <f t="shared" si="112"/>
        <v>30.884971557317904</v>
      </c>
      <c r="AF174" s="710">
        <f t="shared" si="129"/>
        <v>1.5153587100724453</v>
      </c>
      <c r="AG174" s="710">
        <f t="shared" si="130"/>
        <v>2.6073298429319491</v>
      </c>
      <c r="AH174" s="710">
        <f t="shared" si="131"/>
        <v>2.1390374331550666</v>
      </c>
      <c r="AI174" s="710">
        <f t="shared" si="132"/>
        <v>2.1857923497267784</v>
      </c>
      <c r="AJ174" s="710">
        <f t="shared" si="133"/>
        <v>2.2346368715083775</v>
      </c>
      <c r="AK174" s="710">
        <f t="shared" si="134"/>
        <v>2.2857142857142909</v>
      </c>
      <c r="AL174" s="710">
        <f t="shared" si="135"/>
        <v>2.941176470588247</v>
      </c>
      <c r="AM174" s="710">
        <f t="shared" si="136"/>
        <v>2.0474929031971678</v>
      </c>
      <c r="AN174" s="710">
        <f t="shared" si="137"/>
        <v>2.2019018404907831</v>
      </c>
      <c r="AO174" s="710">
        <f t="shared" si="138"/>
        <v>4.3282636248415773</v>
      </c>
      <c r="AP174" s="710">
        <f t="shared" si="139"/>
        <v>29.344262295081958</v>
      </c>
      <c r="AQ174" s="710">
        <f t="shared" si="124"/>
        <v>7.5467421144982838</v>
      </c>
      <c r="AR174" s="710">
        <f t="shared" si="125"/>
        <v>12.368867924528271</v>
      </c>
      <c r="AS174" s="710">
        <f t="shared" si="126"/>
        <v>4.4334975369458185</v>
      </c>
      <c r="AT174" s="710">
        <f t="shared" si="102"/>
        <v>5.1159900579950346</v>
      </c>
      <c r="AU174" s="710">
        <f t="shared" si="103"/>
        <v>5.2998909487459001</v>
      </c>
      <c r="AV174" s="710">
        <f t="shared" si="104"/>
        <v>5.4993097100782373</v>
      </c>
      <c r="AW174" s="710">
        <f t="shared" si="105"/>
        <v>5.4342552159146074</v>
      </c>
      <c r="AX174" s="710">
        <f t="shared" si="106"/>
        <v>6.1823802163833097</v>
      </c>
      <c r="AY174" s="710">
        <f t="shared" si="107"/>
        <v>6.181619256017501</v>
      </c>
      <c r="AZ174" s="710">
        <f t="shared" si="108"/>
        <v>6.4647641234712117</v>
      </c>
      <c r="BA174" s="710">
        <f t="shared" si="109"/>
        <v>9.6249002394253491</v>
      </c>
      <c r="BB174" s="710">
        <f t="shared" si="110"/>
        <v>7.8684573002754776</v>
      </c>
      <c r="BC174" s="710">
        <f t="shared" si="111"/>
        <v>7.4560592044403462</v>
      </c>
      <c r="BD174" s="710">
        <f t="shared" si="101"/>
        <v>8.2082082082081786</v>
      </c>
      <c r="BE174" s="710">
        <f t="shared" si="127"/>
        <v>6.0606363473694467</v>
      </c>
      <c r="BF174" s="175">
        <f t="shared" si="128"/>
        <v>5.5800004516826105</v>
      </c>
    </row>
    <row r="175" spans="1:58" ht="11.25" customHeight="1" x14ac:dyDescent="0.25">
      <c r="A175" s="394" t="s">
        <v>4872</v>
      </c>
      <c r="B175" s="17" t="s">
        <v>1005</v>
      </c>
      <c r="C175" s="414">
        <v>0.32</v>
      </c>
      <c r="D175" s="414">
        <v>0.28999999999999998</v>
      </c>
      <c r="E175" s="414">
        <v>0.26</v>
      </c>
      <c r="F175" s="414">
        <v>0.23</v>
      </c>
      <c r="G175" s="414">
        <v>0.21</v>
      </c>
      <c r="H175" s="367">
        <v>0.2</v>
      </c>
      <c r="I175" s="351">
        <v>0.2</v>
      </c>
      <c r="J175" s="761">
        <v>0.16</v>
      </c>
      <c r="K175" s="414">
        <v>0.12</v>
      </c>
      <c r="L175" s="414">
        <v>0.08</v>
      </c>
      <c r="M175" s="414">
        <v>0.04</v>
      </c>
      <c r="N175" s="414">
        <v>0.02</v>
      </c>
      <c r="O175" s="34"/>
      <c r="P175" s="380">
        <v>0</v>
      </c>
      <c r="Q175" s="383">
        <v>0</v>
      </c>
      <c r="R175" s="34"/>
      <c r="S175" s="672">
        <v>0</v>
      </c>
      <c r="T175" s="672">
        <v>0.15000000000000002</v>
      </c>
      <c r="U175" s="381">
        <v>0.2</v>
      </c>
      <c r="V175" s="420">
        <v>0.2</v>
      </c>
      <c r="W175" s="381">
        <v>0</v>
      </c>
      <c r="X175" s="381">
        <v>0</v>
      </c>
      <c r="Y175" s="381">
        <v>0</v>
      </c>
      <c r="Z175" s="381">
        <v>0</v>
      </c>
      <c r="AA175" s="381">
        <v>0</v>
      </c>
      <c r="AB175" s="381">
        <v>0</v>
      </c>
      <c r="AC175" s="381">
        <v>0</v>
      </c>
      <c r="AD175" s="381">
        <v>0</v>
      </c>
      <c r="AE175" s="417">
        <f t="shared" si="112"/>
        <v>2.68</v>
      </c>
      <c r="AF175" s="710">
        <f t="shared" ref="AF175:AF238" si="140">IF(ISERROR((C175/D175-1)*100),"n/a",(C175/D175-1)*100)</f>
        <v>10.344827586206918</v>
      </c>
      <c r="AG175" s="710">
        <f t="shared" ref="AG175:AG238" si="141">IF(ISERROR((D175/E175-1)*100),"n/a",(D175/E175-1)*100)</f>
        <v>11.538461538461519</v>
      </c>
      <c r="AH175" s="710">
        <f t="shared" ref="AH175:AH238" si="142">IF(ISERROR((E175/F175-1)*100),"n/a",(E175/F175-1)*100)</f>
        <v>13.043478260869556</v>
      </c>
      <c r="AI175" s="710">
        <f t="shared" ref="AI175:AI238" si="143">IF(ISERROR((F175/G175-1)*100),"n/a",(F175/G175-1)*100)</f>
        <v>9.5238095238095344</v>
      </c>
      <c r="AJ175" s="710">
        <f t="shared" ref="AJ175:AJ238" si="144">IF(ISERROR((G175/H175-1)*100),"n/a",(G175/H175-1)*100)</f>
        <v>4.9999999999999822</v>
      </c>
      <c r="AK175" s="710">
        <f t="shared" ref="AK175:AK238" si="145">IF(ISERROR((H175/I175-1)*100),"n/a",(H175/I175-1)*100)</f>
        <v>0</v>
      </c>
      <c r="AL175" s="710">
        <f t="shared" ref="AL175:AL238" si="146">IF(ISERROR((I175/J175-1)*100),"n/a",(I175/J175-1)*100)</f>
        <v>25</v>
      </c>
      <c r="AM175" s="710">
        <f t="shared" ref="AM175:AM238" si="147">IF(ISERROR((J175/K175-1)*100),"n/a",(J175/K175-1)*100)</f>
        <v>33.33333333333335</v>
      </c>
      <c r="AN175" s="710">
        <f t="shared" ref="AN175:AN238" si="148">IF(ISERROR((K175/L175-1)*100),"n/a",(K175/L175-1)*100)</f>
        <v>50</v>
      </c>
      <c r="AO175" s="710" t="str">
        <f>IF(ISERROR((L175/#REF!-1)*100),"n/a",(L175/#REF!-1)*100)</f>
        <v>n/a</v>
      </c>
      <c r="AP175" s="710">
        <f t="shared" ref="AP175:AP238" si="149">IF(ISERROR((M175/N175-1)*100),"n/a",(M175/N175-1)*100)</f>
        <v>100</v>
      </c>
      <c r="AQ175" s="710" t="str">
        <f t="shared" si="124"/>
        <v>n/a</v>
      </c>
      <c r="AR175" s="710" t="str">
        <f t="shared" si="125"/>
        <v>n/a</v>
      </c>
      <c r="AS175" s="710" t="str">
        <f t="shared" si="126"/>
        <v>n/a</v>
      </c>
      <c r="AT175" s="710">
        <f t="shared" si="102"/>
        <v>-100</v>
      </c>
      <c r="AU175" s="710">
        <f t="shared" si="103"/>
        <v>-24.999999999999989</v>
      </c>
      <c r="AV175" s="710">
        <f t="shared" si="104"/>
        <v>0</v>
      </c>
      <c r="AW175" s="710" t="str">
        <f t="shared" si="105"/>
        <v>n/a</v>
      </c>
      <c r="AX175" s="710" t="str">
        <f t="shared" si="106"/>
        <v>n/a</v>
      </c>
      <c r="AY175" s="710" t="str">
        <f t="shared" si="107"/>
        <v>n/a</v>
      </c>
      <c r="AZ175" s="710" t="str">
        <f t="shared" si="108"/>
        <v>n/a</v>
      </c>
      <c r="BA175" s="710" t="str">
        <f t="shared" si="109"/>
        <v>n/a</v>
      </c>
      <c r="BB175" s="710" t="str">
        <f t="shared" si="110"/>
        <v>n/a</v>
      </c>
      <c r="BC175" s="710" t="str">
        <f t="shared" si="111"/>
        <v>n/a</v>
      </c>
      <c r="BD175" s="710" t="str">
        <f t="shared" si="101"/>
        <v>n/a</v>
      </c>
      <c r="BE175" s="710">
        <f t="shared" si="127"/>
        <v>10.214146941744682</v>
      </c>
      <c r="BF175" s="175">
        <f t="shared" si="128"/>
        <v>44.750068497008485</v>
      </c>
    </row>
    <row r="176" spans="1:58" ht="11.25" customHeight="1" x14ac:dyDescent="0.25">
      <c r="A176" s="29" t="s">
        <v>204</v>
      </c>
      <c r="B176" s="17" t="s">
        <v>205</v>
      </c>
      <c r="C176" s="414">
        <v>1.06</v>
      </c>
      <c r="D176" s="414">
        <v>0.98</v>
      </c>
      <c r="E176" s="414">
        <v>0.91</v>
      </c>
      <c r="F176" s="414">
        <v>0.87</v>
      </c>
      <c r="G176" s="414">
        <v>0.84</v>
      </c>
      <c r="H176" s="414">
        <v>0.82</v>
      </c>
      <c r="I176" s="351">
        <v>0.75</v>
      </c>
      <c r="J176" s="417">
        <v>0.71</v>
      </c>
      <c r="K176" s="414">
        <v>0.69499999999999995</v>
      </c>
      <c r="L176" s="414">
        <v>0.67</v>
      </c>
      <c r="M176" s="414">
        <v>0.63500000000000001</v>
      </c>
      <c r="N176" s="414">
        <v>0.5</v>
      </c>
      <c r="O176" s="604"/>
      <c r="P176" s="414">
        <v>0.35</v>
      </c>
      <c r="Q176" s="350">
        <v>0.28999999999999998</v>
      </c>
      <c r="R176" s="604"/>
      <c r="S176" s="357">
        <v>0.2475</v>
      </c>
      <c r="T176" s="415">
        <v>0.23</v>
      </c>
      <c r="U176" s="420">
        <v>0.2225</v>
      </c>
      <c r="V176" s="420">
        <v>0.19</v>
      </c>
      <c r="W176" s="420">
        <v>0.17</v>
      </c>
      <c r="X176" s="420">
        <v>0.14000000000000001</v>
      </c>
      <c r="Y176" s="420">
        <v>0.1125</v>
      </c>
      <c r="Z176" s="420">
        <v>9.2499999999999999E-2</v>
      </c>
      <c r="AA176" s="420">
        <v>8.2500000000000004E-2</v>
      </c>
      <c r="AB176" s="416">
        <v>7.4999999999999997E-2</v>
      </c>
      <c r="AC176" s="420">
        <v>7.1249999999999994E-2</v>
      </c>
      <c r="AD176" s="420">
        <v>6.25E-2</v>
      </c>
      <c r="AE176" s="417">
        <f t="shared" si="112"/>
        <v>11.776249999999999</v>
      </c>
      <c r="AF176" s="710">
        <f t="shared" si="140"/>
        <v>8.163265306122458</v>
      </c>
      <c r="AG176" s="710">
        <f t="shared" si="141"/>
        <v>7.6923076923076872</v>
      </c>
      <c r="AH176" s="710">
        <f t="shared" si="142"/>
        <v>4.5977011494252817</v>
      </c>
      <c r="AI176" s="710">
        <f t="shared" si="143"/>
        <v>3.5714285714285809</v>
      </c>
      <c r="AJ176" s="710">
        <f t="shared" si="144"/>
        <v>2.4390243902439046</v>
      </c>
      <c r="AK176" s="710">
        <f t="shared" si="145"/>
        <v>9.3333333333333268</v>
      </c>
      <c r="AL176" s="710">
        <f t="shared" si="146"/>
        <v>5.6338028169014231</v>
      </c>
      <c r="AM176" s="710">
        <f t="shared" si="147"/>
        <v>2.1582733812949728</v>
      </c>
      <c r="AN176" s="710">
        <f t="shared" si="148"/>
        <v>3.731343283582067</v>
      </c>
      <c r="AO176" s="710">
        <f t="shared" ref="AO176:AO239" si="150">IF(ISERROR((L176/M176-1)*100),"n/a",(L176/M176-1)*100)</f>
        <v>5.5118110236220597</v>
      </c>
      <c r="AP176" s="710">
        <f t="shared" si="149"/>
        <v>27</v>
      </c>
      <c r="AQ176" s="710">
        <f t="shared" si="124"/>
        <v>42.857142857142861</v>
      </c>
      <c r="AR176" s="710">
        <f t="shared" si="125"/>
        <v>20.68965517241379</v>
      </c>
      <c r="AS176" s="710">
        <f t="shared" si="126"/>
        <v>17.171717171717169</v>
      </c>
      <c r="AT176" s="710">
        <f t="shared" si="102"/>
        <v>7.6086956521739024</v>
      </c>
      <c r="AU176" s="710">
        <f t="shared" si="103"/>
        <v>3.3707865168539408</v>
      </c>
      <c r="AV176" s="710">
        <f t="shared" si="104"/>
        <v>17.105263157894733</v>
      </c>
      <c r="AW176" s="710">
        <f t="shared" si="105"/>
        <v>11.764705882352944</v>
      </c>
      <c r="AX176" s="710">
        <f t="shared" si="106"/>
        <v>21.42857142857142</v>
      </c>
      <c r="AY176" s="710">
        <f t="shared" si="107"/>
        <v>24.444444444444446</v>
      </c>
      <c r="AZ176" s="710">
        <f t="shared" si="108"/>
        <v>21.621621621621621</v>
      </c>
      <c r="BA176" s="710">
        <f t="shared" si="109"/>
        <v>12.12121212121211</v>
      </c>
      <c r="BB176" s="710">
        <f t="shared" si="110"/>
        <v>10.000000000000009</v>
      </c>
      <c r="BC176" s="710">
        <f t="shared" si="111"/>
        <v>5.2631578947368363</v>
      </c>
      <c r="BD176" s="710">
        <f t="shared" si="101"/>
        <v>13.999999999999989</v>
      </c>
      <c r="BE176" s="710">
        <f t="shared" si="127"/>
        <v>12.371170594775904</v>
      </c>
      <c r="BF176" s="175">
        <f t="shared" si="128"/>
        <v>9.7704264113568993</v>
      </c>
    </row>
    <row r="177" spans="1:58" ht="11.25" customHeight="1" x14ac:dyDescent="0.25">
      <c r="A177" s="29" t="s">
        <v>1050</v>
      </c>
      <c r="B177" s="17" t="s">
        <v>1051</v>
      </c>
      <c r="C177" s="414">
        <v>1</v>
      </c>
      <c r="D177" s="414">
        <v>0.85</v>
      </c>
      <c r="E177" s="414">
        <v>0.8</v>
      </c>
      <c r="F177" s="414">
        <v>0.65</v>
      </c>
      <c r="G177" s="414">
        <v>0.6</v>
      </c>
      <c r="H177" s="414">
        <v>0.45</v>
      </c>
      <c r="I177" s="367">
        <v>0.4</v>
      </c>
      <c r="J177" s="343">
        <v>0.31000000000000005</v>
      </c>
      <c r="K177" s="352">
        <v>0.28000000000000003</v>
      </c>
      <c r="L177" s="414">
        <v>0.25</v>
      </c>
      <c r="M177" s="352">
        <v>0.24</v>
      </c>
      <c r="N177" s="414">
        <v>0.21</v>
      </c>
      <c r="O177" s="604"/>
      <c r="P177" s="352">
        <v>0.2</v>
      </c>
      <c r="Q177" s="350">
        <v>0.18</v>
      </c>
      <c r="R177" s="604"/>
      <c r="S177" s="415">
        <v>0.16</v>
      </c>
      <c r="T177" s="415">
        <v>0.16</v>
      </c>
      <c r="U177" s="416">
        <v>0.16</v>
      </c>
      <c r="V177" s="416">
        <v>0.16</v>
      </c>
      <c r="W177" s="416">
        <v>0.16</v>
      </c>
      <c r="X177" s="416">
        <v>0.16</v>
      </c>
      <c r="Y177" s="416">
        <v>0.16</v>
      </c>
      <c r="Z177" s="416">
        <v>0.16</v>
      </c>
      <c r="AA177" s="416">
        <v>0.16</v>
      </c>
      <c r="AB177" s="416">
        <v>0.16</v>
      </c>
      <c r="AC177" s="416">
        <v>0.16</v>
      </c>
      <c r="AD177" s="416">
        <v>0.16</v>
      </c>
      <c r="AE177" s="417">
        <f t="shared" si="112"/>
        <v>8.3400000000000016</v>
      </c>
      <c r="AF177" s="710">
        <f t="shared" si="140"/>
        <v>17.647058823529417</v>
      </c>
      <c r="AG177" s="710">
        <f t="shared" si="141"/>
        <v>6.25</v>
      </c>
      <c r="AH177" s="710">
        <f t="shared" si="142"/>
        <v>23.076923076923084</v>
      </c>
      <c r="AI177" s="710">
        <f t="shared" si="143"/>
        <v>8.3333333333333481</v>
      </c>
      <c r="AJ177" s="710">
        <f t="shared" si="144"/>
        <v>33.333333333333329</v>
      </c>
      <c r="AK177" s="710">
        <f t="shared" si="145"/>
        <v>12.5</v>
      </c>
      <c r="AL177" s="710">
        <f t="shared" si="146"/>
        <v>29.032258064516103</v>
      </c>
      <c r="AM177" s="710">
        <f t="shared" si="147"/>
        <v>10.714285714285721</v>
      </c>
      <c r="AN177" s="710">
        <f t="shared" si="148"/>
        <v>12.000000000000011</v>
      </c>
      <c r="AO177" s="710">
        <f t="shared" si="150"/>
        <v>4.1666666666666741</v>
      </c>
      <c r="AP177" s="710">
        <f t="shared" si="149"/>
        <v>14.285714285714279</v>
      </c>
      <c r="AQ177" s="710">
        <f t="shared" si="124"/>
        <v>4.9999999999999822</v>
      </c>
      <c r="AR177" s="710">
        <f t="shared" si="125"/>
        <v>11.111111111111116</v>
      </c>
      <c r="AS177" s="710">
        <f t="shared" si="126"/>
        <v>12.5</v>
      </c>
      <c r="AT177" s="710">
        <f t="shared" si="102"/>
        <v>0</v>
      </c>
      <c r="AU177" s="710">
        <f t="shared" si="103"/>
        <v>0</v>
      </c>
      <c r="AV177" s="710">
        <f t="shared" si="104"/>
        <v>0</v>
      </c>
      <c r="AW177" s="710">
        <f t="shared" si="105"/>
        <v>0</v>
      </c>
      <c r="AX177" s="710">
        <f t="shared" si="106"/>
        <v>0</v>
      </c>
      <c r="AY177" s="710">
        <f t="shared" si="107"/>
        <v>0</v>
      </c>
      <c r="AZ177" s="710">
        <f t="shared" si="108"/>
        <v>0</v>
      </c>
      <c r="BA177" s="710">
        <f t="shared" si="109"/>
        <v>0</v>
      </c>
      <c r="BB177" s="710">
        <f t="shared" si="110"/>
        <v>0</v>
      </c>
      <c r="BC177" s="710">
        <f t="shared" si="111"/>
        <v>0</v>
      </c>
      <c r="BD177" s="710">
        <f t="shared" si="101"/>
        <v>0</v>
      </c>
      <c r="BE177" s="710">
        <f t="shared" si="127"/>
        <v>7.9980273763765215</v>
      </c>
      <c r="BF177" s="175">
        <f t="shared" si="128"/>
        <v>9.679095886072421</v>
      </c>
    </row>
    <row r="178" spans="1:58" ht="11.25" customHeight="1" x14ac:dyDescent="0.25">
      <c r="A178" s="72" t="s">
        <v>3461</v>
      </c>
      <c r="B178" s="17" t="s">
        <v>3462</v>
      </c>
      <c r="C178" s="414">
        <v>2.36</v>
      </c>
      <c r="D178" s="414">
        <v>2.3199999999999998</v>
      </c>
      <c r="E178" s="414">
        <v>2.0699999999999998</v>
      </c>
      <c r="F178" s="414">
        <v>1.62</v>
      </c>
      <c r="G178" s="414">
        <v>1.4</v>
      </c>
      <c r="H178" s="414">
        <v>1.25</v>
      </c>
      <c r="I178" s="351">
        <v>1.1299999999999999</v>
      </c>
      <c r="J178" s="417">
        <v>1.03</v>
      </c>
      <c r="K178" s="351">
        <v>0.97</v>
      </c>
      <c r="L178" s="351">
        <v>0.66</v>
      </c>
      <c r="M178" s="352">
        <v>0</v>
      </c>
      <c r="N178" s="352">
        <v>0</v>
      </c>
      <c r="O178" s="351"/>
      <c r="P178" s="352">
        <v>0</v>
      </c>
      <c r="Q178" s="418">
        <v>0</v>
      </c>
      <c r="R178" s="604"/>
      <c r="S178" s="415">
        <v>0</v>
      </c>
      <c r="T178" s="415">
        <v>0</v>
      </c>
      <c r="U178" s="416">
        <v>0</v>
      </c>
      <c r="V178" s="416">
        <v>0</v>
      </c>
      <c r="W178" s="416">
        <v>0</v>
      </c>
      <c r="X178" s="416">
        <v>0</v>
      </c>
      <c r="Y178" s="416">
        <v>0</v>
      </c>
      <c r="Z178" s="416">
        <v>0</v>
      </c>
      <c r="AA178" s="416">
        <v>0</v>
      </c>
      <c r="AB178" s="416">
        <v>0</v>
      </c>
      <c r="AC178" s="416">
        <v>0</v>
      </c>
      <c r="AD178" s="416">
        <v>0</v>
      </c>
      <c r="AE178" s="417">
        <f t="shared" si="112"/>
        <v>14.810000000000002</v>
      </c>
      <c r="AF178" s="710">
        <f t="shared" si="140"/>
        <v>1.7241379310344751</v>
      </c>
      <c r="AG178" s="710">
        <f t="shared" si="141"/>
        <v>12.077294685990347</v>
      </c>
      <c r="AH178" s="710">
        <f t="shared" si="142"/>
        <v>27.777777777777768</v>
      </c>
      <c r="AI178" s="710">
        <f t="shared" si="143"/>
        <v>15.714285714285726</v>
      </c>
      <c r="AJ178" s="710">
        <f t="shared" si="144"/>
        <v>11.999999999999989</v>
      </c>
      <c r="AK178" s="710">
        <f t="shared" si="145"/>
        <v>10.619469026548689</v>
      </c>
      <c r="AL178" s="710">
        <f t="shared" si="146"/>
        <v>9.7087378640776656</v>
      </c>
      <c r="AM178" s="710">
        <f t="shared" si="147"/>
        <v>6.1855670103092786</v>
      </c>
      <c r="AN178" s="710">
        <f t="shared" si="148"/>
        <v>46.969696969696948</v>
      </c>
      <c r="AO178" s="710" t="str">
        <f t="shared" si="150"/>
        <v>n/a</v>
      </c>
      <c r="AP178" s="710" t="str">
        <f t="shared" si="149"/>
        <v>n/a</v>
      </c>
      <c r="AQ178" s="710" t="str">
        <f t="shared" si="124"/>
        <v>n/a</v>
      </c>
      <c r="AR178" s="710" t="str">
        <f t="shared" si="125"/>
        <v>n/a</v>
      </c>
      <c r="AS178" s="710" t="str">
        <f t="shared" si="126"/>
        <v>n/a</v>
      </c>
      <c r="AT178" s="710" t="str">
        <f t="shared" si="102"/>
        <v>n/a</v>
      </c>
      <c r="AU178" s="710" t="str">
        <f t="shared" si="103"/>
        <v>n/a</v>
      </c>
      <c r="AV178" s="710" t="str">
        <f t="shared" si="104"/>
        <v>n/a</v>
      </c>
      <c r="AW178" s="710" t="str">
        <f t="shared" si="105"/>
        <v>n/a</v>
      </c>
      <c r="AX178" s="710" t="str">
        <f t="shared" si="106"/>
        <v>n/a</v>
      </c>
      <c r="AY178" s="710" t="str">
        <f t="shared" si="107"/>
        <v>n/a</v>
      </c>
      <c r="AZ178" s="710" t="str">
        <f t="shared" si="108"/>
        <v>n/a</v>
      </c>
      <c r="BA178" s="710" t="str">
        <f t="shared" si="109"/>
        <v>n/a</v>
      </c>
      <c r="BB178" s="710" t="str">
        <f t="shared" si="110"/>
        <v>n/a</v>
      </c>
      <c r="BC178" s="710" t="str">
        <f t="shared" si="111"/>
        <v>n/a</v>
      </c>
      <c r="BD178" s="710" t="str">
        <f t="shared" si="101"/>
        <v>n/a</v>
      </c>
      <c r="BE178" s="710">
        <f t="shared" si="127"/>
        <v>15.864107442191207</v>
      </c>
      <c r="BF178" s="175">
        <f t="shared" si="128"/>
        <v>13.682994253206243</v>
      </c>
    </row>
    <row r="179" spans="1:58" ht="11.25" customHeight="1" x14ac:dyDescent="0.25">
      <c r="A179" s="80" t="s">
        <v>517</v>
      </c>
      <c r="B179" s="48" t="s">
        <v>518</v>
      </c>
      <c r="C179" s="414">
        <v>0.6875</v>
      </c>
      <c r="D179" s="414">
        <v>0.67500000000000004</v>
      </c>
      <c r="E179" s="414">
        <v>0.65500000000000003</v>
      </c>
      <c r="F179" s="414">
        <v>0.63</v>
      </c>
      <c r="G179" s="414">
        <v>0.59499999999999997</v>
      </c>
      <c r="H179" s="414">
        <v>0.57750000000000001</v>
      </c>
      <c r="I179" s="351">
        <v>0.5675</v>
      </c>
      <c r="J179" s="343">
        <v>0.55750000000000011</v>
      </c>
      <c r="K179" s="344">
        <v>0.54749999999999999</v>
      </c>
      <c r="L179" s="344">
        <v>0.53649999999999998</v>
      </c>
      <c r="M179" s="344">
        <v>0.52200000000000002</v>
      </c>
      <c r="N179" s="344">
        <v>0.505</v>
      </c>
      <c r="O179" s="644"/>
      <c r="P179" s="344">
        <v>0.48749999999999999</v>
      </c>
      <c r="Q179" s="342">
        <v>0.47499999999999998</v>
      </c>
      <c r="R179" s="644"/>
      <c r="S179" s="370">
        <v>0.45750000000000002</v>
      </c>
      <c r="T179" s="370">
        <v>0.4425</v>
      </c>
      <c r="U179" s="349">
        <v>0.40500000000000003</v>
      </c>
      <c r="V179" s="349">
        <v>0.35249999999999998</v>
      </c>
      <c r="W179" s="349">
        <v>0.32250000000000001</v>
      </c>
      <c r="X179" s="349">
        <v>0.29249999999999998</v>
      </c>
      <c r="Y179" s="349">
        <v>0.26437500000000003</v>
      </c>
      <c r="Z179" s="349">
        <v>0.12375</v>
      </c>
      <c r="AA179" s="348">
        <v>0</v>
      </c>
      <c r="AB179" s="348">
        <v>0</v>
      </c>
      <c r="AC179" s="348">
        <v>0</v>
      </c>
      <c r="AD179" s="348">
        <v>0</v>
      </c>
      <c r="AE179" s="417">
        <f t="shared" si="112"/>
        <v>10.679124999999999</v>
      </c>
      <c r="AF179" s="710">
        <f t="shared" si="140"/>
        <v>1.8518518518518379</v>
      </c>
      <c r="AG179" s="710">
        <f t="shared" si="141"/>
        <v>3.0534351145038219</v>
      </c>
      <c r="AH179" s="710">
        <f t="shared" si="142"/>
        <v>3.9682539682539764</v>
      </c>
      <c r="AI179" s="710">
        <f t="shared" si="143"/>
        <v>5.8823529411764719</v>
      </c>
      <c r="AJ179" s="710">
        <f t="shared" si="144"/>
        <v>3.0303030303030276</v>
      </c>
      <c r="AK179" s="710">
        <f t="shared" si="145"/>
        <v>1.7621145374449254</v>
      </c>
      <c r="AL179" s="710">
        <f t="shared" si="146"/>
        <v>1.7937219730941534</v>
      </c>
      <c r="AM179" s="710">
        <f t="shared" si="147"/>
        <v>1.8264840182648623</v>
      </c>
      <c r="AN179" s="710">
        <f t="shared" si="148"/>
        <v>2.0503261882572232</v>
      </c>
      <c r="AO179" s="710">
        <f t="shared" si="150"/>
        <v>2.7777777777777679</v>
      </c>
      <c r="AP179" s="710">
        <f t="shared" si="149"/>
        <v>3.3663366336633693</v>
      </c>
      <c r="AQ179" s="710">
        <f t="shared" si="124"/>
        <v>3.5897435897435992</v>
      </c>
      <c r="AR179" s="710">
        <f t="shared" si="125"/>
        <v>2.6315789473684292</v>
      </c>
      <c r="AS179" s="710">
        <f t="shared" si="126"/>
        <v>3.82513661202184</v>
      </c>
      <c r="AT179" s="710">
        <f t="shared" si="102"/>
        <v>3.3898305084745894</v>
      </c>
      <c r="AU179" s="710">
        <f t="shared" si="103"/>
        <v>9.259259259259256</v>
      </c>
      <c r="AV179" s="710">
        <f t="shared" si="104"/>
        <v>14.893617021276606</v>
      </c>
      <c r="AW179" s="710">
        <f t="shared" si="105"/>
        <v>9.302325581395344</v>
      </c>
      <c r="AX179" s="710">
        <f t="shared" si="106"/>
        <v>10.256410256410264</v>
      </c>
      <c r="AY179" s="710">
        <f t="shared" si="107"/>
        <v>10.638297872340408</v>
      </c>
      <c r="AZ179" s="710">
        <f t="shared" si="108"/>
        <v>113.63636363636367</v>
      </c>
      <c r="BA179" s="710" t="str">
        <f t="shared" si="109"/>
        <v>n/a</v>
      </c>
      <c r="BB179" s="710" t="str">
        <f t="shared" si="110"/>
        <v>n/a</v>
      </c>
      <c r="BC179" s="710" t="str">
        <f t="shared" si="111"/>
        <v>n/a</v>
      </c>
      <c r="BD179" s="710" t="str">
        <f t="shared" si="101"/>
        <v>n/a</v>
      </c>
      <c r="BE179" s="710">
        <f t="shared" si="127"/>
        <v>10.132643872345021</v>
      </c>
      <c r="BF179" s="175">
        <f t="shared" si="128"/>
        <v>24.00075721345517</v>
      </c>
    </row>
    <row r="180" spans="1:58" ht="11.25" customHeight="1" x14ac:dyDescent="0.25">
      <c r="A180" s="72" t="s">
        <v>519</v>
      </c>
      <c r="B180" s="73" t="s">
        <v>520</v>
      </c>
      <c r="C180" s="414">
        <v>0.61750000000000005</v>
      </c>
      <c r="D180" s="414">
        <v>0.60499999999999998</v>
      </c>
      <c r="E180" s="414">
        <v>0.58499999999999996</v>
      </c>
      <c r="F180" s="414">
        <v>0.56000000000000005</v>
      </c>
      <c r="G180" s="414">
        <v>0.52500000000000002</v>
      </c>
      <c r="H180" s="414">
        <v>0.50749999999999995</v>
      </c>
      <c r="I180" s="351">
        <v>0.4975</v>
      </c>
      <c r="J180" s="351">
        <v>0.48749999999999999</v>
      </c>
      <c r="K180" s="414">
        <v>0.47749999999999998</v>
      </c>
      <c r="L180" s="414">
        <v>0.46849999999999997</v>
      </c>
      <c r="M180" s="414">
        <v>0.46300000000000002</v>
      </c>
      <c r="N180" s="414">
        <v>0.45500000000000002</v>
      </c>
      <c r="O180" s="604"/>
      <c r="P180" s="414">
        <v>0.4375</v>
      </c>
      <c r="Q180" s="350">
        <v>0.42499999999999999</v>
      </c>
      <c r="R180" s="604"/>
      <c r="S180" s="357">
        <v>0.40749999999999997</v>
      </c>
      <c r="T180" s="357">
        <v>0.39250000000000002</v>
      </c>
      <c r="U180" s="420">
        <v>0.35499999999999998</v>
      </c>
      <c r="V180" s="420">
        <v>0.30249999999999999</v>
      </c>
      <c r="W180" s="420">
        <v>0.27374999999999999</v>
      </c>
      <c r="X180" s="420">
        <v>0.25031000000000003</v>
      </c>
      <c r="Y180" s="420">
        <v>0.23343</v>
      </c>
      <c r="Z180" s="420">
        <v>0.21937499999999999</v>
      </c>
      <c r="AA180" s="416">
        <v>0.20250000000000001</v>
      </c>
      <c r="AB180" s="416">
        <v>0.20250000000000001</v>
      </c>
      <c r="AC180" s="420">
        <v>0.20250000000000001</v>
      </c>
      <c r="AD180" s="420">
        <v>0.199685</v>
      </c>
      <c r="AE180" s="417">
        <f t="shared" si="112"/>
        <v>10.353050000000001</v>
      </c>
      <c r="AF180" s="710">
        <f t="shared" si="140"/>
        <v>2.0661157024793431</v>
      </c>
      <c r="AG180" s="710">
        <f t="shared" si="141"/>
        <v>3.4188034188034289</v>
      </c>
      <c r="AH180" s="710">
        <f t="shared" si="142"/>
        <v>4.4642857142856984</v>
      </c>
      <c r="AI180" s="710">
        <f t="shared" si="143"/>
        <v>6.6666666666666652</v>
      </c>
      <c r="AJ180" s="710">
        <f t="shared" si="144"/>
        <v>3.4482758620689724</v>
      </c>
      <c r="AK180" s="710">
        <f t="shared" si="145"/>
        <v>2.0100502512562679</v>
      </c>
      <c r="AL180" s="710">
        <f t="shared" si="146"/>
        <v>2.051282051282044</v>
      </c>
      <c r="AM180" s="710">
        <f t="shared" si="147"/>
        <v>2.0942408376963373</v>
      </c>
      <c r="AN180" s="710">
        <f t="shared" si="148"/>
        <v>1.9210245464247544</v>
      </c>
      <c r="AO180" s="710">
        <f t="shared" si="150"/>
        <v>1.187904967602571</v>
      </c>
      <c r="AP180" s="710">
        <f t="shared" si="149"/>
        <v>1.758241758241752</v>
      </c>
      <c r="AQ180" s="710">
        <f t="shared" si="124"/>
        <v>4.0000000000000036</v>
      </c>
      <c r="AR180" s="710">
        <f t="shared" si="125"/>
        <v>2.941176470588247</v>
      </c>
      <c r="AS180" s="710">
        <f t="shared" si="126"/>
        <v>4.2944785276073594</v>
      </c>
      <c r="AT180" s="710">
        <f t="shared" si="102"/>
        <v>3.8216560509554132</v>
      </c>
      <c r="AU180" s="710">
        <f t="shared" si="103"/>
        <v>10.563380281690149</v>
      </c>
      <c r="AV180" s="710">
        <f t="shared" si="104"/>
        <v>17.355371900826434</v>
      </c>
      <c r="AW180" s="710">
        <f t="shared" si="105"/>
        <v>10.502283105022837</v>
      </c>
      <c r="AX180" s="710">
        <f t="shared" si="106"/>
        <v>9.3643881586832123</v>
      </c>
      <c r="AY180" s="710">
        <f t="shared" si="107"/>
        <v>7.2312898941867099</v>
      </c>
      <c r="AZ180" s="710">
        <f t="shared" si="108"/>
        <v>6.4068376068376232</v>
      </c>
      <c r="BA180" s="710">
        <f t="shared" si="109"/>
        <v>8.333333333333325</v>
      </c>
      <c r="BB180" s="710">
        <f t="shared" si="110"/>
        <v>0</v>
      </c>
      <c r="BC180" s="710">
        <f t="shared" si="111"/>
        <v>0</v>
      </c>
      <c r="BD180" s="710">
        <f t="shared" ref="BD180:BD243" si="151">IF(ISERROR((AC180/AD180-1)*100),"n/a",(AC180/AD180-1)*100)</f>
        <v>1.40972030948745</v>
      </c>
      <c r="BE180" s="710">
        <f t="shared" si="127"/>
        <v>4.6924322966410639</v>
      </c>
      <c r="BF180" s="175">
        <f t="shared" si="128"/>
        <v>4.0611387446469625</v>
      </c>
    </row>
    <row r="181" spans="1:58" ht="11.25" customHeight="1" x14ac:dyDescent="0.25">
      <c r="A181" s="72" t="s">
        <v>1482</v>
      </c>
      <c r="B181" s="17" t="s">
        <v>1483</v>
      </c>
      <c r="C181" s="414">
        <v>2.96</v>
      </c>
      <c r="D181" s="414">
        <v>2.79</v>
      </c>
      <c r="E181" s="414">
        <v>2.6</v>
      </c>
      <c r="F181" s="414">
        <v>2.42</v>
      </c>
      <c r="G181" s="414">
        <v>2.21</v>
      </c>
      <c r="H181" s="414">
        <v>2.12</v>
      </c>
      <c r="I181" s="351">
        <v>1.95</v>
      </c>
      <c r="J181" s="351">
        <v>1.8</v>
      </c>
      <c r="K181" s="414">
        <v>1.6</v>
      </c>
      <c r="L181" s="414">
        <v>1.47</v>
      </c>
      <c r="M181" s="414">
        <v>1.29</v>
      </c>
      <c r="N181" s="414">
        <v>1.2</v>
      </c>
      <c r="O181" s="604"/>
      <c r="P181" s="414">
        <v>0.68</v>
      </c>
      <c r="Q181" s="418">
        <v>0.4</v>
      </c>
      <c r="R181" s="604"/>
      <c r="S181" s="415">
        <v>0.4</v>
      </c>
      <c r="T181" s="415">
        <v>0.4</v>
      </c>
      <c r="U181" s="416">
        <v>0.4</v>
      </c>
      <c r="V181" s="420">
        <v>0.4</v>
      </c>
      <c r="W181" s="420">
        <v>0.39</v>
      </c>
      <c r="X181" s="420">
        <v>0.34499999999999997</v>
      </c>
      <c r="Y181" s="420">
        <v>0.3</v>
      </c>
      <c r="Z181" s="416">
        <v>0</v>
      </c>
      <c r="AA181" s="416">
        <v>0</v>
      </c>
      <c r="AB181" s="416">
        <v>0</v>
      </c>
      <c r="AC181" s="416">
        <v>0</v>
      </c>
      <c r="AD181" s="416">
        <v>0</v>
      </c>
      <c r="AE181" s="417">
        <f t="shared" si="112"/>
        <v>28.124999999999993</v>
      </c>
      <c r="AF181" s="710">
        <f t="shared" si="140"/>
        <v>6.0931899641577081</v>
      </c>
      <c r="AG181" s="710">
        <f t="shared" si="141"/>
        <v>7.3076923076923039</v>
      </c>
      <c r="AH181" s="710">
        <f t="shared" si="142"/>
        <v>7.4380165289256173</v>
      </c>
      <c r="AI181" s="710">
        <f t="shared" si="143"/>
        <v>9.5022624434389016</v>
      </c>
      <c r="AJ181" s="710">
        <f t="shared" si="144"/>
        <v>4.2452830188679069</v>
      </c>
      <c r="AK181" s="710">
        <f t="shared" si="145"/>
        <v>8.7179487179487314</v>
      </c>
      <c r="AL181" s="710">
        <f t="shared" si="146"/>
        <v>8.333333333333325</v>
      </c>
      <c r="AM181" s="710">
        <f t="shared" si="147"/>
        <v>12.5</v>
      </c>
      <c r="AN181" s="710">
        <f t="shared" si="148"/>
        <v>8.8435374149659971</v>
      </c>
      <c r="AO181" s="710">
        <f t="shared" si="150"/>
        <v>13.953488372093027</v>
      </c>
      <c r="AP181" s="710">
        <f t="shared" si="149"/>
        <v>7.5000000000000178</v>
      </c>
      <c r="AQ181" s="710">
        <f t="shared" si="124"/>
        <v>76.470588235294088</v>
      </c>
      <c r="AR181" s="710">
        <f t="shared" si="125"/>
        <v>70</v>
      </c>
      <c r="AS181" s="710">
        <f t="shared" si="126"/>
        <v>0</v>
      </c>
      <c r="AT181" s="710">
        <f t="shared" ref="AT181:AT244" si="152">IF(ISERROR((S181/T181-1)*100),"n/a",(S181/T181-1)*100)</f>
        <v>0</v>
      </c>
      <c r="AU181" s="710">
        <f t="shared" ref="AU181:AU244" si="153">IF(ISERROR((T181/U181-1)*100),"n/a",(T181/U181-1)*100)</f>
        <v>0</v>
      </c>
      <c r="AV181" s="710">
        <f t="shared" ref="AV181:AV244" si="154">IF(ISERROR((U181/V181-1)*100),"n/a",(U181/V181-1)*100)</f>
        <v>0</v>
      </c>
      <c r="AW181" s="710">
        <f t="shared" ref="AW181:AW244" si="155">IF(ISERROR((V181/W181-1)*100),"n/a",(V181/W181-1)*100)</f>
        <v>2.5641025641025772</v>
      </c>
      <c r="AX181" s="710">
        <f t="shared" ref="AX181:AX244" si="156">IF(ISERROR((W181/X181-1)*100),"n/a",(W181/X181-1)*100)</f>
        <v>13.043478260869579</v>
      </c>
      <c r="AY181" s="710">
        <f t="shared" ref="AY181:AY244" si="157">IF(ISERROR((X181/Y181-1)*100),"n/a",(X181/Y181-1)*100)</f>
        <v>14.999999999999991</v>
      </c>
      <c r="AZ181" s="710" t="str">
        <f t="shared" ref="AZ181:AZ244" si="158">IF(ISERROR((Y181/Z181-1)*100),"n/a",(Y181/Z181-1)*100)</f>
        <v>n/a</v>
      </c>
      <c r="BA181" s="710" t="str">
        <f t="shared" ref="BA181:BA244" si="159">IF(ISERROR((Z181/AA181-1)*100),"n/a",(Z181/AA181-1)*100)</f>
        <v>n/a</v>
      </c>
      <c r="BB181" s="710" t="str">
        <f t="shared" ref="BB181:BB244" si="160">IF(ISERROR((AA181/AB181-1)*100),"n/a",(AA181/AB181-1)*100)</f>
        <v>n/a</v>
      </c>
      <c r="BC181" s="710" t="str">
        <f t="shared" ref="BC181:BC244" si="161">IF(ISERROR((AB181/AC181-1)*100),"n/a",(AB181/AC181-1)*100)</f>
        <v>n/a</v>
      </c>
      <c r="BD181" s="710" t="str">
        <f t="shared" si="151"/>
        <v>n/a</v>
      </c>
      <c r="BE181" s="710">
        <f t="shared" si="127"/>
        <v>13.575646058084491</v>
      </c>
      <c r="BF181" s="175">
        <f t="shared" si="128"/>
        <v>20.961767704260946</v>
      </c>
    </row>
    <row r="182" spans="1:58" ht="11.25" customHeight="1" x14ac:dyDescent="0.25">
      <c r="A182" s="394" t="s">
        <v>3694</v>
      </c>
      <c r="B182" s="17" t="s">
        <v>3250</v>
      </c>
      <c r="C182" s="414">
        <v>1.3</v>
      </c>
      <c r="D182" s="414">
        <v>1.05</v>
      </c>
      <c r="E182" s="414">
        <v>0.92500000000000004</v>
      </c>
      <c r="F182" s="414">
        <v>0.82499999999999996</v>
      </c>
      <c r="G182" s="414">
        <v>0.72499999999999998</v>
      </c>
      <c r="H182" s="414">
        <v>0.625</v>
      </c>
      <c r="I182" s="351">
        <v>0.52500000000000002</v>
      </c>
      <c r="J182" s="351">
        <v>0.42499999999999999</v>
      </c>
      <c r="K182" s="414">
        <v>0.34</v>
      </c>
      <c r="L182" s="414">
        <v>0.26750000000000002</v>
      </c>
      <c r="M182" s="414">
        <v>0.2</v>
      </c>
      <c r="N182" s="380">
        <v>0</v>
      </c>
      <c r="O182" s="367"/>
      <c r="P182" s="380">
        <v>0.15</v>
      </c>
      <c r="Q182" s="383">
        <v>0.15</v>
      </c>
      <c r="R182" s="367"/>
      <c r="S182" s="672">
        <v>0.15</v>
      </c>
      <c r="T182" s="672">
        <v>0.15</v>
      </c>
      <c r="U182" s="381">
        <v>0.33750000000000002</v>
      </c>
      <c r="V182" s="420">
        <v>0.6</v>
      </c>
      <c r="W182" s="420">
        <v>0.5</v>
      </c>
      <c r="X182" s="420">
        <v>0.33750000000000002</v>
      </c>
      <c r="Y182" s="420">
        <v>0.24</v>
      </c>
      <c r="Z182" s="420">
        <v>0.14000000000000001</v>
      </c>
      <c r="AA182" s="420">
        <v>0.11</v>
      </c>
      <c r="AB182" s="420">
        <v>6.6699999999999995E-2</v>
      </c>
      <c r="AC182" s="420">
        <v>5.33E-2</v>
      </c>
      <c r="AD182" s="420">
        <v>0.04</v>
      </c>
      <c r="AE182" s="417">
        <f t="shared" si="112"/>
        <v>10.232500000000002</v>
      </c>
      <c r="AF182" s="710">
        <f t="shared" si="140"/>
        <v>23.809523809523814</v>
      </c>
      <c r="AG182" s="710">
        <f t="shared" si="141"/>
        <v>13.513513513513509</v>
      </c>
      <c r="AH182" s="710">
        <f t="shared" si="142"/>
        <v>12.121212121212132</v>
      </c>
      <c r="AI182" s="710">
        <f t="shared" si="143"/>
        <v>13.793103448275868</v>
      </c>
      <c r="AJ182" s="710">
        <f t="shared" si="144"/>
        <v>15.999999999999993</v>
      </c>
      <c r="AK182" s="710">
        <f t="shared" si="145"/>
        <v>19.047619047619047</v>
      </c>
      <c r="AL182" s="710">
        <f t="shared" si="146"/>
        <v>23.529411764705888</v>
      </c>
      <c r="AM182" s="710">
        <f t="shared" si="147"/>
        <v>24.999999999999979</v>
      </c>
      <c r="AN182" s="710">
        <f t="shared" si="148"/>
        <v>27.10280373831775</v>
      </c>
      <c r="AO182" s="710">
        <f t="shared" si="150"/>
        <v>33.749999999999993</v>
      </c>
      <c r="AP182" s="710" t="str">
        <f t="shared" si="149"/>
        <v>n/a</v>
      </c>
      <c r="AQ182" s="710">
        <f t="shared" si="124"/>
        <v>-100</v>
      </c>
      <c r="AR182" s="710">
        <f t="shared" si="125"/>
        <v>0</v>
      </c>
      <c r="AS182" s="710">
        <f t="shared" si="126"/>
        <v>0</v>
      </c>
      <c r="AT182" s="710">
        <f t="shared" si="152"/>
        <v>0</v>
      </c>
      <c r="AU182" s="710">
        <f t="shared" si="153"/>
        <v>-55.555555555555557</v>
      </c>
      <c r="AV182" s="710">
        <f t="shared" si="154"/>
        <v>-43.749999999999986</v>
      </c>
      <c r="AW182" s="710">
        <f t="shared" si="155"/>
        <v>19.999999999999996</v>
      </c>
      <c r="AX182" s="710">
        <f t="shared" si="156"/>
        <v>48.148148148148138</v>
      </c>
      <c r="AY182" s="710">
        <f t="shared" si="157"/>
        <v>40.625000000000021</v>
      </c>
      <c r="AZ182" s="710">
        <f t="shared" si="158"/>
        <v>71.428571428571402</v>
      </c>
      <c r="BA182" s="710">
        <f t="shared" si="159"/>
        <v>27.272727272727295</v>
      </c>
      <c r="BB182" s="710">
        <f t="shared" si="160"/>
        <v>64.917541229385307</v>
      </c>
      <c r="BC182" s="710">
        <f t="shared" si="161"/>
        <v>25.140712945590991</v>
      </c>
      <c r="BD182" s="710">
        <f t="shared" si="151"/>
        <v>33.25</v>
      </c>
      <c r="BE182" s="710">
        <f t="shared" si="127"/>
        <v>14.131013871334815</v>
      </c>
      <c r="BF182" s="175">
        <f t="shared" si="128"/>
        <v>36.790926804870644</v>
      </c>
    </row>
    <row r="183" spans="1:58" ht="11.25" customHeight="1" x14ac:dyDescent="0.25">
      <c r="A183" s="52" t="s">
        <v>2034</v>
      </c>
      <c r="B183" s="28" t="s">
        <v>2035</v>
      </c>
      <c r="C183" s="414">
        <v>1.05</v>
      </c>
      <c r="D183" s="414">
        <v>0.93640400000000001</v>
      </c>
      <c r="E183" s="414">
        <v>0.84806399999999993</v>
      </c>
      <c r="F183" s="414">
        <v>0.71555400000000002</v>
      </c>
      <c r="G183" s="414">
        <v>0.62721399999999994</v>
      </c>
      <c r="H183" s="414">
        <v>0.59187800000000002</v>
      </c>
      <c r="I183" s="351">
        <v>0.54770799999999997</v>
      </c>
      <c r="J183" s="356">
        <v>0.48145300000000002</v>
      </c>
      <c r="K183" s="359">
        <v>0.43190490902198636</v>
      </c>
      <c r="L183" s="359">
        <v>0.32202910386656558</v>
      </c>
      <c r="M183" s="359">
        <v>0.1650330507960576</v>
      </c>
      <c r="N183" s="378">
        <v>5.0767035633055353E-2</v>
      </c>
      <c r="O183" s="654">
        <v>0</v>
      </c>
      <c r="P183" s="359">
        <v>5.0767035633055353E-2</v>
      </c>
      <c r="Q183" s="355">
        <v>4.3151980288097046E-2</v>
      </c>
      <c r="R183" s="654">
        <v>0</v>
      </c>
      <c r="S183" s="369">
        <v>4.0613628506444274E-2</v>
      </c>
      <c r="T183" s="786">
        <v>3.0460221379833206E-2</v>
      </c>
      <c r="U183" s="361">
        <v>3.0460221379833206E-2</v>
      </c>
      <c r="V183" s="361">
        <v>2.5383517816527677E-2</v>
      </c>
      <c r="W183" s="361">
        <v>2.0306814253222137E-2</v>
      </c>
      <c r="X183" s="361">
        <v>1.650933282789992E-2</v>
      </c>
      <c r="Y183" s="361">
        <v>1.3970981046247156E-2</v>
      </c>
      <c r="Z183" s="361">
        <v>1.2698456406368462E-2</v>
      </c>
      <c r="AA183" s="361">
        <v>1.0789669446550416E-2</v>
      </c>
      <c r="AB183" s="361">
        <v>1.0153407126611069E-2</v>
      </c>
      <c r="AC183" s="361">
        <v>8.244620166793025E-3</v>
      </c>
      <c r="AD183" s="361">
        <v>7.6083578468536771E-3</v>
      </c>
      <c r="AE183" s="417">
        <f t="shared" si="112"/>
        <v>7.0891273434420023</v>
      </c>
      <c r="AF183" s="710">
        <f t="shared" si="140"/>
        <v>12.13108871811739</v>
      </c>
      <c r="AG183" s="710">
        <f t="shared" si="141"/>
        <v>10.416666666666675</v>
      </c>
      <c r="AH183" s="710">
        <f t="shared" si="142"/>
        <v>18.518518518518512</v>
      </c>
      <c r="AI183" s="710">
        <f t="shared" si="143"/>
        <v>14.084507042253547</v>
      </c>
      <c r="AJ183" s="710">
        <f t="shared" si="144"/>
        <v>5.9701492537313383</v>
      </c>
      <c r="AK183" s="710">
        <f t="shared" si="145"/>
        <v>8.064516129032274</v>
      </c>
      <c r="AL183" s="710">
        <f t="shared" si="146"/>
        <v>13.761467889908241</v>
      </c>
      <c r="AM183" s="710">
        <f t="shared" si="147"/>
        <v>11.471990695871304</v>
      </c>
      <c r="AN183" s="710">
        <f t="shared" si="148"/>
        <v>34.119836945218587</v>
      </c>
      <c r="AO183" s="710">
        <f t="shared" si="150"/>
        <v>95.13006777322353</v>
      </c>
      <c r="AP183" s="710">
        <f t="shared" si="149"/>
        <v>225.07915567282311</v>
      </c>
      <c r="AQ183" s="710">
        <f t="shared" si="124"/>
        <v>0</v>
      </c>
      <c r="AR183" s="710">
        <f t="shared" si="125"/>
        <v>17.647058823529417</v>
      </c>
      <c r="AS183" s="710">
        <f t="shared" si="126"/>
        <v>6.25</v>
      </c>
      <c r="AT183" s="710">
        <f t="shared" si="152"/>
        <v>33.333333333333329</v>
      </c>
      <c r="AU183" s="710">
        <f t="shared" si="153"/>
        <v>0</v>
      </c>
      <c r="AV183" s="710">
        <f t="shared" si="154"/>
        <v>19.999999999999972</v>
      </c>
      <c r="AW183" s="710">
        <f t="shared" si="155"/>
        <v>25.000000000000021</v>
      </c>
      <c r="AX183" s="710">
        <f t="shared" si="156"/>
        <v>23.002028397565955</v>
      </c>
      <c r="AY183" s="710">
        <f t="shared" si="157"/>
        <v>18.168744007670167</v>
      </c>
      <c r="AZ183" s="710">
        <f t="shared" si="158"/>
        <v>10.021097046413496</v>
      </c>
      <c r="BA183" s="710">
        <f t="shared" si="159"/>
        <v>17.690875232774683</v>
      </c>
      <c r="BB183" s="710">
        <f t="shared" si="160"/>
        <v>6.2664907651714952</v>
      </c>
      <c r="BC183" s="710">
        <f t="shared" si="161"/>
        <v>23.151909017059303</v>
      </c>
      <c r="BD183" s="710">
        <f t="shared" si="151"/>
        <v>8.3626760563380245</v>
      </c>
      <c r="BE183" s="710">
        <f t="shared" si="127"/>
        <v>26.305687119408816</v>
      </c>
      <c r="BF183" s="175">
        <f t="shared" si="128"/>
        <v>45.27592502189529</v>
      </c>
    </row>
    <row r="184" spans="1:58" ht="11.25" customHeight="1" x14ac:dyDescent="0.25">
      <c r="A184" s="80" t="s">
        <v>1044</v>
      </c>
      <c r="B184" s="48" t="s">
        <v>1045</v>
      </c>
      <c r="C184" s="414">
        <v>4.3150000000000004</v>
      </c>
      <c r="D184" s="414">
        <v>4.125</v>
      </c>
      <c r="E184" s="414">
        <v>3.93</v>
      </c>
      <c r="F184" s="414">
        <v>3.72</v>
      </c>
      <c r="G184" s="414">
        <v>3.58</v>
      </c>
      <c r="H184" s="414">
        <v>3.36</v>
      </c>
      <c r="I184" s="351">
        <v>3.0350000000000001</v>
      </c>
      <c r="J184" s="347">
        <v>2.79</v>
      </c>
      <c r="K184" s="344">
        <v>2.4849999999999999</v>
      </c>
      <c r="L184" s="344">
        <v>2.16</v>
      </c>
      <c r="M184" s="344">
        <v>1.8049999999999999</v>
      </c>
      <c r="N184" s="344">
        <v>1.409</v>
      </c>
      <c r="O184" s="644"/>
      <c r="P184" s="345">
        <v>0</v>
      </c>
      <c r="Q184" s="346">
        <v>0</v>
      </c>
      <c r="R184" s="644"/>
      <c r="S184" s="376">
        <v>0</v>
      </c>
      <c r="T184" s="376">
        <v>0</v>
      </c>
      <c r="U184" s="348">
        <v>0</v>
      </c>
      <c r="V184" s="348">
        <v>0</v>
      </c>
      <c r="W184" s="348">
        <v>0</v>
      </c>
      <c r="X184" s="348">
        <v>0</v>
      </c>
      <c r="Y184" s="348">
        <v>0</v>
      </c>
      <c r="Z184" s="348">
        <v>0</v>
      </c>
      <c r="AA184" s="348">
        <v>0</v>
      </c>
      <c r="AB184" s="348">
        <v>0</v>
      </c>
      <c r="AC184" s="348">
        <v>0</v>
      </c>
      <c r="AD184" s="348">
        <v>0</v>
      </c>
      <c r="AE184" s="417">
        <f t="shared" si="112"/>
        <v>36.713999999999999</v>
      </c>
      <c r="AF184" s="710">
        <f t="shared" si="140"/>
        <v>4.6060606060606135</v>
      </c>
      <c r="AG184" s="710">
        <f t="shared" si="141"/>
        <v>4.961832061068705</v>
      </c>
      <c r="AH184" s="710">
        <f t="shared" si="142"/>
        <v>5.6451612903225756</v>
      </c>
      <c r="AI184" s="710">
        <f t="shared" si="143"/>
        <v>3.9106145251396773</v>
      </c>
      <c r="AJ184" s="710">
        <f t="shared" si="144"/>
        <v>6.5476190476190466</v>
      </c>
      <c r="AK184" s="710">
        <f t="shared" si="145"/>
        <v>10.708401976935743</v>
      </c>
      <c r="AL184" s="710">
        <f t="shared" si="146"/>
        <v>8.7813620071684575</v>
      </c>
      <c r="AM184" s="710">
        <f t="shared" si="147"/>
        <v>12.273641851106643</v>
      </c>
      <c r="AN184" s="710">
        <f t="shared" si="148"/>
        <v>15.04629629629628</v>
      </c>
      <c r="AO184" s="710">
        <f t="shared" si="150"/>
        <v>19.667590027700843</v>
      </c>
      <c r="AP184" s="710">
        <f t="shared" si="149"/>
        <v>28.105039034776436</v>
      </c>
      <c r="AQ184" s="710" t="str">
        <f t="shared" si="124"/>
        <v>n/a</v>
      </c>
      <c r="AR184" s="710" t="str">
        <f t="shared" si="125"/>
        <v>n/a</v>
      </c>
      <c r="AS184" s="710" t="str">
        <f t="shared" si="126"/>
        <v>n/a</v>
      </c>
      <c r="AT184" s="710" t="str">
        <f t="shared" si="152"/>
        <v>n/a</v>
      </c>
      <c r="AU184" s="710" t="str">
        <f t="shared" si="153"/>
        <v>n/a</v>
      </c>
      <c r="AV184" s="710" t="str">
        <f t="shared" si="154"/>
        <v>n/a</v>
      </c>
      <c r="AW184" s="710" t="str">
        <f t="shared" si="155"/>
        <v>n/a</v>
      </c>
      <c r="AX184" s="710" t="str">
        <f t="shared" si="156"/>
        <v>n/a</v>
      </c>
      <c r="AY184" s="710" t="str">
        <f t="shared" si="157"/>
        <v>n/a</v>
      </c>
      <c r="AZ184" s="710" t="str">
        <f t="shared" si="158"/>
        <v>n/a</v>
      </c>
      <c r="BA184" s="710" t="str">
        <f t="shared" si="159"/>
        <v>n/a</v>
      </c>
      <c r="BB184" s="710" t="str">
        <f t="shared" si="160"/>
        <v>n/a</v>
      </c>
      <c r="BC184" s="710" t="str">
        <f t="shared" si="161"/>
        <v>n/a</v>
      </c>
      <c r="BD184" s="710" t="str">
        <f t="shared" si="151"/>
        <v>n/a</v>
      </c>
      <c r="BE184" s="710">
        <f t="shared" si="127"/>
        <v>10.932147156745001</v>
      </c>
      <c r="BF184" s="175">
        <f t="shared" si="128"/>
        <v>7.5283478108112414</v>
      </c>
    </row>
    <row r="185" spans="1:58" ht="11.25" customHeight="1" x14ac:dyDescent="0.25">
      <c r="A185" s="52" t="s">
        <v>3431</v>
      </c>
      <c r="B185" s="28" t="s">
        <v>3432</v>
      </c>
      <c r="C185" s="414">
        <v>4.4000000000000004</v>
      </c>
      <c r="D185" s="414">
        <v>4</v>
      </c>
      <c r="E185" s="414">
        <v>1.95</v>
      </c>
      <c r="F185" s="414">
        <v>1.6</v>
      </c>
      <c r="G185" s="414">
        <v>1.25</v>
      </c>
      <c r="H185" s="414">
        <v>1.1000000000000001</v>
      </c>
      <c r="I185" s="351">
        <v>0.9</v>
      </c>
      <c r="J185" s="351">
        <v>0.68</v>
      </c>
      <c r="K185" s="351">
        <v>0.60499999999999998</v>
      </c>
      <c r="L185" s="351">
        <v>0.55000000000000004</v>
      </c>
      <c r="M185" s="351">
        <v>0.5</v>
      </c>
      <c r="N185" s="351">
        <v>0.5</v>
      </c>
      <c r="O185" s="351"/>
      <c r="P185" s="351">
        <v>0.5</v>
      </c>
      <c r="Q185" s="418">
        <v>0</v>
      </c>
      <c r="R185" s="604"/>
      <c r="S185" s="415">
        <v>0</v>
      </c>
      <c r="T185" s="415">
        <v>0</v>
      </c>
      <c r="U185" s="416">
        <v>0</v>
      </c>
      <c r="V185" s="416">
        <v>0</v>
      </c>
      <c r="W185" s="416">
        <v>0</v>
      </c>
      <c r="X185" s="416">
        <v>0</v>
      </c>
      <c r="Y185" s="416">
        <v>0</v>
      </c>
      <c r="Z185" s="416">
        <v>0</v>
      </c>
      <c r="AA185" s="416">
        <v>0</v>
      </c>
      <c r="AB185" s="416">
        <v>0</v>
      </c>
      <c r="AC185" s="416">
        <v>0</v>
      </c>
      <c r="AD185" s="416">
        <v>0</v>
      </c>
      <c r="AE185" s="417">
        <f t="shared" si="112"/>
        <v>18.535</v>
      </c>
      <c r="AF185" s="710">
        <f t="shared" si="140"/>
        <v>10.000000000000009</v>
      </c>
      <c r="AG185" s="710">
        <f t="shared" si="141"/>
        <v>105.12820512820515</v>
      </c>
      <c r="AH185" s="710">
        <f t="shared" si="142"/>
        <v>21.875</v>
      </c>
      <c r="AI185" s="710">
        <f t="shared" si="143"/>
        <v>28.000000000000004</v>
      </c>
      <c r="AJ185" s="710">
        <f t="shared" si="144"/>
        <v>13.636363636363624</v>
      </c>
      <c r="AK185" s="710">
        <f t="shared" si="145"/>
        <v>22.222222222222232</v>
      </c>
      <c r="AL185" s="710">
        <f t="shared" si="146"/>
        <v>32.352941176470587</v>
      </c>
      <c r="AM185" s="710">
        <f t="shared" si="147"/>
        <v>12.396694214876035</v>
      </c>
      <c r="AN185" s="710">
        <f t="shared" si="148"/>
        <v>9.9999999999999858</v>
      </c>
      <c r="AO185" s="710">
        <f t="shared" si="150"/>
        <v>10.000000000000009</v>
      </c>
      <c r="AP185" s="710">
        <f t="shared" si="149"/>
        <v>0</v>
      </c>
      <c r="AQ185" s="710">
        <f t="shared" si="124"/>
        <v>0</v>
      </c>
      <c r="AR185" s="710" t="str">
        <f t="shared" si="125"/>
        <v>n/a</v>
      </c>
      <c r="AS185" s="710" t="str">
        <f t="shared" si="126"/>
        <v>n/a</v>
      </c>
      <c r="AT185" s="710" t="str">
        <f t="shared" si="152"/>
        <v>n/a</v>
      </c>
      <c r="AU185" s="710" t="str">
        <f t="shared" si="153"/>
        <v>n/a</v>
      </c>
      <c r="AV185" s="710" t="str">
        <f t="shared" si="154"/>
        <v>n/a</v>
      </c>
      <c r="AW185" s="710" t="str">
        <f t="shared" si="155"/>
        <v>n/a</v>
      </c>
      <c r="AX185" s="710" t="str">
        <f t="shared" si="156"/>
        <v>n/a</v>
      </c>
      <c r="AY185" s="710" t="str">
        <f t="shared" si="157"/>
        <v>n/a</v>
      </c>
      <c r="AZ185" s="710" t="str">
        <f t="shared" si="158"/>
        <v>n/a</v>
      </c>
      <c r="BA185" s="710" t="str">
        <f t="shared" si="159"/>
        <v>n/a</v>
      </c>
      <c r="BB185" s="710" t="str">
        <f t="shared" si="160"/>
        <v>n/a</v>
      </c>
      <c r="BC185" s="710" t="str">
        <f t="shared" si="161"/>
        <v>n/a</v>
      </c>
      <c r="BD185" s="710" t="str">
        <f t="shared" si="151"/>
        <v>n/a</v>
      </c>
      <c r="BE185" s="710">
        <f t="shared" si="127"/>
        <v>22.13428553151147</v>
      </c>
      <c r="BF185" s="175">
        <f t="shared" si="128"/>
        <v>27.986205027955727</v>
      </c>
    </row>
    <row r="186" spans="1:58" ht="11.25" customHeight="1" x14ac:dyDescent="0.25">
      <c r="A186" s="382" t="s">
        <v>3621</v>
      </c>
      <c r="B186" s="48" t="s">
        <v>3252</v>
      </c>
      <c r="C186" s="414">
        <v>1.23</v>
      </c>
      <c r="D186" s="414">
        <v>1.1100000000000001</v>
      </c>
      <c r="E186" s="414">
        <v>1.02</v>
      </c>
      <c r="F186" s="414">
        <v>0.91</v>
      </c>
      <c r="G186" s="414">
        <v>0.88</v>
      </c>
      <c r="H186" s="414">
        <v>0.79</v>
      </c>
      <c r="I186" s="351">
        <v>0.67</v>
      </c>
      <c r="J186" s="351">
        <v>0.57999999999999996</v>
      </c>
      <c r="K186" s="351">
        <v>0.5</v>
      </c>
      <c r="L186" s="351">
        <v>0.42</v>
      </c>
      <c r="M186" s="351">
        <v>0.1</v>
      </c>
      <c r="N186" s="352">
        <v>0</v>
      </c>
      <c r="O186" s="351"/>
      <c r="P186" s="352">
        <v>0</v>
      </c>
      <c r="Q186" s="418">
        <v>0</v>
      </c>
      <c r="R186" s="351"/>
      <c r="S186" s="375">
        <v>0</v>
      </c>
      <c r="T186" s="375">
        <v>0</v>
      </c>
      <c r="U186" s="374">
        <v>0</v>
      </c>
      <c r="V186" s="374">
        <v>0</v>
      </c>
      <c r="W186" s="374">
        <v>0</v>
      </c>
      <c r="X186" s="374">
        <v>0</v>
      </c>
      <c r="Y186" s="374">
        <v>0</v>
      </c>
      <c r="Z186" s="374">
        <v>0</v>
      </c>
      <c r="AA186" s="374">
        <v>0</v>
      </c>
      <c r="AB186" s="374">
        <v>0</v>
      </c>
      <c r="AC186" s="374">
        <v>0</v>
      </c>
      <c r="AD186" s="374">
        <v>0</v>
      </c>
      <c r="AE186" s="417">
        <f t="shared" si="112"/>
        <v>8.2099999999999991</v>
      </c>
      <c r="AF186" s="710">
        <f t="shared" si="140"/>
        <v>10.810810810810789</v>
      </c>
      <c r="AG186" s="710">
        <f t="shared" si="141"/>
        <v>8.8235294117647189</v>
      </c>
      <c r="AH186" s="710">
        <f t="shared" si="142"/>
        <v>12.087912087912089</v>
      </c>
      <c r="AI186" s="710">
        <f t="shared" si="143"/>
        <v>3.4090909090909172</v>
      </c>
      <c r="AJ186" s="710">
        <f t="shared" si="144"/>
        <v>11.392405063291132</v>
      </c>
      <c r="AK186" s="710">
        <f t="shared" si="145"/>
        <v>17.910447761194035</v>
      </c>
      <c r="AL186" s="710">
        <f t="shared" si="146"/>
        <v>15.517241379310365</v>
      </c>
      <c r="AM186" s="710">
        <f t="shared" si="147"/>
        <v>15.999999999999993</v>
      </c>
      <c r="AN186" s="710">
        <f t="shared" si="148"/>
        <v>19.047619047619047</v>
      </c>
      <c r="AO186" s="710">
        <f t="shared" si="150"/>
        <v>319.99999999999994</v>
      </c>
      <c r="AP186" s="710" t="str">
        <f t="shared" si="149"/>
        <v>n/a</v>
      </c>
      <c r="AQ186" s="710" t="str">
        <f t="shared" si="124"/>
        <v>n/a</v>
      </c>
      <c r="AR186" s="710" t="str">
        <f t="shared" si="125"/>
        <v>n/a</v>
      </c>
      <c r="AS186" s="710" t="str">
        <f t="shared" si="126"/>
        <v>n/a</v>
      </c>
      <c r="AT186" s="710" t="str">
        <f t="shared" si="152"/>
        <v>n/a</v>
      </c>
      <c r="AU186" s="710" t="str">
        <f t="shared" si="153"/>
        <v>n/a</v>
      </c>
      <c r="AV186" s="710" t="str">
        <f t="shared" si="154"/>
        <v>n/a</v>
      </c>
      <c r="AW186" s="710" t="str">
        <f t="shared" si="155"/>
        <v>n/a</v>
      </c>
      <c r="AX186" s="710" t="str">
        <f t="shared" si="156"/>
        <v>n/a</v>
      </c>
      <c r="AY186" s="710" t="str">
        <f t="shared" si="157"/>
        <v>n/a</v>
      </c>
      <c r="AZ186" s="710" t="str">
        <f t="shared" si="158"/>
        <v>n/a</v>
      </c>
      <c r="BA186" s="710" t="str">
        <f t="shared" si="159"/>
        <v>n/a</v>
      </c>
      <c r="BB186" s="710" t="str">
        <f t="shared" si="160"/>
        <v>n/a</v>
      </c>
      <c r="BC186" s="710" t="str">
        <f t="shared" si="161"/>
        <v>n/a</v>
      </c>
      <c r="BD186" s="710" t="str">
        <f t="shared" si="151"/>
        <v>n/a</v>
      </c>
      <c r="BE186" s="710">
        <f t="shared" si="127"/>
        <v>43.499905647099304</v>
      </c>
      <c r="BF186" s="175">
        <f t="shared" si="128"/>
        <v>97.262655567062367</v>
      </c>
    </row>
    <row r="187" spans="1:58" ht="11.25" customHeight="1" x14ac:dyDescent="0.25">
      <c r="A187" s="29" t="s">
        <v>207</v>
      </c>
      <c r="B187" s="17" t="s">
        <v>208</v>
      </c>
      <c r="C187" s="414">
        <v>2.0499999999999998</v>
      </c>
      <c r="D187" s="414">
        <v>2.0299999999999998</v>
      </c>
      <c r="E187" s="414">
        <v>2.0099999999999998</v>
      </c>
      <c r="F187" s="414">
        <v>1.99</v>
      </c>
      <c r="G187" s="414">
        <v>1.97</v>
      </c>
      <c r="H187" s="414">
        <v>1.94</v>
      </c>
      <c r="I187" s="351">
        <v>1.9</v>
      </c>
      <c r="J187" s="419">
        <v>1.8199999999999998</v>
      </c>
      <c r="K187" s="414">
        <v>1.72</v>
      </c>
      <c r="L187" s="414">
        <v>1.64</v>
      </c>
      <c r="M187" s="414">
        <v>1.55</v>
      </c>
      <c r="N187" s="414">
        <v>1.211185</v>
      </c>
      <c r="O187" s="604"/>
      <c r="P187" s="414">
        <v>1.1109490000000002</v>
      </c>
      <c r="Q187" s="350">
        <v>0.98565400000000003</v>
      </c>
      <c r="R187" s="604"/>
      <c r="S187" s="357">
        <v>0.89377100000000009</v>
      </c>
      <c r="T187" s="357">
        <v>0.85200600000000004</v>
      </c>
      <c r="U187" s="420">
        <v>0.75177000000000005</v>
      </c>
      <c r="V187" s="420">
        <v>0.643181</v>
      </c>
      <c r="W187" s="420">
        <v>0.59306300000000001</v>
      </c>
      <c r="X187" s="420">
        <v>0.55129800000000007</v>
      </c>
      <c r="Y187" s="420">
        <v>0.50953300000000001</v>
      </c>
      <c r="Z187" s="420">
        <v>0.47612099999999996</v>
      </c>
      <c r="AA187" s="416">
        <v>0.45106200000000007</v>
      </c>
      <c r="AB187" s="420">
        <v>0.43435600000000002</v>
      </c>
      <c r="AC187" s="420">
        <v>0.40094400000000002</v>
      </c>
      <c r="AD187" s="420">
        <v>0.36753200000000003</v>
      </c>
      <c r="AE187" s="417">
        <f t="shared" si="112"/>
        <v>30.852425000000004</v>
      </c>
      <c r="AF187" s="710">
        <f t="shared" si="140"/>
        <v>0.98522167487684609</v>
      </c>
      <c r="AG187" s="710">
        <f t="shared" si="141"/>
        <v>0.99502487562188602</v>
      </c>
      <c r="AH187" s="710">
        <f t="shared" si="142"/>
        <v>1.0050251256281229</v>
      </c>
      <c r="AI187" s="710">
        <f t="shared" si="143"/>
        <v>1.0152284263959421</v>
      </c>
      <c r="AJ187" s="710">
        <f t="shared" si="144"/>
        <v>1.5463917525773141</v>
      </c>
      <c r="AK187" s="710">
        <f t="shared" si="145"/>
        <v>2.1052631578947434</v>
      </c>
      <c r="AL187" s="710">
        <f t="shared" si="146"/>
        <v>4.3956043956044022</v>
      </c>
      <c r="AM187" s="710">
        <f t="shared" si="147"/>
        <v>5.8139534883720811</v>
      </c>
      <c r="AN187" s="710">
        <f t="shared" si="148"/>
        <v>4.8780487804878092</v>
      </c>
      <c r="AO187" s="710">
        <f t="shared" si="150"/>
        <v>5.8064516129032073</v>
      </c>
      <c r="AP187" s="710">
        <f t="shared" si="149"/>
        <v>27.973843797603195</v>
      </c>
      <c r="AQ187" s="710">
        <f t="shared" si="124"/>
        <v>9.0225563909774209</v>
      </c>
      <c r="AR187" s="710">
        <f t="shared" si="125"/>
        <v>12.711864406779672</v>
      </c>
      <c r="AS187" s="710">
        <f t="shared" si="126"/>
        <v>10.280373831775691</v>
      </c>
      <c r="AT187" s="710">
        <f t="shared" si="152"/>
        <v>4.9019607843137303</v>
      </c>
      <c r="AU187" s="710">
        <f t="shared" si="153"/>
        <v>13.33333333333333</v>
      </c>
      <c r="AV187" s="710">
        <f t="shared" si="154"/>
        <v>16.883116883116898</v>
      </c>
      <c r="AW187" s="710">
        <f t="shared" si="155"/>
        <v>8.4507042253521014</v>
      </c>
      <c r="AX187" s="710">
        <f t="shared" si="156"/>
        <v>7.575757575757569</v>
      </c>
      <c r="AY187" s="710">
        <f t="shared" si="157"/>
        <v>8.196721311475418</v>
      </c>
      <c r="AZ187" s="710">
        <f t="shared" si="158"/>
        <v>7.0175438596491446</v>
      </c>
      <c r="BA187" s="710">
        <f t="shared" si="159"/>
        <v>5.5555555555555358</v>
      </c>
      <c r="BB187" s="710">
        <f t="shared" si="160"/>
        <v>3.8461538461538547</v>
      </c>
      <c r="BC187" s="710">
        <f t="shared" si="161"/>
        <v>8.333333333333325</v>
      </c>
      <c r="BD187" s="710">
        <f t="shared" si="151"/>
        <v>9.0909090909090828</v>
      </c>
      <c r="BE187" s="710">
        <f t="shared" si="127"/>
        <v>7.268797660657933</v>
      </c>
      <c r="BF187" s="175">
        <f t="shared" si="128"/>
        <v>5.9917464806283558</v>
      </c>
    </row>
    <row r="188" spans="1:58" ht="11.25" customHeight="1" x14ac:dyDescent="0.25">
      <c r="A188" s="777" t="s">
        <v>850</v>
      </c>
      <c r="B188" s="17" t="s">
        <v>851</v>
      </c>
      <c r="C188" s="414">
        <v>1.8720000000000001</v>
      </c>
      <c r="D188" s="414">
        <v>1.7</v>
      </c>
      <c r="E188" s="414">
        <v>1.5449999999999999</v>
      </c>
      <c r="F188" s="414">
        <v>1.4075</v>
      </c>
      <c r="G188" s="414">
        <v>1.31</v>
      </c>
      <c r="H188" s="414">
        <v>1.105</v>
      </c>
      <c r="I188" s="351">
        <v>0.97</v>
      </c>
      <c r="J188" s="419">
        <v>0.85499999999999998</v>
      </c>
      <c r="K188" s="414">
        <v>0.755</v>
      </c>
      <c r="L188" s="414">
        <v>0.66500000000000004</v>
      </c>
      <c r="M188" s="414">
        <v>0.59499999999999997</v>
      </c>
      <c r="N188" s="352">
        <v>0.52</v>
      </c>
      <c r="O188" s="604"/>
      <c r="P188" s="414">
        <v>0.13</v>
      </c>
      <c r="Q188" s="418">
        <v>0</v>
      </c>
      <c r="R188" s="604"/>
      <c r="S188" s="415">
        <v>0</v>
      </c>
      <c r="T188" s="415">
        <v>0</v>
      </c>
      <c r="U188" s="416">
        <v>0</v>
      </c>
      <c r="V188" s="416">
        <v>0</v>
      </c>
      <c r="W188" s="416">
        <v>0</v>
      </c>
      <c r="X188" s="416">
        <v>0</v>
      </c>
      <c r="Y188" s="416">
        <v>0</v>
      </c>
      <c r="Z188" s="416">
        <v>0</v>
      </c>
      <c r="AA188" s="416">
        <v>0</v>
      </c>
      <c r="AB188" s="416">
        <v>0</v>
      </c>
      <c r="AC188" s="416">
        <v>0</v>
      </c>
      <c r="AD188" s="416">
        <v>0</v>
      </c>
      <c r="AE188" s="417">
        <f t="shared" si="112"/>
        <v>13.429500000000004</v>
      </c>
      <c r="AF188" s="710">
        <f t="shared" si="140"/>
        <v>10.117647058823543</v>
      </c>
      <c r="AG188" s="710">
        <f t="shared" si="141"/>
        <v>10.032362459546928</v>
      </c>
      <c r="AH188" s="710">
        <f t="shared" si="142"/>
        <v>9.7690941385435224</v>
      </c>
      <c r="AI188" s="710">
        <f t="shared" si="143"/>
        <v>7.4427480916030575</v>
      </c>
      <c r="AJ188" s="710">
        <f t="shared" si="144"/>
        <v>18.552036199095024</v>
      </c>
      <c r="AK188" s="710">
        <f t="shared" si="145"/>
        <v>13.917525773195871</v>
      </c>
      <c r="AL188" s="710">
        <f t="shared" si="146"/>
        <v>13.450292397660824</v>
      </c>
      <c r="AM188" s="710">
        <f t="shared" si="147"/>
        <v>13.245033112582782</v>
      </c>
      <c r="AN188" s="710">
        <f t="shared" si="148"/>
        <v>13.533834586466153</v>
      </c>
      <c r="AO188" s="710">
        <f t="shared" si="150"/>
        <v>11.764705882352944</v>
      </c>
      <c r="AP188" s="710">
        <f t="shared" si="149"/>
        <v>14.423076923076916</v>
      </c>
      <c r="AQ188" s="710">
        <f t="shared" si="124"/>
        <v>300</v>
      </c>
      <c r="AR188" s="710" t="str">
        <f t="shared" si="125"/>
        <v>n/a</v>
      </c>
      <c r="AS188" s="710" t="str">
        <f t="shared" si="126"/>
        <v>n/a</v>
      </c>
      <c r="AT188" s="710" t="str">
        <f t="shared" si="152"/>
        <v>n/a</v>
      </c>
      <c r="AU188" s="710" t="str">
        <f t="shared" si="153"/>
        <v>n/a</v>
      </c>
      <c r="AV188" s="710" t="str">
        <f t="shared" si="154"/>
        <v>n/a</v>
      </c>
      <c r="AW188" s="710" t="str">
        <f t="shared" si="155"/>
        <v>n/a</v>
      </c>
      <c r="AX188" s="710" t="str">
        <f t="shared" si="156"/>
        <v>n/a</v>
      </c>
      <c r="AY188" s="710" t="str">
        <f t="shared" si="157"/>
        <v>n/a</v>
      </c>
      <c r="AZ188" s="710" t="str">
        <f t="shared" si="158"/>
        <v>n/a</v>
      </c>
      <c r="BA188" s="710" t="str">
        <f t="shared" si="159"/>
        <v>n/a</v>
      </c>
      <c r="BB188" s="710" t="str">
        <f t="shared" si="160"/>
        <v>n/a</v>
      </c>
      <c r="BC188" s="710" t="str">
        <f t="shared" si="161"/>
        <v>n/a</v>
      </c>
      <c r="BD188" s="710" t="str">
        <f t="shared" si="151"/>
        <v>n/a</v>
      </c>
      <c r="BE188" s="710">
        <f t="shared" si="127"/>
        <v>36.354029718578964</v>
      </c>
      <c r="BF188" s="175">
        <f t="shared" si="128"/>
        <v>83.076237728407008</v>
      </c>
    </row>
    <row r="189" spans="1:58" ht="11.25" customHeight="1" x14ac:dyDescent="0.25">
      <c r="A189" s="72" t="s">
        <v>1054</v>
      </c>
      <c r="B189" s="17" t="s">
        <v>1055</v>
      </c>
      <c r="C189" s="414">
        <v>6.04</v>
      </c>
      <c r="D189" s="414">
        <v>4.84</v>
      </c>
      <c r="E189" s="414">
        <v>4.4000000000000004</v>
      </c>
      <c r="F189" s="414">
        <v>3.76</v>
      </c>
      <c r="G189" s="414">
        <v>3.12</v>
      </c>
      <c r="H189" s="414">
        <v>2.6</v>
      </c>
      <c r="I189" s="351">
        <v>2.2000000000000002</v>
      </c>
      <c r="J189" s="419">
        <v>1.84</v>
      </c>
      <c r="K189" s="414">
        <v>1.52</v>
      </c>
      <c r="L189" s="414">
        <v>1.24</v>
      </c>
      <c r="M189" s="414">
        <v>1</v>
      </c>
      <c r="N189" s="414">
        <v>0.8</v>
      </c>
      <c r="O189" s="604"/>
      <c r="P189" s="352">
        <v>0</v>
      </c>
      <c r="Q189" s="418">
        <v>0</v>
      </c>
      <c r="R189" s="604"/>
      <c r="S189" s="415">
        <v>0</v>
      </c>
      <c r="T189" s="415">
        <v>0</v>
      </c>
      <c r="U189" s="416">
        <v>0</v>
      </c>
      <c r="V189" s="416">
        <v>0</v>
      </c>
      <c r="W189" s="420">
        <v>0.48</v>
      </c>
      <c r="X189" s="420">
        <v>0.4</v>
      </c>
      <c r="Y189" s="420">
        <v>6.5000000000000002E-2</v>
      </c>
      <c r="Z189" s="416">
        <v>0</v>
      </c>
      <c r="AA189" s="416">
        <v>0</v>
      </c>
      <c r="AB189" s="416">
        <v>0</v>
      </c>
      <c r="AC189" s="416">
        <v>0</v>
      </c>
      <c r="AD189" s="416">
        <v>0</v>
      </c>
      <c r="AE189" s="417">
        <f t="shared" si="112"/>
        <v>34.304999999999993</v>
      </c>
      <c r="AF189" s="710">
        <f t="shared" si="140"/>
        <v>24.793388429752071</v>
      </c>
      <c r="AG189" s="710">
        <f t="shared" si="141"/>
        <v>9.9999999999999858</v>
      </c>
      <c r="AH189" s="710">
        <f t="shared" si="142"/>
        <v>17.021276595744705</v>
      </c>
      <c r="AI189" s="710">
        <f t="shared" si="143"/>
        <v>20.512820512820507</v>
      </c>
      <c r="AJ189" s="710">
        <f t="shared" si="144"/>
        <v>19.999999999999996</v>
      </c>
      <c r="AK189" s="710">
        <f t="shared" si="145"/>
        <v>18.181818181818166</v>
      </c>
      <c r="AL189" s="710">
        <f t="shared" si="146"/>
        <v>19.565217391304344</v>
      </c>
      <c r="AM189" s="710">
        <f t="shared" si="147"/>
        <v>21.052631578947366</v>
      </c>
      <c r="AN189" s="710">
        <f t="shared" si="148"/>
        <v>22.580645161290324</v>
      </c>
      <c r="AO189" s="710">
        <f t="shared" si="150"/>
        <v>24</v>
      </c>
      <c r="AP189" s="710">
        <f t="shared" si="149"/>
        <v>25</v>
      </c>
      <c r="AQ189" s="710" t="str">
        <f t="shared" si="124"/>
        <v>n/a</v>
      </c>
      <c r="AR189" s="710" t="str">
        <f t="shared" si="125"/>
        <v>n/a</v>
      </c>
      <c r="AS189" s="710" t="str">
        <f t="shared" si="126"/>
        <v>n/a</v>
      </c>
      <c r="AT189" s="710" t="str">
        <f t="shared" si="152"/>
        <v>n/a</v>
      </c>
      <c r="AU189" s="710" t="str">
        <f t="shared" si="153"/>
        <v>n/a</v>
      </c>
      <c r="AV189" s="710" t="str">
        <f t="shared" si="154"/>
        <v>n/a</v>
      </c>
      <c r="AW189" s="710">
        <f t="shared" si="155"/>
        <v>-100</v>
      </c>
      <c r="AX189" s="710">
        <f t="shared" si="156"/>
        <v>19.999999999999996</v>
      </c>
      <c r="AY189" s="710">
        <f t="shared" si="157"/>
        <v>515.38461538461547</v>
      </c>
      <c r="AZ189" s="710" t="str">
        <f t="shared" si="158"/>
        <v>n/a</v>
      </c>
      <c r="BA189" s="710" t="str">
        <f t="shared" si="159"/>
        <v>n/a</v>
      </c>
      <c r="BB189" s="710" t="str">
        <f t="shared" si="160"/>
        <v>n/a</v>
      </c>
      <c r="BC189" s="710" t="str">
        <f t="shared" si="161"/>
        <v>n/a</v>
      </c>
      <c r="BD189" s="710" t="str">
        <f t="shared" si="151"/>
        <v>n/a</v>
      </c>
      <c r="BE189" s="710">
        <f t="shared" si="127"/>
        <v>47.006600945449499</v>
      </c>
      <c r="BF189" s="175">
        <f t="shared" si="128"/>
        <v>138.61382469884703</v>
      </c>
    </row>
    <row r="190" spans="1:58" ht="11.25" customHeight="1" x14ac:dyDescent="0.25">
      <c r="A190" s="394" t="s">
        <v>5008</v>
      </c>
      <c r="B190" s="17" t="s">
        <v>2037</v>
      </c>
      <c r="C190" s="414">
        <v>5.42</v>
      </c>
      <c r="D190" s="414">
        <v>5.04</v>
      </c>
      <c r="E190" s="414">
        <v>4.62</v>
      </c>
      <c r="F190" s="414">
        <v>3.45</v>
      </c>
      <c r="G190" s="773">
        <v>1.18</v>
      </c>
      <c r="H190" s="414">
        <v>3.26</v>
      </c>
      <c r="I190" s="351">
        <v>2.76</v>
      </c>
      <c r="J190" s="351">
        <v>2.38</v>
      </c>
      <c r="K190" s="414">
        <v>2.12</v>
      </c>
      <c r="L190" s="773">
        <v>1.969936970971188</v>
      </c>
      <c r="M190" s="414">
        <v>1.969936970971188</v>
      </c>
      <c r="N190" s="414">
        <v>1.8803943813815887</v>
      </c>
      <c r="O190" s="34"/>
      <c r="P190" s="414">
        <v>1.6654921663665498</v>
      </c>
      <c r="Q190" s="350">
        <v>1.343138843843992</v>
      </c>
      <c r="R190" s="34"/>
      <c r="S190" s="373">
        <v>1.0207855213214339</v>
      </c>
      <c r="T190" s="373">
        <v>0.80588330630639493</v>
      </c>
      <c r="U190" s="420">
        <v>0.68052368088095583</v>
      </c>
      <c r="V190" s="420">
        <v>0.52830127857863673</v>
      </c>
      <c r="W190" s="420">
        <v>0.3850331352352776</v>
      </c>
      <c r="X190" s="420">
        <v>0.21490221501503867</v>
      </c>
      <c r="Y190" s="770">
        <v>7.1634071671679567E-2</v>
      </c>
      <c r="Z190" s="420">
        <v>7.1634071671679567E-2</v>
      </c>
      <c r="AA190" s="420">
        <v>5.969505972639963E-2</v>
      </c>
      <c r="AB190" s="381">
        <v>4.77560477811197E-2</v>
      </c>
      <c r="AC190" s="381">
        <v>4.77560477811197E-2</v>
      </c>
      <c r="AD190" s="381">
        <v>4.77560477811197E-2</v>
      </c>
      <c r="AE190" s="417">
        <f t="shared" si="112"/>
        <v>43.04055981728537</v>
      </c>
      <c r="AF190" s="710">
        <f t="shared" si="140"/>
        <v>7.5396825396825351</v>
      </c>
      <c r="AG190" s="710">
        <f t="shared" si="141"/>
        <v>9.0909090909090828</v>
      </c>
      <c r="AH190" s="710">
        <f t="shared" si="142"/>
        <v>33.913043478260875</v>
      </c>
      <c r="AI190" s="710">
        <f t="shared" si="143"/>
        <v>192.37288135593224</v>
      </c>
      <c r="AJ190" s="710">
        <f t="shared" si="144"/>
        <v>-63.803680981595093</v>
      </c>
      <c r="AK190" s="710">
        <f t="shared" si="145"/>
        <v>18.115942028985501</v>
      </c>
      <c r="AL190" s="710">
        <f t="shared" si="146"/>
        <v>15.966386554621836</v>
      </c>
      <c r="AM190" s="710">
        <f t="shared" si="147"/>
        <v>12.264150943396213</v>
      </c>
      <c r="AN190" s="710">
        <f t="shared" si="148"/>
        <v>7.6176563636363603</v>
      </c>
      <c r="AO190" s="710">
        <f t="shared" si="150"/>
        <v>0</v>
      </c>
      <c r="AP190" s="710">
        <f t="shared" si="149"/>
        <v>4.7619047619047672</v>
      </c>
      <c r="AQ190" s="710">
        <f t="shared" si="124"/>
        <v>12.903225806451623</v>
      </c>
      <c r="AR190" s="710">
        <f t="shared" si="125"/>
        <v>23.999999999999979</v>
      </c>
      <c r="AS190" s="710">
        <f t="shared" si="126"/>
        <v>31.578947368421062</v>
      </c>
      <c r="AT190" s="710">
        <f t="shared" si="152"/>
        <v>26.666666666666707</v>
      </c>
      <c r="AU190" s="710">
        <f t="shared" si="153"/>
        <v>18.421052631578938</v>
      </c>
      <c r="AV190" s="710">
        <f t="shared" si="154"/>
        <v>28.81355932203391</v>
      </c>
      <c r="AW190" s="710">
        <f t="shared" si="155"/>
        <v>37.209302325581397</v>
      </c>
      <c r="AX190" s="710">
        <f t="shared" si="156"/>
        <v>79.166666666666657</v>
      </c>
      <c r="AY190" s="710">
        <f t="shared" si="157"/>
        <v>199.99999999999994</v>
      </c>
      <c r="AZ190" s="710">
        <f t="shared" si="158"/>
        <v>0</v>
      </c>
      <c r="BA190" s="710">
        <f t="shared" si="159"/>
        <v>20.000000000000018</v>
      </c>
      <c r="BB190" s="710">
        <f t="shared" si="160"/>
        <v>25</v>
      </c>
      <c r="BC190" s="710">
        <f t="shared" si="161"/>
        <v>0</v>
      </c>
      <c r="BD190" s="710">
        <f t="shared" si="151"/>
        <v>0</v>
      </c>
      <c r="BE190" s="710">
        <f t="shared" si="127"/>
        <v>29.663931876925382</v>
      </c>
      <c r="BF190" s="175">
        <f t="shared" si="128"/>
        <v>55.332559131742045</v>
      </c>
    </row>
    <row r="191" spans="1:58" ht="11.25" customHeight="1" x14ac:dyDescent="0.25">
      <c r="A191" s="29" t="s">
        <v>1060</v>
      </c>
      <c r="B191" s="17" t="s">
        <v>1061</v>
      </c>
      <c r="C191" s="414">
        <v>4.08</v>
      </c>
      <c r="D191" s="414">
        <v>3.81</v>
      </c>
      <c r="E191" s="414">
        <v>3.54</v>
      </c>
      <c r="F191" s="414">
        <v>3.3</v>
      </c>
      <c r="G191" s="414">
        <v>3.0794930875576036</v>
      </c>
      <c r="H191" s="414">
        <v>2.8741935483870966</v>
      </c>
      <c r="I191" s="351">
        <v>2.6825806451612904</v>
      </c>
      <c r="J191" s="351">
        <v>2.5092165898617509</v>
      </c>
      <c r="K191" s="414">
        <v>2.3419354838709676</v>
      </c>
      <c r="L191" s="414">
        <v>2.129032258064516</v>
      </c>
      <c r="M191" s="414">
        <v>2.0187788018433177</v>
      </c>
      <c r="N191" s="414">
        <v>1.9389400921658986</v>
      </c>
      <c r="O191" s="604"/>
      <c r="P191" s="414">
        <v>1.8115783410138246</v>
      </c>
      <c r="Q191" s="350">
        <v>1.7450460829493086</v>
      </c>
      <c r="R191" s="604"/>
      <c r="S191" s="357">
        <v>1.6347926267281105</v>
      </c>
      <c r="T191" s="415">
        <v>1.6119815668202764</v>
      </c>
      <c r="U191" s="416">
        <v>1.6119815668202764</v>
      </c>
      <c r="V191" s="420">
        <v>1.6119815668202764</v>
      </c>
      <c r="W191" s="416">
        <v>1.5663594470046083</v>
      </c>
      <c r="X191" s="416">
        <v>1.5663594470046083</v>
      </c>
      <c r="Y191" s="416">
        <v>1.5663594470046083</v>
      </c>
      <c r="Z191" s="416">
        <v>1.5663594470046083</v>
      </c>
      <c r="AA191" s="416">
        <v>1.5663594470046083</v>
      </c>
      <c r="AB191" s="416">
        <v>1.5663594470046083</v>
      </c>
      <c r="AC191" s="416">
        <v>1.5663594470046083</v>
      </c>
      <c r="AD191" s="416">
        <v>1.5663594470046083</v>
      </c>
      <c r="AE191" s="417">
        <f t="shared" si="112"/>
        <v>56.862407834101383</v>
      </c>
      <c r="AF191" s="710">
        <f t="shared" si="140"/>
        <v>7.0866141732283561</v>
      </c>
      <c r="AG191" s="710">
        <f t="shared" si="141"/>
        <v>7.6271186440677985</v>
      </c>
      <c r="AH191" s="710">
        <f t="shared" si="142"/>
        <v>7.2727272727272751</v>
      </c>
      <c r="AI191" s="710">
        <f t="shared" si="143"/>
        <v>7.1604938271604857</v>
      </c>
      <c r="AJ191" s="710">
        <f t="shared" si="144"/>
        <v>7.1428571428571397</v>
      </c>
      <c r="AK191" s="710">
        <f t="shared" si="145"/>
        <v>7.1428571428571397</v>
      </c>
      <c r="AL191" s="710">
        <f t="shared" si="146"/>
        <v>6.9090909090909314</v>
      </c>
      <c r="AM191" s="710">
        <f t="shared" si="147"/>
        <v>7.1428571428571397</v>
      </c>
      <c r="AN191" s="710">
        <f t="shared" si="148"/>
        <v>10.000000000000009</v>
      </c>
      <c r="AO191" s="710">
        <f t="shared" si="150"/>
        <v>5.4613935969868299</v>
      </c>
      <c r="AP191" s="710">
        <f t="shared" si="149"/>
        <v>4.1176470588235148</v>
      </c>
      <c r="AQ191" s="710">
        <f t="shared" si="124"/>
        <v>7.030430220356787</v>
      </c>
      <c r="AR191" s="710">
        <f t="shared" si="125"/>
        <v>3.8126361655773433</v>
      </c>
      <c r="AS191" s="710">
        <f t="shared" si="126"/>
        <v>6.7441860465116132</v>
      </c>
      <c r="AT191" s="710">
        <f t="shared" si="152"/>
        <v>1.4150943396226356</v>
      </c>
      <c r="AU191" s="710">
        <f t="shared" si="153"/>
        <v>0</v>
      </c>
      <c r="AV191" s="710">
        <f t="shared" si="154"/>
        <v>0</v>
      </c>
      <c r="AW191" s="710">
        <f t="shared" si="155"/>
        <v>2.9126213592232997</v>
      </c>
      <c r="AX191" s="710">
        <f t="shared" si="156"/>
        <v>0</v>
      </c>
      <c r="AY191" s="710">
        <f t="shared" si="157"/>
        <v>0</v>
      </c>
      <c r="AZ191" s="710">
        <f t="shared" si="158"/>
        <v>0</v>
      </c>
      <c r="BA191" s="710">
        <f t="shared" si="159"/>
        <v>0</v>
      </c>
      <c r="BB191" s="710">
        <f t="shared" si="160"/>
        <v>0</v>
      </c>
      <c r="BC191" s="710">
        <f t="shared" si="161"/>
        <v>0</v>
      </c>
      <c r="BD191" s="710">
        <f t="shared" si="151"/>
        <v>0</v>
      </c>
      <c r="BE191" s="710">
        <f t="shared" si="127"/>
        <v>3.9591450016779324</v>
      </c>
      <c r="BF191" s="175">
        <f t="shared" si="128"/>
        <v>3.465299335880403</v>
      </c>
    </row>
    <row r="192" spans="1:58" ht="11.25" customHeight="1" x14ac:dyDescent="0.25">
      <c r="A192" s="52" t="s">
        <v>521</v>
      </c>
      <c r="B192" s="28" t="s">
        <v>522</v>
      </c>
      <c r="C192" s="414">
        <v>4.1399999999999997</v>
      </c>
      <c r="D192" s="414">
        <v>4.0599999999999996</v>
      </c>
      <c r="E192" s="414">
        <v>3.98</v>
      </c>
      <c r="F192" s="414">
        <v>3.9</v>
      </c>
      <c r="G192" s="414">
        <v>3.82</v>
      </c>
      <c r="H192" s="414">
        <v>3.7450000000000001</v>
      </c>
      <c r="I192" s="351">
        <v>3.6360000000000001</v>
      </c>
      <c r="J192" s="365">
        <v>3.49</v>
      </c>
      <c r="K192" s="359">
        <v>3.36</v>
      </c>
      <c r="L192" s="359">
        <v>3.24</v>
      </c>
      <c r="M192" s="359">
        <v>3.15</v>
      </c>
      <c r="N192" s="359">
        <v>3.09</v>
      </c>
      <c r="O192" s="654"/>
      <c r="P192" s="359">
        <v>3.03</v>
      </c>
      <c r="Q192" s="355">
        <v>2.97</v>
      </c>
      <c r="R192" s="654"/>
      <c r="S192" s="369">
        <v>2.91</v>
      </c>
      <c r="T192" s="369">
        <v>2.82</v>
      </c>
      <c r="U192" s="361">
        <v>2.7</v>
      </c>
      <c r="V192" s="361">
        <v>2.58</v>
      </c>
      <c r="W192" s="361">
        <v>2.196558</v>
      </c>
      <c r="X192" s="361">
        <v>2.0396610000000002</v>
      </c>
      <c r="Y192" s="362">
        <v>1.9176299999999999</v>
      </c>
      <c r="Z192" s="362">
        <v>1.9176299999999999</v>
      </c>
      <c r="AA192" s="362">
        <v>1.9176299999999999</v>
      </c>
      <c r="AB192" s="362">
        <v>1.9176299999999999</v>
      </c>
      <c r="AC192" s="362">
        <v>1.9176299999999999</v>
      </c>
      <c r="AD192" s="362">
        <v>1.9176299999999999</v>
      </c>
      <c r="AE192" s="417">
        <f t="shared" si="112"/>
        <v>76.362999000000016</v>
      </c>
      <c r="AF192" s="710">
        <f t="shared" si="140"/>
        <v>1.9704433497536922</v>
      </c>
      <c r="AG192" s="710">
        <f t="shared" si="141"/>
        <v>2.0100502512562679</v>
      </c>
      <c r="AH192" s="710">
        <f t="shared" si="142"/>
        <v>2.051282051282044</v>
      </c>
      <c r="AI192" s="710">
        <f t="shared" si="143"/>
        <v>2.0942408376963373</v>
      </c>
      <c r="AJ192" s="710">
        <f t="shared" si="144"/>
        <v>2.0026702269692942</v>
      </c>
      <c r="AK192" s="710">
        <f t="shared" si="145"/>
        <v>2.9977997799780054</v>
      </c>
      <c r="AL192" s="710">
        <f t="shared" si="146"/>
        <v>4.183381088825211</v>
      </c>
      <c r="AM192" s="710">
        <f t="shared" si="147"/>
        <v>3.8690476190476275</v>
      </c>
      <c r="AN192" s="710">
        <f t="shared" si="148"/>
        <v>3.7037037037036979</v>
      </c>
      <c r="AO192" s="710">
        <f t="shared" si="150"/>
        <v>2.8571428571428692</v>
      </c>
      <c r="AP192" s="710">
        <f t="shared" si="149"/>
        <v>1.9417475728155331</v>
      </c>
      <c r="AQ192" s="710">
        <f t="shared" si="124"/>
        <v>1.980198019801982</v>
      </c>
      <c r="AR192" s="710">
        <f t="shared" si="125"/>
        <v>2.020202020202011</v>
      </c>
      <c r="AS192" s="710">
        <f t="shared" si="126"/>
        <v>2.0618556701030855</v>
      </c>
      <c r="AT192" s="710">
        <f t="shared" si="152"/>
        <v>3.1914893617021489</v>
      </c>
      <c r="AU192" s="710">
        <f t="shared" si="153"/>
        <v>4.4444444444444287</v>
      </c>
      <c r="AV192" s="710">
        <f t="shared" si="154"/>
        <v>4.6511627906976827</v>
      </c>
      <c r="AW192" s="710">
        <f t="shared" si="155"/>
        <v>17.456493295419474</v>
      </c>
      <c r="AX192" s="710">
        <f t="shared" si="156"/>
        <v>7.6923076923076872</v>
      </c>
      <c r="AY192" s="710">
        <f t="shared" si="157"/>
        <v>6.3636363636363713</v>
      </c>
      <c r="AZ192" s="710">
        <f t="shared" si="158"/>
        <v>0</v>
      </c>
      <c r="BA192" s="710">
        <f t="shared" si="159"/>
        <v>0</v>
      </c>
      <c r="BB192" s="710">
        <f t="shared" si="160"/>
        <v>0</v>
      </c>
      <c r="BC192" s="710">
        <f t="shared" si="161"/>
        <v>0</v>
      </c>
      <c r="BD192" s="710">
        <f t="shared" si="151"/>
        <v>0</v>
      </c>
      <c r="BE192" s="710">
        <f t="shared" si="127"/>
        <v>3.181731959871418</v>
      </c>
      <c r="BF192" s="175">
        <f t="shared" si="128"/>
        <v>3.5518313493717022</v>
      </c>
    </row>
    <row r="193" spans="1:58" ht="11.25" customHeight="1" x14ac:dyDescent="0.25">
      <c r="A193" s="394" t="s">
        <v>4984</v>
      </c>
      <c r="B193" s="17" t="s">
        <v>2051</v>
      </c>
      <c r="C193" s="414">
        <v>0.88</v>
      </c>
      <c r="D193" s="414">
        <v>0.8</v>
      </c>
      <c r="E193" s="414">
        <v>0.68</v>
      </c>
      <c r="F193" s="414">
        <v>0.44</v>
      </c>
      <c r="G193" s="414">
        <v>0.42000000000000004</v>
      </c>
      <c r="H193" s="414">
        <v>0.35000000000000003</v>
      </c>
      <c r="I193" s="351">
        <v>0.3</v>
      </c>
      <c r="J193" s="367">
        <v>0.24</v>
      </c>
      <c r="K193" s="380">
        <v>0.42</v>
      </c>
      <c r="L193" s="414">
        <v>0.96</v>
      </c>
      <c r="M193" s="414">
        <v>0.94</v>
      </c>
      <c r="N193" s="414">
        <v>0.8600000000000001</v>
      </c>
      <c r="O193" s="34"/>
      <c r="P193" s="414">
        <v>0.8</v>
      </c>
      <c r="Q193" s="350">
        <v>0.67</v>
      </c>
      <c r="R193" s="34"/>
      <c r="S193" s="672">
        <v>0.64</v>
      </c>
      <c r="T193" s="672">
        <v>0.64</v>
      </c>
      <c r="U193" s="420">
        <v>0.64</v>
      </c>
      <c r="V193" s="420">
        <v>0.56000000000000005</v>
      </c>
      <c r="W193" s="420">
        <v>0.45</v>
      </c>
      <c r="X193" s="420">
        <v>0.3</v>
      </c>
      <c r="Y193" s="420">
        <v>0.2</v>
      </c>
      <c r="Z193" s="416">
        <v>0.1</v>
      </c>
      <c r="AA193" s="381">
        <v>0.1</v>
      </c>
      <c r="AB193" s="381">
        <v>0.1</v>
      </c>
      <c r="AC193" s="420">
        <v>0.1</v>
      </c>
      <c r="AD193" s="420">
        <v>0.05</v>
      </c>
      <c r="AE193" s="417">
        <f t="shared" si="112"/>
        <v>12.64</v>
      </c>
      <c r="AF193" s="710">
        <f t="shared" si="140"/>
        <v>9.9999999999999858</v>
      </c>
      <c r="AG193" s="710">
        <f t="shared" si="141"/>
        <v>17.647058823529417</v>
      </c>
      <c r="AH193" s="710">
        <f t="shared" si="142"/>
        <v>54.545454545454561</v>
      </c>
      <c r="AI193" s="710">
        <f t="shared" si="143"/>
        <v>4.761904761904745</v>
      </c>
      <c r="AJ193" s="710">
        <f t="shared" si="144"/>
        <v>19.999999999999996</v>
      </c>
      <c r="AK193" s="710">
        <f t="shared" si="145"/>
        <v>16.666666666666675</v>
      </c>
      <c r="AL193" s="710">
        <f t="shared" si="146"/>
        <v>25</v>
      </c>
      <c r="AM193" s="710">
        <f t="shared" si="147"/>
        <v>-42.857142857142861</v>
      </c>
      <c r="AN193" s="710">
        <f t="shared" si="148"/>
        <v>-56.25</v>
      </c>
      <c r="AO193" s="710">
        <f t="shared" si="150"/>
        <v>2.1276595744680771</v>
      </c>
      <c r="AP193" s="710">
        <f t="shared" si="149"/>
        <v>9.302325581395321</v>
      </c>
      <c r="AQ193" s="710">
        <f t="shared" si="124"/>
        <v>7.4999999999999956</v>
      </c>
      <c r="AR193" s="710">
        <f t="shared" si="125"/>
        <v>19.402985074626855</v>
      </c>
      <c r="AS193" s="710">
        <f t="shared" si="126"/>
        <v>4.6875</v>
      </c>
      <c r="AT193" s="710">
        <f t="shared" si="152"/>
        <v>0</v>
      </c>
      <c r="AU193" s="710">
        <f t="shared" si="153"/>
        <v>0</v>
      </c>
      <c r="AV193" s="710">
        <f t="shared" si="154"/>
        <v>14.285714285714279</v>
      </c>
      <c r="AW193" s="710">
        <f t="shared" si="155"/>
        <v>24.444444444444446</v>
      </c>
      <c r="AX193" s="710">
        <f t="shared" si="156"/>
        <v>50</v>
      </c>
      <c r="AY193" s="710">
        <f t="shared" si="157"/>
        <v>49.999999999999979</v>
      </c>
      <c r="AZ193" s="710">
        <f t="shared" si="158"/>
        <v>100</v>
      </c>
      <c r="BA193" s="710">
        <f t="shared" si="159"/>
        <v>0</v>
      </c>
      <c r="BB193" s="710">
        <f t="shared" si="160"/>
        <v>0</v>
      </c>
      <c r="BC193" s="710">
        <f t="shared" si="161"/>
        <v>0</v>
      </c>
      <c r="BD193" s="710">
        <f t="shared" si="151"/>
        <v>100</v>
      </c>
      <c r="BE193" s="710">
        <f t="shared" si="127"/>
        <v>17.250582836042458</v>
      </c>
      <c r="BF193" s="175">
        <f t="shared" si="128"/>
        <v>34.533004732262391</v>
      </c>
    </row>
    <row r="194" spans="1:58" ht="11.25" customHeight="1" x14ac:dyDescent="0.25">
      <c r="A194" s="394" t="s">
        <v>4793</v>
      </c>
      <c r="B194" s="17" t="s">
        <v>4794</v>
      </c>
      <c r="C194" s="414">
        <v>1.08</v>
      </c>
      <c r="D194" s="414">
        <v>1</v>
      </c>
      <c r="E194" s="414">
        <v>0.88</v>
      </c>
      <c r="F194" s="414">
        <v>0.72</v>
      </c>
      <c r="G194" s="414">
        <v>0.64</v>
      </c>
      <c r="H194" s="414">
        <v>0.56000000000000005</v>
      </c>
      <c r="I194" s="367">
        <v>0</v>
      </c>
      <c r="J194" s="364">
        <v>0</v>
      </c>
      <c r="K194" s="380">
        <v>0</v>
      </c>
      <c r="L194" s="380">
        <v>0</v>
      </c>
      <c r="M194" s="380">
        <v>0</v>
      </c>
      <c r="N194" s="380">
        <v>0</v>
      </c>
      <c r="O194" s="749"/>
      <c r="P194" s="380">
        <v>0</v>
      </c>
      <c r="Q194" s="383">
        <v>0</v>
      </c>
      <c r="R194" s="749"/>
      <c r="S194" s="672">
        <v>0</v>
      </c>
      <c r="T194" s="672">
        <v>0</v>
      </c>
      <c r="U194" s="381">
        <v>0</v>
      </c>
      <c r="V194" s="381">
        <v>0</v>
      </c>
      <c r="W194" s="381">
        <v>0</v>
      </c>
      <c r="X194" s="381">
        <v>0</v>
      </c>
      <c r="Y194" s="381">
        <v>0</v>
      </c>
      <c r="Z194" s="381">
        <v>0</v>
      </c>
      <c r="AA194" s="381">
        <v>0</v>
      </c>
      <c r="AB194" s="381">
        <v>0</v>
      </c>
      <c r="AC194" s="381">
        <v>0</v>
      </c>
      <c r="AD194" s="381">
        <v>0</v>
      </c>
      <c r="AE194" s="417">
        <f t="shared" si="112"/>
        <v>4.879999999999999</v>
      </c>
      <c r="AF194" s="710">
        <f t="shared" si="140"/>
        <v>8.0000000000000071</v>
      </c>
      <c r="AG194" s="710">
        <f t="shared" si="141"/>
        <v>13.636363636363647</v>
      </c>
      <c r="AH194" s="710">
        <f t="shared" si="142"/>
        <v>22.222222222222232</v>
      </c>
      <c r="AI194" s="710">
        <f t="shared" si="143"/>
        <v>12.5</v>
      </c>
      <c r="AJ194" s="710">
        <f t="shared" si="144"/>
        <v>14.285714285714279</v>
      </c>
      <c r="AK194" s="710" t="str">
        <f t="shared" si="145"/>
        <v>n/a</v>
      </c>
      <c r="AL194" s="710" t="str">
        <f t="shared" si="146"/>
        <v>n/a</v>
      </c>
      <c r="AM194" s="710" t="str">
        <f t="shared" si="147"/>
        <v>n/a</v>
      </c>
      <c r="AN194" s="710" t="str">
        <f t="shared" si="148"/>
        <v>n/a</v>
      </c>
      <c r="AO194" s="710" t="str">
        <f t="shared" si="150"/>
        <v>n/a</v>
      </c>
      <c r="AP194" s="710" t="str">
        <f t="shared" si="149"/>
        <v>n/a</v>
      </c>
      <c r="AQ194" s="710" t="str">
        <f t="shared" si="124"/>
        <v>n/a</v>
      </c>
      <c r="AR194" s="710" t="str">
        <f t="shared" si="125"/>
        <v>n/a</v>
      </c>
      <c r="AS194" s="710" t="str">
        <f t="shared" si="126"/>
        <v>n/a</v>
      </c>
      <c r="AT194" s="710" t="str">
        <f t="shared" si="152"/>
        <v>n/a</v>
      </c>
      <c r="AU194" s="710" t="str">
        <f t="shared" si="153"/>
        <v>n/a</v>
      </c>
      <c r="AV194" s="710" t="str">
        <f t="shared" si="154"/>
        <v>n/a</v>
      </c>
      <c r="AW194" s="710" t="str">
        <f t="shared" si="155"/>
        <v>n/a</v>
      </c>
      <c r="AX194" s="710" t="str">
        <f t="shared" si="156"/>
        <v>n/a</v>
      </c>
      <c r="AY194" s="710" t="str">
        <f t="shared" si="157"/>
        <v>n/a</v>
      </c>
      <c r="AZ194" s="710" t="str">
        <f t="shared" si="158"/>
        <v>n/a</v>
      </c>
      <c r="BA194" s="710" t="str">
        <f t="shared" si="159"/>
        <v>n/a</v>
      </c>
      <c r="BB194" s="710" t="str">
        <f t="shared" si="160"/>
        <v>n/a</v>
      </c>
      <c r="BC194" s="710" t="str">
        <f t="shared" si="161"/>
        <v>n/a</v>
      </c>
      <c r="BD194" s="710" t="str">
        <f t="shared" si="151"/>
        <v>n/a</v>
      </c>
      <c r="BE194" s="710">
        <f t="shared" si="127"/>
        <v>14.128860028860032</v>
      </c>
      <c r="BF194" s="175">
        <f t="shared" si="128"/>
        <v>5.1474697132289178</v>
      </c>
    </row>
    <row r="195" spans="1:58" ht="11.25" customHeight="1" x14ac:dyDescent="0.25">
      <c r="A195" s="394" t="s">
        <v>4995</v>
      </c>
      <c r="B195" s="17" t="s">
        <v>4991</v>
      </c>
      <c r="C195" s="414">
        <v>0.44999999999999996</v>
      </c>
      <c r="D195" s="414">
        <v>0.41000000000000003</v>
      </c>
      <c r="E195" s="414">
        <v>0.4</v>
      </c>
      <c r="F195" s="414">
        <v>0.3</v>
      </c>
      <c r="G195" s="380">
        <v>0</v>
      </c>
      <c r="H195" s="380">
        <v>0</v>
      </c>
      <c r="I195" s="367">
        <v>0</v>
      </c>
      <c r="J195" s="364">
        <v>0</v>
      </c>
      <c r="K195" s="380">
        <v>0</v>
      </c>
      <c r="L195" s="380">
        <v>0</v>
      </c>
      <c r="M195" s="380">
        <v>0</v>
      </c>
      <c r="N195" s="380">
        <v>0</v>
      </c>
      <c r="O195" s="749"/>
      <c r="P195" s="380">
        <v>0</v>
      </c>
      <c r="Q195" s="383">
        <v>0</v>
      </c>
      <c r="R195" s="749"/>
      <c r="S195" s="672">
        <v>0</v>
      </c>
      <c r="T195" s="672">
        <v>0</v>
      </c>
      <c r="U195" s="381">
        <v>0</v>
      </c>
      <c r="V195" s="381">
        <v>0</v>
      </c>
      <c r="W195" s="381">
        <v>0</v>
      </c>
      <c r="X195" s="381">
        <v>0</v>
      </c>
      <c r="Y195" s="381">
        <v>0</v>
      </c>
      <c r="Z195" s="381">
        <v>0</v>
      </c>
      <c r="AA195" s="381">
        <v>0</v>
      </c>
      <c r="AB195" s="381">
        <v>0</v>
      </c>
      <c r="AC195" s="381">
        <v>0</v>
      </c>
      <c r="AD195" s="381">
        <v>0</v>
      </c>
      <c r="AE195" s="417">
        <f t="shared" si="112"/>
        <v>1.56</v>
      </c>
      <c r="AF195" s="710">
        <f t="shared" si="140"/>
        <v>9.7560975609755971</v>
      </c>
      <c r="AG195" s="710">
        <f t="shared" si="141"/>
        <v>2.4999999999999911</v>
      </c>
      <c r="AH195" s="710">
        <f t="shared" si="142"/>
        <v>33.33333333333335</v>
      </c>
      <c r="AI195" s="710" t="str">
        <f t="shared" si="143"/>
        <v>n/a</v>
      </c>
      <c r="AJ195" s="710" t="str">
        <f t="shared" si="144"/>
        <v>n/a</v>
      </c>
      <c r="AK195" s="710" t="str">
        <f t="shared" si="145"/>
        <v>n/a</v>
      </c>
      <c r="AL195" s="710" t="str">
        <f t="shared" si="146"/>
        <v>n/a</v>
      </c>
      <c r="AM195" s="710" t="str">
        <f t="shared" si="147"/>
        <v>n/a</v>
      </c>
      <c r="AN195" s="710" t="str">
        <f t="shared" si="148"/>
        <v>n/a</v>
      </c>
      <c r="AO195" s="710" t="str">
        <f t="shared" si="150"/>
        <v>n/a</v>
      </c>
      <c r="AP195" s="710" t="str">
        <f t="shared" si="149"/>
        <v>n/a</v>
      </c>
      <c r="AQ195" s="710" t="str">
        <f t="shared" si="124"/>
        <v>n/a</v>
      </c>
      <c r="AR195" s="710" t="str">
        <f t="shared" si="125"/>
        <v>n/a</v>
      </c>
      <c r="AS195" s="710" t="str">
        <f t="shared" si="126"/>
        <v>n/a</v>
      </c>
      <c r="AT195" s="710" t="str">
        <f t="shared" si="152"/>
        <v>n/a</v>
      </c>
      <c r="AU195" s="710" t="str">
        <f t="shared" si="153"/>
        <v>n/a</v>
      </c>
      <c r="AV195" s="710" t="str">
        <f t="shared" si="154"/>
        <v>n/a</v>
      </c>
      <c r="AW195" s="710" t="str">
        <f t="shared" si="155"/>
        <v>n/a</v>
      </c>
      <c r="AX195" s="710" t="str">
        <f t="shared" si="156"/>
        <v>n/a</v>
      </c>
      <c r="AY195" s="710" t="str">
        <f t="shared" si="157"/>
        <v>n/a</v>
      </c>
      <c r="AZ195" s="710" t="str">
        <f t="shared" si="158"/>
        <v>n/a</v>
      </c>
      <c r="BA195" s="710" t="str">
        <f t="shared" si="159"/>
        <v>n/a</v>
      </c>
      <c r="BB195" s="710" t="str">
        <f t="shared" si="160"/>
        <v>n/a</v>
      </c>
      <c r="BC195" s="710" t="str">
        <f t="shared" si="161"/>
        <v>n/a</v>
      </c>
      <c r="BD195" s="710" t="str">
        <f t="shared" si="151"/>
        <v>n/a</v>
      </c>
      <c r="BE195" s="710">
        <f t="shared" si="127"/>
        <v>15.196476964769646</v>
      </c>
      <c r="BF195" s="175">
        <f t="shared" si="128"/>
        <v>16.120543016723456</v>
      </c>
    </row>
    <row r="196" spans="1:58" ht="11.25" customHeight="1" x14ac:dyDescent="0.25">
      <c r="A196" s="29" t="s">
        <v>525</v>
      </c>
      <c r="B196" s="17" t="s">
        <v>526</v>
      </c>
      <c r="C196" s="414">
        <v>0.56499999999999995</v>
      </c>
      <c r="D196" s="414">
        <v>0.55500000000000005</v>
      </c>
      <c r="E196" s="414">
        <v>0.52500000000000002</v>
      </c>
      <c r="F196" s="414">
        <v>0.44500000000000001</v>
      </c>
      <c r="G196" s="414">
        <v>0.38500000000000001</v>
      </c>
      <c r="H196" s="414">
        <v>0.375</v>
      </c>
      <c r="I196" s="351">
        <v>0.36499999999999999</v>
      </c>
      <c r="J196" s="351">
        <v>0.33999999999999997</v>
      </c>
      <c r="K196" s="414">
        <v>0.315</v>
      </c>
      <c r="L196" s="414">
        <v>0.30499999999999999</v>
      </c>
      <c r="M196" s="414">
        <v>0.29499999999999998</v>
      </c>
      <c r="N196" s="414">
        <v>0.28875000000000001</v>
      </c>
      <c r="O196" s="604"/>
      <c r="P196" s="352">
        <v>0.28499999999999998</v>
      </c>
      <c r="Q196" s="350">
        <v>0.28249999999999997</v>
      </c>
      <c r="R196" s="604"/>
      <c r="S196" s="357">
        <v>0.27680000000000005</v>
      </c>
      <c r="T196" s="357">
        <v>0.27100000000000002</v>
      </c>
      <c r="U196" s="420">
        <v>0.26060000000000005</v>
      </c>
      <c r="V196" s="420">
        <v>0.24220000000000003</v>
      </c>
      <c r="W196" s="420">
        <v>0.221</v>
      </c>
      <c r="X196" s="420">
        <v>0.2</v>
      </c>
      <c r="Y196" s="420">
        <v>0.17899999999999999</v>
      </c>
      <c r="Z196" s="420">
        <v>0.15260000000000001</v>
      </c>
      <c r="AA196" s="420">
        <v>0.12100000000000001</v>
      </c>
      <c r="AB196" s="420">
        <v>8.9400000000000007E-2</v>
      </c>
      <c r="AC196" s="420">
        <v>3.6799999999999999E-2</v>
      </c>
      <c r="AD196" s="420">
        <v>0</v>
      </c>
      <c r="AE196" s="417">
        <f t="shared" si="112"/>
        <v>7.3766500000000015</v>
      </c>
      <c r="AF196" s="710">
        <f t="shared" si="140"/>
        <v>1.8018018018017834</v>
      </c>
      <c r="AG196" s="710">
        <f t="shared" si="141"/>
        <v>5.7142857142857162</v>
      </c>
      <c r="AH196" s="710">
        <f t="shared" si="142"/>
        <v>17.977528089887642</v>
      </c>
      <c r="AI196" s="710">
        <f t="shared" si="143"/>
        <v>15.58441558441559</v>
      </c>
      <c r="AJ196" s="710">
        <f t="shared" si="144"/>
        <v>2.6666666666666616</v>
      </c>
      <c r="AK196" s="710">
        <f t="shared" si="145"/>
        <v>2.7397260273972712</v>
      </c>
      <c r="AL196" s="710">
        <f t="shared" si="146"/>
        <v>7.3529411764706065</v>
      </c>
      <c r="AM196" s="710">
        <f t="shared" si="147"/>
        <v>7.9365079365079305</v>
      </c>
      <c r="AN196" s="710">
        <f t="shared" si="148"/>
        <v>3.2786885245901676</v>
      </c>
      <c r="AO196" s="710">
        <f t="shared" si="150"/>
        <v>3.3898305084745894</v>
      </c>
      <c r="AP196" s="710">
        <f t="shared" si="149"/>
        <v>2.1645021645021467</v>
      </c>
      <c r="AQ196" s="710">
        <f t="shared" si="124"/>
        <v>1.3157894736842257</v>
      </c>
      <c r="AR196" s="710">
        <f t="shared" si="125"/>
        <v>0.88495575221239076</v>
      </c>
      <c r="AS196" s="710">
        <f t="shared" si="126"/>
        <v>2.0592485549132622</v>
      </c>
      <c r="AT196" s="710">
        <f t="shared" si="152"/>
        <v>2.1402214022140376</v>
      </c>
      <c r="AU196" s="710">
        <f t="shared" si="153"/>
        <v>3.9907904834995955</v>
      </c>
      <c r="AV196" s="710">
        <f t="shared" si="154"/>
        <v>7.5970272502064562</v>
      </c>
      <c r="AW196" s="710">
        <f t="shared" si="155"/>
        <v>9.5927601809954854</v>
      </c>
      <c r="AX196" s="710">
        <f t="shared" si="156"/>
        <v>10.499999999999998</v>
      </c>
      <c r="AY196" s="710">
        <f t="shared" si="157"/>
        <v>11.73184357541901</v>
      </c>
      <c r="AZ196" s="710">
        <f t="shared" si="158"/>
        <v>17.300131061598933</v>
      </c>
      <c r="BA196" s="710">
        <f t="shared" si="159"/>
        <v>26.115702479338854</v>
      </c>
      <c r="BB196" s="710">
        <f t="shared" si="160"/>
        <v>35.34675615212528</v>
      </c>
      <c r="BC196" s="710">
        <f t="shared" si="161"/>
        <v>142.93478260869566</v>
      </c>
      <c r="BD196" s="710" t="str">
        <f t="shared" si="151"/>
        <v>n/a</v>
      </c>
      <c r="BE196" s="710">
        <f t="shared" si="127"/>
        <v>14.254870965412636</v>
      </c>
      <c r="BF196" s="175">
        <f t="shared" si="128"/>
        <v>28.718788980936242</v>
      </c>
    </row>
    <row r="197" spans="1:58" ht="11.25" customHeight="1" x14ac:dyDescent="0.25">
      <c r="A197" s="72" t="s">
        <v>214</v>
      </c>
      <c r="B197" s="17" t="s">
        <v>215</v>
      </c>
      <c r="C197" s="414">
        <v>2.2799999999999998</v>
      </c>
      <c r="D197" s="414">
        <v>2.12</v>
      </c>
      <c r="E197" s="414">
        <v>2.04</v>
      </c>
      <c r="F197" s="414">
        <v>1.92</v>
      </c>
      <c r="G197" s="414">
        <v>1.88</v>
      </c>
      <c r="H197" s="414">
        <v>1.84</v>
      </c>
      <c r="I197" s="351">
        <v>1.64</v>
      </c>
      <c r="J197" s="351">
        <v>1.48</v>
      </c>
      <c r="K197" s="414">
        <v>1.4</v>
      </c>
      <c r="L197" s="414">
        <v>1.32</v>
      </c>
      <c r="M197" s="414">
        <v>1.1000000000000001</v>
      </c>
      <c r="N197" s="414">
        <v>0.92</v>
      </c>
      <c r="O197" s="604" t="s">
        <v>89</v>
      </c>
      <c r="P197" s="414">
        <v>0.8</v>
      </c>
      <c r="Q197" s="350">
        <v>0.7</v>
      </c>
      <c r="R197" s="604"/>
      <c r="S197" s="357">
        <v>0.62</v>
      </c>
      <c r="T197" s="357">
        <v>0.56000000000000005</v>
      </c>
      <c r="U197" s="420">
        <v>0.52</v>
      </c>
      <c r="V197" s="420">
        <v>0.46</v>
      </c>
      <c r="W197" s="420">
        <v>0.4</v>
      </c>
      <c r="X197" s="420">
        <v>0.35</v>
      </c>
      <c r="Y197" s="420">
        <v>0.32</v>
      </c>
      <c r="Z197" s="420">
        <v>0.28999999999999998</v>
      </c>
      <c r="AA197" s="420">
        <v>0.27</v>
      </c>
      <c r="AB197" s="420">
        <v>0.26</v>
      </c>
      <c r="AC197" s="420">
        <v>0.24</v>
      </c>
      <c r="AD197" s="420">
        <v>0.21</v>
      </c>
      <c r="AE197" s="417">
        <f t="shared" si="112"/>
        <v>25.94</v>
      </c>
      <c r="AF197" s="710">
        <f t="shared" si="140"/>
        <v>7.5471698113207308</v>
      </c>
      <c r="AG197" s="710">
        <f t="shared" si="141"/>
        <v>3.9215686274509887</v>
      </c>
      <c r="AH197" s="710">
        <f t="shared" si="142"/>
        <v>6.25</v>
      </c>
      <c r="AI197" s="710">
        <f t="shared" si="143"/>
        <v>2.1276595744680771</v>
      </c>
      <c r="AJ197" s="710">
        <f t="shared" si="144"/>
        <v>2.1739130434782483</v>
      </c>
      <c r="AK197" s="710">
        <f t="shared" si="145"/>
        <v>12.195121951219523</v>
      </c>
      <c r="AL197" s="710">
        <f t="shared" si="146"/>
        <v>10.810810810810811</v>
      </c>
      <c r="AM197" s="710">
        <f t="shared" si="147"/>
        <v>5.7142857142857162</v>
      </c>
      <c r="AN197" s="710">
        <f t="shared" si="148"/>
        <v>6.0606060606060552</v>
      </c>
      <c r="AO197" s="710">
        <f t="shared" si="150"/>
        <v>19.999999999999996</v>
      </c>
      <c r="AP197" s="710">
        <f t="shared" si="149"/>
        <v>19.565217391304344</v>
      </c>
      <c r="AQ197" s="710">
        <f t="shared" si="124"/>
        <v>14.999999999999991</v>
      </c>
      <c r="AR197" s="710">
        <f t="shared" si="125"/>
        <v>14.285714285714302</v>
      </c>
      <c r="AS197" s="710">
        <f t="shared" si="126"/>
        <v>12.903225806451601</v>
      </c>
      <c r="AT197" s="710">
        <f t="shared" si="152"/>
        <v>10.714285714285698</v>
      </c>
      <c r="AU197" s="710">
        <f t="shared" si="153"/>
        <v>7.6923076923077094</v>
      </c>
      <c r="AV197" s="710">
        <f t="shared" si="154"/>
        <v>13.043478260869556</v>
      </c>
      <c r="AW197" s="710">
        <f t="shared" si="155"/>
        <v>14.999999999999991</v>
      </c>
      <c r="AX197" s="710">
        <f t="shared" si="156"/>
        <v>14.285714285714302</v>
      </c>
      <c r="AY197" s="710">
        <f t="shared" si="157"/>
        <v>9.375</v>
      </c>
      <c r="AZ197" s="710">
        <f t="shared" si="158"/>
        <v>10.344827586206918</v>
      </c>
      <c r="BA197" s="710">
        <f t="shared" si="159"/>
        <v>7.4074074074073959</v>
      </c>
      <c r="BB197" s="710">
        <f t="shared" si="160"/>
        <v>3.8461538461538547</v>
      </c>
      <c r="BC197" s="710">
        <f t="shared" si="161"/>
        <v>8.3333333333333481</v>
      </c>
      <c r="BD197" s="710">
        <f t="shared" si="151"/>
        <v>14.285714285714279</v>
      </c>
      <c r="BE197" s="710">
        <f t="shared" si="127"/>
        <v>10.115340619564138</v>
      </c>
      <c r="BF197" s="175">
        <f t="shared" ref="BF197:BF258" si="162">STDEV(AF197:BD197)</f>
        <v>4.9467091942638985</v>
      </c>
    </row>
    <row r="198" spans="1:58" ht="11.25" customHeight="1" x14ac:dyDescent="0.25">
      <c r="A198" s="31" t="s">
        <v>202</v>
      </c>
      <c r="B198" s="48" t="s">
        <v>203</v>
      </c>
      <c r="C198" s="414">
        <v>3.32</v>
      </c>
      <c r="D198" s="414">
        <v>3.24</v>
      </c>
      <c r="E198" s="414">
        <v>3.16</v>
      </c>
      <c r="F198" s="414">
        <v>3.1</v>
      </c>
      <c r="G198" s="414">
        <v>3.06</v>
      </c>
      <c r="H198" s="414">
        <v>2.96</v>
      </c>
      <c r="I198" s="351">
        <v>2.86</v>
      </c>
      <c r="J198" s="366">
        <v>2.76</v>
      </c>
      <c r="K198" s="344">
        <v>2.68</v>
      </c>
      <c r="L198" s="344">
        <v>2.6</v>
      </c>
      <c r="M198" s="344">
        <v>2.52</v>
      </c>
      <c r="N198" s="344">
        <v>2.46</v>
      </c>
      <c r="O198" s="644"/>
      <c r="P198" s="344">
        <v>2.42</v>
      </c>
      <c r="Q198" s="342">
        <v>2.4</v>
      </c>
      <c r="R198" s="644"/>
      <c r="S198" s="370">
        <v>2.38</v>
      </c>
      <c r="T198" s="370">
        <v>2.36</v>
      </c>
      <c r="U198" s="349">
        <v>2.34</v>
      </c>
      <c r="V198" s="349">
        <v>2.3199999999999998</v>
      </c>
      <c r="W198" s="349">
        <v>2.2999999999999998</v>
      </c>
      <c r="X198" s="349">
        <v>2.2799999999999998</v>
      </c>
      <c r="Y198" s="349">
        <v>2.2599999999999998</v>
      </c>
      <c r="Z198" s="349">
        <v>2.2400000000000002</v>
      </c>
      <c r="AA198" s="349">
        <v>2.2200000000000002</v>
      </c>
      <c r="AB198" s="349">
        <v>2.2000000000000002</v>
      </c>
      <c r="AC198" s="349">
        <v>2.1800000000000002</v>
      </c>
      <c r="AD198" s="349">
        <v>2.14</v>
      </c>
      <c r="AE198" s="417">
        <f t="shared" si="112"/>
        <v>66.760000000000005</v>
      </c>
      <c r="AF198" s="710">
        <f t="shared" si="140"/>
        <v>2.4691358024691246</v>
      </c>
      <c r="AG198" s="710">
        <f t="shared" si="141"/>
        <v>2.5316455696202445</v>
      </c>
      <c r="AH198" s="710">
        <f t="shared" si="142"/>
        <v>1.9354838709677358</v>
      </c>
      <c r="AI198" s="710">
        <f t="shared" si="143"/>
        <v>1.3071895424836555</v>
      </c>
      <c r="AJ198" s="710">
        <f t="shared" si="144"/>
        <v>3.3783783783783772</v>
      </c>
      <c r="AK198" s="710">
        <f t="shared" si="145"/>
        <v>3.4965034965035002</v>
      </c>
      <c r="AL198" s="710">
        <f t="shared" si="146"/>
        <v>3.6231884057970953</v>
      </c>
      <c r="AM198" s="710">
        <f t="shared" si="147"/>
        <v>2.9850746268656581</v>
      </c>
      <c r="AN198" s="710">
        <f t="shared" si="148"/>
        <v>3.0769230769230882</v>
      </c>
      <c r="AO198" s="710">
        <f t="shared" si="150"/>
        <v>3.1746031746031855</v>
      </c>
      <c r="AP198" s="710">
        <f t="shared" si="149"/>
        <v>2.4390243902439046</v>
      </c>
      <c r="AQ198" s="710">
        <f t="shared" si="124"/>
        <v>1.6528925619834656</v>
      </c>
      <c r="AR198" s="710">
        <f t="shared" si="125"/>
        <v>0.83333333333333037</v>
      </c>
      <c r="AS198" s="710">
        <f t="shared" si="126"/>
        <v>0.84033613445377853</v>
      </c>
      <c r="AT198" s="710">
        <f t="shared" si="152"/>
        <v>0.84745762711864181</v>
      </c>
      <c r="AU198" s="710">
        <f t="shared" si="153"/>
        <v>0.85470085470085166</v>
      </c>
      <c r="AV198" s="710">
        <f t="shared" si="154"/>
        <v>0.86206896551723755</v>
      </c>
      <c r="AW198" s="710">
        <f t="shared" si="155"/>
        <v>0.86956521739129933</v>
      </c>
      <c r="AX198" s="710">
        <f t="shared" si="156"/>
        <v>0.87719298245614308</v>
      </c>
      <c r="AY198" s="710">
        <f t="shared" si="157"/>
        <v>0.88495575221239076</v>
      </c>
      <c r="AZ198" s="710">
        <f t="shared" si="158"/>
        <v>0.89285714285711748</v>
      </c>
      <c r="BA198" s="710">
        <f t="shared" si="159"/>
        <v>0.9009009009008917</v>
      </c>
      <c r="BB198" s="710">
        <f t="shared" si="160"/>
        <v>0.90909090909090384</v>
      </c>
      <c r="BC198" s="710">
        <f t="shared" si="161"/>
        <v>0.91743119266054496</v>
      </c>
      <c r="BD198" s="710">
        <f t="shared" si="151"/>
        <v>1.8691588785046731</v>
      </c>
      <c r="BE198" s="710">
        <f t="shared" si="127"/>
        <v>1.7771637115214736</v>
      </c>
      <c r="BF198" s="175">
        <f t="shared" si="162"/>
        <v>1.0323608452540323</v>
      </c>
    </row>
    <row r="199" spans="1:58" ht="11.25" customHeight="1" x14ac:dyDescent="0.25">
      <c r="A199" s="681" t="s">
        <v>3730</v>
      </c>
      <c r="B199" s="28" t="s">
        <v>3727</v>
      </c>
      <c r="C199" s="414">
        <v>1.06</v>
      </c>
      <c r="D199" s="414">
        <v>1</v>
      </c>
      <c r="E199" s="414">
        <v>0.9</v>
      </c>
      <c r="F199" s="414">
        <v>0.75</v>
      </c>
      <c r="G199" s="414">
        <v>0.72</v>
      </c>
      <c r="H199" s="414">
        <v>0.62</v>
      </c>
      <c r="I199" s="351">
        <v>0.47</v>
      </c>
      <c r="J199" s="419">
        <v>0.44</v>
      </c>
      <c r="K199" s="414">
        <v>0.41000000000000003</v>
      </c>
      <c r="L199" s="414">
        <v>0.26250000000000001</v>
      </c>
      <c r="M199" s="390">
        <v>0.21</v>
      </c>
      <c r="N199" s="390">
        <v>0.21</v>
      </c>
      <c r="O199" s="351"/>
      <c r="P199" s="380">
        <v>0.21</v>
      </c>
      <c r="Q199" s="353">
        <v>0.21</v>
      </c>
      <c r="R199" s="351"/>
      <c r="S199" s="415">
        <v>0.21</v>
      </c>
      <c r="T199" s="672">
        <v>0.21</v>
      </c>
      <c r="U199" s="416">
        <v>0.21</v>
      </c>
      <c r="V199" s="420">
        <v>0.21</v>
      </c>
      <c r="W199" s="420">
        <v>0.18</v>
      </c>
      <c r="X199" s="420">
        <v>0.14000000000000001</v>
      </c>
      <c r="Y199" s="416">
        <v>0</v>
      </c>
      <c r="Z199" s="416">
        <v>0</v>
      </c>
      <c r="AA199" s="416">
        <v>0</v>
      </c>
      <c r="AB199" s="416">
        <v>0</v>
      </c>
      <c r="AC199" s="416">
        <v>0</v>
      </c>
      <c r="AD199" s="416">
        <v>0</v>
      </c>
      <c r="AE199" s="417">
        <f t="shared" ref="AE199:AE262" si="163">SUM(C199:AD199)</f>
        <v>8.6325000000000021</v>
      </c>
      <c r="AF199" s="710">
        <f t="shared" si="140"/>
        <v>6.0000000000000053</v>
      </c>
      <c r="AG199" s="710">
        <f t="shared" si="141"/>
        <v>11.111111111111116</v>
      </c>
      <c r="AH199" s="710">
        <f t="shared" si="142"/>
        <v>19.999999999999996</v>
      </c>
      <c r="AI199" s="710">
        <f t="shared" si="143"/>
        <v>4.1666666666666741</v>
      </c>
      <c r="AJ199" s="710">
        <f t="shared" si="144"/>
        <v>16.129032258064502</v>
      </c>
      <c r="AK199" s="710">
        <f t="shared" si="145"/>
        <v>31.914893617021288</v>
      </c>
      <c r="AL199" s="710">
        <f t="shared" si="146"/>
        <v>6.8181818181818121</v>
      </c>
      <c r="AM199" s="710">
        <f t="shared" si="147"/>
        <v>7.3170731707316916</v>
      </c>
      <c r="AN199" s="710">
        <f t="shared" si="148"/>
        <v>56.19047619047619</v>
      </c>
      <c r="AO199" s="710">
        <f t="shared" si="150"/>
        <v>25</v>
      </c>
      <c r="AP199" s="710">
        <f t="shared" si="149"/>
        <v>0</v>
      </c>
      <c r="AQ199" s="710">
        <f t="shared" ref="AQ199:AQ262" si="164">IF(ISERROR((N199/P199-1)*100),"n/a",(N199/P199-1)*100)</f>
        <v>0</v>
      </c>
      <c r="AR199" s="710">
        <f t="shared" ref="AR199:AR262" si="165">IF(ISERROR((P199/Q199-1)*100),"n/a",(P199/Q199-1)*100)</f>
        <v>0</v>
      </c>
      <c r="AS199" s="710">
        <f t="shared" ref="AS199:AS262" si="166">IF(ISERROR((Q199/S199-1)*100),"n/a",(Q199/S199-1)*100)</f>
        <v>0</v>
      </c>
      <c r="AT199" s="710">
        <f t="shared" si="152"/>
        <v>0</v>
      </c>
      <c r="AU199" s="710">
        <f t="shared" si="153"/>
        <v>0</v>
      </c>
      <c r="AV199" s="710">
        <f t="shared" si="154"/>
        <v>0</v>
      </c>
      <c r="AW199" s="710">
        <f t="shared" si="155"/>
        <v>16.666666666666675</v>
      </c>
      <c r="AX199" s="710">
        <f t="shared" si="156"/>
        <v>28.571428571428559</v>
      </c>
      <c r="AY199" s="710" t="str">
        <f t="shared" si="157"/>
        <v>n/a</v>
      </c>
      <c r="AZ199" s="710" t="str">
        <f t="shared" si="158"/>
        <v>n/a</v>
      </c>
      <c r="BA199" s="710" t="str">
        <f t="shared" si="159"/>
        <v>n/a</v>
      </c>
      <c r="BB199" s="710" t="str">
        <f t="shared" si="160"/>
        <v>n/a</v>
      </c>
      <c r="BC199" s="710" t="str">
        <f t="shared" si="161"/>
        <v>n/a</v>
      </c>
      <c r="BD199" s="710" t="str">
        <f t="shared" si="151"/>
        <v>n/a</v>
      </c>
      <c r="BE199" s="710">
        <f t="shared" ref="BE199:BE262" si="167">AVERAGE(AF199:BD199)</f>
        <v>12.099238424755185</v>
      </c>
      <c r="BF199" s="175">
        <f t="shared" si="162"/>
        <v>15.001083784317025</v>
      </c>
    </row>
    <row r="200" spans="1:58" ht="11.25" customHeight="1" x14ac:dyDescent="0.25">
      <c r="A200" s="72" t="s">
        <v>210</v>
      </c>
      <c r="B200" s="17" t="s">
        <v>211</v>
      </c>
      <c r="C200" s="414">
        <v>1.21</v>
      </c>
      <c r="D200" s="414">
        <v>1.2</v>
      </c>
      <c r="E200" s="414">
        <v>1.1499999999999999</v>
      </c>
      <c r="F200" s="414">
        <v>1.1000000000000001</v>
      </c>
      <c r="G200" s="414">
        <v>1.04</v>
      </c>
      <c r="H200" s="414">
        <v>1</v>
      </c>
      <c r="I200" s="351">
        <v>0.94</v>
      </c>
      <c r="J200" s="364">
        <v>0.88</v>
      </c>
      <c r="K200" s="414">
        <v>0.82</v>
      </c>
      <c r="L200" s="352">
        <v>0.8</v>
      </c>
      <c r="M200" s="414">
        <v>0.77</v>
      </c>
      <c r="N200" s="352">
        <v>0.76</v>
      </c>
      <c r="O200" s="604"/>
      <c r="P200" s="414">
        <v>0.73</v>
      </c>
      <c r="Q200" s="418">
        <v>0.72</v>
      </c>
      <c r="R200" s="604"/>
      <c r="S200" s="357">
        <v>0.69</v>
      </c>
      <c r="T200" s="357">
        <v>0.68</v>
      </c>
      <c r="U200" s="420">
        <v>0.67</v>
      </c>
      <c r="V200" s="420">
        <v>0.64</v>
      </c>
      <c r="W200" s="420">
        <v>0.6</v>
      </c>
      <c r="X200" s="420">
        <v>0.5</v>
      </c>
      <c r="Y200" s="420">
        <v>0.41499999999999998</v>
      </c>
      <c r="Z200" s="420">
        <v>0.375</v>
      </c>
      <c r="AA200" s="420">
        <v>0.32</v>
      </c>
      <c r="AB200" s="420">
        <v>0.27500000000000002</v>
      </c>
      <c r="AC200" s="420">
        <v>0.23</v>
      </c>
      <c r="AD200" s="420">
        <v>0.19</v>
      </c>
      <c r="AE200" s="417">
        <f t="shared" si="163"/>
        <v>18.705000000000002</v>
      </c>
      <c r="AF200" s="710">
        <f t="shared" si="140"/>
        <v>0.83333333333333037</v>
      </c>
      <c r="AG200" s="710">
        <f t="shared" si="141"/>
        <v>4.3478260869565188</v>
      </c>
      <c r="AH200" s="710">
        <f t="shared" si="142"/>
        <v>4.5454545454545192</v>
      </c>
      <c r="AI200" s="710">
        <f t="shared" si="143"/>
        <v>5.7692307692307709</v>
      </c>
      <c r="AJ200" s="710">
        <f t="shared" si="144"/>
        <v>4.0000000000000036</v>
      </c>
      <c r="AK200" s="710">
        <f t="shared" si="145"/>
        <v>6.3829787234042534</v>
      </c>
      <c r="AL200" s="710">
        <f t="shared" si="146"/>
        <v>6.8181818181818121</v>
      </c>
      <c r="AM200" s="710">
        <f t="shared" si="147"/>
        <v>7.3170731707317138</v>
      </c>
      <c r="AN200" s="710">
        <f t="shared" si="148"/>
        <v>2.4999999999999911</v>
      </c>
      <c r="AO200" s="710">
        <f t="shared" si="150"/>
        <v>3.8961038961039085</v>
      </c>
      <c r="AP200" s="710">
        <f t="shared" si="149"/>
        <v>1.3157894736842035</v>
      </c>
      <c r="AQ200" s="710">
        <f t="shared" si="164"/>
        <v>4.1095890410958846</v>
      </c>
      <c r="AR200" s="710">
        <f t="shared" si="165"/>
        <v>1.388888888888884</v>
      </c>
      <c r="AS200" s="710">
        <f t="shared" si="166"/>
        <v>4.3478260869565188</v>
      </c>
      <c r="AT200" s="710">
        <f t="shared" si="152"/>
        <v>1.4705882352941124</v>
      </c>
      <c r="AU200" s="710">
        <f t="shared" si="153"/>
        <v>1.4925373134328401</v>
      </c>
      <c r="AV200" s="710">
        <f t="shared" si="154"/>
        <v>4.6875</v>
      </c>
      <c r="AW200" s="710">
        <f t="shared" si="155"/>
        <v>6.6666666666666652</v>
      </c>
      <c r="AX200" s="710">
        <f t="shared" si="156"/>
        <v>19.999999999999996</v>
      </c>
      <c r="AY200" s="710">
        <f t="shared" si="157"/>
        <v>20.481927710843383</v>
      </c>
      <c r="AZ200" s="710">
        <f t="shared" si="158"/>
        <v>10.666666666666668</v>
      </c>
      <c r="BA200" s="710">
        <f t="shared" si="159"/>
        <v>17.1875</v>
      </c>
      <c r="BB200" s="710">
        <f t="shared" si="160"/>
        <v>16.36363636363636</v>
      </c>
      <c r="BC200" s="710">
        <f t="shared" si="161"/>
        <v>19.565217391304344</v>
      </c>
      <c r="BD200" s="710">
        <f t="shared" si="151"/>
        <v>21.052631578947366</v>
      </c>
      <c r="BE200" s="710">
        <f t="shared" si="167"/>
        <v>7.888285910432562</v>
      </c>
      <c r="BF200" s="175">
        <f t="shared" si="162"/>
        <v>6.858246264150563</v>
      </c>
    </row>
    <row r="201" spans="1:58" ht="11.25" customHeight="1" x14ac:dyDescent="0.25">
      <c r="A201" s="72" t="s">
        <v>1064</v>
      </c>
      <c r="B201" s="17" t="s">
        <v>1065</v>
      </c>
      <c r="C201" s="414">
        <v>5.21</v>
      </c>
      <c r="D201" s="414">
        <v>5.0199999999999996</v>
      </c>
      <c r="E201" s="414">
        <v>4.55</v>
      </c>
      <c r="F201" s="414">
        <v>3.27</v>
      </c>
      <c r="G201" s="414">
        <v>3.04</v>
      </c>
      <c r="H201" s="414">
        <v>2.91</v>
      </c>
      <c r="I201" s="351">
        <v>2.64</v>
      </c>
      <c r="J201" s="351">
        <v>2.52</v>
      </c>
      <c r="K201" s="414">
        <v>2.44</v>
      </c>
      <c r="L201" s="414">
        <v>2.34</v>
      </c>
      <c r="M201" s="414">
        <v>2.2200000000000002</v>
      </c>
      <c r="N201" s="414">
        <v>2.14</v>
      </c>
      <c r="O201" s="604"/>
      <c r="P201" s="414">
        <v>2.1</v>
      </c>
      <c r="Q201" s="418">
        <v>2.08</v>
      </c>
      <c r="R201" s="604"/>
      <c r="S201" s="415">
        <v>2.08</v>
      </c>
      <c r="T201" s="415">
        <v>2.08</v>
      </c>
      <c r="U201" s="420">
        <v>2.08</v>
      </c>
      <c r="V201" s="420">
        <v>2</v>
      </c>
      <c r="W201" s="420">
        <v>1.96</v>
      </c>
      <c r="X201" s="420">
        <v>1.94</v>
      </c>
      <c r="Y201" s="420">
        <v>1.92</v>
      </c>
      <c r="Z201" s="420">
        <v>1.9</v>
      </c>
      <c r="AA201" s="420">
        <v>1.88</v>
      </c>
      <c r="AB201" s="420">
        <v>1.8</v>
      </c>
      <c r="AC201" s="420">
        <v>1.58</v>
      </c>
      <c r="AD201" s="420">
        <v>1.48</v>
      </c>
      <c r="AE201" s="417">
        <f t="shared" si="163"/>
        <v>65.179999999999993</v>
      </c>
      <c r="AF201" s="710">
        <f t="shared" si="140"/>
        <v>3.7848605577689431</v>
      </c>
      <c r="AG201" s="710">
        <f t="shared" si="141"/>
        <v>10.329670329670314</v>
      </c>
      <c r="AH201" s="710">
        <f t="shared" si="142"/>
        <v>39.14373088685015</v>
      </c>
      <c r="AI201" s="710">
        <f t="shared" si="143"/>
        <v>7.5657894736842035</v>
      </c>
      <c r="AJ201" s="710">
        <f t="shared" si="144"/>
        <v>4.4673539518900407</v>
      </c>
      <c r="AK201" s="710">
        <f t="shared" si="145"/>
        <v>10.22727272727273</v>
      </c>
      <c r="AL201" s="710">
        <f t="shared" si="146"/>
        <v>4.7619047619047672</v>
      </c>
      <c r="AM201" s="710">
        <f t="shared" si="147"/>
        <v>3.2786885245901676</v>
      </c>
      <c r="AN201" s="710">
        <f t="shared" si="148"/>
        <v>4.2735042735042805</v>
      </c>
      <c r="AO201" s="710">
        <f t="shared" si="150"/>
        <v>5.4054054054053946</v>
      </c>
      <c r="AP201" s="710">
        <f t="shared" si="149"/>
        <v>3.7383177570093462</v>
      </c>
      <c r="AQ201" s="710">
        <f t="shared" si="164"/>
        <v>1.904761904761898</v>
      </c>
      <c r="AR201" s="710">
        <f t="shared" si="165"/>
        <v>0.96153846153845812</v>
      </c>
      <c r="AS201" s="710">
        <f t="shared" si="166"/>
        <v>0</v>
      </c>
      <c r="AT201" s="710">
        <f t="shared" si="152"/>
        <v>0</v>
      </c>
      <c r="AU201" s="710">
        <f t="shared" si="153"/>
        <v>0</v>
      </c>
      <c r="AV201" s="710">
        <f t="shared" si="154"/>
        <v>4.0000000000000036</v>
      </c>
      <c r="AW201" s="710">
        <f t="shared" si="155"/>
        <v>2.0408163265306145</v>
      </c>
      <c r="AX201" s="710">
        <f t="shared" si="156"/>
        <v>1.0309278350515427</v>
      </c>
      <c r="AY201" s="710">
        <f t="shared" si="157"/>
        <v>1.0416666666666741</v>
      </c>
      <c r="AZ201" s="710">
        <f t="shared" si="158"/>
        <v>1.0526315789473717</v>
      </c>
      <c r="BA201" s="710">
        <f t="shared" si="159"/>
        <v>1.0638297872340496</v>
      </c>
      <c r="BB201" s="710">
        <f t="shared" si="160"/>
        <v>4.4444444444444287</v>
      </c>
      <c r="BC201" s="710">
        <f t="shared" si="161"/>
        <v>13.924050632911399</v>
      </c>
      <c r="BD201" s="710">
        <f t="shared" si="151"/>
        <v>6.7567567567567544</v>
      </c>
      <c r="BE201" s="710">
        <f t="shared" si="167"/>
        <v>5.4079169217757403</v>
      </c>
      <c r="BF201" s="175">
        <f t="shared" si="162"/>
        <v>7.871860245694343</v>
      </c>
    </row>
    <row r="202" spans="1:58" ht="11.25" customHeight="1" x14ac:dyDescent="0.25">
      <c r="A202" s="72" t="s">
        <v>527</v>
      </c>
      <c r="B202" s="17" t="s">
        <v>528</v>
      </c>
      <c r="C202" s="414">
        <v>3.12</v>
      </c>
      <c r="D202" s="414">
        <v>2.95</v>
      </c>
      <c r="E202" s="414">
        <v>2.8</v>
      </c>
      <c r="F202" s="414">
        <v>2.65</v>
      </c>
      <c r="G202" s="414">
        <v>2.5499999999999998</v>
      </c>
      <c r="H202" s="414">
        <v>2.4500000000000002</v>
      </c>
      <c r="I202" s="351">
        <v>2.42</v>
      </c>
      <c r="J202" s="351">
        <v>2.17</v>
      </c>
      <c r="K202" s="414">
        <v>1.92</v>
      </c>
      <c r="L202" s="414">
        <v>1.67</v>
      </c>
      <c r="M202" s="414">
        <v>1.42</v>
      </c>
      <c r="N202" s="414">
        <v>1.35</v>
      </c>
      <c r="O202" s="604"/>
      <c r="P202" s="414">
        <v>1.3</v>
      </c>
      <c r="Q202" s="350">
        <v>1.28</v>
      </c>
      <c r="R202" s="604"/>
      <c r="S202" s="357">
        <v>1.26</v>
      </c>
      <c r="T202" s="357">
        <v>1.24</v>
      </c>
      <c r="U202" s="420">
        <v>1.22</v>
      </c>
      <c r="V202" s="420">
        <v>1.1599999999999999</v>
      </c>
      <c r="W202" s="420">
        <v>1.08</v>
      </c>
      <c r="X202" s="420">
        <v>1</v>
      </c>
      <c r="Y202" s="420">
        <v>0.8</v>
      </c>
      <c r="Z202" s="416">
        <v>0</v>
      </c>
      <c r="AA202" s="416">
        <v>0</v>
      </c>
      <c r="AB202" s="416">
        <v>0</v>
      </c>
      <c r="AC202" s="420">
        <v>1.1100000000000001</v>
      </c>
      <c r="AD202" s="420">
        <v>1.07</v>
      </c>
      <c r="AE202" s="417">
        <f t="shared" si="163"/>
        <v>39.99</v>
      </c>
      <c r="AF202" s="710">
        <f t="shared" si="140"/>
        <v>5.7627118644067776</v>
      </c>
      <c r="AG202" s="710">
        <f t="shared" si="141"/>
        <v>5.3571428571428603</v>
      </c>
      <c r="AH202" s="710">
        <f t="shared" si="142"/>
        <v>5.6603773584905648</v>
      </c>
      <c r="AI202" s="710">
        <f t="shared" si="143"/>
        <v>3.9215686274509887</v>
      </c>
      <c r="AJ202" s="710">
        <f t="shared" si="144"/>
        <v>4.0816326530612068</v>
      </c>
      <c r="AK202" s="710">
        <f t="shared" si="145"/>
        <v>1.2396694214876103</v>
      </c>
      <c r="AL202" s="710">
        <f t="shared" si="146"/>
        <v>11.520737327188947</v>
      </c>
      <c r="AM202" s="710">
        <f t="shared" si="147"/>
        <v>13.020833333333325</v>
      </c>
      <c r="AN202" s="710">
        <f t="shared" si="148"/>
        <v>14.970059880239518</v>
      </c>
      <c r="AO202" s="710">
        <f t="shared" si="150"/>
        <v>17.6056338028169</v>
      </c>
      <c r="AP202" s="710">
        <f t="shared" si="149"/>
        <v>5.1851851851851816</v>
      </c>
      <c r="AQ202" s="710">
        <f t="shared" si="164"/>
        <v>3.8461538461538547</v>
      </c>
      <c r="AR202" s="710">
        <f t="shared" si="165"/>
        <v>1.5625</v>
      </c>
      <c r="AS202" s="710">
        <f t="shared" si="166"/>
        <v>1.5873015873015817</v>
      </c>
      <c r="AT202" s="710">
        <f t="shared" si="152"/>
        <v>1.6129032258064502</v>
      </c>
      <c r="AU202" s="710">
        <f t="shared" si="153"/>
        <v>1.6393442622950838</v>
      </c>
      <c r="AV202" s="710">
        <f t="shared" si="154"/>
        <v>5.1724137931034475</v>
      </c>
      <c r="AW202" s="710">
        <f t="shared" si="155"/>
        <v>7.4074074074073959</v>
      </c>
      <c r="AX202" s="710">
        <f t="shared" si="156"/>
        <v>8.0000000000000071</v>
      </c>
      <c r="AY202" s="710">
        <f t="shared" si="157"/>
        <v>25</v>
      </c>
      <c r="AZ202" s="710" t="str">
        <f t="shared" si="158"/>
        <v>n/a</v>
      </c>
      <c r="BA202" s="710" t="str">
        <f t="shared" si="159"/>
        <v>n/a</v>
      </c>
      <c r="BB202" s="710" t="str">
        <f t="shared" si="160"/>
        <v>n/a</v>
      </c>
      <c r="BC202" s="710">
        <f t="shared" si="161"/>
        <v>-100</v>
      </c>
      <c r="BD202" s="710">
        <f t="shared" si="151"/>
        <v>3.7383177570093462</v>
      </c>
      <c r="BE202" s="710">
        <f t="shared" si="167"/>
        <v>2.1769042813582291</v>
      </c>
      <c r="BF202" s="175">
        <f t="shared" si="162"/>
        <v>23.599964499508623</v>
      </c>
    </row>
    <row r="203" spans="1:58" ht="11.25" customHeight="1" x14ac:dyDescent="0.25">
      <c r="A203" s="72" t="s">
        <v>541</v>
      </c>
      <c r="B203" s="17" t="s">
        <v>542</v>
      </c>
      <c r="C203" s="414">
        <v>1.88</v>
      </c>
      <c r="D203" s="414">
        <v>1.7524999999999999</v>
      </c>
      <c r="E203" s="414">
        <v>1.5925</v>
      </c>
      <c r="F203" s="414">
        <v>1.43</v>
      </c>
      <c r="G203" s="414">
        <v>1.33375</v>
      </c>
      <c r="H203" s="414">
        <v>1.1937500000000001</v>
      </c>
      <c r="I203" s="351">
        <v>1.069</v>
      </c>
      <c r="J203" s="419">
        <v>0.94374999999999998</v>
      </c>
      <c r="K203" s="414">
        <v>0.82499999999999996</v>
      </c>
      <c r="L203" s="414">
        <v>0.72499999999999998</v>
      </c>
      <c r="M203" s="414">
        <v>0.61250000000000004</v>
      </c>
      <c r="N203" s="414">
        <v>0.484375</v>
      </c>
      <c r="O203" s="604"/>
      <c r="P203" s="414">
        <v>0.421875</v>
      </c>
      <c r="Q203" s="350">
        <v>0.35625000000000001</v>
      </c>
      <c r="R203" s="604"/>
      <c r="S203" s="415">
        <v>0.3</v>
      </c>
      <c r="T203" s="357">
        <v>0.25</v>
      </c>
      <c r="U203" s="420">
        <v>0.1875</v>
      </c>
      <c r="V203" s="420">
        <v>0.13125000000000001</v>
      </c>
      <c r="W203" s="420">
        <v>6.25E-2</v>
      </c>
      <c r="X203" s="420">
        <v>2.1874999999999999E-2</v>
      </c>
      <c r="Y203" s="416">
        <v>9.3749999999999997E-3</v>
      </c>
      <c r="Z203" s="420">
        <v>0.49</v>
      </c>
      <c r="AA203" s="420">
        <v>0.46750000000000003</v>
      </c>
      <c r="AB203" s="420">
        <v>0.4375</v>
      </c>
      <c r="AC203" s="420">
        <v>0.40562500000000001</v>
      </c>
      <c r="AD203" s="420">
        <v>0.3795</v>
      </c>
      <c r="AE203" s="417">
        <f t="shared" si="163"/>
        <v>17.762875000000001</v>
      </c>
      <c r="AF203" s="710">
        <f t="shared" si="140"/>
        <v>7.2753209700427979</v>
      </c>
      <c r="AG203" s="710">
        <f t="shared" si="141"/>
        <v>10.047095761381474</v>
      </c>
      <c r="AH203" s="710">
        <f t="shared" si="142"/>
        <v>11.363636363636376</v>
      </c>
      <c r="AI203" s="710">
        <f t="shared" si="143"/>
        <v>7.2164948453608213</v>
      </c>
      <c r="AJ203" s="710">
        <f t="shared" si="144"/>
        <v>11.727748691099471</v>
      </c>
      <c r="AK203" s="710">
        <f t="shared" si="145"/>
        <v>11.669784845650156</v>
      </c>
      <c r="AL203" s="710">
        <f t="shared" si="146"/>
        <v>13.271523178807954</v>
      </c>
      <c r="AM203" s="710">
        <f t="shared" si="147"/>
        <v>14.393939393939403</v>
      </c>
      <c r="AN203" s="710">
        <f t="shared" si="148"/>
        <v>13.793103448275868</v>
      </c>
      <c r="AO203" s="710">
        <f t="shared" si="150"/>
        <v>18.367346938775508</v>
      </c>
      <c r="AP203" s="710">
        <f t="shared" si="149"/>
        <v>26.451612903225818</v>
      </c>
      <c r="AQ203" s="710">
        <f t="shared" si="164"/>
        <v>14.814814814814813</v>
      </c>
      <c r="AR203" s="710">
        <f t="shared" si="165"/>
        <v>18.421052631578938</v>
      </c>
      <c r="AS203" s="710">
        <f t="shared" si="166"/>
        <v>18.75</v>
      </c>
      <c r="AT203" s="710">
        <f t="shared" si="152"/>
        <v>19.999999999999996</v>
      </c>
      <c r="AU203" s="710">
        <f t="shared" si="153"/>
        <v>33.333333333333329</v>
      </c>
      <c r="AV203" s="710">
        <f t="shared" si="154"/>
        <v>42.857142857142861</v>
      </c>
      <c r="AW203" s="710">
        <f t="shared" si="155"/>
        <v>110.00000000000001</v>
      </c>
      <c r="AX203" s="710">
        <f t="shared" si="156"/>
        <v>185.71428571428572</v>
      </c>
      <c r="AY203" s="710">
        <f t="shared" si="157"/>
        <v>133.33333333333334</v>
      </c>
      <c r="AZ203" s="710">
        <f t="shared" si="158"/>
        <v>-98.08673469387756</v>
      </c>
      <c r="BA203" s="710">
        <f t="shared" si="159"/>
        <v>4.8128342245989275</v>
      </c>
      <c r="BB203" s="710">
        <f t="shared" si="160"/>
        <v>6.8571428571428727</v>
      </c>
      <c r="BC203" s="710">
        <f t="shared" si="161"/>
        <v>7.8582434514637978</v>
      </c>
      <c r="BD203" s="710">
        <f t="shared" si="151"/>
        <v>6.8840579710145011</v>
      </c>
      <c r="BE203" s="710">
        <f t="shared" si="167"/>
        <v>26.04508455340109</v>
      </c>
      <c r="BF203" s="175">
        <f t="shared" si="162"/>
        <v>51.513304486415223</v>
      </c>
    </row>
    <row r="204" spans="1:58" ht="11.25" customHeight="1" x14ac:dyDescent="0.25">
      <c r="A204" s="29" t="s">
        <v>4708</v>
      </c>
      <c r="B204" s="17" t="s">
        <v>4709</v>
      </c>
      <c r="C204" s="414">
        <v>6.52</v>
      </c>
      <c r="D204" s="414">
        <v>5.92</v>
      </c>
      <c r="E204" s="414">
        <v>5.12</v>
      </c>
      <c r="F204" s="414">
        <v>4.5199999999999996</v>
      </c>
      <c r="G204" s="414">
        <v>3.8</v>
      </c>
      <c r="H204" s="414">
        <v>3.2</v>
      </c>
      <c r="I204" s="351">
        <v>3</v>
      </c>
      <c r="J204" s="419">
        <v>2.7</v>
      </c>
      <c r="K204" s="414">
        <v>2.6</v>
      </c>
      <c r="L204" s="414">
        <v>2.5</v>
      </c>
      <c r="M204" s="414">
        <v>1.75</v>
      </c>
      <c r="N204" s="414">
        <v>1.5</v>
      </c>
      <c r="O204" s="604"/>
      <c r="P204" s="414">
        <v>1.1499999999999999</v>
      </c>
      <c r="Q204" s="350">
        <v>1</v>
      </c>
      <c r="R204" s="604"/>
      <c r="S204" s="415">
        <v>0</v>
      </c>
      <c r="T204" s="415">
        <v>0</v>
      </c>
      <c r="U204" s="416">
        <v>0</v>
      </c>
      <c r="V204" s="416">
        <v>0</v>
      </c>
      <c r="W204" s="416">
        <v>0</v>
      </c>
      <c r="X204" s="416">
        <v>0</v>
      </c>
      <c r="Y204" s="416">
        <v>0</v>
      </c>
      <c r="Z204" s="416">
        <v>0</v>
      </c>
      <c r="AA204" s="416">
        <v>0</v>
      </c>
      <c r="AB204" s="416">
        <v>0</v>
      </c>
      <c r="AC204" s="416">
        <v>0</v>
      </c>
      <c r="AD204" s="416">
        <v>0</v>
      </c>
      <c r="AE204" s="417">
        <f t="shared" si="163"/>
        <v>45.28</v>
      </c>
      <c r="AF204" s="710">
        <f t="shared" si="140"/>
        <v>10.135135135135132</v>
      </c>
      <c r="AG204" s="710">
        <f t="shared" si="141"/>
        <v>15.625</v>
      </c>
      <c r="AH204" s="710">
        <f t="shared" si="142"/>
        <v>13.27433628318586</v>
      </c>
      <c r="AI204" s="710">
        <f t="shared" si="143"/>
        <v>18.947368421052623</v>
      </c>
      <c r="AJ204" s="710">
        <f t="shared" si="144"/>
        <v>18.749999999999979</v>
      </c>
      <c r="AK204" s="710">
        <f t="shared" si="145"/>
        <v>6.6666666666666652</v>
      </c>
      <c r="AL204" s="710">
        <f t="shared" si="146"/>
        <v>11.111111111111093</v>
      </c>
      <c r="AM204" s="710">
        <f t="shared" si="147"/>
        <v>3.8461538461538547</v>
      </c>
      <c r="AN204" s="710">
        <f t="shared" si="148"/>
        <v>4.0000000000000036</v>
      </c>
      <c r="AO204" s="710">
        <f t="shared" si="150"/>
        <v>42.857142857142861</v>
      </c>
      <c r="AP204" s="710">
        <f t="shared" si="149"/>
        <v>16.666666666666675</v>
      </c>
      <c r="AQ204" s="710">
        <f t="shared" si="164"/>
        <v>30.434782608695656</v>
      </c>
      <c r="AR204" s="710">
        <f t="shared" si="165"/>
        <v>14.999999999999991</v>
      </c>
      <c r="AS204" s="710" t="str">
        <f t="shared" si="166"/>
        <v>n/a</v>
      </c>
      <c r="AT204" s="710" t="str">
        <f t="shared" si="152"/>
        <v>n/a</v>
      </c>
      <c r="AU204" s="710" t="str">
        <f t="shared" si="153"/>
        <v>n/a</v>
      </c>
      <c r="AV204" s="710" t="str">
        <f t="shared" si="154"/>
        <v>n/a</v>
      </c>
      <c r="AW204" s="710" t="str">
        <f t="shared" si="155"/>
        <v>n/a</v>
      </c>
      <c r="AX204" s="710" t="str">
        <f t="shared" si="156"/>
        <v>n/a</v>
      </c>
      <c r="AY204" s="710" t="str">
        <f t="shared" si="157"/>
        <v>n/a</v>
      </c>
      <c r="AZ204" s="710" t="str">
        <f t="shared" si="158"/>
        <v>n/a</v>
      </c>
      <c r="BA204" s="710" t="str">
        <f t="shared" si="159"/>
        <v>n/a</v>
      </c>
      <c r="BB204" s="710" t="str">
        <f t="shared" si="160"/>
        <v>n/a</v>
      </c>
      <c r="BC204" s="710" t="str">
        <f t="shared" si="161"/>
        <v>n/a</v>
      </c>
      <c r="BD204" s="710" t="str">
        <f t="shared" si="151"/>
        <v>n/a</v>
      </c>
      <c r="BE204" s="710">
        <f t="shared" si="167"/>
        <v>15.947258738139263</v>
      </c>
      <c r="BF204" s="175">
        <f t="shared" si="162"/>
        <v>10.770413427242346</v>
      </c>
    </row>
    <row r="205" spans="1:58" ht="11.25" customHeight="1" x14ac:dyDescent="0.25">
      <c r="A205" s="31" t="s">
        <v>1066</v>
      </c>
      <c r="B205" s="48" t="s">
        <v>1067</v>
      </c>
      <c r="C205" s="414">
        <v>3.24</v>
      </c>
      <c r="D205" s="414">
        <v>3.16</v>
      </c>
      <c r="E205" s="414">
        <v>3.04</v>
      </c>
      <c r="F205" s="414">
        <v>2.76</v>
      </c>
      <c r="G205" s="414">
        <v>2.64</v>
      </c>
      <c r="H205" s="414">
        <v>2.52</v>
      </c>
      <c r="I205" s="351">
        <v>2.2400000000000002</v>
      </c>
      <c r="J205" s="419">
        <v>2.04</v>
      </c>
      <c r="K205" s="414">
        <v>1.84</v>
      </c>
      <c r="L205" s="414">
        <v>1.6</v>
      </c>
      <c r="M205" s="414">
        <v>1.4</v>
      </c>
      <c r="N205" s="414">
        <v>1.2</v>
      </c>
      <c r="O205" s="604"/>
      <c r="P205" s="414">
        <v>1.04</v>
      </c>
      <c r="Q205" s="350">
        <v>0.96499999999999997</v>
      </c>
      <c r="R205" s="604"/>
      <c r="S205" s="415">
        <v>0.88</v>
      </c>
      <c r="T205" s="415">
        <v>0.88</v>
      </c>
      <c r="U205" s="416">
        <v>0.88</v>
      </c>
      <c r="V205" s="416">
        <v>0.88</v>
      </c>
      <c r="W205" s="416">
        <v>0.88</v>
      </c>
      <c r="X205" s="416">
        <v>0.88</v>
      </c>
      <c r="Y205" s="416">
        <v>0.88</v>
      </c>
      <c r="Z205" s="416">
        <v>0.88</v>
      </c>
      <c r="AA205" s="416">
        <v>0.88</v>
      </c>
      <c r="AB205" s="416">
        <v>0.88</v>
      </c>
      <c r="AC205" s="416">
        <v>0.88</v>
      </c>
      <c r="AD205" s="416">
        <v>0.88</v>
      </c>
      <c r="AE205" s="417">
        <f t="shared" si="163"/>
        <v>40.245000000000019</v>
      </c>
      <c r="AF205" s="710">
        <f t="shared" si="140"/>
        <v>2.5316455696202445</v>
      </c>
      <c r="AG205" s="710">
        <f t="shared" si="141"/>
        <v>3.9473684210526327</v>
      </c>
      <c r="AH205" s="710">
        <f t="shared" si="142"/>
        <v>10.144927536231885</v>
      </c>
      <c r="AI205" s="710">
        <f t="shared" si="143"/>
        <v>4.5454545454545414</v>
      </c>
      <c r="AJ205" s="710">
        <f t="shared" si="144"/>
        <v>4.7619047619047672</v>
      </c>
      <c r="AK205" s="710">
        <f t="shared" si="145"/>
        <v>12.5</v>
      </c>
      <c r="AL205" s="710">
        <f t="shared" si="146"/>
        <v>9.8039215686274606</v>
      </c>
      <c r="AM205" s="710">
        <f t="shared" si="147"/>
        <v>10.869565217391308</v>
      </c>
      <c r="AN205" s="710">
        <f t="shared" si="148"/>
        <v>14.999999999999991</v>
      </c>
      <c r="AO205" s="710">
        <f t="shared" si="150"/>
        <v>14.285714285714302</v>
      </c>
      <c r="AP205" s="710">
        <f t="shared" si="149"/>
        <v>16.666666666666675</v>
      </c>
      <c r="AQ205" s="710">
        <f t="shared" si="164"/>
        <v>15.384615384615374</v>
      </c>
      <c r="AR205" s="710">
        <f t="shared" si="165"/>
        <v>7.7720207253886064</v>
      </c>
      <c r="AS205" s="710">
        <f t="shared" si="166"/>
        <v>9.6590909090908958</v>
      </c>
      <c r="AT205" s="710">
        <f t="shared" si="152"/>
        <v>0</v>
      </c>
      <c r="AU205" s="710">
        <f t="shared" si="153"/>
        <v>0</v>
      </c>
      <c r="AV205" s="710">
        <f t="shared" si="154"/>
        <v>0</v>
      </c>
      <c r="AW205" s="710">
        <f t="shared" si="155"/>
        <v>0</v>
      </c>
      <c r="AX205" s="710">
        <f t="shared" si="156"/>
        <v>0</v>
      </c>
      <c r="AY205" s="710">
        <f t="shared" si="157"/>
        <v>0</v>
      </c>
      <c r="AZ205" s="710">
        <f t="shared" si="158"/>
        <v>0</v>
      </c>
      <c r="BA205" s="710">
        <f t="shared" si="159"/>
        <v>0</v>
      </c>
      <c r="BB205" s="710">
        <f t="shared" si="160"/>
        <v>0</v>
      </c>
      <c r="BC205" s="710">
        <f t="shared" si="161"/>
        <v>0</v>
      </c>
      <c r="BD205" s="710">
        <f t="shared" si="151"/>
        <v>0</v>
      </c>
      <c r="BE205" s="710">
        <f t="shared" si="167"/>
        <v>5.5149158236703473</v>
      </c>
      <c r="BF205" s="175">
        <f t="shared" si="162"/>
        <v>6.0403243991850299</v>
      </c>
    </row>
    <row r="206" spans="1:58" ht="11.25" customHeight="1" x14ac:dyDescent="0.25">
      <c r="A206" s="29" t="s">
        <v>217</v>
      </c>
      <c r="B206" s="17" t="s">
        <v>218</v>
      </c>
      <c r="C206" s="414">
        <v>2.1025</v>
      </c>
      <c r="D206" s="414">
        <v>2.085</v>
      </c>
      <c r="E206" s="414">
        <v>2.0649999999999999</v>
      </c>
      <c r="F206" s="414">
        <v>2.0299999999999998</v>
      </c>
      <c r="G206" s="414">
        <v>2.0049999999999999</v>
      </c>
      <c r="H206" s="414">
        <v>1.97</v>
      </c>
      <c r="I206" s="351">
        <v>1.9450000000000001</v>
      </c>
      <c r="J206" s="351">
        <v>1.9249999999999998</v>
      </c>
      <c r="K206" s="414">
        <v>1.905</v>
      </c>
      <c r="L206" s="414">
        <v>1.885</v>
      </c>
      <c r="M206" s="414">
        <v>1.76</v>
      </c>
      <c r="N206" s="414">
        <v>1.66</v>
      </c>
      <c r="O206" s="604"/>
      <c r="P206" s="414">
        <v>1.61</v>
      </c>
      <c r="Q206" s="350">
        <v>1.4350000000000001</v>
      </c>
      <c r="R206" s="604"/>
      <c r="S206" s="357">
        <v>1.35</v>
      </c>
      <c r="T206" s="357">
        <v>1.325</v>
      </c>
      <c r="U206" s="420">
        <v>1.23</v>
      </c>
      <c r="V206" s="420">
        <v>1.0874999999999999</v>
      </c>
      <c r="W206" s="420">
        <v>0.93</v>
      </c>
      <c r="X206" s="420">
        <v>0.84499999999999997</v>
      </c>
      <c r="Y206" s="420">
        <v>0.8075</v>
      </c>
      <c r="Z206" s="420">
        <v>0.78950000000000009</v>
      </c>
      <c r="AA206" s="420">
        <v>0.77849999999999997</v>
      </c>
      <c r="AB206" s="420">
        <v>0.76849999999999996</v>
      </c>
      <c r="AC206" s="420">
        <v>0.72849999999999993</v>
      </c>
      <c r="AD206" s="420">
        <v>0.66649999999999998</v>
      </c>
      <c r="AE206" s="417">
        <f t="shared" si="163"/>
        <v>37.688999999999993</v>
      </c>
      <c r="AF206" s="710">
        <f t="shared" si="140"/>
        <v>0.83932853717025857</v>
      </c>
      <c r="AG206" s="710">
        <f t="shared" si="141"/>
        <v>0.96852300242131761</v>
      </c>
      <c r="AH206" s="710">
        <f t="shared" si="142"/>
        <v>1.7241379310344973</v>
      </c>
      <c r="AI206" s="710">
        <f t="shared" si="143"/>
        <v>1.2468827930174564</v>
      </c>
      <c r="AJ206" s="710">
        <f t="shared" si="144"/>
        <v>1.7766497461928932</v>
      </c>
      <c r="AK206" s="710">
        <f t="shared" si="145"/>
        <v>1.2853470437018011</v>
      </c>
      <c r="AL206" s="710">
        <f t="shared" si="146"/>
        <v>1.0389610389610615</v>
      </c>
      <c r="AM206" s="710">
        <f t="shared" si="147"/>
        <v>1.0498687664041828</v>
      </c>
      <c r="AN206" s="710">
        <f t="shared" si="148"/>
        <v>1.0610079575596787</v>
      </c>
      <c r="AO206" s="710">
        <f t="shared" si="150"/>
        <v>7.1022727272727293</v>
      </c>
      <c r="AP206" s="710">
        <f t="shared" si="149"/>
        <v>6.024096385542177</v>
      </c>
      <c r="AQ206" s="710">
        <f t="shared" si="164"/>
        <v>3.105590062111796</v>
      </c>
      <c r="AR206" s="710">
        <f t="shared" si="165"/>
        <v>12.195121951219523</v>
      </c>
      <c r="AS206" s="710">
        <f t="shared" si="166"/>
        <v>6.2962962962962887</v>
      </c>
      <c r="AT206" s="710">
        <f t="shared" si="152"/>
        <v>1.8867924528301883</v>
      </c>
      <c r="AU206" s="710">
        <f t="shared" si="153"/>
        <v>7.7235772357723498</v>
      </c>
      <c r="AV206" s="710">
        <f t="shared" si="154"/>
        <v>13.103448275862073</v>
      </c>
      <c r="AW206" s="710">
        <f t="shared" si="155"/>
        <v>16.935483870967726</v>
      </c>
      <c r="AX206" s="710">
        <f t="shared" si="156"/>
        <v>10.059171597633142</v>
      </c>
      <c r="AY206" s="710">
        <f t="shared" si="157"/>
        <v>4.6439628482972006</v>
      </c>
      <c r="AZ206" s="710">
        <f t="shared" si="158"/>
        <v>2.279924002533229</v>
      </c>
      <c r="BA206" s="710">
        <f t="shared" si="159"/>
        <v>1.4129736673089477</v>
      </c>
      <c r="BB206" s="710">
        <f t="shared" si="160"/>
        <v>1.3012361743656387</v>
      </c>
      <c r="BC206" s="710">
        <f t="shared" si="161"/>
        <v>5.4907343857240942</v>
      </c>
      <c r="BD206" s="710">
        <f t="shared" si="151"/>
        <v>9.302325581395344</v>
      </c>
      <c r="BE206" s="710">
        <f t="shared" si="167"/>
        <v>4.7941485732638247</v>
      </c>
      <c r="BF206" s="175">
        <f t="shared" si="162"/>
        <v>4.5390781632417383</v>
      </c>
    </row>
    <row r="207" spans="1:58" ht="11.25" customHeight="1" x14ac:dyDescent="0.25">
      <c r="A207" s="80" t="s">
        <v>534</v>
      </c>
      <c r="B207" s="48" t="s">
        <v>535</v>
      </c>
      <c r="C207" s="414">
        <v>0.24</v>
      </c>
      <c r="D207" s="414">
        <v>0.23</v>
      </c>
      <c r="E207" s="414">
        <v>0.22</v>
      </c>
      <c r="F207" s="414">
        <v>0.21</v>
      </c>
      <c r="G207" s="414">
        <v>0.2</v>
      </c>
      <c r="H207" s="414">
        <v>0.19</v>
      </c>
      <c r="I207" s="351">
        <v>0.1825</v>
      </c>
      <c r="J207" s="366">
        <v>0.17</v>
      </c>
      <c r="K207" s="344">
        <v>0.16</v>
      </c>
      <c r="L207" s="344">
        <v>0.15</v>
      </c>
      <c r="M207" s="344">
        <v>0.10819000000000001</v>
      </c>
      <c r="N207" s="344">
        <v>7.3599500000000012E-2</v>
      </c>
      <c r="O207" s="644"/>
      <c r="P207" s="344">
        <v>6.7937999999999998E-2</v>
      </c>
      <c r="Q207" s="342">
        <v>6.2276500000000005E-2</v>
      </c>
      <c r="R207" s="644"/>
      <c r="S207" s="370">
        <v>5.6615000000000006E-2</v>
      </c>
      <c r="T207" s="370">
        <v>5.0953499999999999E-2</v>
      </c>
      <c r="U207" s="349">
        <v>4.5292000000000006E-2</v>
      </c>
      <c r="V207" s="348">
        <v>0</v>
      </c>
      <c r="W207" s="348">
        <v>0</v>
      </c>
      <c r="X207" s="348">
        <v>0</v>
      </c>
      <c r="Y207" s="348">
        <v>0</v>
      </c>
      <c r="Z207" s="348">
        <v>0</v>
      </c>
      <c r="AA207" s="348">
        <v>0</v>
      </c>
      <c r="AB207" s="348">
        <v>0</v>
      </c>
      <c r="AC207" s="348">
        <v>0</v>
      </c>
      <c r="AD207" s="348">
        <v>0</v>
      </c>
      <c r="AE207" s="417">
        <f t="shared" si="163"/>
        <v>2.4173644999999984</v>
      </c>
      <c r="AF207" s="710">
        <f t="shared" si="140"/>
        <v>4.3478260869565188</v>
      </c>
      <c r="AG207" s="710">
        <f t="shared" si="141"/>
        <v>4.5454545454545414</v>
      </c>
      <c r="AH207" s="710">
        <f t="shared" si="142"/>
        <v>4.7619047619047672</v>
      </c>
      <c r="AI207" s="710">
        <f t="shared" si="143"/>
        <v>4.9999999999999822</v>
      </c>
      <c r="AJ207" s="710">
        <f t="shared" si="144"/>
        <v>5.2631578947368363</v>
      </c>
      <c r="AK207" s="710">
        <f t="shared" si="145"/>
        <v>4.1095890410958846</v>
      </c>
      <c r="AL207" s="710">
        <f t="shared" si="146"/>
        <v>7.3529411764705843</v>
      </c>
      <c r="AM207" s="710">
        <f t="shared" si="147"/>
        <v>6.25</v>
      </c>
      <c r="AN207" s="710">
        <f t="shared" si="148"/>
        <v>6.6666666666666652</v>
      </c>
      <c r="AO207" s="710">
        <f t="shared" si="150"/>
        <v>38.644976430353985</v>
      </c>
      <c r="AP207" s="710">
        <f t="shared" si="149"/>
        <v>46.998281238323614</v>
      </c>
      <c r="AQ207" s="710">
        <f t="shared" si="164"/>
        <v>8.3333333333333481</v>
      </c>
      <c r="AR207" s="710">
        <f t="shared" si="165"/>
        <v>9.0909090909090828</v>
      </c>
      <c r="AS207" s="710">
        <f t="shared" si="166"/>
        <v>10.000000000000009</v>
      </c>
      <c r="AT207" s="710">
        <f t="shared" si="152"/>
        <v>11.111111111111116</v>
      </c>
      <c r="AU207" s="710">
        <f t="shared" si="153"/>
        <v>12.499999999999979</v>
      </c>
      <c r="AV207" s="710" t="str">
        <f t="shared" si="154"/>
        <v>n/a</v>
      </c>
      <c r="AW207" s="710" t="str">
        <f t="shared" si="155"/>
        <v>n/a</v>
      </c>
      <c r="AX207" s="710" t="str">
        <f t="shared" si="156"/>
        <v>n/a</v>
      </c>
      <c r="AY207" s="710" t="str">
        <f t="shared" si="157"/>
        <v>n/a</v>
      </c>
      <c r="AZ207" s="710" t="str">
        <f t="shared" si="158"/>
        <v>n/a</v>
      </c>
      <c r="BA207" s="710" t="str">
        <f t="shared" si="159"/>
        <v>n/a</v>
      </c>
      <c r="BB207" s="710" t="str">
        <f t="shared" si="160"/>
        <v>n/a</v>
      </c>
      <c r="BC207" s="710" t="str">
        <f t="shared" si="161"/>
        <v>n/a</v>
      </c>
      <c r="BD207" s="710" t="str">
        <f t="shared" si="151"/>
        <v>n/a</v>
      </c>
      <c r="BE207" s="710">
        <f t="shared" si="167"/>
        <v>11.561009461082307</v>
      </c>
      <c r="BF207" s="175">
        <f t="shared" si="162"/>
        <v>12.556433135642378</v>
      </c>
    </row>
    <row r="208" spans="1:58" ht="11.25" customHeight="1" x14ac:dyDescent="0.25">
      <c r="A208" s="394" t="s">
        <v>4636</v>
      </c>
      <c r="B208" s="17" t="s">
        <v>2120</v>
      </c>
      <c r="C208" s="414">
        <v>3.64</v>
      </c>
      <c r="D208" s="414">
        <v>3.3</v>
      </c>
      <c r="E208" s="414">
        <v>3</v>
      </c>
      <c r="F208" s="414">
        <v>1.6124999999999998</v>
      </c>
      <c r="G208" s="414">
        <v>1.4125000000000001</v>
      </c>
      <c r="H208" s="414">
        <v>1.0149999999999999</v>
      </c>
      <c r="I208" s="351">
        <v>0.75750000000000006</v>
      </c>
      <c r="J208" s="364">
        <v>0.67</v>
      </c>
      <c r="K208" s="380">
        <v>0.67</v>
      </c>
      <c r="L208" s="414">
        <v>0.67</v>
      </c>
      <c r="M208" s="414">
        <v>0.51124999999999998</v>
      </c>
      <c r="N208" s="414">
        <v>0.36625000000000002</v>
      </c>
      <c r="O208" s="351"/>
      <c r="P208" s="414">
        <v>0.33500000000000002</v>
      </c>
      <c r="Q208" s="350">
        <v>0.3175</v>
      </c>
      <c r="R208" s="351"/>
      <c r="S208" s="373">
        <v>0.30499999999999999</v>
      </c>
      <c r="T208" s="373">
        <v>0.28499999999999998</v>
      </c>
      <c r="U208" s="420">
        <v>0.23249999999999998</v>
      </c>
      <c r="V208" s="420">
        <v>0.16500000000000001</v>
      </c>
      <c r="W208" s="420">
        <v>0.11</v>
      </c>
      <c r="X208" s="420">
        <v>7.4999999999999997E-2</v>
      </c>
      <c r="Y208" s="420">
        <v>5.7499999999999996E-2</v>
      </c>
      <c r="Z208" s="420">
        <v>4.5000000000000005E-2</v>
      </c>
      <c r="AA208" s="420">
        <v>0.04</v>
      </c>
      <c r="AB208" s="420">
        <v>3.875E-2</v>
      </c>
      <c r="AC208" s="420">
        <v>3.2500000000000001E-2</v>
      </c>
      <c r="AD208" s="420">
        <v>7.4999999999999997E-3</v>
      </c>
      <c r="AE208" s="417">
        <f t="shared" si="163"/>
        <v>19.671250000000004</v>
      </c>
      <c r="AF208" s="710">
        <f t="shared" si="140"/>
        <v>10.303030303030303</v>
      </c>
      <c r="AG208" s="710">
        <f t="shared" si="141"/>
        <v>9.9999999999999858</v>
      </c>
      <c r="AH208" s="710">
        <f t="shared" si="142"/>
        <v>86.046511627906995</v>
      </c>
      <c r="AI208" s="710">
        <f t="shared" si="143"/>
        <v>14.159292035398208</v>
      </c>
      <c r="AJ208" s="710">
        <f t="shared" si="144"/>
        <v>39.16256157635469</v>
      </c>
      <c r="AK208" s="710">
        <f t="shared" si="145"/>
        <v>33.993399339933973</v>
      </c>
      <c r="AL208" s="710">
        <f t="shared" si="146"/>
        <v>13.059701492537323</v>
      </c>
      <c r="AM208" s="710">
        <f t="shared" si="147"/>
        <v>0</v>
      </c>
      <c r="AN208" s="710">
        <f t="shared" si="148"/>
        <v>0</v>
      </c>
      <c r="AO208" s="710">
        <f t="shared" si="150"/>
        <v>31.051344743276289</v>
      </c>
      <c r="AP208" s="710">
        <f t="shared" si="149"/>
        <v>39.590443686006815</v>
      </c>
      <c r="AQ208" s="710">
        <f t="shared" si="164"/>
        <v>9.3283582089552333</v>
      </c>
      <c r="AR208" s="710">
        <f t="shared" si="165"/>
        <v>5.5118110236220597</v>
      </c>
      <c r="AS208" s="710">
        <f t="shared" si="166"/>
        <v>4.0983606557376984</v>
      </c>
      <c r="AT208" s="710">
        <f t="shared" si="152"/>
        <v>7.0175438596491224</v>
      </c>
      <c r="AU208" s="710">
        <f t="shared" si="153"/>
        <v>22.580645161290324</v>
      </c>
      <c r="AV208" s="710">
        <f t="shared" si="154"/>
        <v>40.909090909090892</v>
      </c>
      <c r="AW208" s="710">
        <f t="shared" si="155"/>
        <v>50</v>
      </c>
      <c r="AX208" s="710">
        <f t="shared" si="156"/>
        <v>46.666666666666679</v>
      </c>
      <c r="AY208" s="710">
        <f t="shared" si="157"/>
        <v>30.434782608695656</v>
      </c>
      <c r="AZ208" s="710">
        <f t="shared" si="158"/>
        <v>27.777777777777747</v>
      </c>
      <c r="BA208" s="710">
        <f t="shared" si="159"/>
        <v>12.5</v>
      </c>
      <c r="BB208" s="710">
        <f t="shared" si="160"/>
        <v>3.2258064516129004</v>
      </c>
      <c r="BC208" s="710">
        <f t="shared" si="161"/>
        <v>19.23076923076923</v>
      </c>
      <c r="BD208" s="710">
        <f t="shared" si="151"/>
        <v>333.33333333333337</v>
      </c>
      <c r="BE208" s="710">
        <f t="shared" si="167"/>
        <v>35.599249227665815</v>
      </c>
      <c r="BF208" s="175">
        <f t="shared" si="162"/>
        <v>65.163098957367396</v>
      </c>
    </row>
    <row r="209" spans="1:58" ht="11.25" customHeight="1" x14ac:dyDescent="0.25">
      <c r="A209" s="27" t="s">
        <v>538</v>
      </c>
      <c r="B209" s="28" t="s">
        <v>539</v>
      </c>
      <c r="C209" s="414">
        <v>2.08</v>
      </c>
      <c r="D209" s="414">
        <v>1.98</v>
      </c>
      <c r="E209" s="414">
        <v>1.88</v>
      </c>
      <c r="F209" s="414">
        <v>1.8</v>
      </c>
      <c r="G209" s="414">
        <v>1.78</v>
      </c>
      <c r="H209" s="414">
        <v>1.7549999999999999</v>
      </c>
      <c r="I209" s="351">
        <v>1.716</v>
      </c>
      <c r="J209" s="365">
        <v>1.6675</v>
      </c>
      <c r="K209" s="359">
        <v>1.59</v>
      </c>
      <c r="L209" s="359">
        <v>1.51</v>
      </c>
      <c r="M209" s="359">
        <v>1.43</v>
      </c>
      <c r="N209" s="359">
        <v>1.35</v>
      </c>
      <c r="O209" s="654"/>
      <c r="P209" s="359">
        <v>1.2662500000000001</v>
      </c>
      <c r="Q209" s="355">
        <v>1.2024999999999999</v>
      </c>
      <c r="R209" s="654"/>
      <c r="S209" s="369">
        <v>1.1425000000000001</v>
      </c>
      <c r="T209" s="369">
        <v>1.0825</v>
      </c>
      <c r="U209" s="361">
        <v>1.0225</v>
      </c>
      <c r="V209" s="361">
        <v>0.95750000000000002</v>
      </c>
      <c r="W209" s="361">
        <v>0.89749999999999996</v>
      </c>
      <c r="X209" s="361">
        <v>0.83</v>
      </c>
      <c r="Y209" s="361">
        <v>0.75624999999999998</v>
      </c>
      <c r="Z209" s="361">
        <v>0.72124999999999995</v>
      </c>
      <c r="AA209" s="361">
        <v>0.66374999999999995</v>
      </c>
      <c r="AB209" s="361">
        <v>0.578125</v>
      </c>
      <c r="AC209" s="361">
        <v>0.51249999999999996</v>
      </c>
      <c r="AD209" s="361">
        <v>0.46250000000000002</v>
      </c>
      <c r="AE209" s="417">
        <f t="shared" si="163"/>
        <v>32.634125000000004</v>
      </c>
      <c r="AF209" s="710">
        <f t="shared" si="140"/>
        <v>5.0505050505050608</v>
      </c>
      <c r="AG209" s="710">
        <f t="shared" si="141"/>
        <v>5.319148936170226</v>
      </c>
      <c r="AH209" s="710">
        <f t="shared" si="142"/>
        <v>4.4444444444444287</v>
      </c>
      <c r="AI209" s="710">
        <f t="shared" si="143"/>
        <v>1.1235955056179803</v>
      </c>
      <c r="AJ209" s="710">
        <f t="shared" si="144"/>
        <v>1.4245014245014342</v>
      </c>
      <c r="AK209" s="710">
        <f t="shared" si="145"/>
        <v>2.2727272727272707</v>
      </c>
      <c r="AL209" s="710">
        <f t="shared" si="146"/>
        <v>2.9085457271364357</v>
      </c>
      <c r="AM209" s="710">
        <f t="shared" si="147"/>
        <v>4.8742138364779919</v>
      </c>
      <c r="AN209" s="710">
        <f t="shared" si="148"/>
        <v>5.2980132450331174</v>
      </c>
      <c r="AO209" s="710">
        <f t="shared" si="150"/>
        <v>5.5944055944056048</v>
      </c>
      <c r="AP209" s="710">
        <f t="shared" si="149"/>
        <v>5.9259259259259123</v>
      </c>
      <c r="AQ209" s="710">
        <f t="shared" si="164"/>
        <v>6.6140177690029667</v>
      </c>
      <c r="AR209" s="710">
        <f t="shared" si="165"/>
        <v>5.3014553014553156</v>
      </c>
      <c r="AS209" s="710">
        <f t="shared" si="166"/>
        <v>5.2516411378555672</v>
      </c>
      <c r="AT209" s="710">
        <f t="shared" si="152"/>
        <v>5.5427251732101723</v>
      </c>
      <c r="AU209" s="710">
        <f t="shared" si="153"/>
        <v>5.8679706601467041</v>
      </c>
      <c r="AV209" s="710">
        <f t="shared" si="154"/>
        <v>6.788511749347248</v>
      </c>
      <c r="AW209" s="710">
        <f t="shared" si="155"/>
        <v>6.6852367688022385</v>
      </c>
      <c r="AX209" s="710">
        <f t="shared" si="156"/>
        <v>8.1325301204819169</v>
      </c>
      <c r="AY209" s="710">
        <f t="shared" si="157"/>
        <v>9.7520661157024726</v>
      </c>
      <c r="AZ209" s="710">
        <f t="shared" si="158"/>
        <v>4.8526863084922045</v>
      </c>
      <c r="BA209" s="710">
        <f t="shared" si="159"/>
        <v>8.6629001883239187</v>
      </c>
      <c r="BB209" s="710">
        <f t="shared" si="160"/>
        <v>14.810810810810793</v>
      </c>
      <c r="BC209" s="710">
        <f t="shared" si="161"/>
        <v>12.804878048780498</v>
      </c>
      <c r="BD209" s="710">
        <f t="shared" si="151"/>
        <v>10.810810810810789</v>
      </c>
      <c r="BE209" s="710">
        <f t="shared" si="167"/>
        <v>6.2445707170467308</v>
      </c>
      <c r="BF209" s="175">
        <f t="shared" si="162"/>
        <v>3.2225790265345569</v>
      </c>
    </row>
    <row r="210" spans="1:58" ht="11.25" customHeight="1" x14ac:dyDescent="0.25">
      <c r="A210" s="394" t="s">
        <v>4797</v>
      </c>
      <c r="B210" s="17" t="s">
        <v>4798</v>
      </c>
      <c r="C210" s="414">
        <v>1.1499999999999999</v>
      </c>
      <c r="D210" s="414">
        <v>1.1100000000000001</v>
      </c>
      <c r="E210" s="414">
        <v>1.06</v>
      </c>
      <c r="F210" s="414">
        <v>0.98</v>
      </c>
      <c r="G210" s="414">
        <v>0.92</v>
      </c>
      <c r="H210" s="414">
        <v>0.86</v>
      </c>
      <c r="I210" s="351">
        <v>0.224</v>
      </c>
      <c r="J210" s="367">
        <v>0</v>
      </c>
      <c r="K210" s="380">
        <v>0</v>
      </c>
      <c r="L210" s="380">
        <v>0</v>
      </c>
      <c r="M210" s="380">
        <v>0</v>
      </c>
      <c r="N210" s="380">
        <v>0</v>
      </c>
      <c r="O210" s="749"/>
      <c r="P210" s="380">
        <v>0</v>
      </c>
      <c r="Q210" s="383">
        <v>0</v>
      </c>
      <c r="R210" s="749"/>
      <c r="S210" s="672">
        <v>0</v>
      </c>
      <c r="T210" s="672">
        <v>0</v>
      </c>
      <c r="U210" s="381">
        <v>0</v>
      </c>
      <c r="V210" s="381">
        <v>0</v>
      </c>
      <c r="W210" s="381">
        <v>0</v>
      </c>
      <c r="X210" s="381">
        <v>0</v>
      </c>
      <c r="Y210" s="381">
        <v>0</v>
      </c>
      <c r="Z210" s="381">
        <v>0</v>
      </c>
      <c r="AA210" s="381">
        <v>0</v>
      </c>
      <c r="AB210" s="381">
        <v>0</v>
      </c>
      <c r="AC210" s="381">
        <v>0</v>
      </c>
      <c r="AD210" s="381">
        <v>0</v>
      </c>
      <c r="AE210" s="417">
        <f t="shared" si="163"/>
        <v>6.3040000000000003</v>
      </c>
      <c r="AF210" s="710">
        <f t="shared" si="140"/>
        <v>3.603603603603589</v>
      </c>
      <c r="AG210" s="710">
        <f t="shared" si="141"/>
        <v>4.7169811320754818</v>
      </c>
      <c r="AH210" s="710">
        <f t="shared" si="142"/>
        <v>8.163265306122458</v>
      </c>
      <c r="AI210" s="710">
        <f t="shared" si="143"/>
        <v>6.5217391304347672</v>
      </c>
      <c r="AJ210" s="710">
        <f t="shared" si="144"/>
        <v>6.976744186046524</v>
      </c>
      <c r="AK210" s="710">
        <f t="shared" si="145"/>
        <v>283.92857142857139</v>
      </c>
      <c r="AL210" s="710" t="str">
        <f t="shared" si="146"/>
        <v>n/a</v>
      </c>
      <c r="AM210" s="710" t="str">
        <f t="shared" si="147"/>
        <v>n/a</v>
      </c>
      <c r="AN210" s="710" t="str">
        <f t="shared" si="148"/>
        <v>n/a</v>
      </c>
      <c r="AO210" s="710" t="str">
        <f t="shared" si="150"/>
        <v>n/a</v>
      </c>
      <c r="AP210" s="710" t="str">
        <f t="shared" si="149"/>
        <v>n/a</v>
      </c>
      <c r="AQ210" s="710" t="str">
        <f t="shared" si="164"/>
        <v>n/a</v>
      </c>
      <c r="AR210" s="710" t="str">
        <f t="shared" si="165"/>
        <v>n/a</v>
      </c>
      <c r="AS210" s="710" t="str">
        <f t="shared" si="166"/>
        <v>n/a</v>
      </c>
      <c r="AT210" s="710" t="str">
        <f t="shared" si="152"/>
        <v>n/a</v>
      </c>
      <c r="AU210" s="710" t="str">
        <f t="shared" si="153"/>
        <v>n/a</v>
      </c>
      <c r="AV210" s="710" t="str">
        <f t="shared" si="154"/>
        <v>n/a</v>
      </c>
      <c r="AW210" s="710" t="str">
        <f t="shared" si="155"/>
        <v>n/a</v>
      </c>
      <c r="AX210" s="710" t="str">
        <f t="shared" si="156"/>
        <v>n/a</v>
      </c>
      <c r="AY210" s="710" t="str">
        <f t="shared" si="157"/>
        <v>n/a</v>
      </c>
      <c r="AZ210" s="710" t="str">
        <f t="shared" si="158"/>
        <v>n/a</v>
      </c>
      <c r="BA210" s="710" t="str">
        <f t="shared" si="159"/>
        <v>n/a</v>
      </c>
      <c r="BB210" s="710" t="str">
        <f t="shared" si="160"/>
        <v>n/a</v>
      </c>
      <c r="BC210" s="710" t="str">
        <f t="shared" si="161"/>
        <v>n/a</v>
      </c>
      <c r="BD210" s="710" t="str">
        <f t="shared" si="151"/>
        <v>n/a</v>
      </c>
      <c r="BE210" s="710">
        <f t="shared" si="167"/>
        <v>52.318484131142363</v>
      </c>
      <c r="BF210" s="175">
        <f t="shared" si="162"/>
        <v>113.47702304334491</v>
      </c>
    </row>
    <row r="211" spans="1:58" ht="11.25" customHeight="1" x14ac:dyDescent="0.25">
      <c r="A211" s="693" t="s">
        <v>4705</v>
      </c>
      <c r="B211" s="48" t="s">
        <v>4703</v>
      </c>
      <c r="C211" s="414">
        <v>0.94</v>
      </c>
      <c r="D211" s="414">
        <v>0.86</v>
      </c>
      <c r="E211" s="414">
        <v>0.78</v>
      </c>
      <c r="F211" s="414">
        <v>0.71000000000000008</v>
      </c>
      <c r="G211" s="414">
        <v>0.66</v>
      </c>
      <c r="H211" s="414">
        <v>0.57999999999999996</v>
      </c>
      <c r="I211" s="351">
        <v>0.26</v>
      </c>
      <c r="J211" s="367">
        <v>0</v>
      </c>
      <c r="K211" s="385">
        <v>0</v>
      </c>
      <c r="L211" s="385">
        <v>0</v>
      </c>
      <c r="M211" s="385">
        <v>0</v>
      </c>
      <c r="N211" s="385">
        <v>0</v>
      </c>
      <c r="O211" s="727"/>
      <c r="P211" s="385">
        <v>0</v>
      </c>
      <c r="Q211" s="712">
        <v>0</v>
      </c>
      <c r="R211" s="727"/>
      <c r="S211" s="708">
        <v>0</v>
      </c>
      <c r="T211" s="708">
        <v>0</v>
      </c>
      <c r="U211" s="386">
        <v>0</v>
      </c>
      <c r="V211" s="386">
        <v>0</v>
      </c>
      <c r="W211" s="386">
        <v>0</v>
      </c>
      <c r="X211" s="386">
        <v>0</v>
      </c>
      <c r="Y211" s="386">
        <v>0</v>
      </c>
      <c r="Z211" s="386">
        <v>0</v>
      </c>
      <c r="AA211" s="386">
        <v>0</v>
      </c>
      <c r="AB211" s="386">
        <v>0</v>
      </c>
      <c r="AC211" s="386">
        <v>0</v>
      </c>
      <c r="AD211" s="386">
        <v>0</v>
      </c>
      <c r="AE211" s="417">
        <f t="shared" si="163"/>
        <v>4.79</v>
      </c>
      <c r="AF211" s="710">
        <f t="shared" si="140"/>
        <v>9.302325581395344</v>
      </c>
      <c r="AG211" s="710">
        <f t="shared" si="141"/>
        <v>10.256410256410241</v>
      </c>
      <c r="AH211" s="710">
        <f t="shared" si="142"/>
        <v>9.8591549295774517</v>
      </c>
      <c r="AI211" s="710">
        <f t="shared" si="143"/>
        <v>7.5757575757575912</v>
      </c>
      <c r="AJ211" s="710">
        <f t="shared" si="144"/>
        <v>13.793103448275868</v>
      </c>
      <c r="AK211" s="710">
        <f t="shared" si="145"/>
        <v>123.07692307692304</v>
      </c>
      <c r="AL211" s="710" t="str">
        <f t="shared" si="146"/>
        <v>n/a</v>
      </c>
      <c r="AM211" s="710" t="str">
        <f t="shared" si="147"/>
        <v>n/a</v>
      </c>
      <c r="AN211" s="710" t="str">
        <f t="shared" si="148"/>
        <v>n/a</v>
      </c>
      <c r="AO211" s="710" t="str">
        <f t="shared" si="150"/>
        <v>n/a</v>
      </c>
      <c r="AP211" s="710" t="str">
        <f t="shared" si="149"/>
        <v>n/a</v>
      </c>
      <c r="AQ211" s="710" t="str">
        <f t="shared" si="164"/>
        <v>n/a</v>
      </c>
      <c r="AR211" s="710" t="str">
        <f t="shared" si="165"/>
        <v>n/a</v>
      </c>
      <c r="AS211" s="710" t="str">
        <f t="shared" si="166"/>
        <v>n/a</v>
      </c>
      <c r="AT211" s="710" t="str">
        <f t="shared" si="152"/>
        <v>n/a</v>
      </c>
      <c r="AU211" s="710" t="str">
        <f t="shared" si="153"/>
        <v>n/a</v>
      </c>
      <c r="AV211" s="710" t="str">
        <f t="shared" si="154"/>
        <v>n/a</v>
      </c>
      <c r="AW211" s="710" t="str">
        <f t="shared" si="155"/>
        <v>n/a</v>
      </c>
      <c r="AX211" s="710" t="str">
        <f t="shared" si="156"/>
        <v>n/a</v>
      </c>
      <c r="AY211" s="710" t="str">
        <f t="shared" si="157"/>
        <v>n/a</v>
      </c>
      <c r="AZ211" s="710" t="str">
        <f t="shared" si="158"/>
        <v>n/a</v>
      </c>
      <c r="BA211" s="710" t="str">
        <f t="shared" si="159"/>
        <v>n/a</v>
      </c>
      <c r="BB211" s="710" t="str">
        <f t="shared" si="160"/>
        <v>n/a</v>
      </c>
      <c r="BC211" s="710" t="str">
        <f t="shared" si="161"/>
        <v>n/a</v>
      </c>
      <c r="BD211" s="710" t="str">
        <f t="shared" si="151"/>
        <v>n/a</v>
      </c>
      <c r="BE211" s="710">
        <f t="shared" si="167"/>
        <v>28.977279144723255</v>
      </c>
      <c r="BF211" s="175">
        <f t="shared" si="162"/>
        <v>46.144132256165641</v>
      </c>
    </row>
    <row r="212" spans="1:58" ht="11.25" customHeight="1" x14ac:dyDescent="0.25">
      <c r="A212" s="701" t="s">
        <v>3429</v>
      </c>
      <c r="B212" s="28" t="s">
        <v>3430</v>
      </c>
      <c r="C212" s="414">
        <v>17.04</v>
      </c>
      <c r="D212" s="414">
        <v>14.49</v>
      </c>
      <c r="E212" s="414">
        <v>12.4</v>
      </c>
      <c r="F212" s="414">
        <v>11.48</v>
      </c>
      <c r="G212" s="414">
        <v>10.64</v>
      </c>
      <c r="H212" s="414">
        <v>9.84</v>
      </c>
      <c r="I212" s="351">
        <v>9.1199999999999992</v>
      </c>
      <c r="J212" s="356">
        <v>8</v>
      </c>
      <c r="K212" s="414">
        <v>7</v>
      </c>
      <c r="L212" s="414">
        <v>6.76</v>
      </c>
      <c r="M212" s="380">
        <v>0</v>
      </c>
      <c r="N212" s="380">
        <v>0</v>
      </c>
      <c r="O212" s="604"/>
      <c r="P212" s="352">
        <v>0</v>
      </c>
      <c r="Q212" s="418">
        <v>0</v>
      </c>
      <c r="R212" s="604"/>
      <c r="S212" s="353">
        <v>0</v>
      </c>
      <c r="T212" s="416">
        <v>0</v>
      </c>
      <c r="U212" s="416">
        <v>0</v>
      </c>
      <c r="V212" s="416">
        <v>0</v>
      </c>
      <c r="W212" s="416">
        <v>0</v>
      </c>
      <c r="X212" s="416">
        <v>0</v>
      </c>
      <c r="Y212" s="416">
        <v>0</v>
      </c>
      <c r="Z212" s="416">
        <v>0</v>
      </c>
      <c r="AA212" s="416">
        <v>0</v>
      </c>
      <c r="AB212" s="416">
        <v>0</v>
      </c>
      <c r="AC212" s="416">
        <v>0</v>
      </c>
      <c r="AD212" s="416">
        <v>0</v>
      </c>
      <c r="AE212" s="417">
        <f t="shared" si="163"/>
        <v>106.77000000000001</v>
      </c>
      <c r="AF212" s="710">
        <f t="shared" si="140"/>
        <v>17.5983436853002</v>
      </c>
      <c r="AG212" s="710">
        <f t="shared" si="141"/>
        <v>16.854838709677409</v>
      </c>
      <c r="AH212" s="710">
        <f t="shared" si="142"/>
        <v>8.0139372822299659</v>
      </c>
      <c r="AI212" s="710">
        <f t="shared" si="143"/>
        <v>7.8947368421052655</v>
      </c>
      <c r="AJ212" s="710">
        <f t="shared" si="144"/>
        <v>8.1300813008130071</v>
      </c>
      <c r="AK212" s="710">
        <f t="shared" si="145"/>
        <v>7.8947368421052655</v>
      </c>
      <c r="AL212" s="710">
        <f t="shared" si="146"/>
        <v>13.999999999999989</v>
      </c>
      <c r="AM212" s="710">
        <f t="shared" si="147"/>
        <v>14.285714285714279</v>
      </c>
      <c r="AN212" s="710">
        <f t="shared" si="148"/>
        <v>3.5502958579881616</v>
      </c>
      <c r="AO212" s="710" t="str">
        <f t="shared" si="150"/>
        <v>n/a</v>
      </c>
      <c r="AP212" s="710" t="str">
        <f t="shared" si="149"/>
        <v>n/a</v>
      </c>
      <c r="AQ212" s="710" t="str">
        <f t="shared" si="164"/>
        <v>n/a</v>
      </c>
      <c r="AR212" s="710" t="str">
        <f t="shared" si="165"/>
        <v>n/a</v>
      </c>
      <c r="AS212" s="710" t="str">
        <f t="shared" si="166"/>
        <v>n/a</v>
      </c>
      <c r="AT212" s="710" t="str">
        <f t="shared" si="152"/>
        <v>n/a</v>
      </c>
      <c r="AU212" s="710" t="str">
        <f t="shared" si="153"/>
        <v>n/a</v>
      </c>
      <c r="AV212" s="710" t="str">
        <f t="shared" si="154"/>
        <v>n/a</v>
      </c>
      <c r="AW212" s="710" t="str">
        <f t="shared" si="155"/>
        <v>n/a</v>
      </c>
      <c r="AX212" s="710" t="str">
        <f t="shared" si="156"/>
        <v>n/a</v>
      </c>
      <c r="AY212" s="710" t="str">
        <f t="shared" si="157"/>
        <v>n/a</v>
      </c>
      <c r="AZ212" s="710" t="str">
        <f t="shared" si="158"/>
        <v>n/a</v>
      </c>
      <c r="BA212" s="710" t="str">
        <f t="shared" si="159"/>
        <v>n/a</v>
      </c>
      <c r="BB212" s="710" t="str">
        <f t="shared" si="160"/>
        <v>n/a</v>
      </c>
      <c r="BC212" s="710" t="str">
        <f t="shared" si="161"/>
        <v>n/a</v>
      </c>
      <c r="BD212" s="710" t="str">
        <f t="shared" si="151"/>
        <v>n/a</v>
      </c>
      <c r="BE212" s="710">
        <f t="shared" si="167"/>
        <v>10.913631645103727</v>
      </c>
      <c r="BF212" s="175">
        <f t="shared" si="162"/>
        <v>4.8667555015628965</v>
      </c>
    </row>
    <row r="213" spans="1:58" ht="11.25" customHeight="1" x14ac:dyDescent="0.25">
      <c r="A213" s="394" t="s">
        <v>4795</v>
      </c>
      <c r="B213" s="17" t="s">
        <v>4796</v>
      </c>
      <c r="C213" s="414">
        <v>2.6875</v>
      </c>
      <c r="D213" s="414">
        <v>2.6124999999999998</v>
      </c>
      <c r="E213" s="414">
        <v>2.4775</v>
      </c>
      <c r="F213" s="414">
        <v>2.41</v>
      </c>
      <c r="G213" s="414">
        <v>2.375</v>
      </c>
      <c r="H213" s="414">
        <v>2.2425000000000002</v>
      </c>
      <c r="I213" s="351">
        <v>2.1237500000000002</v>
      </c>
      <c r="J213" s="364">
        <v>2.0150000000000001</v>
      </c>
      <c r="K213" s="380">
        <v>2.0637499999999998</v>
      </c>
      <c r="L213" s="414">
        <v>2.1574999999999998</v>
      </c>
      <c r="M213" s="414">
        <v>2.15</v>
      </c>
      <c r="N213" s="414">
        <v>1.9675000000000002</v>
      </c>
      <c r="O213" s="34"/>
      <c r="P213" s="414">
        <v>1.58</v>
      </c>
      <c r="Q213" s="350">
        <v>1.4700000000000002</v>
      </c>
      <c r="R213" s="34"/>
      <c r="S213" s="383">
        <v>1.35</v>
      </c>
      <c r="T213" s="393">
        <v>1.7849999999999999</v>
      </c>
      <c r="U213" s="420">
        <v>1.93</v>
      </c>
      <c r="V213" s="420">
        <v>1.85</v>
      </c>
      <c r="W213" s="420">
        <v>1.77</v>
      </c>
      <c r="X213" s="381">
        <v>1.73</v>
      </c>
      <c r="Y213" s="381">
        <v>1.73</v>
      </c>
      <c r="Z213" s="381">
        <v>1.73</v>
      </c>
      <c r="AA213" s="420">
        <v>1.73</v>
      </c>
      <c r="AB213" s="420">
        <v>1.655</v>
      </c>
      <c r="AC213" s="420">
        <v>1.5749999999999997</v>
      </c>
      <c r="AD213" s="420">
        <v>1.47</v>
      </c>
      <c r="AE213" s="417">
        <f t="shared" si="163"/>
        <v>50.637499999999989</v>
      </c>
      <c r="AF213" s="710">
        <f t="shared" si="140"/>
        <v>2.8708133971292016</v>
      </c>
      <c r="AG213" s="710">
        <f t="shared" si="141"/>
        <v>5.4490413723511599</v>
      </c>
      <c r="AH213" s="710">
        <f t="shared" si="142"/>
        <v>2.8008298755186622</v>
      </c>
      <c r="AI213" s="710">
        <f t="shared" si="143"/>
        <v>1.4736842105263159</v>
      </c>
      <c r="AJ213" s="710">
        <f t="shared" si="144"/>
        <v>5.9085841694537233</v>
      </c>
      <c r="AK213" s="710">
        <f t="shared" si="145"/>
        <v>5.591524426133021</v>
      </c>
      <c r="AL213" s="710">
        <f t="shared" si="146"/>
        <v>5.3970223325062072</v>
      </c>
      <c r="AM213" s="710">
        <f t="shared" si="147"/>
        <v>-2.3622047244094335</v>
      </c>
      <c r="AN213" s="710">
        <f t="shared" si="148"/>
        <v>-4.3453070683661661</v>
      </c>
      <c r="AO213" s="710">
        <f t="shared" si="150"/>
        <v>0.34883720930232176</v>
      </c>
      <c r="AP213" s="710">
        <f t="shared" si="149"/>
        <v>9.2757306226175054</v>
      </c>
      <c r="AQ213" s="710">
        <f t="shared" si="164"/>
        <v>24.52531645569622</v>
      </c>
      <c r="AR213" s="710">
        <f t="shared" si="165"/>
        <v>7.4829931972788977</v>
      </c>
      <c r="AS213" s="710">
        <f t="shared" si="166"/>
        <v>8.8888888888889017</v>
      </c>
      <c r="AT213" s="710">
        <f t="shared" si="152"/>
        <v>-24.369747899159655</v>
      </c>
      <c r="AU213" s="710">
        <f t="shared" si="153"/>
        <v>-7.5129533678756522</v>
      </c>
      <c r="AV213" s="710">
        <f t="shared" si="154"/>
        <v>4.3243243243243246</v>
      </c>
      <c r="AW213" s="710">
        <f t="shared" si="155"/>
        <v>4.5197740112994378</v>
      </c>
      <c r="AX213" s="710">
        <f t="shared" si="156"/>
        <v>2.3121387283236983</v>
      </c>
      <c r="AY213" s="710">
        <f t="shared" si="157"/>
        <v>0</v>
      </c>
      <c r="AZ213" s="710">
        <f t="shared" si="158"/>
        <v>0</v>
      </c>
      <c r="BA213" s="710">
        <f t="shared" si="159"/>
        <v>0</v>
      </c>
      <c r="BB213" s="710">
        <f t="shared" si="160"/>
        <v>4.5317220543806602</v>
      </c>
      <c r="BC213" s="710">
        <f t="shared" si="161"/>
        <v>5.0793650793651057</v>
      </c>
      <c r="BD213" s="710">
        <f t="shared" si="151"/>
        <v>7.1428571428571175</v>
      </c>
      <c r="BE213" s="710">
        <f t="shared" si="167"/>
        <v>2.7733293775256631</v>
      </c>
      <c r="BF213" s="175">
        <f t="shared" si="162"/>
        <v>8.1400547674579045</v>
      </c>
    </row>
    <row r="214" spans="1:58" ht="11.25" customHeight="1" x14ac:dyDescent="0.25">
      <c r="A214" s="80" t="s">
        <v>219</v>
      </c>
      <c r="B214" s="48" t="s">
        <v>220</v>
      </c>
      <c r="C214" s="414">
        <v>5.0999999999999996</v>
      </c>
      <c r="D214" s="414">
        <v>4.76</v>
      </c>
      <c r="E214" s="414">
        <v>4.4400000000000004</v>
      </c>
      <c r="F214" s="414">
        <v>4.1399999999999997</v>
      </c>
      <c r="G214" s="414">
        <v>3.86</v>
      </c>
      <c r="H214" s="414">
        <v>3.6</v>
      </c>
      <c r="I214" s="351">
        <v>3.36</v>
      </c>
      <c r="J214" s="347">
        <v>3.13</v>
      </c>
      <c r="K214" s="414">
        <v>2.92</v>
      </c>
      <c r="L214" s="414">
        <v>2.7240000000000002</v>
      </c>
      <c r="M214" s="414">
        <v>2.54</v>
      </c>
      <c r="N214" s="414">
        <v>2.37</v>
      </c>
      <c r="O214" s="604" t="s">
        <v>89</v>
      </c>
      <c r="P214" s="414">
        <v>2.21</v>
      </c>
      <c r="Q214" s="350">
        <v>2.06</v>
      </c>
      <c r="R214" s="604"/>
      <c r="S214" s="419">
        <v>1.92</v>
      </c>
      <c r="T214" s="420">
        <v>1.8</v>
      </c>
      <c r="U214" s="420">
        <v>1.76</v>
      </c>
      <c r="V214" s="420">
        <v>1.6</v>
      </c>
      <c r="W214" s="420">
        <v>1.44</v>
      </c>
      <c r="X214" s="420">
        <v>1.3</v>
      </c>
      <c r="Y214" s="420">
        <v>0.86</v>
      </c>
      <c r="Z214" s="420">
        <v>0.76</v>
      </c>
      <c r="AA214" s="420">
        <v>0.68</v>
      </c>
      <c r="AB214" s="420">
        <v>0.61</v>
      </c>
      <c r="AC214" s="420">
        <v>0.54</v>
      </c>
      <c r="AD214" s="420">
        <v>0.48</v>
      </c>
      <c r="AE214" s="417">
        <f t="shared" si="163"/>
        <v>60.963999999999992</v>
      </c>
      <c r="AF214" s="710">
        <f t="shared" si="140"/>
        <v>7.1428571428571397</v>
      </c>
      <c r="AG214" s="710">
        <f t="shared" si="141"/>
        <v>7.2072072072072002</v>
      </c>
      <c r="AH214" s="710">
        <f t="shared" si="142"/>
        <v>7.2463768115942129</v>
      </c>
      <c r="AI214" s="710">
        <f t="shared" si="143"/>
        <v>7.2538860103626979</v>
      </c>
      <c r="AJ214" s="710">
        <f t="shared" si="144"/>
        <v>7.2222222222222188</v>
      </c>
      <c r="AK214" s="710">
        <f t="shared" si="145"/>
        <v>7.1428571428571397</v>
      </c>
      <c r="AL214" s="710">
        <f t="shared" si="146"/>
        <v>7.348242811501593</v>
      </c>
      <c r="AM214" s="710">
        <f t="shared" si="147"/>
        <v>7.1917808219178037</v>
      </c>
      <c r="AN214" s="710">
        <f t="shared" si="148"/>
        <v>7.1953010279001361</v>
      </c>
      <c r="AO214" s="710">
        <f t="shared" si="150"/>
        <v>7.2440944881889902</v>
      </c>
      <c r="AP214" s="710">
        <f t="shared" si="149"/>
        <v>7.1729957805907185</v>
      </c>
      <c r="AQ214" s="710">
        <f t="shared" si="164"/>
        <v>7.2398190045248834</v>
      </c>
      <c r="AR214" s="710">
        <f t="shared" si="165"/>
        <v>7.2815533980582492</v>
      </c>
      <c r="AS214" s="710">
        <f t="shared" si="166"/>
        <v>7.2916666666666741</v>
      </c>
      <c r="AT214" s="710">
        <f t="shared" si="152"/>
        <v>6.6666666666666652</v>
      </c>
      <c r="AU214" s="710">
        <f t="shared" si="153"/>
        <v>2.2727272727272707</v>
      </c>
      <c r="AV214" s="710">
        <f t="shared" si="154"/>
        <v>9.9999999999999858</v>
      </c>
      <c r="AW214" s="710">
        <f t="shared" si="155"/>
        <v>11.111111111111116</v>
      </c>
      <c r="AX214" s="710">
        <f t="shared" si="156"/>
        <v>10.769230769230752</v>
      </c>
      <c r="AY214" s="710">
        <f t="shared" si="157"/>
        <v>51.162790697674424</v>
      </c>
      <c r="AZ214" s="710">
        <f t="shared" si="158"/>
        <v>13.157894736842103</v>
      </c>
      <c r="BA214" s="710">
        <f t="shared" si="159"/>
        <v>11.764705882352944</v>
      </c>
      <c r="BB214" s="710">
        <f t="shared" si="160"/>
        <v>11.475409836065587</v>
      </c>
      <c r="BC214" s="710">
        <f t="shared" si="161"/>
        <v>12.962962962962955</v>
      </c>
      <c r="BD214" s="710">
        <f t="shared" si="151"/>
        <v>12.500000000000021</v>
      </c>
      <c r="BE214" s="710">
        <f t="shared" si="167"/>
        <v>10.200974418883341</v>
      </c>
      <c r="BF214" s="175">
        <f t="shared" si="162"/>
        <v>8.9068954301916357</v>
      </c>
    </row>
    <row r="215" spans="1:58" ht="11.25" customHeight="1" x14ac:dyDescent="0.25">
      <c r="A215" s="29" t="s">
        <v>548</v>
      </c>
      <c r="B215" s="17" t="s">
        <v>549</v>
      </c>
      <c r="C215" s="414">
        <v>2.86</v>
      </c>
      <c r="D215" s="414">
        <v>2.7</v>
      </c>
      <c r="E215" s="414">
        <v>2.5499999999999998</v>
      </c>
      <c r="F215" s="414">
        <v>2.41</v>
      </c>
      <c r="G215" s="414">
        <v>2.27</v>
      </c>
      <c r="H215" s="414">
        <v>2.14</v>
      </c>
      <c r="I215" s="351">
        <v>2.02</v>
      </c>
      <c r="J215" s="351">
        <v>1.9</v>
      </c>
      <c r="K215" s="414">
        <v>1.78</v>
      </c>
      <c r="L215" s="414">
        <v>1.67</v>
      </c>
      <c r="M215" s="414">
        <v>1.57</v>
      </c>
      <c r="N215" s="414">
        <v>1.47</v>
      </c>
      <c r="O215" s="604"/>
      <c r="P215" s="414">
        <v>1.3227500000000001</v>
      </c>
      <c r="Q215" s="350">
        <v>1.1000000000000001</v>
      </c>
      <c r="R215" s="604"/>
      <c r="S215" s="373">
        <v>1.0249999999999999</v>
      </c>
      <c r="T215" s="357">
        <v>0.95</v>
      </c>
      <c r="U215" s="420">
        <v>0.82499999999999996</v>
      </c>
      <c r="V215" s="420">
        <v>0.77500000000000002</v>
      </c>
      <c r="W215" s="420">
        <v>0.72499999999999998</v>
      </c>
      <c r="X215" s="420">
        <v>0.67500000000000004</v>
      </c>
      <c r="Y215" s="420">
        <v>0.625</v>
      </c>
      <c r="Z215" s="420">
        <v>0.57499999999999996</v>
      </c>
      <c r="AA215" s="420">
        <v>0.52500000000000002</v>
      </c>
      <c r="AB215" s="420">
        <v>0.45</v>
      </c>
      <c r="AC215" s="416">
        <v>0.4</v>
      </c>
      <c r="AD215" s="420">
        <v>0.1</v>
      </c>
      <c r="AE215" s="417">
        <f t="shared" si="163"/>
        <v>35.412749999999996</v>
      </c>
      <c r="AF215" s="710">
        <f t="shared" si="140"/>
        <v>5.9259259259259123</v>
      </c>
      <c r="AG215" s="710">
        <f t="shared" si="141"/>
        <v>5.8823529411764941</v>
      </c>
      <c r="AH215" s="710">
        <f t="shared" si="142"/>
        <v>5.8091286307053736</v>
      </c>
      <c r="AI215" s="710">
        <f t="shared" si="143"/>
        <v>6.1674008810572722</v>
      </c>
      <c r="AJ215" s="710">
        <f t="shared" si="144"/>
        <v>6.0747663551401709</v>
      </c>
      <c r="AK215" s="710">
        <f t="shared" si="145"/>
        <v>5.9405940594059459</v>
      </c>
      <c r="AL215" s="710">
        <f t="shared" si="146"/>
        <v>6.315789473684208</v>
      </c>
      <c r="AM215" s="710">
        <f t="shared" si="147"/>
        <v>6.7415730337078594</v>
      </c>
      <c r="AN215" s="710">
        <f t="shared" si="148"/>
        <v>6.5868263473053856</v>
      </c>
      <c r="AO215" s="710">
        <f t="shared" si="150"/>
        <v>6.3694267515923553</v>
      </c>
      <c r="AP215" s="710">
        <f t="shared" si="149"/>
        <v>6.8027210884353817</v>
      </c>
      <c r="AQ215" s="710">
        <f t="shared" si="164"/>
        <v>11.132111132111122</v>
      </c>
      <c r="AR215" s="710">
        <f t="shared" si="165"/>
        <v>20.249999999999989</v>
      </c>
      <c r="AS215" s="710">
        <f t="shared" si="166"/>
        <v>7.317073170731736</v>
      </c>
      <c r="AT215" s="710">
        <f t="shared" si="152"/>
        <v>7.8947368421052655</v>
      </c>
      <c r="AU215" s="710">
        <f t="shared" si="153"/>
        <v>15.151515151515159</v>
      </c>
      <c r="AV215" s="710">
        <f t="shared" si="154"/>
        <v>6.4516129032258007</v>
      </c>
      <c r="AW215" s="710">
        <f t="shared" si="155"/>
        <v>6.8965517241379448</v>
      </c>
      <c r="AX215" s="710">
        <f t="shared" si="156"/>
        <v>7.4074074074073959</v>
      </c>
      <c r="AY215" s="710">
        <f t="shared" si="157"/>
        <v>8.0000000000000071</v>
      </c>
      <c r="AZ215" s="710">
        <f t="shared" si="158"/>
        <v>8.6956521739130608</v>
      </c>
      <c r="BA215" s="710">
        <f t="shared" si="159"/>
        <v>9.5238095238095113</v>
      </c>
      <c r="BB215" s="710">
        <f t="shared" si="160"/>
        <v>16.666666666666675</v>
      </c>
      <c r="BC215" s="710">
        <f t="shared" si="161"/>
        <v>12.5</v>
      </c>
      <c r="BD215" s="710">
        <f t="shared" si="151"/>
        <v>300</v>
      </c>
      <c r="BE215" s="710">
        <f t="shared" si="167"/>
        <v>20.260145687350402</v>
      </c>
      <c r="BF215" s="175">
        <f t="shared" si="162"/>
        <v>58.400645684452222</v>
      </c>
    </row>
    <row r="216" spans="1:58" ht="11.25" customHeight="1" x14ac:dyDescent="0.25">
      <c r="A216" s="394" t="s">
        <v>4758</v>
      </c>
      <c r="B216" s="17" t="s">
        <v>4753</v>
      </c>
      <c r="C216" s="414">
        <v>1.1200000000000001</v>
      </c>
      <c r="D216" s="414">
        <v>1</v>
      </c>
      <c r="E216" s="414">
        <v>0.8600000000000001</v>
      </c>
      <c r="F216" s="414">
        <v>0.70000000000000007</v>
      </c>
      <c r="G216" s="414">
        <v>0.64</v>
      </c>
      <c r="H216" s="414">
        <v>0.3</v>
      </c>
      <c r="I216" s="367">
        <v>0</v>
      </c>
      <c r="J216" s="367">
        <v>0</v>
      </c>
      <c r="K216" s="380">
        <v>0</v>
      </c>
      <c r="L216" s="380">
        <v>0</v>
      </c>
      <c r="M216" s="380">
        <v>0</v>
      </c>
      <c r="N216" s="380">
        <v>0</v>
      </c>
      <c r="O216" s="749"/>
      <c r="P216" s="380">
        <v>0</v>
      </c>
      <c r="Q216" s="383">
        <v>0</v>
      </c>
      <c r="R216" s="749"/>
      <c r="S216" s="672">
        <v>0</v>
      </c>
      <c r="T216" s="672">
        <v>0</v>
      </c>
      <c r="U216" s="416">
        <v>0</v>
      </c>
      <c r="V216" s="416">
        <v>0</v>
      </c>
      <c r="W216" s="381">
        <v>0</v>
      </c>
      <c r="X216" s="381">
        <v>0</v>
      </c>
      <c r="Y216" s="381">
        <v>0</v>
      </c>
      <c r="Z216" s="381">
        <v>0</v>
      </c>
      <c r="AA216" s="381">
        <v>0</v>
      </c>
      <c r="AB216" s="381">
        <v>0</v>
      </c>
      <c r="AC216" s="381">
        <v>0</v>
      </c>
      <c r="AD216" s="381">
        <v>0</v>
      </c>
      <c r="AE216" s="417">
        <f t="shared" si="163"/>
        <v>4.62</v>
      </c>
      <c r="AF216" s="710">
        <f t="shared" si="140"/>
        <v>12.000000000000011</v>
      </c>
      <c r="AG216" s="710">
        <f t="shared" si="141"/>
        <v>16.279069767441847</v>
      </c>
      <c r="AH216" s="710">
        <f t="shared" si="142"/>
        <v>22.857142857142865</v>
      </c>
      <c r="AI216" s="710">
        <f t="shared" si="143"/>
        <v>9.375</v>
      </c>
      <c r="AJ216" s="710">
        <f t="shared" si="144"/>
        <v>113.33333333333333</v>
      </c>
      <c r="AK216" s="710" t="str">
        <f t="shared" si="145"/>
        <v>n/a</v>
      </c>
      <c r="AL216" s="710" t="str">
        <f t="shared" si="146"/>
        <v>n/a</v>
      </c>
      <c r="AM216" s="710" t="str">
        <f t="shared" si="147"/>
        <v>n/a</v>
      </c>
      <c r="AN216" s="710" t="str">
        <f t="shared" si="148"/>
        <v>n/a</v>
      </c>
      <c r="AO216" s="710" t="str">
        <f t="shared" si="150"/>
        <v>n/a</v>
      </c>
      <c r="AP216" s="710" t="str">
        <f t="shared" si="149"/>
        <v>n/a</v>
      </c>
      <c r="AQ216" s="710" t="str">
        <f t="shared" si="164"/>
        <v>n/a</v>
      </c>
      <c r="AR216" s="710" t="str">
        <f t="shared" si="165"/>
        <v>n/a</v>
      </c>
      <c r="AS216" s="710" t="str">
        <f t="shared" si="166"/>
        <v>n/a</v>
      </c>
      <c r="AT216" s="710" t="str">
        <f t="shared" si="152"/>
        <v>n/a</v>
      </c>
      <c r="AU216" s="710" t="str">
        <f t="shared" si="153"/>
        <v>n/a</v>
      </c>
      <c r="AV216" s="710" t="str">
        <f t="shared" si="154"/>
        <v>n/a</v>
      </c>
      <c r="AW216" s="710" t="str">
        <f t="shared" si="155"/>
        <v>n/a</v>
      </c>
      <c r="AX216" s="710" t="str">
        <f t="shared" si="156"/>
        <v>n/a</v>
      </c>
      <c r="AY216" s="710" t="str">
        <f t="shared" si="157"/>
        <v>n/a</v>
      </c>
      <c r="AZ216" s="710" t="str">
        <f t="shared" si="158"/>
        <v>n/a</v>
      </c>
      <c r="BA216" s="710" t="str">
        <f t="shared" si="159"/>
        <v>n/a</v>
      </c>
      <c r="BB216" s="710" t="str">
        <f t="shared" si="160"/>
        <v>n/a</v>
      </c>
      <c r="BC216" s="710" t="str">
        <f t="shared" si="161"/>
        <v>n/a</v>
      </c>
      <c r="BD216" s="710" t="str">
        <f t="shared" si="151"/>
        <v>n/a</v>
      </c>
      <c r="BE216" s="710">
        <f t="shared" si="167"/>
        <v>34.76890919158361</v>
      </c>
      <c r="BF216" s="175">
        <f t="shared" si="162"/>
        <v>44.213705255459487</v>
      </c>
    </row>
    <row r="217" spans="1:58" ht="11.25" customHeight="1" x14ac:dyDescent="0.25">
      <c r="A217" s="29" t="s">
        <v>543</v>
      </c>
      <c r="B217" s="17" t="s">
        <v>544</v>
      </c>
      <c r="C217" s="414">
        <v>9.66</v>
      </c>
      <c r="D217" s="414">
        <v>9.1300000000000008</v>
      </c>
      <c r="E217" s="414">
        <v>8.69</v>
      </c>
      <c r="F217" s="414">
        <v>8.3475000000000001</v>
      </c>
      <c r="G217" s="414">
        <v>8.1824999999999992</v>
      </c>
      <c r="H217" s="414">
        <v>7.71</v>
      </c>
      <c r="I217" s="351">
        <v>7.33</v>
      </c>
      <c r="J217" s="351">
        <v>6.85</v>
      </c>
      <c r="K217" s="414">
        <v>6.24</v>
      </c>
      <c r="L217" s="414">
        <v>5.62</v>
      </c>
      <c r="M217" s="414">
        <v>5.0199999999999996</v>
      </c>
      <c r="N217" s="414">
        <v>4.7300000000000004</v>
      </c>
      <c r="O217" s="604"/>
      <c r="P217" s="414">
        <v>4.34</v>
      </c>
      <c r="Q217" s="350">
        <v>4.1524999999999999</v>
      </c>
      <c r="R217" s="604"/>
      <c r="S217" s="357">
        <v>4.1275000000000004</v>
      </c>
      <c r="T217" s="357">
        <v>4.1100000000000003</v>
      </c>
      <c r="U217" s="420">
        <v>3.99</v>
      </c>
      <c r="V217" s="420">
        <v>3.63</v>
      </c>
      <c r="W217" s="420">
        <v>3.33</v>
      </c>
      <c r="X217" s="420">
        <v>3.22</v>
      </c>
      <c r="Y217" s="420">
        <v>3.15</v>
      </c>
      <c r="Z217" s="420">
        <v>3.11</v>
      </c>
      <c r="AA217" s="420">
        <v>3.01</v>
      </c>
      <c r="AB217" s="420">
        <v>2.79</v>
      </c>
      <c r="AC217" s="420">
        <v>2.3199999999999998</v>
      </c>
      <c r="AD217" s="420">
        <v>2.1</v>
      </c>
      <c r="AE217" s="417">
        <f t="shared" si="163"/>
        <v>134.88999999999999</v>
      </c>
      <c r="AF217" s="710">
        <f t="shared" si="140"/>
        <v>5.8050383351588186</v>
      </c>
      <c r="AG217" s="710">
        <f t="shared" si="141"/>
        <v>5.0632911392405111</v>
      </c>
      <c r="AH217" s="710">
        <f t="shared" si="142"/>
        <v>4.1030248577418327</v>
      </c>
      <c r="AI217" s="710">
        <f t="shared" si="143"/>
        <v>2.0164986251145933</v>
      </c>
      <c r="AJ217" s="710">
        <f t="shared" si="144"/>
        <v>6.1284046692607008</v>
      </c>
      <c r="AK217" s="710">
        <f t="shared" si="145"/>
        <v>5.184174624829474</v>
      </c>
      <c r="AL217" s="710">
        <f t="shared" si="146"/>
        <v>7.0072992700729975</v>
      </c>
      <c r="AM217" s="710">
        <f t="shared" si="147"/>
        <v>9.7756410256410131</v>
      </c>
      <c r="AN217" s="710">
        <f t="shared" si="148"/>
        <v>11.032028469750887</v>
      </c>
      <c r="AO217" s="710">
        <f t="shared" si="150"/>
        <v>11.952191235059772</v>
      </c>
      <c r="AP217" s="710">
        <f t="shared" si="149"/>
        <v>6.1310782241014605</v>
      </c>
      <c r="AQ217" s="710">
        <f t="shared" si="164"/>
        <v>8.9861751152073843</v>
      </c>
      <c r="AR217" s="710">
        <f t="shared" si="165"/>
        <v>4.5153521974714117</v>
      </c>
      <c r="AS217" s="710">
        <f t="shared" si="166"/>
        <v>0.60569351907933111</v>
      </c>
      <c r="AT217" s="710">
        <f t="shared" si="152"/>
        <v>0.42579075425790425</v>
      </c>
      <c r="AU217" s="710">
        <f t="shared" si="153"/>
        <v>3.007518796992481</v>
      </c>
      <c r="AV217" s="710">
        <f t="shared" si="154"/>
        <v>9.9173553719008378</v>
      </c>
      <c r="AW217" s="710">
        <f t="shared" si="155"/>
        <v>9.0090090090090058</v>
      </c>
      <c r="AX217" s="710">
        <f t="shared" si="156"/>
        <v>3.4161490683229712</v>
      </c>
      <c r="AY217" s="710">
        <f t="shared" si="157"/>
        <v>2.2222222222222365</v>
      </c>
      <c r="AZ217" s="710">
        <f t="shared" si="158"/>
        <v>1.2861736334405238</v>
      </c>
      <c r="BA217" s="710">
        <f t="shared" si="159"/>
        <v>3.3222591362126241</v>
      </c>
      <c r="BB217" s="710">
        <f t="shared" si="160"/>
        <v>7.8853046594981935</v>
      </c>
      <c r="BC217" s="710">
        <f t="shared" si="161"/>
        <v>20.258620689655181</v>
      </c>
      <c r="BD217" s="710">
        <f t="shared" si="151"/>
        <v>10.47619047619046</v>
      </c>
      <c r="BE217" s="710">
        <f t="shared" si="167"/>
        <v>6.3812994050173044</v>
      </c>
      <c r="BF217" s="175">
        <f t="shared" si="162"/>
        <v>4.4504238443968873</v>
      </c>
    </row>
    <row r="218" spans="1:58" ht="11.25" customHeight="1" x14ac:dyDescent="0.25">
      <c r="A218" s="31" t="s">
        <v>1068</v>
      </c>
      <c r="B218" s="48" t="s">
        <v>1069</v>
      </c>
      <c r="C218" s="414">
        <v>3.76</v>
      </c>
      <c r="D218" s="414">
        <v>3.44</v>
      </c>
      <c r="E218" s="414">
        <v>3.24</v>
      </c>
      <c r="F218" s="414">
        <v>3.04</v>
      </c>
      <c r="G218" s="414">
        <v>2.92</v>
      </c>
      <c r="H218" s="414">
        <v>2.84</v>
      </c>
      <c r="I218" s="351">
        <v>2.64</v>
      </c>
      <c r="J218" s="351">
        <v>2.4</v>
      </c>
      <c r="K218" s="344">
        <v>2.2799999999999998</v>
      </c>
      <c r="L218" s="344">
        <v>2.2000000000000002</v>
      </c>
      <c r="M218" s="344">
        <v>1.96</v>
      </c>
      <c r="N218" s="344">
        <v>1.68</v>
      </c>
      <c r="O218" s="644"/>
      <c r="P218" s="344">
        <v>1.52</v>
      </c>
      <c r="Q218" s="342">
        <v>1.36</v>
      </c>
      <c r="R218" s="644"/>
      <c r="S218" s="370">
        <v>1.08</v>
      </c>
      <c r="T218" s="376">
        <v>1</v>
      </c>
      <c r="U218" s="349">
        <v>1</v>
      </c>
      <c r="V218" s="349">
        <v>0.86</v>
      </c>
      <c r="W218" s="349">
        <v>0.74</v>
      </c>
      <c r="X218" s="349">
        <v>0.62</v>
      </c>
      <c r="Y218" s="349">
        <v>0.54</v>
      </c>
      <c r="Z218" s="349">
        <v>0.46</v>
      </c>
      <c r="AA218" s="348">
        <v>0.44</v>
      </c>
      <c r="AB218" s="349">
        <v>0.42544999999999999</v>
      </c>
      <c r="AC218" s="348">
        <v>0.38179999999999997</v>
      </c>
      <c r="AD218" s="349">
        <v>0.38179999999999997</v>
      </c>
      <c r="AE218" s="417">
        <f t="shared" si="163"/>
        <v>43.209049999999991</v>
      </c>
      <c r="AF218" s="710">
        <f t="shared" si="140"/>
        <v>9.302325581395344</v>
      </c>
      <c r="AG218" s="710">
        <f t="shared" si="141"/>
        <v>6.1728395061728225</v>
      </c>
      <c r="AH218" s="710">
        <f t="shared" si="142"/>
        <v>6.578947368421062</v>
      </c>
      <c r="AI218" s="710">
        <f t="shared" si="143"/>
        <v>4.1095890410958846</v>
      </c>
      <c r="AJ218" s="710">
        <f t="shared" si="144"/>
        <v>2.8169014084507005</v>
      </c>
      <c r="AK218" s="710">
        <f t="shared" si="145"/>
        <v>7.575757575757569</v>
      </c>
      <c r="AL218" s="710">
        <f t="shared" si="146"/>
        <v>10.000000000000009</v>
      </c>
      <c r="AM218" s="710">
        <f t="shared" si="147"/>
        <v>5.2631578947368363</v>
      </c>
      <c r="AN218" s="710">
        <f t="shared" si="148"/>
        <v>3.6363636363636154</v>
      </c>
      <c r="AO218" s="710">
        <f t="shared" si="150"/>
        <v>12.244897959183687</v>
      </c>
      <c r="AP218" s="710">
        <f t="shared" si="149"/>
        <v>16.666666666666675</v>
      </c>
      <c r="AQ218" s="710">
        <f t="shared" si="164"/>
        <v>10.526315789473673</v>
      </c>
      <c r="AR218" s="710">
        <f t="shared" si="165"/>
        <v>11.764705882352944</v>
      </c>
      <c r="AS218" s="710">
        <f t="shared" si="166"/>
        <v>25.925925925925931</v>
      </c>
      <c r="AT218" s="710">
        <f t="shared" si="152"/>
        <v>8.0000000000000071</v>
      </c>
      <c r="AU218" s="710">
        <f t="shared" si="153"/>
        <v>0</v>
      </c>
      <c r="AV218" s="710">
        <f t="shared" si="154"/>
        <v>16.279069767441868</v>
      </c>
      <c r="AW218" s="710">
        <f t="shared" si="155"/>
        <v>16.216216216216207</v>
      </c>
      <c r="AX218" s="710">
        <f t="shared" si="156"/>
        <v>19.354838709677423</v>
      </c>
      <c r="AY218" s="710">
        <f t="shared" si="157"/>
        <v>14.814814814814813</v>
      </c>
      <c r="AZ218" s="710">
        <f t="shared" si="158"/>
        <v>17.391304347826097</v>
      </c>
      <c r="BA218" s="710">
        <f t="shared" si="159"/>
        <v>4.5454545454545414</v>
      </c>
      <c r="BB218" s="710">
        <f t="shared" si="160"/>
        <v>3.4199083323539714</v>
      </c>
      <c r="BC218" s="710">
        <f t="shared" si="161"/>
        <v>11.432687270822427</v>
      </c>
      <c r="BD218" s="710">
        <f t="shared" si="151"/>
        <v>0</v>
      </c>
      <c r="BE218" s="710">
        <f t="shared" si="167"/>
        <v>9.7615475296241634</v>
      </c>
      <c r="BF218" s="175">
        <f t="shared" si="162"/>
        <v>6.4856503014315292</v>
      </c>
    </row>
    <row r="219" spans="1:58" ht="11.25" customHeight="1" x14ac:dyDescent="0.25">
      <c r="A219" s="693" t="s">
        <v>3760</v>
      </c>
      <c r="B219" s="48" t="s">
        <v>3758</v>
      </c>
      <c r="C219" s="414">
        <v>2.2949999999999999</v>
      </c>
      <c r="D219" s="414">
        <v>2.17</v>
      </c>
      <c r="E219" s="414">
        <v>2.0499999999999998</v>
      </c>
      <c r="F219" s="414">
        <v>1.93</v>
      </c>
      <c r="G219" s="414">
        <v>1.87</v>
      </c>
      <c r="H219" s="414">
        <v>1.83</v>
      </c>
      <c r="I219" s="351">
        <v>1.79</v>
      </c>
      <c r="J219" s="347">
        <v>1.75</v>
      </c>
      <c r="K219" s="414">
        <v>1.71</v>
      </c>
      <c r="L219" s="414">
        <v>1.67</v>
      </c>
      <c r="M219" s="380">
        <v>1.66</v>
      </c>
      <c r="N219" s="380">
        <v>1.66</v>
      </c>
      <c r="O219" s="367">
        <v>0</v>
      </c>
      <c r="P219" s="380">
        <v>1.66</v>
      </c>
      <c r="Q219" s="350">
        <v>1.66</v>
      </c>
      <c r="R219" s="351">
        <v>0</v>
      </c>
      <c r="S219" s="373">
        <v>1.6199999999999999</v>
      </c>
      <c r="T219" s="672">
        <v>1.5</v>
      </c>
      <c r="U219" s="420">
        <v>1.5</v>
      </c>
      <c r="V219" s="420">
        <v>1.29</v>
      </c>
      <c r="W219" s="416">
        <v>1.08</v>
      </c>
      <c r="X219" s="420">
        <v>1.08</v>
      </c>
      <c r="Y219" s="420">
        <v>0.94499999999999995</v>
      </c>
      <c r="Z219" s="420">
        <v>0.8</v>
      </c>
      <c r="AA219" s="420">
        <v>0.67</v>
      </c>
      <c r="AB219" s="420">
        <v>0.63749999999999996</v>
      </c>
      <c r="AC219" s="420">
        <v>0.60750000000000004</v>
      </c>
      <c r="AD219" s="420">
        <v>0.6</v>
      </c>
      <c r="AE219" s="417">
        <f t="shared" si="163"/>
        <v>38.035000000000011</v>
      </c>
      <c r="AF219" s="710">
        <f t="shared" si="140"/>
        <v>5.7603686635944618</v>
      </c>
      <c r="AG219" s="710">
        <f t="shared" si="141"/>
        <v>5.8536585365853711</v>
      </c>
      <c r="AH219" s="710">
        <f t="shared" si="142"/>
        <v>6.2176165803108807</v>
      </c>
      <c r="AI219" s="710">
        <f t="shared" si="143"/>
        <v>3.2085561497326109</v>
      </c>
      <c r="AJ219" s="710">
        <f t="shared" si="144"/>
        <v>2.1857923497267784</v>
      </c>
      <c r="AK219" s="710">
        <f t="shared" si="145"/>
        <v>2.2346368715083775</v>
      </c>
      <c r="AL219" s="710">
        <f t="shared" si="146"/>
        <v>2.2857142857142909</v>
      </c>
      <c r="AM219" s="710">
        <f t="shared" si="147"/>
        <v>2.3391812865497075</v>
      </c>
      <c r="AN219" s="710">
        <f t="shared" si="148"/>
        <v>2.39520958083832</v>
      </c>
      <c r="AO219" s="710">
        <f t="shared" si="150"/>
        <v>0.60240963855422436</v>
      </c>
      <c r="AP219" s="710">
        <f t="shared" si="149"/>
        <v>0</v>
      </c>
      <c r="AQ219" s="710">
        <f t="shared" si="164"/>
        <v>0</v>
      </c>
      <c r="AR219" s="710">
        <f t="shared" si="165"/>
        <v>0</v>
      </c>
      <c r="AS219" s="710">
        <f t="shared" si="166"/>
        <v>2.4691358024691468</v>
      </c>
      <c r="AT219" s="710">
        <f t="shared" si="152"/>
        <v>7.9999999999999849</v>
      </c>
      <c r="AU219" s="710">
        <f t="shared" si="153"/>
        <v>0</v>
      </c>
      <c r="AV219" s="710">
        <f t="shared" si="154"/>
        <v>16.279069767441868</v>
      </c>
      <c r="AW219" s="710">
        <f t="shared" si="155"/>
        <v>19.444444444444443</v>
      </c>
      <c r="AX219" s="710">
        <f t="shared" si="156"/>
        <v>0</v>
      </c>
      <c r="AY219" s="710">
        <f t="shared" si="157"/>
        <v>14.285714285714302</v>
      </c>
      <c r="AZ219" s="710">
        <f t="shared" si="158"/>
        <v>18.124999999999993</v>
      </c>
      <c r="BA219" s="710">
        <f t="shared" si="159"/>
        <v>19.402985074626855</v>
      </c>
      <c r="BB219" s="710">
        <f t="shared" si="160"/>
        <v>5.0980392156862786</v>
      </c>
      <c r="BC219" s="710">
        <f t="shared" si="161"/>
        <v>4.9382716049382491</v>
      </c>
      <c r="BD219" s="710">
        <f t="shared" si="151"/>
        <v>1.2500000000000178</v>
      </c>
      <c r="BE219" s="710">
        <f t="shared" si="167"/>
        <v>5.6950321655374481</v>
      </c>
      <c r="BF219" s="175">
        <f t="shared" si="162"/>
        <v>6.4753916441775727</v>
      </c>
    </row>
    <row r="220" spans="1:58" ht="11.25" customHeight="1" x14ac:dyDescent="0.25">
      <c r="A220" s="52" t="s">
        <v>546</v>
      </c>
      <c r="B220" s="28" t="s">
        <v>547</v>
      </c>
      <c r="C220" s="414">
        <v>3.16</v>
      </c>
      <c r="D220" s="414">
        <v>3</v>
      </c>
      <c r="E220" s="414">
        <v>2.84</v>
      </c>
      <c r="F220" s="414">
        <v>2.65</v>
      </c>
      <c r="G220" s="414">
        <v>2.35</v>
      </c>
      <c r="H220" s="414">
        <v>2.2400000000000002</v>
      </c>
      <c r="I220" s="351">
        <v>1.9</v>
      </c>
      <c r="J220" s="351">
        <v>1.42</v>
      </c>
      <c r="K220" s="359">
        <v>1.27</v>
      </c>
      <c r="L220" s="359">
        <v>1.1499999999999999</v>
      </c>
      <c r="M220" s="359">
        <v>1.03</v>
      </c>
      <c r="N220" s="359">
        <v>0.91</v>
      </c>
      <c r="O220" s="654"/>
      <c r="P220" s="359">
        <v>0.82</v>
      </c>
      <c r="Q220" s="355">
        <v>0.74</v>
      </c>
      <c r="R220" s="654"/>
      <c r="S220" s="369">
        <v>0.63</v>
      </c>
      <c r="T220" s="369">
        <v>0.51</v>
      </c>
      <c r="U220" s="362">
        <v>0.48</v>
      </c>
      <c r="V220" s="361">
        <v>0.41</v>
      </c>
      <c r="W220" s="362">
        <v>0</v>
      </c>
      <c r="X220" s="362">
        <v>0</v>
      </c>
      <c r="Y220" s="362">
        <v>0</v>
      </c>
      <c r="Z220" s="362">
        <v>0</v>
      </c>
      <c r="AA220" s="362">
        <v>0</v>
      </c>
      <c r="AB220" s="362">
        <v>0</v>
      </c>
      <c r="AC220" s="362">
        <v>0</v>
      </c>
      <c r="AD220" s="362">
        <v>0</v>
      </c>
      <c r="AE220" s="417">
        <f t="shared" si="163"/>
        <v>27.51</v>
      </c>
      <c r="AF220" s="710">
        <f t="shared" si="140"/>
        <v>5.3333333333333455</v>
      </c>
      <c r="AG220" s="710">
        <f t="shared" si="141"/>
        <v>5.6338028169014231</v>
      </c>
      <c r="AH220" s="710">
        <f t="shared" si="142"/>
        <v>7.1698113207547154</v>
      </c>
      <c r="AI220" s="710">
        <f t="shared" si="143"/>
        <v>12.765957446808507</v>
      </c>
      <c r="AJ220" s="710">
        <f t="shared" si="144"/>
        <v>4.9107142857142794</v>
      </c>
      <c r="AK220" s="710">
        <f t="shared" si="145"/>
        <v>17.894736842105274</v>
      </c>
      <c r="AL220" s="710">
        <f t="shared" si="146"/>
        <v>33.802816901408448</v>
      </c>
      <c r="AM220" s="710">
        <f t="shared" si="147"/>
        <v>11.811023622047244</v>
      </c>
      <c r="AN220" s="710">
        <f t="shared" si="148"/>
        <v>10.434782608695659</v>
      </c>
      <c r="AO220" s="710">
        <f t="shared" si="150"/>
        <v>11.650485436893199</v>
      </c>
      <c r="AP220" s="710">
        <f t="shared" si="149"/>
        <v>13.186813186813184</v>
      </c>
      <c r="AQ220" s="710">
        <f t="shared" si="164"/>
        <v>10.975609756097571</v>
      </c>
      <c r="AR220" s="710">
        <f t="shared" si="165"/>
        <v>10.810810810810811</v>
      </c>
      <c r="AS220" s="710">
        <f t="shared" si="166"/>
        <v>17.460317460317466</v>
      </c>
      <c r="AT220" s="710">
        <f t="shared" si="152"/>
        <v>23.529411764705888</v>
      </c>
      <c r="AU220" s="710">
        <f t="shared" si="153"/>
        <v>6.25</v>
      </c>
      <c r="AV220" s="710">
        <f t="shared" si="154"/>
        <v>17.073170731707311</v>
      </c>
      <c r="AW220" s="710" t="str">
        <f t="shared" si="155"/>
        <v>n/a</v>
      </c>
      <c r="AX220" s="710" t="str">
        <f t="shared" si="156"/>
        <v>n/a</v>
      </c>
      <c r="AY220" s="710" t="str">
        <f t="shared" si="157"/>
        <v>n/a</v>
      </c>
      <c r="AZ220" s="710" t="str">
        <f t="shared" si="158"/>
        <v>n/a</v>
      </c>
      <c r="BA220" s="710" t="str">
        <f t="shared" si="159"/>
        <v>n/a</v>
      </c>
      <c r="BB220" s="710" t="str">
        <f t="shared" si="160"/>
        <v>n/a</v>
      </c>
      <c r="BC220" s="710" t="str">
        <f t="shared" si="161"/>
        <v>n/a</v>
      </c>
      <c r="BD220" s="710" t="str">
        <f t="shared" si="151"/>
        <v>n/a</v>
      </c>
      <c r="BE220" s="710">
        <f t="shared" si="167"/>
        <v>12.981976372065548</v>
      </c>
      <c r="BF220" s="175">
        <f t="shared" si="162"/>
        <v>7.419939934487978</v>
      </c>
    </row>
    <row r="221" spans="1:58" ht="11.25" customHeight="1" x14ac:dyDescent="0.25">
      <c r="A221" s="341" t="s">
        <v>3599</v>
      </c>
      <c r="B221" s="17" t="s">
        <v>3598</v>
      </c>
      <c r="C221" s="414">
        <v>2.5950000000000002</v>
      </c>
      <c r="D221" s="414">
        <v>2.48</v>
      </c>
      <c r="E221" s="414">
        <v>2.33</v>
      </c>
      <c r="F221" s="414">
        <v>2.1775000000000002</v>
      </c>
      <c r="G221" s="414">
        <v>2.0499999999999998</v>
      </c>
      <c r="H221" s="414">
        <v>1.93</v>
      </c>
      <c r="I221" s="351">
        <v>1.7350000000000001</v>
      </c>
      <c r="J221" s="351">
        <v>1.58</v>
      </c>
      <c r="K221" s="351">
        <v>1.5</v>
      </c>
      <c r="L221" s="351">
        <v>1.43</v>
      </c>
      <c r="M221" s="351">
        <v>1.39</v>
      </c>
      <c r="N221" s="351">
        <v>1.36</v>
      </c>
      <c r="O221" s="351"/>
      <c r="P221" s="351">
        <v>1.31</v>
      </c>
      <c r="Q221" s="419">
        <v>1.27</v>
      </c>
      <c r="R221" s="351"/>
      <c r="S221" s="357">
        <v>1.23</v>
      </c>
      <c r="T221" s="357">
        <v>1.19</v>
      </c>
      <c r="U221" s="420">
        <v>1.1399999999999999</v>
      </c>
      <c r="V221" s="420">
        <v>1.06</v>
      </c>
      <c r="W221" s="420">
        <v>1</v>
      </c>
      <c r="X221" s="420">
        <v>0.92</v>
      </c>
      <c r="Y221" s="420">
        <v>0.76</v>
      </c>
      <c r="Z221" s="420">
        <v>0.87</v>
      </c>
      <c r="AA221" s="420">
        <v>1.2</v>
      </c>
      <c r="AB221" s="420">
        <v>1.2</v>
      </c>
      <c r="AC221" s="420">
        <v>1.4350000000000001</v>
      </c>
      <c r="AD221" s="420">
        <v>2.14</v>
      </c>
      <c r="AE221" s="417">
        <f t="shared" si="163"/>
        <v>39.282500000000006</v>
      </c>
      <c r="AF221" s="710">
        <f t="shared" si="140"/>
        <v>4.6370967741935498</v>
      </c>
      <c r="AG221" s="710">
        <f t="shared" si="141"/>
        <v>6.4377682403433445</v>
      </c>
      <c r="AH221" s="710">
        <f t="shared" si="142"/>
        <v>7.0034443168771388</v>
      </c>
      <c r="AI221" s="710">
        <f t="shared" si="143"/>
        <v>6.2195121951219789</v>
      </c>
      <c r="AJ221" s="710">
        <f t="shared" si="144"/>
        <v>6.2176165803108807</v>
      </c>
      <c r="AK221" s="710">
        <f t="shared" si="145"/>
        <v>11.239193083573484</v>
      </c>
      <c r="AL221" s="710">
        <f t="shared" si="146"/>
        <v>9.8101265822784889</v>
      </c>
      <c r="AM221" s="710">
        <f t="shared" si="147"/>
        <v>5.3333333333333455</v>
      </c>
      <c r="AN221" s="710">
        <f t="shared" si="148"/>
        <v>4.8951048951048959</v>
      </c>
      <c r="AO221" s="710">
        <f t="shared" si="150"/>
        <v>2.877697841726623</v>
      </c>
      <c r="AP221" s="710">
        <f t="shared" si="149"/>
        <v>2.2058823529411686</v>
      </c>
      <c r="AQ221" s="710">
        <f t="shared" si="164"/>
        <v>3.8167938931297662</v>
      </c>
      <c r="AR221" s="710">
        <f t="shared" si="165"/>
        <v>3.1496062992125928</v>
      </c>
      <c r="AS221" s="710">
        <f t="shared" si="166"/>
        <v>3.2520325203251987</v>
      </c>
      <c r="AT221" s="710">
        <f t="shared" si="152"/>
        <v>3.3613445378151363</v>
      </c>
      <c r="AU221" s="710">
        <f t="shared" si="153"/>
        <v>4.3859649122807154</v>
      </c>
      <c r="AV221" s="710">
        <f t="shared" si="154"/>
        <v>7.5471698113207308</v>
      </c>
      <c r="AW221" s="710">
        <f t="shared" si="155"/>
        <v>6.0000000000000053</v>
      </c>
      <c r="AX221" s="710">
        <f t="shared" si="156"/>
        <v>8.6956521739130377</v>
      </c>
      <c r="AY221" s="710">
        <f t="shared" si="157"/>
        <v>21.052631578947366</v>
      </c>
      <c r="AZ221" s="710">
        <f t="shared" si="158"/>
        <v>-12.643678160919535</v>
      </c>
      <c r="BA221" s="710">
        <f t="shared" si="159"/>
        <v>-27.500000000000004</v>
      </c>
      <c r="BB221" s="710">
        <f t="shared" si="160"/>
        <v>0</v>
      </c>
      <c r="BC221" s="710">
        <f t="shared" si="161"/>
        <v>-16.376306620209068</v>
      </c>
      <c r="BD221" s="710">
        <f t="shared" si="151"/>
        <v>-32.943925233644869</v>
      </c>
      <c r="BE221" s="710">
        <f t="shared" si="167"/>
        <v>1.546962476319039</v>
      </c>
      <c r="BF221" s="175">
        <f t="shared" si="162"/>
        <v>11.84026633336925</v>
      </c>
    </row>
    <row r="222" spans="1:58" ht="11.25" customHeight="1" x14ac:dyDescent="0.25">
      <c r="A222" s="693" t="s">
        <v>4662</v>
      </c>
      <c r="B222" s="48" t="s">
        <v>2079</v>
      </c>
      <c r="C222" s="414">
        <v>2.2000000000000002</v>
      </c>
      <c r="D222" s="414">
        <v>1.92</v>
      </c>
      <c r="E222" s="414">
        <v>1.6</v>
      </c>
      <c r="F222" s="414">
        <v>1.32</v>
      </c>
      <c r="G222" s="414">
        <v>1.1000000000000001</v>
      </c>
      <c r="H222" s="414">
        <v>1.0550000000000002</v>
      </c>
      <c r="I222" s="351">
        <v>0.8600000000000001</v>
      </c>
      <c r="J222" s="367">
        <v>0.8</v>
      </c>
      <c r="K222" s="385">
        <v>0.8</v>
      </c>
      <c r="L222" s="344">
        <v>0.8</v>
      </c>
      <c r="M222" s="344">
        <v>0.72</v>
      </c>
      <c r="N222" s="344">
        <v>0.6</v>
      </c>
      <c r="O222" s="366"/>
      <c r="P222" s="344">
        <v>0.4</v>
      </c>
      <c r="Q222" s="342">
        <v>0.16000000000000003</v>
      </c>
      <c r="R222" s="366"/>
      <c r="S222" s="708">
        <v>0.04</v>
      </c>
      <c r="T222" s="708">
        <v>0.05</v>
      </c>
      <c r="U222" s="386">
        <v>0.4</v>
      </c>
      <c r="V222" s="349">
        <v>0.4</v>
      </c>
      <c r="W222" s="386">
        <v>0.2</v>
      </c>
      <c r="X222" s="386">
        <v>0.2</v>
      </c>
      <c r="Y222" s="386">
        <v>0.2</v>
      </c>
      <c r="Z222" s="349">
        <v>0.2</v>
      </c>
      <c r="AA222" s="349">
        <v>0.13500000000000001</v>
      </c>
      <c r="AB222" s="386">
        <v>0.06</v>
      </c>
      <c r="AC222" s="348">
        <v>0.06</v>
      </c>
      <c r="AD222" s="349">
        <v>0.06</v>
      </c>
      <c r="AE222" s="417">
        <f t="shared" si="163"/>
        <v>16.34</v>
      </c>
      <c r="AF222" s="710">
        <f t="shared" si="140"/>
        <v>14.583333333333348</v>
      </c>
      <c r="AG222" s="710">
        <f t="shared" si="141"/>
        <v>19.999999999999996</v>
      </c>
      <c r="AH222" s="710">
        <f t="shared" si="142"/>
        <v>21.212121212121215</v>
      </c>
      <c r="AI222" s="710">
        <f t="shared" si="143"/>
        <v>19.999999999999996</v>
      </c>
      <c r="AJ222" s="710">
        <f t="shared" si="144"/>
        <v>4.2654028436018843</v>
      </c>
      <c r="AK222" s="710">
        <f t="shared" si="145"/>
        <v>22.674418604651159</v>
      </c>
      <c r="AL222" s="710">
        <f t="shared" si="146"/>
        <v>7.4999999999999956</v>
      </c>
      <c r="AM222" s="710">
        <f t="shared" si="147"/>
        <v>0</v>
      </c>
      <c r="AN222" s="710">
        <f t="shared" si="148"/>
        <v>0</v>
      </c>
      <c r="AO222" s="710">
        <f t="shared" si="150"/>
        <v>11.111111111111116</v>
      </c>
      <c r="AP222" s="710">
        <f t="shared" si="149"/>
        <v>19.999999999999996</v>
      </c>
      <c r="AQ222" s="710">
        <f t="shared" si="164"/>
        <v>49.999999999999979</v>
      </c>
      <c r="AR222" s="710">
        <f t="shared" si="165"/>
        <v>149.99999999999994</v>
      </c>
      <c r="AS222" s="710">
        <f t="shared" si="166"/>
        <v>300.00000000000011</v>
      </c>
      <c r="AT222" s="710">
        <f t="shared" si="152"/>
        <v>-20.000000000000007</v>
      </c>
      <c r="AU222" s="710">
        <f t="shared" si="153"/>
        <v>-87.5</v>
      </c>
      <c r="AV222" s="710">
        <f t="shared" si="154"/>
        <v>0</v>
      </c>
      <c r="AW222" s="710">
        <f t="shared" si="155"/>
        <v>100</v>
      </c>
      <c r="AX222" s="710">
        <f t="shared" si="156"/>
        <v>0</v>
      </c>
      <c r="AY222" s="710">
        <f t="shared" si="157"/>
        <v>0</v>
      </c>
      <c r="AZ222" s="710">
        <f t="shared" si="158"/>
        <v>0</v>
      </c>
      <c r="BA222" s="710">
        <f t="shared" si="159"/>
        <v>48.148148148148138</v>
      </c>
      <c r="BB222" s="710">
        <f t="shared" si="160"/>
        <v>125.00000000000004</v>
      </c>
      <c r="BC222" s="710">
        <f t="shared" si="161"/>
        <v>0</v>
      </c>
      <c r="BD222" s="710">
        <f t="shared" si="151"/>
        <v>0</v>
      </c>
      <c r="BE222" s="710">
        <f t="shared" si="167"/>
        <v>32.279781410118673</v>
      </c>
      <c r="BF222" s="175">
        <f t="shared" si="162"/>
        <v>72.893913892324676</v>
      </c>
    </row>
    <row r="223" spans="1:58" ht="11.25" customHeight="1" x14ac:dyDescent="0.25">
      <c r="A223" s="29" t="s">
        <v>550</v>
      </c>
      <c r="B223" s="17" t="s">
        <v>551</v>
      </c>
      <c r="C223" s="414">
        <v>1.46</v>
      </c>
      <c r="D223" s="414">
        <v>1.38</v>
      </c>
      <c r="E223" s="414">
        <v>1.34</v>
      </c>
      <c r="F223" s="414">
        <v>1.1599999999999999</v>
      </c>
      <c r="G223" s="414">
        <v>1.04</v>
      </c>
      <c r="H223" s="414">
        <v>1</v>
      </c>
      <c r="I223" s="351">
        <v>0.9</v>
      </c>
      <c r="J223" s="419">
        <v>0.84</v>
      </c>
      <c r="K223" s="414">
        <v>0.8</v>
      </c>
      <c r="L223" s="414">
        <v>0.72</v>
      </c>
      <c r="M223" s="414">
        <v>0.64</v>
      </c>
      <c r="N223" s="414">
        <v>0.6</v>
      </c>
      <c r="O223" s="604"/>
      <c r="P223" s="414">
        <v>0.56000000000000005</v>
      </c>
      <c r="Q223" s="350">
        <v>0.5</v>
      </c>
      <c r="R223" s="604"/>
      <c r="S223" s="357">
        <v>0.4</v>
      </c>
      <c r="T223" s="357">
        <v>0.38</v>
      </c>
      <c r="U223" s="420">
        <v>0.32</v>
      </c>
      <c r="V223" s="420">
        <v>0.28000000000000003</v>
      </c>
      <c r="W223" s="420">
        <v>0.22</v>
      </c>
      <c r="X223" s="420">
        <v>0.15</v>
      </c>
      <c r="Y223" s="420">
        <v>0.11</v>
      </c>
      <c r="Z223" s="420">
        <v>0.08</v>
      </c>
      <c r="AA223" s="420">
        <v>0.06</v>
      </c>
      <c r="AB223" s="420">
        <v>0.05</v>
      </c>
      <c r="AC223" s="420">
        <v>3.5000000000000003E-2</v>
      </c>
      <c r="AD223" s="420">
        <v>1.2500000000000001E-2</v>
      </c>
      <c r="AE223" s="417">
        <f t="shared" si="163"/>
        <v>15.037500000000003</v>
      </c>
      <c r="AF223" s="710">
        <f t="shared" si="140"/>
        <v>5.7971014492753659</v>
      </c>
      <c r="AG223" s="710">
        <f t="shared" si="141"/>
        <v>2.9850746268656581</v>
      </c>
      <c r="AH223" s="710">
        <f t="shared" si="142"/>
        <v>15.517241379310365</v>
      </c>
      <c r="AI223" s="710">
        <f t="shared" si="143"/>
        <v>11.538461538461519</v>
      </c>
      <c r="AJ223" s="710">
        <f t="shared" si="144"/>
        <v>4.0000000000000036</v>
      </c>
      <c r="AK223" s="710">
        <f t="shared" si="145"/>
        <v>11.111111111111116</v>
      </c>
      <c r="AL223" s="710">
        <f t="shared" si="146"/>
        <v>7.1428571428571397</v>
      </c>
      <c r="AM223" s="710">
        <f t="shared" si="147"/>
        <v>4.9999999999999822</v>
      </c>
      <c r="AN223" s="710">
        <f t="shared" si="148"/>
        <v>11.111111111111116</v>
      </c>
      <c r="AO223" s="710">
        <f t="shared" si="150"/>
        <v>12.5</v>
      </c>
      <c r="AP223" s="710">
        <f t="shared" si="149"/>
        <v>6.6666666666666652</v>
      </c>
      <c r="AQ223" s="710">
        <f t="shared" si="164"/>
        <v>7.1428571428571397</v>
      </c>
      <c r="AR223" s="710">
        <f t="shared" si="165"/>
        <v>12.000000000000011</v>
      </c>
      <c r="AS223" s="710">
        <f t="shared" si="166"/>
        <v>25</v>
      </c>
      <c r="AT223" s="710">
        <f t="shared" si="152"/>
        <v>5.2631578947368363</v>
      </c>
      <c r="AU223" s="710">
        <f t="shared" si="153"/>
        <v>18.75</v>
      </c>
      <c r="AV223" s="710">
        <f t="shared" si="154"/>
        <v>14.285714285714279</v>
      </c>
      <c r="AW223" s="710">
        <f t="shared" si="155"/>
        <v>27.272727272727295</v>
      </c>
      <c r="AX223" s="710">
        <f t="shared" si="156"/>
        <v>46.666666666666679</v>
      </c>
      <c r="AY223" s="710">
        <f t="shared" si="157"/>
        <v>36.363636363636353</v>
      </c>
      <c r="AZ223" s="710">
        <f t="shared" si="158"/>
        <v>37.5</v>
      </c>
      <c r="BA223" s="710">
        <f t="shared" si="159"/>
        <v>33.33333333333335</v>
      </c>
      <c r="BB223" s="710">
        <f t="shared" si="160"/>
        <v>19.999999999999996</v>
      </c>
      <c r="BC223" s="710">
        <f t="shared" si="161"/>
        <v>42.857142857142861</v>
      </c>
      <c r="BD223" s="710">
        <f t="shared" si="151"/>
        <v>180.00000000000003</v>
      </c>
      <c r="BE223" s="710">
        <f t="shared" si="167"/>
        <v>23.992194433698952</v>
      </c>
      <c r="BF223" s="175">
        <f t="shared" si="162"/>
        <v>34.98022428028132</v>
      </c>
    </row>
    <row r="224" spans="1:58" ht="11.25" customHeight="1" x14ac:dyDescent="0.25">
      <c r="A224" s="80" t="s">
        <v>1096</v>
      </c>
      <c r="B224" s="48" t="s">
        <v>1097</v>
      </c>
      <c r="C224" s="414">
        <v>1.1200000000000001</v>
      </c>
      <c r="D224" s="414">
        <v>1.04</v>
      </c>
      <c r="E224" s="414">
        <v>0.96</v>
      </c>
      <c r="F224" s="414">
        <v>0.8</v>
      </c>
      <c r="G224" s="414">
        <v>0.76</v>
      </c>
      <c r="H224" s="414">
        <v>0.64</v>
      </c>
      <c r="I224" s="351">
        <v>0.52</v>
      </c>
      <c r="J224" s="347">
        <v>0.42</v>
      </c>
      <c r="K224" s="414">
        <v>0.36</v>
      </c>
      <c r="L224" s="414">
        <v>0.3</v>
      </c>
      <c r="M224" s="414">
        <v>0.25</v>
      </c>
      <c r="N224" s="414">
        <v>0.15</v>
      </c>
      <c r="O224" s="604"/>
      <c r="P224" s="352">
        <v>0</v>
      </c>
      <c r="Q224" s="418">
        <v>0</v>
      </c>
      <c r="R224" s="604"/>
      <c r="S224" s="415">
        <v>0</v>
      </c>
      <c r="T224" s="415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6">
        <v>0</v>
      </c>
      <c r="AB224" s="416">
        <v>0</v>
      </c>
      <c r="AC224" s="416">
        <v>0</v>
      </c>
      <c r="AD224" s="416">
        <v>0</v>
      </c>
      <c r="AE224" s="417">
        <f t="shared" si="163"/>
        <v>7.32</v>
      </c>
      <c r="AF224" s="710">
        <f t="shared" si="140"/>
        <v>7.6923076923077094</v>
      </c>
      <c r="AG224" s="710">
        <f t="shared" si="141"/>
        <v>8.3333333333333481</v>
      </c>
      <c r="AH224" s="710">
        <f t="shared" si="142"/>
        <v>19.999999999999996</v>
      </c>
      <c r="AI224" s="710">
        <f t="shared" si="143"/>
        <v>5.2631578947368363</v>
      </c>
      <c r="AJ224" s="710">
        <f t="shared" si="144"/>
        <v>18.75</v>
      </c>
      <c r="AK224" s="710">
        <f t="shared" si="145"/>
        <v>23.076923076923084</v>
      </c>
      <c r="AL224" s="710">
        <f t="shared" si="146"/>
        <v>23.809523809523814</v>
      </c>
      <c r="AM224" s="710">
        <f t="shared" si="147"/>
        <v>16.666666666666675</v>
      </c>
      <c r="AN224" s="710">
        <f t="shared" si="148"/>
        <v>19.999999999999996</v>
      </c>
      <c r="AO224" s="710">
        <f t="shared" si="150"/>
        <v>19.999999999999996</v>
      </c>
      <c r="AP224" s="710">
        <f t="shared" si="149"/>
        <v>66.666666666666671</v>
      </c>
      <c r="AQ224" s="710" t="str">
        <f t="shared" si="164"/>
        <v>n/a</v>
      </c>
      <c r="AR224" s="710" t="str">
        <f t="shared" si="165"/>
        <v>n/a</v>
      </c>
      <c r="AS224" s="710" t="str">
        <f t="shared" si="166"/>
        <v>n/a</v>
      </c>
      <c r="AT224" s="710" t="str">
        <f t="shared" si="152"/>
        <v>n/a</v>
      </c>
      <c r="AU224" s="710" t="str">
        <f t="shared" si="153"/>
        <v>n/a</v>
      </c>
      <c r="AV224" s="710" t="str">
        <f t="shared" si="154"/>
        <v>n/a</v>
      </c>
      <c r="AW224" s="710" t="str">
        <f t="shared" si="155"/>
        <v>n/a</v>
      </c>
      <c r="AX224" s="710" t="str">
        <f t="shared" si="156"/>
        <v>n/a</v>
      </c>
      <c r="AY224" s="710" t="str">
        <f t="shared" si="157"/>
        <v>n/a</v>
      </c>
      <c r="AZ224" s="710" t="str">
        <f t="shared" si="158"/>
        <v>n/a</v>
      </c>
      <c r="BA224" s="710" t="str">
        <f t="shared" si="159"/>
        <v>n/a</v>
      </c>
      <c r="BB224" s="710" t="str">
        <f t="shared" si="160"/>
        <v>n/a</v>
      </c>
      <c r="BC224" s="710" t="str">
        <f t="shared" si="161"/>
        <v>n/a</v>
      </c>
      <c r="BD224" s="710" t="str">
        <f t="shared" si="151"/>
        <v>n/a</v>
      </c>
      <c r="BE224" s="710">
        <f t="shared" si="167"/>
        <v>20.93259810365074</v>
      </c>
      <c r="BF224" s="175">
        <f t="shared" si="162"/>
        <v>16.460951069123116</v>
      </c>
    </row>
    <row r="225" spans="1:58" ht="11.25" customHeight="1" x14ac:dyDescent="0.25">
      <c r="A225" s="27" t="s">
        <v>1111</v>
      </c>
      <c r="B225" s="28" t="s">
        <v>1112</v>
      </c>
      <c r="C225" s="414">
        <v>2.14</v>
      </c>
      <c r="D225" s="414">
        <v>2.1</v>
      </c>
      <c r="E225" s="414">
        <v>2.06</v>
      </c>
      <c r="F225" s="414">
        <v>1.94</v>
      </c>
      <c r="G225" s="414">
        <v>1.78</v>
      </c>
      <c r="H225" s="414">
        <v>1.68</v>
      </c>
      <c r="I225" s="351">
        <v>1.6</v>
      </c>
      <c r="J225" s="351">
        <v>1.44</v>
      </c>
      <c r="K225" s="359">
        <v>1.2</v>
      </c>
      <c r="L225" s="359">
        <v>1</v>
      </c>
      <c r="M225" s="359">
        <v>0.84</v>
      </c>
      <c r="N225" s="359">
        <v>0.48</v>
      </c>
      <c r="O225" s="654"/>
      <c r="P225" s="359">
        <v>0.3</v>
      </c>
      <c r="Q225" s="360">
        <v>0.24</v>
      </c>
      <c r="R225" s="654"/>
      <c r="S225" s="369">
        <v>0.12</v>
      </c>
      <c r="T225" s="377">
        <v>0</v>
      </c>
      <c r="U225" s="362">
        <v>0</v>
      </c>
      <c r="V225" s="362">
        <v>0</v>
      </c>
      <c r="W225" s="362">
        <v>0</v>
      </c>
      <c r="X225" s="362">
        <v>0</v>
      </c>
      <c r="Y225" s="362">
        <v>0</v>
      </c>
      <c r="Z225" s="362">
        <v>0</v>
      </c>
      <c r="AA225" s="362">
        <v>0</v>
      </c>
      <c r="AB225" s="362">
        <v>0</v>
      </c>
      <c r="AC225" s="362">
        <v>0</v>
      </c>
      <c r="AD225" s="362">
        <v>0</v>
      </c>
      <c r="AE225" s="417">
        <f t="shared" si="163"/>
        <v>18.919999999999998</v>
      </c>
      <c r="AF225" s="710">
        <f t="shared" si="140"/>
        <v>1.904761904761898</v>
      </c>
      <c r="AG225" s="710">
        <f t="shared" si="141"/>
        <v>1.9417475728155331</v>
      </c>
      <c r="AH225" s="710">
        <f t="shared" si="142"/>
        <v>6.1855670103092786</v>
      </c>
      <c r="AI225" s="710">
        <f t="shared" si="143"/>
        <v>8.9887640449438209</v>
      </c>
      <c r="AJ225" s="710">
        <f t="shared" si="144"/>
        <v>5.9523809523809534</v>
      </c>
      <c r="AK225" s="710">
        <f t="shared" si="145"/>
        <v>4.9999999999999822</v>
      </c>
      <c r="AL225" s="710">
        <f t="shared" si="146"/>
        <v>11.111111111111116</v>
      </c>
      <c r="AM225" s="710">
        <f t="shared" si="147"/>
        <v>19.999999999999996</v>
      </c>
      <c r="AN225" s="710">
        <f t="shared" si="148"/>
        <v>19.999999999999996</v>
      </c>
      <c r="AO225" s="710">
        <f t="shared" si="150"/>
        <v>19.047619047619047</v>
      </c>
      <c r="AP225" s="710">
        <f t="shared" si="149"/>
        <v>75</v>
      </c>
      <c r="AQ225" s="710">
        <f t="shared" si="164"/>
        <v>60.000000000000007</v>
      </c>
      <c r="AR225" s="710">
        <f t="shared" si="165"/>
        <v>25</v>
      </c>
      <c r="AS225" s="710">
        <f t="shared" si="166"/>
        <v>100</v>
      </c>
      <c r="AT225" s="710" t="str">
        <f t="shared" si="152"/>
        <v>n/a</v>
      </c>
      <c r="AU225" s="710" t="str">
        <f t="shared" si="153"/>
        <v>n/a</v>
      </c>
      <c r="AV225" s="710" t="str">
        <f t="shared" si="154"/>
        <v>n/a</v>
      </c>
      <c r="AW225" s="710" t="str">
        <f t="shared" si="155"/>
        <v>n/a</v>
      </c>
      <c r="AX225" s="710" t="str">
        <f t="shared" si="156"/>
        <v>n/a</v>
      </c>
      <c r="AY225" s="710" t="str">
        <f t="shared" si="157"/>
        <v>n/a</v>
      </c>
      <c r="AZ225" s="710" t="str">
        <f t="shared" si="158"/>
        <v>n/a</v>
      </c>
      <c r="BA225" s="710" t="str">
        <f t="shared" si="159"/>
        <v>n/a</v>
      </c>
      <c r="BB225" s="710" t="str">
        <f t="shared" si="160"/>
        <v>n/a</v>
      </c>
      <c r="BC225" s="710" t="str">
        <f t="shared" si="161"/>
        <v>n/a</v>
      </c>
      <c r="BD225" s="710" t="str">
        <f t="shared" si="151"/>
        <v>n/a</v>
      </c>
      <c r="BE225" s="710">
        <f t="shared" si="167"/>
        <v>25.723710831710118</v>
      </c>
      <c r="BF225" s="175">
        <f t="shared" si="162"/>
        <v>30.457065436454144</v>
      </c>
    </row>
    <row r="226" spans="1:58" ht="11.25" customHeight="1" x14ac:dyDescent="0.25">
      <c r="A226" s="394" t="s">
        <v>4656</v>
      </c>
      <c r="B226" s="17" t="s">
        <v>4648</v>
      </c>
      <c r="C226" s="414">
        <v>3.6</v>
      </c>
      <c r="D226" s="414">
        <v>3.28</v>
      </c>
      <c r="E226" s="414">
        <v>2.8</v>
      </c>
      <c r="F226" s="414">
        <v>1.75</v>
      </c>
      <c r="G226" s="414">
        <v>1.5</v>
      </c>
      <c r="H226" s="414">
        <v>0.6875</v>
      </c>
      <c r="I226" s="351">
        <v>0.375</v>
      </c>
      <c r="J226" s="367">
        <v>0</v>
      </c>
      <c r="K226" s="380">
        <v>0</v>
      </c>
      <c r="L226" s="380">
        <v>0</v>
      </c>
      <c r="M226" s="380">
        <v>0</v>
      </c>
      <c r="N226" s="380">
        <v>0</v>
      </c>
      <c r="O226" s="367"/>
      <c r="P226" s="380">
        <v>0</v>
      </c>
      <c r="Q226" s="383">
        <v>0</v>
      </c>
      <c r="R226" s="367"/>
      <c r="S226" s="672">
        <v>0</v>
      </c>
      <c r="T226" s="672">
        <v>0</v>
      </c>
      <c r="U226" s="381">
        <v>0</v>
      </c>
      <c r="V226" s="381">
        <v>0</v>
      </c>
      <c r="W226" s="381">
        <v>0</v>
      </c>
      <c r="X226" s="381">
        <v>0</v>
      </c>
      <c r="Y226" s="381">
        <v>0</v>
      </c>
      <c r="Z226" s="381">
        <v>0</v>
      </c>
      <c r="AA226" s="381">
        <v>0</v>
      </c>
      <c r="AB226" s="381">
        <v>0</v>
      </c>
      <c r="AC226" s="381">
        <v>0</v>
      </c>
      <c r="AD226" s="381">
        <v>0</v>
      </c>
      <c r="AE226" s="417">
        <f t="shared" si="163"/>
        <v>13.9925</v>
      </c>
      <c r="AF226" s="710">
        <f t="shared" si="140"/>
        <v>9.7560975609756184</v>
      </c>
      <c r="AG226" s="710">
        <f t="shared" si="141"/>
        <v>17.142857142857149</v>
      </c>
      <c r="AH226" s="710">
        <f t="shared" si="142"/>
        <v>59.999999999999986</v>
      </c>
      <c r="AI226" s="710">
        <f t="shared" si="143"/>
        <v>16.666666666666675</v>
      </c>
      <c r="AJ226" s="710">
        <f t="shared" si="144"/>
        <v>118.18181818181816</v>
      </c>
      <c r="AK226" s="710">
        <f t="shared" si="145"/>
        <v>83.333333333333329</v>
      </c>
      <c r="AL226" s="710" t="str">
        <f t="shared" si="146"/>
        <v>n/a</v>
      </c>
      <c r="AM226" s="710" t="str">
        <f t="shared" si="147"/>
        <v>n/a</v>
      </c>
      <c r="AN226" s="710" t="str">
        <f t="shared" si="148"/>
        <v>n/a</v>
      </c>
      <c r="AO226" s="710" t="str">
        <f t="shared" si="150"/>
        <v>n/a</v>
      </c>
      <c r="AP226" s="710" t="str">
        <f t="shared" si="149"/>
        <v>n/a</v>
      </c>
      <c r="AQ226" s="710" t="str">
        <f t="shared" si="164"/>
        <v>n/a</v>
      </c>
      <c r="AR226" s="710" t="str">
        <f t="shared" si="165"/>
        <v>n/a</v>
      </c>
      <c r="AS226" s="710" t="str">
        <f t="shared" si="166"/>
        <v>n/a</v>
      </c>
      <c r="AT226" s="710" t="str">
        <f t="shared" si="152"/>
        <v>n/a</v>
      </c>
      <c r="AU226" s="710" t="str">
        <f t="shared" si="153"/>
        <v>n/a</v>
      </c>
      <c r="AV226" s="710" t="str">
        <f t="shared" si="154"/>
        <v>n/a</v>
      </c>
      <c r="AW226" s="710" t="str">
        <f t="shared" si="155"/>
        <v>n/a</v>
      </c>
      <c r="AX226" s="710" t="str">
        <f t="shared" si="156"/>
        <v>n/a</v>
      </c>
      <c r="AY226" s="710" t="str">
        <f t="shared" si="157"/>
        <v>n/a</v>
      </c>
      <c r="AZ226" s="710" t="str">
        <f t="shared" si="158"/>
        <v>n/a</v>
      </c>
      <c r="BA226" s="710" t="str">
        <f t="shared" si="159"/>
        <v>n/a</v>
      </c>
      <c r="BB226" s="710" t="str">
        <f t="shared" si="160"/>
        <v>n/a</v>
      </c>
      <c r="BC226" s="710" t="str">
        <f t="shared" si="161"/>
        <v>n/a</v>
      </c>
      <c r="BD226" s="710" t="str">
        <f t="shared" si="151"/>
        <v>n/a</v>
      </c>
      <c r="BE226" s="710">
        <f t="shared" si="167"/>
        <v>50.846795480941815</v>
      </c>
      <c r="BF226" s="175">
        <f t="shared" si="162"/>
        <v>43.967814813879208</v>
      </c>
    </row>
    <row r="227" spans="1:58" ht="11.25" customHeight="1" x14ac:dyDescent="0.25">
      <c r="A227" s="29" t="s">
        <v>557</v>
      </c>
      <c r="B227" s="17" t="s">
        <v>558</v>
      </c>
      <c r="C227" s="414">
        <v>0.78</v>
      </c>
      <c r="D227" s="414">
        <v>0.7</v>
      </c>
      <c r="E227" s="414">
        <v>0.62</v>
      </c>
      <c r="F227" s="414">
        <v>0.56000000000000005</v>
      </c>
      <c r="G227" s="414">
        <v>0.5</v>
      </c>
      <c r="H227" s="414">
        <v>0.435</v>
      </c>
      <c r="I227" s="351">
        <v>0.38500000000000001</v>
      </c>
      <c r="J227" s="419">
        <v>0.32</v>
      </c>
      <c r="K227" s="414">
        <v>0.3</v>
      </c>
      <c r="L227" s="414">
        <v>0.28000000000000003</v>
      </c>
      <c r="M227" s="352">
        <v>0.25</v>
      </c>
      <c r="N227" s="414">
        <v>0.2</v>
      </c>
      <c r="O227" s="604">
        <v>0</v>
      </c>
      <c r="P227" s="414">
        <v>0.185</v>
      </c>
      <c r="Q227" s="350">
        <v>0.13125000000000001</v>
      </c>
      <c r="R227" s="604">
        <v>0</v>
      </c>
      <c r="S227" s="357">
        <v>0.105</v>
      </c>
      <c r="T227" s="357">
        <v>0.09</v>
      </c>
      <c r="U227" s="420">
        <v>6.5000000000000002E-2</v>
      </c>
      <c r="V227" s="420">
        <v>5.5E-2</v>
      </c>
      <c r="W227" s="420">
        <v>0.05</v>
      </c>
      <c r="X227" s="420">
        <v>3.875E-2</v>
      </c>
      <c r="Y227" s="420">
        <v>2.5000000000000001E-2</v>
      </c>
      <c r="Z227" s="420">
        <v>1.3125E-2</v>
      </c>
      <c r="AA227" s="420">
        <v>3.1250000000000002E-3</v>
      </c>
      <c r="AB227" s="420">
        <v>2.8249999999999998E-3</v>
      </c>
      <c r="AC227" s="420">
        <v>2.5000000000000001E-3</v>
      </c>
      <c r="AD227" s="420">
        <v>3.2499999999999999E-4</v>
      </c>
      <c r="AE227" s="417">
        <f t="shared" si="163"/>
        <v>6.0969000000000007</v>
      </c>
      <c r="AF227" s="710">
        <f t="shared" si="140"/>
        <v>11.428571428571432</v>
      </c>
      <c r="AG227" s="710">
        <f t="shared" si="141"/>
        <v>12.903225806451601</v>
      </c>
      <c r="AH227" s="710">
        <f t="shared" si="142"/>
        <v>10.714285714285698</v>
      </c>
      <c r="AI227" s="710">
        <f t="shared" si="143"/>
        <v>12.000000000000011</v>
      </c>
      <c r="AJ227" s="710">
        <f t="shared" si="144"/>
        <v>14.942528735632177</v>
      </c>
      <c r="AK227" s="710">
        <f t="shared" si="145"/>
        <v>12.987012987012992</v>
      </c>
      <c r="AL227" s="710">
        <f t="shared" si="146"/>
        <v>20.3125</v>
      </c>
      <c r="AM227" s="710">
        <f t="shared" si="147"/>
        <v>6.6666666666666652</v>
      </c>
      <c r="AN227" s="710">
        <f t="shared" si="148"/>
        <v>7.1428571428571397</v>
      </c>
      <c r="AO227" s="710">
        <f t="shared" si="150"/>
        <v>12.000000000000011</v>
      </c>
      <c r="AP227" s="710">
        <f t="shared" si="149"/>
        <v>25</v>
      </c>
      <c r="AQ227" s="710">
        <f t="shared" si="164"/>
        <v>8.1081081081081141</v>
      </c>
      <c r="AR227" s="710">
        <f t="shared" si="165"/>
        <v>40.952380952380942</v>
      </c>
      <c r="AS227" s="710">
        <f t="shared" si="166"/>
        <v>25</v>
      </c>
      <c r="AT227" s="710">
        <f t="shared" si="152"/>
        <v>16.666666666666675</v>
      </c>
      <c r="AU227" s="710">
        <f t="shared" si="153"/>
        <v>38.46153846153846</v>
      </c>
      <c r="AV227" s="710">
        <f t="shared" si="154"/>
        <v>18.181818181818187</v>
      </c>
      <c r="AW227" s="710">
        <f t="shared" si="155"/>
        <v>9.9999999999999858</v>
      </c>
      <c r="AX227" s="710">
        <f t="shared" si="156"/>
        <v>29.032258064516149</v>
      </c>
      <c r="AY227" s="710">
        <f t="shared" si="157"/>
        <v>54.999999999999986</v>
      </c>
      <c r="AZ227" s="710">
        <f t="shared" si="158"/>
        <v>90.476190476190482</v>
      </c>
      <c r="BA227" s="710">
        <f t="shared" si="159"/>
        <v>319.99999999999994</v>
      </c>
      <c r="BB227" s="710">
        <f t="shared" si="160"/>
        <v>10.619469026548689</v>
      </c>
      <c r="BC227" s="710">
        <f t="shared" si="161"/>
        <v>12.999999999999989</v>
      </c>
      <c r="BD227" s="710">
        <f t="shared" si="151"/>
        <v>669.23076923076928</v>
      </c>
      <c r="BE227" s="710">
        <f t="shared" si="167"/>
        <v>59.63307390600059</v>
      </c>
      <c r="BF227" s="175">
        <f t="shared" si="162"/>
        <v>141.49252215304205</v>
      </c>
    </row>
    <row r="228" spans="1:58" ht="11.25" customHeight="1" x14ac:dyDescent="0.25">
      <c r="A228" s="72" t="s">
        <v>1115</v>
      </c>
      <c r="B228" s="17" t="s">
        <v>1116</v>
      </c>
      <c r="C228" s="414">
        <v>1</v>
      </c>
      <c r="D228" s="414">
        <v>0.91</v>
      </c>
      <c r="E228" s="414">
        <v>0.79</v>
      </c>
      <c r="F228" s="414">
        <v>0.72</v>
      </c>
      <c r="G228" s="414">
        <v>0.66</v>
      </c>
      <c r="H228" s="414">
        <v>0.6</v>
      </c>
      <c r="I228" s="351">
        <v>0.56000000000000005</v>
      </c>
      <c r="J228" s="417">
        <v>0.52</v>
      </c>
      <c r="K228" s="414">
        <v>0.48</v>
      </c>
      <c r="L228" s="414">
        <v>0.44</v>
      </c>
      <c r="M228" s="414">
        <v>0.42</v>
      </c>
      <c r="N228" s="414">
        <v>0.28000000000000003</v>
      </c>
      <c r="O228" s="604"/>
      <c r="P228" s="352">
        <v>0.14000000000000001</v>
      </c>
      <c r="Q228" s="418">
        <v>0.14000000000000001</v>
      </c>
      <c r="R228" s="604"/>
      <c r="S228" s="415">
        <v>0.14000000000000001</v>
      </c>
      <c r="T228" s="357">
        <v>0.14000000000000001</v>
      </c>
      <c r="U228" s="420">
        <v>0.13750000000000001</v>
      </c>
      <c r="V228" s="420">
        <v>0.1275</v>
      </c>
      <c r="W228" s="420">
        <v>0.12</v>
      </c>
      <c r="X228" s="416">
        <v>0</v>
      </c>
      <c r="Y228" s="416">
        <v>0</v>
      </c>
      <c r="Z228" s="416">
        <v>0</v>
      </c>
      <c r="AA228" s="416">
        <v>0</v>
      </c>
      <c r="AB228" s="416">
        <v>0</v>
      </c>
      <c r="AC228" s="416">
        <v>0</v>
      </c>
      <c r="AD228" s="416">
        <v>0</v>
      </c>
      <c r="AE228" s="417">
        <f t="shared" si="163"/>
        <v>8.3249999999999975</v>
      </c>
      <c r="AF228" s="710">
        <f t="shared" si="140"/>
        <v>9.8901098901098763</v>
      </c>
      <c r="AG228" s="710">
        <f t="shared" si="141"/>
        <v>15.189873417721511</v>
      </c>
      <c r="AH228" s="710">
        <f t="shared" si="142"/>
        <v>9.7222222222222321</v>
      </c>
      <c r="AI228" s="710">
        <f t="shared" si="143"/>
        <v>9.0909090909090828</v>
      </c>
      <c r="AJ228" s="710">
        <f t="shared" si="144"/>
        <v>10.000000000000009</v>
      </c>
      <c r="AK228" s="710">
        <f t="shared" si="145"/>
        <v>7.1428571428571397</v>
      </c>
      <c r="AL228" s="710">
        <f t="shared" si="146"/>
        <v>7.6923076923077094</v>
      </c>
      <c r="AM228" s="710">
        <f t="shared" si="147"/>
        <v>8.3333333333333481</v>
      </c>
      <c r="AN228" s="710">
        <f t="shared" si="148"/>
        <v>9.0909090909090828</v>
      </c>
      <c r="AO228" s="710">
        <f t="shared" si="150"/>
        <v>4.7619047619047672</v>
      </c>
      <c r="AP228" s="710">
        <f t="shared" si="149"/>
        <v>49.999999999999979</v>
      </c>
      <c r="AQ228" s="710">
        <f t="shared" si="164"/>
        <v>100</v>
      </c>
      <c r="AR228" s="710">
        <f t="shared" si="165"/>
        <v>0</v>
      </c>
      <c r="AS228" s="710">
        <f t="shared" si="166"/>
        <v>0</v>
      </c>
      <c r="AT228" s="710">
        <f t="shared" si="152"/>
        <v>0</v>
      </c>
      <c r="AU228" s="710">
        <f t="shared" si="153"/>
        <v>1.8181818181818299</v>
      </c>
      <c r="AV228" s="710">
        <f t="shared" si="154"/>
        <v>7.8431372549019773</v>
      </c>
      <c r="AW228" s="710">
        <f t="shared" si="155"/>
        <v>6.25</v>
      </c>
      <c r="AX228" s="710" t="str">
        <f t="shared" si="156"/>
        <v>n/a</v>
      </c>
      <c r="AY228" s="710" t="str">
        <f t="shared" si="157"/>
        <v>n/a</v>
      </c>
      <c r="AZ228" s="710" t="str">
        <f t="shared" si="158"/>
        <v>n/a</v>
      </c>
      <c r="BA228" s="710" t="str">
        <f t="shared" si="159"/>
        <v>n/a</v>
      </c>
      <c r="BB228" s="710" t="str">
        <f t="shared" si="160"/>
        <v>n/a</v>
      </c>
      <c r="BC228" s="710" t="str">
        <f t="shared" si="161"/>
        <v>n/a</v>
      </c>
      <c r="BD228" s="710" t="str">
        <f t="shared" si="151"/>
        <v>n/a</v>
      </c>
      <c r="BE228" s="710">
        <f t="shared" si="167"/>
        <v>14.26809698418659</v>
      </c>
      <c r="BF228" s="175">
        <f t="shared" si="162"/>
        <v>24.046692343957663</v>
      </c>
    </row>
    <row r="229" spans="1:58" ht="11.25" customHeight="1" x14ac:dyDescent="0.25">
      <c r="A229" s="693" t="s">
        <v>4828</v>
      </c>
      <c r="B229" s="48" t="s">
        <v>4824</v>
      </c>
      <c r="C229" s="414">
        <v>0.68</v>
      </c>
      <c r="D229" s="414">
        <v>0.6</v>
      </c>
      <c r="E229" s="414">
        <v>0.52</v>
      </c>
      <c r="F229" s="414">
        <v>0.44</v>
      </c>
      <c r="G229" s="414">
        <v>0.36</v>
      </c>
      <c r="H229" s="414">
        <v>0.32</v>
      </c>
      <c r="I229" s="367">
        <v>0.2</v>
      </c>
      <c r="J229" s="780">
        <v>0</v>
      </c>
      <c r="K229" s="385">
        <v>0</v>
      </c>
      <c r="L229" s="385">
        <v>0</v>
      </c>
      <c r="M229" s="385">
        <v>0</v>
      </c>
      <c r="N229" s="385">
        <v>0</v>
      </c>
      <c r="O229" s="750"/>
      <c r="P229" s="727">
        <v>0</v>
      </c>
      <c r="Q229" s="712">
        <v>0</v>
      </c>
      <c r="R229" s="727"/>
      <c r="S229" s="708">
        <v>0</v>
      </c>
      <c r="T229" s="785">
        <v>0</v>
      </c>
      <c r="U229" s="732">
        <v>0</v>
      </c>
      <c r="V229" s="732">
        <v>0</v>
      </c>
      <c r="W229" s="386">
        <v>0</v>
      </c>
      <c r="X229" s="386">
        <v>0</v>
      </c>
      <c r="Y229" s="386">
        <v>0</v>
      </c>
      <c r="Z229" s="386">
        <v>0</v>
      </c>
      <c r="AA229" s="386">
        <v>0</v>
      </c>
      <c r="AB229" s="386">
        <v>0</v>
      </c>
      <c r="AC229" s="386">
        <v>0</v>
      </c>
      <c r="AD229" s="386">
        <v>0</v>
      </c>
      <c r="AE229" s="417">
        <f t="shared" si="163"/>
        <v>3.12</v>
      </c>
      <c r="AF229" s="710">
        <f t="shared" si="140"/>
        <v>13.333333333333353</v>
      </c>
      <c r="AG229" s="710">
        <f t="shared" si="141"/>
        <v>15.384615384615374</v>
      </c>
      <c r="AH229" s="710">
        <f t="shared" si="142"/>
        <v>18.181818181818187</v>
      </c>
      <c r="AI229" s="710">
        <f t="shared" si="143"/>
        <v>22.222222222222232</v>
      </c>
      <c r="AJ229" s="710">
        <f t="shared" si="144"/>
        <v>12.5</v>
      </c>
      <c r="AK229" s="710">
        <f t="shared" si="145"/>
        <v>59.999999999999986</v>
      </c>
      <c r="AL229" s="710" t="str">
        <f t="shared" si="146"/>
        <v>n/a</v>
      </c>
      <c r="AM229" s="710" t="str">
        <f t="shared" si="147"/>
        <v>n/a</v>
      </c>
      <c r="AN229" s="710" t="str">
        <f t="shared" si="148"/>
        <v>n/a</v>
      </c>
      <c r="AO229" s="710" t="str">
        <f t="shared" si="150"/>
        <v>n/a</v>
      </c>
      <c r="AP229" s="710" t="str">
        <f t="shared" si="149"/>
        <v>n/a</v>
      </c>
      <c r="AQ229" s="710" t="str">
        <f t="shared" si="164"/>
        <v>n/a</v>
      </c>
      <c r="AR229" s="710" t="str">
        <f t="shared" si="165"/>
        <v>n/a</v>
      </c>
      <c r="AS229" s="710" t="str">
        <f t="shared" si="166"/>
        <v>n/a</v>
      </c>
      <c r="AT229" s="710" t="str">
        <f t="shared" si="152"/>
        <v>n/a</v>
      </c>
      <c r="AU229" s="710" t="str">
        <f t="shared" si="153"/>
        <v>n/a</v>
      </c>
      <c r="AV229" s="710" t="str">
        <f t="shared" si="154"/>
        <v>n/a</v>
      </c>
      <c r="AW229" s="710" t="str">
        <f t="shared" si="155"/>
        <v>n/a</v>
      </c>
      <c r="AX229" s="710" t="str">
        <f t="shared" si="156"/>
        <v>n/a</v>
      </c>
      <c r="AY229" s="710" t="str">
        <f t="shared" si="157"/>
        <v>n/a</v>
      </c>
      <c r="AZ229" s="710" t="str">
        <f t="shared" si="158"/>
        <v>n/a</v>
      </c>
      <c r="BA229" s="710" t="str">
        <f t="shared" si="159"/>
        <v>n/a</v>
      </c>
      <c r="BB229" s="710" t="str">
        <f t="shared" si="160"/>
        <v>n/a</v>
      </c>
      <c r="BC229" s="710" t="str">
        <f t="shared" si="161"/>
        <v>n/a</v>
      </c>
      <c r="BD229" s="710" t="str">
        <f t="shared" si="151"/>
        <v>n/a</v>
      </c>
      <c r="BE229" s="710">
        <f t="shared" si="167"/>
        <v>23.603664853664856</v>
      </c>
      <c r="BF229" s="175">
        <f t="shared" si="162"/>
        <v>18.178679127241566</v>
      </c>
    </row>
    <row r="230" spans="1:58" ht="11.25" customHeight="1" x14ac:dyDescent="0.25">
      <c r="A230" s="681" t="s">
        <v>4696</v>
      </c>
      <c r="B230" s="28" t="s">
        <v>4689</v>
      </c>
      <c r="C230" s="414">
        <v>0.64</v>
      </c>
      <c r="D230" s="414">
        <v>0.56000000000000005</v>
      </c>
      <c r="E230" s="414">
        <v>0.46</v>
      </c>
      <c r="F230" s="414">
        <v>0.31000000000000005</v>
      </c>
      <c r="G230" s="414">
        <v>0.2</v>
      </c>
      <c r="H230" s="414">
        <v>0.14000000000000001</v>
      </c>
      <c r="I230" s="351">
        <v>0.03</v>
      </c>
      <c r="J230" s="364">
        <v>0</v>
      </c>
      <c r="K230" s="380">
        <v>0</v>
      </c>
      <c r="L230" s="380">
        <v>0</v>
      </c>
      <c r="M230" s="380">
        <v>0</v>
      </c>
      <c r="N230" s="380">
        <v>0</v>
      </c>
      <c r="O230" s="367"/>
      <c r="P230" s="380">
        <v>0</v>
      </c>
      <c r="Q230" s="383">
        <v>0</v>
      </c>
      <c r="R230" s="367"/>
      <c r="S230" s="672">
        <v>0</v>
      </c>
      <c r="T230" s="672">
        <v>2.1</v>
      </c>
      <c r="U230" s="381">
        <v>4.2</v>
      </c>
      <c r="V230" s="381">
        <v>4.2</v>
      </c>
      <c r="W230" s="381">
        <v>4.2</v>
      </c>
      <c r="X230" s="420">
        <v>4.2</v>
      </c>
      <c r="Y230" s="420">
        <v>3.6</v>
      </c>
      <c r="Z230" s="420">
        <v>3.3</v>
      </c>
      <c r="AA230" s="420">
        <v>3</v>
      </c>
      <c r="AB230" s="420">
        <v>2.6</v>
      </c>
      <c r="AC230" s="420">
        <v>2.2000000000000002</v>
      </c>
      <c r="AD230" s="420">
        <v>1.8</v>
      </c>
      <c r="AE230" s="417">
        <f t="shared" si="163"/>
        <v>37.74</v>
      </c>
      <c r="AF230" s="710">
        <f t="shared" si="140"/>
        <v>14.285714285714279</v>
      </c>
      <c r="AG230" s="710">
        <f t="shared" si="141"/>
        <v>21.739130434782616</v>
      </c>
      <c r="AH230" s="710">
        <f t="shared" si="142"/>
        <v>48.38709677419353</v>
      </c>
      <c r="AI230" s="710">
        <f t="shared" si="143"/>
        <v>55.000000000000028</v>
      </c>
      <c r="AJ230" s="710">
        <f t="shared" si="144"/>
        <v>42.857142857142861</v>
      </c>
      <c r="AK230" s="710">
        <f t="shared" si="145"/>
        <v>366.66666666666669</v>
      </c>
      <c r="AL230" s="710" t="str">
        <f t="shared" si="146"/>
        <v>n/a</v>
      </c>
      <c r="AM230" s="710" t="str">
        <f t="shared" si="147"/>
        <v>n/a</v>
      </c>
      <c r="AN230" s="710" t="str">
        <f t="shared" si="148"/>
        <v>n/a</v>
      </c>
      <c r="AO230" s="710" t="str">
        <f t="shared" si="150"/>
        <v>n/a</v>
      </c>
      <c r="AP230" s="710" t="str">
        <f t="shared" si="149"/>
        <v>n/a</v>
      </c>
      <c r="AQ230" s="710" t="str">
        <f t="shared" si="164"/>
        <v>n/a</v>
      </c>
      <c r="AR230" s="710" t="str">
        <f t="shared" si="165"/>
        <v>n/a</v>
      </c>
      <c r="AS230" s="710" t="str">
        <f t="shared" si="166"/>
        <v>n/a</v>
      </c>
      <c r="AT230" s="710">
        <f t="shared" si="152"/>
        <v>-100</v>
      </c>
      <c r="AU230" s="710">
        <f t="shared" si="153"/>
        <v>-50</v>
      </c>
      <c r="AV230" s="710">
        <f t="shared" si="154"/>
        <v>0</v>
      </c>
      <c r="AW230" s="710">
        <f t="shared" si="155"/>
        <v>0</v>
      </c>
      <c r="AX230" s="710">
        <f t="shared" si="156"/>
        <v>0</v>
      </c>
      <c r="AY230" s="710">
        <f t="shared" si="157"/>
        <v>16.666666666666675</v>
      </c>
      <c r="AZ230" s="710">
        <f t="shared" si="158"/>
        <v>9.0909090909091042</v>
      </c>
      <c r="BA230" s="710">
        <f t="shared" si="159"/>
        <v>9.9999999999999858</v>
      </c>
      <c r="BB230" s="710">
        <f t="shared" si="160"/>
        <v>15.384615384615374</v>
      </c>
      <c r="BC230" s="710">
        <f t="shared" si="161"/>
        <v>18.181818181818166</v>
      </c>
      <c r="BD230" s="710">
        <f t="shared" si="151"/>
        <v>22.222222222222232</v>
      </c>
      <c r="BE230" s="710">
        <f t="shared" si="167"/>
        <v>28.851881327337153</v>
      </c>
      <c r="BF230" s="175">
        <f t="shared" si="162"/>
        <v>94.271664689216152</v>
      </c>
    </row>
    <row r="231" spans="1:58" ht="11.25" customHeight="1" x14ac:dyDescent="0.25">
      <c r="A231" s="72" t="s">
        <v>1117</v>
      </c>
      <c r="B231" s="17" t="s">
        <v>1118</v>
      </c>
      <c r="C231" s="414">
        <v>1.2</v>
      </c>
      <c r="D231" s="414">
        <v>1.1599999999999999</v>
      </c>
      <c r="E231" s="414">
        <v>1.1200000000000001</v>
      </c>
      <c r="F231" s="414">
        <v>1.04</v>
      </c>
      <c r="G231" s="414">
        <v>1</v>
      </c>
      <c r="H231" s="414">
        <v>0.96</v>
      </c>
      <c r="I231" s="351">
        <v>0.78</v>
      </c>
      <c r="J231" s="419">
        <v>0.67999999999999994</v>
      </c>
      <c r="K231" s="414">
        <v>0.6</v>
      </c>
      <c r="L231" s="414">
        <v>0.54</v>
      </c>
      <c r="M231" s="414">
        <v>0.5</v>
      </c>
      <c r="N231" s="414">
        <v>0.48</v>
      </c>
      <c r="O231" s="604"/>
      <c r="P231" s="414">
        <v>0.43</v>
      </c>
      <c r="Q231" s="418">
        <v>0.4</v>
      </c>
      <c r="R231" s="604"/>
      <c r="S231" s="415">
        <v>0.4</v>
      </c>
      <c r="T231" s="415">
        <v>0.3</v>
      </c>
      <c r="U231" s="420">
        <v>1.1200000000000001</v>
      </c>
      <c r="V231" s="420">
        <v>1.08</v>
      </c>
      <c r="W231" s="420">
        <v>1.04</v>
      </c>
      <c r="X231" s="420">
        <v>1.02</v>
      </c>
      <c r="Y231" s="416">
        <v>1</v>
      </c>
      <c r="Z231" s="416">
        <v>1</v>
      </c>
      <c r="AA231" s="420">
        <v>1</v>
      </c>
      <c r="AB231" s="420">
        <v>0.92</v>
      </c>
      <c r="AC231" s="416">
        <v>0.91</v>
      </c>
      <c r="AD231" s="420">
        <v>0.93</v>
      </c>
      <c r="AE231" s="417">
        <f t="shared" si="163"/>
        <v>21.610000000000003</v>
      </c>
      <c r="AF231" s="710">
        <f t="shared" si="140"/>
        <v>3.4482758620689724</v>
      </c>
      <c r="AG231" s="710">
        <f t="shared" si="141"/>
        <v>3.5714285714285587</v>
      </c>
      <c r="AH231" s="710">
        <f t="shared" si="142"/>
        <v>7.6923076923077094</v>
      </c>
      <c r="AI231" s="710">
        <f t="shared" si="143"/>
        <v>4.0000000000000036</v>
      </c>
      <c r="AJ231" s="710">
        <f t="shared" si="144"/>
        <v>4.1666666666666741</v>
      </c>
      <c r="AK231" s="710">
        <f t="shared" si="145"/>
        <v>23.076923076923062</v>
      </c>
      <c r="AL231" s="710">
        <f t="shared" si="146"/>
        <v>14.705882352941192</v>
      </c>
      <c r="AM231" s="710">
        <f t="shared" si="147"/>
        <v>13.33333333333333</v>
      </c>
      <c r="AN231" s="710">
        <f t="shared" si="148"/>
        <v>11.111111111111093</v>
      </c>
      <c r="AO231" s="710">
        <f t="shared" si="150"/>
        <v>8.0000000000000071</v>
      </c>
      <c r="AP231" s="710">
        <f t="shared" si="149"/>
        <v>4.1666666666666741</v>
      </c>
      <c r="AQ231" s="710">
        <f t="shared" si="164"/>
        <v>11.627906976744185</v>
      </c>
      <c r="AR231" s="710">
        <f t="shared" si="165"/>
        <v>7.4999999999999956</v>
      </c>
      <c r="AS231" s="710">
        <f t="shared" si="166"/>
        <v>0</v>
      </c>
      <c r="AT231" s="710">
        <f t="shared" si="152"/>
        <v>33.33333333333335</v>
      </c>
      <c r="AU231" s="710">
        <f t="shared" si="153"/>
        <v>-73.214285714285722</v>
      </c>
      <c r="AV231" s="710">
        <f t="shared" si="154"/>
        <v>3.7037037037036979</v>
      </c>
      <c r="AW231" s="710">
        <f t="shared" si="155"/>
        <v>3.8461538461538547</v>
      </c>
      <c r="AX231" s="710">
        <f t="shared" si="156"/>
        <v>1.9607843137254832</v>
      </c>
      <c r="AY231" s="710">
        <f t="shared" si="157"/>
        <v>2.0000000000000018</v>
      </c>
      <c r="AZ231" s="710">
        <f t="shared" si="158"/>
        <v>0</v>
      </c>
      <c r="BA231" s="710">
        <f t="shared" si="159"/>
        <v>0</v>
      </c>
      <c r="BB231" s="710">
        <f t="shared" si="160"/>
        <v>8.6956521739130377</v>
      </c>
      <c r="BC231" s="710">
        <f t="shared" si="161"/>
        <v>1.098901098901095</v>
      </c>
      <c r="BD231" s="710">
        <f t="shared" si="151"/>
        <v>-2.1505376344086002</v>
      </c>
      <c r="BE231" s="710">
        <f t="shared" si="167"/>
        <v>3.8269682972491057</v>
      </c>
      <c r="BF231" s="175">
        <f t="shared" si="162"/>
        <v>17.868899908483073</v>
      </c>
    </row>
    <row r="232" spans="1:58" ht="11.25" customHeight="1" x14ac:dyDescent="0.25">
      <c r="A232" s="693" t="s">
        <v>4004</v>
      </c>
      <c r="B232" s="48" t="s">
        <v>3997</v>
      </c>
      <c r="C232" s="414">
        <v>0.51500000000000001</v>
      </c>
      <c r="D232" s="414">
        <v>0.5</v>
      </c>
      <c r="E232" s="414">
        <v>0.47499999999999998</v>
      </c>
      <c r="F232" s="414">
        <v>0.45500000000000002</v>
      </c>
      <c r="G232" s="414">
        <v>0.44</v>
      </c>
      <c r="H232" s="414">
        <v>0.4</v>
      </c>
      <c r="I232" s="351">
        <v>0.35000000000000003</v>
      </c>
      <c r="J232" s="419">
        <v>0.32</v>
      </c>
      <c r="K232" s="380">
        <v>0.28000000000000003</v>
      </c>
      <c r="L232" s="380">
        <v>0.28000000000000003</v>
      </c>
      <c r="M232" s="414">
        <v>0.28000000000000003</v>
      </c>
      <c r="N232" s="414">
        <v>0.22999999999999998</v>
      </c>
      <c r="O232" s="351"/>
      <c r="P232" s="414">
        <v>0.18000000000000002</v>
      </c>
      <c r="Q232" s="350">
        <v>0.12</v>
      </c>
      <c r="R232" s="351"/>
      <c r="S232" s="672">
        <v>0.06</v>
      </c>
      <c r="T232" s="672">
        <v>0.18</v>
      </c>
      <c r="U232" s="381">
        <v>0.68</v>
      </c>
      <c r="V232" s="381">
        <v>0.68</v>
      </c>
      <c r="W232" s="420">
        <v>0.68</v>
      </c>
      <c r="X232" s="420">
        <v>0.66500000000000004</v>
      </c>
      <c r="Y232" s="420">
        <v>0.64500000000000002</v>
      </c>
      <c r="Z232" s="420">
        <v>0.625</v>
      </c>
      <c r="AA232" s="420">
        <v>0.60499999999999998</v>
      </c>
      <c r="AB232" s="420">
        <v>0.58499999999999996</v>
      </c>
      <c r="AC232" s="420">
        <v>0.56500000000000006</v>
      </c>
      <c r="AD232" s="420">
        <v>0.51500000000000001</v>
      </c>
      <c r="AE232" s="417">
        <f t="shared" si="163"/>
        <v>11.31</v>
      </c>
      <c r="AF232" s="710">
        <f t="shared" si="140"/>
        <v>3.0000000000000027</v>
      </c>
      <c r="AG232" s="710">
        <f t="shared" si="141"/>
        <v>5.2631578947368363</v>
      </c>
      <c r="AH232" s="710">
        <f t="shared" si="142"/>
        <v>4.39560439560438</v>
      </c>
      <c r="AI232" s="710">
        <f t="shared" si="143"/>
        <v>3.4090909090909172</v>
      </c>
      <c r="AJ232" s="710">
        <f t="shared" si="144"/>
        <v>9.9999999999999858</v>
      </c>
      <c r="AK232" s="710">
        <f t="shared" si="145"/>
        <v>14.285714285714279</v>
      </c>
      <c r="AL232" s="710">
        <f t="shared" si="146"/>
        <v>9.375</v>
      </c>
      <c r="AM232" s="710">
        <f t="shared" si="147"/>
        <v>14.285714285714279</v>
      </c>
      <c r="AN232" s="710">
        <f t="shared" si="148"/>
        <v>0</v>
      </c>
      <c r="AO232" s="710">
        <f t="shared" si="150"/>
        <v>0</v>
      </c>
      <c r="AP232" s="710">
        <f t="shared" si="149"/>
        <v>21.739130434782638</v>
      </c>
      <c r="AQ232" s="710">
        <f t="shared" si="164"/>
        <v>27.777777777777747</v>
      </c>
      <c r="AR232" s="710">
        <f t="shared" si="165"/>
        <v>50.000000000000021</v>
      </c>
      <c r="AS232" s="710">
        <f t="shared" si="166"/>
        <v>100</v>
      </c>
      <c r="AT232" s="710">
        <f t="shared" si="152"/>
        <v>-66.666666666666671</v>
      </c>
      <c r="AU232" s="710">
        <f t="shared" si="153"/>
        <v>-73.529411764705884</v>
      </c>
      <c r="AV232" s="710">
        <f t="shared" si="154"/>
        <v>0</v>
      </c>
      <c r="AW232" s="710">
        <f t="shared" si="155"/>
        <v>0</v>
      </c>
      <c r="AX232" s="710">
        <f t="shared" si="156"/>
        <v>2.2556390977443552</v>
      </c>
      <c r="AY232" s="710">
        <f t="shared" si="157"/>
        <v>3.1007751937984551</v>
      </c>
      <c r="AZ232" s="710">
        <f t="shared" si="158"/>
        <v>3.2000000000000028</v>
      </c>
      <c r="BA232" s="710">
        <f t="shared" si="159"/>
        <v>3.3057851239669533</v>
      </c>
      <c r="BB232" s="710">
        <f t="shared" si="160"/>
        <v>3.4188034188034289</v>
      </c>
      <c r="BC232" s="710">
        <f t="shared" si="161"/>
        <v>3.5398230088495408</v>
      </c>
      <c r="BD232" s="710">
        <f t="shared" si="151"/>
        <v>9.7087378640776869</v>
      </c>
      <c r="BE232" s="710">
        <f t="shared" si="167"/>
        <v>6.0745870103715562</v>
      </c>
      <c r="BF232" s="175">
        <f t="shared" si="162"/>
        <v>31.285476815813546</v>
      </c>
    </row>
    <row r="233" spans="1:58" ht="11.25" customHeight="1" x14ac:dyDescent="0.25">
      <c r="A233" s="394" t="s">
        <v>4000</v>
      </c>
      <c r="B233" s="17" t="s">
        <v>3993</v>
      </c>
      <c r="C233" s="414">
        <v>1.46</v>
      </c>
      <c r="D233" s="414">
        <v>1.36</v>
      </c>
      <c r="E233" s="414">
        <v>1.26</v>
      </c>
      <c r="F233" s="414">
        <v>1.17</v>
      </c>
      <c r="G233" s="414">
        <v>1.08</v>
      </c>
      <c r="H233" s="414">
        <v>1.02</v>
      </c>
      <c r="I233" s="351">
        <v>0.90999999999999992</v>
      </c>
      <c r="J233" s="417">
        <v>0.77</v>
      </c>
      <c r="K233" s="414">
        <v>0.56499999999999995</v>
      </c>
      <c r="L233" s="380">
        <v>0</v>
      </c>
      <c r="M233" s="380">
        <v>0</v>
      </c>
      <c r="N233" s="380">
        <v>0</v>
      </c>
      <c r="O233" s="367"/>
      <c r="P233" s="380">
        <v>0</v>
      </c>
      <c r="Q233" s="383">
        <v>0</v>
      </c>
      <c r="R233" s="367"/>
      <c r="S233" s="672">
        <v>0</v>
      </c>
      <c r="T233" s="672">
        <v>0</v>
      </c>
      <c r="U233" s="381">
        <v>0</v>
      </c>
      <c r="V233" s="381">
        <v>0</v>
      </c>
      <c r="W233" s="381">
        <v>0</v>
      </c>
      <c r="X233" s="381">
        <v>0</v>
      </c>
      <c r="Y233" s="381">
        <v>0</v>
      </c>
      <c r="Z233" s="381">
        <v>0</v>
      </c>
      <c r="AA233" s="381">
        <v>0</v>
      </c>
      <c r="AB233" s="381">
        <v>0</v>
      </c>
      <c r="AC233" s="381">
        <v>0</v>
      </c>
      <c r="AD233" s="381">
        <v>0</v>
      </c>
      <c r="AE233" s="417">
        <f t="shared" si="163"/>
        <v>9.5949999999999989</v>
      </c>
      <c r="AF233" s="710">
        <f t="shared" si="140"/>
        <v>7.3529411764705843</v>
      </c>
      <c r="AG233" s="710">
        <f t="shared" si="141"/>
        <v>7.9365079365079527</v>
      </c>
      <c r="AH233" s="710">
        <f t="shared" si="142"/>
        <v>7.6923076923077094</v>
      </c>
      <c r="AI233" s="710">
        <f t="shared" si="143"/>
        <v>8.333333333333325</v>
      </c>
      <c r="AJ233" s="710">
        <f t="shared" si="144"/>
        <v>5.8823529411764719</v>
      </c>
      <c r="AK233" s="710">
        <f t="shared" si="145"/>
        <v>12.087912087912089</v>
      </c>
      <c r="AL233" s="710">
        <f t="shared" si="146"/>
        <v>18.181818181818166</v>
      </c>
      <c r="AM233" s="710">
        <f t="shared" si="147"/>
        <v>36.283185840707979</v>
      </c>
      <c r="AN233" s="710" t="str">
        <f t="shared" si="148"/>
        <v>n/a</v>
      </c>
      <c r="AO233" s="710" t="str">
        <f t="shared" si="150"/>
        <v>n/a</v>
      </c>
      <c r="AP233" s="710" t="str">
        <f t="shared" si="149"/>
        <v>n/a</v>
      </c>
      <c r="AQ233" s="710" t="str">
        <f t="shared" si="164"/>
        <v>n/a</v>
      </c>
      <c r="AR233" s="710" t="str">
        <f t="shared" si="165"/>
        <v>n/a</v>
      </c>
      <c r="AS233" s="710" t="str">
        <f t="shared" si="166"/>
        <v>n/a</v>
      </c>
      <c r="AT233" s="710" t="str">
        <f t="shared" si="152"/>
        <v>n/a</v>
      </c>
      <c r="AU233" s="710" t="str">
        <f t="shared" si="153"/>
        <v>n/a</v>
      </c>
      <c r="AV233" s="710" t="str">
        <f t="shared" si="154"/>
        <v>n/a</v>
      </c>
      <c r="AW233" s="710" t="str">
        <f t="shared" si="155"/>
        <v>n/a</v>
      </c>
      <c r="AX233" s="710" t="str">
        <f t="shared" si="156"/>
        <v>n/a</v>
      </c>
      <c r="AY233" s="710" t="str">
        <f t="shared" si="157"/>
        <v>n/a</v>
      </c>
      <c r="AZ233" s="710" t="str">
        <f t="shared" si="158"/>
        <v>n/a</v>
      </c>
      <c r="BA233" s="710" t="str">
        <f t="shared" si="159"/>
        <v>n/a</v>
      </c>
      <c r="BB233" s="710" t="str">
        <f t="shared" si="160"/>
        <v>n/a</v>
      </c>
      <c r="BC233" s="710" t="str">
        <f t="shared" si="161"/>
        <v>n/a</v>
      </c>
      <c r="BD233" s="710" t="str">
        <f t="shared" si="151"/>
        <v>n/a</v>
      </c>
      <c r="BE233" s="710">
        <f t="shared" si="167"/>
        <v>12.968794898779283</v>
      </c>
      <c r="BF233" s="175">
        <f t="shared" si="162"/>
        <v>10.197482862755514</v>
      </c>
    </row>
    <row r="234" spans="1:58" ht="11.25" customHeight="1" x14ac:dyDescent="0.25">
      <c r="A234" s="394" t="s">
        <v>3935</v>
      </c>
      <c r="B234" s="17" t="s">
        <v>3925</v>
      </c>
      <c r="C234" s="414">
        <v>1.38</v>
      </c>
      <c r="D234" s="414">
        <v>1.36</v>
      </c>
      <c r="E234" s="414">
        <v>1.33</v>
      </c>
      <c r="F234" s="414">
        <v>1.27</v>
      </c>
      <c r="G234" s="414">
        <v>1.22</v>
      </c>
      <c r="H234" s="414">
        <v>1.1499999999999999</v>
      </c>
      <c r="I234" s="351">
        <v>1.1000000000000001</v>
      </c>
      <c r="J234" s="419">
        <v>0.97</v>
      </c>
      <c r="K234" s="414">
        <v>0.92749999999999999</v>
      </c>
      <c r="L234" s="380">
        <v>0</v>
      </c>
      <c r="M234" s="380">
        <v>0</v>
      </c>
      <c r="N234" s="380">
        <v>0</v>
      </c>
      <c r="O234" s="367"/>
      <c r="P234" s="380">
        <v>0</v>
      </c>
      <c r="Q234" s="383">
        <v>0</v>
      </c>
      <c r="R234" s="367"/>
      <c r="S234" s="672">
        <v>0</v>
      </c>
      <c r="T234" s="672">
        <v>0</v>
      </c>
      <c r="U234" s="381">
        <v>0</v>
      </c>
      <c r="V234" s="381">
        <v>0</v>
      </c>
      <c r="W234" s="381">
        <v>0</v>
      </c>
      <c r="X234" s="381">
        <v>0</v>
      </c>
      <c r="Y234" s="381">
        <v>0</v>
      </c>
      <c r="Z234" s="381">
        <v>0</v>
      </c>
      <c r="AA234" s="381">
        <v>0</v>
      </c>
      <c r="AB234" s="381">
        <v>0</v>
      </c>
      <c r="AC234" s="381">
        <v>0</v>
      </c>
      <c r="AD234" s="381">
        <v>0</v>
      </c>
      <c r="AE234" s="417">
        <f t="shared" si="163"/>
        <v>10.7075</v>
      </c>
      <c r="AF234" s="710">
        <f t="shared" si="140"/>
        <v>1.4705882352941124</v>
      </c>
      <c r="AG234" s="710">
        <f t="shared" si="141"/>
        <v>2.2556390977443552</v>
      </c>
      <c r="AH234" s="710">
        <f t="shared" si="142"/>
        <v>4.7244094488189115</v>
      </c>
      <c r="AI234" s="710">
        <f t="shared" si="143"/>
        <v>4.0983606557376984</v>
      </c>
      <c r="AJ234" s="710">
        <f t="shared" si="144"/>
        <v>6.0869565217391397</v>
      </c>
      <c r="AK234" s="710">
        <f t="shared" si="145"/>
        <v>4.5454545454545192</v>
      </c>
      <c r="AL234" s="710">
        <f t="shared" si="146"/>
        <v>13.402061855670123</v>
      </c>
      <c r="AM234" s="710">
        <f t="shared" si="147"/>
        <v>4.5822102425876032</v>
      </c>
      <c r="AN234" s="710" t="str">
        <f t="shared" si="148"/>
        <v>n/a</v>
      </c>
      <c r="AO234" s="710" t="str">
        <f t="shared" si="150"/>
        <v>n/a</v>
      </c>
      <c r="AP234" s="710" t="str">
        <f t="shared" si="149"/>
        <v>n/a</v>
      </c>
      <c r="AQ234" s="710" t="str">
        <f t="shared" si="164"/>
        <v>n/a</v>
      </c>
      <c r="AR234" s="710" t="str">
        <f t="shared" si="165"/>
        <v>n/a</v>
      </c>
      <c r="AS234" s="710" t="str">
        <f t="shared" si="166"/>
        <v>n/a</v>
      </c>
      <c r="AT234" s="710" t="str">
        <f t="shared" si="152"/>
        <v>n/a</v>
      </c>
      <c r="AU234" s="710" t="str">
        <f t="shared" si="153"/>
        <v>n/a</v>
      </c>
      <c r="AV234" s="710" t="str">
        <f t="shared" si="154"/>
        <v>n/a</v>
      </c>
      <c r="AW234" s="710" t="str">
        <f t="shared" si="155"/>
        <v>n/a</v>
      </c>
      <c r="AX234" s="710" t="str">
        <f t="shared" si="156"/>
        <v>n/a</v>
      </c>
      <c r="AY234" s="710" t="str">
        <f t="shared" si="157"/>
        <v>n/a</v>
      </c>
      <c r="AZ234" s="710" t="str">
        <f t="shared" si="158"/>
        <v>n/a</v>
      </c>
      <c r="BA234" s="710" t="str">
        <f t="shared" si="159"/>
        <v>n/a</v>
      </c>
      <c r="BB234" s="710" t="str">
        <f t="shared" si="160"/>
        <v>n/a</v>
      </c>
      <c r="BC234" s="710" t="str">
        <f t="shared" si="161"/>
        <v>n/a</v>
      </c>
      <c r="BD234" s="710" t="str">
        <f t="shared" si="151"/>
        <v>n/a</v>
      </c>
      <c r="BE234" s="710">
        <f t="shared" si="167"/>
        <v>5.1457100753808085</v>
      </c>
      <c r="BF234" s="175">
        <f t="shared" si="162"/>
        <v>3.6423029248669563</v>
      </c>
    </row>
    <row r="235" spans="1:58" ht="11.25" customHeight="1" x14ac:dyDescent="0.25">
      <c r="A235" s="29" t="s">
        <v>3816</v>
      </c>
      <c r="B235" s="17" t="s">
        <v>3789</v>
      </c>
      <c r="C235" s="414">
        <v>1.54</v>
      </c>
      <c r="D235" s="414">
        <v>1.46</v>
      </c>
      <c r="E235" s="414">
        <v>1.35</v>
      </c>
      <c r="F235" s="414">
        <v>1.23</v>
      </c>
      <c r="G235" s="414">
        <v>1.1399999999999999</v>
      </c>
      <c r="H235" s="351">
        <v>1.06</v>
      </c>
      <c r="I235" s="351">
        <v>0.98</v>
      </c>
      <c r="J235" s="351">
        <v>0.86</v>
      </c>
      <c r="K235" s="351">
        <v>0.76</v>
      </c>
      <c r="L235" s="351">
        <v>0.70666666666666667</v>
      </c>
      <c r="M235" s="367">
        <v>0.66666666666666663</v>
      </c>
      <c r="N235" s="367">
        <v>0.66666666666666663</v>
      </c>
      <c r="O235" s="367"/>
      <c r="P235" s="367">
        <v>0.66666666666666663</v>
      </c>
      <c r="Q235" s="364">
        <v>0.66666666666666663</v>
      </c>
      <c r="R235" s="367"/>
      <c r="S235" s="384">
        <v>0.66666666666666663</v>
      </c>
      <c r="T235" s="384">
        <v>0.66666666666666663</v>
      </c>
      <c r="U235" s="420">
        <v>0.66666666666666663</v>
      </c>
      <c r="V235" s="420">
        <v>0.62</v>
      </c>
      <c r="W235" s="420">
        <v>0.58666666666666667</v>
      </c>
      <c r="X235" s="381">
        <v>0.53333333333333333</v>
      </c>
      <c r="Y235" s="381">
        <v>0.53333333333333333</v>
      </c>
      <c r="Z235" s="420">
        <v>0.53333333333333333</v>
      </c>
      <c r="AA235" s="420">
        <v>0.50909090909090904</v>
      </c>
      <c r="AB235" s="420">
        <v>0.47727272727272724</v>
      </c>
      <c r="AC235" s="420">
        <v>0.22727272727272727</v>
      </c>
      <c r="AD235" s="420">
        <v>0</v>
      </c>
      <c r="AE235" s="417">
        <f t="shared" si="163"/>
        <v>19.77363636363636</v>
      </c>
      <c r="AF235" s="710">
        <f t="shared" si="140"/>
        <v>5.4794520547945202</v>
      </c>
      <c r="AG235" s="710">
        <f t="shared" si="141"/>
        <v>8.1481481481481488</v>
      </c>
      <c r="AH235" s="710">
        <f t="shared" si="142"/>
        <v>9.7560975609756184</v>
      </c>
      <c r="AI235" s="710">
        <f t="shared" si="143"/>
        <v>7.8947368421052655</v>
      </c>
      <c r="AJ235" s="710">
        <f t="shared" si="144"/>
        <v>7.5471698113207308</v>
      </c>
      <c r="AK235" s="710">
        <f t="shared" si="145"/>
        <v>8.163265306122458</v>
      </c>
      <c r="AL235" s="710">
        <f t="shared" si="146"/>
        <v>13.953488372093027</v>
      </c>
      <c r="AM235" s="710">
        <f t="shared" si="147"/>
        <v>13.157894736842103</v>
      </c>
      <c r="AN235" s="710">
        <f t="shared" si="148"/>
        <v>7.547169811320753</v>
      </c>
      <c r="AO235" s="710">
        <f t="shared" si="150"/>
        <v>6.0000000000000053</v>
      </c>
      <c r="AP235" s="710">
        <f t="shared" si="149"/>
        <v>0</v>
      </c>
      <c r="AQ235" s="710">
        <f t="shared" si="164"/>
        <v>0</v>
      </c>
      <c r="AR235" s="710">
        <f t="shared" si="165"/>
        <v>0</v>
      </c>
      <c r="AS235" s="710">
        <f t="shared" si="166"/>
        <v>0</v>
      </c>
      <c r="AT235" s="710">
        <f t="shared" si="152"/>
        <v>0</v>
      </c>
      <c r="AU235" s="710">
        <f t="shared" si="153"/>
        <v>0</v>
      </c>
      <c r="AV235" s="710">
        <f t="shared" si="154"/>
        <v>7.5268817204301008</v>
      </c>
      <c r="AW235" s="710">
        <f t="shared" si="155"/>
        <v>5.6818181818181879</v>
      </c>
      <c r="AX235" s="710">
        <f t="shared" si="156"/>
        <v>10.000000000000009</v>
      </c>
      <c r="AY235" s="710">
        <f t="shared" si="157"/>
        <v>0</v>
      </c>
      <c r="AZ235" s="710">
        <f t="shared" si="158"/>
        <v>0</v>
      </c>
      <c r="BA235" s="710">
        <f t="shared" si="159"/>
        <v>4.7619047619047672</v>
      </c>
      <c r="BB235" s="710">
        <f t="shared" si="160"/>
        <v>6.6666666666666652</v>
      </c>
      <c r="BC235" s="710">
        <f t="shared" si="161"/>
        <v>110.00000000000001</v>
      </c>
      <c r="BD235" s="710" t="str">
        <f t="shared" si="151"/>
        <v>n/a</v>
      </c>
      <c r="BE235" s="710">
        <f t="shared" si="167"/>
        <v>9.6785289156059324</v>
      </c>
      <c r="BF235" s="175">
        <f t="shared" si="162"/>
        <v>21.815627186403557</v>
      </c>
    </row>
    <row r="236" spans="1:58" ht="11.25" customHeight="1" x14ac:dyDescent="0.25">
      <c r="A236" s="394" t="s">
        <v>4985</v>
      </c>
      <c r="B236" s="17" t="s">
        <v>4980</v>
      </c>
      <c r="C236" s="414">
        <v>1</v>
      </c>
      <c r="D236" s="414">
        <v>0.75000000000000011</v>
      </c>
      <c r="E236" s="414">
        <v>0.6</v>
      </c>
      <c r="F236" s="414">
        <v>0.5</v>
      </c>
      <c r="G236" s="414">
        <v>0.30000000000000004</v>
      </c>
      <c r="H236" s="380">
        <v>0.14000000000000001</v>
      </c>
      <c r="I236" s="351">
        <v>0.6</v>
      </c>
      <c r="J236" s="419">
        <v>0.6</v>
      </c>
      <c r="K236" s="414">
        <v>0.55000000000000004</v>
      </c>
      <c r="L236" s="380">
        <v>0.5</v>
      </c>
      <c r="M236" s="380">
        <v>0.5</v>
      </c>
      <c r="N236" s="414">
        <v>0.5</v>
      </c>
      <c r="O236" s="34"/>
      <c r="P236" s="414">
        <v>0.4</v>
      </c>
      <c r="Q236" s="350">
        <v>0.3</v>
      </c>
      <c r="R236" s="34"/>
      <c r="S236" s="373">
        <v>0.05</v>
      </c>
      <c r="T236" s="672">
        <v>0</v>
      </c>
      <c r="U236" s="416">
        <v>0</v>
      </c>
      <c r="V236" s="416">
        <v>0</v>
      </c>
      <c r="W236" s="381">
        <v>0.5</v>
      </c>
      <c r="X236" s="381">
        <v>0.8</v>
      </c>
      <c r="Y236" s="420">
        <v>0.8</v>
      </c>
      <c r="Z236" s="420">
        <v>0.45</v>
      </c>
      <c r="AA236" s="420">
        <v>0.2</v>
      </c>
      <c r="AB236" s="381">
        <v>0</v>
      </c>
      <c r="AC236" s="381">
        <v>0</v>
      </c>
      <c r="AD236" s="381">
        <v>0</v>
      </c>
      <c r="AE236" s="417">
        <f t="shared" si="163"/>
        <v>10.039999999999999</v>
      </c>
      <c r="AF236" s="710">
        <f t="shared" si="140"/>
        <v>33.3333333333333</v>
      </c>
      <c r="AG236" s="710">
        <f t="shared" si="141"/>
        <v>25.000000000000021</v>
      </c>
      <c r="AH236" s="710">
        <f t="shared" si="142"/>
        <v>19.999999999999996</v>
      </c>
      <c r="AI236" s="710">
        <f t="shared" si="143"/>
        <v>66.666666666666657</v>
      </c>
      <c r="AJ236" s="710">
        <f t="shared" si="144"/>
        <v>114.28571428571428</v>
      </c>
      <c r="AK236" s="710">
        <f t="shared" si="145"/>
        <v>-76.666666666666657</v>
      </c>
      <c r="AL236" s="710">
        <f t="shared" si="146"/>
        <v>0</v>
      </c>
      <c r="AM236" s="710">
        <f t="shared" si="147"/>
        <v>9.0909090909090828</v>
      </c>
      <c r="AN236" s="710">
        <f t="shared" si="148"/>
        <v>10.000000000000009</v>
      </c>
      <c r="AO236" s="710">
        <f t="shared" si="150"/>
        <v>0</v>
      </c>
      <c r="AP236" s="710">
        <f t="shared" si="149"/>
        <v>0</v>
      </c>
      <c r="AQ236" s="710">
        <f t="shared" si="164"/>
        <v>25</v>
      </c>
      <c r="AR236" s="710">
        <f t="shared" si="165"/>
        <v>33.33333333333335</v>
      </c>
      <c r="AS236" s="710">
        <f t="shared" si="166"/>
        <v>499.99999999999989</v>
      </c>
      <c r="AT236" s="710" t="str">
        <f t="shared" si="152"/>
        <v>n/a</v>
      </c>
      <c r="AU236" s="710" t="str">
        <f t="shared" si="153"/>
        <v>n/a</v>
      </c>
      <c r="AV236" s="710" t="str">
        <f t="shared" si="154"/>
        <v>n/a</v>
      </c>
      <c r="AW236" s="710">
        <f t="shared" si="155"/>
        <v>-100</v>
      </c>
      <c r="AX236" s="710">
        <f t="shared" si="156"/>
        <v>-37.5</v>
      </c>
      <c r="AY236" s="710">
        <f t="shared" si="157"/>
        <v>0</v>
      </c>
      <c r="AZ236" s="710">
        <f t="shared" si="158"/>
        <v>77.777777777777786</v>
      </c>
      <c r="BA236" s="710">
        <f t="shared" si="159"/>
        <v>125</v>
      </c>
      <c r="BB236" s="710" t="str">
        <f t="shared" si="160"/>
        <v>n/a</v>
      </c>
      <c r="BC236" s="710" t="str">
        <f t="shared" si="161"/>
        <v>n/a</v>
      </c>
      <c r="BD236" s="710" t="str">
        <f t="shared" si="151"/>
        <v>n/a</v>
      </c>
      <c r="BE236" s="710">
        <f t="shared" si="167"/>
        <v>43.437950937950937</v>
      </c>
      <c r="BF236" s="175">
        <f t="shared" si="162"/>
        <v>123.5288293445704</v>
      </c>
    </row>
    <row r="237" spans="1:58" ht="11.25" customHeight="1" x14ac:dyDescent="0.25">
      <c r="A237" s="31" t="s">
        <v>553</v>
      </c>
      <c r="B237" s="48" t="s">
        <v>554</v>
      </c>
      <c r="C237" s="414">
        <v>4.0999999999999996</v>
      </c>
      <c r="D237" s="414">
        <v>3.83</v>
      </c>
      <c r="E237" s="414">
        <v>3.49</v>
      </c>
      <c r="F237" s="414">
        <v>3.23</v>
      </c>
      <c r="G237" s="414">
        <v>3.03</v>
      </c>
      <c r="H237" s="414">
        <v>2.8</v>
      </c>
      <c r="I237" s="351">
        <v>2.48</v>
      </c>
      <c r="J237" s="347">
        <v>2.1800000000000002</v>
      </c>
      <c r="K237" s="414">
        <v>1.94</v>
      </c>
      <c r="L237" s="414">
        <v>1.71</v>
      </c>
      <c r="M237" s="414">
        <v>1.52</v>
      </c>
      <c r="N237" s="414">
        <v>1.36</v>
      </c>
      <c r="O237" s="604"/>
      <c r="P237" s="414">
        <v>1.2</v>
      </c>
      <c r="Q237" s="350">
        <v>1.04</v>
      </c>
      <c r="R237" s="604"/>
      <c r="S237" s="357">
        <v>0.89</v>
      </c>
      <c r="T237" s="357">
        <v>0.78</v>
      </c>
      <c r="U237" s="420">
        <v>0.66</v>
      </c>
      <c r="V237" s="420">
        <v>0.42</v>
      </c>
      <c r="W237" s="420">
        <v>0.23</v>
      </c>
      <c r="X237" s="420">
        <v>0.2</v>
      </c>
      <c r="Y237" s="420">
        <v>0.18</v>
      </c>
      <c r="Z237" s="420">
        <v>0.15332999999999999</v>
      </c>
      <c r="AA237" s="420">
        <v>0.12667</v>
      </c>
      <c r="AB237" s="420">
        <v>0.1</v>
      </c>
      <c r="AC237" s="420">
        <v>7.0000000000000007E-2</v>
      </c>
      <c r="AD237" s="420">
        <v>6.6669999999999993E-2</v>
      </c>
      <c r="AE237" s="417">
        <f t="shared" si="163"/>
        <v>37.786670000000001</v>
      </c>
      <c r="AF237" s="710">
        <f t="shared" si="140"/>
        <v>7.0496083550913635</v>
      </c>
      <c r="AG237" s="710">
        <f t="shared" si="141"/>
        <v>9.7421203438395452</v>
      </c>
      <c r="AH237" s="710">
        <f t="shared" si="142"/>
        <v>8.0495356037151744</v>
      </c>
      <c r="AI237" s="710">
        <f t="shared" si="143"/>
        <v>6.6006600660066139</v>
      </c>
      <c r="AJ237" s="710">
        <f t="shared" si="144"/>
        <v>8.2142857142857082</v>
      </c>
      <c r="AK237" s="710">
        <f t="shared" si="145"/>
        <v>12.903225806451601</v>
      </c>
      <c r="AL237" s="710">
        <f t="shared" si="146"/>
        <v>13.761467889908241</v>
      </c>
      <c r="AM237" s="710">
        <f t="shared" si="147"/>
        <v>12.371134020618557</v>
      </c>
      <c r="AN237" s="710">
        <f t="shared" si="148"/>
        <v>13.450292397660824</v>
      </c>
      <c r="AO237" s="710">
        <f t="shared" si="150"/>
        <v>12.5</v>
      </c>
      <c r="AP237" s="710">
        <f t="shared" si="149"/>
        <v>11.764705882352944</v>
      </c>
      <c r="AQ237" s="710">
        <f t="shared" si="164"/>
        <v>13.333333333333353</v>
      </c>
      <c r="AR237" s="710">
        <f t="shared" si="165"/>
        <v>15.384615384615374</v>
      </c>
      <c r="AS237" s="710">
        <f t="shared" si="166"/>
        <v>16.853932584269661</v>
      </c>
      <c r="AT237" s="710">
        <f t="shared" si="152"/>
        <v>14.102564102564097</v>
      </c>
      <c r="AU237" s="710">
        <f t="shared" si="153"/>
        <v>18.181818181818187</v>
      </c>
      <c r="AV237" s="710">
        <f t="shared" si="154"/>
        <v>57.14285714285716</v>
      </c>
      <c r="AW237" s="710">
        <f t="shared" si="155"/>
        <v>82.608695652173907</v>
      </c>
      <c r="AX237" s="710">
        <f t="shared" si="156"/>
        <v>14.999999999999991</v>
      </c>
      <c r="AY237" s="710">
        <f t="shared" si="157"/>
        <v>11.111111111111116</v>
      </c>
      <c r="AZ237" s="710">
        <f t="shared" si="158"/>
        <v>17.39385638818236</v>
      </c>
      <c r="BA237" s="710">
        <f t="shared" si="159"/>
        <v>21.046814557511627</v>
      </c>
      <c r="BB237" s="710">
        <f t="shared" si="160"/>
        <v>26.669999999999995</v>
      </c>
      <c r="BC237" s="710">
        <f t="shared" si="161"/>
        <v>42.857142857142861</v>
      </c>
      <c r="BD237" s="710">
        <f t="shared" si="151"/>
        <v>4.9947502624869022</v>
      </c>
      <c r="BE237" s="710">
        <f t="shared" si="167"/>
        <v>18.923541105519892</v>
      </c>
      <c r="BF237" s="175">
        <f t="shared" si="162"/>
        <v>17.484331189319224</v>
      </c>
    </row>
    <row r="238" spans="1:58" ht="11.25" customHeight="1" x14ac:dyDescent="0.25">
      <c r="A238" s="681" t="s">
        <v>5020</v>
      </c>
      <c r="B238" s="28" t="s">
        <v>560</v>
      </c>
      <c r="C238" s="414">
        <v>5.2799999999999994</v>
      </c>
      <c r="D238" s="414">
        <v>4.82</v>
      </c>
      <c r="E238" s="414">
        <v>3.8</v>
      </c>
      <c r="F238" s="414">
        <v>2.8</v>
      </c>
      <c r="G238" s="380">
        <v>2.6</v>
      </c>
      <c r="H238" s="414">
        <v>2.6</v>
      </c>
      <c r="I238" s="351">
        <v>2.2999999999999998</v>
      </c>
      <c r="J238" s="419">
        <v>1.7999999999999998</v>
      </c>
      <c r="K238" s="359">
        <v>1.3</v>
      </c>
      <c r="L238" s="359">
        <v>0.89999999999999991</v>
      </c>
      <c r="M238" s="359">
        <v>0.70000000000000007</v>
      </c>
      <c r="N238" s="359">
        <v>0.58000000000000007</v>
      </c>
      <c r="O238" s="16"/>
      <c r="P238" s="359">
        <v>0.54</v>
      </c>
      <c r="Q238" s="355">
        <v>0.5</v>
      </c>
      <c r="R238" s="16"/>
      <c r="S238" s="784">
        <v>0.45999999999999996</v>
      </c>
      <c r="T238" s="784">
        <v>0.44</v>
      </c>
      <c r="U238" s="361">
        <v>0.42000000000000004</v>
      </c>
      <c r="V238" s="361">
        <v>0.38</v>
      </c>
      <c r="W238" s="361">
        <v>0.34</v>
      </c>
      <c r="X238" s="361">
        <v>0.30000000000000004</v>
      </c>
      <c r="Y238" s="361">
        <v>0.26</v>
      </c>
      <c r="Z238" s="361">
        <v>0.2</v>
      </c>
      <c r="AA238" s="361">
        <v>0.1</v>
      </c>
      <c r="AB238" s="379">
        <v>0</v>
      </c>
      <c r="AC238" s="379">
        <v>0</v>
      </c>
      <c r="AD238" s="379">
        <v>0</v>
      </c>
      <c r="AE238" s="417">
        <f t="shared" si="163"/>
        <v>33.420000000000009</v>
      </c>
      <c r="AF238" s="710">
        <f t="shared" si="140"/>
        <v>9.5435684647302779</v>
      </c>
      <c r="AG238" s="710">
        <f t="shared" si="141"/>
        <v>26.842105263157912</v>
      </c>
      <c r="AH238" s="710">
        <f t="shared" si="142"/>
        <v>35.714285714285722</v>
      </c>
      <c r="AI238" s="710">
        <f t="shared" si="143"/>
        <v>7.6923076923076872</v>
      </c>
      <c r="AJ238" s="710">
        <f t="shared" si="144"/>
        <v>0</v>
      </c>
      <c r="AK238" s="710">
        <f t="shared" si="145"/>
        <v>13.043478260869579</v>
      </c>
      <c r="AL238" s="710">
        <f t="shared" si="146"/>
        <v>27.777777777777789</v>
      </c>
      <c r="AM238" s="710">
        <f t="shared" si="147"/>
        <v>38.461538461538439</v>
      </c>
      <c r="AN238" s="710">
        <f t="shared" si="148"/>
        <v>44.444444444444464</v>
      </c>
      <c r="AO238" s="710">
        <f t="shared" si="150"/>
        <v>28.571428571428537</v>
      </c>
      <c r="AP238" s="710">
        <f t="shared" si="149"/>
        <v>20.68965517241379</v>
      </c>
      <c r="AQ238" s="710">
        <f t="shared" si="164"/>
        <v>7.4074074074074181</v>
      </c>
      <c r="AR238" s="710">
        <f t="shared" si="165"/>
        <v>8.0000000000000071</v>
      </c>
      <c r="AS238" s="710">
        <f t="shared" si="166"/>
        <v>8.6956521739130608</v>
      </c>
      <c r="AT238" s="710">
        <f t="shared" si="152"/>
        <v>4.5454545454545414</v>
      </c>
      <c r="AU238" s="710">
        <f t="shared" si="153"/>
        <v>4.761904761904745</v>
      </c>
      <c r="AV238" s="710">
        <f t="shared" si="154"/>
        <v>10.526315789473696</v>
      </c>
      <c r="AW238" s="710">
        <f t="shared" si="155"/>
        <v>11.764705882352944</v>
      </c>
      <c r="AX238" s="710">
        <f t="shared" si="156"/>
        <v>13.33333333333333</v>
      </c>
      <c r="AY238" s="710">
        <f t="shared" si="157"/>
        <v>15.384615384615397</v>
      </c>
      <c r="AZ238" s="710">
        <f t="shared" si="158"/>
        <v>30.000000000000004</v>
      </c>
      <c r="BA238" s="710">
        <f t="shared" si="159"/>
        <v>100</v>
      </c>
      <c r="BB238" s="710" t="str">
        <f t="shared" si="160"/>
        <v>n/a</v>
      </c>
      <c r="BC238" s="710" t="str">
        <f t="shared" si="161"/>
        <v>n/a</v>
      </c>
      <c r="BD238" s="710" t="str">
        <f t="shared" si="151"/>
        <v>n/a</v>
      </c>
      <c r="BE238" s="710">
        <f t="shared" si="167"/>
        <v>21.236362686427697</v>
      </c>
      <c r="BF238" s="175">
        <f t="shared" si="162"/>
        <v>21.455216773251568</v>
      </c>
    </row>
    <row r="239" spans="1:58" ht="11.25" customHeight="1" x14ac:dyDescent="0.25">
      <c r="A239" s="72" t="s">
        <v>232</v>
      </c>
      <c r="B239" s="17" t="s">
        <v>233</v>
      </c>
      <c r="C239" s="414">
        <v>1</v>
      </c>
      <c r="D239" s="414">
        <v>0.9</v>
      </c>
      <c r="E239" s="414">
        <v>0.78</v>
      </c>
      <c r="F239" s="414">
        <v>0.7</v>
      </c>
      <c r="G239" s="414">
        <v>0.62</v>
      </c>
      <c r="H239" s="414">
        <v>0.57999999999999996</v>
      </c>
      <c r="I239" s="351">
        <v>0.46750000000000003</v>
      </c>
      <c r="J239" s="419">
        <v>0.42249999999999999</v>
      </c>
      <c r="K239" s="414">
        <v>0.39750000000000002</v>
      </c>
      <c r="L239" s="414">
        <v>0.38250000000000001</v>
      </c>
      <c r="M239" s="414">
        <v>0.34749999999999998</v>
      </c>
      <c r="N239" s="414">
        <v>0.30499999999999999</v>
      </c>
      <c r="O239" s="604"/>
      <c r="P239" s="414">
        <v>0.28499999999999998</v>
      </c>
      <c r="Q239" s="350">
        <v>0.26750000000000002</v>
      </c>
      <c r="R239" s="604"/>
      <c r="S239" s="357">
        <v>0.25750000000000001</v>
      </c>
      <c r="T239" s="415">
        <v>0.25</v>
      </c>
      <c r="U239" s="420">
        <v>0.2475</v>
      </c>
      <c r="V239" s="420">
        <v>0.23499999999999999</v>
      </c>
      <c r="W239" s="420">
        <v>0.215</v>
      </c>
      <c r="X239" s="420">
        <v>0.19</v>
      </c>
      <c r="Y239" s="420">
        <v>0.155</v>
      </c>
      <c r="Z239" s="420">
        <v>0.13750000000000001</v>
      </c>
      <c r="AA239" s="420">
        <v>0.1275</v>
      </c>
      <c r="AB239" s="420">
        <v>0.11749999999999999</v>
      </c>
      <c r="AC239" s="420">
        <v>0.1075</v>
      </c>
      <c r="AD239" s="420">
        <v>9.6250000000000002E-2</v>
      </c>
      <c r="AE239" s="417">
        <f t="shared" si="163"/>
        <v>9.5912499999999969</v>
      </c>
      <c r="AF239" s="710">
        <f t="shared" ref="AF239:AF302" si="168">IF(ISERROR((C239/D239-1)*100),"n/a",(C239/D239-1)*100)</f>
        <v>11.111111111111116</v>
      </c>
      <c r="AG239" s="710">
        <f t="shared" ref="AG239:AG302" si="169">IF(ISERROR((D239/E239-1)*100),"n/a",(D239/E239-1)*100)</f>
        <v>15.384615384615374</v>
      </c>
      <c r="AH239" s="710">
        <f t="shared" ref="AH239:AH302" si="170">IF(ISERROR((E239/F239-1)*100),"n/a",(E239/F239-1)*100)</f>
        <v>11.428571428571432</v>
      </c>
      <c r="AI239" s="710">
        <f t="shared" ref="AI239:AI302" si="171">IF(ISERROR((F239/G239-1)*100),"n/a",(F239/G239-1)*100)</f>
        <v>12.903225806451601</v>
      </c>
      <c r="AJ239" s="710">
        <f t="shared" ref="AJ239:AJ302" si="172">IF(ISERROR((G239/H239-1)*100),"n/a",(G239/H239-1)*100)</f>
        <v>6.8965517241379448</v>
      </c>
      <c r="AK239" s="710">
        <f t="shared" ref="AK239:AK302" si="173">IF(ISERROR((H239/I239-1)*100),"n/a",(H239/I239-1)*100)</f>
        <v>24.064171122994637</v>
      </c>
      <c r="AL239" s="710">
        <f t="shared" ref="AL239:AL302" si="174">IF(ISERROR((I239/J239-1)*100),"n/a",(I239/J239-1)*100)</f>
        <v>10.650887573964507</v>
      </c>
      <c r="AM239" s="710">
        <f t="shared" ref="AM239:AM302" si="175">IF(ISERROR((J239/K239-1)*100),"n/a",(J239/K239-1)*100)</f>
        <v>6.2893081761006275</v>
      </c>
      <c r="AN239" s="710">
        <f t="shared" ref="AN239:AN302" si="176">IF(ISERROR((K239/L239-1)*100),"n/a",(K239/L239-1)*100)</f>
        <v>3.9215686274509887</v>
      </c>
      <c r="AO239" s="710">
        <f t="shared" si="150"/>
        <v>10.07194244604317</v>
      </c>
      <c r="AP239" s="710">
        <f t="shared" ref="AP239:AP302" si="177">IF(ISERROR((M239/N239-1)*100),"n/a",(M239/N239-1)*100)</f>
        <v>13.934426229508201</v>
      </c>
      <c r="AQ239" s="710">
        <f t="shared" si="164"/>
        <v>7.0175438596491224</v>
      </c>
      <c r="AR239" s="710">
        <f t="shared" si="165"/>
        <v>6.5420560747663448</v>
      </c>
      <c r="AS239" s="710">
        <f t="shared" si="166"/>
        <v>3.8834951456310662</v>
      </c>
      <c r="AT239" s="710">
        <f t="shared" si="152"/>
        <v>3.0000000000000027</v>
      </c>
      <c r="AU239" s="710">
        <f t="shared" si="153"/>
        <v>1.0101010101010166</v>
      </c>
      <c r="AV239" s="710">
        <f t="shared" si="154"/>
        <v>5.319148936170226</v>
      </c>
      <c r="AW239" s="710">
        <f t="shared" si="155"/>
        <v>9.302325581395344</v>
      </c>
      <c r="AX239" s="710">
        <f t="shared" si="156"/>
        <v>13.157894736842103</v>
      </c>
      <c r="AY239" s="710">
        <f t="shared" si="157"/>
        <v>22.580645161290324</v>
      </c>
      <c r="AZ239" s="710">
        <f t="shared" si="158"/>
        <v>12.72727272727272</v>
      </c>
      <c r="BA239" s="710">
        <f t="shared" si="159"/>
        <v>7.8431372549019773</v>
      </c>
      <c r="BB239" s="710">
        <f t="shared" si="160"/>
        <v>8.5106382978723527</v>
      </c>
      <c r="BC239" s="710">
        <f t="shared" si="161"/>
        <v>9.302325581395344</v>
      </c>
      <c r="BD239" s="710">
        <f t="shared" si="151"/>
        <v>11.688311688311682</v>
      </c>
      <c r="BE239" s="710">
        <f t="shared" si="167"/>
        <v>9.9416510274619689</v>
      </c>
      <c r="BF239" s="175">
        <f t="shared" si="162"/>
        <v>5.443039425930726</v>
      </c>
    </row>
    <row r="240" spans="1:58" ht="11.25" customHeight="1" x14ac:dyDescent="0.25">
      <c r="A240" s="29" t="s">
        <v>1124</v>
      </c>
      <c r="B240" s="17" t="s">
        <v>1125</v>
      </c>
      <c r="C240" s="414">
        <v>0.72</v>
      </c>
      <c r="D240" s="414">
        <v>0.7</v>
      </c>
      <c r="E240" s="414">
        <v>0.64</v>
      </c>
      <c r="F240" s="414">
        <v>0.56000000000000005</v>
      </c>
      <c r="G240" s="414">
        <v>0.5</v>
      </c>
      <c r="H240" s="414">
        <v>0.45</v>
      </c>
      <c r="I240" s="351">
        <v>0.4</v>
      </c>
      <c r="J240" s="351">
        <v>0.37</v>
      </c>
      <c r="K240" s="414">
        <v>0.34</v>
      </c>
      <c r="L240" s="414">
        <v>0.3</v>
      </c>
      <c r="M240" s="414">
        <v>0.27</v>
      </c>
      <c r="N240" s="414">
        <v>0.255</v>
      </c>
      <c r="O240" s="604"/>
      <c r="P240" s="414">
        <v>0.245</v>
      </c>
      <c r="Q240" s="350">
        <v>0.23333499999999999</v>
      </c>
      <c r="R240" s="604"/>
      <c r="S240" s="415">
        <v>0.22666500000000001</v>
      </c>
      <c r="T240" s="357">
        <v>0.22666500000000001</v>
      </c>
      <c r="U240" s="420">
        <v>0.22</v>
      </c>
      <c r="V240" s="420">
        <v>0.20666499999999999</v>
      </c>
      <c r="W240" s="420">
        <v>0.19333500000000001</v>
      </c>
      <c r="X240" s="420">
        <v>0.17833499999999999</v>
      </c>
      <c r="Y240" s="420">
        <v>0.16250000000000001</v>
      </c>
      <c r="Z240" s="420">
        <v>0.14749999999999999</v>
      </c>
      <c r="AA240" s="420">
        <v>0.13</v>
      </c>
      <c r="AB240" s="420">
        <v>0.1128</v>
      </c>
      <c r="AC240" s="420">
        <v>0.1008</v>
      </c>
      <c r="AD240" s="420">
        <v>8.7999999999999995E-2</v>
      </c>
      <c r="AE240" s="417">
        <f t="shared" si="163"/>
        <v>7.9765999999999986</v>
      </c>
      <c r="AF240" s="710">
        <f t="shared" si="168"/>
        <v>2.8571428571428692</v>
      </c>
      <c r="AG240" s="710">
        <f t="shared" si="169"/>
        <v>9.375</v>
      </c>
      <c r="AH240" s="710">
        <f t="shared" si="170"/>
        <v>14.285714285714279</v>
      </c>
      <c r="AI240" s="710">
        <f t="shared" si="171"/>
        <v>12.000000000000011</v>
      </c>
      <c r="AJ240" s="710">
        <f t="shared" si="172"/>
        <v>11.111111111111116</v>
      </c>
      <c r="AK240" s="710">
        <f t="shared" si="173"/>
        <v>12.5</v>
      </c>
      <c r="AL240" s="710">
        <f t="shared" si="174"/>
        <v>8.1081081081081141</v>
      </c>
      <c r="AM240" s="710">
        <f t="shared" si="175"/>
        <v>8.8235294117646959</v>
      </c>
      <c r="AN240" s="710">
        <f t="shared" si="176"/>
        <v>13.333333333333353</v>
      </c>
      <c r="AO240" s="710">
        <f t="shared" ref="AO240:AO303" si="178">IF(ISERROR((L240/M240-1)*100),"n/a",(L240/M240-1)*100)</f>
        <v>11.111111111111093</v>
      </c>
      <c r="AP240" s="710">
        <f t="shared" si="177"/>
        <v>5.8823529411764719</v>
      </c>
      <c r="AQ240" s="710">
        <f t="shared" si="164"/>
        <v>4.081632653061229</v>
      </c>
      <c r="AR240" s="710">
        <f t="shared" si="165"/>
        <v>4.9992500053571032</v>
      </c>
      <c r="AS240" s="710">
        <f t="shared" si="166"/>
        <v>2.9426686960933424</v>
      </c>
      <c r="AT240" s="710">
        <f t="shared" si="152"/>
        <v>0</v>
      </c>
      <c r="AU240" s="710">
        <f t="shared" si="153"/>
        <v>3.029545454545457</v>
      </c>
      <c r="AV240" s="710">
        <f t="shared" si="154"/>
        <v>6.4524713908983289</v>
      </c>
      <c r="AW240" s="710">
        <f t="shared" si="155"/>
        <v>6.8947681485504342</v>
      </c>
      <c r="AX240" s="710">
        <f t="shared" si="156"/>
        <v>8.4111363445201537</v>
      </c>
      <c r="AY240" s="710">
        <f t="shared" si="157"/>
        <v>9.7446153846153738</v>
      </c>
      <c r="AZ240" s="710">
        <f t="shared" si="158"/>
        <v>10.169491525423746</v>
      </c>
      <c r="BA240" s="710">
        <f t="shared" si="159"/>
        <v>13.461538461538458</v>
      </c>
      <c r="BB240" s="710">
        <f t="shared" si="160"/>
        <v>15.248226950354615</v>
      </c>
      <c r="BC240" s="710">
        <f t="shared" si="161"/>
        <v>11.904761904761907</v>
      </c>
      <c r="BD240" s="710">
        <f t="shared" si="151"/>
        <v>14.54545454545455</v>
      </c>
      <c r="BE240" s="710">
        <f t="shared" si="167"/>
        <v>8.8509185849854681</v>
      </c>
      <c r="BF240" s="175">
        <f t="shared" si="162"/>
        <v>4.2308701043620056</v>
      </c>
    </row>
    <row r="241" spans="1:58" ht="11.25" customHeight="1" x14ac:dyDescent="0.25">
      <c r="A241" s="693" t="s">
        <v>562</v>
      </c>
      <c r="B241" s="48" t="s">
        <v>563</v>
      </c>
      <c r="C241" s="414">
        <v>1.92</v>
      </c>
      <c r="D241" s="414">
        <v>1.86</v>
      </c>
      <c r="E241" s="414">
        <v>1.63</v>
      </c>
      <c r="F241" s="414">
        <v>1.36</v>
      </c>
      <c r="G241" s="414">
        <v>1.28</v>
      </c>
      <c r="H241" s="414">
        <v>1.18</v>
      </c>
      <c r="I241" s="351">
        <v>0.91500000000000004</v>
      </c>
      <c r="J241" s="366">
        <v>0.67</v>
      </c>
      <c r="K241" s="344">
        <v>0.63</v>
      </c>
      <c r="L241" s="344">
        <v>0.58499999999999996</v>
      </c>
      <c r="M241" s="344">
        <v>0.49</v>
      </c>
      <c r="N241" s="344">
        <v>0.39500000000000002</v>
      </c>
      <c r="O241" s="644"/>
      <c r="P241" s="344">
        <v>0.34749999999999998</v>
      </c>
      <c r="Q241" s="342">
        <v>0.32500000000000001</v>
      </c>
      <c r="R241" s="644"/>
      <c r="S241" s="764">
        <v>0.3</v>
      </c>
      <c r="T241" s="370">
        <v>0.28749999999999998</v>
      </c>
      <c r="U241" s="349">
        <v>0.27750000000000002</v>
      </c>
      <c r="V241" s="349">
        <v>0.26</v>
      </c>
      <c r="W241" s="349">
        <v>0.23250000000000001</v>
      </c>
      <c r="X241" s="349">
        <v>0.21</v>
      </c>
      <c r="Y241" s="349">
        <v>0.19</v>
      </c>
      <c r="Z241" s="349">
        <v>0.1575</v>
      </c>
      <c r="AA241" s="349">
        <v>0.13250000000000001</v>
      </c>
      <c r="AB241" s="349">
        <v>0.11</v>
      </c>
      <c r="AC241" s="349">
        <v>9.5000000000000001E-2</v>
      </c>
      <c r="AD241" s="349">
        <v>0.08</v>
      </c>
      <c r="AE241" s="417">
        <f t="shared" si="163"/>
        <v>15.920000000000002</v>
      </c>
      <c r="AF241" s="710">
        <f t="shared" si="168"/>
        <v>3.2258064516129004</v>
      </c>
      <c r="AG241" s="710">
        <f t="shared" si="169"/>
        <v>14.110429447852768</v>
      </c>
      <c r="AH241" s="710">
        <f t="shared" si="170"/>
        <v>19.852941176470562</v>
      </c>
      <c r="AI241" s="710">
        <f t="shared" si="171"/>
        <v>6.25</v>
      </c>
      <c r="AJ241" s="710">
        <f t="shared" si="172"/>
        <v>8.4745762711864394</v>
      </c>
      <c r="AK241" s="710">
        <f t="shared" si="173"/>
        <v>28.961748633879768</v>
      </c>
      <c r="AL241" s="710">
        <f t="shared" si="174"/>
        <v>36.567164179104481</v>
      </c>
      <c r="AM241" s="710">
        <f t="shared" si="175"/>
        <v>6.3492063492063489</v>
      </c>
      <c r="AN241" s="710">
        <f t="shared" si="176"/>
        <v>7.6923076923077094</v>
      </c>
      <c r="AO241" s="710">
        <f t="shared" si="178"/>
        <v>19.387755102040806</v>
      </c>
      <c r="AP241" s="710">
        <f t="shared" si="177"/>
        <v>24.050632911392398</v>
      </c>
      <c r="AQ241" s="710">
        <f t="shared" si="164"/>
        <v>13.669064748201443</v>
      </c>
      <c r="AR241" s="710">
        <f t="shared" si="165"/>
        <v>6.9230769230769207</v>
      </c>
      <c r="AS241" s="710">
        <f t="shared" si="166"/>
        <v>8.3333333333333481</v>
      </c>
      <c r="AT241" s="710">
        <f t="shared" si="152"/>
        <v>4.3478260869565188</v>
      </c>
      <c r="AU241" s="710">
        <f t="shared" si="153"/>
        <v>3.603603603603589</v>
      </c>
      <c r="AV241" s="710">
        <f t="shared" si="154"/>
        <v>6.7307692307692291</v>
      </c>
      <c r="AW241" s="710">
        <f t="shared" si="155"/>
        <v>11.827956989247301</v>
      </c>
      <c r="AX241" s="710">
        <f t="shared" si="156"/>
        <v>10.714285714285721</v>
      </c>
      <c r="AY241" s="710">
        <f t="shared" si="157"/>
        <v>10.526315789473673</v>
      </c>
      <c r="AZ241" s="710">
        <f t="shared" si="158"/>
        <v>20.634920634920629</v>
      </c>
      <c r="BA241" s="710">
        <f t="shared" si="159"/>
        <v>18.867924528301884</v>
      </c>
      <c r="BB241" s="710">
        <f t="shared" si="160"/>
        <v>20.45454545454546</v>
      </c>
      <c r="BC241" s="710">
        <f t="shared" si="161"/>
        <v>15.789473684210531</v>
      </c>
      <c r="BD241" s="710">
        <f t="shared" si="151"/>
        <v>18.75</v>
      </c>
      <c r="BE241" s="710">
        <f t="shared" si="167"/>
        <v>13.843826597439218</v>
      </c>
      <c r="BF241" s="175">
        <f t="shared" si="162"/>
        <v>8.4186068716724751</v>
      </c>
    </row>
    <row r="242" spans="1:58" ht="11.25" customHeight="1" x14ac:dyDescent="0.25">
      <c r="A242" s="769" t="s">
        <v>2140</v>
      </c>
      <c r="B242" s="28" t="s">
        <v>2141</v>
      </c>
      <c r="C242" s="414">
        <v>1.2</v>
      </c>
      <c r="D242" s="414">
        <v>1.19</v>
      </c>
      <c r="E242" s="414">
        <v>1.1399999999999999</v>
      </c>
      <c r="F242" s="414">
        <v>1.07</v>
      </c>
      <c r="G242" s="414">
        <v>1.03</v>
      </c>
      <c r="H242" s="414">
        <v>0.99</v>
      </c>
      <c r="I242" s="351">
        <v>0.94</v>
      </c>
      <c r="J242" s="419">
        <v>0.85</v>
      </c>
      <c r="K242" s="351">
        <v>0.81</v>
      </c>
      <c r="L242" s="351">
        <v>0.8</v>
      </c>
      <c r="M242" s="351">
        <v>0.77</v>
      </c>
      <c r="N242" s="351">
        <v>0.74</v>
      </c>
      <c r="O242" s="351"/>
      <c r="P242" s="351">
        <v>0.56999999999999995</v>
      </c>
      <c r="Q242" s="419">
        <v>0.47</v>
      </c>
      <c r="R242" s="351"/>
      <c r="S242" s="357">
        <v>0.4</v>
      </c>
      <c r="T242" s="357">
        <v>0.4</v>
      </c>
      <c r="U242" s="420">
        <v>0.54</v>
      </c>
      <c r="V242" s="420">
        <v>0.46</v>
      </c>
      <c r="W242" s="420">
        <v>0.34</v>
      </c>
      <c r="X242" s="420">
        <v>0.4</v>
      </c>
      <c r="Y242" s="420">
        <v>0.64</v>
      </c>
      <c r="Z242" s="420">
        <v>0.64</v>
      </c>
      <c r="AA242" s="420">
        <v>0.57999999999999996</v>
      </c>
      <c r="AB242" s="420">
        <v>0.48</v>
      </c>
      <c r="AC242" s="420">
        <v>0.42</v>
      </c>
      <c r="AD242" s="420">
        <v>0.16</v>
      </c>
      <c r="AE242" s="417">
        <f t="shared" si="163"/>
        <v>18.030000000000005</v>
      </c>
      <c r="AF242" s="710">
        <f t="shared" si="168"/>
        <v>0.84033613445377853</v>
      </c>
      <c r="AG242" s="710">
        <f t="shared" si="169"/>
        <v>4.3859649122807154</v>
      </c>
      <c r="AH242" s="710">
        <f t="shared" si="170"/>
        <v>6.5420560747663448</v>
      </c>
      <c r="AI242" s="710">
        <f t="shared" si="171"/>
        <v>3.8834951456310662</v>
      </c>
      <c r="AJ242" s="710">
        <f t="shared" si="172"/>
        <v>4.0404040404040442</v>
      </c>
      <c r="AK242" s="710">
        <f t="shared" si="173"/>
        <v>5.319148936170226</v>
      </c>
      <c r="AL242" s="710">
        <f t="shared" si="174"/>
        <v>10.588235294117654</v>
      </c>
      <c r="AM242" s="710">
        <f t="shared" si="175"/>
        <v>4.9382716049382713</v>
      </c>
      <c r="AN242" s="710">
        <f t="shared" si="176"/>
        <v>1.2499999999999956</v>
      </c>
      <c r="AO242" s="710">
        <f t="shared" si="178"/>
        <v>3.8961038961039085</v>
      </c>
      <c r="AP242" s="710">
        <f t="shared" si="177"/>
        <v>4.0540540540540571</v>
      </c>
      <c r="AQ242" s="710">
        <f t="shared" si="164"/>
        <v>29.824561403508774</v>
      </c>
      <c r="AR242" s="710">
        <f t="shared" si="165"/>
        <v>21.276595744680836</v>
      </c>
      <c r="AS242" s="710">
        <f t="shared" si="166"/>
        <v>17.499999999999982</v>
      </c>
      <c r="AT242" s="710">
        <f t="shared" si="152"/>
        <v>0</v>
      </c>
      <c r="AU242" s="710">
        <f t="shared" si="153"/>
        <v>-25.925925925925931</v>
      </c>
      <c r="AV242" s="710">
        <f t="shared" si="154"/>
        <v>17.391304347826097</v>
      </c>
      <c r="AW242" s="710">
        <f t="shared" si="155"/>
        <v>35.294117647058812</v>
      </c>
      <c r="AX242" s="710">
        <f t="shared" si="156"/>
        <v>-15.000000000000002</v>
      </c>
      <c r="AY242" s="710">
        <f t="shared" si="157"/>
        <v>-37.5</v>
      </c>
      <c r="AZ242" s="710">
        <f t="shared" si="158"/>
        <v>0</v>
      </c>
      <c r="BA242" s="710">
        <f t="shared" si="159"/>
        <v>10.344827586206918</v>
      </c>
      <c r="BB242" s="710">
        <f t="shared" si="160"/>
        <v>20.833333333333325</v>
      </c>
      <c r="BC242" s="710">
        <f t="shared" si="161"/>
        <v>14.285714285714279</v>
      </c>
      <c r="BD242" s="710">
        <f t="shared" si="151"/>
        <v>162.5</v>
      </c>
      <c r="BE242" s="710">
        <f t="shared" si="167"/>
        <v>12.022503940612928</v>
      </c>
      <c r="BF242" s="175">
        <f t="shared" si="162"/>
        <v>34.958284368354079</v>
      </c>
    </row>
    <row r="243" spans="1:58" ht="11.25" customHeight="1" x14ac:dyDescent="0.25">
      <c r="A243" s="397" t="s">
        <v>2137</v>
      </c>
      <c r="B243" s="17" t="s">
        <v>2138</v>
      </c>
      <c r="C243" s="414">
        <v>1.42</v>
      </c>
      <c r="D243" s="414">
        <v>1.34</v>
      </c>
      <c r="E243" s="414">
        <v>1.23</v>
      </c>
      <c r="F243" s="414">
        <v>1.1100000000000001</v>
      </c>
      <c r="G243" s="414">
        <v>1.05</v>
      </c>
      <c r="H243" s="414">
        <v>0.92</v>
      </c>
      <c r="I243" s="351">
        <v>0.68</v>
      </c>
      <c r="J243" s="419">
        <v>0.6</v>
      </c>
      <c r="K243" s="351">
        <v>0.53</v>
      </c>
      <c r="L243" s="351">
        <v>0.52</v>
      </c>
      <c r="M243" s="351">
        <v>0.51</v>
      </c>
      <c r="N243" s="351">
        <v>0.47</v>
      </c>
      <c r="O243" s="351"/>
      <c r="P243" s="351">
        <v>0.36</v>
      </c>
      <c r="Q243" s="419">
        <v>0.28000000000000003</v>
      </c>
      <c r="R243" s="351"/>
      <c r="S243" s="357">
        <v>0.04</v>
      </c>
      <c r="T243" s="357">
        <v>0.04</v>
      </c>
      <c r="U243" s="420">
        <v>0.75</v>
      </c>
      <c r="V243" s="420">
        <v>1.7</v>
      </c>
      <c r="W243" s="420">
        <v>1.58</v>
      </c>
      <c r="X243" s="420">
        <v>1.46</v>
      </c>
      <c r="Y243" s="420">
        <v>1.31</v>
      </c>
      <c r="Z243" s="420">
        <v>1.1299999999999999</v>
      </c>
      <c r="AA243" s="420">
        <v>0.98</v>
      </c>
      <c r="AB243" s="420">
        <v>0.83</v>
      </c>
      <c r="AC243" s="420">
        <v>0.87</v>
      </c>
      <c r="AD243" s="420">
        <v>0.32</v>
      </c>
      <c r="AE243" s="417">
        <f t="shared" si="163"/>
        <v>22.029999999999994</v>
      </c>
      <c r="AF243" s="710">
        <f t="shared" si="168"/>
        <v>5.9701492537313383</v>
      </c>
      <c r="AG243" s="710">
        <f t="shared" si="169"/>
        <v>8.9430894308943252</v>
      </c>
      <c r="AH243" s="710">
        <f t="shared" si="170"/>
        <v>10.810810810810789</v>
      </c>
      <c r="AI243" s="710">
        <f t="shared" si="171"/>
        <v>5.7142857142857162</v>
      </c>
      <c r="AJ243" s="710">
        <f t="shared" si="172"/>
        <v>14.130434782608692</v>
      </c>
      <c r="AK243" s="710">
        <f t="shared" si="173"/>
        <v>35.294117647058812</v>
      </c>
      <c r="AL243" s="710">
        <f t="shared" si="174"/>
        <v>13.333333333333353</v>
      </c>
      <c r="AM243" s="710">
        <f t="shared" si="175"/>
        <v>13.207547169811317</v>
      </c>
      <c r="AN243" s="710">
        <f t="shared" si="176"/>
        <v>1.9230769230769162</v>
      </c>
      <c r="AO243" s="710">
        <f t="shared" si="178"/>
        <v>1.9607843137254832</v>
      </c>
      <c r="AP243" s="710">
        <f t="shared" si="177"/>
        <v>8.5106382978723527</v>
      </c>
      <c r="AQ243" s="710">
        <f t="shared" si="164"/>
        <v>30.555555555555557</v>
      </c>
      <c r="AR243" s="710">
        <f t="shared" si="165"/>
        <v>28.571428571428559</v>
      </c>
      <c r="AS243" s="710">
        <f t="shared" si="166"/>
        <v>600.00000000000011</v>
      </c>
      <c r="AT243" s="710">
        <f t="shared" si="152"/>
        <v>0</v>
      </c>
      <c r="AU243" s="710">
        <f t="shared" si="153"/>
        <v>-94.666666666666671</v>
      </c>
      <c r="AV243" s="710">
        <f t="shared" si="154"/>
        <v>-55.882352941176471</v>
      </c>
      <c r="AW243" s="710">
        <f t="shared" si="155"/>
        <v>7.5949367088607556</v>
      </c>
      <c r="AX243" s="710">
        <f t="shared" si="156"/>
        <v>8.2191780821917924</v>
      </c>
      <c r="AY243" s="710">
        <f t="shared" si="157"/>
        <v>11.450381679389299</v>
      </c>
      <c r="AZ243" s="710">
        <f t="shared" si="158"/>
        <v>15.929203539823034</v>
      </c>
      <c r="BA243" s="710">
        <f t="shared" si="159"/>
        <v>15.306122448979576</v>
      </c>
      <c r="BB243" s="710">
        <f t="shared" si="160"/>
        <v>18.07228915662651</v>
      </c>
      <c r="BC243" s="710">
        <f t="shared" si="161"/>
        <v>-4.5977011494252924</v>
      </c>
      <c r="BD243" s="710">
        <f t="shared" si="151"/>
        <v>171.875</v>
      </c>
      <c r="BE243" s="710">
        <f t="shared" si="167"/>
        <v>34.889025706511831</v>
      </c>
      <c r="BF243" s="175">
        <f t="shared" si="162"/>
        <v>125.1963943999546</v>
      </c>
    </row>
    <row r="244" spans="1:58" ht="11.25" customHeight="1" x14ac:dyDescent="0.25">
      <c r="A244" s="72" t="s">
        <v>1026</v>
      </c>
      <c r="B244" s="17" t="s">
        <v>1027</v>
      </c>
      <c r="C244" s="414">
        <v>1.2</v>
      </c>
      <c r="D244" s="414">
        <v>0.85</v>
      </c>
      <c r="E244" s="414">
        <v>0.56000000000000005</v>
      </c>
      <c r="F244" s="414">
        <v>0.48</v>
      </c>
      <c r="G244" s="414">
        <v>0.42499999999999999</v>
      </c>
      <c r="H244" s="414">
        <v>0.39500000000000002</v>
      </c>
      <c r="I244" s="351">
        <v>0.33</v>
      </c>
      <c r="J244" s="419">
        <v>0.29499999999999998</v>
      </c>
      <c r="K244" s="414">
        <v>0.27500000000000002</v>
      </c>
      <c r="L244" s="414">
        <v>0.25</v>
      </c>
      <c r="M244" s="414">
        <v>0.22500000000000001</v>
      </c>
      <c r="N244" s="414">
        <v>0.21</v>
      </c>
      <c r="O244" s="604"/>
      <c r="P244" s="352">
        <v>0.2</v>
      </c>
      <c r="Q244" s="418">
        <v>0.2</v>
      </c>
      <c r="R244" s="604"/>
      <c r="S244" s="357">
        <v>0.2</v>
      </c>
      <c r="T244" s="357">
        <v>0.19</v>
      </c>
      <c r="U244" s="416">
        <v>0.18</v>
      </c>
      <c r="V244" s="420">
        <v>0.15</v>
      </c>
      <c r="W244" s="420">
        <v>0.14000000000000001</v>
      </c>
      <c r="X244" s="420">
        <v>2.5000000000000001E-2</v>
      </c>
      <c r="Y244" s="416">
        <v>0</v>
      </c>
      <c r="Z244" s="416">
        <v>0</v>
      </c>
      <c r="AA244" s="416">
        <v>0</v>
      </c>
      <c r="AB244" s="416">
        <v>0</v>
      </c>
      <c r="AC244" s="416">
        <v>0</v>
      </c>
      <c r="AD244" s="416">
        <v>0</v>
      </c>
      <c r="AE244" s="417">
        <f t="shared" si="163"/>
        <v>6.78</v>
      </c>
      <c r="AF244" s="710">
        <f t="shared" si="168"/>
        <v>41.176470588235304</v>
      </c>
      <c r="AG244" s="710">
        <f t="shared" si="169"/>
        <v>51.785714285714256</v>
      </c>
      <c r="AH244" s="710">
        <f t="shared" si="170"/>
        <v>16.666666666666675</v>
      </c>
      <c r="AI244" s="710">
        <f t="shared" si="171"/>
        <v>12.941176470588234</v>
      </c>
      <c r="AJ244" s="710">
        <f t="shared" si="172"/>
        <v>7.5949367088607556</v>
      </c>
      <c r="AK244" s="710">
        <f t="shared" si="173"/>
        <v>19.696969696969703</v>
      </c>
      <c r="AL244" s="710">
        <f t="shared" si="174"/>
        <v>11.86440677966103</v>
      </c>
      <c r="AM244" s="710">
        <f t="shared" si="175"/>
        <v>7.2727272727272529</v>
      </c>
      <c r="AN244" s="710">
        <f t="shared" si="176"/>
        <v>10.000000000000009</v>
      </c>
      <c r="AO244" s="710">
        <f t="shared" si="178"/>
        <v>11.111111111111116</v>
      </c>
      <c r="AP244" s="710">
        <f t="shared" si="177"/>
        <v>7.1428571428571397</v>
      </c>
      <c r="AQ244" s="710">
        <f t="shared" si="164"/>
        <v>4.9999999999999822</v>
      </c>
      <c r="AR244" s="710">
        <f t="shared" si="165"/>
        <v>0</v>
      </c>
      <c r="AS244" s="710">
        <f t="shared" si="166"/>
        <v>0</v>
      </c>
      <c r="AT244" s="710">
        <f t="shared" si="152"/>
        <v>5.2631578947368363</v>
      </c>
      <c r="AU244" s="710">
        <f t="shared" si="153"/>
        <v>5.555555555555558</v>
      </c>
      <c r="AV244" s="710">
        <f t="shared" si="154"/>
        <v>19.999999999999996</v>
      </c>
      <c r="AW244" s="710">
        <f t="shared" si="155"/>
        <v>7.1428571428571397</v>
      </c>
      <c r="AX244" s="710">
        <f t="shared" si="156"/>
        <v>460.00000000000006</v>
      </c>
      <c r="AY244" s="710" t="str">
        <f t="shared" si="157"/>
        <v>n/a</v>
      </c>
      <c r="AZ244" s="710" t="str">
        <f t="shared" si="158"/>
        <v>n/a</v>
      </c>
      <c r="BA244" s="710" t="str">
        <f t="shared" si="159"/>
        <v>n/a</v>
      </c>
      <c r="BB244" s="710" t="str">
        <f t="shared" si="160"/>
        <v>n/a</v>
      </c>
      <c r="BC244" s="710" t="str">
        <f t="shared" si="161"/>
        <v>n/a</v>
      </c>
      <c r="BD244" s="710" t="str">
        <f t="shared" ref="BD244:BD307" si="179">IF(ISERROR((AC244/AD244-1)*100),"n/a",(AC244/AD244-1)*100)</f>
        <v>n/a</v>
      </c>
      <c r="BE244" s="710">
        <f t="shared" si="167"/>
        <v>36.853400385081102</v>
      </c>
      <c r="BF244" s="175">
        <f t="shared" si="162"/>
        <v>103.29719731208286</v>
      </c>
    </row>
    <row r="245" spans="1:58" ht="11.25" customHeight="1" x14ac:dyDescent="0.25">
      <c r="A245" s="72" t="s">
        <v>568</v>
      </c>
      <c r="B245" s="17" t="s">
        <v>569</v>
      </c>
      <c r="C245" s="414">
        <v>0.95</v>
      </c>
      <c r="D245" s="414">
        <v>0.91</v>
      </c>
      <c r="E245" s="414">
        <v>0.87</v>
      </c>
      <c r="F245" s="414">
        <v>0.83</v>
      </c>
      <c r="G245" s="414">
        <v>0.79</v>
      </c>
      <c r="H245" s="414">
        <v>0.75</v>
      </c>
      <c r="I245" s="351">
        <v>0.71</v>
      </c>
      <c r="J245" s="419">
        <v>0.67</v>
      </c>
      <c r="K245" s="414">
        <v>0.625</v>
      </c>
      <c r="L245" s="414">
        <v>0.5675</v>
      </c>
      <c r="M245" s="414">
        <v>0.48499999999999999</v>
      </c>
      <c r="N245" s="414">
        <v>0.44416666666666671</v>
      </c>
      <c r="O245" s="604"/>
      <c r="P245" s="414">
        <v>0.42</v>
      </c>
      <c r="Q245" s="350">
        <v>0.38888666666666666</v>
      </c>
      <c r="R245" s="604"/>
      <c r="S245" s="357">
        <v>0.3444444444444445</v>
      </c>
      <c r="T245" s="357">
        <v>0.3</v>
      </c>
      <c r="U245" s="420">
        <v>0.25555555555555554</v>
      </c>
      <c r="V245" s="420">
        <v>0.18518222222222225</v>
      </c>
      <c r="W245" s="420">
        <v>0.14073777777777777</v>
      </c>
      <c r="X245" s="420">
        <v>0.1135822222222222</v>
      </c>
      <c r="Y245" s="420">
        <v>9.3822222222222237E-2</v>
      </c>
      <c r="Z245" s="420">
        <v>5.9262222222222223E-2</v>
      </c>
      <c r="AA245" s="420">
        <v>6.5822222222222219E-3</v>
      </c>
      <c r="AB245" s="416">
        <v>0</v>
      </c>
      <c r="AC245" s="416">
        <v>4.6702222222222228E-2</v>
      </c>
      <c r="AD245" s="420">
        <v>4.5302222222222223E-2</v>
      </c>
      <c r="AE245" s="417">
        <f t="shared" si="163"/>
        <v>11.001726666666665</v>
      </c>
      <c r="AF245" s="710">
        <f t="shared" si="168"/>
        <v>4.39560439560438</v>
      </c>
      <c r="AG245" s="710">
        <f t="shared" si="169"/>
        <v>4.5977011494252817</v>
      </c>
      <c r="AH245" s="710">
        <f t="shared" si="170"/>
        <v>4.8192771084337505</v>
      </c>
      <c r="AI245" s="710">
        <f t="shared" si="171"/>
        <v>5.0632911392404889</v>
      </c>
      <c r="AJ245" s="710">
        <f t="shared" si="172"/>
        <v>5.3333333333333455</v>
      </c>
      <c r="AK245" s="710">
        <f t="shared" si="173"/>
        <v>5.6338028169014231</v>
      </c>
      <c r="AL245" s="710">
        <f t="shared" si="174"/>
        <v>5.9701492537313383</v>
      </c>
      <c r="AM245" s="710">
        <f t="shared" si="175"/>
        <v>7.2000000000000064</v>
      </c>
      <c r="AN245" s="710">
        <f t="shared" si="176"/>
        <v>10.132158590308361</v>
      </c>
      <c r="AO245" s="710">
        <f t="shared" si="178"/>
        <v>17.010309278350523</v>
      </c>
      <c r="AP245" s="710">
        <f t="shared" si="177"/>
        <v>9.193245778611626</v>
      </c>
      <c r="AQ245" s="710">
        <f t="shared" si="164"/>
        <v>5.7539682539682779</v>
      </c>
      <c r="AR245" s="710">
        <f t="shared" si="165"/>
        <v>8.0006171463836928</v>
      </c>
      <c r="AS245" s="710">
        <f t="shared" si="166"/>
        <v>12.902580645161276</v>
      </c>
      <c r="AT245" s="710">
        <f t="shared" ref="AT245:AT308" si="180">IF(ISERROR((S245/T245-1)*100),"n/a",(S245/T245-1)*100)</f>
        <v>14.814814814814836</v>
      </c>
      <c r="AU245" s="710">
        <f t="shared" ref="AU245:AU308" si="181">IF(ISERROR((T245/U245-1)*100),"n/a",(T245/U245-1)*100)</f>
        <v>17.391304347826097</v>
      </c>
      <c r="AV245" s="710">
        <f t="shared" ref="AV245:AV308" si="182">IF(ISERROR((U245/V245-1)*100),"n/a",(U245/V245-1)*100)</f>
        <v>38.002208035328543</v>
      </c>
      <c r="AW245" s="710">
        <f t="shared" ref="AW245:AW308" si="183">IF(ISERROR((V245/W245-1)*100),"n/a",(V245/W245-1)*100)</f>
        <v>31.579612202362185</v>
      </c>
      <c r="AX245" s="710">
        <f t="shared" ref="AX245:AX308" si="184">IF(ISERROR((W245/X245-1)*100),"n/a",(W245/X245-1)*100)</f>
        <v>23.908279856002522</v>
      </c>
      <c r="AY245" s="710">
        <f t="shared" ref="AY245:AY308" si="185">IF(ISERROR((X245/Y245-1)*100),"n/a",(X245/Y245-1)*100)</f>
        <v>21.061108479393596</v>
      </c>
      <c r="AZ245" s="710">
        <f t="shared" ref="AZ245:AZ308" si="186">IF(ISERROR((Y245/Z245-1)*100),"n/a",(Y245/Z245-1)*100)</f>
        <v>58.317084145792734</v>
      </c>
      <c r="BA245" s="710">
        <f t="shared" ref="BA245:BA308" si="187">IF(ISERROR((Z245/AA245-1)*100),"n/a",(Z245/AA245-1)*100)</f>
        <v>800.33760972315997</v>
      </c>
      <c r="BB245" s="710" t="str">
        <f t="shared" ref="BB245:BB308" si="188">IF(ISERROR((AA245/AB245-1)*100),"n/a",(AA245/AB245-1)*100)</f>
        <v>n/a</v>
      </c>
      <c r="BC245" s="710">
        <f t="shared" ref="BC245:BC308" si="189">IF(ISERROR((AB245/AC245-1)*100),"n/a",(AB245/AC245-1)*100)</f>
        <v>-100</v>
      </c>
      <c r="BD245" s="710">
        <f t="shared" si="179"/>
        <v>3.0903561267536572</v>
      </c>
      <c r="BE245" s="710">
        <f t="shared" si="167"/>
        <v>42.271184025870333</v>
      </c>
      <c r="BF245" s="175">
        <f t="shared" si="162"/>
        <v>163.65684051298592</v>
      </c>
    </row>
    <row r="246" spans="1:58" ht="11.25" customHeight="1" x14ac:dyDescent="0.25">
      <c r="A246" s="72" t="s">
        <v>555</v>
      </c>
      <c r="B246" s="17" t="s">
        <v>556</v>
      </c>
      <c r="C246" s="414">
        <v>0.88124999999999998</v>
      </c>
      <c r="D246" s="414">
        <v>0.84</v>
      </c>
      <c r="E246" s="414">
        <v>0.78</v>
      </c>
      <c r="F246" s="414">
        <v>0.69</v>
      </c>
      <c r="G246" s="414">
        <v>0.65</v>
      </c>
      <c r="H246" s="414">
        <v>0.6</v>
      </c>
      <c r="I246" s="351">
        <v>0.54</v>
      </c>
      <c r="J246" s="419">
        <v>0.48499999999999999</v>
      </c>
      <c r="K246" s="414">
        <v>0.45</v>
      </c>
      <c r="L246" s="414">
        <v>0.43</v>
      </c>
      <c r="M246" s="414">
        <v>0.42</v>
      </c>
      <c r="N246" s="352">
        <v>0.4</v>
      </c>
      <c r="O246" s="604"/>
      <c r="P246" s="414">
        <v>0.38500000000000001</v>
      </c>
      <c r="Q246" s="418">
        <v>0.38</v>
      </c>
      <c r="R246" s="604"/>
      <c r="S246" s="357">
        <v>0.36</v>
      </c>
      <c r="T246" s="415">
        <v>0.36</v>
      </c>
      <c r="U246" s="420">
        <v>0.33</v>
      </c>
      <c r="V246" s="420">
        <v>0.315</v>
      </c>
      <c r="W246" s="420">
        <v>0.29375000000000001</v>
      </c>
      <c r="X246" s="420">
        <v>0.23749999999999999</v>
      </c>
      <c r="Y246" s="416">
        <v>0</v>
      </c>
      <c r="Z246" s="416">
        <v>6.25E-2</v>
      </c>
      <c r="AA246" s="416">
        <v>0.1125</v>
      </c>
      <c r="AB246" s="420">
        <v>0.17499999999999999</v>
      </c>
      <c r="AC246" s="416">
        <v>8.7499999999999994E-2</v>
      </c>
      <c r="AD246" s="420">
        <v>0.1</v>
      </c>
      <c r="AE246" s="417">
        <f t="shared" si="163"/>
        <v>10.365</v>
      </c>
      <c r="AF246" s="710">
        <f t="shared" si="168"/>
        <v>4.9107142857142794</v>
      </c>
      <c r="AG246" s="710">
        <f t="shared" si="169"/>
        <v>7.6923076923076872</v>
      </c>
      <c r="AH246" s="710">
        <f t="shared" si="170"/>
        <v>13.043478260869579</v>
      </c>
      <c r="AI246" s="710">
        <f t="shared" si="171"/>
        <v>6.153846153846132</v>
      </c>
      <c r="AJ246" s="710">
        <f t="shared" si="172"/>
        <v>8.3333333333333481</v>
      </c>
      <c r="AK246" s="710">
        <f t="shared" si="173"/>
        <v>11.111111111111093</v>
      </c>
      <c r="AL246" s="710">
        <f t="shared" si="174"/>
        <v>11.340206185567014</v>
      </c>
      <c r="AM246" s="710">
        <f t="shared" si="175"/>
        <v>7.7777777777777724</v>
      </c>
      <c r="AN246" s="710">
        <f t="shared" si="176"/>
        <v>4.6511627906976827</v>
      </c>
      <c r="AO246" s="710">
        <f t="shared" si="178"/>
        <v>2.3809523809523725</v>
      </c>
      <c r="AP246" s="710">
        <f t="shared" si="177"/>
        <v>4.9999999999999822</v>
      </c>
      <c r="AQ246" s="710">
        <f t="shared" si="164"/>
        <v>3.8961038961039085</v>
      </c>
      <c r="AR246" s="710">
        <f t="shared" si="165"/>
        <v>1.3157894736842035</v>
      </c>
      <c r="AS246" s="710">
        <f t="shared" si="166"/>
        <v>5.555555555555558</v>
      </c>
      <c r="AT246" s="710">
        <f t="shared" si="180"/>
        <v>0</v>
      </c>
      <c r="AU246" s="710">
        <f t="shared" si="181"/>
        <v>9.0909090909090828</v>
      </c>
      <c r="AV246" s="710">
        <f t="shared" si="182"/>
        <v>4.7619047619047672</v>
      </c>
      <c r="AW246" s="710">
        <f t="shared" si="183"/>
        <v>7.2340425531914887</v>
      </c>
      <c r="AX246" s="710">
        <f t="shared" si="184"/>
        <v>23.684210526315795</v>
      </c>
      <c r="AY246" s="710" t="str">
        <f t="shared" si="185"/>
        <v>n/a</v>
      </c>
      <c r="AZ246" s="710">
        <f t="shared" si="186"/>
        <v>-100</v>
      </c>
      <c r="BA246" s="710">
        <f t="shared" si="187"/>
        <v>-44.444444444444443</v>
      </c>
      <c r="BB246" s="710">
        <f t="shared" si="188"/>
        <v>-35.714285714285708</v>
      </c>
      <c r="BC246" s="710">
        <f t="shared" si="189"/>
        <v>100</v>
      </c>
      <c r="BD246" s="710">
        <f t="shared" si="179"/>
        <v>-12.500000000000011</v>
      </c>
      <c r="BE246" s="710">
        <f t="shared" si="167"/>
        <v>1.8864448196296504</v>
      </c>
      <c r="BF246" s="175">
        <f t="shared" si="162"/>
        <v>32.845895651448451</v>
      </c>
    </row>
    <row r="247" spans="1:58" ht="11.25" customHeight="1" x14ac:dyDescent="0.25">
      <c r="A247" s="52" t="s">
        <v>1132</v>
      </c>
      <c r="B247" s="28" t="s">
        <v>1133</v>
      </c>
      <c r="C247" s="414">
        <v>0.94</v>
      </c>
      <c r="D247" s="414">
        <v>0.92</v>
      </c>
      <c r="E247" s="414">
        <v>0.9</v>
      </c>
      <c r="F247" s="414">
        <v>0.85</v>
      </c>
      <c r="G247" s="414">
        <v>0.81</v>
      </c>
      <c r="H247" s="414">
        <v>0.76</v>
      </c>
      <c r="I247" s="351">
        <v>0.72</v>
      </c>
      <c r="J247" s="356">
        <v>0.66</v>
      </c>
      <c r="K247" s="414">
        <v>0.62</v>
      </c>
      <c r="L247" s="414">
        <v>0.59</v>
      </c>
      <c r="M247" s="414">
        <v>0.54</v>
      </c>
      <c r="N247" s="414">
        <v>0.46</v>
      </c>
      <c r="O247" s="604"/>
      <c r="P247" s="352">
        <v>0.42</v>
      </c>
      <c r="Q247" s="350">
        <v>0.4</v>
      </c>
      <c r="R247" s="604"/>
      <c r="S247" s="415">
        <v>0.38</v>
      </c>
      <c r="T247" s="415">
        <v>0.38</v>
      </c>
      <c r="U247" s="420">
        <v>0.38</v>
      </c>
      <c r="V247" s="420">
        <v>0.37667</v>
      </c>
      <c r="W247" s="420">
        <v>0.34666999999999998</v>
      </c>
      <c r="X247" s="420">
        <v>0.33333000000000002</v>
      </c>
      <c r="Y247" s="420">
        <v>0.30221999999999999</v>
      </c>
      <c r="Z247" s="420">
        <v>0.28888999999999998</v>
      </c>
      <c r="AA247" s="420">
        <v>0.22222</v>
      </c>
      <c r="AB247" s="420">
        <v>8.5930000000000006E-2</v>
      </c>
      <c r="AC247" s="416">
        <v>0</v>
      </c>
      <c r="AD247" s="416">
        <v>0</v>
      </c>
      <c r="AE247" s="417">
        <f t="shared" si="163"/>
        <v>12.685930000000003</v>
      </c>
      <c r="AF247" s="710">
        <f t="shared" si="168"/>
        <v>2.1739130434782483</v>
      </c>
      <c r="AG247" s="710">
        <f t="shared" si="169"/>
        <v>2.2222222222222143</v>
      </c>
      <c r="AH247" s="710">
        <f t="shared" si="170"/>
        <v>5.8823529411764719</v>
      </c>
      <c r="AI247" s="710">
        <f t="shared" si="171"/>
        <v>4.9382716049382713</v>
      </c>
      <c r="AJ247" s="710">
        <f t="shared" si="172"/>
        <v>6.578947368421062</v>
      </c>
      <c r="AK247" s="710">
        <f t="shared" si="173"/>
        <v>5.555555555555558</v>
      </c>
      <c r="AL247" s="710">
        <f t="shared" si="174"/>
        <v>9.0909090909090828</v>
      </c>
      <c r="AM247" s="710">
        <f t="shared" si="175"/>
        <v>6.4516129032258229</v>
      </c>
      <c r="AN247" s="710">
        <f t="shared" si="176"/>
        <v>5.0847457627118731</v>
      </c>
      <c r="AO247" s="710">
        <f t="shared" si="178"/>
        <v>9.259259259259256</v>
      </c>
      <c r="AP247" s="710">
        <f t="shared" si="177"/>
        <v>17.391304347826097</v>
      </c>
      <c r="AQ247" s="710">
        <f t="shared" si="164"/>
        <v>9.5238095238095344</v>
      </c>
      <c r="AR247" s="710">
        <f t="shared" si="165"/>
        <v>4.9999999999999822</v>
      </c>
      <c r="AS247" s="710">
        <f t="shared" si="166"/>
        <v>5.2631578947368363</v>
      </c>
      <c r="AT247" s="710">
        <f t="shared" si="180"/>
        <v>0</v>
      </c>
      <c r="AU247" s="710">
        <f t="shared" si="181"/>
        <v>0</v>
      </c>
      <c r="AV247" s="710">
        <f t="shared" si="182"/>
        <v>0.88406297289405078</v>
      </c>
      <c r="AW247" s="710">
        <f t="shared" si="183"/>
        <v>8.6537629445870845</v>
      </c>
      <c r="AX247" s="710">
        <f t="shared" si="184"/>
        <v>4.0020400204001882</v>
      </c>
      <c r="AY247" s="710">
        <f t="shared" si="185"/>
        <v>10.293825689894787</v>
      </c>
      <c r="AZ247" s="710">
        <f t="shared" si="186"/>
        <v>4.6142130222576183</v>
      </c>
      <c r="BA247" s="710">
        <f t="shared" si="187"/>
        <v>30.001800018000168</v>
      </c>
      <c r="BB247" s="710">
        <f t="shared" si="188"/>
        <v>158.60584196438961</v>
      </c>
      <c r="BC247" s="710" t="str">
        <f t="shared" si="189"/>
        <v>n/a</v>
      </c>
      <c r="BD247" s="710" t="str">
        <f t="shared" si="179"/>
        <v>n/a</v>
      </c>
      <c r="BE247" s="710">
        <f t="shared" si="167"/>
        <v>13.54224383263886</v>
      </c>
      <c r="BF247" s="175">
        <f t="shared" si="162"/>
        <v>32.249984624021543</v>
      </c>
    </row>
    <row r="248" spans="1:58" ht="11.25" customHeight="1" x14ac:dyDescent="0.25">
      <c r="A248" s="72" t="s">
        <v>225</v>
      </c>
      <c r="B248" s="17" t="s">
        <v>226</v>
      </c>
      <c r="C248" s="414">
        <v>17.600000000000001</v>
      </c>
      <c r="D248" s="414">
        <v>16.600000000000001</v>
      </c>
      <c r="E248" s="414">
        <v>15.65</v>
      </c>
      <c r="F248" s="414">
        <v>15</v>
      </c>
      <c r="G248" s="414">
        <v>14.4</v>
      </c>
      <c r="H248" s="414">
        <v>14.2</v>
      </c>
      <c r="I248" s="351">
        <v>13.9</v>
      </c>
      <c r="J248" s="419">
        <v>13.55</v>
      </c>
      <c r="K248" s="414">
        <v>13.05</v>
      </c>
      <c r="L248" s="414">
        <v>12.8</v>
      </c>
      <c r="M248" s="414">
        <v>12.6</v>
      </c>
      <c r="N248" s="414">
        <v>12.4</v>
      </c>
      <c r="O248" s="604"/>
      <c r="P248" s="414">
        <v>12</v>
      </c>
      <c r="Q248" s="350">
        <v>11.65</v>
      </c>
      <c r="R248" s="604"/>
      <c r="S248" s="357">
        <v>11.25</v>
      </c>
      <c r="T248" s="357">
        <v>10.9</v>
      </c>
      <c r="U248" s="420">
        <v>10.199999999999999</v>
      </c>
      <c r="V248" s="420">
        <v>9.15</v>
      </c>
      <c r="W248" s="420">
        <v>8.25</v>
      </c>
      <c r="X248" s="420">
        <v>7.6</v>
      </c>
      <c r="Y248" s="420">
        <v>6.9</v>
      </c>
      <c r="Z248" s="420">
        <v>6.1</v>
      </c>
      <c r="AA248" s="420">
        <v>5.5</v>
      </c>
      <c r="AB248" s="420">
        <v>5.35</v>
      </c>
      <c r="AC248" s="420">
        <v>5.0999999999999996</v>
      </c>
      <c r="AD248" s="420">
        <v>4.9000000000000004</v>
      </c>
      <c r="AE248" s="417">
        <f t="shared" si="163"/>
        <v>286.60000000000008</v>
      </c>
      <c r="AF248" s="710">
        <f t="shared" si="168"/>
        <v>6.024096385542177</v>
      </c>
      <c r="AG248" s="710">
        <f t="shared" si="169"/>
        <v>6.0702875399361034</v>
      </c>
      <c r="AH248" s="710">
        <f t="shared" si="170"/>
        <v>4.3333333333333446</v>
      </c>
      <c r="AI248" s="710">
        <f t="shared" si="171"/>
        <v>4.1666666666666741</v>
      </c>
      <c r="AJ248" s="710">
        <f t="shared" si="172"/>
        <v>1.4084507042253502</v>
      </c>
      <c r="AK248" s="710">
        <f t="shared" si="173"/>
        <v>2.1582733812949506</v>
      </c>
      <c r="AL248" s="710">
        <f t="shared" si="174"/>
        <v>2.5830258302582898</v>
      </c>
      <c r="AM248" s="710">
        <f t="shared" si="175"/>
        <v>3.8314176245210829</v>
      </c>
      <c r="AN248" s="710">
        <f t="shared" si="176"/>
        <v>1.953125</v>
      </c>
      <c r="AO248" s="710">
        <f t="shared" si="178"/>
        <v>1.5873015873016039</v>
      </c>
      <c r="AP248" s="710">
        <f t="shared" si="177"/>
        <v>1.6129032258064502</v>
      </c>
      <c r="AQ248" s="710">
        <f t="shared" si="164"/>
        <v>3.3333333333333437</v>
      </c>
      <c r="AR248" s="710">
        <f t="shared" si="165"/>
        <v>3.0042918454935563</v>
      </c>
      <c r="AS248" s="710">
        <f t="shared" si="166"/>
        <v>3.5555555555555562</v>
      </c>
      <c r="AT248" s="710">
        <f t="shared" si="180"/>
        <v>3.2110091743119185</v>
      </c>
      <c r="AU248" s="710">
        <f t="shared" si="181"/>
        <v>6.8627450980392357</v>
      </c>
      <c r="AV248" s="710">
        <f t="shared" si="182"/>
        <v>11.475409836065564</v>
      </c>
      <c r="AW248" s="710">
        <f t="shared" si="183"/>
        <v>10.909090909090914</v>
      </c>
      <c r="AX248" s="710">
        <f t="shared" si="184"/>
        <v>8.5526315789473664</v>
      </c>
      <c r="AY248" s="710">
        <f t="shared" si="185"/>
        <v>10.144927536231862</v>
      </c>
      <c r="AZ248" s="710">
        <f t="shared" si="186"/>
        <v>13.11475409836067</v>
      </c>
      <c r="BA248" s="710">
        <f t="shared" si="187"/>
        <v>10.909090909090914</v>
      </c>
      <c r="BB248" s="710">
        <f t="shared" si="188"/>
        <v>2.8037383177570208</v>
      </c>
      <c r="BC248" s="710">
        <f t="shared" si="189"/>
        <v>4.9019607843137303</v>
      </c>
      <c r="BD248" s="710">
        <f t="shared" si="179"/>
        <v>4.0816326530612068</v>
      </c>
      <c r="BE248" s="710">
        <f t="shared" si="167"/>
        <v>5.3035621163415554</v>
      </c>
      <c r="BF248" s="175">
        <f t="shared" si="162"/>
        <v>3.5326694109111756</v>
      </c>
    </row>
    <row r="249" spans="1:58" ht="11.25" customHeight="1" x14ac:dyDescent="0.25">
      <c r="A249" s="52" t="s">
        <v>1109</v>
      </c>
      <c r="B249" s="28" t="s">
        <v>1110</v>
      </c>
      <c r="C249" s="414">
        <v>1.94</v>
      </c>
      <c r="D249" s="414">
        <v>1.83</v>
      </c>
      <c r="E249" s="414">
        <v>1.77</v>
      </c>
      <c r="F249" s="414">
        <v>1.56</v>
      </c>
      <c r="G249" s="414">
        <v>1.35</v>
      </c>
      <c r="H249" s="414">
        <v>1.26</v>
      </c>
      <c r="I249" s="351">
        <v>1.2</v>
      </c>
      <c r="J249" s="356">
        <v>0.80233199999999993</v>
      </c>
      <c r="K249" s="359">
        <v>0.69220799999999993</v>
      </c>
      <c r="L249" s="359">
        <v>0.62928000000000006</v>
      </c>
      <c r="M249" s="359">
        <v>0.52392279599999991</v>
      </c>
      <c r="N249" s="359">
        <v>0.42694288199999997</v>
      </c>
      <c r="O249" s="654"/>
      <c r="P249" s="359">
        <v>0.37518460199999998</v>
      </c>
      <c r="Q249" s="360">
        <v>0.31048675199999998</v>
      </c>
      <c r="R249" s="654"/>
      <c r="S249" s="369">
        <v>0.44556956999999997</v>
      </c>
      <c r="T249" s="377">
        <v>0.38813990399999998</v>
      </c>
      <c r="U249" s="362">
        <v>0.67922123400000001</v>
      </c>
      <c r="V249" s="361">
        <v>0.77624834399999998</v>
      </c>
      <c r="W249" s="361">
        <v>0.75685078799999994</v>
      </c>
      <c r="X249" s="361">
        <v>0.16171709399999998</v>
      </c>
      <c r="Y249" s="362">
        <v>0</v>
      </c>
      <c r="Z249" s="362">
        <v>0</v>
      </c>
      <c r="AA249" s="362">
        <v>0</v>
      </c>
      <c r="AB249" s="362">
        <v>0</v>
      </c>
      <c r="AC249" s="362">
        <v>0</v>
      </c>
      <c r="AD249" s="362">
        <v>0</v>
      </c>
      <c r="AE249" s="417">
        <f t="shared" si="163"/>
        <v>17.878103965999994</v>
      </c>
      <c r="AF249" s="710">
        <f t="shared" si="168"/>
        <v>6.0109289617486183</v>
      </c>
      <c r="AG249" s="710">
        <f t="shared" si="169"/>
        <v>3.3898305084745894</v>
      </c>
      <c r="AH249" s="710">
        <f t="shared" si="170"/>
        <v>13.461538461538458</v>
      </c>
      <c r="AI249" s="710">
        <f t="shared" si="171"/>
        <v>15.555555555555545</v>
      </c>
      <c r="AJ249" s="710">
        <f t="shared" si="172"/>
        <v>7.1428571428571397</v>
      </c>
      <c r="AK249" s="710">
        <f t="shared" si="173"/>
        <v>5.0000000000000044</v>
      </c>
      <c r="AL249" s="710">
        <f t="shared" si="174"/>
        <v>49.564020879137317</v>
      </c>
      <c r="AM249" s="710">
        <f t="shared" si="175"/>
        <v>15.909090909090917</v>
      </c>
      <c r="AN249" s="710">
        <f t="shared" si="176"/>
        <v>9.9999999999999858</v>
      </c>
      <c r="AO249" s="710">
        <f t="shared" si="178"/>
        <v>20.109299462510922</v>
      </c>
      <c r="AP249" s="710">
        <f t="shared" si="177"/>
        <v>22.714962138659089</v>
      </c>
      <c r="AQ249" s="710">
        <f t="shared" si="164"/>
        <v>13.795416902530565</v>
      </c>
      <c r="AR249" s="710">
        <f t="shared" si="165"/>
        <v>20.837555735711398</v>
      </c>
      <c r="AS249" s="710">
        <f t="shared" si="166"/>
        <v>-30.316885868126054</v>
      </c>
      <c r="AT249" s="710">
        <f t="shared" si="180"/>
        <v>14.796125162127115</v>
      </c>
      <c r="AU249" s="710">
        <f t="shared" si="181"/>
        <v>-42.855157558280929</v>
      </c>
      <c r="AV249" s="710">
        <f t="shared" si="182"/>
        <v>-12.499493332252442</v>
      </c>
      <c r="AW249" s="710">
        <f t="shared" si="183"/>
        <v>2.5629300130952659</v>
      </c>
      <c r="AX249" s="710">
        <f t="shared" si="184"/>
        <v>368.00914441363881</v>
      </c>
      <c r="AY249" s="710" t="str">
        <f t="shared" si="185"/>
        <v>n/a</v>
      </c>
      <c r="AZ249" s="710" t="str">
        <f t="shared" si="186"/>
        <v>n/a</v>
      </c>
      <c r="BA249" s="710" t="str">
        <f t="shared" si="187"/>
        <v>n/a</v>
      </c>
      <c r="BB249" s="710" t="str">
        <f t="shared" si="188"/>
        <v>n/a</v>
      </c>
      <c r="BC249" s="710" t="str">
        <f t="shared" si="189"/>
        <v>n/a</v>
      </c>
      <c r="BD249" s="710" t="str">
        <f t="shared" si="179"/>
        <v>n/a</v>
      </c>
      <c r="BE249" s="710">
        <f t="shared" si="167"/>
        <v>26.483564183579809</v>
      </c>
      <c r="BF249" s="175">
        <f t="shared" si="162"/>
        <v>85.030494022369354</v>
      </c>
    </row>
    <row r="250" spans="1:58" ht="11.25" customHeight="1" x14ac:dyDescent="0.25">
      <c r="A250" s="29" t="s">
        <v>3255</v>
      </c>
      <c r="B250" s="17" t="s">
        <v>3256</v>
      </c>
      <c r="C250" s="414">
        <v>1.42</v>
      </c>
      <c r="D250" s="414">
        <v>1.38</v>
      </c>
      <c r="E250" s="414">
        <v>1.32</v>
      </c>
      <c r="F250" s="414">
        <v>1.26</v>
      </c>
      <c r="G250" s="414">
        <v>1.22</v>
      </c>
      <c r="H250" s="414">
        <v>1.18</v>
      </c>
      <c r="I250" s="351">
        <v>1.06</v>
      </c>
      <c r="J250" s="419">
        <v>0.94</v>
      </c>
      <c r="K250" s="351">
        <v>0.89659999999999995</v>
      </c>
      <c r="L250" s="351">
        <v>0.85680000000000001</v>
      </c>
      <c r="M250" s="351">
        <v>0.81699999999999995</v>
      </c>
      <c r="N250" s="367">
        <v>0.7772</v>
      </c>
      <c r="O250" s="367"/>
      <c r="P250" s="367">
        <v>0.7772</v>
      </c>
      <c r="Q250" s="364">
        <v>0.7772</v>
      </c>
      <c r="R250" s="367"/>
      <c r="S250" s="384">
        <v>0.7772</v>
      </c>
      <c r="T250" s="357">
        <v>0.7772</v>
      </c>
      <c r="U250" s="420">
        <v>0.74719999999999998</v>
      </c>
      <c r="V250" s="420">
        <v>0.66749999999999998</v>
      </c>
      <c r="W250" s="420">
        <v>0.61780000000000002</v>
      </c>
      <c r="X250" s="420">
        <v>0.5081</v>
      </c>
      <c r="Y250" s="420">
        <v>0.42670000000000002</v>
      </c>
      <c r="Z250" s="420">
        <v>0.36830000000000002</v>
      </c>
      <c r="AA250" s="420">
        <v>0.31219999999999998</v>
      </c>
      <c r="AB250" s="381">
        <v>0.19919999999999999</v>
      </c>
      <c r="AC250" s="420">
        <v>0.21920000000000001</v>
      </c>
      <c r="AD250" s="420">
        <v>0.1661</v>
      </c>
      <c r="AE250" s="417">
        <f t="shared" si="163"/>
        <v>20.468700000000002</v>
      </c>
      <c r="AF250" s="710">
        <f t="shared" si="168"/>
        <v>2.898550724637694</v>
      </c>
      <c r="AG250" s="710">
        <f t="shared" si="169"/>
        <v>4.5454545454545414</v>
      </c>
      <c r="AH250" s="710">
        <f t="shared" si="170"/>
        <v>4.7619047619047672</v>
      </c>
      <c r="AI250" s="710">
        <f t="shared" si="171"/>
        <v>3.2786885245901676</v>
      </c>
      <c r="AJ250" s="710">
        <f t="shared" si="172"/>
        <v>3.3898305084745894</v>
      </c>
      <c r="AK250" s="710">
        <f t="shared" si="173"/>
        <v>11.32075471698113</v>
      </c>
      <c r="AL250" s="710">
        <f t="shared" si="174"/>
        <v>12.765957446808528</v>
      </c>
      <c r="AM250" s="710">
        <f t="shared" si="175"/>
        <v>4.840508587999115</v>
      </c>
      <c r="AN250" s="710">
        <f t="shared" si="176"/>
        <v>4.6451914098972757</v>
      </c>
      <c r="AO250" s="710">
        <f t="shared" si="178"/>
        <v>4.8714810281517806</v>
      </c>
      <c r="AP250" s="710">
        <f t="shared" si="177"/>
        <v>5.1209469891919657</v>
      </c>
      <c r="AQ250" s="710">
        <f t="shared" si="164"/>
        <v>0</v>
      </c>
      <c r="AR250" s="710">
        <f t="shared" si="165"/>
        <v>0</v>
      </c>
      <c r="AS250" s="710">
        <f t="shared" si="166"/>
        <v>0</v>
      </c>
      <c r="AT250" s="710">
        <f t="shared" si="180"/>
        <v>0</v>
      </c>
      <c r="AU250" s="710">
        <f t="shared" si="181"/>
        <v>4.0149892933618814</v>
      </c>
      <c r="AV250" s="710">
        <f t="shared" si="182"/>
        <v>11.940074906367037</v>
      </c>
      <c r="AW250" s="710">
        <f t="shared" si="183"/>
        <v>8.044674651990924</v>
      </c>
      <c r="AX250" s="710">
        <f t="shared" si="184"/>
        <v>21.590238142098016</v>
      </c>
      <c r="AY250" s="710">
        <f t="shared" si="185"/>
        <v>19.076634637918911</v>
      </c>
      <c r="AZ250" s="710">
        <f t="shared" si="186"/>
        <v>15.856638609828956</v>
      </c>
      <c r="BA250" s="710">
        <f t="shared" si="187"/>
        <v>17.969250480461252</v>
      </c>
      <c r="BB250" s="710">
        <f t="shared" si="188"/>
        <v>56.726907630522085</v>
      </c>
      <c r="BC250" s="710">
        <f t="shared" si="189"/>
        <v>-9.1240875912408814</v>
      </c>
      <c r="BD250" s="710">
        <f t="shared" si="179"/>
        <v>31.968693558097527</v>
      </c>
      <c r="BE250" s="710">
        <f t="shared" si="167"/>
        <v>9.6201313425398904</v>
      </c>
      <c r="BF250" s="175">
        <f t="shared" si="162"/>
        <v>13.066134669665292</v>
      </c>
    </row>
    <row r="251" spans="1:58" ht="11.25" customHeight="1" x14ac:dyDescent="0.25">
      <c r="A251" s="72" t="s">
        <v>1147</v>
      </c>
      <c r="B251" s="17" t="s">
        <v>1148</v>
      </c>
      <c r="C251" s="414">
        <v>1.44</v>
      </c>
      <c r="D251" s="414">
        <v>1.36</v>
      </c>
      <c r="E251" s="414">
        <v>1.28</v>
      </c>
      <c r="F251" s="414">
        <v>1.1599999999999999</v>
      </c>
      <c r="G251" s="414">
        <v>1.03</v>
      </c>
      <c r="H251" s="414">
        <v>0.99</v>
      </c>
      <c r="I251" s="351">
        <v>0.95</v>
      </c>
      <c r="J251" s="419">
        <v>0.91</v>
      </c>
      <c r="K251" s="414">
        <v>0.87</v>
      </c>
      <c r="L251" s="414">
        <v>0.83</v>
      </c>
      <c r="M251" s="414">
        <v>0.78</v>
      </c>
      <c r="N251" s="414">
        <v>0.72</v>
      </c>
      <c r="O251" s="604"/>
      <c r="P251" s="414">
        <v>0.54</v>
      </c>
      <c r="Q251" s="350">
        <v>0.39124199999999998</v>
      </c>
      <c r="R251" s="604"/>
      <c r="S251" s="357">
        <v>0.29389999999999999</v>
      </c>
      <c r="T251" s="357">
        <v>0.25180000000000002</v>
      </c>
      <c r="U251" s="416">
        <v>0</v>
      </c>
      <c r="V251" s="416">
        <v>0</v>
      </c>
      <c r="W251" s="416">
        <v>0</v>
      </c>
      <c r="X251" s="416">
        <v>0</v>
      </c>
      <c r="Y251" s="416">
        <v>0</v>
      </c>
      <c r="Z251" s="416">
        <v>0</v>
      </c>
      <c r="AA251" s="416">
        <v>0</v>
      </c>
      <c r="AB251" s="416">
        <v>0</v>
      </c>
      <c r="AC251" s="416">
        <v>0</v>
      </c>
      <c r="AD251" s="416">
        <v>0</v>
      </c>
      <c r="AE251" s="417">
        <f t="shared" si="163"/>
        <v>13.796942</v>
      </c>
      <c r="AF251" s="710">
        <f t="shared" si="168"/>
        <v>5.8823529411764497</v>
      </c>
      <c r="AG251" s="710">
        <f t="shared" si="169"/>
        <v>6.25</v>
      </c>
      <c r="AH251" s="710">
        <f t="shared" si="170"/>
        <v>10.344827586206918</v>
      </c>
      <c r="AI251" s="710">
        <f t="shared" si="171"/>
        <v>12.621359223300965</v>
      </c>
      <c r="AJ251" s="710">
        <f t="shared" si="172"/>
        <v>4.0404040404040442</v>
      </c>
      <c r="AK251" s="710">
        <f t="shared" si="173"/>
        <v>4.2105263157894868</v>
      </c>
      <c r="AL251" s="710">
        <f t="shared" si="174"/>
        <v>4.39560439560438</v>
      </c>
      <c r="AM251" s="710">
        <f t="shared" si="175"/>
        <v>4.5977011494252817</v>
      </c>
      <c r="AN251" s="710">
        <f t="shared" si="176"/>
        <v>4.8192771084337505</v>
      </c>
      <c r="AO251" s="710">
        <f t="shared" si="178"/>
        <v>6.4102564102564097</v>
      </c>
      <c r="AP251" s="710">
        <f t="shared" si="177"/>
        <v>8.3333333333333481</v>
      </c>
      <c r="AQ251" s="710">
        <f t="shared" si="164"/>
        <v>33.333333333333329</v>
      </c>
      <c r="AR251" s="710">
        <f t="shared" si="165"/>
        <v>38.021991503979649</v>
      </c>
      <c r="AS251" s="710">
        <f t="shared" si="166"/>
        <v>33.120789384144267</v>
      </c>
      <c r="AT251" s="710">
        <f t="shared" si="180"/>
        <v>16.719618745035735</v>
      </c>
      <c r="AU251" s="710" t="str">
        <f t="shared" si="181"/>
        <v>n/a</v>
      </c>
      <c r="AV251" s="710" t="str">
        <f t="shared" si="182"/>
        <v>n/a</v>
      </c>
      <c r="AW251" s="710" t="str">
        <f t="shared" si="183"/>
        <v>n/a</v>
      </c>
      <c r="AX251" s="710" t="str">
        <f t="shared" si="184"/>
        <v>n/a</v>
      </c>
      <c r="AY251" s="710" t="str">
        <f t="shared" si="185"/>
        <v>n/a</v>
      </c>
      <c r="AZ251" s="710" t="str">
        <f t="shared" si="186"/>
        <v>n/a</v>
      </c>
      <c r="BA251" s="710" t="str">
        <f t="shared" si="187"/>
        <v>n/a</v>
      </c>
      <c r="BB251" s="710" t="str">
        <f t="shared" si="188"/>
        <v>n/a</v>
      </c>
      <c r="BC251" s="710" t="str">
        <f t="shared" si="189"/>
        <v>n/a</v>
      </c>
      <c r="BD251" s="710" t="str">
        <f t="shared" si="179"/>
        <v>n/a</v>
      </c>
      <c r="BE251" s="710">
        <f t="shared" si="167"/>
        <v>12.873425031361601</v>
      </c>
      <c r="BF251" s="175">
        <f t="shared" si="162"/>
        <v>11.939408951327403</v>
      </c>
    </row>
    <row r="252" spans="1:58" ht="11.25" customHeight="1" x14ac:dyDescent="0.25">
      <c r="A252" s="394" t="s">
        <v>5018</v>
      </c>
      <c r="B252" s="17" t="s">
        <v>5016</v>
      </c>
      <c r="C252" s="414">
        <v>0.53</v>
      </c>
      <c r="D252" s="414">
        <v>0.51</v>
      </c>
      <c r="E252" s="414">
        <v>0.49</v>
      </c>
      <c r="F252" s="414">
        <v>0.47</v>
      </c>
      <c r="G252" s="380">
        <v>0.46</v>
      </c>
      <c r="H252" s="351">
        <v>0.46</v>
      </c>
      <c r="I252" s="367">
        <v>0</v>
      </c>
      <c r="J252" s="364">
        <v>0</v>
      </c>
      <c r="K252" s="380">
        <v>0</v>
      </c>
      <c r="L252" s="380">
        <v>0</v>
      </c>
      <c r="M252" s="380">
        <v>0</v>
      </c>
      <c r="N252" s="380">
        <v>0</v>
      </c>
      <c r="O252" s="749"/>
      <c r="P252" s="380">
        <v>0</v>
      </c>
      <c r="Q252" s="383">
        <v>0</v>
      </c>
      <c r="R252" s="749"/>
      <c r="S252" s="672">
        <v>0</v>
      </c>
      <c r="T252" s="672">
        <v>0</v>
      </c>
      <c r="U252" s="381">
        <v>0</v>
      </c>
      <c r="V252" s="381">
        <v>0</v>
      </c>
      <c r="W252" s="381">
        <v>0</v>
      </c>
      <c r="X252" s="381">
        <v>0</v>
      </c>
      <c r="Y252" s="381">
        <v>0</v>
      </c>
      <c r="Z252" s="381">
        <v>0</v>
      </c>
      <c r="AA252" s="381">
        <v>0</v>
      </c>
      <c r="AB252" s="381">
        <v>0</v>
      </c>
      <c r="AC252" s="381">
        <v>0</v>
      </c>
      <c r="AD252" s="381">
        <v>0</v>
      </c>
      <c r="AE252" s="417">
        <f t="shared" si="163"/>
        <v>2.92</v>
      </c>
      <c r="AF252" s="710">
        <f t="shared" si="168"/>
        <v>3.9215686274509887</v>
      </c>
      <c r="AG252" s="710">
        <f t="shared" si="169"/>
        <v>4.081632653061229</v>
      </c>
      <c r="AH252" s="710">
        <f t="shared" si="170"/>
        <v>4.2553191489361764</v>
      </c>
      <c r="AI252" s="710">
        <f t="shared" si="171"/>
        <v>2.1739130434782483</v>
      </c>
      <c r="AJ252" s="710">
        <f t="shared" si="172"/>
        <v>0</v>
      </c>
      <c r="AK252" s="710" t="str">
        <f t="shared" si="173"/>
        <v>n/a</v>
      </c>
      <c r="AL252" s="710" t="str">
        <f t="shared" si="174"/>
        <v>n/a</v>
      </c>
      <c r="AM252" s="710" t="str">
        <f t="shared" si="175"/>
        <v>n/a</v>
      </c>
      <c r="AN252" s="710" t="str">
        <f t="shared" si="176"/>
        <v>n/a</v>
      </c>
      <c r="AO252" s="710" t="str">
        <f t="shared" si="178"/>
        <v>n/a</v>
      </c>
      <c r="AP252" s="710" t="str">
        <f t="shared" si="177"/>
        <v>n/a</v>
      </c>
      <c r="AQ252" s="710" t="str">
        <f t="shared" si="164"/>
        <v>n/a</v>
      </c>
      <c r="AR252" s="710" t="str">
        <f t="shared" si="165"/>
        <v>n/a</v>
      </c>
      <c r="AS252" s="710" t="str">
        <f t="shared" si="166"/>
        <v>n/a</v>
      </c>
      <c r="AT252" s="710" t="str">
        <f t="shared" si="180"/>
        <v>n/a</v>
      </c>
      <c r="AU252" s="710" t="str">
        <f t="shared" si="181"/>
        <v>n/a</v>
      </c>
      <c r="AV252" s="710" t="str">
        <f t="shared" si="182"/>
        <v>n/a</v>
      </c>
      <c r="AW252" s="710" t="str">
        <f t="shared" si="183"/>
        <v>n/a</v>
      </c>
      <c r="AX252" s="710" t="str">
        <f t="shared" si="184"/>
        <v>n/a</v>
      </c>
      <c r="AY252" s="710" t="str">
        <f t="shared" si="185"/>
        <v>n/a</v>
      </c>
      <c r="AZ252" s="710" t="str">
        <f t="shared" si="186"/>
        <v>n/a</v>
      </c>
      <c r="BA252" s="710" t="str">
        <f t="shared" si="187"/>
        <v>n/a</v>
      </c>
      <c r="BB252" s="710" t="str">
        <f t="shared" si="188"/>
        <v>n/a</v>
      </c>
      <c r="BC252" s="710" t="str">
        <f t="shared" si="189"/>
        <v>n/a</v>
      </c>
      <c r="BD252" s="710" t="str">
        <f t="shared" si="179"/>
        <v>n/a</v>
      </c>
      <c r="BE252" s="710">
        <f t="shared" si="167"/>
        <v>2.8864866945853285</v>
      </c>
      <c r="BF252" s="175">
        <f t="shared" si="162"/>
        <v>1.8174870979019739</v>
      </c>
    </row>
    <row r="253" spans="1:58" ht="11.25" customHeight="1" x14ac:dyDescent="0.25">
      <c r="A253" s="72" t="s">
        <v>1127</v>
      </c>
      <c r="B253" s="17" t="s">
        <v>1128</v>
      </c>
      <c r="C253" s="414">
        <v>1.43</v>
      </c>
      <c r="D253" s="414">
        <v>1.2549999999999999</v>
      </c>
      <c r="E253" s="414">
        <v>1.155</v>
      </c>
      <c r="F253" s="414">
        <v>1.06</v>
      </c>
      <c r="G253" s="414">
        <v>0.98</v>
      </c>
      <c r="H253" s="414">
        <v>0.90749999999999997</v>
      </c>
      <c r="I253" s="351">
        <v>0.86399999999999999</v>
      </c>
      <c r="J253" s="347">
        <v>0.82000000000000006</v>
      </c>
      <c r="K253" s="414">
        <v>0.69699999999999995</v>
      </c>
      <c r="L253" s="414">
        <v>0.48299999999999998</v>
      </c>
      <c r="M253" s="414">
        <v>0.39100000000000001</v>
      </c>
      <c r="N253" s="414">
        <v>8.5000000000000006E-2</v>
      </c>
      <c r="O253" s="604"/>
      <c r="P253" s="352">
        <v>0</v>
      </c>
      <c r="Q253" s="418">
        <v>0</v>
      </c>
      <c r="R253" s="604"/>
      <c r="S253" s="415">
        <v>0</v>
      </c>
      <c r="T253" s="415">
        <v>0.25</v>
      </c>
      <c r="U253" s="420">
        <v>2.88</v>
      </c>
      <c r="V253" s="420">
        <v>2.84</v>
      </c>
      <c r="W253" s="420">
        <v>2.8</v>
      </c>
      <c r="X253" s="416">
        <v>2.78</v>
      </c>
      <c r="Y253" s="416">
        <v>2.78</v>
      </c>
      <c r="Z253" s="420">
        <v>2.78</v>
      </c>
      <c r="AA253" s="420">
        <v>2.72</v>
      </c>
      <c r="AB253" s="420">
        <v>2.6320000000000001</v>
      </c>
      <c r="AC253" s="420">
        <v>2.48</v>
      </c>
      <c r="AD253" s="420">
        <v>2.4</v>
      </c>
      <c r="AE253" s="417">
        <f t="shared" si="163"/>
        <v>37.469499999999996</v>
      </c>
      <c r="AF253" s="710">
        <f t="shared" si="168"/>
        <v>13.94422310756973</v>
      </c>
      <c r="AG253" s="710">
        <f t="shared" si="169"/>
        <v>8.6580086580086544</v>
      </c>
      <c r="AH253" s="710">
        <f t="shared" si="170"/>
        <v>8.9622641509433887</v>
      </c>
      <c r="AI253" s="710">
        <f t="shared" si="171"/>
        <v>8.163265306122458</v>
      </c>
      <c r="AJ253" s="710">
        <f t="shared" si="172"/>
        <v>7.9889807162534465</v>
      </c>
      <c r="AK253" s="710">
        <f t="shared" si="173"/>
        <v>5.0347222222222099</v>
      </c>
      <c r="AL253" s="710">
        <f t="shared" si="174"/>
        <v>5.3658536585365679</v>
      </c>
      <c r="AM253" s="710">
        <f t="shared" si="175"/>
        <v>17.647058823529438</v>
      </c>
      <c r="AN253" s="710">
        <f t="shared" si="176"/>
        <v>44.306418219461683</v>
      </c>
      <c r="AO253" s="710">
        <f t="shared" si="178"/>
        <v>23.529411764705866</v>
      </c>
      <c r="AP253" s="710">
        <f t="shared" si="177"/>
        <v>359.99999999999994</v>
      </c>
      <c r="AQ253" s="710" t="str">
        <f t="shared" si="164"/>
        <v>n/a</v>
      </c>
      <c r="AR253" s="710" t="str">
        <f t="shared" si="165"/>
        <v>n/a</v>
      </c>
      <c r="AS253" s="710" t="str">
        <f t="shared" si="166"/>
        <v>n/a</v>
      </c>
      <c r="AT253" s="710">
        <f t="shared" si="180"/>
        <v>-100</v>
      </c>
      <c r="AU253" s="710">
        <f t="shared" si="181"/>
        <v>-91.319444444444443</v>
      </c>
      <c r="AV253" s="710">
        <f t="shared" si="182"/>
        <v>1.4084507042253502</v>
      </c>
      <c r="AW253" s="710">
        <f t="shared" si="183"/>
        <v>1.4285714285714235</v>
      </c>
      <c r="AX253" s="710">
        <f t="shared" si="184"/>
        <v>0.7194244604316502</v>
      </c>
      <c r="AY253" s="710">
        <f t="shared" si="185"/>
        <v>0</v>
      </c>
      <c r="AZ253" s="710">
        <f t="shared" si="186"/>
        <v>0</v>
      </c>
      <c r="BA253" s="710">
        <f t="shared" si="187"/>
        <v>2.2058823529411686</v>
      </c>
      <c r="BB253" s="710">
        <f t="shared" si="188"/>
        <v>3.3434650455927084</v>
      </c>
      <c r="BC253" s="710">
        <f t="shared" si="189"/>
        <v>6.1290322580645151</v>
      </c>
      <c r="BD253" s="710">
        <f t="shared" si="179"/>
        <v>3.3333333333333437</v>
      </c>
      <c r="BE253" s="710">
        <f t="shared" si="167"/>
        <v>15.038587353003141</v>
      </c>
      <c r="BF253" s="175">
        <f t="shared" si="162"/>
        <v>83.493781417489657</v>
      </c>
    </row>
    <row r="254" spans="1:58" ht="11.25" customHeight="1" x14ac:dyDescent="0.25">
      <c r="A254" s="52" t="s">
        <v>1130</v>
      </c>
      <c r="B254" s="28" t="s">
        <v>1131</v>
      </c>
      <c r="C254" s="414">
        <v>1.39</v>
      </c>
      <c r="D254" s="414">
        <v>1.34</v>
      </c>
      <c r="E254" s="414">
        <v>1.25</v>
      </c>
      <c r="F254" s="414">
        <v>1.1299999999999999</v>
      </c>
      <c r="G254" s="414">
        <v>1.04</v>
      </c>
      <c r="H254" s="414">
        <v>1</v>
      </c>
      <c r="I254" s="351">
        <v>0.84</v>
      </c>
      <c r="J254" s="365">
        <v>0.69000000000000006</v>
      </c>
      <c r="K254" s="359">
        <v>0.54</v>
      </c>
      <c r="L254" s="359">
        <v>0.41</v>
      </c>
      <c r="M254" s="359">
        <v>0.28999999999999998</v>
      </c>
      <c r="N254" s="359">
        <v>0.18</v>
      </c>
      <c r="O254" s="359"/>
      <c r="P254" s="359">
        <v>0.1</v>
      </c>
      <c r="Q254" s="355">
        <v>0.04</v>
      </c>
      <c r="R254" s="359"/>
      <c r="S254" s="369">
        <v>0.04</v>
      </c>
      <c r="T254" s="369">
        <v>0.47</v>
      </c>
      <c r="U254" s="361">
        <v>0.92</v>
      </c>
      <c r="V254" s="361">
        <v>0.92</v>
      </c>
      <c r="W254" s="361">
        <v>0.92</v>
      </c>
      <c r="X254" s="361">
        <v>0.92</v>
      </c>
      <c r="Y254" s="361">
        <v>0.92</v>
      </c>
      <c r="Z254" s="361">
        <v>0.89810000000000001</v>
      </c>
      <c r="AA254" s="361">
        <v>0.85533999999999999</v>
      </c>
      <c r="AB254" s="361">
        <v>0.81459999999999999</v>
      </c>
      <c r="AC254" s="361">
        <v>0.77743999999999991</v>
      </c>
      <c r="AD254" s="361">
        <v>0.72561999999999993</v>
      </c>
      <c r="AE254" s="417">
        <f t="shared" si="163"/>
        <v>19.421099999999996</v>
      </c>
      <c r="AF254" s="710">
        <f t="shared" si="168"/>
        <v>3.731343283582067</v>
      </c>
      <c r="AG254" s="710">
        <f t="shared" si="169"/>
        <v>7.2000000000000064</v>
      </c>
      <c r="AH254" s="710">
        <f t="shared" si="170"/>
        <v>10.619469026548689</v>
      </c>
      <c r="AI254" s="710">
        <f t="shared" si="171"/>
        <v>8.6538461538461462</v>
      </c>
      <c r="AJ254" s="710">
        <f t="shared" si="172"/>
        <v>4.0000000000000036</v>
      </c>
      <c r="AK254" s="710">
        <f t="shared" si="173"/>
        <v>19.047619047619047</v>
      </c>
      <c r="AL254" s="710">
        <f t="shared" si="174"/>
        <v>21.739130434782595</v>
      </c>
      <c r="AM254" s="710">
        <f t="shared" si="175"/>
        <v>27.777777777777789</v>
      </c>
      <c r="AN254" s="710">
        <f t="shared" si="176"/>
        <v>31.707317073170739</v>
      </c>
      <c r="AO254" s="710">
        <f t="shared" si="178"/>
        <v>41.37931034482758</v>
      </c>
      <c r="AP254" s="710">
        <f t="shared" si="177"/>
        <v>61.111111111111114</v>
      </c>
      <c r="AQ254" s="710">
        <f t="shared" si="164"/>
        <v>79.999999999999986</v>
      </c>
      <c r="AR254" s="710">
        <f t="shared" si="165"/>
        <v>150</v>
      </c>
      <c r="AS254" s="710">
        <f t="shared" si="166"/>
        <v>0</v>
      </c>
      <c r="AT254" s="710">
        <f t="shared" si="180"/>
        <v>-91.489361702127653</v>
      </c>
      <c r="AU254" s="710">
        <f t="shared" si="181"/>
        <v>-48.913043478260875</v>
      </c>
      <c r="AV254" s="710">
        <f t="shared" si="182"/>
        <v>0</v>
      </c>
      <c r="AW254" s="710">
        <f t="shared" si="183"/>
        <v>0</v>
      </c>
      <c r="AX254" s="710">
        <f t="shared" si="184"/>
        <v>0</v>
      </c>
      <c r="AY254" s="710">
        <f t="shared" si="185"/>
        <v>0</v>
      </c>
      <c r="AZ254" s="710">
        <f t="shared" si="186"/>
        <v>2.4384812381694765</v>
      </c>
      <c r="BA254" s="710">
        <f t="shared" si="187"/>
        <v>4.9991816119905552</v>
      </c>
      <c r="BB254" s="710">
        <f t="shared" si="188"/>
        <v>5.00122759636632</v>
      </c>
      <c r="BC254" s="710">
        <f t="shared" si="189"/>
        <v>4.7797900802634352</v>
      </c>
      <c r="BD254" s="710">
        <f t="shared" si="179"/>
        <v>7.1414790110526205</v>
      </c>
      <c r="BE254" s="710">
        <f t="shared" si="167"/>
        <v>14.036987144428783</v>
      </c>
      <c r="BF254" s="175">
        <f t="shared" si="162"/>
        <v>42.424080292150336</v>
      </c>
    </row>
    <row r="255" spans="1:58" ht="11.25" customHeight="1" x14ac:dyDescent="0.25">
      <c r="A255" s="29" t="s">
        <v>228</v>
      </c>
      <c r="B255" s="17" t="s">
        <v>229</v>
      </c>
      <c r="C255" s="414">
        <v>4.37</v>
      </c>
      <c r="D255" s="414">
        <v>4.33</v>
      </c>
      <c r="E255" s="414">
        <v>4.29</v>
      </c>
      <c r="F255" s="414">
        <v>4.25</v>
      </c>
      <c r="G255" s="414">
        <v>4.21</v>
      </c>
      <c r="H255" s="414">
        <v>4.1100000000000003</v>
      </c>
      <c r="I255" s="351">
        <v>4.0199999999999996</v>
      </c>
      <c r="J255" s="351">
        <v>3.94</v>
      </c>
      <c r="K255" s="414">
        <v>3.8</v>
      </c>
      <c r="L255" s="414">
        <v>3.55</v>
      </c>
      <c r="M255" s="414">
        <v>3.21</v>
      </c>
      <c r="N255" s="414">
        <v>2.97</v>
      </c>
      <c r="O255" s="604"/>
      <c r="P255" s="414">
        <v>2.8</v>
      </c>
      <c r="Q255" s="350">
        <v>2.7</v>
      </c>
      <c r="R255" s="604"/>
      <c r="S255" s="357">
        <v>2.65</v>
      </c>
      <c r="T255" s="357">
        <v>2.61</v>
      </c>
      <c r="U255" s="420">
        <v>2.48</v>
      </c>
      <c r="V255" s="420">
        <v>2.335</v>
      </c>
      <c r="W255" s="420">
        <v>2.2400000000000002</v>
      </c>
      <c r="X255" s="420">
        <v>2.12</v>
      </c>
      <c r="Y255" s="420">
        <v>1.9750000000000001</v>
      </c>
      <c r="Z255" s="420">
        <v>1.9450000000000001</v>
      </c>
      <c r="AA255" s="420">
        <v>1.925</v>
      </c>
      <c r="AB255" s="420">
        <v>1.89</v>
      </c>
      <c r="AC255" s="420">
        <v>1.82</v>
      </c>
      <c r="AD255" s="420">
        <v>1.77</v>
      </c>
      <c r="AE255" s="417">
        <f t="shared" si="163"/>
        <v>78.30999999999996</v>
      </c>
      <c r="AF255" s="710">
        <f t="shared" si="168"/>
        <v>0.92378752886836946</v>
      </c>
      <c r="AG255" s="710">
        <f t="shared" si="169"/>
        <v>0.93240093240092303</v>
      </c>
      <c r="AH255" s="710">
        <f t="shared" si="170"/>
        <v>0.94117647058824527</v>
      </c>
      <c r="AI255" s="710">
        <f t="shared" si="171"/>
        <v>0.95011876484560887</v>
      </c>
      <c r="AJ255" s="710">
        <f t="shared" si="172"/>
        <v>2.4330900243308973</v>
      </c>
      <c r="AK255" s="710">
        <f t="shared" si="173"/>
        <v>2.2388059701492713</v>
      </c>
      <c r="AL255" s="710">
        <f t="shared" si="174"/>
        <v>2.0304568527918621</v>
      </c>
      <c r="AM255" s="710">
        <f t="shared" si="175"/>
        <v>3.6842105263158009</v>
      </c>
      <c r="AN255" s="710">
        <f t="shared" si="176"/>
        <v>7.0422535211267512</v>
      </c>
      <c r="AO255" s="710">
        <f t="shared" si="178"/>
        <v>10.59190031152648</v>
      </c>
      <c r="AP255" s="710">
        <f t="shared" si="177"/>
        <v>8.0808080808080653</v>
      </c>
      <c r="AQ255" s="710">
        <f t="shared" si="164"/>
        <v>6.0714285714285943</v>
      </c>
      <c r="AR255" s="710">
        <f t="shared" si="165"/>
        <v>3.7037037037036979</v>
      </c>
      <c r="AS255" s="710">
        <f t="shared" si="166"/>
        <v>1.8867924528301883</v>
      </c>
      <c r="AT255" s="710">
        <f t="shared" si="180"/>
        <v>1.5325670498084198</v>
      </c>
      <c r="AU255" s="710">
        <f t="shared" si="181"/>
        <v>5.2419354838709742</v>
      </c>
      <c r="AV255" s="710">
        <f t="shared" si="182"/>
        <v>6.2098501070663836</v>
      </c>
      <c r="AW255" s="710">
        <f t="shared" si="183"/>
        <v>4.2410714285714191</v>
      </c>
      <c r="AX255" s="710">
        <f t="shared" si="184"/>
        <v>5.6603773584905648</v>
      </c>
      <c r="AY255" s="710">
        <f t="shared" si="185"/>
        <v>7.3417721518987289</v>
      </c>
      <c r="AZ255" s="710">
        <f t="shared" si="186"/>
        <v>1.5424164524421524</v>
      </c>
      <c r="BA255" s="710">
        <f t="shared" si="187"/>
        <v>1.0389610389610393</v>
      </c>
      <c r="BB255" s="710">
        <f t="shared" si="188"/>
        <v>1.8518518518518601</v>
      </c>
      <c r="BC255" s="710">
        <f t="shared" si="189"/>
        <v>3.8461538461538325</v>
      </c>
      <c r="BD255" s="710">
        <f t="shared" si="179"/>
        <v>2.8248587570621542</v>
      </c>
      <c r="BE255" s="710">
        <f t="shared" si="167"/>
        <v>3.713709969515691</v>
      </c>
      <c r="BF255" s="175">
        <f t="shared" si="162"/>
        <v>2.6657317994204952</v>
      </c>
    </row>
    <row r="256" spans="1:58" ht="11.25" customHeight="1" x14ac:dyDescent="0.25">
      <c r="A256" s="72" t="s">
        <v>1150</v>
      </c>
      <c r="B256" s="17" t="s">
        <v>1151</v>
      </c>
      <c r="C256" s="414">
        <v>1.06</v>
      </c>
      <c r="D256" s="414">
        <v>1</v>
      </c>
      <c r="E256" s="414">
        <v>0.8</v>
      </c>
      <c r="F256" s="414">
        <v>0.55500000000000005</v>
      </c>
      <c r="G256" s="414">
        <v>0.42</v>
      </c>
      <c r="H256" s="414">
        <v>0.32500000000000001</v>
      </c>
      <c r="I256" s="351">
        <v>0.26500000000000001</v>
      </c>
      <c r="J256" s="419">
        <v>0.21500000000000002</v>
      </c>
      <c r="K256" s="414">
        <v>0.185</v>
      </c>
      <c r="L256" s="414">
        <v>0.13500000000000001</v>
      </c>
      <c r="M256" s="414">
        <v>0.115</v>
      </c>
      <c r="N256" s="414">
        <v>7.4999999999999997E-2</v>
      </c>
      <c r="O256" s="604"/>
      <c r="P256" s="352">
        <v>0</v>
      </c>
      <c r="Q256" s="418">
        <v>0</v>
      </c>
      <c r="R256" s="604"/>
      <c r="S256" s="415">
        <v>0</v>
      </c>
      <c r="T256" s="415">
        <v>0</v>
      </c>
      <c r="U256" s="416">
        <v>0</v>
      </c>
      <c r="V256" s="416">
        <v>0</v>
      </c>
      <c r="W256" s="416">
        <v>0</v>
      </c>
      <c r="X256" s="416">
        <v>0</v>
      </c>
      <c r="Y256" s="416">
        <v>0</v>
      </c>
      <c r="Z256" s="416">
        <v>0</v>
      </c>
      <c r="AA256" s="416">
        <v>0</v>
      </c>
      <c r="AB256" s="416">
        <v>0</v>
      </c>
      <c r="AC256" s="416">
        <v>0</v>
      </c>
      <c r="AD256" s="416">
        <v>0</v>
      </c>
      <c r="AE256" s="417">
        <f t="shared" si="163"/>
        <v>5.1499999999999995</v>
      </c>
      <c r="AF256" s="710">
        <f t="shared" si="168"/>
        <v>6.0000000000000053</v>
      </c>
      <c r="AG256" s="710">
        <f t="shared" si="169"/>
        <v>25</v>
      </c>
      <c r="AH256" s="710">
        <f t="shared" si="170"/>
        <v>44.144144144144136</v>
      </c>
      <c r="AI256" s="710">
        <f t="shared" si="171"/>
        <v>32.14285714285716</v>
      </c>
      <c r="AJ256" s="710">
        <f t="shared" si="172"/>
        <v>29.230769230769216</v>
      </c>
      <c r="AK256" s="710">
        <f t="shared" si="173"/>
        <v>22.641509433962259</v>
      </c>
      <c r="AL256" s="710">
        <f t="shared" si="174"/>
        <v>23.255813953488371</v>
      </c>
      <c r="AM256" s="710">
        <f t="shared" si="175"/>
        <v>16.216216216216228</v>
      </c>
      <c r="AN256" s="710">
        <f t="shared" si="176"/>
        <v>37.037037037037024</v>
      </c>
      <c r="AO256" s="710">
        <f t="shared" si="178"/>
        <v>17.391304347826097</v>
      </c>
      <c r="AP256" s="710">
        <f t="shared" si="177"/>
        <v>53.333333333333343</v>
      </c>
      <c r="AQ256" s="710" t="str">
        <f t="shared" si="164"/>
        <v>n/a</v>
      </c>
      <c r="AR256" s="710" t="str">
        <f t="shared" si="165"/>
        <v>n/a</v>
      </c>
      <c r="AS256" s="710" t="str">
        <f t="shared" si="166"/>
        <v>n/a</v>
      </c>
      <c r="AT256" s="710" t="str">
        <f t="shared" si="180"/>
        <v>n/a</v>
      </c>
      <c r="AU256" s="710" t="str">
        <f t="shared" si="181"/>
        <v>n/a</v>
      </c>
      <c r="AV256" s="710" t="str">
        <f t="shared" si="182"/>
        <v>n/a</v>
      </c>
      <c r="AW256" s="710" t="str">
        <f t="shared" si="183"/>
        <v>n/a</v>
      </c>
      <c r="AX256" s="710" t="str">
        <f t="shared" si="184"/>
        <v>n/a</v>
      </c>
      <c r="AY256" s="710" t="str">
        <f t="shared" si="185"/>
        <v>n/a</v>
      </c>
      <c r="AZ256" s="710" t="str">
        <f t="shared" si="186"/>
        <v>n/a</v>
      </c>
      <c r="BA256" s="710" t="str">
        <f t="shared" si="187"/>
        <v>n/a</v>
      </c>
      <c r="BB256" s="710" t="str">
        <f t="shared" si="188"/>
        <v>n/a</v>
      </c>
      <c r="BC256" s="710" t="str">
        <f t="shared" si="189"/>
        <v>n/a</v>
      </c>
      <c r="BD256" s="710" t="str">
        <f t="shared" si="179"/>
        <v>n/a</v>
      </c>
      <c r="BE256" s="710">
        <f t="shared" si="167"/>
        <v>27.853907712693989</v>
      </c>
      <c r="BF256" s="175">
        <f t="shared" si="162"/>
        <v>13.409493644847766</v>
      </c>
    </row>
    <row r="257" spans="1:58" ht="11.25" customHeight="1" x14ac:dyDescent="0.25">
      <c r="A257" s="80" t="s">
        <v>3262</v>
      </c>
      <c r="B257" s="48" t="s">
        <v>3263</v>
      </c>
      <c r="C257" s="414">
        <v>0.6</v>
      </c>
      <c r="D257" s="414">
        <v>0.56000000000000005</v>
      </c>
      <c r="E257" s="414">
        <v>0.52</v>
      </c>
      <c r="F257" s="414">
        <v>0.42</v>
      </c>
      <c r="G257" s="414">
        <v>0.22666666666666668</v>
      </c>
      <c r="H257" s="414">
        <v>0.21333333333333335</v>
      </c>
      <c r="I257" s="351">
        <v>0.19999999999999998</v>
      </c>
      <c r="J257" s="419">
        <v>0.18666666666666668</v>
      </c>
      <c r="K257" s="414">
        <v>0.17333333333333334</v>
      </c>
      <c r="L257" s="414">
        <v>0.16</v>
      </c>
      <c r="M257" s="414">
        <v>0.14666666666666667</v>
      </c>
      <c r="N257" s="380">
        <v>0.13333333333333333</v>
      </c>
      <c r="O257" s="604"/>
      <c r="P257" s="414">
        <v>0.13333333333333333</v>
      </c>
      <c r="Q257" s="418">
        <v>0</v>
      </c>
      <c r="R257" s="604"/>
      <c r="S257" s="415">
        <v>0</v>
      </c>
      <c r="T257" s="357">
        <v>2.6666666666666668E-2</v>
      </c>
      <c r="U257" s="416">
        <v>0</v>
      </c>
      <c r="V257" s="381">
        <v>0</v>
      </c>
      <c r="W257" s="381">
        <v>0</v>
      </c>
      <c r="X257" s="381">
        <v>0</v>
      </c>
      <c r="Y257" s="381">
        <v>0</v>
      </c>
      <c r="Z257" s="381">
        <v>0</v>
      </c>
      <c r="AA257" s="381">
        <v>0</v>
      </c>
      <c r="AB257" s="381">
        <v>0</v>
      </c>
      <c r="AC257" s="381">
        <v>0</v>
      </c>
      <c r="AD257" s="381">
        <v>0</v>
      </c>
      <c r="AE257" s="417">
        <f t="shared" si="163"/>
        <v>3.7</v>
      </c>
      <c r="AF257" s="710">
        <f t="shared" si="168"/>
        <v>7.1428571428571397</v>
      </c>
      <c r="AG257" s="710">
        <f t="shared" si="169"/>
        <v>7.6923076923077094</v>
      </c>
      <c r="AH257" s="710">
        <f t="shared" si="170"/>
        <v>23.809523809523814</v>
      </c>
      <c r="AI257" s="710">
        <f t="shared" si="171"/>
        <v>85.294117647058812</v>
      </c>
      <c r="AJ257" s="710">
        <f t="shared" si="172"/>
        <v>6.25</v>
      </c>
      <c r="AK257" s="710">
        <f t="shared" si="173"/>
        <v>6.6666666666666874</v>
      </c>
      <c r="AL257" s="710">
        <f t="shared" si="174"/>
        <v>7.1428571428571397</v>
      </c>
      <c r="AM257" s="710">
        <f t="shared" si="175"/>
        <v>7.6923076923076872</v>
      </c>
      <c r="AN257" s="710">
        <f t="shared" si="176"/>
        <v>8.333333333333325</v>
      </c>
      <c r="AO257" s="710">
        <f t="shared" si="178"/>
        <v>9.0909090909090828</v>
      </c>
      <c r="AP257" s="710">
        <f t="shared" si="177"/>
        <v>10.000000000000009</v>
      </c>
      <c r="AQ257" s="710">
        <f t="shared" si="164"/>
        <v>0</v>
      </c>
      <c r="AR257" s="710" t="str">
        <f t="shared" si="165"/>
        <v>n/a</v>
      </c>
      <c r="AS257" s="710" t="str">
        <f t="shared" si="166"/>
        <v>n/a</v>
      </c>
      <c r="AT257" s="710">
        <f t="shared" si="180"/>
        <v>-100</v>
      </c>
      <c r="AU257" s="710" t="str">
        <f t="shared" si="181"/>
        <v>n/a</v>
      </c>
      <c r="AV257" s="710" t="str">
        <f t="shared" si="182"/>
        <v>n/a</v>
      </c>
      <c r="AW257" s="710" t="str">
        <f t="shared" si="183"/>
        <v>n/a</v>
      </c>
      <c r="AX257" s="710" t="str">
        <f t="shared" si="184"/>
        <v>n/a</v>
      </c>
      <c r="AY257" s="710" t="str">
        <f t="shared" si="185"/>
        <v>n/a</v>
      </c>
      <c r="AZ257" s="710" t="str">
        <f t="shared" si="186"/>
        <v>n/a</v>
      </c>
      <c r="BA257" s="710" t="str">
        <f t="shared" si="187"/>
        <v>n/a</v>
      </c>
      <c r="BB257" s="710" t="str">
        <f t="shared" si="188"/>
        <v>n/a</v>
      </c>
      <c r="BC257" s="710" t="str">
        <f t="shared" si="189"/>
        <v>n/a</v>
      </c>
      <c r="BD257" s="710" t="str">
        <f t="shared" si="179"/>
        <v>n/a</v>
      </c>
      <c r="BE257" s="710">
        <f t="shared" si="167"/>
        <v>6.0857600167554917</v>
      </c>
      <c r="BF257" s="175">
        <f t="shared" si="162"/>
        <v>38.63988201225024</v>
      </c>
    </row>
    <row r="258" spans="1:58" ht="11.25" customHeight="1" x14ac:dyDescent="0.25">
      <c r="A258" s="29" t="s">
        <v>3416</v>
      </c>
      <c r="B258" s="17" t="s">
        <v>3417</v>
      </c>
      <c r="C258" s="414">
        <v>0.97499999999999998</v>
      </c>
      <c r="D258" s="414">
        <v>0.87749999999999995</v>
      </c>
      <c r="E258" s="414">
        <v>0.79</v>
      </c>
      <c r="F258" s="414">
        <v>0.71250000000000002</v>
      </c>
      <c r="G258" s="414">
        <v>0.64500000000000002</v>
      </c>
      <c r="H258" s="414">
        <v>0.58499999999999996</v>
      </c>
      <c r="I258" s="351">
        <v>0.52749999999999997</v>
      </c>
      <c r="J258" s="417">
        <v>0.47749999999999998</v>
      </c>
      <c r="K258" s="351">
        <v>0.43</v>
      </c>
      <c r="L258" s="351">
        <v>0.2</v>
      </c>
      <c r="M258" s="352">
        <v>0</v>
      </c>
      <c r="N258" s="352">
        <v>0</v>
      </c>
      <c r="O258" s="604"/>
      <c r="P258" s="352">
        <v>0</v>
      </c>
      <c r="Q258" s="418">
        <v>0</v>
      </c>
      <c r="R258" s="604"/>
      <c r="S258" s="415">
        <v>0</v>
      </c>
      <c r="T258" s="415">
        <v>0</v>
      </c>
      <c r="U258" s="416">
        <v>0</v>
      </c>
      <c r="V258" s="416">
        <v>0</v>
      </c>
      <c r="W258" s="416">
        <v>0</v>
      </c>
      <c r="X258" s="416">
        <v>0</v>
      </c>
      <c r="Y258" s="416">
        <v>0</v>
      </c>
      <c r="Z258" s="416">
        <v>0</v>
      </c>
      <c r="AA258" s="416">
        <v>0</v>
      </c>
      <c r="AB258" s="416">
        <v>0</v>
      </c>
      <c r="AC258" s="416">
        <v>0</v>
      </c>
      <c r="AD258" s="416">
        <v>0</v>
      </c>
      <c r="AE258" s="417">
        <f t="shared" si="163"/>
        <v>6.22</v>
      </c>
      <c r="AF258" s="710">
        <f t="shared" si="168"/>
        <v>11.111111111111116</v>
      </c>
      <c r="AG258" s="710">
        <f t="shared" si="169"/>
        <v>11.075949367088601</v>
      </c>
      <c r="AH258" s="710">
        <f t="shared" si="170"/>
        <v>10.877192982456151</v>
      </c>
      <c r="AI258" s="710">
        <f t="shared" si="171"/>
        <v>10.465116279069765</v>
      </c>
      <c r="AJ258" s="710">
        <f t="shared" si="172"/>
        <v>10.256410256410264</v>
      </c>
      <c r="AK258" s="710">
        <f t="shared" si="173"/>
        <v>10.90047393364928</v>
      </c>
      <c r="AL258" s="710">
        <f t="shared" si="174"/>
        <v>10.471204188481664</v>
      </c>
      <c r="AM258" s="710">
        <f t="shared" si="175"/>
        <v>11.046511627906973</v>
      </c>
      <c r="AN258" s="710">
        <f t="shared" si="176"/>
        <v>114.99999999999999</v>
      </c>
      <c r="AO258" s="710" t="str">
        <f t="shared" si="178"/>
        <v>n/a</v>
      </c>
      <c r="AP258" s="710" t="str">
        <f t="shared" si="177"/>
        <v>n/a</v>
      </c>
      <c r="AQ258" s="710" t="str">
        <f t="shared" si="164"/>
        <v>n/a</v>
      </c>
      <c r="AR258" s="710" t="str">
        <f t="shared" si="165"/>
        <v>n/a</v>
      </c>
      <c r="AS258" s="710" t="str">
        <f t="shared" si="166"/>
        <v>n/a</v>
      </c>
      <c r="AT258" s="710" t="str">
        <f t="shared" si="180"/>
        <v>n/a</v>
      </c>
      <c r="AU258" s="710" t="str">
        <f t="shared" si="181"/>
        <v>n/a</v>
      </c>
      <c r="AV258" s="710" t="str">
        <f t="shared" si="182"/>
        <v>n/a</v>
      </c>
      <c r="AW258" s="710" t="str">
        <f t="shared" si="183"/>
        <v>n/a</v>
      </c>
      <c r="AX258" s="710" t="str">
        <f t="shared" si="184"/>
        <v>n/a</v>
      </c>
      <c r="AY258" s="710" t="str">
        <f t="shared" si="185"/>
        <v>n/a</v>
      </c>
      <c r="AZ258" s="710" t="str">
        <f t="shared" si="186"/>
        <v>n/a</v>
      </c>
      <c r="BA258" s="710" t="str">
        <f t="shared" si="187"/>
        <v>n/a</v>
      </c>
      <c r="BB258" s="710" t="str">
        <f t="shared" si="188"/>
        <v>n/a</v>
      </c>
      <c r="BC258" s="710" t="str">
        <f t="shared" si="189"/>
        <v>n/a</v>
      </c>
      <c r="BD258" s="710" t="str">
        <f t="shared" si="179"/>
        <v>n/a</v>
      </c>
      <c r="BE258" s="710">
        <f t="shared" si="167"/>
        <v>22.355996638463758</v>
      </c>
      <c r="BF258" s="175">
        <f t="shared" si="162"/>
        <v>34.742869733866087</v>
      </c>
    </row>
    <row r="259" spans="1:58" ht="11.25" customHeight="1" x14ac:dyDescent="0.25">
      <c r="A259" s="29" t="s">
        <v>247</v>
      </c>
      <c r="B259" s="17" t="s">
        <v>248</v>
      </c>
      <c r="C259" s="414">
        <v>0.87250000000000005</v>
      </c>
      <c r="D259" s="414">
        <v>0.80500000000000005</v>
      </c>
      <c r="E259" s="414">
        <v>0.73750000000000004</v>
      </c>
      <c r="F259" s="414">
        <v>0.66500000000000004</v>
      </c>
      <c r="G259" s="414">
        <v>0.64749999999999996</v>
      </c>
      <c r="H259" s="414">
        <v>0.63500000000000001</v>
      </c>
      <c r="I259" s="351">
        <v>0.61499999999999999</v>
      </c>
      <c r="J259" s="417">
        <v>0.59</v>
      </c>
      <c r="K259" s="414">
        <v>0.55000000000000004</v>
      </c>
      <c r="L259" s="414">
        <v>0.51</v>
      </c>
      <c r="M259" s="414">
        <v>0.46</v>
      </c>
      <c r="N259" s="414">
        <v>0.38500000000000001</v>
      </c>
      <c r="O259" s="604"/>
      <c r="P259" s="414">
        <v>0.33</v>
      </c>
      <c r="Q259" s="350">
        <v>0.29499999999999998</v>
      </c>
      <c r="R259" s="604"/>
      <c r="S259" s="357">
        <v>0.27750000000000002</v>
      </c>
      <c r="T259" s="357">
        <v>0.27</v>
      </c>
      <c r="U259" s="420">
        <v>0.26250000000000001</v>
      </c>
      <c r="V259" s="420">
        <v>0.25600000000000001</v>
      </c>
      <c r="W259" s="420">
        <v>0.24879999999999999</v>
      </c>
      <c r="X259" s="420">
        <v>0.2414</v>
      </c>
      <c r="Y259" s="420">
        <v>0.2288</v>
      </c>
      <c r="Z259" s="420">
        <v>0.22389999999999999</v>
      </c>
      <c r="AA259" s="420">
        <v>0.21879999999999999</v>
      </c>
      <c r="AB259" s="420">
        <v>0.21389999999999998</v>
      </c>
      <c r="AC259" s="420">
        <v>0.20879999999999999</v>
      </c>
      <c r="AD259" s="420">
        <v>0.2039</v>
      </c>
      <c r="AE259" s="417">
        <f t="shared" si="163"/>
        <v>10.9518</v>
      </c>
      <c r="AF259" s="710">
        <f t="shared" si="168"/>
        <v>8.3850931677018625</v>
      </c>
      <c r="AG259" s="710">
        <f t="shared" si="169"/>
        <v>9.1525423728813671</v>
      </c>
      <c r="AH259" s="710">
        <f t="shared" si="170"/>
        <v>10.902255639097746</v>
      </c>
      <c r="AI259" s="710">
        <f t="shared" si="171"/>
        <v>2.7027027027027195</v>
      </c>
      <c r="AJ259" s="710">
        <f t="shared" si="172"/>
        <v>1.9685039370078705</v>
      </c>
      <c r="AK259" s="710">
        <f t="shared" si="173"/>
        <v>3.2520325203251987</v>
      </c>
      <c r="AL259" s="710">
        <f t="shared" si="174"/>
        <v>4.2372881355932313</v>
      </c>
      <c r="AM259" s="710">
        <f t="shared" si="175"/>
        <v>7.2727272727272529</v>
      </c>
      <c r="AN259" s="710">
        <f t="shared" si="176"/>
        <v>7.8431372549019773</v>
      </c>
      <c r="AO259" s="710">
        <f t="shared" si="178"/>
        <v>10.869565217391308</v>
      </c>
      <c r="AP259" s="710">
        <f t="shared" si="177"/>
        <v>19.480519480519476</v>
      </c>
      <c r="AQ259" s="710">
        <f t="shared" si="164"/>
        <v>16.666666666666675</v>
      </c>
      <c r="AR259" s="710">
        <f t="shared" si="165"/>
        <v>11.86440677966103</v>
      </c>
      <c r="AS259" s="710">
        <f t="shared" si="166"/>
        <v>6.3063063063062863</v>
      </c>
      <c r="AT259" s="710">
        <f t="shared" si="180"/>
        <v>2.7777777777777901</v>
      </c>
      <c r="AU259" s="710">
        <f t="shared" si="181"/>
        <v>2.8571428571428692</v>
      </c>
      <c r="AV259" s="710">
        <f t="shared" si="182"/>
        <v>2.5390625</v>
      </c>
      <c r="AW259" s="710">
        <f t="shared" si="183"/>
        <v>2.893890675241173</v>
      </c>
      <c r="AX259" s="710">
        <f t="shared" si="184"/>
        <v>3.0654515327257714</v>
      </c>
      <c r="AY259" s="710">
        <f t="shared" si="185"/>
        <v>5.5069930069929995</v>
      </c>
      <c r="AZ259" s="710">
        <f t="shared" si="186"/>
        <v>2.188476998660116</v>
      </c>
      <c r="BA259" s="710">
        <f t="shared" si="187"/>
        <v>2.3308957952467901</v>
      </c>
      <c r="BB259" s="710">
        <f t="shared" si="188"/>
        <v>2.2907900888265553</v>
      </c>
      <c r="BC259" s="710">
        <f t="shared" si="189"/>
        <v>2.4425287356321768</v>
      </c>
      <c r="BD259" s="710">
        <f t="shared" si="179"/>
        <v>2.4031387935262272</v>
      </c>
      <c r="BE259" s="710">
        <f t="shared" si="167"/>
        <v>6.0879958486102597</v>
      </c>
      <c r="BF259" s="175">
        <f t="shared" ref="BF259:BF320" si="190">STDEV(AF259:BD259)</f>
        <v>4.8047218245936074</v>
      </c>
    </row>
    <row r="260" spans="1:58" ht="11.25" customHeight="1" x14ac:dyDescent="0.25">
      <c r="A260" s="29" t="s">
        <v>3468</v>
      </c>
      <c r="B260" s="17" t="s">
        <v>2164</v>
      </c>
      <c r="C260" s="414">
        <v>0.68</v>
      </c>
      <c r="D260" s="414">
        <v>0.62</v>
      </c>
      <c r="E260" s="414">
        <v>0.59</v>
      </c>
      <c r="F260" s="414">
        <v>0.55000000000000004</v>
      </c>
      <c r="G260" s="414">
        <v>0.52</v>
      </c>
      <c r="H260" s="414">
        <v>0.51</v>
      </c>
      <c r="I260" s="351">
        <v>0.47</v>
      </c>
      <c r="J260" s="417">
        <v>0.43</v>
      </c>
      <c r="K260" s="366">
        <v>0.39</v>
      </c>
      <c r="L260" s="366">
        <v>0.35</v>
      </c>
      <c r="M260" s="727">
        <v>0.32</v>
      </c>
      <c r="N260" s="366">
        <v>0.32</v>
      </c>
      <c r="O260" s="782" t="s">
        <v>89</v>
      </c>
      <c r="P260" s="366">
        <v>0.28000000000000003</v>
      </c>
      <c r="Q260" s="347">
        <v>0.17</v>
      </c>
      <c r="R260" s="366"/>
      <c r="S260" s="785">
        <v>0.12</v>
      </c>
      <c r="T260" s="785">
        <v>0.26</v>
      </c>
      <c r="U260" s="349">
        <v>0.6</v>
      </c>
      <c r="V260" s="349">
        <v>0.59499999999999997</v>
      </c>
      <c r="W260" s="349">
        <v>0.58499999999999996</v>
      </c>
      <c r="X260" s="349">
        <v>0.55400000000000005</v>
      </c>
      <c r="Y260" s="349">
        <v>0.52</v>
      </c>
      <c r="Z260" s="349">
        <v>0.496</v>
      </c>
      <c r="AA260" s="349">
        <v>0.45750000000000002</v>
      </c>
      <c r="AB260" s="349">
        <v>0.4224</v>
      </c>
      <c r="AC260" s="349">
        <v>0.39679999999999999</v>
      </c>
      <c r="AD260" s="349">
        <v>0.38400000000000001</v>
      </c>
      <c r="AE260" s="417">
        <f t="shared" si="163"/>
        <v>11.5907</v>
      </c>
      <c r="AF260" s="710">
        <f t="shared" si="168"/>
        <v>9.6774193548387224</v>
      </c>
      <c r="AG260" s="710">
        <f t="shared" si="169"/>
        <v>5.0847457627118731</v>
      </c>
      <c r="AH260" s="710">
        <f t="shared" si="170"/>
        <v>7.2727272727272529</v>
      </c>
      <c r="AI260" s="710">
        <f t="shared" si="171"/>
        <v>5.7692307692307709</v>
      </c>
      <c r="AJ260" s="710">
        <f t="shared" si="172"/>
        <v>1.9607843137254832</v>
      </c>
      <c r="AK260" s="710">
        <f t="shared" si="173"/>
        <v>8.5106382978723527</v>
      </c>
      <c r="AL260" s="710">
        <f t="shared" si="174"/>
        <v>9.302325581395344</v>
      </c>
      <c r="AM260" s="710">
        <f t="shared" si="175"/>
        <v>10.256410256410241</v>
      </c>
      <c r="AN260" s="710">
        <f t="shared" si="176"/>
        <v>11.428571428571432</v>
      </c>
      <c r="AO260" s="710">
        <f t="shared" si="178"/>
        <v>9.375</v>
      </c>
      <c r="AP260" s="710">
        <f t="shared" si="177"/>
        <v>0</v>
      </c>
      <c r="AQ260" s="710">
        <f t="shared" si="164"/>
        <v>14.285714285714279</v>
      </c>
      <c r="AR260" s="710">
        <f t="shared" si="165"/>
        <v>64.705882352941188</v>
      </c>
      <c r="AS260" s="710">
        <f t="shared" si="166"/>
        <v>41.666666666666671</v>
      </c>
      <c r="AT260" s="710">
        <f t="shared" si="180"/>
        <v>-53.846153846153854</v>
      </c>
      <c r="AU260" s="710">
        <f t="shared" si="181"/>
        <v>-56.666666666666664</v>
      </c>
      <c r="AV260" s="710">
        <f t="shared" si="182"/>
        <v>0.84033613445377853</v>
      </c>
      <c r="AW260" s="710">
        <f t="shared" si="183"/>
        <v>1.7094017094017033</v>
      </c>
      <c r="AX260" s="710">
        <f t="shared" si="184"/>
        <v>5.5956678700360918</v>
      </c>
      <c r="AY260" s="710">
        <f t="shared" si="185"/>
        <v>6.5384615384615374</v>
      </c>
      <c r="AZ260" s="710">
        <f t="shared" si="186"/>
        <v>4.8387096774193505</v>
      </c>
      <c r="BA260" s="710">
        <f t="shared" si="187"/>
        <v>8.4153005464480799</v>
      </c>
      <c r="BB260" s="710">
        <f t="shared" si="188"/>
        <v>8.3096590909091042</v>
      </c>
      <c r="BC260" s="710">
        <f t="shared" si="189"/>
        <v>6.4516129032258007</v>
      </c>
      <c r="BD260" s="710">
        <f t="shared" si="179"/>
        <v>3.3333333333333215</v>
      </c>
      <c r="BE260" s="710">
        <f t="shared" si="167"/>
        <v>5.3926311453469529</v>
      </c>
      <c r="BF260" s="175">
        <f t="shared" si="190"/>
        <v>22.818529953541397</v>
      </c>
    </row>
    <row r="261" spans="1:58" ht="11.25" customHeight="1" x14ac:dyDescent="0.25">
      <c r="A261" s="394" t="s">
        <v>4829</v>
      </c>
      <c r="B261" s="17" t="s">
        <v>4823</v>
      </c>
      <c r="C261" s="414">
        <v>0.82</v>
      </c>
      <c r="D261" s="414">
        <v>0.78</v>
      </c>
      <c r="E261" s="414">
        <v>0.6</v>
      </c>
      <c r="F261" s="414">
        <v>0.57999999999999996</v>
      </c>
      <c r="G261" s="414">
        <v>0.52</v>
      </c>
      <c r="H261" s="414">
        <v>0.4</v>
      </c>
      <c r="I261" s="351">
        <v>0.18</v>
      </c>
      <c r="J261" s="368">
        <v>0</v>
      </c>
      <c r="K261" s="380">
        <v>0</v>
      </c>
      <c r="L261" s="380">
        <v>0</v>
      </c>
      <c r="M261" s="380">
        <v>0</v>
      </c>
      <c r="N261" s="380">
        <v>0</v>
      </c>
      <c r="O261" s="34"/>
      <c r="P261" s="367">
        <v>0</v>
      </c>
      <c r="Q261" s="383">
        <v>0</v>
      </c>
      <c r="R261" s="351"/>
      <c r="S261" s="672">
        <v>0.13</v>
      </c>
      <c r="T261" s="384">
        <v>0.8</v>
      </c>
      <c r="U261" s="372">
        <v>0.8</v>
      </c>
      <c r="V261" s="372">
        <v>0.78</v>
      </c>
      <c r="W261" s="420">
        <v>0.76</v>
      </c>
      <c r="X261" s="420">
        <v>0.74</v>
      </c>
      <c r="Y261" s="420">
        <v>0.72</v>
      </c>
      <c r="Z261" s="420">
        <v>0.7</v>
      </c>
      <c r="AA261" s="420">
        <v>0.68</v>
      </c>
      <c r="AB261" s="420">
        <v>0.66</v>
      </c>
      <c r="AC261" s="420">
        <v>0.64</v>
      </c>
      <c r="AD261" s="420">
        <v>0.62</v>
      </c>
      <c r="AE261" s="417">
        <f t="shared" si="163"/>
        <v>11.91</v>
      </c>
      <c r="AF261" s="710">
        <f t="shared" si="168"/>
        <v>5.12820512820511</v>
      </c>
      <c r="AG261" s="710">
        <f t="shared" si="169"/>
        <v>30.000000000000004</v>
      </c>
      <c r="AH261" s="710">
        <f t="shared" si="170"/>
        <v>3.4482758620689724</v>
      </c>
      <c r="AI261" s="710">
        <f t="shared" si="171"/>
        <v>11.538461538461519</v>
      </c>
      <c r="AJ261" s="710">
        <f t="shared" si="172"/>
        <v>30.000000000000004</v>
      </c>
      <c r="AK261" s="710">
        <f t="shared" si="173"/>
        <v>122.22222222222223</v>
      </c>
      <c r="AL261" s="710" t="str">
        <f t="shared" si="174"/>
        <v>n/a</v>
      </c>
      <c r="AM261" s="710" t="str">
        <f t="shared" si="175"/>
        <v>n/a</v>
      </c>
      <c r="AN261" s="710" t="str">
        <f t="shared" si="176"/>
        <v>n/a</v>
      </c>
      <c r="AO261" s="710" t="str">
        <f t="shared" si="178"/>
        <v>n/a</v>
      </c>
      <c r="AP261" s="710" t="str">
        <f t="shared" si="177"/>
        <v>n/a</v>
      </c>
      <c r="AQ261" s="710" t="str">
        <f t="shared" si="164"/>
        <v>n/a</v>
      </c>
      <c r="AR261" s="710" t="str">
        <f t="shared" si="165"/>
        <v>n/a</v>
      </c>
      <c r="AS261" s="710">
        <f t="shared" si="166"/>
        <v>-100</v>
      </c>
      <c r="AT261" s="710">
        <f t="shared" si="180"/>
        <v>-83.75</v>
      </c>
      <c r="AU261" s="710">
        <f t="shared" si="181"/>
        <v>0</v>
      </c>
      <c r="AV261" s="710">
        <f t="shared" si="182"/>
        <v>2.5641025641025772</v>
      </c>
      <c r="AW261" s="710">
        <f t="shared" si="183"/>
        <v>2.6315789473684292</v>
      </c>
      <c r="AX261" s="710">
        <f t="shared" si="184"/>
        <v>2.7027027027026973</v>
      </c>
      <c r="AY261" s="710">
        <f t="shared" si="185"/>
        <v>2.7777777777777901</v>
      </c>
      <c r="AZ261" s="710">
        <f t="shared" si="186"/>
        <v>2.8571428571428692</v>
      </c>
      <c r="BA261" s="710">
        <f t="shared" si="187"/>
        <v>2.9411764705882248</v>
      </c>
      <c r="BB261" s="710">
        <f t="shared" si="188"/>
        <v>3.0303030303030276</v>
      </c>
      <c r="BC261" s="710">
        <f t="shared" si="189"/>
        <v>3.125</v>
      </c>
      <c r="BD261" s="710">
        <f t="shared" si="179"/>
        <v>3.2258064516129004</v>
      </c>
      <c r="BE261" s="710">
        <f t="shared" si="167"/>
        <v>2.4690419751420194</v>
      </c>
      <c r="BF261" s="175">
        <f t="shared" si="190"/>
        <v>44.648046343514068</v>
      </c>
    </row>
    <row r="262" spans="1:58" ht="11.25" customHeight="1" x14ac:dyDescent="0.25">
      <c r="A262" s="72" t="s">
        <v>3260</v>
      </c>
      <c r="B262" s="17" t="s">
        <v>3261</v>
      </c>
      <c r="C262" s="414">
        <v>0.60499999999999998</v>
      </c>
      <c r="D262" s="414">
        <v>0.6</v>
      </c>
      <c r="E262" s="414">
        <v>0.56000000000000005</v>
      </c>
      <c r="F262" s="414">
        <v>0.48</v>
      </c>
      <c r="G262" s="414">
        <v>0.44</v>
      </c>
      <c r="H262" s="414">
        <v>0.36</v>
      </c>
      <c r="I262" s="351">
        <v>0.2</v>
      </c>
      <c r="J262" s="343">
        <v>0.14000000000000001</v>
      </c>
      <c r="K262" s="414">
        <v>0.12</v>
      </c>
      <c r="L262" s="380">
        <v>0.1</v>
      </c>
      <c r="M262" s="414">
        <v>7.4999999999999997E-2</v>
      </c>
      <c r="N262" s="380">
        <v>0</v>
      </c>
      <c r="O262" s="604"/>
      <c r="P262" s="380">
        <v>0</v>
      </c>
      <c r="Q262" s="418">
        <v>0.2</v>
      </c>
      <c r="R262" s="604"/>
      <c r="S262" s="415">
        <v>0.56000000000000005</v>
      </c>
      <c r="T262" s="415">
        <v>0.56000000000000005</v>
      </c>
      <c r="U262" s="420">
        <v>0.56000000000000005</v>
      </c>
      <c r="V262" s="420">
        <v>0.53</v>
      </c>
      <c r="W262" s="420">
        <v>0.49</v>
      </c>
      <c r="X262" s="420">
        <v>0.45</v>
      </c>
      <c r="Y262" s="420">
        <v>0.41</v>
      </c>
      <c r="Z262" s="420">
        <v>0.38500000000000001</v>
      </c>
      <c r="AA262" s="420">
        <v>0.34499999999999997</v>
      </c>
      <c r="AB262" s="420">
        <v>0.26500000000000001</v>
      </c>
      <c r="AC262" s="416">
        <v>0</v>
      </c>
      <c r="AD262" s="420">
        <v>6.5000000000000002E-2</v>
      </c>
      <c r="AE262" s="417">
        <f t="shared" si="163"/>
        <v>8.5000000000000036</v>
      </c>
      <c r="AF262" s="710">
        <f t="shared" si="168"/>
        <v>0.83333333333333037</v>
      </c>
      <c r="AG262" s="710">
        <f t="shared" si="169"/>
        <v>7.1428571428571397</v>
      </c>
      <c r="AH262" s="710">
        <f t="shared" si="170"/>
        <v>16.666666666666675</v>
      </c>
      <c r="AI262" s="710">
        <f t="shared" si="171"/>
        <v>9.0909090909090828</v>
      </c>
      <c r="AJ262" s="710">
        <f t="shared" si="172"/>
        <v>22.222222222222232</v>
      </c>
      <c r="AK262" s="710">
        <f t="shared" si="173"/>
        <v>79.999999999999986</v>
      </c>
      <c r="AL262" s="710">
        <f t="shared" si="174"/>
        <v>42.857142857142861</v>
      </c>
      <c r="AM262" s="710">
        <f t="shared" si="175"/>
        <v>16.666666666666675</v>
      </c>
      <c r="AN262" s="710">
        <f t="shared" si="176"/>
        <v>19.999999999999996</v>
      </c>
      <c r="AO262" s="710">
        <f t="shared" si="178"/>
        <v>33.33333333333335</v>
      </c>
      <c r="AP262" s="710" t="str">
        <f t="shared" si="177"/>
        <v>n/a</v>
      </c>
      <c r="AQ262" s="710" t="str">
        <f t="shared" si="164"/>
        <v>n/a</v>
      </c>
      <c r="AR262" s="710">
        <f t="shared" si="165"/>
        <v>-100</v>
      </c>
      <c r="AS262" s="710">
        <f t="shared" si="166"/>
        <v>-64.285714285714278</v>
      </c>
      <c r="AT262" s="710">
        <f t="shared" si="180"/>
        <v>0</v>
      </c>
      <c r="AU262" s="710">
        <f t="shared" si="181"/>
        <v>0</v>
      </c>
      <c r="AV262" s="710">
        <f t="shared" si="182"/>
        <v>5.6603773584905648</v>
      </c>
      <c r="AW262" s="710">
        <f t="shared" si="183"/>
        <v>8.163265306122458</v>
      </c>
      <c r="AX262" s="710">
        <f t="shared" si="184"/>
        <v>8.8888888888888786</v>
      </c>
      <c r="AY262" s="710">
        <f t="shared" si="185"/>
        <v>9.7560975609756184</v>
      </c>
      <c r="AZ262" s="710">
        <f t="shared" si="186"/>
        <v>6.4935064935064846</v>
      </c>
      <c r="BA262" s="710">
        <f t="shared" si="187"/>
        <v>11.594202898550732</v>
      </c>
      <c r="BB262" s="710">
        <f t="shared" si="188"/>
        <v>30.188679245283012</v>
      </c>
      <c r="BC262" s="710" t="str">
        <f t="shared" si="189"/>
        <v>n/a</v>
      </c>
      <c r="BD262" s="710">
        <f t="shared" si="179"/>
        <v>-100</v>
      </c>
      <c r="BE262" s="710">
        <f t="shared" si="167"/>
        <v>2.9669288536015817</v>
      </c>
      <c r="BF262" s="175">
        <f t="shared" si="190"/>
        <v>41.536789472009929</v>
      </c>
    </row>
    <row r="263" spans="1:58" ht="11.25" customHeight="1" x14ac:dyDescent="0.25">
      <c r="A263" s="391" t="s">
        <v>3973</v>
      </c>
      <c r="B263" s="17" t="s">
        <v>3963</v>
      </c>
      <c r="C263" s="414">
        <v>0.61</v>
      </c>
      <c r="D263" s="414">
        <v>0.55000000000000004</v>
      </c>
      <c r="E263" s="414">
        <v>0.5</v>
      </c>
      <c r="F263" s="414">
        <v>0.43</v>
      </c>
      <c r="G263" s="414">
        <v>0.39</v>
      </c>
      <c r="H263" s="414">
        <v>0.34</v>
      </c>
      <c r="I263" s="351">
        <v>0.3</v>
      </c>
      <c r="J263" s="351">
        <v>0.24</v>
      </c>
      <c r="K263" s="380">
        <v>0</v>
      </c>
      <c r="L263" s="380">
        <v>0</v>
      </c>
      <c r="M263" s="380">
        <v>0</v>
      </c>
      <c r="N263" s="380">
        <v>0</v>
      </c>
      <c r="O263" s="367"/>
      <c r="P263" s="380">
        <v>0</v>
      </c>
      <c r="Q263" s="383">
        <v>0</v>
      </c>
      <c r="R263" s="367"/>
      <c r="S263" s="672">
        <v>0</v>
      </c>
      <c r="T263" s="672">
        <v>0</v>
      </c>
      <c r="U263" s="381">
        <v>0</v>
      </c>
      <c r="V263" s="381">
        <v>0</v>
      </c>
      <c r="W263" s="381">
        <v>0</v>
      </c>
      <c r="X263" s="381">
        <v>0</v>
      </c>
      <c r="Y263" s="381">
        <v>0</v>
      </c>
      <c r="Z263" s="381">
        <v>0</v>
      </c>
      <c r="AA263" s="381">
        <v>0</v>
      </c>
      <c r="AB263" s="381">
        <v>0</v>
      </c>
      <c r="AC263" s="381">
        <v>0</v>
      </c>
      <c r="AD263" s="381">
        <v>0</v>
      </c>
      <c r="AE263" s="417">
        <f t="shared" ref="AE263:AE326" si="191">SUM(C263:AD263)</f>
        <v>3.3600000000000003</v>
      </c>
      <c r="AF263" s="710">
        <f t="shared" si="168"/>
        <v>10.909090909090891</v>
      </c>
      <c r="AG263" s="710">
        <f t="shared" si="169"/>
        <v>10.000000000000009</v>
      </c>
      <c r="AH263" s="710">
        <f t="shared" si="170"/>
        <v>16.279069767441868</v>
      </c>
      <c r="AI263" s="710">
        <f t="shared" si="171"/>
        <v>10.256410256410241</v>
      </c>
      <c r="AJ263" s="710">
        <f t="shared" si="172"/>
        <v>14.705882352941169</v>
      </c>
      <c r="AK263" s="710">
        <f t="shared" si="173"/>
        <v>13.333333333333353</v>
      </c>
      <c r="AL263" s="710">
        <f t="shared" si="174"/>
        <v>25</v>
      </c>
      <c r="AM263" s="710" t="str">
        <f t="shared" si="175"/>
        <v>n/a</v>
      </c>
      <c r="AN263" s="710" t="str">
        <f t="shared" si="176"/>
        <v>n/a</v>
      </c>
      <c r="AO263" s="710" t="str">
        <f t="shared" si="178"/>
        <v>n/a</v>
      </c>
      <c r="AP263" s="710" t="str">
        <f t="shared" si="177"/>
        <v>n/a</v>
      </c>
      <c r="AQ263" s="710" t="str">
        <f t="shared" ref="AQ263:AQ326" si="192">IF(ISERROR((N263/P263-1)*100),"n/a",(N263/P263-1)*100)</f>
        <v>n/a</v>
      </c>
      <c r="AR263" s="710" t="str">
        <f t="shared" ref="AR263:AR326" si="193">IF(ISERROR((P263/Q263-1)*100),"n/a",(P263/Q263-1)*100)</f>
        <v>n/a</v>
      </c>
      <c r="AS263" s="710" t="str">
        <f t="shared" ref="AS263:AS326" si="194">IF(ISERROR((Q263/S263-1)*100),"n/a",(Q263/S263-1)*100)</f>
        <v>n/a</v>
      </c>
      <c r="AT263" s="710" t="str">
        <f t="shared" si="180"/>
        <v>n/a</v>
      </c>
      <c r="AU263" s="710" t="str">
        <f t="shared" si="181"/>
        <v>n/a</v>
      </c>
      <c r="AV263" s="710" t="str">
        <f t="shared" si="182"/>
        <v>n/a</v>
      </c>
      <c r="AW263" s="710" t="str">
        <f t="shared" si="183"/>
        <v>n/a</v>
      </c>
      <c r="AX263" s="710" t="str">
        <f t="shared" si="184"/>
        <v>n/a</v>
      </c>
      <c r="AY263" s="710" t="str">
        <f t="shared" si="185"/>
        <v>n/a</v>
      </c>
      <c r="AZ263" s="710" t="str">
        <f t="shared" si="186"/>
        <v>n/a</v>
      </c>
      <c r="BA263" s="710" t="str">
        <f t="shared" si="187"/>
        <v>n/a</v>
      </c>
      <c r="BB263" s="710" t="str">
        <f t="shared" si="188"/>
        <v>n/a</v>
      </c>
      <c r="BC263" s="710" t="str">
        <f t="shared" si="189"/>
        <v>n/a</v>
      </c>
      <c r="BD263" s="710" t="str">
        <f t="shared" si="179"/>
        <v>n/a</v>
      </c>
      <c r="BE263" s="710">
        <f t="shared" ref="BE263:BE326" si="195">AVERAGE(AF263:BD263)</f>
        <v>14.354826659888218</v>
      </c>
      <c r="BF263" s="175">
        <f t="shared" si="190"/>
        <v>5.2571180763498928</v>
      </c>
    </row>
    <row r="264" spans="1:58" ht="11.25" customHeight="1" x14ac:dyDescent="0.25">
      <c r="A264" s="73" t="s">
        <v>1162</v>
      </c>
      <c r="B264" s="17" t="s">
        <v>1163</v>
      </c>
      <c r="C264" s="414">
        <v>1.08</v>
      </c>
      <c r="D264" s="414">
        <v>1</v>
      </c>
      <c r="E264" s="414">
        <v>0.92</v>
      </c>
      <c r="F264" s="414">
        <v>0.84</v>
      </c>
      <c r="G264" s="414">
        <v>0.76</v>
      </c>
      <c r="H264" s="414">
        <v>0.68</v>
      </c>
      <c r="I264" s="351">
        <v>0.6</v>
      </c>
      <c r="J264" s="351">
        <v>0.51666699999999999</v>
      </c>
      <c r="K264" s="414">
        <v>0.48</v>
      </c>
      <c r="L264" s="414">
        <v>0.45333333333333337</v>
      </c>
      <c r="M264" s="414">
        <v>0.42666666666666669</v>
      </c>
      <c r="N264" s="414">
        <v>0.4</v>
      </c>
      <c r="O264" s="604"/>
      <c r="P264" s="352">
        <v>0.37333333333333335</v>
      </c>
      <c r="Q264" s="418">
        <v>0.37333333333333335</v>
      </c>
      <c r="R264" s="604"/>
      <c r="S264" s="415">
        <v>0.37333333333333335</v>
      </c>
      <c r="T264" s="415">
        <v>0.37333333333333335</v>
      </c>
      <c r="U264" s="416">
        <v>0.37333333333333335</v>
      </c>
      <c r="V264" s="416">
        <v>0.37333333333333335</v>
      </c>
      <c r="W264" s="416">
        <v>0.37333333333333335</v>
      </c>
      <c r="X264" s="416">
        <v>0.37333333333333335</v>
      </c>
      <c r="Y264" s="416">
        <v>0.37333333333333335</v>
      </c>
      <c r="Z264" s="416">
        <v>0.37333333333333335</v>
      </c>
      <c r="AA264" s="416">
        <v>0.37333333333333335</v>
      </c>
      <c r="AB264" s="420">
        <v>0.37333333333333335</v>
      </c>
      <c r="AC264" s="420">
        <v>0.3666666666666667</v>
      </c>
      <c r="AD264" s="420">
        <v>0.34</v>
      </c>
      <c r="AE264" s="417">
        <f t="shared" si="191"/>
        <v>13.343333666666663</v>
      </c>
      <c r="AF264" s="710">
        <f t="shared" si="168"/>
        <v>8.0000000000000071</v>
      </c>
      <c r="AG264" s="710">
        <f t="shared" si="169"/>
        <v>8.6956521739130377</v>
      </c>
      <c r="AH264" s="710">
        <f t="shared" si="170"/>
        <v>9.5238095238095344</v>
      </c>
      <c r="AI264" s="710">
        <f t="shared" si="171"/>
        <v>10.526315789473673</v>
      </c>
      <c r="AJ264" s="710">
        <f t="shared" si="172"/>
        <v>11.764705882352944</v>
      </c>
      <c r="AK264" s="710">
        <f t="shared" si="173"/>
        <v>13.333333333333353</v>
      </c>
      <c r="AL264" s="710">
        <f t="shared" si="174"/>
        <v>16.128957336156557</v>
      </c>
      <c r="AM264" s="710">
        <f t="shared" si="175"/>
        <v>7.6389583333333455</v>
      </c>
      <c r="AN264" s="710">
        <f t="shared" si="176"/>
        <v>5.8823529411764497</v>
      </c>
      <c r="AO264" s="710">
        <f t="shared" si="178"/>
        <v>6.25</v>
      </c>
      <c r="AP264" s="710">
        <f t="shared" si="177"/>
        <v>6.6666666666666652</v>
      </c>
      <c r="AQ264" s="710">
        <f t="shared" si="192"/>
        <v>7.1428571428571397</v>
      </c>
      <c r="AR264" s="710">
        <f t="shared" si="193"/>
        <v>0</v>
      </c>
      <c r="AS264" s="710">
        <f t="shared" si="194"/>
        <v>0</v>
      </c>
      <c r="AT264" s="710">
        <f t="shared" si="180"/>
        <v>0</v>
      </c>
      <c r="AU264" s="710">
        <f t="shared" si="181"/>
        <v>0</v>
      </c>
      <c r="AV264" s="710">
        <f t="shared" si="182"/>
        <v>0</v>
      </c>
      <c r="AW264" s="710">
        <f t="shared" si="183"/>
        <v>0</v>
      </c>
      <c r="AX264" s="710">
        <f t="shared" si="184"/>
        <v>0</v>
      </c>
      <c r="AY264" s="710">
        <f t="shared" si="185"/>
        <v>0</v>
      </c>
      <c r="AZ264" s="710">
        <f t="shared" si="186"/>
        <v>0</v>
      </c>
      <c r="BA264" s="710">
        <f t="shared" si="187"/>
        <v>0</v>
      </c>
      <c r="BB264" s="710">
        <f t="shared" si="188"/>
        <v>0</v>
      </c>
      <c r="BC264" s="710">
        <f t="shared" si="189"/>
        <v>1.8181818181818077</v>
      </c>
      <c r="BD264" s="710">
        <f t="shared" si="179"/>
        <v>7.8431372549019551</v>
      </c>
      <c r="BE264" s="710">
        <f t="shared" si="195"/>
        <v>4.8485971278462596</v>
      </c>
      <c r="BF264" s="175">
        <f t="shared" si="190"/>
        <v>5.0909696738142634</v>
      </c>
    </row>
    <row r="265" spans="1:58" ht="11.25" customHeight="1" x14ac:dyDescent="0.25">
      <c r="A265" s="92" t="s">
        <v>1154</v>
      </c>
      <c r="B265" s="48" t="s">
        <v>1155</v>
      </c>
      <c r="C265" s="414">
        <v>2.3199999999999998</v>
      </c>
      <c r="D265" s="414">
        <v>2.2000000000000002</v>
      </c>
      <c r="E265" s="414">
        <v>2.08</v>
      </c>
      <c r="F265" s="414">
        <v>2</v>
      </c>
      <c r="G265" s="414">
        <v>1.92</v>
      </c>
      <c r="H265" s="414">
        <v>1.84</v>
      </c>
      <c r="I265" s="351">
        <v>1.76</v>
      </c>
      <c r="J265" s="347">
        <v>1.68</v>
      </c>
      <c r="K265" s="414">
        <v>1.6</v>
      </c>
      <c r="L265" s="414">
        <v>1.52</v>
      </c>
      <c r="M265" s="414">
        <v>1.32</v>
      </c>
      <c r="N265" s="414">
        <v>1.24</v>
      </c>
      <c r="O265" s="604"/>
      <c r="P265" s="414">
        <v>1.2</v>
      </c>
      <c r="Q265" s="350">
        <v>1.1599999999999999</v>
      </c>
      <c r="R265" s="604"/>
      <c r="S265" s="415">
        <v>1.1200000000000001</v>
      </c>
      <c r="T265" s="357">
        <v>1.1200000000000001</v>
      </c>
      <c r="U265" s="420">
        <v>1.08</v>
      </c>
      <c r="V265" s="420">
        <v>0.96</v>
      </c>
      <c r="W265" s="420">
        <v>0.84</v>
      </c>
      <c r="X265" s="416">
        <v>0.8</v>
      </c>
      <c r="Y265" s="416">
        <v>0.8</v>
      </c>
      <c r="Z265" s="416">
        <v>1.28</v>
      </c>
      <c r="AA265" s="420">
        <v>1.28</v>
      </c>
      <c r="AB265" s="420">
        <v>1.24</v>
      </c>
      <c r="AC265" s="420">
        <v>1.2</v>
      </c>
      <c r="AD265" s="420">
        <v>1.1000000000000001</v>
      </c>
      <c r="AE265" s="417">
        <f t="shared" si="191"/>
        <v>36.660000000000004</v>
      </c>
      <c r="AF265" s="710">
        <f t="shared" si="168"/>
        <v>5.4545454545454453</v>
      </c>
      <c r="AG265" s="710">
        <f t="shared" si="169"/>
        <v>5.7692307692307709</v>
      </c>
      <c r="AH265" s="710">
        <f t="shared" si="170"/>
        <v>4.0000000000000036</v>
      </c>
      <c r="AI265" s="710">
        <f t="shared" si="171"/>
        <v>4.1666666666666741</v>
      </c>
      <c r="AJ265" s="710">
        <f t="shared" si="172"/>
        <v>4.3478260869565188</v>
      </c>
      <c r="AK265" s="710">
        <f t="shared" si="173"/>
        <v>4.5454545454545414</v>
      </c>
      <c r="AL265" s="710">
        <f t="shared" si="174"/>
        <v>4.7619047619047672</v>
      </c>
      <c r="AM265" s="710">
        <f t="shared" si="175"/>
        <v>4.9999999999999822</v>
      </c>
      <c r="AN265" s="710">
        <f t="shared" si="176"/>
        <v>5.2631578947368363</v>
      </c>
      <c r="AO265" s="710">
        <f t="shared" si="178"/>
        <v>15.151515151515138</v>
      </c>
      <c r="AP265" s="710">
        <f t="shared" si="177"/>
        <v>6.4516129032258229</v>
      </c>
      <c r="AQ265" s="710">
        <f t="shared" si="192"/>
        <v>3.3333333333333437</v>
      </c>
      <c r="AR265" s="710">
        <f t="shared" si="193"/>
        <v>3.4482758620689724</v>
      </c>
      <c r="AS265" s="710">
        <f t="shared" si="194"/>
        <v>3.5714285714285587</v>
      </c>
      <c r="AT265" s="710">
        <f t="shared" si="180"/>
        <v>0</v>
      </c>
      <c r="AU265" s="710">
        <f t="shared" si="181"/>
        <v>3.7037037037036979</v>
      </c>
      <c r="AV265" s="710">
        <f t="shared" si="182"/>
        <v>12.500000000000021</v>
      </c>
      <c r="AW265" s="710">
        <f t="shared" si="183"/>
        <v>14.285714285714279</v>
      </c>
      <c r="AX265" s="710">
        <f t="shared" si="184"/>
        <v>4.9999999999999822</v>
      </c>
      <c r="AY265" s="710">
        <f t="shared" si="185"/>
        <v>0</v>
      </c>
      <c r="AZ265" s="710">
        <f t="shared" si="186"/>
        <v>-37.5</v>
      </c>
      <c r="BA265" s="710">
        <f t="shared" si="187"/>
        <v>0</v>
      </c>
      <c r="BB265" s="710">
        <f t="shared" si="188"/>
        <v>3.2258064516129004</v>
      </c>
      <c r="BC265" s="710">
        <f t="shared" si="189"/>
        <v>3.3333333333333437</v>
      </c>
      <c r="BD265" s="710">
        <f t="shared" si="179"/>
        <v>9.0909090909090828</v>
      </c>
      <c r="BE265" s="710">
        <f t="shared" si="195"/>
        <v>3.5561767546536269</v>
      </c>
      <c r="BF265" s="175">
        <f t="shared" si="190"/>
        <v>9.3799161556632473</v>
      </c>
    </row>
    <row r="266" spans="1:58" ht="11.25" customHeight="1" x14ac:dyDescent="0.25">
      <c r="A266" s="17" t="s">
        <v>3794</v>
      </c>
      <c r="B266" s="17" t="s">
        <v>3774</v>
      </c>
      <c r="C266" s="414">
        <v>0.34</v>
      </c>
      <c r="D266" s="414">
        <v>0.3</v>
      </c>
      <c r="E266" s="414">
        <v>0.27</v>
      </c>
      <c r="F266" s="414">
        <v>0.25</v>
      </c>
      <c r="G266" s="414">
        <v>0.23</v>
      </c>
      <c r="H266" s="351">
        <v>0.21</v>
      </c>
      <c r="I266" s="351">
        <v>0.19750000000000001</v>
      </c>
      <c r="J266" s="351">
        <v>0.1925</v>
      </c>
      <c r="K266" s="351">
        <v>0.1875</v>
      </c>
      <c r="L266" s="351">
        <v>0.1825</v>
      </c>
      <c r="M266" s="367">
        <v>0.17749999999999999</v>
      </c>
      <c r="N266" s="367">
        <v>0.17499999999999999</v>
      </c>
      <c r="O266" s="367"/>
      <c r="P266" s="367">
        <v>0.17499999999999999</v>
      </c>
      <c r="Q266" s="419">
        <v>0.17499999999999999</v>
      </c>
      <c r="R266" s="351"/>
      <c r="S266" s="357">
        <v>0.17374999999999999</v>
      </c>
      <c r="T266" s="357">
        <v>0.17</v>
      </c>
      <c r="U266" s="420">
        <v>0.16250000000000001</v>
      </c>
      <c r="V266" s="420">
        <v>0.16</v>
      </c>
      <c r="W266" s="420">
        <v>0.115</v>
      </c>
      <c r="X266" s="420">
        <v>0.11</v>
      </c>
      <c r="Y266" s="420">
        <v>0.10249999999999999</v>
      </c>
      <c r="Z266" s="420">
        <v>8.7499999999999994E-2</v>
      </c>
      <c r="AA266" s="420">
        <v>7.4999999999999997E-2</v>
      </c>
      <c r="AB266" s="420">
        <v>4.6249999999999999E-2</v>
      </c>
      <c r="AC266" s="420">
        <v>1.4999999999999999E-2</v>
      </c>
      <c r="AD266" s="420">
        <v>0</v>
      </c>
      <c r="AE266" s="417">
        <f t="shared" si="191"/>
        <v>4.28</v>
      </c>
      <c r="AF266" s="710">
        <f t="shared" si="168"/>
        <v>13.333333333333353</v>
      </c>
      <c r="AG266" s="710">
        <f t="shared" si="169"/>
        <v>11.111111111111093</v>
      </c>
      <c r="AH266" s="710">
        <f t="shared" si="170"/>
        <v>8.0000000000000071</v>
      </c>
      <c r="AI266" s="710">
        <f t="shared" si="171"/>
        <v>8.6956521739130377</v>
      </c>
      <c r="AJ266" s="710">
        <f t="shared" si="172"/>
        <v>9.5238095238095344</v>
      </c>
      <c r="AK266" s="710">
        <f t="shared" si="173"/>
        <v>6.3291139240506222</v>
      </c>
      <c r="AL266" s="710">
        <f t="shared" si="174"/>
        <v>2.5974025974025983</v>
      </c>
      <c r="AM266" s="710">
        <f t="shared" si="175"/>
        <v>2.6666666666666616</v>
      </c>
      <c r="AN266" s="710">
        <f t="shared" si="176"/>
        <v>2.7397260273972712</v>
      </c>
      <c r="AO266" s="710">
        <f t="shared" si="178"/>
        <v>2.8169014084507005</v>
      </c>
      <c r="AP266" s="710">
        <f t="shared" si="177"/>
        <v>1.4285714285714235</v>
      </c>
      <c r="AQ266" s="710">
        <f t="shared" si="192"/>
        <v>0</v>
      </c>
      <c r="AR266" s="710">
        <f t="shared" si="193"/>
        <v>0</v>
      </c>
      <c r="AS266" s="710">
        <f t="shared" si="194"/>
        <v>0.7194244604316502</v>
      </c>
      <c r="AT266" s="710">
        <f t="shared" si="180"/>
        <v>2.2058823529411686</v>
      </c>
      <c r="AU266" s="710">
        <f t="shared" si="181"/>
        <v>4.6153846153846212</v>
      </c>
      <c r="AV266" s="710">
        <f t="shared" si="182"/>
        <v>1.5625</v>
      </c>
      <c r="AW266" s="710">
        <f t="shared" si="183"/>
        <v>39.130434782608688</v>
      </c>
      <c r="AX266" s="710">
        <f t="shared" si="184"/>
        <v>4.5454545454545414</v>
      </c>
      <c r="AY266" s="710">
        <f t="shared" si="185"/>
        <v>7.3170731707317138</v>
      </c>
      <c r="AZ266" s="710">
        <f t="shared" si="186"/>
        <v>17.142857142857149</v>
      </c>
      <c r="BA266" s="710">
        <f t="shared" si="187"/>
        <v>16.666666666666675</v>
      </c>
      <c r="BB266" s="710">
        <f t="shared" si="188"/>
        <v>62.162162162162147</v>
      </c>
      <c r="BC266" s="710">
        <f t="shared" si="189"/>
        <v>208.33333333333334</v>
      </c>
      <c r="BD266" s="710" t="str">
        <f t="shared" si="179"/>
        <v>n/a</v>
      </c>
      <c r="BE266" s="710">
        <f t="shared" si="195"/>
        <v>18.068477559469915</v>
      </c>
      <c r="BF266" s="175">
        <f t="shared" si="190"/>
        <v>42.855042673258325</v>
      </c>
    </row>
    <row r="267" spans="1:58" ht="11.25" customHeight="1" x14ac:dyDescent="0.25">
      <c r="A267" s="73" t="s">
        <v>238</v>
      </c>
      <c r="B267" s="17" t="s">
        <v>239</v>
      </c>
      <c r="C267" s="414">
        <v>5.58</v>
      </c>
      <c r="D267" s="414">
        <v>5.22</v>
      </c>
      <c r="E267" s="414">
        <v>4.97</v>
      </c>
      <c r="F267" s="414">
        <v>4.67</v>
      </c>
      <c r="G267" s="414">
        <v>4.32</v>
      </c>
      <c r="H267" s="414">
        <v>3.99</v>
      </c>
      <c r="I267" s="351">
        <v>3.63</v>
      </c>
      <c r="J267" s="351">
        <v>3.2800000000000002</v>
      </c>
      <c r="K267" s="414">
        <v>2.97</v>
      </c>
      <c r="L267" s="414">
        <v>2.69</v>
      </c>
      <c r="M267" s="414">
        <v>2.42</v>
      </c>
      <c r="N267" s="414">
        <v>2.19</v>
      </c>
      <c r="O267" s="604" t="s">
        <v>89</v>
      </c>
      <c r="P267" s="414">
        <v>2</v>
      </c>
      <c r="Q267" s="350">
        <v>1.83</v>
      </c>
      <c r="R267" s="604"/>
      <c r="S267" s="357">
        <v>1.64</v>
      </c>
      <c r="T267" s="357">
        <v>1.49</v>
      </c>
      <c r="U267" s="420">
        <v>1.34</v>
      </c>
      <c r="V267" s="420">
        <v>1.1000000000000001</v>
      </c>
      <c r="W267" s="420">
        <v>0.89</v>
      </c>
      <c r="X267" s="420">
        <v>0.78</v>
      </c>
      <c r="Y267" s="420">
        <v>0.7</v>
      </c>
      <c r="Z267" s="420">
        <v>0.63</v>
      </c>
      <c r="AA267" s="420">
        <v>0.59</v>
      </c>
      <c r="AB267" s="420">
        <v>0.55000000000000004</v>
      </c>
      <c r="AC267" s="420">
        <v>0.51</v>
      </c>
      <c r="AD267" s="420">
        <v>0.47</v>
      </c>
      <c r="AE267" s="417">
        <f t="shared" si="191"/>
        <v>60.45000000000001</v>
      </c>
      <c r="AF267" s="710">
        <f t="shared" si="168"/>
        <v>6.8965517241379448</v>
      </c>
      <c r="AG267" s="710">
        <f t="shared" si="169"/>
        <v>5.0301810865191143</v>
      </c>
      <c r="AH267" s="710">
        <f t="shared" si="170"/>
        <v>6.4239828693790191</v>
      </c>
      <c r="AI267" s="710">
        <f t="shared" si="171"/>
        <v>8.101851851851837</v>
      </c>
      <c r="AJ267" s="710">
        <f t="shared" si="172"/>
        <v>8.2706766917293173</v>
      </c>
      <c r="AK267" s="710">
        <f t="shared" si="173"/>
        <v>9.9173553719008378</v>
      </c>
      <c r="AL267" s="710">
        <f t="shared" si="174"/>
        <v>10.670731707317071</v>
      </c>
      <c r="AM267" s="710">
        <f t="shared" si="175"/>
        <v>10.437710437710447</v>
      </c>
      <c r="AN267" s="710">
        <f t="shared" si="176"/>
        <v>10.408921933085512</v>
      </c>
      <c r="AO267" s="710">
        <f t="shared" si="178"/>
        <v>11.157024793388427</v>
      </c>
      <c r="AP267" s="710">
        <f t="shared" si="177"/>
        <v>10.502283105022837</v>
      </c>
      <c r="AQ267" s="710">
        <f t="shared" si="192"/>
        <v>9.4999999999999964</v>
      </c>
      <c r="AR267" s="710">
        <f t="shared" si="193"/>
        <v>9.2896174863387859</v>
      </c>
      <c r="AS267" s="710">
        <f t="shared" si="194"/>
        <v>11.585365853658548</v>
      </c>
      <c r="AT267" s="710">
        <f t="shared" si="180"/>
        <v>10.067114093959727</v>
      </c>
      <c r="AU267" s="710">
        <f t="shared" si="181"/>
        <v>11.194029850746269</v>
      </c>
      <c r="AV267" s="710">
        <f t="shared" si="182"/>
        <v>21.818181818181827</v>
      </c>
      <c r="AW267" s="710">
        <f t="shared" si="183"/>
        <v>23.59550561797754</v>
      </c>
      <c r="AX267" s="710">
        <f t="shared" si="184"/>
        <v>14.102564102564097</v>
      </c>
      <c r="AY267" s="710">
        <f t="shared" si="185"/>
        <v>11.428571428571432</v>
      </c>
      <c r="AZ267" s="710">
        <f t="shared" si="186"/>
        <v>11.111111111111093</v>
      </c>
      <c r="BA267" s="710">
        <f t="shared" si="187"/>
        <v>6.7796610169491567</v>
      </c>
      <c r="BB267" s="710">
        <f t="shared" si="188"/>
        <v>7.2727272727272529</v>
      </c>
      <c r="BC267" s="710">
        <f t="shared" si="189"/>
        <v>7.8431372549019773</v>
      </c>
      <c r="BD267" s="710">
        <f t="shared" si="179"/>
        <v>8.5106382978723527</v>
      </c>
      <c r="BE267" s="710">
        <f t="shared" si="195"/>
        <v>10.476619871104097</v>
      </c>
      <c r="BF267" s="175">
        <f t="shared" si="190"/>
        <v>4.2053040503440418</v>
      </c>
    </row>
    <row r="268" spans="1:58" ht="11.25" customHeight="1" x14ac:dyDescent="0.25">
      <c r="A268" s="73" t="s">
        <v>1175</v>
      </c>
      <c r="B268" s="17" t="s">
        <v>1176</v>
      </c>
      <c r="C268" s="414">
        <v>0.63</v>
      </c>
      <c r="D268" s="414">
        <v>0.5</v>
      </c>
      <c r="E268" s="414">
        <v>0.37</v>
      </c>
      <c r="F268" s="414">
        <v>0.33</v>
      </c>
      <c r="G268" s="414">
        <v>0.30499999999999999</v>
      </c>
      <c r="H268" s="414">
        <v>0.29249999999999998</v>
      </c>
      <c r="I268" s="351">
        <v>0.28199999999999997</v>
      </c>
      <c r="J268" s="351">
        <v>0.25</v>
      </c>
      <c r="K268" s="414">
        <v>0.21</v>
      </c>
      <c r="L268" s="414">
        <v>0.17</v>
      </c>
      <c r="M268" s="414">
        <v>0.13</v>
      </c>
      <c r="N268" s="414">
        <v>0.105</v>
      </c>
      <c r="O268" s="604"/>
      <c r="P268" s="414">
        <v>8.5000000000000006E-2</v>
      </c>
      <c r="Q268" s="350">
        <v>0.02</v>
      </c>
      <c r="R268" s="604"/>
      <c r="S268" s="415">
        <v>0</v>
      </c>
      <c r="T268" s="415">
        <v>0</v>
      </c>
      <c r="U268" s="416">
        <v>0</v>
      </c>
      <c r="V268" s="416">
        <v>0</v>
      </c>
      <c r="W268" s="416">
        <v>0</v>
      </c>
      <c r="X268" s="416">
        <v>0</v>
      </c>
      <c r="Y268" s="416">
        <v>0</v>
      </c>
      <c r="Z268" s="416">
        <v>0</v>
      </c>
      <c r="AA268" s="416">
        <v>0</v>
      </c>
      <c r="AB268" s="416">
        <v>0</v>
      </c>
      <c r="AC268" s="416">
        <v>0</v>
      </c>
      <c r="AD268" s="416">
        <v>0</v>
      </c>
      <c r="AE268" s="417">
        <f t="shared" si="191"/>
        <v>3.6795</v>
      </c>
      <c r="AF268" s="710">
        <f t="shared" si="168"/>
        <v>26</v>
      </c>
      <c r="AG268" s="710">
        <f t="shared" si="169"/>
        <v>35.13513513513513</v>
      </c>
      <c r="AH268" s="710">
        <f t="shared" si="170"/>
        <v>12.12121212121211</v>
      </c>
      <c r="AI268" s="710">
        <f t="shared" si="171"/>
        <v>8.196721311475418</v>
      </c>
      <c r="AJ268" s="710">
        <f t="shared" si="172"/>
        <v>4.2735042735042805</v>
      </c>
      <c r="AK268" s="710">
        <f t="shared" si="173"/>
        <v>3.7234042553191626</v>
      </c>
      <c r="AL268" s="710">
        <f t="shared" si="174"/>
        <v>12.79999999999999</v>
      </c>
      <c r="AM268" s="710">
        <f t="shared" si="175"/>
        <v>19.047619047619047</v>
      </c>
      <c r="AN268" s="710">
        <f t="shared" si="176"/>
        <v>23.529411764705866</v>
      </c>
      <c r="AO268" s="710">
        <f t="shared" si="178"/>
        <v>30.76923076923077</v>
      </c>
      <c r="AP268" s="710">
        <f t="shared" si="177"/>
        <v>23.809523809523814</v>
      </c>
      <c r="AQ268" s="710">
        <f t="shared" si="192"/>
        <v>23.529411764705866</v>
      </c>
      <c r="AR268" s="710">
        <f t="shared" si="193"/>
        <v>325</v>
      </c>
      <c r="AS268" s="710" t="str">
        <f t="shared" si="194"/>
        <v>n/a</v>
      </c>
      <c r="AT268" s="710" t="str">
        <f t="shared" si="180"/>
        <v>n/a</v>
      </c>
      <c r="AU268" s="710" t="str">
        <f t="shared" si="181"/>
        <v>n/a</v>
      </c>
      <c r="AV268" s="710" t="str">
        <f t="shared" si="182"/>
        <v>n/a</v>
      </c>
      <c r="AW268" s="710" t="str">
        <f t="shared" si="183"/>
        <v>n/a</v>
      </c>
      <c r="AX268" s="710" t="str">
        <f t="shared" si="184"/>
        <v>n/a</v>
      </c>
      <c r="AY268" s="710" t="str">
        <f t="shared" si="185"/>
        <v>n/a</v>
      </c>
      <c r="AZ268" s="710" t="str">
        <f t="shared" si="186"/>
        <v>n/a</v>
      </c>
      <c r="BA268" s="710" t="str">
        <f t="shared" si="187"/>
        <v>n/a</v>
      </c>
      <c r="BB268" s="710" t="str">
        <f t="shared" si="188"/>
        <v>n/a</v>
      </c>
      <c r="BC268" s="710" t="str">
        <f t="shared" si="189"/>
        <v>n/a</v>
      </c>
      <c r="BD268" s="710" t="str">
        <f t="shared" si="179"/>
        <v>n/a</v>
      </c>
      <c r="BE268" s="710">
        <f t="shared" si="195"/>
        <v>42.148859557879341</v>
      </c>
      <c r="BF268" s="175">
        <f t="shared" si="190"/>
        <v>85.554285315271116</v>
      </c>
    </row>
    <row r="269" spans="1:58" ht="11.25" customHeight="1" x14ac:dyDescent="0.25">
      <c r="A269" s="707" t="s">
        <v>4892</v>
      </c>
      <c r="B269" s="28" t="s">
        <v>4888</v>
      </c>
      <c r="C269" s="414">
        <v>5.5E-2</v>
      </c>
      <c r="D269" s="414">
        <v>5.1000000000000004E-2</v>
      </c>
      <c r="E269" s="414">
        <v>4.7E-2</v>
      </c>
      <c r="F269" s="414">
        <v>4.3000000000000003E-2</v>
      </c>
      <c r="G269" s="414">
        <v>0.03</v>
      </c>
      <c r="H269" s="380">
        <v>0</v>
      </c>
      <c r="I269" s="367">
        <v>0</v>
      </c>
      <c r="J269" s="387">
        <v>0</v>
      </c>
      <c r="K269" s="380">
        <v>0</v>
      </c>
      <c r="L269" s="380">
        <v>0</v>
      </c>
      <c r="M269" s="380">
        <v>0</v>
      </c>
      <c r="N269" s="380">
        <v>0</v>
      </c>
      <c r="O269" s="749"/>
      <c r="P269" s="367">
        <v>0</v>
      </c>
      <c r="Q269" s="383">
        <v>0</v>
      </c>
      <c r="R269" s="749"/>
      <c r="S269" s="672">
        <v>0</v>
      </c>
      <c r="T269" s="384">
        <v>0</v>
      </c>
      <c r="U269" s="393">
        <v>0</v>
      </c>
      <c r="V269" s="393">
        <v>0</v>
      </c>
      <c r="W269" s="381">
        <v>0</v>
      </c>
      <c r="X269" s="381">
        <v>0</v>
      </c>
      <c r="Y269" s="381">
        <v>0</v>
      </c>
      <c r="Z269" s="381">
        <v>0</v>
      </c>
      <c r="AA269" s="381">
        <v>0</v>
      </c>
      <c r="AB269" s="381">
        <v>0</v>
      </c>
      <c r="AC269" s="381">
        <v>0</v>
      </c>
      <c r="AD269" s="381">
        <v>0</v>
      </c>
      <c r="AE269" s="417">
        <f t="shared" si="191"/>
        <v>0.22600000000000003</v>
      </c>
      <c r="AF269" s="710">
        <f t="shared" si="168"/>
        <v>7.8431372549019551</v>
      </c>
      <c r="AG269" s="710">
        <f t="shared" si="169"/>
        <v>8.5106382978723527</v>
      </c>
      <c r="AH269" s="710">
        <f t="shared" si="170"/>
        <v>9.302325581395344</v>
      </c>
      <c r="AI269" s="710">
        <f t="shared" si="171"/>
        <v>43.333333333333357</v>
      </c>
      <c r="AJ269" s="710" t="str">
        <f t="shared" si="172"/>
        <v>n/a</v>
      </c>
      <c r="AK269" s="710" t="str">
        <f t="shared" si="173"/>
        <v>n/a</v>
      </c>
      <c r="AL269" s="710" t="str">
        <f t="shared" si="174"/>
        <v>n/a</v>
      </c>
      <c r="AM269" s="710" t="str">
        <f t="shared" si="175"/>
        <v>n/a</v>
      </c>
      <c r="AN269" s="710" t="str">
        <f t="shared" si="176"/>
        <v>n/a</v>
      </c>
      <c r="AO269" s="710" t="str">
        <f t="shared" si="178"/>
        <v>n/a</v>
      </c>
      <c r="AP269" s="710" t="str">
        <f t="shared" si="177"/>
        <v>n/a</v>
      </c>
      <c r="AQ269" s="710" t="str">
        <f t="shared" si="192"/>
        <v>n/a</v>
      </c>
      <c r="AR269" s="710" t="str">
        <f t="shared" si="193"/>
        <v>n/a</v>
      </c>
      <c r="AS269" s="710" t="str">
        <f t="shared" si="194"/>
        <v>n/a</v>
      </c>
      <c r="AT269" s="710" t="str">
        <f t="shared" si="180"/>
        <v>n/a</v>
      </c>
      <c r="AU269" s="710" t="str">
        <f t="shared" si="181"/>
        <v>n/a</v>
      </c>
      <c r="AV269" s="710" t="str">
        <f t="shared" si="182"/>
        <v>n/a</v>
      </c>
      <c r="AW269" s="710" t="str">
        <f t="shared" si="183"/>
        <v>n/a</v>
      </c>
      <c r="AX269" s="710" t="str">
        <f t="shared" si="184"/>
        <v>n/a</v>
      </c>
      <c r="AY269" s="710" t="str">
        <f t="shared" si="185"/>
        <v>n/a</v>
      </c>
      <c r="AZ269" s="710" t="str">
        <f t="shared" si="186"/>
        <v>n/a</v>
      </c>
      <c r="BA269" s="710" t="str">
        <f t="shared" si="187"/>
        <v>n/a</v>
      </c>
      <c r="BB269" s="710" t="str">
        <f t="shared" si="188"/>
        <v>n/a</v>
      </c>
      <c r="BC269" s="710" t="str">
        <f t="shared" si="189"/>
        <v>n/a</v>
      </c>
      <c r="BD269" s="710" t="str">
        <f t="shared" si="179"/>
        <v>n/a</v>
      </c>
      <c r="BE269" s="710">
        <f t="shared" si="195"/>
        <v>17.247358616875751</v>
      </c>
      <c r="BF269" s="175">
        <f t="shared" si="190"/>
        <v>17.400874386076424</v>
      </c>
    </row>
    <row r="270" spans="1:58" ht="11.25" customHeight="1" x14ac:dyDescent="0.25">
      <c r="A270" s="17" t="s">
        <v>576</v>
      </c>
      <c r="B270" s="17" t="s">
        <v>577</v>
      </c>
      <c r="C270" s="414">
        <v>1.02</v>
      </c>
      <c r="D270" s="414">
        <v>0.94</v>
      </c>
      <c r="E270" s="414">
        <v>0.84</v>
      </c>
      <c r="F270" s="414">
        <v>0.75</v>
      </c>
      <c r="G270" s="414">
        <v>0.7</v>
      </c>
      <c r="H270" s="414">
        <v>0.64</v>
      </c>
      <c r="I270" s="351">
        <v>0.52800000000000002</v>
      </c>
      <c r="J270" s="419">
        <v>0.48</v>
      </c>
      <c r="K270" s="414">
        <v>0.44</v>
      </c>
      <c r="L270" s="414">
        <v>0.39999999999999997</v>
      </c>
      <c r="M270" s="414">
        <v>0.3666666666666667</v>
      </c>
      <c r="N270" s="414">
        <v>0.33333333333333331</v>
      </c>
      <c r="O270" s="604"/>
      <c r="P270" s="414">
        <v>0.3</v>
      </c>
      <c r="Q270" s="350">
        <v>0.27999999999999997</v>
      </c>
      <c r="R270" s="604"/>
      <c r="S270" s="357">
        <v>0.26666666666666666</v>
      </c>
      <c r="T270" s="357">
        <v>0.25333333333333335</v>
      </c>
      <c r="U270" s="420">
        <v>0.24666666666666667</v>
      </c>
      <c r="V270" s="420">
        <v>0.22</v>
      </c>
      <c r="W270" s="420">
        <v>0.19333333333333333</v>
      </c>
      <c r="X270" s="420">
        <v>0.17333333333333334</v>
      </c>
      <c r="Y270" s="420">
        <v>0.12444333333333334</v>
      </c>
      <c r="Z270" s="420">
        <v>7.3556666666666673E-2</v>
      </c>
      <c r="AA270" s="420">
        <v>6.4443333333333339E-2</v>
      </c>
      <c r="AB270" s="420">
        <v>5.9266666666666669E-2</v>
      </c>
      <c r="AC270" s="420">
        <v>5.5306666666666671E-2</v>
      </c>
      <c r="AD270" s="416">
        <v>4.3453333333333337E-2</v>
      </c>
      <c r="AE270" s="417">
        <f t="shared" si="191"/>
        <v>9.7918033333333341</v>
      </c>
      <c r="AF270" s="710">
        <f t="shared" si="168"/>
        <v>8.5106382978723527</v>
      </c>
      <c r="AG270" s="710">
        <f t="shared" si="169"/>
        <v>11.904761904761907</v>
      </c>
      <c r="AH270" s="710">
        <f t="shared" si="170"/>
        <v>11.999999999999989</v>
      </c>
      <c r="AI270" s="710">
        <f t="shared" si="171"/>
        <v>7.1428571428571397</v>
      </c>
      <c r="AJ270" s="710">
        <f t="shared" si="172"/>
        <v>9.375</v>
      </c>
      <c r="AK270" s="710">
        <f t="shared" si="173"/>
        <v>21.212121212121215</v>
      </c>
      <c r="AL270" s="710">
        <f t="shared" si="174"/>
        <v>10.000000000000009</v>
      </c>
      <c r="AM270" s="710">
        <f t="shared" si="175"/>
        <v>9.0909090909090828</v>
      </c>
      <c r="AN270" s="710">
        <f t="shared" si="176"/>
        <v>10.000000000000009</v>
      </c>
      <c r="AO270" s="710">
        <f t="shared" si="178"/>
        <v>9.0909090909090828</v>
      </c>
      <c r="AP270" s="710">
        <f t="shared" si="177"/>
        <v>10.000000000000009</v>
      </c>
      <c r="AQ270" s="710">
        <f t="shared" si="192"/>
        <v>11.111111111111116</v>
      </c>
      <c r="AR270" s="710">
        <f t="shared" si="193"/>
        <v>7.1428571428571397</v>
      </c>
      <c r="AS270" s="710">
        <f t="shared" si="194"/>
        <v>4.9999999999999822</v>
      </c>
      <c r="AT270" s="710">
        <f t="shared" si="180"/>
        <v>5.2631578947368363</v>
      </c>
      <c r="AU270" s="710">
        <f t="shared" si="181"/>
        <v>2.7027027027027195</v>
      </c>
      <c r="AV270" s="710">
        <f t="shared" si="182"/>
        <v>12.121212121212132</v>
      </c>
      <c r="AW270" s="710">
        <f t="shared" si="183"/>
        <v>13.793103448275868</v>
      </c>
      <c r="AX270" s="710">
        <f t="shared" si="184"/>
        <v>11.538461538461542</v>
      </c>
      <c r="AY270" s="710">
        <f t="shared" si="185"/>
        <v>39.286957919267131</v>
      </c>
      <c r="AZ270" s="710">
        <f t="shared" si="186"/>
        <v>69.180223863687857</v>
      </c>
      <c r="BA270" s="710">
        <f t="shared" si="187"/>
        <v>14.141623131433301</v>
      </c>
      <c r="BB270" s="710">
        <f t="shared" si="188"/>
        <v>8.7345331833520881</v>
      </c>
      <c r="BC270" s="710">
        <f t="shared" si="189"/>
        <v>7.1600771456123313</v>
      </c>
      <c r="BD270" s="710">
        <f t="shared" si="179"/>
        <v>27.278306228904569</v>
      </c>
      <c r="BE270" s="710">
        <f t="shared" si="195"/>
        <v>14.111260966841815</v>
      </c>
      <c r="BF270" s="175">
        <f t="shared" si="190"/>
        <v>13.753677481748991</v>
      </c>
    </row>
    <row r="271" spans="1:58" ht="11.25" customHeight="1" x14ac:dyDescent="0.25">
      <c r="A271" s="391" t="s">
        <v>3950</v>
      </c>
      <c r="B271" s="17" t="s">
        <v>3943</v>
      </c>
      <c r="C271" s="414">
        <v>6.88</v>
      </c>
      <c r="D271" s="414">
        <v>6.6</v>
      </c>
      <c r="E271" s="414">
        <v>6.32</v>
      </c>
      <c r="F271" s="414">
        <v>6.04</v>
      </c>
      <c r="G271" s="414">
        <v>5.8</v>
      </c>
      <c r="H271" s="414">
        <v>5.56</v>
      </c>
      <c r="I271" s="351">
        <v>5.32</v>
      </c>
      <c r="J271" s="351">
        <v>5.08</v>
      </c>
      <c r="K271" s="380">
        <v>4.84</v>
      </c>
      <c r="L271" s="380">
        <v>9.1</v>
      </c>
      <c r="M271" s="414">
        <v>10.199999999999999</v>
      </c>
      <c r="N271" s="414">
        <v>9.8000000000000007</v>
      </c>
      <c r="O271" s="351"/>
      <c r="P271" s="414">
        <v>9.8000000000000007</v>
      </c>
      <c r="Q271" s="350">
        <v>9.4</v>
      </c>
      <c r="R271" s="351"/>
      <c r="S271" s="373">
        <v>9</v>
      </c>
      <c r="T271" s="373">
        <v>8.6</v>
      </c>
      <c r="U271" s="420">
        <v>8.6</v>
      </c>
      <c r="V271" s="420">
        <v>8.1999999999999993</v>
      </c>
      <c r="W271" s="420">
        <v>7.8</v>
      </c>
      <c r="X271" s="420">
        <v>7.4</v>
      </c>
      <c r="Y271" s="420">
        <v>7</v>
      </c>
      <c r="Z271" s="420">
        <v>5.8</v>
      </c>
      <c r="AA271" s="420">
        <v>5.6</v>
      </c>
      <c r="AB271" s="420">
        <v>5.6</v>
      </c>
      <c r="AC271" s="420">
        <v>5.4</v>
      </c>
      <c r="AD271" s="420">
        <v>5.2</v>
      </c>
      <c r="AE271" s="417">
        <f t="shared" si="191"/>
        <v>184.94</v>
      </c>
      <c r="AF271" s="710">
        <f t="shared" si="168"/>
        <v>4.2424242424242475</v>
      </c>
      <c r="AG271" s="710">
        <f t="shared" si="169"/>
        <v>4.4303797468354222</v>
      </c>
      <c r="AH271" s="710">
        <f t="shared" si="170"/>
        <v>4.635761589403975</v>
      </c>
      <c r="AI271" s="710">
        <f t="shared" si="171"/>
        <v>4.1379310344827669</v>
      </c>
      <c r="AJ271" s="710">
        <f t="shared" si="172"/>
        <v>4.3165467625899234</v>
      </c>
      <c r="AK271" s="710">
        <f t="shared" si="173"/>
        <v>4.5112781954887105</v>
      </c>
      <c r="AL271" s="710">
        <f t="shared" si="174"/>
        <v>4.7244094488189115</v>
      </c>
      <c r="AM271" s="710">
        <f t="shared" si="175"/>
        <v>4.9586776859504189</v>
      </c>
      <c r="AN271" s="710">
        <f t="shared" si="176"/>
        <v>-46.81318681318681</v>
      </c>
      <c r="AO271" s="710">
        <f t="shared" si="178"/>
        <v>-10.784313725490192</v>
      </c>
      <c r="AP271" s="710">
        <f t="shared" si="177"/>
        <v>4.0816326530612068</v>
      </c>
      <c r="AQ271" s="710">
        <f t="shared" si="192"/>
        <v>0</v>
      </c>
      <c r="AR271" s="710">
        <f t="shared" si="193"/>
        <v>4.2553191489361764</v>
      </c>
      <c r="AS271" s="710">
        <f t="shared" si="194"/>
        <v>4.4444444444444509</v>
      </c>
      <c r="AT271" s="710">
        <f t="shared" si="180"/>
        <v>4.6511627906976827</v>
      </c>
      <c r="AU271" s="710">
        <f t="shared" si="181"/>
        <v>0</v>
      </c>
      <c r="AV271" s="710">
        <f t="shared" si="182"/>
        <v>4.8780487804878092</v>
      </c>
      <c r="AW271" s="710">
        <f t="shared" si="183"/>
        <v>5.1282051282051322</v>
      </c>
      <c r="AX271" s="710">
        <f t="shared" si="184"/>
        <v>5.4054054054053946</v>
      </c>
      <c r="AY271" s="710">
        <f t="shared" si="185"/>
        <v>5.7142857142857162</v>
      </c>
      <c r="AZ271" s="710">
        <f t="shared" si="186"/>
        <v>20.68965517241379</v>
      </c>
      <c r="BA271" s="710">
        <f t="shared" si="187"/>
        <v>3.5714285714285809</v>
      </c>
      <c r="BB271" s="710">
        <f t="shared" si="188"/>
        <v>0</v>
      </c>
      <c r="BC271" s="710">
        <f t="shared" si="189"/>
        <v>3.7037037037036979</v>
      </c>
      <c r="BD271" s="710">
        <f t="shared" si="179"/>
        <v>3.8461538461538547</v>
      </c>
      <c r="BE271" s="710">
        <f t="shared" si="195"/>
        <v>1.9491741410616346</v>
      </c>
      <c r="BF271" s="175">
        <f t="shared" si="190"/>
        <v>11.240500150828883</v>
      </c>
    </row>
    <row r="272" spans="1:58" ht="11.25" customHeight="1" x14ac:dyDescent="0.25">
      <c r="A272" s="577" t="s">
        <v>4025</v>
      </c>
      <c r="B272" s="409" t="s">
        <v>4024</v>
      </c>
      <c r="C272" s="372">
        <v>1</v>
      </c>
      <c r="D272" s="372">
        <v>0.8</v>
      </c>
      <c r="E272" s="372">
        <v>0.72</v>
      </c>
      <c r="F272" s="372">
        <v>0.64</v>
      </c>
      <c r="G272" s="372">
        <v>0.56000000000000005</v>
      </c>
      <c r="H272" s="372">
        <v>0.48</v>
      </c>
      <c r="I272" s="351">
        <v>0.44</v>
      </c>
      <c r="J272" s="351">
        <v>0.35</v>
      </c>
      <c r="K272" s="414">
        <v>0.1</v>
      </c>
      <c r="L272" s="380">
        <v>0</v>
      </c>
      <c r="M272" s="380">
        <v>0</v>
      </c>
      <c r="N272" s="380">
        <v>0</v>
      </c>
      <c r="O272" s="351"/>
      <c r="P272" s="762">
        <v>0.25</v>
      </c>
      <c r="Q272" s="418">
        <v>0</v>
      </c>
      <c r="R272" s="351"/>
      <c r="S272" s="375">
        <v>0</v>
      </c>
      <c r="T272" s="672">
        <v>0.75</v>
      </c>
      <c r="U272" s="416">
        <v>1</v>
      </c>
      <c r="V272" s="420">
        <v>1</v>
      </c>
      <c r="W272" s="381">
        <v>0</v>
      </c>
      <c r="X272" s="381">
        <v>0</v>
      </c>
      <c r="Y272" s="381">
        <v>0</v>
      </c>
      <c r="Z272" s="381">
        <v>0</v>
      </c>
      <c r="AA272" s="381">
        <v>0</v>
      </c>
      <c r="AB272" s="381">
        <v>0</v>
      </c>
      <c r="AC272" s="381">
        <v>0</v>
      </c>
      <c r="AD272" s="381">
        <v>0</v>
      </c>
      <c r="AE272" s="417">
        <f t="shared" si="191"/>
        <v>8.09</v>
      </c>
      <c r="AF272" s="710">
        <f t="shared" si="168"/>
        <v>25</v>
      </c>
      <c r="AG272" s="710">
        <f t="shared" si="169"/>
        <v>11.111111111111116</v>
      </c>
      <c r="AH272" s="710">
        <f t="shared" si="170"/>
        <v>12.5</v>
      </c>
      <c r="AI272" s="710">
        <f t="shared" si="171"/>
        <v>14.285714285714279</v>
      </c>
      <c r="AJ272" s="710">
        <f t="shared" si="172"/>
        <v>16.666666666666675</v>
      </c>
      <c r="AK272" s="710">
        <f t="shared" si="173"/>
        <v>9.0909090909090828</v>
      </c>
      <c r="AL272" s="710">
        <f t="shared" si="174"/>
        <v>25.714285714285733</v>
      </c>
      <c r="AM272" s="710">
        <f t="shared" si="175"/>
        <v>249.99999999999994</v>
      </c>
      <c r="AN272" s="710" t="str">
        <f t="shared" si="176"/>
        <v>n/a</v>
      </c>
      <c r="AO272" s="710" t="str">
        <f t="shared" si="178"/>
        <v>n/a</v>
      </c>
      <c r="AP272" s="710" t="str">
        <f t="shared" si="177"/>
        <v>n/a</v>
      </c>
      <c r="AQ272" s="710">
        <f t="shared" si="192"/>
        <v>-100</v>
      </c>
      <c r="AR272" s="710" t="str">
        <f t="shared" si="193"/>
        <v>n/a</v>
      </c>
      <c r="AS272" s="710" t="str">
        <f t="shared" si="194"/>
        <v>n/a</v>
      </c>
      <c r="AT272" s="710">
        <f t="shared" si="180"/>
        <v>-100</v>
      </c>
      <c r="AU272" s="710">
        <f t="shared" si="181"/>
        <v>-25</v>
      </c>
      <c r="AV272" s="710">
        <f t="shared" si="182"/>
        <v>0</v>
      </c>
      <c r="AW272" s="710" t="str">
        <f t="shared" si="183"/>
        <v>n/a</v>
      </c>
      <c r="AX272" s="710" t="str">
        <f t="shared" si="184"/>
        <v>n/a</v>
      </c>
      <c r="AY272" s="710" t="str">
        <f t="shared" si="185"/>
        <v>n/a</v>
      </c>
      <c r="AZ272" s="710" t="str">
        <f t="shared" si="186"/>
        <v>n/a</v>
      </c>
      <c r="BA272" s="710" t="str">
        <f t="shared" si="187"/>
        <v>n/a</v>
      </c>
      <c r="BB272" s="710" t="str">
        <f t="shared" si="188"/>
        <v>n/a</v>
      </c>
      <c r="BC272" s="710" t="str">
        <f t="shared" si="189"/>
        <v>n/a</v>
      </c>
      <c r="BD272" s="710" t="str">
        <f t="shared" si="179"/>
        <v>n/a</v>
      </c>
      <c r="BE272" s="710">
        <f t="shared" si="195"/>
        <v>11.614057239057237</v>
      </c>
      <c r="BF272" s="175">
        <f t="shared" si="190"/>
        <v>87.197163950870134</v>
      </c>
    </row>
    <row r="273" spans="1:58" ht="11.25" customHeight="1" x14ac:dyDescent="0.25">
      <c r="A273" s="8" t="s">
        <v>3418</v>
      </c>
      <c r="B273" s="409" t="s">
        <v>3419</v>
      </c>
      <c r="C273" s="372">
        <v>3.08</v>
      </c>
      <c r="D273" s="372">
        <v>3</v>
      </c>
      <c r="E273" s="372">
        <v>2.92</v>
      </c>
      <c r="F273" s="372">
        <v>2.84</v>
      </c>
      <c r="G273" s="372">
        <v>2.72</v>
      </c>
      <c r="H273" s="372">
        <v>2.52</v>
      </c>
      <c r="I273" s="351">
        <v>2.2799999999999998</v>
      </c>
      <c r="J273" s="365">
        <v>2.08</v>
      </c>
      <c r="K273" s="365">
        <v>1.84</v>
      </c>
      <c r="L273" s="365">
        <v>1.29</v>
      </c>
      <c r="M273" s="358">
        <v>0</v>
      </c>
      <c r="N273" s="358">
        <v>0</v>
      </c>
      <c r="O273" s="654"/>
      <c r="P273" s="358">
        <v>0</v>
      </c>
      <c r="Q273" s="360">
        <v>0</v>
      </c>
      <c r="R273" s="654"/>
      <c r="S273" s="377">
        <v>0</v>
      </c>
      <c r="T273" s="377">
        <v>0</v>
      </c>
      <c r="U273" s="362">
        <v>0</v>
      </c>
      <c r="V273" s="362">
        <v>0</v>
      </c>
      <c r="W273" s="362">
        <v>0</v>
      </c>
      <c r="X273" s="362">
        <v>0</v>
      </c>
      <c r="Y273" s="362">
        <v>0</v>
      </c>
      <c r="Z273" s="362">
        <v>0</v>
      </c>
      <c r="AA273" s="362">
        <v>0</v>
      </c>
      <c r="AB273" s="362">
        <v>0</v>
      </c>
      <c r="AC273" s="362">
        <v>0</v>
      </c>
      <c r="AD273" s="362">
        <v>0</v>
      </c>
      <c r="AE273" s="417">
        <f t="shared" si="191"/>
        <v>24.570000000000004</v>
      </c>
      <c r="AF273" s="710">
        <f t="shared" si="168"/>
        <v>2.6666666666666616</v>
      </c>
      <c r="AG273" s="710">
        <f t="shared" si="169"/>
        <v>2.7397260273972712</v>
      </c>
      <c r="AH273" s="710">
        <f t="shared" si="170"/>
        <v>2.8169014084507005</v>
      </c>
      <c r="AI273" s="710">
        <f t="shared" si="171"/>
        <v>4.4117647058823373</v>
      </c>
      <c r="AJ273" s="710">
        <f t="shared" si="172"/>
        <v>7.9365079365079527</v>
      </c>
      <c r="AK273" s="710">
        <f t="shared" si="173"/>
        <v>10.526315789473696</v>
      </c>
      <c r="AL273" s="710">
        <f t="shared" si="174"/>
        <v>9.6153846153846025</v>
      </c>
      <c r="AM273" s="710">
        <f t="shared" si="175"/>
        <v>13.043478260869556</v>
      </c>
      <c r="AN273" s="710">
        <f t="shared" si="176"/>
        <v>42.635658914728694</v>
      </c>
      <c r="AO273" s="710" t="str">
        <f t="shared" si="178"/>
        <v>n/a</v>
      </c>
      <c r="AP273" s="710" t="str">
        <f t="shared" si="177"/>
        <v>n/a</v>
      </c>
      <c r="AQ273" s="710" t="str">
        <f t="shared" si="192"/>
        <v>n/a</v>
      </c>
      <c r="AR273" s="710" t="str">
        <f t="shared" si="193"/>
        <v>n/a</v>
      </c>
      <c r="AS273" s="710" t="str">
        <f t="shared" si="194"/>
        <v>n/a</v>
      </c>
      <c r="AT273" s="710" t="str">
        <f t="shared" si="180"/>
        <v>n/a</v>
      </c>
      <c r="AU273" s="710" t="str">
        <f t="shared" si="181"/>
        <v>n/a</v>
      </c>
      <c r="AV273" s="710" t="str">
        <f t="shared" si="182"/>
        <v>n/a</v>
      </c>
      <c r="AW273" s="710" t="str">
        <f t="shared" si="183"/>
        <v>n/a</v>
      </c>
      <c r="AX273" s="710" t="str">
        <f t="shared" si="184"/>
        <v>n/a</v>
      </c>
      <c r="AY273" s="710" t="str">
        <f t="shared" si="185"/>
        <v>n/a</v>
      </c>
      <c r="AZ273" s="710" t="str">
        <f t="shared" si="186"/>
        <v>n/a</v>
      </c>
      <c r="BA273" s="710" t="str">
        <f t="shared" si="187"/>
        <v>n/a</v>
      </c>
      <c r="BB273" s="710" t="str">
        <f t="shared" si="188"/>
        <v>n/a</v>
      </c>
      <c r="BC273" s="710" t="str">
        <f t="shared" si="189"/>
        <v>n/a</v>
      </c>
      <c r="BD273" s="710" t="str">
        <f t="shared" si="179"/>
        <v>n/a</v>
      </c>
      <c r="BE273" s="710">
        <f t="shared" si="195"/>
        <v>10.710267147262385</v>
      </c>
      <c r="BF273" s="175">
        <f t="shared" si="190"/>
        <v>12.568841681676412</v>
      </c>
    </row>
    <row r="274" spans="1:58" ht="11.25" customHeight="1" x14ac:dyDescent="0.25">
      <c r="A274" s="577" t="s">
        <v>4963</v>
      </c>
      <c r="B274" s="409" t="s">
        <v>575</v>
      </c>
      <c r="C274" s="372">
        <v>2.38</v>
      </c>
      <c r="D274" s="372">
        <v>2.2599999999999998</v>
      </c>
      <c r="E274" s="372">
        <v>2.1</v>
      </c>
      <c r="F274" s="372">
        <v>2.04</v>
      </c>
      <c r="G274" s="372">
        <v>1.98</v>
      </c>
      <c r="H274" s="393">
        <v>1.96</v>
      </c>
      <c r="I274" s="351">
        <v>1.96</v>
      </c>
      <c r="J274" s="351">
        <v>1.94</v>
      </c>
      <c r="K274" s="414">
        <v>1.8599999999999999</v>
      </c>
      <c r="L274" s="414">
        <v>1.73</v>
      </c>
      <c r="M274" s="414">
        <v>1.6099999999999999</v>
      </c>
      <c r="N274" s="414">
        <v>1.4200000000000002</v>
      </c>
      <c r="O274" s="34"/>
      <c r="P274" s="414">
        <v>1.27</v>
      </c>
      <c r="Q274" s="350">
        <v>1.17</v>
      </c>
      <c r="R274" s="34"/>
      <c r="S274" s="373">
        <v>1.05</v>
      </c>
      <c r="T274" s="373">
        <v>0.89999999999999991</v>
      </c>
      <c r="U274" s="420">
        <v>0.82499999999999996</v>
      </c>
      <c r="V274" s="420">
        <v>0.76</v>
      </c>
      <c r="W274" s="420">
        <v>0.69000000000000006</v>
      </c>
      <c r="X274" s="420">
        <v>0.64</v>
      </c>
      <c r="Y274" s="420">
        <v>0.58499999999999996</v>
      </c>
      <c r="Z274" s="416">
        <v>0.55000000000000004</v>
      </c>
      <c r="AA274" s="381">
        <v>0.55000000000000004</v>
      </c>
      <c r="AB274" s="381">
        <v>0.55000000000000004</v>
      </c>
      <c r="AC274" s="381">
        <v>0.55000000000000004</v>
      </c>
      <c r="AD274" s="381">
        <v>0.55000000000000004</v>
      </c>
      <c r="AE274" s="417">
        <f t="shared" si="191"/>
        <v>33.880000000000003</v>
      </c>
      <c r="AF274" s="710">
        <f t="shared" si="168"/>
        <v>5.3097345132743445</v>
      </c>
      <c r="AG274" s="710">
        <f t="shared" si="169"/>
        <v>7.6190476190476142</v>
      </c>
      <c r="AH274" s="710">
        <f t="shared" si="170"/>
        <v>2.941176470588247</v>
      </c>
      <c r="AI274" s="710">
        <f t="shared" si="171"/>
        <v>3.0303030303030276</v>
      </c>
      <c r="AJ274" s="710">
        <f t="shared" si="172"/>
        <v>1.0204081632652962</v>
      </c>
      <c r="AK274" s="710">
        <f t="shared" si="173"/>
        <v>0</v>
      </c>
      <c r="AL274" s="710">
        <f t="shared" si="174"/>
        <v>1.0309278350515427</v>
      </c>
      <c r="AM274" s="710">
        <f t="shared" si="175"/>
        <v>4.3010752688172005</v>
      </c>
      <c r="AN274" s="710">
        <f t="shared" si="176"/>
        <v>7.5144508670520249</v>
      </c>
      <c r="AO274" s="710">
        <f t="shared" si="178"/>
        <v>7.453416149068337</v>
      </c>
      <c r="AP274" s="710">
        <f t="shared" si="177"/>
        <v>13.380281690140826</v>
      </c>
      <c r="AQ274" s="710">
        <f t="shared" si="192"/>
        <v>11.811023622047244</v>
      </c>
      <c r="AR274" s="710">
        <f t="shared" si="193"/>
        <v>8.5470085470085611</v>
      </c>
      <c r="AS274" s="710">
        <f t="shared" si="194"/>
        <v>11.428571428571409</v>
      </c>
      <c r="AT274" s="710">
        <f t="shared" si="180"/>
        <v>16.666666666666675</v>
      </c>
      <c r="AU274" s="710">
        <f t="shared" si="181"/>
        <v>9.0909090909090828</v>
      </c>
      <c r="AV274" s="710">
        <f t="shared" si="182"/>
        <v>8.5526315789473664</v>
      </c>
      <c r="AW274" s="710">
        <f t="shared" si="183"/>
        <v>10.144927536231885</v>
      </c>
      <c r="AX274" s="710">
        <f t="shared" si="184"/>
        <v>7.8125</v>
      </c>
      <c r="AY274" s="710">
        <f t="shared" si="185"/>
        <v>9.4017094017094127</v>
      </c>
      <c r="AZ274" s="710">
        <f t="shared" si="186"/>
        <v>6.3636363636363491</v>
      </c>
      <c r="BA274" s="710">
        <f t="shared" si="187"/>
        <v>0</v>
      </c>
      <c r="BB274" s="710">
        <f t="shared" si="188"/>
        <v>0</v>
      </c>
      <c r="BC274" s="710">
        <f t="shared" si="189"/>
        <v>0</v>
      </c>
      <c r="BD274" s="710">
        <f t="shared" si="179"/>
        <v>0</v>
      </c>
      <c r="BE274" s="710">
        <f t="shared" si="195"/>
        <v>6.1368162336934571</v>
      </c>
      <c r="BF274" s="175">
        <f t="shared" si="190"/>
        <v>4.7600582607105375</v>
      </c>
    </row>
    <row r="275" spans="1:58" ht="11.25" customHeight="1" x14ac:dyDescent="0.25">
      <c r="A275" s="95" t="s">
        <v>3746</v>
      </c>
      <c r="B275" s="409" t="s">
        <v>3745</v>
      </c>
      <c r="C275" s="372">
        <v>0.94499999999999995</v>
      </c>
      <c r="D275" s="372">
        <v>0.88249999999999995</v>
      </c>
      <c r="E275" s="372">
        <v>0.82</v>
      </c>
      <c r="F275" s="372">
        <v>0.78</v>
      </c>
      <c r="G275" s="372">
        <v>0.73499999999999999</v>
      </c>
      <c r="H275" s="372">
        <v>0.67749999999999999</v>
      </c>
      <c r="I275" s="351">
        <v>0.63</v>
      </c>
      <c r="J275" s="351">
        <v>0.59</v>
      </c>
      <c r="K275" s="414">
        <v>0.55500000000000005</v>
      </c>
      <c r="L275" s="414">
        <v>0.53166666666666673</v>
      </c>
      <c r="M275" s="414">
        <v>0.49333333333333335</v>
      </c>
      <c r="N275" s="414">
        <v>0.44</v>
      </c>
      <c r="O275" s="604"/>
      <c r="P275" s="414">
        <v>0.38</v>
      </c>
      <c r="Q275" s="350">
        <v>0.29555999999999999</v>
      </c>
      <c r="R275" s="604"/>
      <c r="S275" s="357">
        <v>0.27111111111111114</v>
      </c>
      <c r="T275" s="415">
        <v>0.24888888888888891</v>
      </c>
      <c r="U275" s="420">
        <v>0.24444444444444446</v>
      </c>
      <c r="V275" s="420">
        <v>0.23111111111111113</v>
      </c>
      <c r="W275" s="420">
        <v>0.21333333333333335</v>
      </c>
      <c r="X275" s="416">
        <v>0.19555555555555557</v>
      </c>
      <c r="Y275" s="416">
        <v>0.19555555555555557</v>
      </c>
      <c r="Z275" s="420">
        <v>0.16888888888888889</v>
      </c>
      <c r="AA275" s="416">
        <v>0.16</v>
      </c>
      <c r="AB275" s="416">
        <v>0.16</v>
      </c>
      <c r="AC275" s="416">
        <v>0.16</v>
      </c>
      <c r="AD275" s="416">
        <v>0.16</v>
      </c>
      <c r="AE275" s="417">
        <f t="shared" si="191"/>
        <v>11.164448888888892</v>
      </c>
      <c r="AF275" s="710">
        <f t="shared" si="168"/>
        <v>7.0821529745042522</v>
      </c>
      <c r="AG275" s="710">
        <f t="shared" si="169"/>
        <v>7.6219512195121908</v>
      </c>
      <c r="AH275" s="710">
        <f t="shared" si="170"/>
        <v>5.12820512820511</v>
      </c>
      <c r="AI275" s="710">
        <f t="shared" si="171"/>
        <v>6.1224489795918435</v>
      </c>
      <c r="AJ275" s="710">
        <f t="shared" si="172"/>
        <v>8.4870848708487046</v>
      </c>
      <c r="AK275" s="710">
        <f t="shared" si="173"/>
        <v>7.5396825396825351</v>
      </c>
      <c r="AL275" s="710">
        <f t="shared" si="174"/>
        <v>6.7796610169491567</v>
      </c>
      <c r="AM275" s="710">
        <f t="shared" si="175"/>
        <v>6.3063063063062863</v>
      </c>
      <c r="AN275" s="710">
        <f t="shared" si="176"/>
        <v>4.3887147335423204</v>
      </c>
      <c r="AO275" s="710">
        <f t="shared" si="178"/>
        <v>7.7702702702702853</v>
      </c>
      <c r="AP275" s="710">
        <f t="shared" si="177"/>
        <v>12.121212121212132</v>
      </c>
      <c r="AQ275" s="710">
        <f t="shared" si="192"/>
        <v>15.789473684210531</v>
      </c>
      <c r="AR275" s="710">
        <f t="shared" si="193"/>
        <v>28.569495195560979</v>
      </c>
      <c r="AS275" s="710">
        <f t="shared" si="194"/>
        <v>9.0180327868852217</v>
      </c>
      <c r="AT275" s="710">
        <f t="shared" si="180"/>
        <v>8.9285714285714199</v>
      </c>
      <c r="AU275" s="710">
        <f t="shared" si="181"/>
        <v>1.8181818181818077</v>
      </c>
      <c r="AV275" s="710">
        <f t="shared" si="182"/>
        <v>5.7692307692307709</v>
      </c>
      <c r="AW275" s="710">
        <f t="shared" si="183"/>
        <v>8.333333333333325</v>
      </c>
      <c r="AX275" s="710">
        <f t="shared" si="184"/>
        <v>9.0909090909090828</v>
      </c>
      <c r="AY275" s="710">
        <f t="shared" si="185"/>
        <v>0</v>
      </c>
      <c r="AZ275" s="710">
        <f t="shared" si="186"/>
        <v>15.789473684210531</v>
      </c>
      <c r="BA275" s="710">
        <f t="shared" si="187"/>
        <v>5.555555555555558</v>
      </c>
      <c r="BB275" s="710">
        <f t="shared" si="188"/>
        <v>0</v>
      </c>
      <c r="BC275" s="710">
        <f t="shared" si="189"/>
        <v>0</v>
      </c>
      <c r="BD275" s="710">
        <f t="shared" si="179"/>
        <v>0</v>
      </c>
      <c r="BE275" s="710">
        <f t="shared" si="195"/>
        <v>7.5203979002909618</v>
      </c>
      <c r="BF275" s="175">
        <f t="shared" si="190"/>
        <v>6.1057183159186277</v>
      </c>
    </row>
    <row r="276" spans="1:58" ht="11.25" customHeight="1" x14ac:dyDescent="0.25">
      <c r="A276" s="577" t="s">
        <v>5002</v>
      </c>
      <c r="B276" s="409" t="s">
        <v>3266</v>
      </c>
      <c r="C276" s="372">
        <v>3.04</v>
      </c>
      <c r="D276" s="372">
        <v>2.8999999999999995</v>
      </c>
      <c r="E276" s="372">
        <v>2.8049999999999997</v>
      </c>
      <c r="F276" s="372">
        <v>2.66</v>
      </c>
      <c r="G276" s="393">
        <v>2.5</v>
      </c>
      <c r="H276" s="372">
        <v>2.74</v>
      </c>
      <c r="I276" s="351">
        <v>2.57</v>
      </c>
      <c r="J276" s="366">
        <v>2.5</v>
      </c>
      <c r="K276" s="344">
        <v>2.3200000000000003</v>
      </c>
      <c r="L276" s="344">
        <v>2.1800000000000002</v>
      </c>
      <c r="M276" s="344">
        <v>2.08</v>
      </c>
      <c r="N276" s="385">
        <v>0</v>
      </c>
      <c r="O276" s="750"/>
      <c r="P276" s="385">
        <v>0</v>
      </c>
      <c r="Q276" s="712">
        <v>0</v>
      </c>
      <c r="R276" s="750"/>
      <c r="S276" s="708">
        <v>0</v>
      </c>
      <c r="T276" s="708">
        <v>0</v>
      </c>
      <c r="U276" s="386">
        <v>0</v>
      </c>
      <c r="V276" s="386">
        <v>0</v>
      </c>
      <c r="W276" s="386">
        <v>0</v>
      </c>
      <c r="X276" s="386">
        <v>0</v>
      </c>
      <c r="Y276" s="386">
        <v>0</v>
      </c>
      <c r="Z276" s="386">
        <v>0</v>
      </c>
      <c r="AA276" s="386">
        <v>0</v>
      </c>
      <c r="AB276" s="386">
        <v>0</v>
      </c>
      <c r="AC276" s="386">
        <v>0</v>
      </c>
      <c r="AD276" s="386">
        <v>0</v>
      </c>
      <c r="AE276" s="417">
        <f t="shared" si="191"/>
        <v>28.295000000000002</v>
      </c>
      <c r="AF276" s="710">
        <f t="shared" si="168"/>
        <v>4.8275862068965614</v>
      </c>
      <c r="AG276" s="710">
        <f t="shared" si="169"/>
        <v>3.3868092691621943</v>
      </c>
      <c r="AH276" s="710">
        <f t="shared" si="170"/>
        <v>5.4511278195488622</v>
      </c>
      <c r="AI276" s="710">
        <f t="shared" si="171"/>
        <v>6.4000000000000057</v>
      </c>
      <c r="AJ276" s="710">
        <f t="shared" si="172"/>
        <v>-8.7591240875912533</v>
      </c>
      <c r="AK276" s="710">
        <f t="shared" si="173"/>
        <v>6.6147859922179197</v>
      </c>
      <c r="AL276" s="710">
        <f t="shared" si="174"/>
        <v>2.8000000000000025</v>
      </c>
      <c r="AM276" s="710">
        <f t="shared" si="175"/>
        <v>7.7586206896551602</v>
      </c>
      <c r="AN276" s="710">
        <f t="shared" si="176"/>
        <v>6.4220183486238591</v>
      </c>
      <c r="AO276" s="710">
        <f t="shared" si="178"/>
        <v>4.8076923076923128</v>
      </c>
      <c r="AP276" s="710" t="str">
        <f t="shared" si="177"/>
        <v>n/a</v>
      </c>
      <c r="AQ276" s="710" t="str">
        <f t="shared" si="192"/>
        <v>n/a</v>
      </c>
      <c r="AR276" s="710" t="str">
        <f t="shared" si="193"/>
        <v>n/a</v>
      </c>
      <c r="AS276" s="710" t="str">
        <f t="shared" si="194"/>
        <v>n/a</v>
      </c>
      <c r="AT276" s="710" t="str">
        <f t="shared" si="180"/>
        <v>n/a</v>
      </c>
      <c r="AU276" s="710" t="str">
        <f t="shared" si="181"/>
        <v>n/a</v>
      </c>
      <c r="AV276" s="710" t="str">
        <f t="shared" si="182"/>
        <v>n/a</v>
      </c>
      <c r="AW276" s="710" t="str">
        <f t="shared" si="183"/>
        <v>n/a</v>
      </c>
      <c r="AX276" s="710" t="str">
        <f t="shared" si="184"/>
        <v>n/a</v>
      </c>
      <c r="AY276" s="710" t="str">
        <f t="shared" si="185"/>
        <v>n/a</v>
      </c>
      <c r="AZ276" s="710" t="str">
        <f t="shared" si="186"/>
        <v>n/a</v>
      </c>
      <c r="BA276" s="710" t="str">
        <f t="shared" si="187"/>
        <v>n/a</v>
      </c>
      <c r="BB276" s="710" t="str">
        <f t="shared" si="188"/>
        <v>n/a</v>
      </c>
      <c r="BC276" s="710" t="str">
        <f t="shared" si="189"/>
        <v>n/a</v>
      </c>
      <c r="BD276" s="710" t="str">
        <f t="shared" si="179"/>
        <v>n/a</v>
      </c>
      <c r="BE276" s="710">
        <f t="shared" si="195"/>
        <v>3.9709516546205625</v>
      </c>
      <c r="BF276" s="175">
        <f t="shared" si="190"/>
        <v>4.7215388050523535</v>
      </c>
    </row>
    <row r="277" spans="1:58" ht="11.25" customHeight="1" x14ac:dyDescent="0.25">
      <c r="A277" s="577" t="s">
        <v>4677</v>
      </c>
      <c r="B277" s="409" t="s">
        <v>4670</v>
      </c>
      <c r="C277" s="372">
        <v>0.95</v>
      </c>
      <c r="D277" s="372">
        <v>0.92</v>
      </c>
      <c r="E277" s="372">
        <v>0.86</v>
      </c>
      <c r="F277" s="372">
        <v>0.78181818181818186</v>
      </c>
      <c r="G277" s="372">
        <v>0.69090909090909081</v>
      </c>
      <c r="H277" s="372">
        <v>0.6272727272727272</v>
      </c>
      <c r="I277" s="351">
        <v>0.5181818181818183</v>
      </c>
      <c r="J277" s="351">
        <v>0.23636363636363639</v>
      </c>
      <c r="K277" s="380">
        <v>0</v>
      </c>
      <c r="L277" s="380">
        <v>0</v>
      </c>
      <c r="M277" s="380">
        <v>0</v>
      </c>
      <c r="N277" s="380">
        <v>0</v>
      </c>
      <c r="O277" s="351"/>
      <c r="P277" s="380">
        <v>0.36363636363636359</v>
      </c>
      <c r="Q277" s="350">
        <v>1.1818181818181817</v>
      </c>
      <c r="R277" s="351"/>
      <c r="S277" s="373">
        <v>1.0454545454545454</v>
      </c>
      <c r="T277" s="373">
        <v>0.60909090909090902</v>
      </c>
      <c r="U277" s="420">
        <v>0.51818181818181819</v>
      </c>
      <c r="V277" s="420">
        <v>0.45454545454545447</v>
      </c>
      <c r="W277" s="420">
        <v>0.4</v>
      </c>
      <c r="X277" s="420">
        <v>0.38181818181818178</v>
      </c>
      <c r="Y277" s="420">
        <v>0.36363636363636359</v>
      </c>
      <c r="Z277" s="420">
        <v>0.33636363636363631</v>
      </c>
      <c r="AA277" s="420">
        <v>0.29090909090909089</v>
      </c>
      <c r="AB277" s="381">
        <v>0.25454545454545463</v>
      </c>
      <c r="AC277" s="420">
        <v>0.4272727272727273</v>
      </c>
      <c r="AD277" s="420">
        <v>0.1090909090909091</v>
      </c>
      <c r="AE277" s="417">
        <f t="shared" si="191"/>
        <v>12.320909090909089</v>
      </c>
      <c r="AF277" s="710">
        <f t="shared" si="168"/>
        <v>3.2608695652173836</v>
      </c>
      <c r="AG277" s="710">
        <f t="shared" si="169"/>
        <v>6.976744186046524</v>
      </c>
      <c r="AH277" s="710">
        <f t="shared" si="170"/>
        <v>9.9999999999999858</v>
      </c>
      <c r="AI277" s="710">
        <f t="shared" si="171"/>
        <v>13.157894736842124</v>
      </c>
      <c r="AJ277" s="710">
        <f t="shared" si="172"/>
        <v>10.144927536231885</v>
      </c>
      <c r="AK277" s="710">
        <f t="shared" si="173"/>
        <v>21.052631578947324</v>
      </c>
      <c r="AL277" s="710">
        <f t="shared" si="174"/>
        <v>119.23076923076925</v>
      </c>
      <c r="AM277" s="710" t="str">
        <f t="shared" si="175"/>
        <v>n/a</v>
      </c>
      <c r="AN277" s="710" t="str">
        <f t="shared" si="176"/>
        <v>n/a</v>
      </c>
      <c r="AO277" s="710" t="str">
        <f t="shared" si="178"/>
        <v>n/a</v>
      </c>
      <c r="AP277" s="710" t="str">
        <f t="shared" si="177"/>
        <v>n/a</v>
      </c>
      <c r="AQ277" s="710">
        <f t="shared" si="192"/>
        <v>-100</v>
      </c>
      <c r="AR277" s="710">
        <f t="shared" si="193"/>
        <v>-69.230769230769226</v>
      </c>
      <c r="AS277" s="710">
        <f t="shared" si="194"/>
        <v>13.043478260869556</v>
      </c>
      <c r="AT277" s="710">
        <f t="shared" si="180"/>
        <v>71.641791044776127</v>
      </c>
      <c r="AU277" s="710">
        <f t="shared" si="181"/>
        <v>17.543859649122794</v>
      </c>
      <c r="AV277" s="710">
        <f t="shared" si="182"/>
        <v>14.000000000000012</v>
      </c>
      <c r="AW277" s="710">
        <f t="shared" si="183"/>
        <v>13.636363636363601</v>
      </c>
      <c r="AX277" s="710">
        <f t="shared" si="184"/>
        <v>4.7619047619047894</v>
      </c>
      <c r="AY277" s="710">
        <f t="shared" si="185"/>
        <v>5.0000000000000044</v>
      </c>
      <c r="AZ277" s="710">
        <f t="shared" si="186"/>
        <v>8.1081081081081141</v>
      </c>
      <c r="BA277" s="710">
        <f t="shared" si="187"/>
        <v>15.624999999999979</v>
      </c>
      <c r="BB277" s="710">
        <f t="shared" si="188"/>
        <v>14.285714285714235</v>
      </c>
      <c r="BC277" s="710">
        <f t="shared" si="189"/>
        <v>-40.425531914893597</v>
      </c>
      <c r="BD277" s="710">
        <f t="shared" si="179"/>
        <v>291.66666666666663</v>
      </c>
      <c r="BE277" s="710">
        <f t="shared" si="195"/>
        <v>21.118115338186545</v>
      </c>
      <c r="BF277" s="175">
        <f t="shared" si="190"/>
        <v>75.425360380596871</v>
      </c>
    </row>
    <row r="278" spans="1:58" ht="11.25" customHeight="1" x14ac:dyDescent="0.25">
      <c r="A278" s="577" t="s">
        <v>3986</v>
      </c>
      <c r="B278" s="409" t="s">
        <v>3983</v>
      </c>
      <c r="C278" s="372">
        <v>0.86</v>
      </c>
      <c r="D278" s="372">
        <v>0.78</v>
      </c>
      <c r="E278" s="372">
        <v>0.72</v>
      </c>
      <c r="F278" s="372">
        <v>0.66</v>
      </c>
      <c r="G278" s="372">
        <v>0.62</v>
      </c>
      <c r="H278" s="372">
        <v>0.56000000000000005</v>
      </c>
      <c r="I278" s="351">
        <v>0.52</v>
      </c>
      <c r="J278" s="366">
        <v>0.48</v>
      </c>
      <c r="K278" s="385">
        <v>0</v>
      </c>
      <c r="L278" s="385">
        <v>0</v>
      </c>
      <c r="M278" s="385">
        <v>0</v>
      </c>
      <c r="N278" s="385">
        <v>0</v>
      </c>
      <c r="O278" s="727"/>
      <c r="P278" s="385">
        <v>0</v>
      </c>
      <c r="Q278" s="712">
        <v>0</v>
      </c>
      <c r="R278" s="727"/>
      <c r="S278" s="708">
        <v>0</v>
      </c>
      <c r="T278" s="708">
        <v>0</v>
      </c>
      <c r="U278" s="386">
        <v>0</v>
      </c>
      <c r="V278" s="386">
        <v>0</v>
      </c>
      <c r="W278" s="386">
        <v>0</v>
      </c>
      <c r="X278" s="386">
        <v>0</v>
      </c>
      <c r="Y278" s="386">
        <v>0</v>
      </c>
      <c r="Z278" s="386">
        <v>0</v>
      </c>
      <c r="AA278" s="386">
        <v>0</v>
      </c>
      <c r="AB278" s="386">
        <v>0</v>
      </c>
      <c r="AC278" s="386">
        <v>0</v>
      </c>
      <c r="AD278" s="386">
        <v>0</v>
      </c>
      <c r="AE278" s="417">
        <f t="shared" si="191"/>
        <v>5.2000000000000011</v>
      </c>
      <c r="AF278" s="710">
        <f t="shared" si="168"/>
        <v>10.256410256410241</v>
      </c>
      <c r="AG278" s="710">
        <f t="shared" si="169"/>
        <v>8.3333333333333481</v>
      </c>
      <c r="AH278" s="710">
        <f t="shared" si="170"/>
        <v>9.0909090909090828</v>
      </c>
      <c r="AI278" s="710">
        <f t="shared" si="171"/>
        <v>6.4516129032258229</v>
      </c>
      <c r="AJ278" s="710">
        <f t="shared" si="172"/>
        <v>10.714285714285698</v>
      </c>
      <c r="AK278" s="710">
        <f t="shared" si="173"/>
        <v>7.6923076923077094</v>
      </c>
      <c r="AL278" s="710">
        <f t="shared" si="174"/>
        <v>8.3333333333333481</v>
      </c>
      <c r="AM278" s="710" t="str">
        <f t="shared" si="175"/>
        <v>n/a</v>
      </c>
      <c r="AN278" s="710" t="str">
        <f t="shared" si="176"/>
        <v>n/a</v>
      </c>
      <c r="AO278" s="710" t="str">
        <f t="shared" si="178"/>
        <v>n/a</v>
      </c>
      <c r="AP278" s="710" t="str">
        <f t="shared" si="177"/>
        <v>n/a</v>
      </c>
      <c r="AQ278" s="710" t="str">
        <f t="shared" si="192"/>
        <v>n/a</v>
      </c>
      <c r="AR278" s="710" t="str">
        <f t="shared" si="193"/>
        <v>n/a</v>
      </c>
      <c r="AS278" s="710" t="str">
        <f t="shared" si="194"/>
        <v>n/a</v>
      </c>
      <c r="AT278" s="710" t="str">
        <f t="shared" si="180"/>
        <v>n/a</v>
      </c>
      <c r="AU278" s="710" t="str">
        <f t="shared" si="181"/>
        <v>n/a</v>
      </c>
      <c r="AV278" s="710" t="str">
        <f t="shared" si="182"/>
        <v>n/a</v>
      </c>
      <c r="AW278" s="710" t="str">
        <f t="shared" si="183"/>
        <v>n/a</v>
      </c>
      <c r="AX278" s="710" t="str">
        <f t="shared" si="184"/>
        <v>n/a</v>
      </c>
      <c r="AY278" s="710" t="str">
        <f t="shared" si="185"/>
        <v>n/a</v>
      </c>
      <c r="AZ278" s="710" t="str">
        <f t="shared" si="186"/>
        <v>n/a</v>
      </c>
      <c r="BA278" s="710" t="str">
        <f t="shared" si="187"/>
        <v>n/a</v>
      </c>
      <c r="BB278" s="710" t="str">
        <f t="shared" si="188"/>
        <v>n/a</v>
      </c>
      <c r="BC278" s="710" t="str">
        <f t="shared" si="189"/>
        <v>n/a</v>
      </c>
      <c r="BD278" s="710" t="str">
        <f t="shared" si="179"/>
        <v>n/a</v>
      </c>
      <c r="BE278" s="710">
        <f t="shared" si="195"/>
        <v>8.6960274748293234</v>
      </c>
      <c r="BF278" s="175">
        <f t="shared" si="190"/>
        <v>1.4703761700387923</v>
      </c>
    </row>
    <row r="279" spans="1:58" ht="11.25" customHeight="1" x14ac:dyDescent="0.25">
      <c r="A279" s="17" t="s">
        <v>241</v>
      </c>
      <c r="B279" s="413" t="s">
        <v>242</v>
      </c>
      <c r="C279" s="414">
        <v>3.95</v>
      </c>
      <c r="D279" s="414">
        <v>3.7450000000000001</v>
      </c>
      <c r="E279" s="414">
        <v>3.5</v>
      </c>
      <c r="F279" s="414">
        <v>3.2349999999999999</v>
      </c>
      <c r="G279" s="414">
        <v>3.1324999999999998</v>
      </c>
      <c r="H279" s="414">
        <v>3.0074999999999998</v>
      </c>
      <c r="I279" s="351">
        <v>2.835</v>
      </c>
      <c r="J279" s="419">
        <v>2.6825000000000001</v>
      </c>
      <c r="K279" s="414">
        <v>2.5874999999999999</v>
      </c>
      <c r="L279" s="414">
        <v>2.42</v>
      </c>
      <c r="M279" s="414">
        <v>2.2999999999999998</v>
      </c>
      <c r="N279" s="414">
        <v>2.15</v>
      </c>
      <c r="O279" s="604"/>
      <c r="P279" s="414">
        <v>1.9350000000000001</v>
      </c>
      <c r="Q279" s="350">
        <v>1.8</v>
      </c>
      <c r="R279" s="604"/>
      <c r="S279" s="357">
        <v>1.63</v>
      </c>
      <c r="T279" s="357">
        <v>1.59</v>
      </c>
      <c r="U279" s="420">
        <v>1.5349999999999999</v>
      </c>
      <c r="V279" s="420">
        <v>1.4325000000000001</v>
      </c>
      <c r="W279" s="420">
        <v>1.325</v>
      </c>
      <c r="X279" s="420">
        <v>1.2375</v>
      </c>
      <c r="Y279" s="420">
        <v>1.1950000000000001</v>
      </c>
      <c r="Z279" s="420">
        <v>1.175</v>
      </c>
      <c r="AA279" s="420">
        <v>1.155</v>
      </c>
      <c r="AB279" s="420">
        <v>1.1299999999999999</v>
      </c>
      <c r="AC279" s="420">
        <v>1.085</v>
      </c>
      <c r="AD279" s="420">
        <v>1.03</v>
      </c>
      <c r="AE279" s="417">
        <f t="shared" si="191"/>
        <v>54.8</v>
      </c>
      <c r="AF279" s="710">
        <f t="shared" si="168"/>
        <v>5.4739652870493982</v>
      </c>
      <c r="AG279" s="710">
        <f t="shared" si="169"/>
        <v>7.0000000000000062</v>
      </c>
      <c r="AH279" s="710">
        <f t="shared" si="170"/>
        <v>8.1916537867078976</v>
      </c>
      <c r="AI279" s="710">
        <f t="shared" si="171"/>
        <v>3.2721468475658488</v>
      </c>
      <c r="AJ279" s="710">
        <f t="shared" si="172"/>
        <v>4.1562759767248547</v>
      </c>
      <c r="AK279" s="710">
        <f t="shared" si="173"/>
        <v>6.0846560846560704</v>
      </c>
      <c r="AL279" s="710">
        <f t="shared" si="174"/>
        <v>5.6849953401677533</v>
      </c>
      <c r="AM279" s="710">
        <f t="shared" si="175"/>
        <v>3.6714975845410613</v>
      </c>
      <c r="AN279" s="710">
        <f t="shared" si="176"/>
        <v>6.9214876033057759</v>
      </c>
      <c r="AO279" s="710">
        <f t="shared" si="178"/>
        <v>5.2173913043478404</v>
      </c>
      <c r="AP279" s="710">
        <f t="shared" si="177"/>
        <v>6.9767441860465018</v>
      </c>
      <c r="AQ279" s="710">
        <f t="shared" si="192"/>
        <v>11.111111111111093</v>
      </c>
      <c r="AR279" s="710">
        <f t="shared" si="193"/>
        <v>7.4999999999999956</v>
      </c>
      <c r="AS279" s="710">
        <f t="shared" si="194"/>
        <v>10.429447852760742</v>
      </c>
      <c r="AT279" s="710">
        <f t="shared" si="180"/>
        <v>2.5157232704402288</v>
      </c>
      <c r="AU279" s="710">
        <f t="shared" si="181"/>
        <v>3.5830618892508159</v>
      </c>
      <c r="AV279" s="710">
        <f t="shared" si="182"/>
        <v>7.1553228621291209</v>
      </c>
      <c r="AW279" s="710">
        <f t="shared" si="183"/>
        <v>8.1132075471698215</v>
      </c>
      <c r="AX279" s="710">
        <f t="shared" si="184"/>
        <v>7.0707070707070718</v>
      </c>
      <c r="AY279" s="710">
        <f t="shared" si="185"/>
        <v>3.5564853556485421</v>
      </c>
      <c r="AZ279" s="710">
        <f t="shared" si="186"/>
        <v>1.7021276595744705</v>
      </c>
      <c r="BA279" s="710">
        <f t="shared" si="187"/>
        <v>1.7316017316017396</v>
      </c>
      <c r="BB279" s="710">
        <f t="shared" si="188"/>
        <v>2.212389380530988</v>
      </c>
      <c r="BC279" s="710">
        <f t="shared" si="189"/>
        <v>4.1474654377880116</v>
      </c>
      <c r="BD279" s="710">
        <f t="shared" si="179"/>
        <v>5.3398058252427161</v>
      </c>
      <c r="BE279" s="710">
        <f t="shared" si="195"/>
        <v>5.5527708398027356</v>
      </c>
      <c r="BF279" s="175">
        <f t="shared" si="190"/>
        <v>2.5303299684251561</v>
      </c>
    </row>
    <row r="280" spans="1:58" ht="11.25" customHeight="1" x14ac:dyDescent="0.25">
      <c r="A280" s="48" t="s">
        <v>244</v>
      </c>
      <c r="B280" s="716" t="s">
        <v>245</v>
      </c>
      <c r="C280" s="414">
        <v>0.72499999999999998</v>
      </c>
      <c r="D280" s="414">
        <v>0.70499999999999996</v>
      </c>
      <c r="E280" s="414">
        <v>0.68500000000000005</v>
      </c>
      <c r="F280" s="414">
        <v>0.63500000000000001</v>
      </c>
      <c r="G280" s="414">
        <v>0.59</v>
      </c>
      <c r="H280" s="414">
        <v>0.55000000000000004</v>
      </c>
      <c r="I280" s="351">
        <v>0.51</v>
      </c>
      <c r="J280" s="347">
        <v>0.47000000000000003</v>
      </c>
      <c r="K280" s="414">
        <v>0.43</v>
      </c>
      <c r="L280" s="414">
        <v>0.40500000000000003</v>
      </c>
      <c r="M280" s="414">
        <v>0.37</v>
      </c>
      <c r="N280" s="414">
        <v>0.33</v>
      </c>
      <c r="O280" s="604"/>
      <c r="P280" s="414">
        <v>0.31200000000000006</v>
      </c>
      <c r="Q280" s="350">
        <v>0.28320000000000001</v>
      </c>
      <c r="R280" s="604"/>
      <c r="S280" s="415">
        <v>0.26880000000000004</v>
      </c>
      <c r="T280" s="357">
        <v>0.25920000000000004</v>
      </c>
      <c r="U280" s="420">
        <v>0.25600000000000001</v>
      </c>
      <c r="V280" s="420">
        <v>0.19865600000000003</v>
      </c>
      <c r="W280" s="420">
        <v>0.18677760000000002</v>
      </c>
      <c r="X280" s="416">
        <v>0.18350080000000002</v>
      </c>
      <c r="Y280" s="420">
        <v>0.18087936000000002</v>
      </c>
      <c r="Z280" s="416">
        <v>0.17825792000000001</v>
      </c>
      <c r="AA280" s="420">
        <v>0.17039360000000001</v>
      </c>
      <c r="AB280" s="416">
        <v>0.16777216</v>
      </c>
      <c r="AC280" s="420">
        <v>0.16252928000000003</v>
      </c>
      <c r="AD280" s="416">
        <v>0.15728640000000002</v>
      </c>
      <c r="AE280" s="417">
        <f t="shared" si="191"/>
        <v>9.3702531199999992</v>
      </c>
      <c r="AF280" s="710">
        <f t="shared" si="168"/>
        <v>2.8368794326241176</v>
      </c>
      <c r="AG280" s="710">
        <f t="shared" si="169"/>
        <v>2.9197080291970767</v>
      </c>
      <c r="AH280" s="710">
        <f t="shared" si="170"/>
        <v>7.8740157480315043</v>
      </c>
      <c r="AI280" s="710">
        <f t="shared" si="171"/>
        <v>7.6271186440677985</v>
      </c>
      <c r="AJ280" s="710">
        <f t="shared" si="172"/>
        <v>7.2727272727272529</v>
      </c>
      <c r="AK280" s="710">
        <f t="shared" si="173"/>
        <v>7.8431372549019773</v>
      </c>
      <c r="AL280" s="710">
        <f t="shared" si="174"/>
        <v>8.5106382978723296</v>
      </c>
      <c r="AM280" s="710">
        <f t="shared" si="175"/>
        <v>9.3023255813953654</v>
      </c>
      <c r="AN280" s="710">
        <f t="shared" si="176"/>
        <v>6.1728395061728225</v>
      </c>
      <c r="AO280" s="710">
        <f t="shared" si="178"/>
        <v>9.4594594594594739</v>
      </c>
      <c r="AP280" s="710">
        <f t="shared" si="177"/>
        <v>12.12121212121211</v>
      </c>
      <c r="AQ280" s="710">
        <f t="shared" si="192"/>
        <v>5.7692307692307487</v>
      </c>
      <c r="AR280" s="710">
        <f t="shared" si="193"/>
        <v>10.169491525423746</v>
      </c>
      <c r="AS280" s="710">
        <f t="shared" si="194"/>
        <v>5.3571428571428381</v>
      </c>
      <c r="AT280" s="710">
        <f t="shared" si="180"/>
        <v>3.7037037037036979</v>
      </c>
      <c r="AU280" s="710">
        <f t="shared" si="181"/>
        <v>1.2500000000000178</v>
      </c>
      <c r="AV280" s="710">
        <f t="shared" si="182"/>
        <v>28.865979381443285</v>
      </c>
      <c r="AW280" s="710">
        <f t="shared" si="183"/>
        <v>6.3596491228070207</v>
      </c>
      <c r="AX280" s="710">
        <f t="shared" si="184"/>
        <v>1.7857142857142794</v>
      </c>
      <c r="AY280" s="710">
        <f t="shared" si="185"/>
        <v>1.449275362318847</v>
      </c>
      <c r="AZ280" s="710">
        <f t="shared" si="186"/>
        <v>1.4705882352941124</v>
      </c>
      <c r="BA280" s="710">
        <f t="shared" si="187"/>
        <v>4.6153846153846212</v>
      </c>
      <c r="BB280" s="710">
        <f t="shared" si="188"/>
        <v>1.5625</v>
      </c>
      <c r="BC280" s="710">
        <f t="shared" si="189"/>
        <v>3.2258064516128782</v>
      </c>
      <c r="BD280" s="710">
        <f t="shared" si="179"/>
        <v>3.3333333333333437</v>
      </c>
      <c r="BE280" s="710">
        <f t="shared" si="195"/>
        <v>6.4343144396428489</v>
      </c>
      <c r="BF280" s="175">
        <f t="shared" si="190"/>
        <v>5.6150823219068755</v>
      </c>
    </row>
    <row r="281" spans="1:58" ht="11.25" customHeight="1" x14ac:dyDescent="0.25">
      <c r="A281" s="391" t="s">
        <v>2173</v>
      </c>
      <c r="B281" s="17" t="s">
        <v>2174</v>
      </c>
      <c r="C281" s="414">
        <v>2.98</v>
      </c>
      <c r="D281" s="414">
        <v>2.92</v>
      </c>
      <c r="E281" s="414">
        <v>2.86</v>
      </c>
      <c r="F281" s="414">
        <v>2.62</v>
      </c>
      <c r="G281" s="414">
        <v>2.4</v>
      </c>
      <c r="H281" s="414">
        <v>2.2799999999999998</v>
      </c>
      <c r="I281" s="351">
        <v>2.1</v>
      </c>
      <c r="J281" s="367">
        <v>2.04</v>
      </c>
      <c r="K281" s="414">
        <v>2.04</v>
      </c>
      <c r="L281" s="414">
        <v>2.0099999999999998</v>
      </c>
      <c r="M281" s="414">
        <v>1.89</v>
      </c>
      <c r="N281" s="414">
        <v>1.8</v>
      </c>
      <c r="O281" s="351"/>
      <c r="P281" s="414">
        <v>1.75</v>
      </c>
      <c r="Q281" s="350">
        <v>1.6</v>
      </c>
      <c r="R281" s="351"/>
      <c r="S281" s="373">
        <v>1.5</v>
      </c>
      <c r="T281" s="672">
        <v>0.75</v>
      </c>
      <c r="U281" s="381">
        <v>0.75</v>
      </c>
      <c r="V281" s="420">
        <v>0.75</v>
      </c>
      <c r="W281" s="420">
        <v>0.5</v>
      </c>
      <c r="X281" s="381">
        <v>0.25</v>
      </c>
      <c r="Y281" s="381">
        <v>0.25</v>
      </c>
      <c r="Z281" s="420">
        <v>0.25</v>
      </c>
      <c r="AA281" s="381">
        <v>0</v>
      </c>
      <c r="AB281" s="381">
        <v>0</v>
      </c>
      <c r="AC281" s="381">
        <v>0</v>
      </c>
      <c r="AD281" s="381">
        <v>0</v>
      </c>
      <c r="AE281" s="417">
        <f t="shared" si="191"/>
        <v>36.290000000000006</v>
      </c>
      <c r="AF281" s="710">
        <f t="shared" si="168"/>
        <v>2.0547945205479534</v>
      </c>
      <c r="AG281" s="710">
        <f t="shared" si="169"/>
        <v>2.0979020979021046</v>
      </c>
      <c r="AH281" s="710">
        <f t="shared" si="170"/>
        <v>9.1603053435114425</v>
      </c>
      <c r="AI281" s="710">
        <f t="shared" si="171"/>
        <v>9.1666666666666785</v>
      </c>
      <c r="AJ281" s="710">
        <f t="shared" si="172"/>
        <v>5.2631578947368363</v>
      </c>
      <c r="AK281" s="710">
        <f t="shared" si="173"/>
        <v>8.5714285714285623</v>
      </c>
      <c r="AL281" s="710">
        <f t="shared" si="174"/>
        <v>2.941176470588247</v>
      </c>
      <c r="AM281" s="710">
        <f t="shared" si="175"/>
        <v>0</v>
      </c>
      <c r="AN281" s="710">
        <f t="shared" si="176"/>
        <v>1.4925373134328401</v>
      </c>
      <c r="AO281" s="710">
        <f t="shared" si="178"/>
        <v>6.3492063492063489</v>
      </c>
      <c r="AP281" s="710">
        <f t="shared" si="177"/>
        <v>4.9999999999999822</v>
      </c>
      <c r="AQ281" s="710">
        <f t="shared" si="192"/>
        <v>2.8571428571428692</v>
      </c>
      <c r="AR281" s="710">
        <f t="shared" si="193"/>
        <v>9.375</v>
      </c>
      <c r="AS281" s="710">
        <f t="shared" si="194"/>
        <v>6.6666666666666652</v>
      </c>
      <c r="AT281" s="710">
        <f t="shared" si="180"/>
        <v>100</v>
      </c>
      <c r="AU281" s="710">
        <f t="shared" si="181"/>
        <v>0</v>
      </c>
      <c r="AV281" s="710">
        <f t="shared" si="182"/>
        <v>0</v>
      </c>
      <c r="AW281" s="710">
        <f t="shared" si="183"/>
        <v>50</v>
      </c>
      <c r="AX281" s="710">
        <f t="shared" si="184"/>
        <v>100</v>
      </c>
      <c r="AY281" s="710">
        <f t="shared" si="185"/>
        <v>0</v>
      </c>
      <c r="AZ281" s="710">
        <f t="shared" si="186"/>
        <v>0</v>
      </c>
      <c r="BA281" s="710" t="str">
        <f t="shared" si="187"/>
        <v>n/a</v>
      </c>
      <c r="BB281" s="710" t="str">
        <f t="shared" si="188"/>
        <v>n/a</v>
      </c>
      <c r="BC281" s="710" t="str">
        <f t="shared" si="189"/>
        <v>n/a</v>
      </c>
      <c r="BD281" s="710" t="str">
        <f t="shared" si="179"/>
        <v>n/a</v>
      </c>
      <c r="BE281" s="710">
        <f t="shared" si="195"/>
        <v>15.2855230834205</v>
      </c>
      <c r="BF281" s="175">
        <f t="shared" si="190"/>
        <v>30.073102577176279</v>
      </c>
    </row>
    <row r="282" spans="1:58" ht="11.25" customHeight="1" x14ac:dyDescent="0.25">
      <c r="A282" s="73" t="s">
        <v>1171</v>
      </c>
      <c r="B282" s="17" t="s">
        <v>1172</v>
      </c>
      <c r="C282" s="414">
        <v>11.5</v>
      </c>
      <c r="D282" s="414">
        <v>10.5</v>
      </c>
      <c r="E282" s="414">
        <v>9</v>
      </c>
      <c r="F282" s="414">
        <v>6.5</v>
      </c>
      <c r="G282" s="414">
        <v>5</v>
      </c>
      <c r="H282" s="414">
        <v>4.1500000000000004</v>
      </c>
      <c r="I282" s="351">
        <v>3.15</v>
      </c>
      <c r="J282" s="351">
        <v>2.9</v>
      </c>
      <c r="K282" s="352">
        <v>2.6</v>
      </c>
      <c r="L282" s="414">
        <v>2.5499999999999998</v>
      </c>
      <c r="M282" s="414">
        <v>2.25</v>
      </c>
      <c r="N282" s="414">
        <v>2.0499999999999998</v>
      </c>
      <c r="O282" s="604"/>
      <c r="P282" s="414">
        <v>1.77</v>
      </c>
      <c r="Q282" s="418">
        <v>1.4</v>
      </c>
      <c r="R282" s="604"/>
      <c r="S282" s="415">
        <v>1.4</v>
      </c>
      <c r="T282" s="415">
        <v>1.4</v>
      </c>
      <c r="U282" s="416">
        <v>1.4</v>
      </c>
      <c r="V282" s="420">
        <v>1.4</v>
      </c>
      <c r="W282" s="420">
        <v>1.3</v>
      </c>
      <c r="X282" s="416">
        <v>1</v>
      </c>
      <c r="Y282" s="420">
        <v>1</v>
      </c>
      <c r="Z282" s="420">
        <v>0.74</v>
      </c>
      <c r="AA282" s="416">
        <v>0.48</v>
      </c>
      <c r="AB282" s="416">
        <v>0.48</v>
      </c>
      <c r="AC282" s="420">
        <v>0.48</v>
      </c>
      <c r="AD282" s="420">
        <v>0.24</v>
      </c>
      <c r="AE282" s="417">
        <f t="shared" si="191"/>
        <v>76.640000000000015</v>
      </c>
      <c r="AF282" s="710">
        <f t="shared" si="168"/>
        <v>9.5238095238095344</v>
      </c>
      <c r="AG282" s="710">
        <f t="shared" si="169"/>
        <v>16.666666666666675</v>
      </c>
      <c r="AH282" s="710">
        <f t="shared" si="170"/>
        <v>38.46153846153846</v>
      </c>
      <c r="AI282" s="710">
        <f t="shared" si="171"/>
        <v>30.000000000000004</v>
      </c>
      <c r="AJ282" s="710">
        <f t="shared" si="172"/>
        <v>20.481927710843362</v>
      </c>
      <c r="AK282" s="710">
        <f t="shared" si="173"/>
        <v>31.746031746031768</v>
      </c>
      <c r="AL282" s="710">
        <f t="shared" si="174"/>
        <v>8.6206896551724199</v>
      </c>
      <c r="AM282" s="710">
        <f t="shared" si="175"/>
        <v>11.538461538461542</v>
      </c>
      <c r="AN282" s="710">
        <f t="shared" si="176"/>
        <v>1.9607843137255054</v>
      </c>
      <c r="AO282" s="710">
        <f t="shared" si="178"/>
        <v>13.33333333333333</v>
      </c>
      <c r="AP282" s="710">
        <f t="shared" si="177"/>
        <v>9.7560975609756184</v>
      </c>
      <c r="AQ282" s="710">
        <f t="shared" si="192"/>
        <v>15.81920903954801</v>
      </c>
      <c r="AR282" s="710">
        <f t="shared" si="193"/>
        <v>26.428571428571445</v>
      </c>
      <c r="AS282" s="710">
        <f t="shared" si="194"/>
        <v>0</v>
      </c>
      <c r="AT282" s="710">
        <f t="shared" si="180"/>
        <v>0</v>
      </c>
      <c r="AU282" s="710">
        <f t="shared" si="181"/>
        <v>0</v>
      </c>
      <c r="AV282" s="710">
        <f t="shared" si="182"/>
        <v>0</v>
      </c>
      <c r="AW282" s="710">
        <f t="shared" si="183"/>
        <v>7.6923076923076872</v>
      </c>
      <c r="AX282" s="710">
        <f t="shared" si="184"/>
        <v>30.000000000000004</v>
      </c>
      <c r="AY282" s="710">
        <f t="shared" si="185"/>
        <v>0</v>
      </c>
      <c r="AZ282" s="710">
        <f t="shared" si="186"/>
        <v>35.13513513513513</v>
      </c>
      <c r="BA282" s="710">
        <f t="shared" si="187"/>
        <v>54.166666666666671</v>
      </c>
      <c r="BB282" s="710">
        <f t="shared" si="188"/>
        <v>0</v>
      </c>
      <c r="BC282" s="710">
        <f t="shared" si="189"/>
        <v>0</v>
      </c>
      <c r="BD282" s="710">
        <f t="shared" si="179"/>
        <v>100</v>
      </c>
      <c r="BE282" s="710">
        <f t="shared" si="195"/>
        <v>18.453249218911484</v>
      </c>
      <c r="BF282" s="175">
        <f t="shared" si="190"/>
        <v>22.567196444302109</v>
      </c>
    </row>
    <row r="283" spans="1:58" ht="11.25" customHeight="1" x14ac:dyDescent="0.25">
      <c r="A283" s="73" t="s">
        <v>1165</v>
      </c>
      <c r="B283" s="17" t="s">
        <v>1166</v>
      </c>
      <c r="C283" s="414">
        <v>1.8</v>
      </c>
      <c r="D283" s="414">
        <v>1.72</v>
      </c>
      <c r="E283" s="414">
        <v>1.64</v>
      </c>
      <c r="F283" s="414">
        <v>1.56</v>
      </c>
      <c r="G283" s="414">
        <v>1.48</v>
      </c>
      <c r="H283" s="414">
        <v>1.4</v>
      </c>
      <c r="I283" s="351">
        <v>1.28</v>
      </c>
      <c r="J283" s="419">
        <v>1.1200000000000001</v>
      </c>
      <c r="K283" s="414">
        <v>1</v>
      </c>
      <c r="L283" s="414">
        <v>0.9</v>
      </c>
      <c r="M283" s="414">
        <v>0.8</v>
      </c>
      <c r="N283" s="414">
        <v>0.72499999999999998</v>
      </c>
      <c r="O283" s="604"/>
      <c r="P283" s="352">
        <v>0.5</v>
      </c>
      <c r="Q283" s="418">
        <v>1.69</v>
      </c>
      <c r="R283" s="604"/>
      <c r="S283" s="357">
        <v>1.905</v>
      </c>
      <c r="T283" s="357">
        <v>1.885</v>
      </c>
      <c r="U283" s="420">
        <v>1.865</v>
      </c>
      <c r="V283" s="420">
        <v>1.84</v>
      </c>
      <c r="W283" s="420">
        <v>1.81</v>
      </c>
      <c r="X283" s="420">
        <v>1.74</v>
      </c>
      <c r="Y283" s="420">
        <v>1.7</v>
      </c>
      <c r="Z283" s="420">
        <v>1.6625000000000001</v>
      </c>
      <c r="AA283" s="416">
        <v>1.65</v>
      </c>
      <c r="AB283" s="420">
        <v>0.86250000000000004</v>
      </c>
      <c r="AC283" s="420">
        <v>0.55000000000000004</v>
      </c>
      <c r="AD283" s="416">
        <v>0.4</v>
      </c>
      <c r="AE283" s="417">
        <f t="shared" si="191"/>
        <v>35.484999999999992</v>
      </c>
      <c r="AF283" s="710">
        <f t="shared" si="168"/>
        <v>4.6511627906976827</v>
      </c>
      <c r="AG283" s="710">
        <f t="shared" si="169"/>
        <v>4.8780487804878092</v>
      </c>
      <c r="AH283" s="710">
        <f t="shared" si="170"/>
        <v>5.12820512820511</v>
      </c>
      <c r="AI283" s="710">
        <f t="shared" si="171"/>
        <v>5.4054054054054168</v>
      </c>
      <c r="AJ283" s="710">
        <f t="shared" si="172"/>
        <v>5.7142857142857162</v>
      </c>
      <c r="AK283" s="710">
        <f t="shared" si="173"/>
        <v>9.375</v>
      </c>
      <c r="AL283" s="710">
        <f t="shared" si="174"/>
        <v>14.285714285714279</v>
      </c>
      <c r="AM283" s="710">
        <f t="shared" si="175"/>
        <v>12.000000000000011</v>
      </c>
      <c r="AN283" s="710">
        <f t="shared" si="176"/>
        <v>11.111111111111116</v>
      </c>
      <c r="AO283" s="710">
        <f t="shared" si="178"/>
        <v>12.5</v>
      </c>
      <c r="AP283" s="710">
        <f t="shared" si="177"/>
        <v>10.344827586206895</v>
      </c>
      <c r="AQ283" s="710">
        <f t="shared" si="192"/>
        <v>44.999999999999993</v>
      </c>
      <c r="AR283" s="710">
        <f t="shared" si="193"/>
        <v>-70.414201183431956</v>
      </c>
      <c r="AS283" s="710">
        <f t="shared" si="194"/>
        <v>-11.286089238845154</v>
      </c>
      <c r="AT283" s="710">
        <f t="shared" si="180"/>
        <v>1.0610079575596787</v>
      </c>
      <c r="AU283" s="710">
        <f t="shared" si="181"/>
        <v>1.072386058981234</v>
      </c>
      <c r="AV283" s="710">
        <f t="shared" si="182"/>
        <v>1.3586956521739024</v>
      </c>
      <c r="AW283" s="710">
        <f t="shared" si="183"/>
        <v>1.6574585635359185</v>
      </c>
      <c r="AX283" s="710">
        <f t="shared" si="184"/>
        <v>4.0229885057471382</v>
      </c>
      <c r="AY283" s="710">
        <f t="shared" si="185"/>
        <v>2.3529411764705799</v>
      </c>
      <c r="AZ283" s="710">
        <f t="shared" si="186"/>
        <v>2.2556390977443552</v>
      </c>
      <c r="BA283" s="710">
        <f t="shared" si="187"/>
        <v>0.75757575757577911</v>
      </c>
      <c r="BB283" s="710">
        <f t="shared" si="188"/>
        <v>91.304347826086939</v>
      </c>
      <c r="BC283" s="710">
        <f t="shared" si="189"/>
        <v>56.818181818181813</v>
      </c>
      <c r="BD283" s="710">
        <f t="shared" si="179"/>
        <v>37.5</v>
      </c>
      <c r="BE283" s="710">
        <f t="shared" si="195"/>
        <v>10.354187711755772</v>
      </c>
      <c r="BF283" s="175">
        <f t="shared" si="190"/>
        <v>27.68264339183736</v>
      </c>
    </row>
    <row r="284" spans="1:58" ht="11.25" customHeight="1" x14ac:dyDescent="0.25">
      <c r="A284" s="394" t="s">
        <v>4003</v>
      </c>
      <c r="B284" s="17" t="s">
        <v>3996</v>
      </c>
      <c r="C284" s="414">
        <v>0.30120999999999998</v>
      </c>
      <c r="D284" s="414">
        <v>0.29820999999999998</v>
      </c>
      <c r="E284" s="414">
        <v>0.29520999999999997</v>
      </c>
      <c r="F284" s="414">
        <v>0.29232000000000002</v>
      </c>
      <c r="G284" s="414">
        <v>0.28944000000000003</v>
      </c>
      <c r="H284" s="414">
        <v>0.28657099999999996</v>
      </c>
      <c r="I284" s="351">
        <v>0.28373600000000004</v>
      </c>
      <c r="J284" s="419">
        <v>0.27448499999999998</v>
      </c>
      <c r="K284" s="414">
        <v>0.25589999999999996</v>
      </c>
      <c r="L284" s="414">
        <v>0.24859999999999999</v>
      </c>
      <c r="M284" s="414">
        <v>0.18080000000000002</v>
      </c>
      <c r="N284" s="380">
        <v>0</v>
      </c>
      <c r="O284" s="367"/>
      <c r="P284" s="380">
        <v>0</v>
      </c>
      <c r="Q284" s="383">
        <v>0</v>
      </c>
      <c r="R284" s="367"/>
      <c r="S284" s="672">
        <v>0</v>
      </c>
      <c r="T284" s="672">
        <v>0</v>
      </c>
      <c r="U284" s="381">
        <v>0</v>
      </c>
      <c r="V284" s="381">
        <v>0</v>
      </c>
      <c r="W284" s="381">
        <v>0</v>
      </c>
      <c r="X284" s="381">
        <v>0</v>
      </c>
      <c r="Y284" s="381">
        <v>0</v>
      </c>
      <c r="Z284" s="381">
        <v>0</v>
      </c>
      <c r="AA284" s="381">
        <v>0</v>
      </c>
      <c r="AB284" s="381">
        <v>0</v>
      </c>
      <c r="AC284" s="381">
        <v>0</v>
      </c>
      <c r="AD284" s="381">
        <v>0</v>
      </c>
      <c r="AE284" s="417">
        <f t="shared" si="191"/>
        <v>3.0064820000000001</v>
      </c>
      <c r="AF284" s="710">
        <f t="shared" si="168"/>
        <v>1.0060024814727786</v>
      </c>
      <c r="AG284" s="710">
        <f t="shared" si="169"/>
        <v>1.0162257376105099</v>
      </c>
      <c r="AH284" s="710">
        <f t="shared" si="170"/>
        <v>0.98864258347015621</v>
      </c>
      <c r="AI284" s="710">
        <f t="shared" si="171"/>
        <v>0.99502487562188602</v>
      </c>
      <c r="AJ284" s="710">
        <f t="shared" si="172"/>
        <v>1.0011480575494502</v>
      </c>
      <c r="AK284" s="710">
        <f t="shared" si="173"/>
        <v>0.99916824089996137</v>
      </c>
      <c r="AL284" s="710">
        <f t="shared" si="174"/>
        <v>3.3703116745906314</v>
      </c>
      <c r="AM284" s="710">
        <f t="shared" si="175"/>
        <v>7.2626025791324711</v>
      </c>
      <c r="AN284" s="710">
        <f t="shared" si="176"/>
        <v>2.9364440868865582</v>
      </c>
      <c r="AO284" s="710">
        <f t="shared" si="178"/>
        <v>37.499999999999979</v>
      </c>
      <c r="AP284" s="710" t="str">
        <f t="shared" si="177"/>
        <v>n/a</v>
      </c>
      <c r="AQ284" s="710" t="str">
        <f t="shared" si="192"/>
        <v>n/a</v>
      </c>
      <c r="AR284" s="710" t="str">
        <f t="shared" si="193"/>
        <v>n/a</v>
      </c>
      <c r="AS284" s="710" t="str">
        <f t="shared" si="194"/>
        <v>n/a</v>
      </c>
      <c r="AT284" s="710" t="str">
        <f t="shared" si="180"/>
        <v>n/a</v>
      </c>
      <c r="AU284" s="710" t="str">
        <f t="shared" si="181"/>
        <v>n/a</v>
      </c>
      <c r="AV284" s="710" t="str">
        <f t="shared" si="182"/>
        <v>n/a</v>
      </c>
      <c r="AW284" s="710" t="str">
        <f t="shared" si="183"/>
        <v>n/a</v>
      </c>
      <c r="AX284" s="710" t="str">
        <f t="shared" si="184"/>
        <v>n/a</v>
      </c>
      <c r="AY284" s="710" t="str">
        <f t="shared" si="185"/>
        <v>n/a</v>
      </c>
      <c r="AZ284" s="710" t="str">
        <f t="shared" si="186"/>
        <v>n/a</v>
      </c>
      <c r="BA284" s="710" t="str">
        <f t="shared" si="187"/>
        <v>n/a</v>
      </c>
      <c r="BB284" s="710" t="str">
        <f t="shared" si="188"/>
        <v>n/a</v>
      </c>
      <c r="BC284" s="710" t="str">
        <f t="shared" si="189"/>
        <v>n/a</v>
      </c>
      <c r="BD284" s="710" t="str">
        <f t="shared" si="179"/>
        <v>n/a</v>
      </c>
      <c r="BE284" s="710">
        <f t="shared" si="195"/>
        <v>5.7075570317234376</v>
      </c>
      <c r="BF284" s="175">
        <f t="shared" si="190"/>
        <v>11.34914537745847</v>
      </c>
    </row>
    <row r="285" spans="1:58" ht="11.25" customHeight="1" x14ac:dyDescent="0.25">
      <c r="A285" s="28" t="s">
        <v>367</v>
      </c>
      <c r="B285" s="28" t="s">
        <v>368</v>
      </c>
      <c r="C285" s="414">
        <v>8.01</v>
      </c>
      <c r="D285" s="414">
        <v>7.3</v>
      </c>
      <c r="E285" s="414">
        <v>6.78</v>
      </c>
      <c r="F285" s="414">
        <v>6.39</v>
      </c>
      <c r="G285" s="414">
        <v>5.94</v>
      </c>
      <c r="H285" s="414">
        <v>5.68</v>
      </c>
      <c r="I285" s="351">
        <v>5.36</v>
      </c>
      <c r="J285" s="365">
        <v>5.0599999999999996</v>
      </c>
      <c r="K285" s="359">
        <v>4.83</v>
      </c>
      <c r="L285" s="359">
        <v>4.59</v>
      </c>
      <c r="M285" s="359">
        <v>4.17</v>
      </c>
      <c r="N285" s="359">
        <v>3.59</v>
      </c>
      <c r="O285" s="654"/>
      <c r="P285" s="359">
        <v>3.06</v>
      </c>
      <c r="Q285" s="355">
        <v>2.52</v>
      </c>
      <c r="R285" s="654"/>
      <c r="S285" s="369">
        <v>2.08</v>
      </c>
      <c r="T285" s="369">
        <v>1.78</v>
      </c>
      <c r="U285" s="361">
        <v>1.55</v>
      </c>
      <c r="V285" s="361">
        <v>1.34</v>
      </c>
      <c r="W285" s="361">
        <v>1.1100000000000001</v>
      </c>
      <c r="X285" s="361">
        <v>0.92</v>
      </c>
      <c r="Y285" s="361">
        <v>0.78500000000000003</v>
      </c>
      <c r="Z285" s="361">
        <v>0.73499999999999999</v>
      </c>
      <c r="AA285" s="361">
        <v>0.71499999999999997</v>
      </c>
      <c r="AB285" s="361">
        <v>0.69499999999999995</v>
      </c>
      <c r="AC285" s="361">
        <v>0.67</v>
      </c>
      <c r="AD285" s="361">
        <v>0.63</v>
      </c>
      <c r="AE285" s="417">
        <f t="shared" si="191"/>
        <v>86.289999999999992</v>
      </c>
      <c r="AF285" s="710">
        <f t="shared" si="168"/>
        <v>9.7260273972602729</v>
      </c>
      <c r="AG285" s="710">
        <f t="shared" si="169"/>
        <v>7.6696165191740384</v>
      </c>
      <c r="AH285" s="710">
        <f t="shared" si="170"/>
        <v>6.1032863849765251</v>
      </c>
      <c r="AI285" s="710">
        <f t="shared" si="171"/>
        <v>7.575757575757569</v>
      </c>
      <c r="AJ285" s="710">
        <f t="shared" si="172"/>
        <v>4.5774647887323994</v>
      </c>
      <c r="AK285" s="710">
        <f t="shared" si="173"/>
        <v>5.9701492537313383</v>
      </c>
      <c r="AL285" s="710">
        <f t="shared" si="174"/>
        <v>5.9288537549407216</v>
      </c>
      <c r="AM285" s="710">
        <f t="shared" si="175"/>
        <v>4.761904761904745</v>
      </c>
      <c r="AN285" s="710">
        <f t="shared" si="176"/>
        <v>5.2287581699346442</v>
      </c>
      <c r="AO285" s="710">
        <f t="shared" si="178"/>
        <v>10.07194244604317</v>
      </c>
      <c r="AP285" s="710">
        <f t="shared" si="177"/>
        <v>16.15598885793872</v>
      </c>
      <c r="AQ285" s="710">
        <f t="shared" si="192"/>
        <v>17.320261437908478</v>
      </c>
      <c r="AR285" s="710">
        <f t="shared" si="193"/>
        <v>21.42857142857142</v>
      </c>
      <c r="AS285" s="710">
        <f t="shared" si="194"/>
        <v>21.153846153846146</v>
      </c>
      <c r="AT285" s="710">
        <f t="shared" si="180"/>
        <v>16.853932584269661</v>
      </c>
      <c r="AU285" s="710">
        <f t="shared" si="181"/>
        <v>14.838709677419359</v>
      </c>
      <c r="AV285" s="710">
        <f t="shared" si="182"/>
        <v>15.671641791044767</v>
      </c>
      <c r="AW285" s="710">
        <f t="shared" si="183"/>
        <v>20.72072072072071</v>
      </c>
      <c r="AX285" s="710">
        <f t="shared" si="184"/>
        <v>20.65217391304348</v>
      </c>
      <c r="AY285" s="710">
        <f t="shared" si="185"/>
        <v>17.197452229299358</v>
      </c>
      <c r="AZ285" s="710">
        <f t="shared" si="186"/>
        <v>6.8027210884353817</v>
      </c>
      <c r="BA285" s="710">
        <f t="shared" si="187"/>
        <v>2.7972027972027913</v>
      </c>
      <c r="BB285" s="710">
        <f t="shared" si="188"/>
        <v>2.877697841726623</v>
      </c>
      <c r="BC285" s="710">
        <f t="shared" si="189"/>
        <v>3.731343283582067</v>
      </c>
      <c r="BD285" s="710">
        <f t="shared" si="179"/>
        <v>6.3492063492063489</v>
      </c>
      <c r="BE285" s="710">
        <f t="shared" si="195"/>
        <v>10.886609248266828</v>
      </c>
      <c r="BF285" s="175">
        <f t="shared" si="190"/>
        <v>6.5001953153067804</v>
      </c>
    </row>
    <row r="286" spans="1:58" ht="11.25" customHeight="1" x14ac:dyDescent="0.25">
      <c r="A286" s="731" t="s">
        <v>4941</v>
      </c>
      <c r="B286" s="48" t="s">
        <v>1186</v>
      </c>
      <c r="C286" s="414">
        <v>1.64</v>
      </c>
      <c r="D286" s="414">
        <v>1.5599999999999998</v>
      </c>
      <c r="E286" s="414">
        <v>1.4750000000000001</v>
      </c>
      <c r="F286" s="414">
        <v>1.39</v>
      </c>
      <c r="G286" s="414">
        <v>1.355</v>
      </c>
      <c r="H286" s="414">
        <v>1.3350000000000002</v>
      </c>
      <c r="I286" s="367">
        <v>1.32</v>
      </c>
      <c r="J286" s="366">
        <v>1.32</v>
      </c>
      <c r="K286" s="344">
        <v>1.2</v>
      </c>
      <c r="L286" s="344">
        <v>1.04</v>
      </c>
      <c r="M286" s="344">
        <v>0.87340146272993668</v>
      </c>
      <c r="N286" s="344">
        <v>0.19700066487724399</v>
      </c>
      <c r="O286" s="32"/>
      <c r="P286" s="385">
        <v>0</v>
      </c>
      <c r="Q286" s="712">
        <v>0</v>
      </c>
      <c r="R286" s="750"/>
      <c r="S286" s="708">
        <v>0</v>
      </c>
      <c r="T286" s="708">
        <v>0</v>
      </c>
      <c r="U286" s="386">
        <v>0</v>
      </c>
      <c r="V286" s="386">
        <v>0</v>
      </c>
      <c r="W286" s="386">
        <v>0</v>
      </c>
      <c r="X286" s="386">
        <v>0</v>
      </c>
      <c r="Y286" s="386">
        <v>0</v>
      </c>
      <c r="Z286" s="386">
        <v>0</v>
      </c>
      <c r="AA286" s="386">
        <v>0</v>
      </c>
      <c r="AB286" s="386">
        <v>0</v>
      </c>
      <c r="AC286" s="386">
        <v>0</v>
      </c>
      <c r="AD286" s="386">
        <v>0</v>
      </c>
      <c r="AE286" s="417">
        <f t="shared" si="191"/>
        <v>14.705402127607183</v>
      </c>
      <c r="AF286" s="710">
        <f t="shared" si="168"/>
        <v>5.1282051282051322</v>
      </c>
      <c r="AG286" s="710">
        <f t="shared" si="169"/>
        <v>5.7627118644067554</v>
      </c>
      <c r="AH286" s="710">
        <f t="shared" si="170"/>
        <v>6.1151079136690711</v>
      </c>
      <c r="AI286" s="710">
        <f t="shared" si="171"/>
        <v>2.5830258302582898</v>
      </c>
      <c r="AJ286" s="710">
        <f t="shared" si="172"/>
        <v>1.4981273408239515</v>
      </c>
      <c r="AK286" s="710">
        <f t="shared" si="173"/>
        <v>1.1363636363636465</v>
      </c>
      <c r="AL286" s="710">
        <f t="shared" si="174"/>
        <v>0</v>
      </c>
      <c r="AM286" s="710">
        <f t="shared" si="175"/>
        <v>10.000000000000009</v>
      </c>
      <c r="AN286" s="710">
        <f t="shared" si="176"/>
        <v>15.384615384615374</v>
      </c>
      <c r="AO286" s="710">
        <f t="shared" si="178"/>
        <v>19.074680359400432</v>
      </c>
      <c r="AP286" s="710">
        <f t="shared" si="177"/>
        <v>343.34949999999986</v>
      </c>
      <c r="AQ286" s="710" t="str">
        <f t="shared" si="192"/>
        <v>n/a</v>
      </c>
      <c r="AR286" s="710" t="str">
        <f t="shared" si="193"/>
        <v>n/a</v>
      </c>
      <c r="AS286" s="710" t="str">
        <f t="shared" si="194"/>
        <v>n/a</v>
      </c>
      <c r="AT286" s="710" t="str">
        <f t="shared" si="180"/>
        <v>n/a</v>
      </c>
      <c r="AU286" s="710" t="str">
        <f t="shared" si="181"/>
        <v>n/a</v>
      </c>
      <c r="AV286" s="710" t="str">
        <f t="shared" si="182"/>
        <v>n/a</v>
      </c>
      <c r="AW286" s="710" t="str">
        <f t="shared" si="183"/>
        <v>n/a</v>
      </c>
      <c r="AX286" s="710" t="str">
        <f t="shared" si="184"/>
        <v>n/a</v>
      </c>
      <c r="AY286" s="710" t="str">
        <f t="shared" si="185"/>
        <v>n/a</v>
      </c>
      <c r="AZ286" s="710" t="str">
        <f t="shared" si="186"/>
        <v>n/a</v>
      </c>
      <c r="BA286" s="710" t="str">
        <f t="shared" si="187"/>
        <v>n/a</v>
      </c>
      <c r="BB286" s="710" t="str">
        <f t="shared" si="188"/>
        <v>n/a</v>
      </c>
      <c r="BC286" s="710" t="str">
        <f t="shared" si="189"/>
        <v>n/a</v>
      </c>
      <c r="BD286" s="710" t="str">
        <f t="shared" si="179"/>
        <v>n/a</v>
      </c>
      <c r="BE286" s="710">
        <f t="shared" si="195"/>
        <v>37.275667041612955</v>
      </c>
      <c r="BF286" s="175">
        <f t="shared" si="190"/>
        <v>101.69183334721366</v>
      </c>
    </row>
    <row r="287" spans="1:58" ht="11.25" customHeight="1" x14ac:dyDescent="0.25">
      <c r="A287" s="707" t="s">
        <v>4704</v>
      </c>
      <c r="B287" s="28" t="s">
        <v>4702</v>
      </c>
      <c r="C287" s="414">
        <v>0.45500000000000002</v>
      </c>
      <c r="D287" s="414">
        <v>0.435</v>
      </c>
      <c r="E287" s="414">
        <v>0.41499999999999998</v>
      </c>
      <c r="F287" s="414">
        <v>0.39500000000000002</v>
      </c>
      <c r="G287" s="414">
        <v>0.37</v>
      </c>
      <c r="H287" s="414">
        <v>0.35500000000000004</v>
      </c>
      <c r="I287" s="351">
        <v>0.34</v>
      </c>
      <c r="J287" s="356">
        <v>8.5000000000000006E-2</v>
      </c>
      <c r="K287" s="380">
        <v>0</v>
      </c>
      <c r="L287" s="380">
        <v>0</v>
      </c>
      <c r="M287" s="380">
        <v>0</v>
      </c>
      <c r="N287" s="380">
        <v>0</v>
      </c>
      <c r="O287" s="367"/>
      <c r="P287" s="380">
        <v>0</v>
      </c>
      <c r="Q287" s="383">
        <v>0</v>
      </c>
      <c r="R287" s="367"/>
      <c r="S287" s="672">
        <v>0</v>
      </c>
      <c r="T287" s="672">
        <v>0</v>
      </c>
      <c r="U287" s="381">
        <v>0</v>
      </c>
      <c r="V287" s="381">
        <v>0</v>
      </c>
      <c r="W287" s="381">
        <v>0</v>
      </c>
      <c r="X287" s="381">
        <v>0</v>
      </c>
      <c r="Y287" s="381">
        <v>0</v>
      </c>
      <c r="Z287" s="381">
        <v>0</v>
      </c>
      <c r="AA287" s="381">
        <v>0</v>
      </c>
      <c r="AB287" s="381">
        <v>0</v>
      </c>
      <c r="AC287" s="381">
        <v>0</v>
      </c>
      <c r="AD287" s="381">
        <v>0</v>
      </c>
      <c r="AE287" s="417">
        <f t="shared" si="191"/>
        <v>2.8499999999999996</v>
      </c>
      <c r="AF287" s="710">
        <f t="shared" si="168"/>
        <v>4.5977011494252817</v>
      </c>
      <c r="AG287" s="710">
        <f t="shared" si="169"/>
        <v>4.8192771084337505</v>
      </c>
      <c r="AH287" s="710">
        <f t="shared" si="170"/>
        <v>5.0632911392404889</v>
      </c>
      <c r="AI287" s="710">
        <f t="shared" si="171"/>
        <v>6.7567567567567544</v>
      </c>
      <c r="AJ287" s="710">
        <f t="shared" si="172"/>
        <v>4.2253521126760507</v>
      </c>
      <c r="AK287" s="710">
        <f t="shared" si="173"/>
        <v>4.4117647058823595</v>
      </c>
      <c r="AL287" s="710">
        <f t="shared" si="174"/>
        <v>300</v>
      </c>
      <c r="AM287" s="710" t="str">
        <f t="shared" si="175"/>
        <v>n/a</v>
      </c>
      <c r="AN287" s="710" t="str">
        <f t="shared" si="176"/>
        <v>n/a</v>
      </c>
      <c r="AO287" s="710" t="str">
        <f t="shared" si="178"/>
        <v>n/a</v>
      </c>
      <c r="AP287" s="710" t="str">
        <f t="shared" si="177"/>
        <v>n/a</v>
      </c>
      <c r="AQ287" s="710" t="str">
        <f t="shared" si="192"/>
        <v>n/a</v>
      </c>
      <c r="AR287" s="710" t="str">
        <f t="shared" si="193"/>
        <v>n/a</v>
      </c>
      <c r="AS287" s="710" t="str">
        <f t="shared" si="194"/>
        <v>n/a</v>
      </c>
      <c r="AT287" s="710" t="str">
        <f t="shared" si="180"/>
        <v>n/a</v>
      </c>
      <c r="AU287" s="710" t="str">
        <f t="shared" si="181"/>
        <v>n/a</v>
      </c>
      <c r="AV287" s="710" t="str">
        <f t="shared" si="182"/>
        <v>n/a</v>
      </c>
      <c r="AW287" s="710" t="str">
        <f t="shared" si="183"/>
        <v>n/a</v>
      </c>
      <c r="AX287" s="710" t="str">
        <f t="shared" si="184"/>
        <v>n/a</v>
      </c>
      <c r="AY287" s="710" t="str">
        <f t="shared" si="185"/>
        <v>n/a</v>
      </c>
      <c r="AZ287" s="710" t="str">
        <f t="shared" si="186"/>
        <v>n/a</v>
      </c>
      <c r="BA287" s="710" t="str">
        <f t="shared" si="187"/>
        <v>n/a</v>
      </c>
      <c r="BB287" s="710" t="str">
        <f t="shared" si="188"/>
        <v>n/a</v>
      </c>
      <c r="BC287" s="710" t="str">
        <f t="shared" si="189"/>
        <v>n/a</v>
      </c>
      <c r="BD287" s="710" t="str">
        <f t="shared" si="179"/>
        <v>n/a</v>
      </c>
      <c r="BE287" s="710">
        <f t="shared" si="195"/>
        <v>47.124877567487815</v>
      </c>
      <c r="BF287" s="175">
        <f t="shared" si="190"/>
        <v>111.51060759316364</v>
      </c>
    </row>
    <row r="288" spans="1:58" ht="11.25" customHeight="1" x14ac:dyDescent="0.25">
      <c r="A288" s="73" t="s">
        <v>3272</v>
      </c>
      <c r="B288" s="17" t="s">
        <v>3273</v>
      </c>
      <c r="C288" s="414">
        <v>1.01</v>
      </c>
      <c r="D288" s="414">
        <v>1</v>
      </c>
      <c r="E288" s="414">
        <v>0.93</v>
      </c>
      <c r="F288" s="414">
        <v>0.91</v>
      </c>
      <c r="G288" s="414">
        <v>0.88</v>
      </c>
      <c r="H288" s="414">
        <v>0.84</v>
      </c>
      <c r="I288" s="351">
        <v>0.71</v>
      </c>
      <c r="J288" s="419">
        <v>0.55000000000000004</v>
      </c>
      <c r="K288" s="414">
        <v>0.41</v>
      </c>
      <c r="L288" s="414">
        <v>0.3</v>
      </c>
      <c r="M288" s="414">
        <v>7.0000000000000007E-2</v>
      </c>
      <c r="N288" s="380">
        <v>0</v>
      </c>
      <c r="O288" s="604"/>
      <c r="P288" s="352">
        <v>0</v>
      </c>
      <c r="Q288" s="418">
        <v>0</v>
      </c>
      <c r="R288" s="604"/>
      <c r="S288" s="415">
        <v>0</v>
      </c>
      <c r="T288" s="415">
        <v>0</v>
      </c>
      <c r="U288" s="381">
        <v>0</v>
      </c>
      <c r="V288" s="381">
        <v>0</v>
      </c>
      <c r="W288" s="381">
        <v>0</v>
      </c>
      <c r="X288" s="381">
        <v>0</v>
      </c>
      <c r="Y288" s="381">
        <v>0</v>
      </c>
      <c r="Z288" s="381">
        <v>0</v>
      </c>
      <c r="AA288" s="381">
        <v>0</v>
      </c>
      <c r="AB288" s="381">
        <v>0</v>
      </c>
      <c r="AC288" s="381">
        <v>0</v>
      </c>
      <c r="AD288" s="381">
        <v>0</v>
      </c>
      <c r="AE288" s="417">
        <f t="shared" si="191"/>
        <v>7.61</v>
      </c>
      <c r="AF288" s="710">
        <f t="shared" si="168"/>
        <v>1.0000000000000009</v>
      </c>
      <c r="AG288" s="710">
        <f t="shared" si="169"/>
        <v>7.5268817204301008</v>
      </c>
      <c r="AH288" s="710">
        <f t="shared" si="170"/>
        <v>2.19780219780219</v>
      </c>
      <c r="AI288" s="710">
        <f t="shared" si="171"/>
        <v>3.4090909090909172</v>
      </c>
      <c r="AJ288" s="710">
        <f t="shared" si="172"/>
        <v>4.7619047619047672</v>
      </c>
      <c r="AK288" s="710">
        <f t="shared" si="173"/>
        <v>18.309859154929576</v>
      </c>
      <c r="AL288" s="710">
        <f t="shared" si="174"/>
        <v>29.090909090909079</v>
      </c>
      <c r="AM288" s="710">
        <f t="shared" si="175"/>
        <v>34.146341463414643</v>
      </c>
      <c r="AN288" s="710">
        <f t="shared" si="176"/>
        <v>36.666666666666671</v>
      </c>
      <c r="AO288" s="710">
        <f t="shared" si="178"/>
        <v>328.57142857142856</v>
      </c>
      <c r="AP288" s="710" t="str">
        <f t="shared" si="177"/>
        <v>n/a</v>
      </c>
      <c r="AQ288" s="710" t="str">
        <f t="shared" si="192"/>
        <v>n/a</v>
      </c>
      <c r="AR288" s="710" t="str">
        <f t="shared" si="193"/>
        <v>n/a</v>
      </c>
      <c r="AS288" s="710" t="str">
        <f t="shared" si="194"/>
        <v>n/a</v>
      </c>
      <c r="AT288" s="710" t="str">
        <f t="shared" si="180"/>
        <v>n/a</v>
      </c>
      <c r="AU288" s="710" t="str">
        <f t="shared" si="181"/>
        <v>n/a</v>
      </c>
      <c r="AV288" s="710" t="str">
        <f t="shared" si="182"/>
        <v>n/a</v>
      </c>
      <c r="AW288" s="710" t="str">
        <f t="shared" si="183"/>
        <v>n/a</v>
      </c>
      <c r="AX288" s="710" t="str">
        <f t="shared" si="184"/>
        <v>n/a</v>
      </c>
      <c r="AY288" s="710" t="str">
        <f t="shared" si="185"/>
        <v>n/a</v>
      </c>
      <c r="AZ288" s="710" t="str">
        <f t="shared" si="186"/>
        <v>n/a</v>
      </c>
      <c r="BA288" s="710" t="str">
        <f t="shared" si="187"/>
        <v>n/a</v>
      </c>
      <c r="BB288" s="710" t="str">
        <f t="shared" si="188"/>
        <v>n/a</v>
      </c>
      <c r="BC288" s="710" t="str">
        <f t="shared" si="189"/>
        <v>n/a</v>
      </c>
      <c r="BD288" s="710" t="str">
        <f t="shared" si="179"/>
        <v>n/a</v>
      </c>
      <c r="BE288" s="710">
        <f t="shared" si="195"/>
        <v>46.568088453657651</v>
      </c>
      <c r="BF288" s="175">
        <f t="shared" si="190"/>
        <v>100.03446405320291</v>
      </c>
    </row>
    <row r="289" spans="1:58" ht="11.25" customHeight="1" x14ac:dyDescent="0.25">
      <c r="A289" s="48" t="s">
        <v>1208</v>
      </c>
      <c r="B289" s="48" t="s">
        <v>1209</v>
      </c>
      <c r="C289" s="414">
        <v>9</v>
      </c>
      <c r="D289" s="414">
        <v>8.36</v>
      </c>
      <c r="E289" s="414">
        <v>7.6</v>
      </c>
      <c r="F289" s="414">
        <v>6.6</v>
      </c>
      <c r="G289" s="414">
        <v>6</v>
      </c>
      <c r="H289" s="414">
        <v>5.44</v>
      </c>
      <c r="I289" s="351">
        <v>4.12</v>
      </c>
      <c r="J289" s="347">
        <v>3.56</v>
      </c>
      <c r="K289" s="414">
        <v>2.76</v>
      </c>
      <c r="L289" s="414">
        <v>2.36</v>
      </c>
      <c r="M289" s="414">
        <v>1.88</v>
      </c>
      <c r="N289" s="414">
        <v>1.56</v>
      </c>
      <c r="O289" s="604"/>
      <c r="P289" s="414">
        <v>1.1599999999999999</v>
      </c>
      <c r="Q289" s="350">
        <v>1.04</v>
      </c>
      <c r="R289" s="604"/>
      <c r="S289" s="357">
        <v>0.97199999999999998</v>
      </c>
      <c r="T289" s="357">
        <v>0.92199999999999993</v>
      </c>
      <c r="U289" s="416">
        <v>0.9</v>
      </c>
      <c r="V289" s="420">
        <v>0.9</v>
      </c>
      <c r="W289" s="420">
        <v>0.67500000000000004</v>
      </c>
      <c r="X289" s="420">
        <v>0.4</v>
      </c>
      <c r="Y289" s="420">
        <v>0.32500000000000001</v>
      </c>
      <c r="Z289" s="420">
        <v>0.26</v>
      </c>
      <c r="AA289" s="420">
        <v>0.21</v>
      </c>
      <c r="AB289" s="420">
        <v>0.17</v>
      </c>
      <c r="AC289" s="416">
        <v>0.16</v>
      </c>
      <c r="AD289" s="420">
        <v>0.11334</v>
      </c>
      <c r="AE289" s="417">
        <f t="shared" si="191"/>
        <v>67.447339999999997</v>
      </c>
      <c r="AF289" s="710">
        <f t="shared" si="168"/>
        <v>7.6555023923445153</v>
      </c>
      <c r="AG289" s="710">
        <f t="shared" si="169"/>
        <v>9.9999999999999858</v>
      </c>
      <c r="AH289" s="710">
        <f t="shared" si="170"/>
        <v>15.151515151515159</v>
      </c>
      <c r="AI289" s="710">
        <f t="shared" si="171"/>
        <v>9.9999999999999858</v>
      </c>
      <c r="AJ289" s="710">
        <f t="shared" si="172"/>
        <v>10.294117647058808</v>
      </c>
      <c r="AK289" s="710">
        <f t="shared" si="173"/>
        <v>32.038834951456316</v>
      </c>
      <c r="AL289" s="710">
        <f t="shared" si="174"/>
        <v>15.730337078651679</v>
      </c>
      <c r="AM289" s="710">
        <f t="shared" si="175"/>
        <v>28.98550724637683</v>
      </c>
      <c r="AN289" s="710">
        <f t="shared" si="176"/>
        <v>16.949152542372879</v>
      </c>
      <c r="AO289" s="710">
        <f t="shared" si="178"/>
        <v>25.531914893617014</v>
      </c>
      <c r="AP289" s="710">
        <f t="shared" si="177"/>
        <v>20.512820512820507</v>
      </c>
      <c r="AQ289" s="710">
        <f t="shared" si="192"/>
        <v>34.48275862068968</v>
      </c>
      <c r="AR289" s="710">
        <f t="shared" si="193"/>
        <v>11.538461538461519</v>
      </c>
      <c r="AS289" s="710">
        <f t="shared" si="194"/>
        <v>6.9958847736625529</v>
      </c>
      <c r="AT289" s="710">
        <f t="shared" si="180"/>
        <v>5.4229934924078238</v>
      </c>
      <c r="AU289" s="710">
        <f t="shared" si="181"/>
        <v>2.4444444444444269</v>
      </c>
      <c r="AV289" s="710">
        <f t="shared" si="182"/>
        <v>0</v>
      </c>
      <c r="AW289" s="710">
        <f t="shared" si="183"/>
        <v>33.333333333333329</v>
      </c>
      <c r="AX289" s="710">
        <f t="shared" si="184"/>
        <v>68.75</v>
      </c>
      <c r="AY289" s="710">
        <f t="shared" si="185"/>
        <v>23.076923076923084</v>
      </c>
      <c r="AZ289" s="710">
        <f t="shared" si="186"/>
        <v>25</v>
      </c>
      <c r="BA289" s="710">
        <f t="shared" si="187"/>
        <v>23.809523809523814</v>
      </c>
      <c r="BB289" s="710">
        <f t="shared" si="188"/>
        <v>23.529411764705866</v>
      </c>
      <c r="BC289" s="710">
        <f t="shared" si="189"/>
        <v>6.25</v>
      </c>
      <c r="BD289" s="710">
        <f t="shared" si="179"/>
        <v>41.168166578436562</v>
      </c>
      <c r="BE289" s="710">
        <f t="shared" si="195"/>
        <v>19.946064153952094</v>
      </c>
      <c r="BF289" s="175">
        <f t="shared" si="190"/>
        <v>14.96965516725424</v>
      </c>
    </row>
    <row r="290" spans="1:58" ht="11.25" customHeight="1" x14ac:dyDescent="0.25">
      <c r="A290" s="57" t="s">
        <v>3524</v>
      </c>
      <c r="B290" s="28" t="s">
        <v>3525</v>
      </c>
      <c r="C290" s="414">
        <v>0.21</v>
      </c>
      <c r="D290" s="414">
        <v>0.2</v>
      </c>
      <c r="E290" s="414">
        <v>0.18</v>
      </c>
      <c r="F290" s="414">
        <v>0.17</v>
      </c>
      <c r="G290" s="414">
        <v>0.16</v>
      </c>
      <c r="H290" s="414">
        <v>0.14000000000000001</v>
      </c>
      <c r="I290" s="351">
        <v>0.1048</v>
      </c>
      <c r="J290" s="365">
        <v>9.7299999999999998E-2</v>
      </c>
      <c r="K290" s="359">
        <v>8.2000000000000003E-2</v>
      </c>
      <c r="L290" s="359">
        <v>7.1599999999999997E-2</v>
      </c>
      <c r="M290" s="359">
        <v>6.1400000000000003E-2</v>
      </c>
      <c r="N290" s="359">
        <v>5.33E-2</v>
      </c>
      <c r="O290" s="654" t="s">
        <v>89</v>
      </c>
      <c r="P290" s="359">
        <v>4.4299999999999999E-2</v>
      </c>
      <c r="Q290" s="355">
        <v>3.5400000000000001E-2</v>
      </c>
      <c r="R290" s="654"/>
      <c r="S290" s="369">
        <v>2.8299999999999999E-2</v>
      </c>
      <c r="T290" s="369">
        <v>2.52E-2</v>
      </c>
      <c r="U290" s="361">
        <v>2.1000000000000001E-2</v>
      </c>
      <c r="V290" s="362">
        <v>1.6799999999999999E-2</v>
      </c>
      <c r="W290" s="361">
        <v>1.6799999999999999E-2</v>
      </c>
      <c r="X290" s="362">
        <v>1.04E-2</v>
      </c>
      <c r="Y290" s="361">
        <v>1.04E-2</v>
      </c>
      <c r="Z290" s="362">
        <v>1.04E-2</v>
      </c>
      <c r="AA290" s="361">
        <v>1.04E-2</v>
      </c>
      <c r="AB290" s="361">
        <v>1.04E-2</v>
      </c>
      <c r="AC290" s="361">
        <v>1.04E-2</v>
      </c>
      <c r="AD290" s="361">
        <v>1.04E-2</v>
      </c>
      <c r="AE290" s="417">
        <f t="shared" si="191"/>
        <v>1.7909999999999997</v>
      </c>
      <c r="AF290" s="710">
        <f t="shared" si="168"/>
        <v>4.9999999999999822</v>
      </c>
      <c r="AG290" s="710">
        <f t="shared" si="169"/>
        <v>11.111111111111116</v>
      </c>
      <c r="AH290" s="710">
        <f t="shared" si="170"/>
        <v>5.8823529411764497</v>
      </c>
      <c r="AI290" s="710">
        <f t="shared" si="171"/>
        <v>6.25</v>
      </c>
      <c r="AJ290" s="710">
        <f t="shared" si="172"/>
        <v>14.285714285714279</v>
      </c>
      <c r="AK290" s="710">
        <f t="shared" si="173"/>
        <v>33.587786259542</v>
      </c>
      <c r="AL290" s="710">
        <f t="shared" si="174"/>
        <v>7.7081192189105918</v>
      </c>
      <c r="AM290" s="710">
        <f t="shared" si="175"/>
        <v>18.658536585365848</v>
      </c>
      <c r="AN290" s="710">
        <f t="shared" si="176"/>
        <v>14.525139664804488</v>
      </c>
      <c r="AO290" s="710">
        <f t="shared" si="178"/>
        <v>16.612377850162851</v>
      </c>
      <c r="AP290" s="710">
        <f t="shared" si="177"/>
        <v>15.196998123827399</v>
      </c>
      <c r="AQ290" s="710">
        <f t="shared" si="192"/>
        <v>20.316027088036126</v>
      </c>
      <c r="AR290" s="710">
        <f t="shared" si="193"/>
        <v>25.141242937853093</v>
      </c>
      <c r="AS290" s="710">
        <f t="shared" si="194"/>
        <v>25.088339222614842</v>
      </c>
      <c r="AT290" s="710">
        <f t="shared" si="180"/>
        <v>12.301587301587302</v>
      </c>
      <c r="AU290" s="710">
        <f t="shared" si="181"/>
        <v>19.999999999999996</v>
      </c>
      <c r="AV290" s="710">
        <f t="shared" si="182"/>
        <v>25.000000000000021</v>
      </c>
      <c r="AW290" s="710">
        <f t="shared" si="183"/>
        <v>0</v>
      </c>
      <c r="AX290" s="710">
        <f t="shared" si="184"/>
        <v>61.53846153846154</v>
      </c>
      <c r="AY290" s="710">
        <f t="shared" si="185"/>
        <v>0</v>
      </c>
      <c r="AZ290" s="710">
        <f t="shared" si="186"/>
        <v>0</v>
      </c>
      <c r="BA290" s="710">
        <f t="shared" si="187"/>
        <v>0</v>
      </c>
      <c r="BB290" s="710">
        <f t="shared" si="188"/>
        <v>0</v>
      </c>
      <c r="BC290" s="710">
        <f t="shared" si="189"/>
        <v>0</v>
      </c>
      <c r="BD290" s="710">
        <f t="shared" si="179"/>
        <v>0</v>
      </c>
      <c r="BE290" s="710">
        <f t="shared" si="195"/>
        <v>13.528151765166717</v>
      </c>
      <c r="BF290" s="175">
        <f t="shared" si="190"/>
        <v>14.05655966145947</v>
      </c>
    </row>
    <row r="291" spans="1:58" ht="11.25" customHeight="1" x14ac:dyDescent="0.25">
      <c r="A291" s="391" t="s">
        <v>3949</v>
      </c>
      <c r="B291" s="17" t="s">
        <v>3942</v>
      </c>
      <c r="C291" s="414">
        <v>2.6381999999999999</v>
      </c>
      <c r="D291" s="414">
        <v>2.3733</v>
      </c>
      <c r="E291" s="414">
        <v>2.1844999999999999</v>
      </c>
      <c r="F291" s="414">
        <v>1.9142999999999999</v>
      </c>
      <c r="G291" s="414">
        <v>1.7347999999999999</v>
      </c>
      <c r="H291" s="414">
        <v>1.5615999999999999</v>
      </c>
      <c r="I291" s="351">
        <v>1.3578000000000001</v>
      </c>
      <c r="J291" s="351">
        <v>0.58099999999999996</v>
      </c>
      <c r="K291" s="380">
        <v>0</v>
      </c>
      <c r="L291" s="380">
        <v>0</v>
      </c>
      <c r="M291" s="380">
        <v>0</v>
      </c>
      <c r="N291" s="380">
        <v>0</v>
      </c>
      <c r="O291" s="367"/>
      <c r="P291" s="380">
        <v>0</v>
      </c>
      <c r="Q291" s="383">
        <v>0</v>
      </c>
      <c r="R291" s="351"/>
      <c r="S291" s="672">
        <v>0</v>
      </c>
      <c r="T291" s="672">
        <v>0</v>
      </c>
      <c r="U291" s="381">
        <v>0</v>
      </c>
      <c r="V291" s="381">
        <v>0</v>
      </c>
      <c r="W291" s="381">
        <v>0</v>
      </c>
      <c r="X291" s="381">
        <v>0</v>
      </c>
      <c r="Y291" s="381">
        <v>0</v>
      </c>
      <c r="Z291" s="381">
        <v>0</v>
      </c>
      <c r="AA291" s="381">
        <v>0</v>
      </c>
      <c r="AB291" s="381">
        <v>0</v>
      </c>
      <c r="AC291" s="381">
        <v>0</v>
      </c>
      <c r="AD291" s="381">
        <v>0</v>
      </c>
      <c r="AE291" s="417">
        <f t="shared" si="191"/>
        <v>14.345499999999998</v>
      </c>
      <c r="AF291" s="710">
        <f t="shared" si="168"/>
        <v>11.161673619011502</v>
      </c>
      <c r="AG291" s="710">
        <f t="shared" si="169"/>
        <v>8.642710002288867</v>
      </c>
      <c r="AH291" s="710">
        <f t="shared" si="170"/>
        <v>14.114820038656429</v>
      </c>
      <c r="AI291" s="710">
        <f t="shared" si="171"/>
        <v>10.347014065021899</v>
      </c>
      <c r="AJ291" s="710">
        <f t="shared" si="172"/>
        <v>11.091188524590168</v>
      </c>
      <c r="AK291" s="710">
        <f t="shared" si="173"/>
        <v>15.009574311386054</v>
      </c>
      <c r="AL291" s="710">
        <f t="shared" si="174"/>
        <v>133.70051635111881</v>
      </c>
      <c r="AM291" s="710" t="str">
        <f t="shared" si="175"/>
        <v>n/a</v>
      </c>
      <c r="AN291" s="710" t="str">
        <f t="shared" si="176"/>
        <v>n/a</v>
      </c>
      <c r="AO291" s="710" t="str">
        <f t="shared" si="178"/>
        <v>n/a</v>
      </c>
      <c r="AP291" s="710" t="str">
        <f t="shared" si="177"/>
        <v>n/a</v>
      </c>
      <c r="AQ291" s="710" t="str">
        <f t="shared" si="192"/>
        <v>n/a</v>
      </c>
      <c r="AR291" s="710" t="str">
        <f t="shared" si="193"/>
        <v>n/a</v>
      </c>
      <c r="AS291" s="710" t="str">
        <f t="shared" si="194"/>
        <v>n/a</v>
      </c>
      <c r="AT291" s="710" t="str">
        <f t="shared" si="180"/>
        <v>n/a</v>
      </c>
      <c r="AU291" s="710" t="str">
        <f t="shared" si="181"/>
        <v>n/a</v>
      </c>
      <c r="AV291" s="710" t="str">
        <f t="shared" si="182"/>
        <v>n/a</v>
      </c>
      <c r="AW291" s="710" t="str">
        <f t="shared" si="183"/>
        <v>n/a</v>
      </c>
      <c r="AX291" s="710" t="str">
        <f t="shared" si="184"/>
        <v>n/a</v>
      </c>
      <c r="AY291" s="710" t="str">
        <f t="shared" si="185"/>
        <v>n/a</v>
      </c>
      <c r="AZ291" s="710" t="str">
        <f t="shared" si="186"/>
        <v>n/a</v>
      </c>
      <c r="BA291" s="710" t="str">
        <f t="shared" si="187"/>
        <v>n/a</v>
      </c>
      <c r="BB291" s="710" t="str">
        <f t="shared" si="188"/>
        <v>n/a</v>
      </c>
      <c r="BC291" s="710" t="str">
        <f t="shared" si="189"/>
        <v>n/a</v>
      </c>
      <c r="BD291" s="710" t="str">
        <f t="shared" si="179"/>
        <v>n/a</v>
      </c>
      <c r="BE291" s="710">
        <f t="shared" si="195"/>
        <v>29.152499558867675</v>
      </c>
      <c r="BF291" s="175">
        <f t="shared" si="190"/>
        <v>46.153043384105537</v>
      </c>
    </row>
    <row r="292" spans="1:58" ht="11.25" customHeight="1" x14ac:dyDescent="0.25">
      <c r="A292" s="17" t="s">
        <v>3536</v>
      </c>
      <c r="B292" s="17" t="s">
        <v>3274</v>
      </c>
      <c r="C292" s="414">
        <v>0.51</v>
      </c>
      <c r="D292" s="414">
        <v>0.49</v>
      </c>
      <c r="E292" s="414">
        <v>0.44</v>
      </c>
      <c r="F292" s="414">
        <v>0.36499999999999999</v>
      </c>
      <c r="G292" s="414">
        <v>0.32500000000000001</v>
      </c>
      <c r="H292" s="414">
        <v>0.3</v>
      </c>
      <c r="I292" s="351">
        <v>0.26</v>
      </c>
      <c r="J292" s="351">
        <v>0.21</v>
      </c>
      <c r="K292" s="366">
        <v>0.17</v>
      </c>
      <c r="L292" s="366">
        <v>0.15</v>
      </c>
      <c r="M292" s="366">
        <v>0.13</v>
      </c>
      <c r="N292" s="727">
        <v>0.12</v>
      </c>
      <c r="O292" s="727"/>
      <c r="P292" s="727">
        <v>0.12</v>
      </c>
      <c r="Q292" s="728">
        <v>0.12</v>
      </c>
      <c r="R292" s="727"/>
      <c r="S292" s="785">
        <v>0.12</v>
      </c>
      <c r="T292" s="785">
        <v>0.12</v>
      </c>
      <c r="U292" s="386">
        <v>0.12</v>
      </c>
      <c r="V292" s="386">
        <v>0.12</v>
      </c>
      <c r="W292" s="349">
        <v>0.12</v>
      </c>
      <c r="X292" s="349">
        <v>0.05</v>
      </c>
      <c r="Y292" s="386">
        <v>0</v>
      </c>
      <c r="Z292" s="386">
        <v>0</v>
      </c>
      <c r="AA292" s="386">
        <v>0</v>
      </c>
      <c r="AB292" s="386">
        <v>0</v>
      </c>
      <c r="AC292" s="386">
        <v>0</v>
      </c>
      <c r="AD292" s="386">
        <v>0</v>
      </c>
      <c r="AE292" s="417">
        <f t="shared" si="191"/>
        <v>4.3599999999999994</v>
      </c>
      <c r="AF292" s="710">
        <f t="shared" si="168"/>
        <v>4.081632653061229</v>
      </c>
      <c r="AG292" s="710">
        <f t="shared" si="169"/>
        <v>11.363636363636353</v>
      </c>
      <c r="AH292" s="710">
        <f t="shared" si="170"/>
        <v>20.547945205479444</v>
      </c>
      <c r="AI292" s="710">
        <f t="shared" si="171"/>
        <v>12.307692307692308</v>
      </c>
      <c r="AJ292" s="710">
        <f t="shared" si="172"/>
        <v>8.3333333333333481</v>
      </c>
      <c r="AK292" s="710">
        <f t="shared" si="173"/>
        <v>15.384615384615374</v>
      </c>
      <c r="AL292" s="710">
        <f t="shared" si="174"/>
        <v>23.809523809523814</v>
      </c>
      <c r="AM292" s="710">
        <f t="shared" si="175"/>
        <v>23.529411764705866</v>
      </c>
      <c r="AN292" s="710">
        <f t="shared" si="176"/>
        <v>13.333333333333353</v>
      </c>
      <c r="AO292" s="710">
        <f t="shared" si="178"/>
        <v>15.384615384615374</v>
      </c>
      <c r="AP292" s="710">
        <f t="shared" si="177"/>
        <v>8.3333333333333481</v>
      </c>
      <c r="AQ292" s="710">
        <f t="shared" si="192"/>
        <v>0</v>
      </c>
      <c r="AR292" s="710">
        <f t="shared" si="193"/>
        <v>0</v>
      </c>
      <c r="AS292" s="710">
        <f t="shared" si="194"/>
        <v>0</v>
      </c>
      <c r="AT292" s="710">
        <f t="shared" si="180"/>
        <v>0</v>
      </c>
      <c r="AU292" s="710">
        <f t="shared" si="181"/>
        <v>0</v>
      </c>
      <c r="AV292" s="710">
        <f t="shared" si="182"/>
        <v>0</v>
      </c>
      <c r="AW292" s="710">
        <f t="shared" si="183"/>
        <v>0</v>
      </c>
      <c r="AX292" s="710">
        <f t="shared" si="184"/>
        <v>140</v>
      </c>
      <c r="AY292" s="710" t="str">
        <f t="shared" si="185"/>
        <v>n/a</v>
      </c>
      <c r="AZ292" s="710" t="str">
        <f t="shared" si="186"/>
        <v>n/a</v>
      </c>
      <c r="BA292" s="710" t="str">
        <f t="shared" si="187"/>
        <v>n/a</v>
      </c>
      <c r="BB292" s="710" t="str">
        <f t="shared" si="188"/>
        <v>n/a</v>
      </c>
      <c r="BC292" s="710" t="str">
        <f t="shared" si="189"/>
        <v>n/a</v>
      </c>
      <c r="BD292" s="710" t="str">
        <f t="shared" si="179"/>
        <v>n/a</v>
      </c>
      <c r="BE292" s="710">
        <f t="shared" si="195"/>
        <v>15.600477519648939</v>
      </c>
      <c r="BF292" s="175">
        <f t="shared" si="190"/>
        <v>31.274707841612969</v>
      </c>
    </row>
    <row r="293" spans="1:58" ht="11.25" customHeight="1" x14ac:dyDescent="0.25">
      <c r="A293" s="17" t="s">
        <v>1197</v>
      </c>
      <c r="B293" s="17" t="s">
        <v>1198</v>
      </c>
      <c r="C293" s="414">
        <v>0.92</v>
      </c>
      <c r="D293" s="414">
        <v>0.88</v>
      </c>
      <c r="E293" s="414">
        <v>0.84</v>
      </c>
      <c r="F293" s="414">
        <v>0.81</v>
      </c>
      <c r="G293" s="414">
        <v>0.8</v>
      </c>
      <c r="H293" s="414">
        <v>0.74</v>
      </c>
      <c r="I293" s="351">
        <v>0.72</v>
      </c>
      <c r="J293" s="419">
        <v>0.51</v>
      </c>
      <c r="K293" s="414">
        <v>0.47</v>
      </c>
      <c r="L293" s="414">
        <v>0.43</v>
      </c>
      <c r="M293" s="414">
        <v>0.34</v>
      </c>
      <c r="N293" s="352">
        <v>0.32</v>
      </c>
      <c r="O293" s="604"/>
      <c r="P293" s="414">
        <v>0.3</v>
      </c>
      <c r="Q293" s="350">
        <v>0.13</v>
      </c>
      <c r="R293" s="604"/>
      <c r="S293" s="415">
        <v>0</v>
      </c>
      <c r="T293" s="415">
        <v>0.1</v>
      </c>
      <c r="U293" s="416">
        <v>0.77</v>
      </c>
      <c r="V293" s="420">
        <v>0.84</v>
      </c>
      <c r="W293" s="420">
        <v>0.79</v>
      </c>
      <c r="X293" s="420">
        <v>0.71</v>
      </c>
      <c r="Y293" s="420">
        <v>0.63</v>
      </c>
      <c r="Z293" s="420">
        <v>0.55000000000000004</v>
      </c>
      <c r="AA293" s="420">
        <v>0.47</v>
      </c>
      <c r="AB293" s="420">
        <v>0.39</v>
      </c>
      <c r="AC293" s="420">
        <v>0.30499999999999999</v>
      </c>
      <c r="AD293" s="416">
        <v>0.28000000000000003</v>
      </c>
      <c r="AE293" s="417">
        <f t="shared" si="191"/>
        <v>14.045000000000003</v>
      </c>
      <c r="AF293" s="710">
        <f t="shared" si="168"/>
        <v>4.5454545454545414</v>
      </c>
      <c r="AG293" s="710">
        <f t="shared" si="169"/>
        <v>4.7619047619047672</v>
      </c>
      <c r="AH293" s="710">
        <f t="shared" si="170"/>
        <v>3.7037037037036979</v>
      </c>
      <c r="AI293" s="710">
        <f t="shared" si="171"/>
        <v>1.2499999999999956</v>
      </c>
      <c r="AJ293" s="710">
        <f t="shared" si="172"/>
        <v>8.1081081081081141</v>
      </c>
      <c r="AK293" s="710">
        <f t="shared" si="173"/>
        <v>2.7777777777777901</v>
      </c>
      <c r="AL293" s="710">
        <f t="shared" si="174"/>
        <v>41.176470588235283</v>
      </c>
      <c r="AM293" s="710">
        <f t="shared" si="175"/>
        <v>8.5106382978723527</v>
      </c>
      <c r="AN293" s="710">
        <f t="shared" si="176"/>
        <v>9.302325581395344</v>
      </c>
      <c r="AO293" s="710">
        <f t="shared" si="178"/>
        <v>26.470588235294112</v>
      </c>
      <c r="AP293" s="710">
        <f t="shared" si="177"/>
        <v>6.25</v>
      </c>
      <c r="AQ293" s="710">
        <f t="shared" si="192"/>
        <v>6.6666666666666652</v>
      </c>
      <c r="AR293" s="710">
        <f t="shared" si="193"/>
        <v>130.76923076923075</v>
      </c>
      <c r="AS293" s="710" t="str">
        <f t="shared" si="194"/>
        <v>n/a</v>
      </c>
      <c r="AT293" s="710">
        <f t="shared" si="180"/>
        <v>-100</v>
      </c>
      <c r="AU293" s="710">
        <f t="shared" si="181"/>
        <v>-87.012987012987011</v>
      </c>
      <c r="AV293" s="710">
        <f t="shared" si="182"/>
        <v>-8.333333333333325</v>
      </c>
      <c r="AW293" s="710">
        <f t="shared" si="183"/>
        <v>6.3291139240506222</v>
      </c>
      <c r="AX293" s="710">
        <f t="shared" si="184"/>
        <v>11.267605633802823</v>
      </c>
      <c r="AY293" s="710">
        <f t="shared" si="185"/>
        <v>12.698412698412698</v>
      </c>
      <c r="AZ293" s="710">
        <f t="shared" si="186"/>
        <v>14.545454545454529</v>
      </c>
      <c r="BA293" s="710">
        <f t="shared" si="187"/>
        <v>17.021276595744705</v>
      </c>
      <c r="BB293" s="710">
        <f t="shared" si="188"/>
        <v>20.512820512820507</v>
      </c>
      <c r="BC293" s="710">
        <f t="shared" si="189"/>
        <v>27.868852459016402</v>
      </c>
      <c r="BD293" s="710">
        <f t="shared" si="179"/>
        <v>8.9285714285714199</v>
      </c>
      <c r="BE293" s="710">
        <f t="shared" si="195"/>
        <v>7.4216106869665337</v>
      </c>
      <c r="BF293" s="175">
        <f t="shared" si="190"/>
        <v>40.805389940321817</v>
      </c>
    </row>
    <row r="294" spans="1:58" ht="11.25" customHeight="1" x14ac:dyDescent="0.25">
      <c r="A294" s="73" t="s">
        <v>589</v>
      </c>
      <c r="B294" s="17" t="s">
        <v>590</v>
      </c>
      <c r="C294" s="414">
        <v>0.89249999999999996</v>
      </c>
      <c r="D294" s="414">
        <v>0.88249999999999995</v>
      </c>
      <c r="E294" s="414">
        <v>0.87250000000000005</v>
      </c>
      <c r="F294" s="414">
        <v>0.86250000000000004</v>
      </c>
      <c r="G294" s="414">
        <v>0.85250000000000004</v>
      </c>
      <c r="H294" s="414">
        <v>0.84250000000000003</v>
      </c>
      <c r="I294" s="351">
        <v>0.83099999999999996</v>
      </c>
      <c r="J294" s="389">
        <v>0.82250000000000001</v>
      </c>
      <c r="K294" s="414">
        <v>0.8125</v>
      </c>
      <c r="L294" s="414">
        <v>0.80249999999999999</v>
      </c>
      <c r="M294" s="414">
        <v>0.79249999999999998</v>
      </c>
      <c r="N294" s="414">
        <v>0.78249999999999997</v>
      </c>
      <c r="O294" s="604"/>
      <c r="P294" s="414">
        <v>0.77249999999999996</v>
      </c>
      <c r="Q294" s="350">
        <v>0.76249999999999996</v>
      </c>
      <c r="R294" s="604"/>
      <c r="S294" s="357">
        <v>0.75249999999999995</v>
      </c>
      <c r="T294" s="357">
        <v>0.74250000000000005</v>
      </c>
      <c r="U294" s="420">
        <v>0.55000000000000004</v>
      </c>
      <c r="V294" s="416">
        <v>0</v>
      </c>
      <c r="W294" s="416">
        <v>0</v>
      </c>
      <c r="X294" s="416">
        <v>0</v>
      </c>
      <c r="Y294" s="416">
        <v>0</v>
      </c>
      <c r="Z294" s="416">
        <v>0</v>
      </c>
      <c r="AA294" s="416">
        <v>0</v>
      </c>
      <c r="AB294" s="416">
        <v>0</v>
      </c>
      <c r="AC294" s="416">
        <v>0</v>
      </c>
      <c r="AD294" s="416">
        <v>0</v>
      </c>
      <c r="AE294" s="417">
        <f t="shared" si="191"/>
        <v>13.628500000000001</v>
      </c>
      <c r="AF294" s="710">
        <f t="shared" si="168"/>
        <v>1.1331444759206777</v>
      </c>
      <c r="AG294" s="710">
        <f t="shared" si="169"/>
        <v>1.1461318051575908</v>
      </c>
      <c r="AH294" s="710">
        <f t="shared" si="170"/>
        <v>1.1594202898550732</v>
      </c>
      <c r="AI294" s="710">
        <f t="shared" si="171"/>
        <v>1.1730205278592365</v>
      </c>
      <c r="AJ294" s="710">
        <f t="shared" si="172"/>
        <v>1.1869436201780381</v>
      </c>
      <c r="AK294" s="710">
        <f t="shared" si="173"/>
        <v>1.3838748495788256</v>
      </c>
      <c r="AL294" s="710">
        <f t="shared" si="174"/>
        <v>1.0334346504559111</v>
      </c>
      <c r="AM294" s="710">
        <f t="shared" si="175"/>
        <v>1.2307692307692353</v>
      </c>
      <c r="AN294" s="710">
        <f t="shared" si="176"/>
        <v>1.2461059190031154</v>
      </c>
      <c r="AO294" s="710">
        <f t="shared" si="178"/>
        <v>1.2618296529968376</v>
      </c>
      <c r="AP294" s="710">
        <f t="shared" si="177"/>
        <v>1.2779552715654896</v>
      </c>
      <c r="AQ294" s="710">
        <f t="shared" si="192"/>
        <v>1.2944983818770295</v>
      </c>
      <c r="AR294" s="710">
        <f t="shared" si="193"/>
        <v>1.3114754098360715</v>
      </c>
      <c r="AS294" s="710">
        <f t="shared" si="194"/>
        <v>1.3289036544850585</v>
      </c>
      <c r="AT294" s="710">
        <f t="shared" si="180"/>
        <v>1.3468013468013407</v>
      </c>
      <c r="AU294" s="710">
        <f t="shared" si="181"/>
        <v>35.000000000000007</v>
      </c>
      <c r="AV294" s="710" t="str">
        <f t="shared" si="182"/>
        <v>n/a</v>
      </c>
      <c r="AW294" s="710" t="str">
        <f t="shared" si="183"/>
        <v>n/a</v>
      </c>
      <c r="AX294" s="710" t="str">
        <f t="shared" si="184"/>
        <v>n/a</v>
      </c>
      <c r="AY294" s="710" t="str">
        <f t="shared" si="185"/>
        <v>n/a</v>
      </c>
      <c r="AZ294" s="710" t="str">
        <f t="shared" si="186"/>
        <v>n/a</v>
      </c>
      <c r="BA294" s="710" t="str">
        <f t="shared" si="187"/>
        <v>n/a</v>
      </c>
      <c r="BB294" s="710" t="str">
        <f t="shared" si="188"/>
        <v>n/a</v>
      </c>
      <c r="BC294" s="710" t="str">
        <f t="shared" si="189"/>
        <v>n/a</v>
      </c>
      <c r="BD294" s="710" t="str">
        <f t="shared" si="179"/>
        <v>n/a</v>
      </c>
      <c r="BE294" s="710">
        <f t="shared" si="195"/>
        <v>3.3446443178962211</v>
      </c>
      <c r="BF294" s="175">
        <f t="shared" si="190"/>
        <v>8.4419270249519354</v>
      </c>
    </row>
    <row r="295" spans="1:58" ht="11.25" customHeight="1" x14ac:dyDescent="0.25">
      <c r="A295" s="73" t="s">
        <v>1189</v>
      </c>
      <c r="B295" s="17" t="s">
        <v>1190</v>
      </c>
      <c r="C295" s="414">
        <v>1.88</v>
      </c>
      <c r="D295" s="414">
        <v>1.7</v>
      </c>
      <c r="E295" s="414">
        <v>1.54</v>
      </c>
      <c r="F295" s="414">
        <v>1.375</v>
      </c>
      <c r="G295" s="414">
        <v>1.2749999999999999</v>
      </c>
      <c r="H295" s="414">
        <v>1.2</v>
      </c>
      <c r="I295" s="351">
        <v>1.05</v>
      </c>
      <c r="J295" s="389">
        <v>0.92</v>
      </c>
      <c r="K295" s="414">
        <v>0.84</v>
      </c>
      <c r="L295" s="414">
        <v>0.75</v>
      </c>
      <c r="M295" s="414">
        <v>0.63</v>
      </c>
      <c r="N295" s="414">
        <v>0.45</v>
      </c>
      <c r="O295" s="604"/>
      <c r="P295" s="352">
        <v>0.4</v>
      </c>
      <c r="Q295" s="350">
        <v>0.35</v>
      </c>
      <c r="R295" s="604"/>
      <c r="S295" s="415">
        <v>0.2</v>
      </c>
      <c r="T295" s="415">
        <v>0.47</v>
      </c>
      <c r="U295" s="420">
        <v>2.12</v>
      </c>
      <c r="V295" s="420">
        <v>2</v>
      </c>
      <c r="W295" s="420">
        <v>1.5</v>
      </c>
      <c r="X295" s="420">
        <v>1.1599999999999999</v>
      </c>
      <c r="Y295" s="420">
        <v>1.1200000000000001</v>
      </c>
      <c r="Z295" s="420">
        <v>1.08</v>
      </c>
      <c r="AA295" s="420">
        <v>1.04</v>
      </c>
      <c r="AB295" s="420">
        <v>1</v>
      </c>
      <c r="AC295" s="420">
        <v>0.96</v>
      </c>
      <c r="AD295" s="420">
        <v>0.9</v>
      </c>
      <c r="AE295" s="417">
        <f t="shared" si="191"/>
        <v>27.909999999999997</v>
      </c>
      <c r="AF295" s="710">
        <f t="shared" si="168"/>
        <v>10.588235294117654</v>
      </c>
      <c r="AG295" s="710">
        <f t="shared" si="169"/>
        <v>10.389610389610393</v>
      </c>
      <c r="AH295" s="710">
        <f t="shared" si="170"/>
        <v>12.000000000000011</v>
      </c>
      <c r="AI295" s="710">
        <f t="shared" si="171"/>
        <v>7.8431372549019773</v>
      </c>
      <c r="AJ295" s="710">
        <f t="shared" si="172"/>
        <v>6.25</v>
      </c>
      <c r="AK295" s="710">
        <f t="shared" si="173"/>
        <v>14.285714285714279</v>
      </c>
      <c r="AL295" s="710">
        <f t="shared" si="174"/>
        <v>14.130434782608692</v>
      </c>
      <c r="AM295" s="710">
        <f t="shared" si="175"/>
        <v>9.5238095238095344</v>
      </c>
      <c r="AN295" s="710">
        <f t="shared" si="176"/>
        <v>11.999999999999989</v>
      </c>
      <c r="AO295" s="710">
        <f t="shared" si="178"/>
        <v>19.047619047619047</v>
      </c>
      <c r="AP295" s="710">
        <f t="shared" si="177"/>
        <v>39.999999999999993</v>
      </c>
      <c r="AQ295" s="710">
        <f t="shared" si="192"/>
        <v>12.5</v>
      </c>
      <c r="AR295" s="710">
        <f t="shared" si="193"/>
        <v>14.285714285714302</v>
      </c>
      <c r="AS295" s="710">
        <f t="shared" si="194"/>
        <v>74.999999999999972</v>
      </c>
      <c r="AT295" s="710">
        <f t="shared" si="180"/>
        <v>-57.446808510638292</v>
      </c>
      <c r="AU295" s="710">
        <f t="shared" si="181"/>
        <v>-77.830188679245282</v>
      </c>
      <c r="AV295" s="710">
        <f t="shared" si="182"/>
        <v>6.0000000000000053</v>
      </c>
      <c r="AW295" s="710">
        <f t="shared" si="183"/>
        <v>33.333333333333329</v>
      </c>
      <c r="AX295" s="710">
        <f t="shared" si="184"/>
        <v>29.31034482758621</v>
      </c>
      <c r="AY295" s="710">
        <f t="shared" si="185"/>
        <v>3.5714285714285587</v>
      </c>
      <c r="AZ295" s="710">
        <f t="shared" si="186"/>
        <v>3.7037037037036979</v>
      </c>
      <c r="BA295" s="710">
        <f t="shared" si="187"/>
        <v>3.8461538461538547</v>
      </c>
      <c r="BB295" s="710">
        <f t="shared" si="188"/>
        <v>4.0000000000000036</v>
      </c>
      <c r="BC295" s="710">
        <f t="shared" si="189"/>
        <v>4.1666666666666741</v>
      </c>
      <c r="BD295" s="710">
        <f t="shared" si="179"/>
        <v>6.6666666666666652</v>
      </c>
      <c r="BE295" s="710">
        <f t="shared" si="195"/>
        <v>8.6866230115900507</v>
      </c>
      <c r="BF295" s="175">
        <f t="shared" si="190"/>
        <v>27.874530057168492</v>
      </c>
    </row>
    <row r="296" spans="1:58" ht="11.25" customHeight="1" x14ac:dyDescent="0.25">
      <c r="A296" s="523" t="s">
        <v>1224</v>
      </c>
      <c r="B296" s="546" t="s">
        <v>1225</v>
      </c>
      <c r="C296" s="372">
        <v>5.25</v>
      </c>
      <c r="D296" s="372">
        <v>5.0199999999999996</v>
      </c>
      <c r="E296" s="372">
        <v>4.78</v>
      </c>
      <c r="F296" s="372">
        <v>4.5999999999999996</v>
      </c>
      <c r="G296" s="372">
        <v>4.2300000000000004</v>
      </c>
      <c r="H296" s="372">
        <v>3.61</v>
      </c>
      <c r="I296" s="351">
        <v>3.02</v>
      </c>
      <c r="J296" s="389">
        <v>2.5199999999999996</v>
      </c>
      <c r="K296" s="414">
        <v>2.1</v>
      </c>
      <c r="L296" s="414">
        <v>1.7</v>
      </c>
      <c r="M296" s="414">
        <v>1</v>
      </c>
      <c r="N296" s="414">
        <v>0.5</v>
      </c>
      <c r="O296" s="604"/>
      <c r="P296" s="414">
        <v>0.1</v>
      </c>
      <c r="Q296" s="418">
        <v>0</v>
      </c>
      <c r="R296" s="604"/>
      <c r="S296" s="415">
        <v>0</v>
      </c>
      <c r="T296" s="415">
        <v>0</v>
      </c>
      <c r="U296" s="416">
        <v>0</v>
      </c>
      <c r="V296" s="416">
        <v>0</v>
      </c>
      <c r="W296" s="416">
        <v>0</v>
      </c>
      <c r="X296" s="416">
        <v>0</v>
      </c>
      <c r="Y296" s="416">
        <v>0</v>
      </c>
      <c r="Z296" s="416">
        <v>0</v>
      </c>
      <c r="AA296" s="416">
        <v>0</v>
      </c>
      <c r="AB296" s="416">
        <v>0</v>
      </c>
      <c r="AC296" s="416">
        <v>0</v>
      </c>
      <c r="AD296" s="416">
        <v>0</v>
      </c>
      <c r="AE296" s="417">
        <f t="shared" si="191"/>
        <v>38.430000000000007</v>
      </c>
      <c r="AF296" s="710">
        <f t="shared" si="168"/>
        <v>4.5816733067729265</v>
      </c>
      <c r="AG296" s="710">
        <f t="shared" si="169"/>
        <v>5.0209205020920411</v>
      </c>
      <c r="AH296" s="710">
        <f t="shared" si="170"/>
        <v>3.9130434782608914</v>
      </c>
      <c r="AI296" s="710">
        <f t="shared" si="171"/>
        <v>8.7470449172576625</v>
      </c>
      <c r="AJ296" s="710">
        <f t="shared" si="172"/>
        <v>17.174515235457079</v>
      </c>
      <c r="AK296" s="710">
        <f t="shared" si="173"/>
        <v>19.536423841059602</v>
      </c>
      <c r="AL296" s="710">
        <f t="shared" si="174"/>
        <v>19.84126984126986</v>
      </c>
      <c r="AM296" s="710">
        <f t="shared" si="175"/>
        <v>19.999999999999972</v>
      </c>
      <c r="AN296" s="710">
        <f t="shared" si="176"/>
        <v>23.529411764705888</v>
      </c>
      <c r="AO296" s="710">
        <f t="shared" si="178"/>
        <v>70</v>
      </c>
      <c r="AP296" s="710">
        <f t="shared" si="177"/>
        <v>100</v>
      </c>
      <c r="AQ296" s="710">
        <f t="shared" si="192"/>
        <v>400</v>
      </c>
      <c r="AR296" s="710" t="str">
        <f t="shared" si="193"/>
        <v>n/a</v>
      </c>
      <c r="AS296" s="710" t="str">
        <f t="shared" si="194"/>
        <v>n/a</v>
      </c>
      <c r="AT296" s="710" t="str">
        <f t="shared" si="180"/>
        <v>n/a</v>
      </c>
      <c r="AU296" s="710" t="str">
        <f t="shared" si="181"/>
        <v>n/a</v>
      </c>
      <c r="AV296" s="710" t="str">
        <f t="shared" si="182"/>
        <v>n/a</v>
      </c>
      <c r="AW296" s="710" t="str">
        <f t="shared" si="183"/>
        <v>n/a</v>
      </c>
      <c r="AX296" s="710" t="str">
        <f t="shared" si="184"/>
        <v>n/a</v>
      </c>
      <c r="AY296" s="710" t="str">
        <f t="shared" si="185"/>
        <v>n/a</v>
      </c>
      <c r="AZ296" s="710" t="str">
        <f t="shared" si="186"/>
        <v>n/a</v>
      </c>
      <c r="BA296" s="710" t="str">
        <f t="shared" si="187"/>
        <v>n/a</v>
      </c>
      <c r="BB296" s="710" t="str">
        <f t="shared" si="188"/>
        <v>n/a</v>
      </c>
      <c r="BC296" s="710" t="str">
        <f t="shared" si="189"/>
        <v>n/a</v>
      </c>
      <c r="BD296" s="710" t="str">
        <f t="shared" si="179"/>
        <v>n/a</v>
      </c>
      <c r="BE296" s="710">
        <f t="shared" si="195"/>
        <v>57.695358573906333</v>
      </c>
      <c r="BF296" s="175">
        <f t="shared" si="190"/>
        <v>111.64754457355511</v>
      </c>
    </row>
    <row r="297" spans="1:58" ht="11.25" customHeight="1" x14ac:dyDescent="0.25">
      <c r="A297" s="391" t="s">
        <v>3729</v>
      </c>
      <c r="B297" s="17" t="s">
        <v>3728</v>
      </c>
      <c r="C297" s="414">
        <v>2.2599999999999998</v>
      </c>
      <c r="D297" s="414">
        <v>2.1800000000000002</v>
      </c>
      <c r="E297" s="414">
        <v>2.02</v>
      </c>
      <c r="F297" s="414">
        <v>1.62</v>
      </c>
      <c r="G297" s="414">
        <v>1.28</v>
      </c>
      <c r="H297" s="414">
        <v>1.2</v>
      </c>
      <c r="I297" s="351">
        <v>1.01</v>
      </c>
      <c r="J297" s="419">
        <v>0.8</v>
      </c>
      <c r="K297" s="414">
        <v>0.66</v>
      </c>
      <c r="L297" s="414">
        <v>0.15</v>
      </c>
      <c r="M297" s="390">
        <v>0</v>
      </c>
      <c r="N297" s="390">
        <v>0</v>
      </c>
      <c r="O297" s="351"/>
      <c r="P297" s="390">
        <v>0</v>
      </c>
      <c r="Q297" s="353">
        <v>0</v>
      </c>
      <c r="R297" s="351"/>
      <c r="S297" s="415">
        <v>0</v>
      </c>
      <c r="T297" s="415">
        <v>0</v>
      </c>
      <c r="U297" s="416">
        <v>0</v>
      </c>
      <c r="V297" s="416">
        <v>0</v>
      </c>
      <c r="W297" s="416">
        <v>0</v>
      </c>
      <c r="X297" s="416">
        <v>0</v>
      </c>
      <c r="Y297" s="416">
        <v>0</v>
      </c>
      <c r="Z297" s="416">
        <v>0</v>
      </c>
      <c r="AA297" s="416">
        <v>0</v>
      </c>
      <c r="AB297" s="416">
        <v>0</v>
      </c>
      <c r="AC297" s="416">
        <v>0</v>
      </c>
      <c r="AD297" s="416">
        <v>0</v>
      </c>
      <c r="AE297" s="417">
        <f t="shared" si="191"/>
        <v>13.179999999999998</v>
      </c>
      <c r="AF297" s="710">
        <f t="shared" si="168"/>
        <v>3.6697247706421798</v>
      </c>
      <c r="AG297" s="710">
        <f t="shared" si="169"/>
        <v>7.9207920792079278</v>
      </c>
      <c r="AH297" s="710">
        <f t="shared" si="170"/>
        <v>24.691358024691358</v>
      </c>
      <c r="AI297" s="710">
        <f t="shared" si="171"/>
        <v>26.5625</v>
      </c>
      <c r="AJ297" s="710">
        <f t="shared" si="172"/>
        <v>6.6666666666666652</v>
      </c>
      <c r="AK297" s="710">
        <f t="shared" si="173"/>
        <v>18.811881188118807</v>
      </c>
      <c r="AL297" s="710">
        <f t="shared" si="174"/>
        <v>26.249999999999996</v>
      </c>
      <c r="AM297" s="710">
        <f t="shared" si="175"/>
        <v>21.212121212121215</v>
      </c>
      <c r="AN297" s="710">
        <f t="shared" si="176"/>
        <v>340.00000000000006</v>
      </c>
      <c r="AO297" s="710" t="str">
        <f t="shared" si="178"/>
        <v>n/a</v>
      </c>
      <c r="AP297" s="710" t="str">
        <f t="shared" si="177"/>
        <v>n/a</v>
      </c>
      <c r="AQ297" s="710" t="str">
        <f t="shared" si="192"/>
        <v>n/a</v>
      </c>
      <c r="AR297" s="710" t="str">
        <f t="shared" si="193"/>
        <v>n/a</v>
      </c>
      <c r="AS297" s="710" t="str">
        <f t="shared" si="194"/>
        <v>n/a</v>
      </c>
      <c r="AT297" s="710" t="str">
        <f t="shared" si="180"/>
        <v>n/a</v>
      </c>
      <c r="AU297" s="710" t="str">
        <f t="shared" si="181"/>
        <v>n/a</v>
      </c>
      <c r="AV297" s="710" t="str">
        <f t="shared" si="182"/>
        <v>n/a</v>
      </c>
      <c r="AW297" s="710" t="str">
        <f t="shared" si="183"/>
        <v>n/a</v>
      </c>
      <c r="AX297" s="710" t="str">
        <f t="shared" si="184"/>
        <v>n/a</v>
      </c>
      <c r="AY297" s="710" t="str">
        <f t="shared" si="185"/>
        <v>n/a</v>
      </c>
      <c r="AZ297" s="710" t="str">
        <f t="shared" si="186"/>
        <v>n/a</v>
      </c>
      <c r="BA297" s="710" t="str">
        <f t="shared" si="187"/>
        <v>n/a</v>
      </c>
      <c r="BB297" s="710" t="str">
        <f t="shared" si="188"/>
        <v>n/a</v>
      </c>
      <c r="BC297" s="710" t="str">
        <f t="shared" si="189"/>
        <v>n/a</v>
      </c>
      <c r="BD297" s="710" t="str">
        <f t="shared" si="179"/>
        <v>n/a</v>
      </c>
      <c r="BE297" s="710">
        <f t="shared" si="195"/>
        <v>52.865004882383133</v>
      </c>
      <c r="BF297" s="175">
        <f t="shared" si="190"/>
        <v>108.03726476780847</v>
      </c>
    </row>
    <row r="298" spans="1:58" ht="11.25" customHeight="1" x14ac:dyDescent="0.25">
      <c r="A298" s="391" t="s">
        <v>4021</v>
      </c>
      <c r="B298" s="17" t="s">
        <v>4018</v>
      </c>
      <c r="C298" s="414">
        <v>1.87</v>
      </c>
      <c r="D298" s="414">
        <v>1.69</v>
      </c>
      <c r="E298" s="414">
        <v>1.5</v>
      </c>
      <c r="F298" s="414">
        <v>1.325</v>
      </c>
      <c r="G298" s="414">
        <v>1.175</v>
      </c>
      <c r="H298" s="414">
        <v>0.97500000000000009</v>
      </c>
      <c r="I298" s="351">
        <v>0.77499999999999991</v>
      </c>
      <c r="J298" s="419">
        <v>0.35</v>
      </c>
      <c r="K298" s="380">
        <v>0</v>
      </c>
      <c r="L298" s="380">
        <v>0</v>
      </c>
      <c r="M298" s="380">
        <v>0</v>
      </c>
      <c r="N298" s="380">
        <v>0</v>
      </c>
      <c r="O298" s="367"/>
      <c r="P298" s="380">
        <v>0</v>
      </c>
      <c r="Q298" s="383">
        <v>0</v>
      </c>
      <c r="R298" s="367"/>
      <c r="S298" s="672">
        <v>0</v>
      </c>
      <c r="T298" s="672">
        <v>0</v>
      </c>
      <c r="U298" s="381">
        <v>0</v>
      </c>
      <c r="V298" s="381">
        <v>0</v>
      </c>
      <c r="W298" s="381">
        <v>0</v>
      </c>
      <c r="X298" s="381">
        <v>0</v>
      </c>
      <c r="Y298" s="381">
        <v>0</v>
      </c>
      <c r="Z298" s="381">
        <v>0</v>
      </c>
      <c r="AA298" s="381">
        <v>0</v>
      </c>
      <c r="AB298" s="381">
        <v>0</v>
      </c>
      <c r="AC298" s="381">
        <v>0</v>
      </c>
      <c r="AD298" s="381">
        <v>0</v>
      </c>
      <c r="AE298" s="417">
        <f t="shared" si="191"/>
        <v>9.66</v>
      </c>
      <c r="AF298" s="710">
        <f t="shared" si="168"/>
        <v>10.650887573964507</v>
      </c>
      <c r="AG298" s="710">
        <f t="shared" si="169"/>
        <v>12.666666666666671</v>
      </c>
      <c r="AH298" s="710">
        <f t="shared" si="170"/>
        <v>13.207547169811317</v>
      </c>
      <c r="AI298" s="710">
        <f t="shared" si="171"/>
        <v>12.765957446808507</v>
      </c>
      <c r="AJ298" s="710">
        <f t="shared" si="172"/>
        <v>20.512820512820507</v>
      </c>
      <c r="AK298" s="710">
        <f t="shared" si="173"/>
        <v>25.806451612903246</v>
      </c>
      <c r="AL298" s="710">
        <f t="shared" si="174"/>
        <v>121.4285714285714</v>
      </c>
      <c r="AM298" s="710" t="str">
        <f t="shared" si="175"/>
        <v>n/a</v>
      </c>
      <c r="AN298" s="710" t="str">
        <f t="shared" si="176"/>
        <v>n/a</v>
      </c>
      <c r="AO298" s="710" t="str">
        <f t="shared" si="178"/>
        <v>n/a</v>
      </c>
      <c r="AP298" s="710" t="str">
        <f t="shared" si="177"/>
        <v>n/a</v>
      </c>
      <c r="AQ298" s="710" t="str">
        <f t="shared" si="192"/>
        <v>n/a</v>
      </c>
      <c r="AR298" s="710" t="str">
        <f t="shared" si="193"/>
        <v>n/a</v>
      </c>
      <c r="AS298" s="710" t="str">
        <f t="shared" si="194"/>
        <v>n/a</v>
      </c>
      <c r="AT298" s="710" t="str">
        <f t="shared" si="180"/>
        <v>n/a</v>
      </c>
      <c r="AU298" s="710" t="str">
        <f t="shared" si="181"/>
        <v>n/a</v>
      </c>
      <c r="AV298" s="710" t="str">
        <f t="shared" si="182"/>
        <v>n/a</v>
      </c>
      <c r="AW298" s="710" t="str">
        <f t="shared" si="183"/>
        <v>n/a</v>
      </c>
      <c r="AX298" s="710" t="str">
        <f t="shared" si="184"/>
        <v>n/a</v>
      </c>
      <c r="AY298" s="710" t="str">
        <f t="shared" si="185"/>
        <v>n/a</v>
      </c>
      <c r="AZ298" s="710" t="str">
        <f t="shared" si="186"/>
        <v>n/a</v>
      </c>
      <c r="BA298" s="710" t="str">
        <f t="shared" si="187"/>
        <v>n/a</v>
      </c>
      <c r="BB298" s="710" t="str">
        <f t="shared" si="188"/>
        <v>n/a</v>
      </c>
      <c r="BC298" s="710" t="str">
        <f t="shared" si="189"/>
        <v>n/a</v>
      </c>
      <c r="BD298" s="710" t="str">
        <f t="shared" si="179"/>
        <v>n/a</v>
      </c>
      <c r="BE298" s="710">
        <f t="shared" si="195"/>
        <v>31.005557487363738</v>
      </c>
      <c r="BF298" s="175">
        <f t="shared" si="190"/>
        <v>40.235824348546743</v>
      </c>
    </row>
    <row r="299" spans="1:58" ht="11.25" customHeight="1" x14ac:dyDescent="0.25">
      <c r="A299" s="17" t="s">
        <v>1214</v>
      </c>
      <c r="B299" s="17" t="s">
        <v>1215</v>
      </c>
      <c r="C299" s="414">
        <v>1.36</v>
      </c>
      <c r="D299" s="414">
        <v>1.32</v>
      </c>
      <c r="E299" s="414">
        <v>1.28</v>
      </c>
      <c r="F299" s="414">
        <v>1.24</v>
      </c>
      <c r="G299" s="414">
        <v>1.2</v>
      </c>
      <c r="H299" s="414">
        <v>1.1499999999999999</v>
      </c>
      <c r="I299" s="351">
        <v>1.1399999999999999</v>
      </c>
      <c r="J299" s="351">
        <v>1.1000000000000001</v>
      </c>
      <c r="K299" s="414">
        <v>1.06</v>
      </c>
      <c r="L299" s="414">
        <v>1</v>
      </c>
      <c r="M299" s="414">
        <v>0.92</v>
      </c>
      <c r="N299" s="414">
        <v>0.78</v>
      </c>
      <c r="O299" s="604"/>
      <c r="P299" s="414">
        <v>0.55000000000000004</v>
      </c>
      <c r="Q299" s="350">
        <v>0.46</v>
      </c>
      <c r="R299" s="604"/>
      <c r="S299" s="357">
        <v>0.35</v>
      </c>
      <c r="T299" s="415">
        <v>0.23749999999999999</v>
      </c>
      <c r="U299" s="416">
        <v>0.36749999999999999</v>
      </c>
      <c r="V299" s="416">
        <v>0.42</v>
      </c>
      <c r="W299" s="416">
        <v>0.42</v>
      </c>
      <c r="X299" s="416">
        <v>0.42</v>
      </c>
      <c r="Y299" s="416">
        <v>0.42</v>
      </c>
      <c r="Z299" s="416">
        <v>0.42</v>
      </c>
      <c r="AA299" s="416">
        <v>0.42</v>
      </c>
      <c r="AB299" s="416">
        <v>0.42</v>
      </c>
      <c r="AC299" s="420">
        <v>0.42</v>
      </c>
      <c r="AD299" s="416">
        <v>0.35749999999999998</v>
      </c>
      <c r="AE299" s="417">
        <f t="shared" si="191"/>
        <v>19.232500000000016</v>
      </c>
      <c r="AF299" s="710">
        <f t="shared" si="168"/>
        <v>3.0303030303030276</v>
      </c>
      <c r="AG299" s="710">
        <f t="shared" si="169"/>
        <v>3.125</v>
      </c>
      <c r="AH299" s="710">
        <f t="shared" si="170"/>
        <v>3.2258064516129004</v>
      </c>
      <c r="AI299" s="710">
        <f t="shared" si="171"/>
        <v>3.3333333333333437</v>
      </c>
      <c r="AJ299" s="710">
        <f t="shared" si="172"/>
        <v>4.3478260869565188</v>
      </c>
      <c r="AK299" s="710">
        <f t="shared" si="173"/>
        <v>0.87719298245614308</v>
      </c>
      <c r="AL299" s="710">
        <f t="shared" si="174"/>
        <v>3.6363636363636154</v>
      </c>
      <c r="AM299" s="710">
        <f t="shared" si="175"/>
        <v>3.7735849056603765</v>
      </c>
      <c r="AN299" s="710">
        <f t="shared" si="176"/>
        <v>6.0000000000000053</v>
      </c>
      <c r="AO299" s="710">
        <f t="shared" si="178"/>
        <v>8.6956521739130377</v>
      </c>
      <c r="AP299" s="710">
        <f t="shared" si="177"/>
        <v>17.948717948717952</v>
      </c>
      <c r="AQ299" s="710">
        <f t="shared" si="192"/>
        <v>41.81818181818182</v>
      </c>
      <c r="AR299" s="710">
        <f t="shared" si="193"/>
        <v>19.565217391304344</v>
      </c>
      <c r="AS299" s="710">
        <f t="shared" si="194"/>
        <v>31.428571428571452</v>
      </c>
      <c r="AT299" s="710">
        <f t="shared" si="180"/>
        <v>47.368421052631568</v>
      </c>
      <c r="AU299" s="710">
        <f t="shared" si="181"/>
        <v>-35.374149659863953</v>
      </c>
      <c r="AV299" s="710">
        <f t="shared" si="182"/>
        <v>-12.5</v>
      </c>
      <c r="AW299" s="710">
        <f t="shared" si="183"/>
        <v>0</v>
      </c>
      <c r="AX299" s="710">
        <f t="shared" si="184"/>
        <v>0</v>
      </c>
      <c r="AY299" s="710">
        <f t="shared" si="185"/>
        <v>0</v>
      </c>
      <c r="AZ299" s="710">
        <f t="shared" si="186"/>
        <v>0</v>
      </c>
      <c r="BA299" s="710">
        <f t="shared" si="187"/>
        <v>0</v>
      </c>
      <c r="BB299" s="710">
        <f t="shared" si="188"/>
        <v>0</v>
      </c>
      <c r="BC299" s="710">
        <f t="shared" si="189"/>
        <v>0</v>
      </c>
      <c r="BD299" s="710">
        <f t="shared" si="179"/>
        <v>17.48251748251748</v>
      </c>
      <c r="BE299" s="710">
        <f t="shared" si="195"/>
        <v>6.711301602506385</v>
      </c>
      <c r="BF299" s="175">
        <f t="shared" si="190"/>
        <v>16.421064234450412</v>
      </c>
    </row>
    <row r="300" spans="1:58" ht="11.25" customHeight="1" x14ac:dyDescent="0.25">
      <c r="A300" s="17" t="s">
        <v>1204</v>
      </c>
      <c r="B300" s="17" t="s">
        <v>1205</v>
      </c>
      <c r="C300" s="414">
        <v>1.31</v>
      </c>
      <c r="D300" s="414">
        <v>1.28</v>
      </c>
      <c r="E300" s="414">
        <v>1.27</v>
      </c>
      <c r="F300" s="414">
        <v>1.2350000000000001</v>
      </c>
      <c r="G300" s="414">
        <v>1.22</v>
      </c>
      <c r="H300" s="414">
        <v>1.21</v>
      </c>
      <c r="I300" s="351">
        <v>1.17</v>
      </c>
      <c r="J300" s="351">
        <v>1.1299999999999999</v>
      </c>
      <c r="K300" s="414">
        <v>1.0900000000000001</v>
      </c>
      <c r="L300" s="414">
        <v>1.0449999999999999</v>
      </c>
      <c r="M300" s="414">
        <v>0.99</v>
      </c>
      <c r="N300" s="352">
        <v>0.96</v>
      </c>
      <c r="O300" s="604"/>
      <c r="P300" s="414">
        <v>0.95</v>
      </c>
      <c r="Q300" s="350">
        <v>0.92</v>
      </c>
      <c r="R300" s="604"/>
      <c r="S300" s="415">
        <v>0.86</v>
      </c>
      <c r="T300" s="415">
        <v>0.86</v>
      </c>
      <c r="U300" s="420">
        <v>0.86</v>
      </c>
      <c r="V300" s="420">
        <v>0.78</v>
      </c>
      <c r="W300" s="420">
        <v>0.72</v>
      </c>
      <c r="X300" s="420">
        <v>0.62</v>
      </c>
      <c r="Y300" s="420">
        <v>0.56000000000000005</v>
      </c>
      <c r="Z300" s="420">
        <v>0.52</v>
      </c>
      <c r="AA300" s="420">
        <v>0.5</v>
      </c>
      <c r="AB300" s="420">
        <v>0.48</v>
      </c>
      <c r="AC300" s="420">
        <v>0.44</v>
      </c>
      <c r="AD300" s="420">
        <v>0.38</v>
      </c>
      <c r="AE300" s="417">
        <f t="shared" si="191"/>
        <v>23.36</v>
      </c>
      <c r="AF300" s="710">
        <f t="shared" si="168"/>
        <v>2.34375</v>
      </c>
      <c r="AG300" s="710">
        <f t="shared" si="169"/>
        <v>0.78740157480314821</v>
      </c>
      <c r="AH300" s="710">
        <f t="shared" si="170"/>
        <v>2.8340080971659853</v>
      </c>
      <c r="AI300" s="710">
        <f t="shared" si="171"/>
        <v>1.2295081967213184</v>
      </c>
      <c r="AJ300" s="710">
        <f t="shared" si="172"/>
        <v>0.82644628099173278</v>
      </c>
      <c r="AK300" s="710">
        <f t="shared" si="173"/>
        <v>3.4188034188034289</v>
      </c>
      <c r="AL300" s="710">
        <f t="shared" si="174"/>
        <v>3.539823008849563</v>
      </c>
      <c r="AM300" s="710">
        <f t="shared" si="175"/>
        <v>3.6697247706421798</v>
      </c>
      <c r="AN300" s="710">
        <f t="shared" si="176"/>
        <v>4.3062200956937913</v>
      </c>
      <c r="AO300" s="710">
        <f t="shared" si="178"/>
        <v>5.555555555555558</v>
      </c>
      <c r="AP300" s="710">
        <f t="shared" si="177"/>
        <v>3.125</v>
      </c>
      <c r="AQ300" s="710">
        <f t="shared" si="192"/>
        <v>1.0526315789473717</v>
      </c>
      <c r="AR300" s="710">
        <f t="shared" si="193"/>
        <v>3.2608695652173836</v>
      </c>
      <c r="AS300" s="710">
        <f t="shared" si="194"/>
        <v>6.976744186046524</v>
      </c>
      <c r="AT300" s="710">
        <f t="shared" si="180"/>
        <v>0</v>
      </c>
      <c r="AU300" s="710">
        <f t="shared" si="181"/>
        <v>0</v>
      </c>
      <c r="AV300" s="710">
        <f t="shared" si="182"/>
        <v>10.256410256410241</v>
      </c>
      <c r="AW300" s="710">
        <f t="shared" si="183"/>
        <v>8.3333333333333481</v>
      </c>
      <c r="AX300" s="710">
        <f t="shared" si="184"/>
        <v>16.129032258064502</v>
      </c>
      <c r="AY300" s="710">
        <f t="shared" si="185"/>
        <v>10.714285714285698</v>
      </c>
      <c r="AZ300" s="710">
        <f t="shared" si="186"/>
        <v>7.6923076923077094</v>
      </c>
      <c r="BA300" s="710">
        <f t="shared" si="187"/>
        <v>4.0000000000000036</v>
      </c>
      <c r="BB300" s="710">
        <f t="shared" si="188"/>
        <v>4.1666666666666741</v>
      </c>
      <c r="BC300" s="710">
        <f t="shared" si="189"/>
        <v>9.0909090909090828</v>
      </c>
      <c r="BD300" s="710">
        <f t="shared" si="179"/>
        <v>15.789473684210531</v>
      </c>
      <c r="BE300" s="710">
        <f t="shared" si="195"/>
        <v>5.1639562010250302</v>
      </c>
      <c r="BF300" s="175">
        <f t="shared" si="190"/>
        <v>4.4768769453013864</v>
      </c>
    </row>
    <row r="301" spans="1:58" ht="11.25" customHeight="1" x14ac:dyDescent="0.25">
      <c r="A301" s="731" t="s">
        <v>3934</v>
      </c>
      <c r="B301" s="48" t="s">
        <v>3920</v>
      </c>
      <c r="C301" s="414">
        <v>0.92</v>
      </c>
      <c r="D301" s="414">
        <v>0.89</v>
      </c>
      <c r="E301" s="414">
        <v>0.82</v>
      </c>
      <c r="F301" s="414">
        <v>0.74</v>
      </c>
      <c r="G301" s="414">
        <v>0.66</v>
      </c>
      <c r="H301" s="414">
        <v>0.61</v>
      </c>
      <c r="I301" s="351">
        <v>0.57000000000000006</v>
      </c>
      <c r="J301" s="366">
        <v>0.5</v>
      </c>
      <c r="K301" s="344">
        <v>0.42000000000000004</v>
      </c>
      <c r="L301" s="385">
        <v>0.4</v>
      </c>
      <c r="M301" s="385">
        <v>0.4</v>
      </c>
      <c r="N301" s="385">
        <v>0.4</v>
      </c>
      <c r="O301" s="727"/>
      <c r="P301" s="385">
        <v>0.4</v>
      </c>
      <c r="Q301" s="712">
        <v>0.4</v>
      </c>
      <c r="R301" s="727"/>
      <c r="S301" s="708">
        <v>0.4</v>
      </c>
      <c r="T301" s="708">
        <v>0.4</v>
      </c>
      <c r="U301" s="348">
        <v>0.4</v>
      </c>
      <c r="V301" s="349">
        <v>0.4</v>
      </c>
      <c r="W301" s="349">
        <v>0.31</v>
      </c>
      <c r="X301" s="349">
        <v>0.28000000000000003</v>
      </c>
      <c r="Y301" s="349">
        <v>0.24</v>
      </c>
      <c r="Z301" s="349">
        <v>0.21500000000000002</v>
      </c>
      <c r="AA301" s="349">
        <v>0.19</v>
      </c>
      <c r="AB301" s="349">
        <v>0.17750000000000002</v>
      </c>
      <c r="AC301" s="349">
        <v>0.17</v>
      </c>
      <c r="AD301" s="349">
        <v>0.15</v>
      </c>
      <c r="AE301" s="417">
        <f t="shared" si="191"/>
        <v>11.462500000000004</v>
      </c>
      <c r="AF301" s="710">
        <f t="shared" si="168"/>
        <v>3.3707865168539408</v>
      </c>
      <c r="AG301" s="710">
        <f t="shared" si="169"/>
        <v>8.5365853658536661</v>
      </c>
      <c r="AH301" s="710">
        <f t="shared" si="170"/>
        <v>10.810810810810811</v>
      </c>
      <c r="AI301" s="710">
        <f t="shared" si="171"/>
        <v>12.12121212121211</v>
      </c>
      <c r="AJ301" s="710">
        <f t="shared" si="172"/>
        <v>8.196721311475418</v>
      </c>
      <c r="AK301" s="710">
        <f t="shared" si="173"/>
        <v>7.0175438596491002</v>
      </c>
      <c r="AL301" s="710">
        <f t="shared" si="174"/>
        <v>14.000000000000012</v>
      </c>
      <c r="AM301" s="710">
        <f t="shared" si="175"/>
        <v>19.047619047619047</v>
      </c>
      <c r="AN301" s="710">
        <f t="shared" si="176"/>
        <v>5.0000000000000044</v>
      </c>
      <c r="AO301" s="710">
        <f t="shared" si="178"/>
        <v>0</v>
      </c>
      <c r="AP301" s="710">
        <f t="shared" si="177"/>
        <v>0</v>
      </c>
      <c r="AQ301" s="710">
        <f t="shared" si="192"/>
        <v>0</v>
      </c>
      <c r="AR301" s="710">
        <f t="shared" si="193"/>
        <v>0</v>
      </c>
      <c r="AS301" s="710">
        <f t="shared" si="194"/>
        <v>0</v>
      </c>
      <c r="AT301" s="710">
        <f t="shared" si="180"/>
        <v>0</v>
      </c>
      <c r="AU301" s="710">
        <f t="shared" si="181"/>
        <v>0</v>
      </c>
      <c r="AV301" s="710">
        <f t="shared" si="182"/>
        <v>0</v>
      </c>
      <c r="AW301" s="710">
        <f t="shared" si="183"/>
        <v>29.032258064516149</v>
      </c>
      <c r="AX301" s="710">
        <f t="shared" si="184"/>
        <v>10.714285714285698</v>
      </c>
      <c r="AY301" s="710">
        <f t="shared" si="185"/>
        <v>16.666666666666675</v>
      </c>
      <c r="AZ301" s="710">
        <f t="shared" si="186"/>
        <v>11.627906976744162</v>
      </c>
      <c r="BA301" s="710">
        <f t="shared" si="187"/>
        <v>13.157894736842124</v>
      </c>
      <c r="BB301" s="710">
        <f t="shared" si="188"/>
        <v>7.0422535211267512</v>
      </c>
      <c r="BC301" s="710">
        <f t="shared" si="189"/>
        <v>4.4117647058823595</v>
      </c>
      <c r="BD301" s="710">
        <f t="shared" si="179"/>
        <v>13.333333333333353</v>
      </c>
      <c r="BE301" s="710">
        <f t="shared" si="195"/>
        <v>7.7635057101148535</v>
      </c>
      <c r="BF301" s="175">
        <f t="shared" si="190"/>
        <v>7.4500985315157369</v>
      </c>
    </row>
    <row r="302" spans="1:58" ht="11.25" customHeight="1" x14ac:dyDescent="0.25">
      <c r="A302" s="28" t="s">
        <v>1206</v>
      </c>
      <c r="B302" s="28" t="s">
        <v>1207</v>
      </c>
      <c r="C302" s="414">
        <v>0.75</v>
      </c>
      <c r="D302" s="414">
        <v>0.72</v>
      </c>
      <c r="E302" s="414">
        <v>0.66</v>
      </c>
      <c r="F302" s="414">
        <v>0.56000000000000005</v>
      </c>
      <c r="G302" s="414">
        <v>0.53</v>
      </c>
      <c r="H302" s="414">
        <v>0.51</v>
      </c>
      <c r="I302" s="351">
        <v>0.46</v>
      </c>
      <c r="J302" s="419">
        <v>0.4</v>
      </c>
      <c r="K302" s="414">
        <v>0.34250000000000003</v>
      </c>
      <c r="L302" s="414">
        <v>0.27500000000000002</v>
      </c>
      <c r="M302" s="414">
        <v>0.17499999999999999</v>
      </c>
      <c r="N302" s="414">
        <v>0.14499999999999999</v>
      </c>
      <c r="O302" s="604"/>
      <c r="P302" s="414">
        <v>0.1125</v>
      </c>
      <c r="Q302" s="350">
        <v>6.7000000000000004E-2</v>
      </c>
      <c r="R302" s="604"/>
      <c r="S302" s="415">
        <v>5.4539999999999998E-2</v>
      </c>
      <c r="T302" s="357">
        <v>5.4539999999999998E-2</v>
      </c>
      <c r="U302" s="416">
        <v>4.9364999999999999E-2</v>
      </c>
      <c r="V302" s="420">
        <v>5.5294999999999997E-2</v>
      </c>
      <c r="W302" s="420">
        <v>1.052E-2</v>
      </c>
      <c r="X302" s="416">
        <v>0</v>
      </c>
      <c r="Y302" s="416">
        <v>0</v>
      </c>
      <c r="Z302" s="416">
        <v>0</v>
      </c>
      <c r="AA302" s="416">
        <v>0</v>
      </c>
      <c r="AB302" s="416">
        <v>0</v>
      </c>
      <c r="AC302" s="416">
        <v>0</v>
      </c>
      <c r="AD302" s="416">
        <v>0</v>
      </c>
      <c r="AE302" s="417">
        <f t="shared" si="191"/>
        <v>5.93126</v>
      </c>
      <c r="AF302" s="710">
        <f t="shared" si="168"/>
        <v>4.1666666666666741</v>
      </c>
      <c r="AG302" s="710">
        <f t="shared" si="169"/>
        <v>9.0909090909090828</v>
      </c>
      <c r="AH302" s="710">
        <f t="shared" si="170"/>
        <v>17.857142857142861</v>
      </c>
      <c r="AI302" s="710">
        <f t="shared" si="171"/>
        <v>5.6603773584905648</v>
      </c>
      <c r="AJ302" s="710">
        <f t="shared" si="172"/>
        <v>3.9215686274509887</v>
      </c>
      <c r="AK302" s="710">
        <f t="shared" si="173"/>
        <v>10.869565217391308</v>
      </c>
      <c r="AL302" s="710">
        <f t="shared" si="174"/>
        <v>14.999999999999991</v>
      </c>
      <c r="AM302" s="710">
        <f t="shared" si="175"/>
        <v>16.788321167883204</v>
      </c>
      <c r="AN302" s="710">
        <f t="shared" si="176"/>
        <v>24.545454545454536</v>
      </c>
      <c r="AO302" s="710">
        <f t="shared" si="178"/>
        <v>57.14285714285716</v>
      </c>
      <c r="AP302" s="710">
        <f t="shared" si="177"/>
        <v>20.68965517241379</v>
      </c>
      <c r="AQ302" s="710">
        <f t="shared" si="192"/>
        <v>28.888888888888875</v>
      </c>
      <c r="AR302" s="710">
        <f t="shared" si="193"/>
        <v>67.910447761194021</v>
      </c>
      <c r="AS302" s="710">
        <f t="shared" si="194"/>
        <v>22.845617895122849</v>
      </c>
      <c r="AT302" s="710">
        <f t="shared" si="180"/>
        <v>0</v>
      </c>
      <c r="AU302" s="710">
        <f t="shared" si="181"/>
        <v>10.483135824977218</v>
      </c>
      <c r="AV302" s="710">
        <f t="shared" si="182"/>
        <v>-10.724296952708201</v>
      </c>
      <c r="AW302" s="710">
        <f t="shared" si="183"/>
        <v>425.61787072243345</v>
      </c>
      <c r="AX302" s="710" t="str">
        <f t="shared" si="184"/>
        <v>n/a</v>
      </c>
      <c r="AY302" s="710" t="str">
        <f t="shared" si="185"/>
        <v>n/a</v>
      </c>
      <c r="AZ302" s="710" t="str">
        <f t="shared" si="186"/>
        <v>n/a</v>
      </c>
      <c r="BA302" s="710" t="str">
        <f t="shared" si="187"/>
        <v>n/a</v>
      </c>
      <c r="BB302" s="710" t="str">
        <f t="shared" si="188"/>
        <v>n/a</v>
      </c>
      <c r="BC302" s="710" t="str">
        <f t="shared" si="189"/>
        <v>n/a</v>
      </c>
      <c r="BD302" s="710" t="str">
        <f t="shared" si="179"/>
        <v>n/a</v>
      </c>
      <c r="BE302" s="710">
        <f t="shared" si="195"/>
        <v>40.59745455480936</v>
      </c>
      <c r="BF302" s="175">
        <f t="shared" si="190"/>
        <v>97.93881111071164</v>
      </c>
    </row>
    <row r="303" spans="1:58" ht="11.25" customHeight="1" x14ac:dyDescent="0.25">
      <c r="A303" s="95" t="s">
        <v>1210</v>
      </c>
      <c r="B303" s="405" t="s">
        <v>1211</v>
      </c>
      <c r="C303" s="372">
        <v>4.37</v>
      </c>
      <c r="D303" s="372">
        <v>4.17</v>
      </c>
      <c r="E303" s="372">
        <v>3.97</v>
      </c>
      <c r="F303" s="372">
        <v>3.77</v>
      </c>
      <c r="G303" s="372">
        <v>3.63</v>
      </c>
      <c r="H303" s="372">
        <v>3.36</v>
      </c>
      <c r="I303" s="351">
        <v>3.0550000000000002</v>
      </c>
      <c r="J303" s="419">
        <v>2.74</v>
      </c>
      <c r="K303" s="414">
        <v>2.4500000000000002</v>
      </c>
      <c r="L303" s="414">
        <v>2.1475</v>
      </c>
      <c r="M303" s="414">
        <v>1.8674999999999999</v>
      </c>
      <c r="N303" s="414">
        <v>1.68</v>
      </c>
      <c r="O303" s="604"/>
      <c r="P303" s="414">
        <v>1.5275000000000001</v>
      </c>
      <c r="Q303" s="350">
        <v>1.37</v>
      </c>
      <c r="R303" s="604"/>
      <c r="S303" s="415">
        <v>1.21</v>
      </c>
      <c r="T303" s="357">
        <v>1.21</v>
      </c>
      <c r="U303" s="420">
        <v>1.1000000000000001</v>
      </c>
      <c r="V303" s="420">
        <v>1</v>
      </c>
      <c r="W303" s="420">
        <v>0.90749999999999997</v>
      </c>
      <c r="X303" s="420">
        <v>0.82499999999999996</v>
      </c>
      <c r="Y303" s="416">
        <v>0.75</v>
      </c>
      <c r="Z303" s="416">
        <v>0.75</v>
      </c>
      <c r="AA303" s="416">
        <v>0.75</v>
      </c>
      <c r="AB303" s="416">
        <v>0.75</v>
      </c>
      <c r="AC303" s="420">
        <v>0.75</v>
      </c>
      <c r="AD303" s="420">
        <v>0.68</v>
      </c>
      <c r="AE303" s="417">
        <f t="shared" si="191"/>
        <v>50.79</v>
      </c>
      <c r="AF303" s="710">
        <f t="shared" ref="AF303:AF366" si="196">IF(ISERROR((C303/D303-1)*100),"n/a",(C303/D303-1)*100)</f>
        <v>4.7961630695443791</v>
      </c>
      <c r="AG303" s="710">
        <f t="shared" ref="AG303:AG366" si="197">IF(ISERROR((D303/E303-1)*100),"n/a",(D303/E303-1)*100)</f>
        <v>5.0377833753148638</v>
      </c>
      <c r="AH303" s="710">
        <f t="shared" ref="AH303:AH366" si="198">IF(ISERROR((E303/F303-1)*100),"n/a",(E303/F303-1)*100)</f>
        <v>5.3050397877984157</v>
      </c>
      <c r="AI303" s="710">
        <f t="shared" ref="AI303:AI366" si="199">IF(ISERROR((F303/G303-1)*100),"n/a",(F303/G303-1)*100)</f>
        <v>3.8567493112947604</v>
      </c>
      <c r="AJ303" s="710">
        <f t="shared" ref="AJ303:AJ366" si="200">IF(ISERROR((G303/H303-1)*100),"n/a",(G303/H303-1)*100)</f>
        <v>8.0357142857142794</v>
      </c>
      <c r="AK303" s="710">
        <f t="shared" ref="AK303:AK366" si="201">IF(ISERROR((H303/I303-1)*100),"n/a",(H303/I303-1)*100)</f>
        <v>9.9836333878887018</v>
      </c>
      <c r="AL303" s="710">
        <f t="shared" ref="AL303:AL366" si="202">IF(ISERROR((I303/J303-1)*100),"n/a",(I303/J303-1)*100)</f>
        <v>11.496350364963504</v>
      </c>
      <c r="AM303" s="710">
        <f t="shared" ref="AM303:AM366" si="203">IF(ISERROR((J303/K303-1)*100),"n/a",(J303/K303-1)*100)</f>
        <v>11.83673469387756</v>
      </c>
      <c r="AN303" s="710">
        <f t="shared" ref="AN303:AN366" si="204">IF(ISERROR((K303/L303-1)*100),"n/a",(K303/L303-1)*100)</f>
        <v>14.086146682188595</v>
      </c>
      <c r="AO303" s="710">
        <f t="shared" si="178"/>
        <v>14.993306559571629</v>
      </c>
      <c r="AP303" s="710">
        <f t="shared" ref="AP303:AP366" si="205">IF(ISERROR((M303/N303-1)*100),"n/a",(M303/N303-1)*100)</f>
        <v>11.160714285714279</v>
      </c>
      <c r="AQ303" s="710">
        <f t="shared" si="192"/>
        <v>9.9836333878887018</v>
      </c>
      <c r="AR303" s="710">
        <f t="shared" si="193"/>
        <v>11.496350364963504</v>
      </c>
      <c r="AS303" s="710">
        <f t="shared" si="194"/>
        <v>13.223140495867792</v>
      </c>
      <c r="AT303" s="710">
        <f t="shared" si="180"/>
        <v>0</v>
      </c>
      <c r="AU303" s="710">
        <f t="shared" si="181"/>
        <v>9.9999999999999858</v>
      </c>
      <c r="AV303" s="710">
        <f t="shared" si="182"/>
        <v>10.000000000000009</v>
      </c>
      <c r="AW303" s="710">
        <f t="shared" si="183"/>
        <v>10.192837465564741</v>
      </c>
      <c r="AX303" s="710">
        <f t="shared" si="184"/>
        <v>10.000000000000009</v>
      </c>
      <c r="AY303" s="710">
        <f t="shared" si="185"/>
        <v>9.9999999999999858</v>
      </c>
      <c r="AZ303" s="710">
        <f t="shared" si="186"/>
        <v>0</v>
      </c>
      <c r="BA303" s="710">
        <f t="shared" si="187"/>
        <v>0</v>
      </c>
      <c r="BB303" s="710">
        <f t="shared" si="188"/>
        <v>0</v>
      </c>
      <c r="BC303" s="710">
        <f t="shared" si="189"/>
        <v>0</v>
      </c>
      <c r="BD303" s="710">
        <f t="shared" si="179"/>
        <v>10.294117647058808</v>
      </c>
      <c r="BE303" s="710">
        <f t="shared" si="195"/>
        <v>7.8311366066085784</v>
      </c>
      <c r="BF303" s="175">
        <f t="shared" si="190"/>
        <v>4.8265172429937166</v>
      </c>
    </row>
    <row r="304" spans="1:58" ht="11.25" customHeight="1" x14ac:dyDescent="0.25">
      <c r="A304" s="17" t="s">
        <v>596</v>
      </c>
      <c r="B304" s="17" t="s">
        <v>597</v>
      </c>
      <c r="C304" s="414">
        <v>2.75</v>
      </c>
      <c r="D304" s="414">
        <v>2.63</v>
      </c>
      <c r="E304" s="414">
        <v>2.5099999999999998</v>
      </c>
      <c r="F304" s="414">
        <v>2.06</v>
      </c>
      <c r="G304" s="414">
        <v>1.86</v>
      </c>
      <c r="H304" s="414">
        <v>1.78</v>
      </c>
      <c r="I304" s="351">
        <v>1.67</v>
      </c>
      <c r="J304" s="419">
        <v>1.2449999999999999</v>
      </c>
      <c r="K304" s="414">
        <v>1.2</v>
      </c>
      <c r="L304" s="414">
        <v>1.08</v>
      </c>
      <c r="M304" s="414">
        <v>1.04</v>
      </c>
      <c r="N304" s="414">
        <v>1</v>
      </c>
      <c r="O304" s="604"/>
      <c r="P304" s="414">
        <v>0.83333333333333337</v>
      </c>
      <c r="Q304" s="350">
        <v>0.66666666666666663</v>
      </c>
      <c r="R304" s="604"/>
      <c r="S304" s="357">
        <v>0.6</v>
      </c>
      <c r="T304" s="357">
        <v>0.57499999999999996</v>
      </c>
      <c r="U304" s="420">
        <v>0.51666666666666672</v>
      </c>
      <c r="V304" s="420">
        <v>0.46250000000000002</v>
      </c>
      <c r="W304" s="420">
        <v>0.41249999999999998</v>
      </c>
      <c r="X304" s="420">
        <v>0.375</v>
      </c>
      <c r="Y304" s="420">
        <v>0.34166666666666662</v>
      </c>
      <c r="Z304" s="416">
        <v>0</v>
      </c>
      <c r="AA304" s="416">
        <v>0</v>
      </c>
      <c r="AB304" s="416">
        <v>0</v>
      </c>
      <c r="AC304" s="416">
        <v>0</v>
      </c>
      <c r="AD304" s="416">
        <v>0</v>
      </c>
      <c r="AE304" s="417">
        <f t="shared" si="191"/>
        <v>25.608333333333327</v>
      </c>
      <c r="AF304" s="710">
        <f t="shared" si="196"/>
        <v>4.5627376425855459</v>
      </c>
      <c r="AG304" s="710">
        <f t="shared" si="197"/>
        <v>4.7808764940239001</v>
      </c>
      <c r="AH304" s="710">
        <f t="shared" si="198"/>
        <v>21.844660194174747</v>
      </c>
      <c r="AI304" s="710">
        <f t="shared" si="199"/>
        <v>10.752688172043001</v>
      </c>
      <c r="AJ304" s="710">
        <f t="shared" si="200"/>
        <v>4.4943820224719211</v>
      </c>
      <c r="AK304" s="710">
        <f t="shared" si="201"/>
        <v>6.5868263473053856</v>
      </c>
      <c r="AL304" s="710">
        <f t="shared" si="202"/>
        <v>34.136546184738961</v>
      </c>
      <c r="AM304" s="710">
        <f t="shared" si="203"/>
        <v>3.7499999999999867</v>
      </c>
      <c r="AN304" s="710">
        <f t="shared" si="204"/>
        <v>11.111111111111093</v>
      </c>
      <c r="AO304" s="710">
        <f t="shared" ref="AO304:AO367" si="206">IF(ISERROR((L304/M304-1)*100),"n/a",(L304/M304-1)*100)</f>
        <v>3.8461538461538547</v>
      </c>
      <c r="AP304" s="710">
        <f t="shared" si="205"/>
        <v>4.0000000000000036</v>
      </c>
      <c r="AQ304" s="710">
        <f t="shared" si="192"/>
        <v>19.999999999999996</v>
      </c>
      <c r="AR304" s="710">
        <f t="shared" si="193"/>
        <v>25.000000000000021</v>
      </c>
      <c r="AS304" s="710">
        <f t="shared" si="194"/>
        <v>11.111111111111116</v>
      </c>
      <c r="AT304" s="710">
        <f t="shared" si="180"/>
        <v>4.3478260869565188</v>
      </c>
      <c r="AU304" s="710">
        <f t="shared" si="181"/>
        <v>11.290322580645151</v>
      </c>
      <c r="AV304" s="710">
        <f t="shared" si="182"/>
        <v>11.711711711711725</v>
      </c>
      <c r="AW304" s="710">
        <f t="shared" si="183"/>
        <v>12.121212121212132</v>
      </c>
      <c r="AX304" s="710">
        <f t="shared" si="184"/>
        <v>9.9999999999999858</v>
      </c>
      <c r="AY304" s="710">
        <f t="shared" si="185"/>
        <v>9.7560975609756184</v>
      </c>
      <c r="AZ304" s="710" t="str">
        <f t="shared" si="186"/>
        <v>n/a</v>
      </c>
      <c r="BA304" s="710" t="str">
        <f t="shared" si="187"/>
        <v>n/a</v>
      </c>
      <c r="BB304" s="710" t="str">
        <f t="shared" si="188"/>
        <v>n/a</v>
      </c>
      <c r="BC304" s="710" t="str">
        <f t="shared" si="189"/>
        <v>n/a</v>
      </c>
      <c r="BD304" s="710" t="str">
        <f t="shared" si="179"/>
        <v>n/a</v>
      </c>
      <c r="BE304" s="710">
        <f t="shared" si="195"/>
        <v>11.260213159361033</v>
      </c>
      <c r="BF304" s="175">
        <f t="shared" si="190"/>
        <v>8.1819433248151618</v>
      </c>
    </row>
    <row r="305" spans="1:58" ht="11.25" customHeight="1" x14ac:dyDescent="0.25">
      <c r="A305" s="73" t="s">
        <v>1219</v>
      </c>
      <c r="B305" s="17" t="s">
        <v>1220</v>
      </c>
      <c r="C305" s="414">
        <v>1.1024</v>
      </c>
      <c r="D305" s="414">
        <v>1.05</v>
      </c>
      <c r="E305" s="414">
        <v>1</v>
      </c>
      <c r="F305" s="414">
        <v>0.7752</v>
      </c>
      <c r="G305" s="414">
        <v>0.70479999999999998</v>
      </c>
      <c r="H305" s="414">
        <v>0.64080000000000004</v>
      </c>
      <c r="I305" s="351">
        <v>0.55720000000000003</v>
      </c>
      <c r="J305" s="419">
        <v>0.53080000000000005</v>
      </c>
      <c r="K305" s="414">
        <v>0.49199999999999999</v>
      </c>
      <c r="L305" s="414">
        <v>0.33193600000000001</v>
      </c>
      <c r="M305" s="414">
        <v>0.28780359999999999</v>
      </c>
      <c r="N305" s="414">
        <v>0.26139960000000001</v>
      </c>
      <c r="O305" s="604"/>
      <c r="P305" s="414">
        <v>0.23763600000000001</v>
      </c>
      <c r="Q305" s="350">
        <v>0.18859999999999999</v>
      </c>
      <c r="R305" s="604"/>
      <c r="S305" s="415">
        <v>0.15088000000000001</v>
      </c>
      <c r="T305" s="415">
        <v>0.15088000000000001</v>
      </c>
      <c r="U305" s="416">
        <v>0.15088000000000001</v>
      </c>
      <c r="V305" s="416">
        <v>0.15088000000000001</v>
      </c>
      <c r="W305" s="416">
        <v>0.15088000000000001</v>
      </c>
      <c r="X305" s="416">
        <v>0.15088000000000001</v>
      </c>
      <c r="Y305" s="416">
        <v>0.15088000000000001</v>
      </c>
      <c r="Z305" s="416">
        <v>0.15088000000000001</v>
      </c>
      <c r="AA305" s="416">
        <v>0.15088000000000001</v>
      </c>
      <c r="AB305" s="416">
        <v>0.15088000000000001</v>
      </c>
      <c r="AC305" s="416">
        <v>0.15088000000000001</v>
      </c>
      <c r="AD305" s="420">
        <v>0.15088000000000001</v>
      </c>
      <c r="AE305" s="417">
        <f t="shared" si="191"/>
        <v>9.971135200000008</v>
      </c>
      <c r="AF305" s="710">
        <f t="shared" si="196"/>
        <v>4.9904761904761896</v>
      </c>
      <c r="AG305" s="710">
        <f t="shared" si="197"/>
        <v>5.0000000000000044</v>
      </c>
      <c r="AH305" s="710">
        <f t="shared" si="198"/>
        <v>28.998968008255943</v>
      </c>
      <c r="AI305" s="710">
        <f t="shared" si="199"/>
        <v>9.988649262202042</v>
      </c>
      <c r="AJ305" s="710">
        <f t="shared" si="200"/>
        <v>9.9875156054931136</v>
      </c>
      <c r="AK305" s="710">
        <f t="shared" si="201"/>
        <v>15.003589375448678</v>
      </c>
      <c r="AL305" s="710">
        <f t="shared" si="202"/>
        <v>4.9736247174076764</v>
      </c>
      <c r="AM305" s="710">
        <f t="shared" si="203"/>
        <v>7.8861788617886397</v>
      </c>
      <c r="AN305" s="710">
        <f t="shared" si="204"/>
        <v>48.221343873517775</v>
      </c>
      <c r="AO305" s="710">
        <f t="shared" si="206"/>
        <v>15.334207077326356</v>
      </c>
      <c r="AP305" s="710">
        <f t="shared" si="205"/>
        <v>10.1010101010101</v>
      </c>
      <c r="AQ305" s="710">
        <f t="shared" si="192"/>
        <v>9.9999999999999858</v>
      </c>
      <c r="AR305" s="710">
        <f t="shared" si="193"/>
        <v>26.000000000000021</v>
      </c>
      <c r="AS305" s="710">
        <f t="shared" si="194"/>
        <v>24.999999999999979</v>
      </c>
      <c r="AT305" s="710">
        <f t="shared" si="180"/>
        <v>0</v>
      </c>
      <c r="AU305" s="710">
        <f t="shared" si="181"/>
        <v>0</v>
      </c>
      <c r="AV305" s="710">
        <f t="shared" si="182"/>
        <v>0</v>
      </c>
      <c r="AW305" s="710">
        <f t="shared" si="183"/>
        <v>0</v>
      </c>
      <c r="AX305" s="710">
        <f t="shared" si="184"/>
        <v>0</v>
      </c>
      <c r="AY305" s="710">
        <f t="shared" si="185"/>
        <v>0</v>
      </c>
      <c r="AZ305" s="710">
        <f t="shared" si="186"/>
        <v>0</v>
      </c>
      <c r="BA305" s="710">
        <f t="shared" si="187"/>
        <v>0</v>
      </c>
      <c r="BB305" s="710">
        <f t="shared" si="188"/>
        <v>0</v>
      </c>
      <c r="BC305" s="710">
        <f t="shared" si="189"/>
        <v>0</v>
      </c>
      <c r="BD305" s="710">
        <f t="shared" si="179"/>
        <v>0</v>
      </c>
      <c r="BE305" s="710">
        <f t="shared" si="195"/>
        <v>8.8594225229170611</v>
      </c>
      <c r="BF305" s="175">
        <f t="shared" si="190"/>
        <v>12.082420364851462</v>
      </c>
    </row>
    <row r="306" spans="1:58" ht="11.25" customHeight="1" x14ac:dyDescent="0.25">
      <c r="A306" s="391" t="s">
        <v>4020</v>
      </c>
      <c r="B306" s="17" t="s">
        <v>1868</v>
      </c>
      <c r="C306" s="414">
        <v>1.335</v>
      </c>
      <c r="D306" s="414">
        <v>1.19</v>
      </c>
      <c r="E306" s="414">
        <v>1.1000000000000001</v>
      </c>
      <c r="F306" s="414">
        <v>1.06</v>
      </c>
      <c r="G306" s="414">
        <v>1.04</v>
      </c>
      <c r="H306" s="414">
        <v>1.02</v>
      </c>
      <c r="I306" s="351">
        <v>0.98</v>
      </c>
      <c r="J306" s="419">
        <v>0.91999999999999993</v>
      </c>
      <c r="K306" s="414">
        <v>0.84000000000000008</v>
      </c>
      <c r="L306" s="380">
        <v>0.8</v>
      </c>
      <c r="M306" s="380">
        <v>0.8</v>
      </c>
      <c r="N306" s="380">
        <v>0.8</v>
      </c>
      <c r="O306" s="351"/>
      <c r="P306" s="414">
        <v>0.8</v>
      </c>
      <c r="Q306" s="418">
        <v>0.6</v>
      </c>
      <c r="R306" s="351"/>
      <c r="S306" s="375">
        <v>0.6</v>
      </c>
      <c r="T306" s="373">
        <v>0.6</v>
      </c>
      <c r="U306" s="420">
        <v>0.5774999999999999</v>
      </c>
      <c r="V306" s="420">
        <v>0.54749999999999999</v>
      </c>
      <c r="W306" s="420">
        <v>0.51</v>
      </c>
      <c r="X306" s="420">
        <v>0.45499999999999996</v>
      </c>
      <c r="Y306" s="420">
        <v>0.41000000000000003</v>
      </c>
      <c r="Z306" s="420">
        <v>0.37</v>
      </c>
      <c r="AA306" s="420">
        <v>0.33</v>
      </c>
      <c r="AB306" s="420">
        <v>0.30499999999999999</v>
      </c>
      <c r="AC306" s="420">
        <v>0.28125</v>
      </c>
      <c r="AD306" s="420">
        <v>0.25624999999999998</v>
      </c>
      <c r="AE306" s="417">
        <f t="shared" si="191"/>
        <v>18.527500000000003</v>
      </c>
      <c r="AF306" s="710">
        <f t="shared" si="196"/>
        <v>12.184873949579833</v>
      </c>
      <c r="AG306" s="710">
        <f t="shared" si="197"/>
        <v>8.1818181818181799</v>
      </c>
      <c r="AH306" s="710">
        <f t="shared" si="198"/>
        <v>3.7735849056603765</v>
      </c>
      <c r="AI306" s="710">
        <f t="shared" si="199"/>
        <v>1.9230769230769162</v>
      </c>
      <c r="AJ306" s="710">
        <f t="shared" si="200"/>
        <v>1.9607843137254832</v>
      </c>
      <c r="AK306" s="710">
        <f t="shared" si="201"/>
        <v>4.081632653061229</v>
      </c>
      <c r="AL306" s="710">
        <f t="shared" si="202"/>
        <v>6.5217391304347894</v>
      </c>
      <c r="AM306" s="710">
        <f t="shared" si="203"/>
        <v>9.5238095238095113</v>
      </c>
      <c r="AN306" s="710">
        <f t="shared" si="204"/>
        <v>5.0000000000000044</v>
      </c>
      <c r="AO306" s="710">
        <f t="shared" si="206"/>
        <v>0</v>
      </c>
      <c r="AP306" s="710">
        <f t="shared" si="205"/>
        <v>0</v>
      </c>
      <c r="AQ306" s="710">
        <f t="shared" si="192"/>
        <v>0</v>
      </c>
      <c r="AR306" s="710">
        <f t="shared" si="193"/>
        <v>33.33333333333335</v>
      </c>
      <c r="AS306" s="710">
        <f t="shared" si="194"/>
        <v>0</v>
      </c>
      <c r="AT306" s="710">
        <f t="shared" si="180"/>
        <v>0</v>
      </c>
      <c r="AU306" s="710">
        <f t="shared" si="181"/>
        <v>3.8961038961039085</v>
      </c>
      <c r="AV306" s="710">
        <f t="shared" si="182"/>
        <v>5.479452054794498</v>
      </c>
      <c r="AW306" s="710">
        <f t="shared" si="183"/>
        <v>7.3529411764705843</v>
      </c>
      <c r="AX306" s="710">
        <f t="shared" si="184"/>
        <v>12.087912087912089</v>
      </c>
      <c r="AY306" s="710">
        <f t="shared" si="185"/>
        <v>10.975609756097548</v>
      </c>
      <c r="AZ306" s="710">
        <f t="shared" si="186"/>
        <v>10.810810810810811</v>
      </c>
      <c r="BA306" s="710">
        <f t="shared" si="187"/>
        <v>12.12121212121211</v>
      </c>
      <c r="BB306" s="710">
        <f t="shared" si="188"/>
        <v>8.196721311475418</v>
      </c>
      <c r="BC306" s="710">
        <f t="shared" si="189"/>
        <v>8.4444444444444322</v>
      </c>
      <c r="BD306" s="710">
        <f t="shared" si="179"/>
        <v>9.7560975609756184</v>
      </c>
      <c r="BE306" s="710">
        <f t="shared" si="195"/>
        <v>7.0242383253918685</v>
      </c>
      <c r="BF306" s="175">
        <f t="shared" si="190"/>
        <v>6.9312998932050665</v>
      </c>
    </row>
    <row r="307" spans="1:58" ht="11.25" customHeight="1" x14ac:dyDescent="0.25">
      <c r="A307" s="28" t="s">
        <v>251</v>
      </c>
      <c r="B307" s="28" t="s">
        <v>252</v>
      </c>
      <c r="C307" s="414">
        <v>1.1299999999999999</v>
      </c>
      <c r="D307" s="414">
        <v>1.1000000000000001</v>
      </c>
      <c r="E307" s="414">
        <v>1.04</v>
      </c>
      <c r="F307" s="414">
        <v>0.98</v>
      </c>
      <c r="G307" s="414">
        <v>0.93</v>
      </c>
      <c r="H307" s="414">
        <v>0.84</v>
      </c>
      <c r="I307" s="351">
        <v>0.75</v>
      </c>
      <c r="J307" s="365">
        <v>0.68</v>
      </c>
      <c r="K307" s="359">
        <v>0.57999999999999996</v>
      </c>
      <c r="L307" s="359">
        <v>0.5</v>
      </c>
      <c r="M307" s="359">
        <v>0.4</v>
      </c>
      <c r="N307" s="359">
        <v>0.34</v>
      </c>
      <c r="O307" s="654"/>
      <c r="P307" s="359">
        <v>0.3</v>
      </c>
      <c r="Q307" s="355">
        <v>0.255</v>
      </c>
      <c r="R307" s="654"/>
      <c r="S307" s="369">
        <v>0.21</v>
      </c>
      <c r="T307" s="369">
        <v>0.19</v>
      </c>
      <c r="U307" s="361">
        <v>0.185</v>
      </c>
      <c r="V307" s="361">
        <v>0.15</v>
      </c>
      <c r="W307" s="361">
        <v>0.14000000000000001</v>
      </c>
      <c r="X307" s="361">
        <v>0.13</v>
      </c>
      <c r="Y307" s="361">
        <v>0.1125</v>
      </c>
      <c r="Z307" s="361">
        <v>0.105</v>
      </c>
      <c r="AA307" s="361">
        <v>9.7500000000000003E-2</v>
      </c>
      <c r="AB307" s="361">
        <v>9.2499999999999999E-2</v>
      </c>
      <c r="AC307" s="361">
        <v>8.7499999999999994E-2</v>
      </c>
      <c r="AD307" s="361">
        <v>8.2500000000000004E-2</v>
      </c>
      <c r="AE307" s="417">
        <f t="shared" si="191"/>
        <v>11.407500000000004</v>
      </c>
      <c r="AF307" s="710">
        <f t="shared" si="196"/>
        <v>2.7272727272727115</v>
      </c>
      <c r="AG307" s="710">
        <f t="shared" si="197"/>
        <v>5.7692307692307709</v>
      </c>
      <c r="AH307" s="710">
        <f t="shared" si="198"/>
        <v>6.1224489795918435</v>
      </c>
      <c r="AI307" s="710">
        <f t="shared" si="199"/>
        <v>5.3763440860215006</v>
      </c>
      <c r="AJ307" s="710">
        <f t="shared" si="200"/>
        <v>10.714285714285721</v>
      </c>
      <c r="AK307" s="710">
        <f t="shared" si="201"/>
        <v>11.999999999999989</v>
      </c>
      <c r="AL307" s="710">
        <f t="shared" si="202"/>
        <v>10.294117647058808</v>
      </c>
      <c r="AM307" s="710">
        <f t="shared" si="203"/>
        <v>17.24137931034484</v>
      </c>
      <c r="AN307" s="710">
        <f t="shared" si="204"/>
        <v>15.999999999999993</v>
      </c>
      <c r="AO307" s="710">
        <f t="shared" si="206"/>
        <v>25</v>
      </c>
      <c r="AP307" s="710">
        <f t="shared" si="205"/>
        <v>17.647058823529417</v>
      </c>
      <c r="AQ307" s="710">
        <f t="shared" si="192"/>
        <v>13.333333333333353</v>
      </c>
      <c r="AR307" s="710">
        <f t="shared" si="193"/>
        <v>17.647058823529417</v>
      </c>
      <c r="AS307" s="710">
        <f t="shared" si="194"/>
        <v>21.428571428571441</v>
      </c>
      <c r="AT307" s="710">
        <f t="shared" si="180"/>
        <v>10.526315789473673</v>
      </c>
      <c r="AU307" s="710">
        <f t="shared" si="181"/>
        <v>2.7027027027026973</v>
      </c>
      <c r="AV307" s="710">
        <f t="shared" si="182"/>
        <v>23.333333333333339</v>
      </c>
      <c r="AW307" s="710">
        <f t="shared" si="183"/>
        <v>7.1428571428571397</v>
      </c>
      <c r="AX307" s="710">
        <f t="shared" si="184"/>
        <v>7.6923076923077094</v>
      </c>
      <c r="AY307" s="710">
        <f t="shared" si="185"/>
        <v>15.555555555555568</v>
      </c>
      <c r="AZ307" s="710">
        <f t="shared" si="186"/>
        <v>7.1428571428571397</v>
      </c>
      <c r="BA307" s="710">
        <f t="shared" si="187"/>
        <v>7.6923076923076872</v>
      </c>
      <c r="BB307" s="710">
        <f t="shared" si="188"/>
        <v>5.4054054054054168</v>
      </c>
      <c r="BC307" s="710">
        <f t="shared" si="189"/>
        <v>5.7142857142857162</v>
      </c>
      <c r="BD307" s="710">
        <f t="shared" si="179"/>
        <v>6.0606060606060552</v>
      </c>
      <c r="BE307" s="710">
        <f t="shared" si="195"/>
        <v>11.210785434978479</v>
      </c>
      <c r="BF307" s="175">
        <f t="shared" si="190"/>
        <v>6.4271935605062254</v>
      </c>
    </row>
    <row r="308" spans="1:58" ht="11.25" customHeight="1" x14ac:dyDescent="0.25">
      <c r="A308" s="17" t="s">
        <v>1201</v>
      </c>
      <c r="B308" s="17" t="s">
        <v>1202</v>
      </c>
      <c r="C308" s="414">
        <v>5.48</v>
      </c>
      <c r="D308" s="414">
        <v>4.4560000000000004</v>
      </c>
      <c r="E308" s="414">
        <v>3.8740000000000001</v>
      </c>
      <c r="F308" s="414">
        <v>3.41</v>
      </c>
      <c r="G308" s="414">
        <v>3.1539999999999999</v>
      </c>
      <c r="H308" s="414">
        <v>2.99</v>
      </c>
      <c r="I308" s="351">
        <v>2.7559999999999998</v>
      </c>
      <c r="J308" s="351">
        <v>2.548</v>
      </c>
      <c r="K308" s="414">
        <v>2.4020000000000001</v>
      </c>
      <c r="L308" s="414">
        <v>2.2359999999999998</v>
      </c>
      <c r="M308" s="414">
        <v>2.04</v>
      </c>
      <c r="N308" s="414">
        <v>1.81</v>
      </c>
      <c r="O308" s="604"/>
      <c r="P308" s="414">
        <v>1.56</v>
      </c>
      <c r="Q308" s="350">
        <v>1.38</v>
      </c>
      <c r="R308" s="604"/>
      <c r="S308" s="357">
        <v>1.28</v>
      </c>
      <c r="T308" s="415">
        <v>1.19</v>
      </c>
      <c r="U308" s="420">
        <v>1.19</v>
      </c>
      <c r="V308" s="420">
        <v>1.135</v>
      </c>
      <c r="W308" s="420">
        <v>1.03</v>
      </c>
      <c r="X308" s="420">
        <v>0.93</v>
      </c>
      <c r="Y308" s="420">
        <v>0.83499999999999996</v>
      </c>
      <c r="Z308" s="420">
        <v>0.72260000000000002</v>
      </c>
      <c r="AA308" s="420">
        <v>0.63019999999999998</v>
      </c>
      <c r="AB308" s="420">
        <v>0.58260000000000001</v>
      </c>
      <c r="AC308" s="420">
        <v>0.54</v>
      </c>
      <c r="AD308" s="420">
        <v>0.5</v>
      </c>
      <c r="AE308" s="417">
        <f t="shared" si="191"/>
        <v>50.6614</v>
      </c>
      <c r="AF308" s="710">
        <f t="shared" si="196"/>
        <v>22.980251346499102</v>
      </c>
      <c r="AG308" s="710">
        <f t="shared" si="197"/>
        <v>15.023231801755287</v>
      </c>
      <c r="AH308" s="710">
        <f t="shared" si="198"/>
        <v>13.607038123167147</v>
      </c>
      <c r="AI308" s="710">
        <f t="shared" si="199"/>
        <v>8.1166772352568195</v>
      </c>
      <c r="AJ308" s="710">
        <f t="shared" si="200"/>
        <v>5.4849498327758983</v>
      </c>
      <c r="AK308" s="710">
        <f t="shared" si="201"/>
        <v>8.4905660377358583</v>
      </c>
      <c r="AL308" s="710">
        <f t="shared" si="202"/>
        <v>8.1632653061224367</v>
      </c>
      <c r="AM308" s="710">
        <f t="shared" si="203"/>
        <v>6.0782681099084135</v>
      </c>
      <c r="AN308" s="710">
        <f t="shared" si="204"/>
        <v>7.4239713774597593</v>
      </c>
      <c r="AO308" s="710">
        <f t="shared" si="206"/>
        <v>9.6078431372548891</v>
      </c>
      <c r="AP308" s="710">
        <f t="shared" si="205"/>
        <v>12.707182320441991</v>
      </c>
      <c r="AQ308" s="710">
        <f t="shared" si="192"/>
        <v>16.025641025641036</v>
      </c>
      <c r="AR308" s="710">
        <f t="shared" si="193"/>
        <v>13.043478260869579</v>
      </c>
      <c r="AS308" s="710">
        <f t="shared" si="194"/>
        <v>7.8125</v>
      </c>
      <c r="AT308" s="710">
        <f t="shared" si="180"/>
        <v>7.5630252100840512</v>
      </c>
      <c r="AU308" s="710">
        <f t="shared" si="181"/>
        <v>0</v>
      </c>
      <c r="AV308" s="710">
        <f t="shared" si="182"/>
        <v>4.8458149779735615</v>
      </c>
      <c r="AW308" s="710">
        <f t="shared" si="183"/>
        <v>10.194174757281548</v>
      </c>
      <c r="AX308" s="710">
        <f t="shared" si="184"/>
        <v>10.752688172043001</v>
      </c>
      <c r="AY308" s="710">
        <f t="shared" si="185"/>
        <v>11.377245508982048</v>
      </c>
      <c r="AZ308" s="710">
        <f t="shared" si="186"/>
        <v>15.55494049266537</v>
      </c>
      <c r="BA308" s="710">
        <f t="shared" si="187"/>
        <v>14.662012059663599</v>
      </c>
      <c r="BB308" s="710">
        <f t="shared" si="188"/>
        <v>8.1702711980775824</v>
      </c>
      <c r="BC308" s="710">
        <f t="shared" si="189"/>
        <v>7.8888888888888786</v>
      </c>
      <c r="BD308" s="710">
        <f t="shared" ref="BD308:BD371" si="207">IF(ISERROR((AC308/AD308-1)*100),"n/a",(AC308/AD308-1)*100)</f>
        <v>8.0000000000000071</v>
      </c>
      <c r="BE308" s="710">
        <f t="shared" si="195"/>
        <v>10.142957007221915</v>
      </c>
      <c r="BF308" s="175">
        <f t="shared" si="190"/>
        <v>4.6325878583096278</v>
      </c>
    </row>
    <row r="309" spans="1:58" ht="11.25" customHeight="1" x14ac:dyDescent="0.25">
      <c r="A309" s="391" t="s">
        <v>4729</v>
      </c>
      <c r="B309" s="17" t="s">
        <v>4975</v>
      </c>
      <c r="C309" s="414">
        <v>0.45</v>
      </c>
      <c r="D309" s="414">
        <v>0.41</v>
      </c>
      <c r="E309" s="414">
        <v>0.37</v>
      </c>
      <c r="F309" s="414">
        <v>0.33</v>
      </c>
      <c r="G309" s="414">
        <v>0.29000000000000004</v>
      </c>
      <c r="H309" s="414">
        <v>0.25</v>
      </c>
      <c r="I309" s="351">
        <v>0.06</v>
      </c>
      <c r="J309" s="367">
        <v>0</v>
      </c>
      <c r="K309" s="380">
        <v>0</v>
      </c>
      <c r="L309" s="380">
        <v>0</v>
      </c>
      <c r="M309" s="380">
        <v>0</v>
      </c>
      <c r="N309" s="380">
        <v>0</v>
      </c>
      <c r="O309" s="367"/>
      <c r="P309" s="380">
        <v>0</v>
      </c>
      <c r="Q309" s="383">
        <v>0</v>
      </c>
      <c r="R309" s="367"/>
      <c r="S309" s="672">
        <v>0</v>
      </c>
      <c r="T309" s="672">
        <v>0</v>
      </c>
      <c r="U309" s="381">
        <v>0</v>
      </c>
      <c r="V309" s="381">
        <v>0</v>
      </c>
      <c r="W309" s="381">
        <v>0</v>
      </c>
      <c r="X309" s="381">
        <v>0</v>
      </c>
      <c r="Y309" s="381">
        <v>0</v>
      </c>
      <c r="Z309" s="381">
        <v>0</v>
      </c>
      <c r="AA309" s="381">
        <v>0</v>
      </c>
      <c r="AB309" s="381">
        <v>0</v>
      </c>
      <c r="AC309" s="381">
        <v>0</v>
      </c>
      <c r="AD309" s="381">
        <v>0</v>
      </c>
      <c r="AE309" s="417">
        <f t="shared" si="191"/>
        <v>2.16</v>
      </c>
      <c r="AF309" s="710">
        <f t="shared" si="196"/>
        <v>9.7560975609756184</v>
      </c>
      <c r="AG309" s="710">
        <f t="shared" si="197"/>
        <v>10.810810810810811</v>
      </c>
      <c r="AH309" s="710">
        <f t="shared" si="198"/>
        <v>12.12121212121211</v>
      </c>
      <c r="AI309" s="710">
        <f t="shared" si="199"/>
        <v>13.793103448275845</v>
      </c>
      <c r="AJ309" s="710">
        <f t="shared" si="200"/>
        <v>16.000000000000014</v>
      </c>
      <c r="AK309" s="710">
        <f t="shared" si="201"/>
        <v>316.66666666666669</v>
      </c>
      <c r="AL309" s="710" t="str">
        <f t="shared" si="202"/>
        <v>n/a</v>
      </c>
      <c r="AM309" s="710" t="str">
        <f t="shared" si="203"/>
        <v>n/a</v>
      </c>
      <c r="AN309" s="710" t="str">
        <f t="shared" si="204"/>
        <v>n/a</v>
      </c>
      <c r="AO309" s="710" t="str">
        <f t="shared" si="206"/>
        <v>n/a</v>
      </c>
      <c r="AP309" s="710" t="str">
        <f t="shared" si="205"/>
        <v>n/a</v>
      </c>
      <c r="AQ309" s="710" t="str">
        <f t="shared" si="192"/>
        <v>n/a</v>
      </c>
      <c r="AR309" s="710" t="str">
        <f t="shared" si="193"/>
        <v>n/a</v>
      </c>
      <c r="AS309" s="710" t="str">
        <f t="shared" si="194"/>
        <v>n/a</v>
      </c>
      <c r="AT309" s="710" t="str">
        <f t="shared" ref="AT309:AT372" si="208">IF(ISERROR((S309/T309-1)*100),"n/a",(S309/T309-1)*100)</f>
        <v>n/a</v>
      </c>
      <c r="AU309" s="710" t="str">
        <f t="shared" ref="AU309:AU372" si="209">IF(ISERROR((T309/U309-1)*100),"n/a",(T309/U309-1)*100)</f>
        <v>n/a</v>
      </c>
      <c r="AV309" s="710" t="str">
        <f t="shared" ref="AV309:AV372" si="210">IF(ISERROR((U309/V309-1)*100),"n/a",(U309/V309-1)*100)</f>
        <v>n/a</v>
      </c>
      <c r="AW309" s="710" t="str">
        <f t="shared" ref="AW309:AW372" si="211">IF(ISERROR((V309/W309-1)*100),"n/a",(V309/W309-1)*100)</f>
        <v>n/a</v>
      </c>
      <c r="AX309" s="710" t="str">
        <f t="shared" ref="AX309:AX372" si="212">IF(ISERROR((W309/X309-1)*100),"n/a",(W309/X309-1)*100)</f>
        <v>n/a</v>
      </c>
      <c r="AY309" s="710" t="str">
        <f t="shared" ref="AY309:AY372" si="213">IF(ISERROR((X309/Y309-1)*100),"n/a",(X309/Y309-1)*100)</f>
        <v>n/a</v>
      </c>
      <c r="AZ309" s="710" t="str">
        <f t="shared" ref="AZ309:AZ372" si="214">IF(ISERROR((Y309/Z309-1)*100),"n/a",(Y309/Z309-1)*100)</f>
        <v>n/a</v>
      </c>
      <c r="BA309" s="710" t="str">
        <f t="shared" ref="BA309:BA372" si="215">IF(ISERROR((Z309/AA309-1)*100),"n/a",(Z309/AA309-1)*100)</f>
        <v>n/a</v>
      </c>
      <c r="BB309" s="710" t="str">
        <f t="shared" ref="BB309:BB372" si="216">IF(ISERROR((AA309/AB309-1)*100),"n/a",(AA309/AB309-1)*100)</f>
        <v>n/a</v>
      </c>
      <c r="BC309" s="710" t="str">
        <f t="shared" ref="BC309:BC372" si="217">IF(ISERROR((AB309/AC309-1)*100),"n/a",(AB309/AC309-1)*100)</f>
        <v>n/a</v>
      </c>
      <c r="BD309" s="710" t="str">
        <f t="shared" si="207"/>
        <v>n/a</v>
      </c>
      <c r="BE309" s="710">
        <f t="shared" si="195"/>
        <v>63.191315101323511</v>
      </c>
      <c r="BF309" s="175">
        <f t="shared" si="190"/>
        <v>124.19674110732369</v>
      </c>
    </row>
    <row r="310" spans="1:58" ht="11.25" customHeight="1" x14ac:dyDescent="0.25">
      <c r="A310" s="707" t="s">
        <v>3845</v>
      </c>
      <c r="B310" s="28" t="s">
        <v>3840</v>
      </c>
      <c r="C310" s="414">
        <v>0.68</v>
      </c>
      <c r="D310" s="414">
        <v>0.64</v>
      </c>
      <c r="E310" s="414">
        <v>0.6</v>
      </c>
      <c r="F310" s="414">
        <v>0.48</v>
      </c>
      <c r="G310" s="414">
        <v>0.36</v>
      </c>
      <c r="H310" s="414">
        <v>0.32</v>
      </c>
      <c r="I310" s="351">
        <v>0.28000000000000003</v>
      </c>
      <c r="J310" s="419">
        <v>0.24</v>
      </c>
      <c r="K310" s="414">
        <v>0.06</v>
      </c>
      <c r="L310" s="380">
        <v>0</v>
      </c>
      <c r="M310" s="352">
        <v>0</v>
      </c>
      <c r="N310" s="380">
        <v>0</v>
      </c>
      <c r="O310" s="351"/>
      <c r="P310" s="380">
        <v>0</v>
      </c>
      <c r="Q310" s="383">
        <v>0</v>
      </c>
      <c r="R310" s="367"/>
      <c r="S310" s="383">
        <v>0</v>
      </c>
      <c r="T310" s="393">
        <v>0</v>
      </c>
      <c r="U310" s="416">
        <v>0</v>
      </c>
      <c r="V310" s="416">
        <v>0</v>
      </c>
      <c r="W310" s="416">
        <v>0</v>
      </c>
      <c r="X310" s="381">
        <v>0.5</v>
      </c>
      <c r="Y310" s="420">
        <v>1.0868</v>
      </c>
      <c r="Z310" s="416">
        <v>0</v>
      </c>
      <c r="AA310" s="381">
        <v>0</v>
      </c>
      <c r="AB310" s="381">
        <v>0</v>
      </c>
      <c r="AC310" s="416">
        <v>0</v>
      </c>
      <c r="AD310" s="416">
        <v>0</v>
      </c>
      <c r="AE310" s="417">
        <f t="shared" si="191"/>
        <v>5.2468000000000004</v>
      </c>
      <c r="AF310" s="710">
        <f t="shared" si="196"/>
        <v>6.25</v>
      </c>
      <c r="AG310" s="710">
        <f t="shared" si="197"/>
        <v>6.6666666666666652</v>
      </c>
      <c r="AH310" s="710">
        <f t="shared" si="198"/>
        <v>25</v>
      </c>
      <c r="AI310" s="710">
        <f t="shared" si="199"/>
        <v>33.333333333333329</v>
      </c>
      <c r="AJ310" s="710">
        <f t="shared" si="200"/>
        <v>12.5</v>
      </c>
      <c r="AK310" s="710">
        <f t="shared" si="201"/>
        <v>14.285714285714279</v>
      </c>
      <c r="AL310" s="710">
        <f t="shared" si="202"/>
        <v>16.666666666666675</v>
      </c>
      <c r="AM310" s="710">
        <f t="shared" si="203"/>
        <v>300</v>
      </c>
      <c r="AN310" s="710" t="str">
        <f t="shared" si="204"/>
        <v>n/a</v>
      </c>
      <c r="AO310" s="710" t="str">
        <f t="shared" si="206"/>
        <v>n/a</v>
      </c>
      <c r="AP310" s="710" t="str">
        <f t="shared" si="205"/>
        <v>n/a</v>
      </c>
      <c r="AQ310" s="710" t="str">
        <f t="shared" si="192"/>
        <v>n/a</v>
      </c>
      <c r="AR310" s="710" t="str">
        <f t="shared" si="193"/>
        <v>n/a</v>
      </c>
      <c r="AS310" s="710" t="str">
        <f t="shared" si="194"/>
        <v>n/a</v>
      </c>
      <c r="AT310" s="710" t="str">
        <f t="shared" si="208"/>
        <v>n/a</v>
      </c>
      <c r="AU310" s="710" t="str">
        <f t="shared" si="209"/>
        <v>n/a</v>
      </c>
      <c r="AV310" s="710" t="str">
        <f t="shared" si="210"/>
        <v>n/a</v>
      </c>
      <c r="AW310" s="710" t="str">
        <f t="shared" si="211"/>
        <v>n/a</v>
      </c>
      <c r="AX310" s="710">
        <f t="shared" si="212"/>
        <v>-100</v>
      </c>
      <c r="AY310" s="710">
        <f t="shared" si="213"/>
        <v>-53.993375046006634</v>
      </c>
      <c r="AZ310" s="710" t="str">
        <f t="shared" si="214"/>
        <v>n/a</v>
      </c>
      <c r="BA310" s="710" t="str">
        <f t="shared" si="215"/>
        <v>n/a</v>
      </c>
      <c r="BB310" s="710" t="str">
        <f t="shared" si="216"/>
        <v>n/a</v>
      </c>
      <c r="BC310" s="710" t="str">
        <f t="shared" si="217"/>
        <v>n/a</v>
      </c>
      <c r="BD310" s="710" t="str">
        <f t="shared" si="207"/>
        <v>n/a</v>
      </c>
      <c r="BE310" s="710">
        <f t="shared" si="195"/>
        <v>26.070900590637432</v>
      </c>
      <c r="BF310" s="175">
        <f t="shared" si="190"/>
        <v>104.65610001798808</v>
      </c>
    </row>
    <row r="311" spans="1:58" ht="11.25" customHeight="1" x14ac:dyDescent="0.25">
      <c r="A311" s="17" t="s">
        <v>4998</v>
      </c>
      <c r="B311" s="17" t="s">
        <v>4997</v>
      </c>
      <c r="C311" s="414">
        <v>1.6</v>
      </c>
      <c r="D311" s="414">
        <v>1.52</v>
      </c>
      <c r="E311" s="414">
        <v>1.44</v>
      </c>
      <c r="F311" s="414">
        <v>1.36</v>
      </c>
      <c r="G311" s="414">
        <v>1.28</v>
      </c>
      <c r="H311" s="414">
        <v>1.2</v>
      </c>
      <c r="I311" s="351">
        <v>1.1200000000000001</v>
      </c>
      <c r="J311" s="419">
        <v>0.87</v>
      </c>
      <c r="K311" s="414">
        <v>0.81</v>
      </c>
      <c r="L311" s="414">
        <v>0.78</v>
      </c>
      <c r="M311" s="414">
        <v>0.75</v>
      </c>
      <c r="N311" s="414">
        <v>0.73</v>
      </c>
      <c r="O311" s="604"/>
      <c r="P311" s="414">
        <v>0.71</v>
      </c>
      <c r="Q311" s="350">
        <v>0.69</v>
      </c>
      <c r="R311" s="604"/>
      <c r="S311" s="357">
        <v>0.68</v>
      </c>
      <c r="T311" s="357">
        <v>0.66</v>
      </c>
      <c r="U311" s="420">
        <v>0.64400000000000002</v>
      </c>
      <c r="V311" s="420">
        <v>0.60399999999999998</v>
      </c>
      <c r="W311" s="420">
        <v>0.56599999999999995</v>
      </c>
      <c r="X311" s="420">
        <v>0.53600000000000003</v>
      </c>
      <c r="Y311" s="420">
        <v>0.51</v>
      </c>
      <c r="Z311" s="420">
        <v>0.48531999999999997</v>
      </c>
      <c r="AA311" s="420">
        <v>0.46</v>
      </c>
      <c r="AB311" s="420">
        <v>0.42902000000000001</v>
      </c>
      <c r="AC311" s="420">
        <v>0.41</v>
      </c>
      <c r="AD311" s="420">
        <v>0.4</v>
      </c>
      <c r="AE311" s="417">
        <f t="shared" si="191"/>
        <v>21.244339999999998</v>
      </c>
      <c r="AF311" s="710">
        <f t="shared" si="196"/>
        <v>5.2631578947368363</v>
      </c>
      <c r="AG311" s="710">
        <f t="shared" si="197"/>
        <v>5.555555555555558</v>
      </c>
      <c r="AH311" s="710">
        <f t="shared" si="198"/>
        <v>5.8823529411764497</v>
      </c>
      <c r="AI311" s="710">
        <f t="shared" si="199"/>
        <v>6.25</v>
      </c>
      <c r="AJ311" s="710">
        <f t="shared" si="200"/>
        <v>6.6666666666666652</v>
      </c>
      <c r="AK311" s="710">
        <f t="shared" si="201"/>
        <v>7.1428571428571397</v>
      </c>
      <c r="AL311" s="710">
        <f t="shared" si="202"/>
        <v>28.735632183908066</v>
      </c>
      <c r="AM311" s="710">
        <f t="shared" si="203"/>
        <v>7.4074074074073959</v>
      </c>
      <c r="AN311" s="710">
        <f t="shared" si="204"/>
        <v>3.8461538461538547</v>
      </c>
      <c r="AO311" s="710">
        <f t="shared" si="206"/>
        <v>4.0000000000000036</v>
      </c>
      <c r="AP311" s="710">
        <f t="shared" si="205"/>
        <v>2.7397260273972712</v>
      </c>
      <c r="AQ311" s="710">
        <f t="shared" si="192"/>
        <v>2.8169014084507005</v>
      </c>
      <c r="AR311" s="710">
        <f t="shared" si="193"/>
        <v>2.898550724637694</v>
      </c>
      <c r="AS311" s="710">
        <f t="shared" si="194"/>
        <v>1.4705882352941124</v>
      </c>
      <c r="AT311" s="710">
        <f t="shared" si="208"/>
        <v>3.0303030303030276</v>
      </c>
      <c r="AU311" s="710">
        <f t="shared" si="209"/>
        <v>2.4844720496894457</v>
      </c>
      <c r="AV311" s="710">
        <f t="shared" si="210"/>
        <v>6.6225165562914023</v>
      </c>
      <c r="AW311" s="710">
        <f t="shared" si="211"/>
        <v>6.7137809187279185</v>
      </c>
      <c r="AX311" s="710">
        <f t="shared" si="212"/>
        <v>5.5970149253731227</v>
      </c>
      <c r="AY311" s="710">
        <f t="shared" si="213"/>
        <v>5.0980392156862786</v>
      </c>
      <c r="AZ311" s="710">
        <f t="shared" si="214"/>
        <v>5.0853045413335574</v>
      </c>
      <c r="BA311" s="710">
        <f t="shared" si="215"/>
        <v>5.5043478260869527</v>
      </c>
      <c r="BB311" s="710">
        <f t="shared" si="216"/>
        <v>7.2211085730268909</v>
      </c>
      <c r="BC311" s="710">
        <f t="shared" si="217"/>
        <v>4.6390243902439066</v>
      </c>
      <c r="BD311" s="710">
        <f t="shared" si="207"/>
        <v>2.4999999999999911</v>
      </c>
      <c r="BE311" s="710">
        <f t="shared" si="195"/>
        <v>5.8068584824401697</v>
      </c>
      <c r="BF311" s="175">
        <f t="shared" si="190"/>
        <v>5.0817743855191022</v>
      </c>
    </row>
    <row r="312" spans="1:58" ht="11.25" customHeight="1" x14ac:dyDescent="0.25">
      <c r="A312" s="73" t="s">
        <v>598</v>
      </c>
      <c r="B312" s="73" t="s">
        <v>599</v>
      </c>
      <c r="C312" s="414">
        <v>4.9800000000000004</v>
      </c>
      <c r="D312" s="414">
        <v>4.58</v>
      </c>
      <c r="E312" s="414">
        <v>4.2699999999999996</v>
      </c>
      <c r="F312" s="414">
        <v>3.99</v>
      </c>
      <c r="G312" s="414">
        <v>3.71</v>
      </c>
      <c r="H312" s="414">
        <v>3.43</v>
      </c>
      <c r="I312" s="351">
        <v>3.15</v>
      </c>
      <c r="J312" s="419">
        <v>2.8699999999999997</v>
      </c>
      <c r="K312" s="414">
        <v>2.59</v>
      </c>
      <c r="L312" s="414">
        <v>2.2400000000000002</v>
      </c>
      <c r="M312" s="414">
        <v>2.06</v>
      </c>
      <c r="N312" s="414">
        <v>1.85</v>
      </c>
      <c r="O312" s="604"/>
      <c r="P312" s="414">
        <v>1.68</v>
      </c>
      <c r="Q312" s="350">
        <v>1.52</v>
      </c>
      <c r="R312" s="604"/>
      <c r="S312" s="357">
        <v>1.44</v>
      </c>
      <c r="T312" s="415">
        <v>1.4</v>
      </c>
      <c r="U312" s="420">
        <v>1.36</v>
      </c>
      <c r="V312" s="416">
        <v>1.32</v>
      </c>
      <c r="W312" s="416">
        <v>1.32</v>
      </c>
      <c r="X312" s="416">
        <v>1.32</v>
      </c>
      <c r="Y312" s="416">
        <v>1.32</v>
      </c>
      <c r="Z312" s="416">
        <v>1.32</v>
      </c>
      <c r="AA312" s="416">
        <v>1.32</v>
      </c>
      <c r="AB312" s="416">
        <v>1.32</v>
      </c>
      <c r="AC312" s="420">
        <v>1.3</v>
      </c>
      <c r="AD312" s="420">
        <v>1.26</v>
      </c>
      <c r="AE312" s="417">
        <f t="shared" si="191"/>
        <v>58.92</v>
      </c>
      <c r="AF312" s="710">
        <f t="shared" si="196"/>
        <v>8.7336244541484689</v>
      </c>
      <c r="AG312" s="710">
        <f t="shared" si="197"/>
        <v>7.2599531615925139</v>
      </c>
      <c r="AH312" s="710">
        <f t="shared" si="198"/>
        <v>7.0175438596491002</v>
      </c>
      <c r="AI312" s="710">
        <f t="shared" si="199"/>
        <v>7.547169811320753</v>
      </c>
      <c r="AJ312" s="710">
        <f t="shared" si="200"/>
        <v>8.1632653061224367</v>
      </c>
      <c r="AK312" s="710">
        <f t="shared" si="201"/>
        <v>8.8888888888889017</v>
      </c>
      <c r="AL312" s="710">
        <f t="shared" si="202"/>
        <v>9.7560975609756184</v>
      </c>
      <c r="AM312" s="710">
        <f t="shared" si="203"/>
        <v>10.810810810810811</v>
      </c>
      <c r="AN312" s="710">
        <f t="shared" si="204"/>
        <v>15.624999999999979</v>
      </c>
      <c r="AO312" s="710">
        <f t="shared" si="206"/>
        <v>8.7378640776699221</v>
      </c>
      <c r="AP312" s="710">
        <f t="shared" si="205"/>
        <v>11.351351351351347</v>
      </c>
      <c r="AQ312" s="710">
        <f t="shared" si="192"/>
        <v>10.119047619047628</v>
      </c>
      <c r="AR312" s="710">
        <f t="shared" si="193"/>
        <v>10.526315789473673</v>
      </c>
      <c r="AS312" s="710">
        <f t="shared" si="194"/>
        <v>5.555555555555558</v>
      </c>
      <c r="AT312" s="710">
        <f t="shared" si="208"/>
        <v>2.8571428571428692</v>
      </c>
      <c r="AU312" s="710">
        <f t="shared" si="209"/>
        <v>2.9411764705882248</v>
      </c>
      <c r="AV312" s="710">
        <f t="shared" si="210"/>
        <v>3.0303030303030276</v>
      </c>
      <c r="AW312" s="710">
        <f t="shared" si="211"/>
        <v>0</v>
      </c>
      <c r="AX312" s="710">
        <f t="shared" si="212"/>
        <v>0</v>
      </c>
      <c r="AY312" s="710">
        <f t="shared" si="213"/>
        <v>0</v>
      </c>
      <c r="AZ312" s="710">
        <f t="shared" si="214"/>
        <v>0</v>
      </c>
      <c r="BA312" s="710">
        <f t="shared" si="215"/>
        <v>0</v>
      </c>
      <c r="BB312" s="710">
        <f t="shared" si="216"/>
        <v>0</v>
      </c>
      <c r="BC312" s="710">
        <f t="shared" si="217"/>
        <v>1.538461538461533</v>
      </c>
      <c r="BD312" s="710">
        <f t="shared" si="207"/>
        <v>3.1746031746031855</v>
      </c>
      <c r="BE312" s="710">
        <f t="shared" si="195"/>
        <v>5.7453670127082228</v>
      </c>
      <c r="BF312" s="175">
        <f t="shared" si="190"/>
        <v>4.5621279797021979</v>
      </c>
    </row>
    <row r="313" spans="1:58" ht="11.25" customHeight="1" x14ac:dyDescent="0.25">
      <c r="A313" s="17" t="s">
        <v>1221</v>
      </c>
      <c r="B313" s="17" t="s">
        <v>1222</v>
      </c>
      <c r="C313" s="414">
        <v>3.54</v>
      </c>
      <c r="D313" s="414">
        <v>3.4424999999999999</v>
      </c>
      <c r="E313" s="414">
        <v>3.0625</v>
      </c>
      <c r="F313" s="414">
        <v>2.7250000000000001</v>
      </c>
      <c r="G313" s="414">
        <v>2.4249999999999998</v>
      </c>
      <c r="H313" s="414">
        <v>2.15</v>
      </c>
      <c r="I313" s="351">
        <v>1.9</v>
      </c>
      <c r="J313" s="419">
        <v>1.4900000000000002</v>
      </c>
      <c r="K313" s="352">
        <v>1.1599999999999999</v>
      </c>
      <c r="L313" s="414">
        <v>1.1399999999999999</v>
      </c>
      <c r="M313" s="414">
        <v>1.1000000000000001</v>
      </c>
      <c r="N313" s="414">
        <v>1.06</v>
      </c>
      <c r="O313" s="604"/>
      <c r="P313" s="414">
        <v>1.02</v>
      </c>
      <c r="Q313" s="350">
        <v>0.5</v>
      </c>
      <c r="R313" s="604"/>
      <c r="S313" s="415">
        <v>0</v>
      </c>
      <c r="T313" s="415">
        <v>0</v>
      </c>
      <c r="U313" s="416">
        <v>0</v>
      </c>
      <c r="V313" s="416">
        <v>0</v>
      </c>
      <c r="W313" s="416">
        <v>0</v>
      </c>
      <c r="X313" s="416">
        <v>0</v>
      </c>
      <c r="Y313" s="416">
        <v>0</v>
      </c>
      <c r="Z313" s="416">
        <v>0</v>
      </c>
      <c r="AA313" s="416">
        <v>0</v>
      </c>
      <c r="AB313" s="416">
        <v>0</v>
      </c>
      <c r="AC313" s="416">
        <v>0</v>
      </c>
      <c r="AD313" s="416">
        <v>0</v>
      </c>
      <c r="AE313" s="417">
        <f t="shared" si="191"/>
        <v>26.715</v>
      </c>
      <c r="AF313" s="710">
        <f t="shared" si="196"/>
        <v>2.8322440087146017</v>
      </c>
      <c r="AG313" s="710">
        <f t="shared" si="197"/>
        <v>12.408163265306115</v>
      </c>
      <c r="AH313" s="710">
        <f t="shared" si="198"/>
        <v>12.385321100917434</v>
      </c>
      <c r="AI313" s="710">
        <f t="shared" si="199"/>
        <v>12.37113402061858</v>
      </c>
      <c r="AJ313" s="710">
        <f t="shared" si="200"/>
        <v>12.790697674418606</v>
      </c>
      <c r="AK313" s="710">
        <f t="shared" si="201"/>
        <v>13.157894736842103</v>
      </c>
      <c r="AL313" s="710">
        <f t="shared" si="202"/>
        <v>27.516778523489904</v>
      </c>
      <c r="AM313" s="710">
        <f t="shared" si="203"/>
        <v>28.448275862068996</v>
      </c>
      <c r="AN313" s="710">
        <f t="shared" si="204"/>
        <v>1.7543859649122862</v>
      </c>
      <c r="AO313" s="710">
        <f t="shared" si="206"/>
        <v>3.6363636363636154</v>
      </c>
      <c r="AP313" s="710">
        <f t="shared" si="205"/>
        <v>3.7735849056603765</v>
      </c>
      <c r="AQ313" s="710">
        <f t="shared" si="192"/>
        <v>3.9215686274509887</v>
      </c>
      <c r="AR313" s="710">
        <f t="shared" si="193"/>
        <v>104</v>
      </c>
      <c r="AS313" s="710" t="str">
        <f t="shared" si="194"/>
        <v>n/a</v>
      </c>
      <c r="AT313" s="710" t="str">
        <f t="shared" si="208"/>
        <v>n/a</v>
      </c>
      <c r="AU313" s="710" t="str">
        <f t="shared" si="209"/>
        <v>n/a</v>
      </c>
      <c r="AV313" s="710" t="str">
        <f t="shared" si="210"/>
        <v>n/a</v>
      </c>
      <c r="AW313" s="710" t="str">
        <f t="shared" si="211"/>
        <v>n/a</v>
      </c>
      <c r="AX313" s="710" t="str">
        <f t="shared" si="212"/>
        <v>n/a</v>
      </c>
      <c r="AY313" s="710" t="str">
        <f t="shared" si="213"/>
        <v>n/a</v>
      </c>
      <c r="AZ313" s="710" t="str">
        <f t="shared" si="214"/>
        <v>n/a</v>
      </c>
      <c r="BA313" s="710" t="str">
        <f t="shared" si="215"/>
        <v>n/a</v>
      </c>
      <c r="BB313" s="710" t="str">
        <f t="shared" si="216"/>
        <v>n/a</v>
      </c>
      <c r="BC313" s="710" t="str">
        <f t="shared" si="217"/>
        <v>n/a</v>
      </c>
      <c r="BD313" s="710" t="str">
        <f t="shared" si="207"/>
        <v>n/a</v>
      </c>
      <c r="BE313" s="710">
        <f t="shared" si="195"/>
        <v>18.384339409751046</v>
      </c>
      <c r="BF313" s="175">
        <f t="shared" si="190"/>
        <v>27.14124074545575</v>
      </c>
    </row>
    <row r="314" spans="1:58" ht="11.25" customHeight="1" x14ac:dyDescent="0.25">
      <c r="A314" s="731" t="s">
        <v>4901</v>
      </c>
      <c r="B314" s="48" t="s">
        <v>1192</v>
      </c>
      <c r="C314" s="414">
        <v>1.26</v>
      </c>
      <c r="D314" s="414">
        <v>1.18</v>
      </c>
      <c r="E314" s="414">
        <v>1.0900000000000001</v>
      </c>
      <c r="F314" s="414">
        <v>0.97</v>
      </c>
      <c r="G314" s="414">
        <v>0.77</v>
      </c>
      <c r="H314" s="414">
        <v>0.76</v>
      </c>
      <c r="I314" s="351">
        <v>0.72</v>
      </c>
      <c r="J314" s="347">
        <v>0.54</v>
      </c>
      <c r="K314" s="414">
        <v>0.43999999999999995</v>
      </c>
      <c r="L314" s="414">
        <v>0.36000000000000004</v>
      </c>
      <c r="M314" s="414">
        <v>0.32</v>
      </c>
      <c r="N314" s="414">
        <v>0.24000000000000002</v>
      </c>
      <c r="O314" s="34"/>
      <c r="P314" s="414">
        <v>0.12</v>
      </c>
      <c r="Q314" s="383">
        <v>0</v>
      </c>
      <c r="R314" s="749"/>
      <c r="S314" s="672">
        <v>0</v>
      </c>
      <c r="T314" s="672">
        <v>0</v>
      </c>
      <c r="U314" s="381">
        <v>0.20250000000000001</v>
      </c>
      <c r="V314" s="381">
        <v>0.27</v>
      </c>
      <c r="W314" s="420">
        <v>0.27</v>
      </c>
      <c r="X314" s="420">
        <v>0.255</v>
      </c>
      <c r="Y314" s="420">
        <v>0.25</v>
      </c>
      <c r="Z314" s="420">
        <v>0.23499999999999999</v>
      </c>
      <c r="AA314" s="420">
        <v>0.22</v>
      </c>
      <c r="AB314" s="420">
        <v>0.21</v>
      </c>
      <c r="AC314" s="420">
        <v>0.20250000000000001</v>
      </c>
      <c r="AD314" s="420">
        <v>0.16500000000000001</v>
      </c>
      <c r="AE314" s="417">
        <f t="shared" si="191"/>
        <v>11.049999999999999</v>
      </c>
      <c r="AF314" s="710">
        <f t="shared" si="196"/>
        <v>6.7796610169491567</v>
      </c>
      <c r="AG314" s="710">
        <f t="shared" si="197"/>
        <v>8.2568807339449499</v>
      </c>
      <c r="AH314" s="710">
        <f t="shared" si="198"/>
        <v>12.371134020618557</v>
      </c>
      <c r="AI314" s="710">
        <f t="shared" si="199"/>
        <v>25.97402597402596</v>
      </c>
      <c r="AJ314" s="710">
        <f t="shared" si="200"/>
        <v>1.3157894736842035</v>
      </c>
      <c r="AK314" s="710">
        <f t="shared" si="201"/>
        <v>5.555555555555558</v>
      </c>
      <c r="AL314" s="710">
        <f t="shared" si="202"/>
        <v>33.333333333333329</v>
      </c>
      <c r="AM314" s="710">
        <f t="shared" si="203"/>
        <v>22.727272727272751</v>
      </c>
      <c r="AN314" s="710">
        <f t="shared" si="204"/>
        <v>22.222222222222186</v>
      </c>
      <c r="AO314" s="710">
        <f t="shared" si="206"/>
        <v>12.5</v>
      </c>
      <c r="AP314" s="710">
        <f t="shared" si="205"/>
        <v>33.333333333333329</v>
      </c>
      <c r="AQ314" s="710">
        <f t="shared" si="192"/>
        <v>100.00000000000004</v>
      </c>
      <c r="AR314" s="710" t="str">
        <f t="shared" si="193"/>
        <v>n/a</v>
      </c>
      <c r="AS314" s="710" t="str">
        <f t="shared" si="194"/>
        <v>n/a</v>
      </c>
      <c r="AT314" s="710" t="str">
        <f t="shared" si="208"/>
        <v>n/a</v>
      </c>
      <c r="AU314" s="710">
        <f t="shared" si="209"/>
        <v>-100</v>
      </c>
      <c r="AV314" s="710">
        <f t="shared" si="210"/>
        <v>-25</v>
      </c>
      <c r="AW314" s="710">
        <f t="shared" si="211"/>
        <v>0</v>
      </c>
      <c r="AX314" s="710">
        <f t="shared" si="212"/>
        <v>5.8823529411764719</v>
      </c>
      <c r="AY314" s="710">
        <f t="shared" si="213"/>
        <v>2.0000000000000018</v>
      </c>
      <c r="AZ314" s="710">
        <f t="shared" si="214"/>
        <v>6.3829787234042534</v>
      </c>
      <c r="BA314" s="710">
        <f t="shared" si="215"/>
        <v>6.8181818181818121</v>
      </c>
      <c r="BB314" s="710">
        <f t="shared" si="216"/>
        <v>4.7619047619047672</v>
      </c>
      <c r="BC314" s="710">
        <f t="shared" si="217"/>
        <v>3.7037037037036979</v>
      </c>
      <c r="BD314" s="710">
        <f t="shared" si="207"/>
        <v>22.72727272727273</v>
      </c>
      <c r="BE314" s="710">
        <f t="shared" si="195"/>
        <v>9.6202546848447135</v>
      </c>
      <c r="BF314" s="175">
        <f t="shared" si="190"/>
        <v>33.545227642345523</v>
      </c>
    </row>
    <row r="315" spans="1:58" ht="11.25" customHeight="1" x14ac:dyDescent="0.25">
      <c r="A315" s="73" t="s">
        <v>3526</v>
      </c>
      <c r="B315" s="17" t="s">
        <v>3527</v>
      </c>
      <c r="C315" s="414">
        <v>0.72</v>
      </c>
      <c r="D315" s="414">
        <v>0.66049999999999998</v>
      </c>
      <c r="E315" s="414">
        <v>0.64</v>
      </c>
      <c r="F315" s="414">
        <v>0.56000000000000005</v>
      </c>
      <c r="G315" s="414">
        <v>0.48</v>
      </c>
      <c r="H315" s="414">
        <v>0.44</v>
      </c>
      <c r="I315" s="351">
        <v>0.34</v>
      </c>
      <c r="J315" s="351">
        <v>0.26769199999999999</v>
      </c>
      <c r="K315" s="414">
        <v>0.2</v>
      </c>
      <c r="L315" s="414">
        <v>0.1867</v>
      </c>
      <c r="M315" s="414">
        <v>0.1794</v>
      </c>
      <c r="N315" s="414">
        <v>0.17249999999999999</v>
      </c>
      <c r="O315" s="604"/>
      <c r="P315" s="414">
        <v>0.16599999999999998</v>
      </c>
      <c r="Q315" s="418">
        <v>0.15959999999999999</v>
      </c>
      <c r="R315" s="604"/>
      <c r="S315" s="415">
        <v>0.24469999999999997</v>
      </c>
      <c r="T315" s="415">
        <v>0.4708</v>
      </c>
      <c r="U315" s="416">
        <v>0.61360000000000003</v>
      </c>
      <c r="V315" s="416">
        <v>0.61360000000000003</v>
      </c>
      <c r="W315" s="420">
        <v>0.61360000000000003</v>
      </c>
      <c r="X315" s="416">
        <v>0.52600000000000002</v>
      </c>
      <c r="Y315" s="420">
        <v>0.52600000000000002</v>
      </c>
      <c r="Z315" s="420">
        <v>0.45779999999999998</v>
      </c>
      <c r="AA315" s="420">
        <v>0.38</v>
      </c>
      <c r="AB315" s="420">
        <v>0.37040000000000001</v>
      </c>
      <c r="AC315" s="420">
        <v>0.3654</v>
      </c>
      <c r="AD315" s="420">
        <v>0.34099999999999997</v>
      </c>
      <c r="AE315" s="417">
        <f t="shared" si="191"/>
        <v>10.695292</v>
      </c>
      <c r="AF315" s="710">
        <f t="shared" si="196"/>
        <v>9.0083270249810674</v>
      </c>
      <c r="AG315" s="710">
        <f t="shared" si="197"/>
        <v>3.2031249999999956</v>
      </c>
      <c r="AH315" s="710">
        <f t="shared" si="198"/>
        <v>14.285714285714279</v>
      </c>
      <c r="AI315" s="710">
        <f t="shared" si="199"/>
        <v>16.666666666666675</v>
      </c>
      <c r="AJ315" s="710">
        <f t="shared" si="200"/>
        <v>9.0909090909090828</v>
      </c>
      <c r="AK315" s="710">
        <f t="shared" si="201"/>
        <v>29.411764705882337</v>
      </c>
      <c r="AL315" s="710">
        <f t="shared" si="202"/>
        <v>27.011640243264658</v>
      </c>
      <c r="AM315" s="710">
        <f t="shared" si="203"/>
        <v>33.845999999999975</v>
      </c>
      <c r="AN315" s="710">
        <f t="shared" si="204"/>
        <v>7.1237279057311254</v>
      </c>
      <c r="AO315" s="710">
        <f t="shared" si="206"/>
        <v>4.0691192865105918</v>
      </c>
      <c r="AP315" s="710">
        <f t="shared" si="205"/>
        <v>4.0000000000000036</v>
      </c>
      <c r="AQ315" s="710">
        <f t="shared" si="192"/>
        <v>3.9156626506024139</v>
      </c>
      <c r="AR315" s="710">
        <f t="shared" si="193"/>
        <v>4.0100250626566414</v>
      </c>
      <c r="AS315" s="710">
        <f t="shared" si="194"/>
        <v>-34.777278299959121</v>
      </c>
      <c r="AT315" s="710">
        <f t="shared" si="208"/>
        <v>-48.02463891248938</v>
      </c>
      <c r="AU315" s="710">
        <f t="shared" si="209"/>
        <v>-23.272490221642773</v>
      </c>
      <c r="AV315" s="710">
        <f t="shared" si="210"/>
        <v>0</v>
      </c>
      <c r="AW315" s="710">
        <f t="shared" si="211"/>
        <v>0</v>
      </c>
      <c r="AX315" s="710">
        <f t="shared" si="212"/>
        <v>16.653992395437257</v>
      </c>
      <c r="AY315" s="710">
        <f t="shared" si="213"/>
        <v>0</v>
      </c>
      <c r="AZ315" s="710">
        <f t="shared" si="214"/>
        <v>14.897335080821339</v>
      </c>
      <c r="BA315" s="710">
        <f t="shared" si="215"/>
        <v>20.473684210526311</v>
      </c>
      <c r="BB315" s="710">
        <f t="shared" si="216"/>
        <v>2.591792656587466</v>
      </c>
      <c r="BC315" s="710">
        <f t="shared" si="217"/>
        <v>1.3683634373289566</v>
      </c>
      <c r="BD315" s="710">
        <f t="shared" si="207"/>
        <v>7.1554252199413693</v>
      </c>
      <c r="BE315" s="710">
        <f t="shared" si="195"/>
        <v>4.908354699578811</v>
      </c>
      <c r="BF315" s="175">
        <f t="shared" si="190"/>
        <v>18.193688442368483</v>
      </c>
    </row>
    <row r="316" spans="1:58" ht="11.25" customHeight="1" x14ac:dyDescent="0.25">
      <c r="A316" s="73" t="s">
        <v>583</v>
      </c>
      <c r="B316" s="17" t="s">
        <v>584</v>
      </c>
      <c r="C316" s="414">
        <v>0.68</v>
      </c>
      <c r="D316" s="414">
        <v>0.62</v>
      </c>
      <c r="E316" s="414">
        <v>0.56000000000000005</v>
      </c>
      <c r="F316" s="414">
        <v>0.505</v>
      </c>
      <c r="G316" s="414">
        <v>0.46500000000000002</v>
      </c>
      <c r="H316" s="414">
        <v>0.46</v>
      </c>
      <c r="I316" s="351">
        <v>0.44500000000000001</v>
      </c>
      <c r="J316" s="351">
        <v>0.43</v>
      </c>
      <c r="K316" s="414">
        <v>0.41</v>
      </c>
      <c r="L316" s="414">
        <v>0.39</v>
      </c>
      <c r="M316" s="414">
        <v>0.37</v>
      </c>
      <c r="N316" s="414">
        <v>0.35</v>
      </c>
      <c r="O316" s="604"/>
      <c r="P316" s="414">
        <v>0.33</v>
      </c>
      <c r="Q316" s="350">
        <v>0.32</v>
      </c>
      <c r="R316" s="604"/>
      <c r="S316" s="357">
        <v>0.28999999999999998</v>
      </c>
      <c r="T316" s="357">
        <v>0.27</v>
      </c>
      <c r="U316" s="420">
        <v>0.25</v>
      </c>
      <c r="V316" s="420">
        <v>0.23</v>
      </c>
      <c r="W316" s="420">
        <v>0.21</v>
      </c>
      <c r="X316" s="420">
        <v>0.19</v>
      </c>
      <c r="Y316" s="416">
        <v>0.18</v>
      </c>
      <c r="Z316" s="420">
        <v>0.18</v>
      </c>
      <c r="AA316" s="416">
        <v>0.15</v>
      </c>
      <c r="AB316" s="416">
        <v>0.15</v>
      </c>
      <c r="AC316" s="420">
        <v>0.16</v>
      </c>
      <c r="AD316" s="420">
        <v>5.7500000000000002E-2</v>
      </c>
      <c r="AE316" s="417">
        <f t="shared" si="191"/>
        <v>8.6524999999999999</v>
      </c>
      <c r="AF316" s="710">
        <f t="shared" si="196"/>
        <v>9.6774193548387224</v>
      </c>
      <c r="AG316" s="710">
        <f t="shared" si="197"/>
        <v>10.714285714285698</v>
      </c>
      <c r="AH316" s="710">
        <f t="shared" si="198"/>
        <v>10.891089108910901</v>
      </c>
      <c r="AI316" s="710">
        <f t="shared" si="199"/>
        <v>8.602150537634401</v>
      </c>
      <c r="AJ316" s="710">
        <f t="shared" si="200"/>
        <v>1.0869565217391353</v>
      </c>
      <c r="AK316" s="710">
        <f t="shared" si="201"/>
        <v>3.3707865168539408</v>
      </c>
      <c r="AL316" s="710">
        <f t="shared" si="202"/>
        <v>3.488372093023262</v>
      </c>
      <c r="AM316" s="710">
        <f t="shared" si="203"/>
        <v>4.8780487804878092</v>
      </c>
      <c r="AN316" s="710">
        <f t="shared" si="204"/>
        <v>5.12820512820511</v>
      </c>
      <c r="AO316" s="710">
        <f t="shared" si="206"/>
        <v>5.4054054054054168</v>
      </c>
      <c r="AP316" s="710">
        <f t="shared" si="205"/>
        <v>5.7142857142857162</v>
      </c>
      <c r="AQ316" s="710">
        <f t="shared" si="192"/>
        <v>6.0606060606060552</v>
      </c>
      <c r="AR316" s="710">
        <f t="shared" si="193"/>
        <v>3.125</v>
      </c>
      <c r="AS316" s="710">
        <f t="shared" si="194"/>
        <v>10.344827586206918</v>
      </c>
      <c r="AT316" s="710">
        <f t="shared" si="208"/>
        <v>7.4074074074073959</v>
      </c>
      <c r="AU316" s="710">
        <f t="shared" si="209"/>
        <v>8.0000000000000071</v>
      </c>
      <c r="AV316" s="710">
        <f t="shared" si="210"/>
        <v>8.6956521739130377</v>
      </c>
      <c r="AW316" s="710">
        <f t="shared" si="211"/>
        <v>9.5238095238095344</v>
      </c>
      <c r="AX316" s="710">
        <f t="shared" si="212"/>
        <v>10.526315789473673</v>
      </c>
      <c r="AY316" s="710">
        <f t="shared" si="213"/>
        <v>5.555555555555558</v>
      </c>
      <c r="AZ316" s="710">
        <f t="shared" si="214"/>
        <v>0</v>
      </c>
      <c r="BA316" s="710">
        <f t="shared" si="215"/>
        <v>19.999999999999996</v>
      </c>
      <c r="BB316" s="710">
        <f t="shared" si="216"/>
        <v>0</v>
      </c>
      <c r="BC316" s="710">
        <f t="shared" si="217"/>
        <v>-6.25</v>
      </c>
      <c r="BD316" s="710">
        <f t="shared" si="207"/>
        <v>178.26086956521738</v>
      </c>
      <c r="BE316" s="710">
        <f t="shared" si="195"/>
        <v>13.208281941514388</v>
      </c>
      <c r="BF316" s="175">
        <f t="shared" si="190"/>
        <v>34.744686514350384</v>
      </c>
    </row>
    <row r="317" spans="1:58" ht="11.25" customHeight="1" x14ac:dyDescent="0.25">
      <c r="A317" s="391" t="s">
        <v>5014</v>
      </c>
      <c r="B317" s="17" t="s">
        <v>5015</v>
      </c>
      <c r="C317" s="414">
        <v>0.26</v>
      </c>
      <c r="D317" s="414">
        <v>0.17</v>
      </c>
      <c r="E317" s="414">
        <v>0.1</v>
      </c>
      <c r="F317" s="414">
        <v>0.04</v>
      </c>
      <c r="G317" s="380">
        <v>1.589040704072155E-2</v>
      </c>
      <c r="H317" s="380">
        <v>9.5342442244329306E-2</v>
      </c>
      <c r="I317" s="367">
        <v>0.19068488448865861</v>
      </c>
      <c r="J317" s="367">
        <v>0.19068488448865861</v>
      </c>
      <c r="K317" s="414">
        <v>0.23264636472451689</v>
      </c>
      <c r="L317" s="380">
        <v>0.21485271072169324</v>
      </c>
      <c r="M317" s="380">
        <v>0.21485271072169324</v>
      </c>
      <c r="N317" s="380">
        <v>0.21485271072169324</v>
      </c>
      <c r="O317" s="749"/>
      <c r="P317" s="380">
        <v>0.21485271072169324</v>
      </c>
      <c r="Q317" s="383">
        <v>0.21485271072169324</v>
      </c>
      <c r="R317" s="749"/>
      <c r="S317" s="672">
        <v>0.21485271072169324</v>
      </c>
      <c r="T317" s="672">
        <v>0.46551420656366871</v>
      </c>
      <c r="U317" s="381">
        <v>1.2174986940895951</v>
      </c>
      <c r="V317" s="420">
        <v>1.2174986940895951</v>
      </c>
      <c r="W317" s="381">
        <v>1.0742635536084659</v>
      </c>
      <c r="X317" s="381">
        <v>1.0742635536084659</v>
      </c>
      <c r="Y317" s="381">
        <v>1.0742635536084659</v>
      </c>
      <c r="Z317" s="381">
        <v>1.0742635536084659</v>
      </c>
      <c r="AA317" s="381">
        <v>1.0742635536084659</v>
      </c>
      <c r="AB317" s="381">
        <v>1.0742635536084659</v>
      </c>
      <c r="AC317" s="420">
        <v>1.3428294420105829</v>
      </c>
      <c r="AD317" s="420">
        <v>0.67141472100529143</v>
      </c>
      <c r="AE317" s="417">
        <f t="shared" si="191"/>
        <v>13.944702326726572</v>
      </c>
      <c r="AF317" s="710">
        <f t="shared" si="196"/>
        <v>52.941176470588225</v>
      </c>
      <c r="AG317" s="710">
        <f t="shared" si="197"/>
        <v>70</v>
      </c>
      <c r="AH317" s="710">
        <f t="shared" si="198"/>
        <v>150</v>
      </c>
      <c r="AI317" s="710">
        <f t="shared" si="199"/>
        <v>151.72420000000005</v>
      </c>
      <c r="AJ317" s="710">
        <f t="shared" si="200"/>
        <v>-83.333333333333343</v>
      </c>
      <c r="AK317" s="710">
        <f t="shared" si="201"/>
        <v>-50</v>
      </c>
      <c r="AL317" s="710">
        <f t="shared" si="202"/>
        <v>0</v>
      </c>
      <c r="AM317" s="710">
        <f t="shared" si="203"/>
        <v>-18.036593989141437</v>
      </c>
      <c r="AN317" s="710">
        <f t="shared" si="204"/>
        <v>8.2817917181749792</v>
      </c>
      <c r="AO317" s="710">
        <f t="shared" si="206"/>
        <v>0</v>
      </c>
      <c r="AP317" s="710">
        <f t="shared" si="205"/>
        <v>0</v>
      </c>
      <c r="AQ317" s="710">
        <f t="shared" si="192"/>
        <v>0</v>
      </c>
      <c r="AR317" s="710">
        <f t="shared" si="193"/>
        <v>0</v>
      </c>
      <c r="AS317" s="710">
        <f t="shared" si="194"/>
        <v>0</v>
      </c>
      <c r="AT317" s="710">
        <f t="shared" si="208"/>
        <v>-53.846153846153854</v>
      </c>
      <c r="AU317" s="710">
        <f t="shared" si="209"/>
        <v>-61.764705882352942</v>
      </c>
      <c r="AV317" s="710">
        <f t="shared" si="210"/>
        <v>0</v>
      </c>
      <c r="AW317" s="710">
        <f t="shared" si="211"/>
        <v>13.333333333333375</v>
      </c>
      <c r="AX317" s="710">
        <f t="shared" si="212"/>
        <v>0</v>
      </c>
      <c r="AY317" s="710">
        <f t="shared" si="213"/>
        <v>0</v>
      </c>
      <c r="AZ317" s="710">
        <f t="shared" si="214"/>
        <v>0</v>
      </c>
      <c r="BA317" s="710">
        <f t="shared" si="215"/>
        <v>0</v>
      </c>
      <c r="BB317" s="710">
        <f t="shared" si="216"/>
        <v>0</v>
      </c>
      <c r="BC317" s="710">
        <f t="shared" si="217"/>
        <v>-20.000000000000028</v>
      </c>
      <c r="BD317" s="710">
        <f t="shared" si="207"/>
        <v>100</v>
      </c>
      <c r="BE317" s="710">
        <f t="shared" si="195"/>
        <v>10.371988578844599</v>
      </c>
      <c r="BF317" s="175">
        <f t="shared" si="190"/>
        <v>56.885837264395079</v>
      </c>
    </row>
    <row r="318" spans="1:58" ht="11.25" customHeight="1" x14ac:dyDescent="0.25">
      <c r="A318" s="92" t="s">
        <v>1227</v>
      </c>
      <c r="B318" s="48" t="s">
        <v>1228</v>
      </c>
      <c r="C318" s="414">
        <v>1.375</v>
      </c>
      <c r="D318" s="414">
        <v>1.2975000000000001</v>
      </c>
      <c r="E318" s="414">
        <v>1.29</v>
      </c>
      <c r="F318" s="414">
        <v>1.2849999999999999</v>
      </c>
      <c r="G318" s="414">
        <v>1.27</v>
      </c>
      <c r="H318" s="414">
        <v>1.2625</v>
      </c>
      <c r="I318" s="351">
        <v>1.2324999999999999</v>
      </c>
      <c r="J318" s="351">
        <v>1.2024999999999999</v>
      </c>
      <c r="K318" s="344">
        <v>1.17</v>
      </c>
      <c r="L318" s="344">
        <v>1.1299999999999999</v>
      </c>
      <c r="M318" s="344">
        <v>1.075</v>
      </c>
      <c r="N318" s="344">
        <v>1</v>
      </c>
      <c r="O318" s="644"/>
      <c r="P318" s="344">
        <v>0.25</v>
      </c>
      <c r="Q318" s="346">
        <v>0</v>
      </c>
      <c r="R318" s="644"/>
      <c r="S318" s="376">
        <v>0</v>
      </c>
      <c r="T318" s="376">
        <v>0</v>
      </c>
      <c r="U318" s="348">
        <v>0</v>
      </c>
      <c r="V318" s="348">
        <v>0</v>
      </c>
      <c r="W318" s="348">
        <v>0</v>
      </c>
      <c r="X318" s="348">
        <v>0</v>
      </c>
      <c r="Y318" s="348">
        <v>0</v>
      </c>
      <c r="Z318" s="348">
        <v>0</v>
      </c>
      <c r="AA318" s="348">
        <v>0</v>
      </c>
      <c r="AB318" s="348">
        <v>0</v>
      </c>
      <c r="AC318" s="348">
        <v>0</v>
      </c>
      <c r="AD318" s="348">
        <v>0</v>
      </c>
      <c r="AE318" s="417">
        <f t="shared" si="191"/>
        <v>14.84</v>
      </c>
      <c r="AF318" s="710">
        <f t="shared" si="196"/>
        <v>5.9730250481695446</v>
      </c>
      <c r="AG318" s="710">
        <f t="shared" si="197"/>
        <v>0.58139534883721034</v>
      </c>
      <c r="AH318" s="710">
        <f t="shared" si="198"/>
        <v>0.38910505836575737</v>
      </c>
      <c r="AI318" s="710">
        <f t="shared" si="199"/>
        <v>1.1811023622047223</v>
      </c>
      <c r="AJ318" s="710">
        <f t="shared" si="200"/>
        <v>0.59405940594059459</v>
      </c>
      <c r="AK318" s="710">
        <f t="shared" si="201"/>
        <v>2.4340770791074995</v>
      </c>
      <c r="AL318" s="710">
        <f t="shared" si="202"/>
        <v>2.4948024948024949</v>
      </c>
      <c r="AM318" s="710">
        <f t="shared" si="203"/>
        <v>2.7777777777777679</v>
      </c>
      <c r="AN318" s="710">
        <f t="shared" si="204"/>
        <v>3.539823008849563</v>
      </c>
      <c r="AO318" s="710">
        <f t="shared" si="206"/>
        <v>5.1162790697674376</v>
      </c>
      <c r="AP318" s="710">
        <f t="shared" si="205"/>
        <v>7.4999999999999956</v>
      </c>
      <c r="AQ318" s="710">
        <f t="shared" si="192"/>
        <v>300</v>
      </c>
      <c r="AR318" s="710" t="str">
        <f t="shared" si="193"/>
        <v>n/a</v>
      </c>
      <c r="AS318" s="710" t="str">
        <f t="shared" si="194"/>
        <v>n/a</v>
      </c>
      <c r="AT318" s="710" t="str">
        <f t="shared" si="208"/>
        <v>n/a</v>
      </c>
      <c r="AU318" s="710" t="str">
        <f t="shared" si="209"/>
        <v>n/a</v>
      </c>
      <c r="AV318" s="710" t="str">
        <f t="shared" si="210"/>
        <v>n/a</v>
      </c>
      <c r="AW318" s="710" t="str">
        <f t="shared" si="211"/>
        <v>n/a</v>
      </c>
      <c r="AX318" s="710" t="str">
        <f t="shared" si="212"/>
        <v>n/a</v>
      </c>
      <c r="AY318" s="710" t="str">
        <f t="shared" si="213"/>
        <v>n/a</v>
      </c>
      <c r="AZ318" s="710" t="str">
        <f t="shared" si="214"/>
        <v>n/a</v>
      </c>
      <c r="BA318" s="710" t="str">
        <f t="shared" si="215"/>
        <v>n/a</v>
      </c>
      <c r="BB318" s="710" t="str">
        <f t="shared" si="216"/>
        <v>n/a</v>
      </c>
      <c r="BC318" s="710" t="str">
        <f t="shared" si="217"/>
        <v>n/a</v>
      </c>
      <c r="BD318" s="710" t="str">
        <f t="shared" si="207"/>
        <v>n/a</v>
      </c>
      <c r="BE318" s="710">
        <f t="shared" si="195"/>
        <v>27.715120554485214</v>
      </c>
      <c r="BF318" s="175">
        <f t="shared" si="190"/>
        <v>85.777302015291426</v>
      </c>
    </row>
    <row r="319" spans="1:58" ht="11.25" customHeight="1" x14ac:dyDescent="0.25">
      <c r="A319" s="73" t="s">
        <v>3277</v>
      </c>
      <c r="B319" s="17" t="s">
        <v>3278</v>
      </c>
      <c r="C319" s="414">
        <v>0.96</v>
      </c>
      <c r="D319" s="414">
        <v>0.92</v>
      </c>
      <c r="E319" s="414">
        <v>0.88</v>
      </c>
      <c r="F319" s="414">
        <v>0.84</v>
      </c>
      <c r="G319" s="414">
        <v>0.8</v>
      </c>
      <c r="H319" s="414">
        <v>0.72</v>
      </c>
      <c r="I319" s="351">
        <v>0.6</v>
      </c>
      <c r="J319" s="419">
        <v>0.42</v>
      </c>
      <c r="K319" s="414">
        <v>0.34</v>
      </c>
      <c r="L319" s="414">
        <v>0.26</v>
      </c>
      <c r="M319" s="414">
        <v>0.18</v>
      </c>
      <c r="N319" s="380">
        <v>0</v>
      </c>
      <c r="O319" s="604"/>
      <c r="P319" s="352">
        <v>0</v>
      </c>
      <c r="Q319" s="418">
        <v>0</v>
      </c>
      <c r="R319" s="604"/>
      <c r="S319" s="415">
        <v>0</v>
      </c>
      <c r="T319" s="415">
        <v>0.04</v>
      </c>
      <c r="U319" s="381">
        <v>0.34</v>
      </c>
      <c r="V319" s="420">
        <v>0.83</v>
      </c>
      <c r="W319" s="420">
        <v>0.76190999999999998</v>
      </c>
      <c r="X319" s="420">
        <v>0.67990000000000006</v>
      </c>
      <c r="Y319" s="420">
        <v>0.58961000000000008</v>
      </c>
      <c r="Z319" s="420">
        <v>0.50800000000000001</v>
      </c>
      <c r="AA319" s="420">
        <v>0.37716</v>
      </c>
      <c r="AB319" s="420">
        <v>0.31399000000000005</v>
      </c>
      <c r="AC319" s="420">
        <v>0.28029000000000004</v>
      </c>
      <c r="AD319" s="420">
        <v>0.24874999999999997</v>
      </c>
      <c r="AE319" s="417">
        <f t="shared" si="191"/>
        <v>11.889609999999999</v>
      </c>
      <c r="AF319" s="710">
        <f t="shared" si="196"/>
        <v>4.3478260869565188</v>
      </c>
      <c r="AG319" s="710">
        <f t="shared" si="197"/>
        <v>4.5454545454545414</v>
      </c>
      <c r="AH319" s="710">
        <f t="shared" si="198"/>
        <v>4.7619047619047672</v>
      </c>
      <c r="AI319" s="710">
        <f t="shared" si="199"/>
        <v>4.9999999999999822</v>
      </c>
      <c r="AJ319" s="710">
        <f t="shared" si="200"/>
        <v>11.111111111111116</v>
      </c>
      <c r="AK319" s="710">
        <f t="shared" si="201"/>
        <v>19.999999999999996</v>
      </c>
      <c r="AL319" s="710">
        <f t="shared" si="202"/>
        <v>42.857142857142861</v>
      </c>
      <c r="AM319" s="710">
        <f t="shared" si="203"/>
        <v>23.529411764705866</v>
      </c>
      <c r="AN319" s="710">
        <f t="shared" si="204"/>
        <v>30.76923076923077</v>
      </c>
      <c r="AO319" s="710">
        <f t="shared" si="206"/>
        <v>44.444444444444464</v>
      </c>
      <c r="AP319" s="710" t="str">
        <f t="shared" si="205"/>
        <v>n/a</v>
      </c>
      <c r="AQ319" s="710" t="str">
        <f t="shared" si="192"/>
        <v>n/a</v>
      </c>
      <c r="AR319" s="710" t="str">
        <f t="shared" si="193"/>
        <v>n/a</v>
      </c>
      <c r="AS319" s="710" t="str">
        <f t="shared" si="194"/>
        <v>n/a</v>
      </c>
      <c r="AT319" s="710">
        <f t="shared" si="208"/>
        <v>-100</v>
      </c>
      <c r="AU319" s="710">
        <f t="shared" si="209"/>
        <v>-88.235294117647058</v>
      </c>
      <c r="AV319" s="710">
        <f t="shared" si="210"/>
        <v>-59.036144578313255</v>
      </c>
      <c r="AW319" s="710">
        <f t="shared" si="211"/>
        <v>8.9367510598364674</v>
      </c>
      <c r="AX319" s="710">
        <f t="shared" si="212"/>
        <v>12.062067951169286</v>
      </c>
      <c r="AY319" s="710">
        <f t="shared" si="213"/>
        <v>15.31351232170417</v>
      </c>
      <c r="AZ319" s="710">
        <f t="shared" si="214"/>
        <v>16.064960629921266</v>
      </c>
      <c r="BA319" s="710">
        <f t="shared" si="215"/>
        <v>34.690847385724901</v>
      </c>
      <c r="BB319" s="710">
        <f t="shared" si="216"/>
        <v>20.118475110672286</v>
      </c>
      <c r="BC319" s="710">
        <f t="shared" si="217"/>
        <v>12.023261621891624</v>
      </c>
      <c r="BD319" s="710">
        <f t="shared" si="207"/>
        <v>12.679396984924661</v>
      </c>
      <c r="BE319" s="710">
        <f t="shared" si="195"/>
        <v>3.6183028909921537</v>
      </c>
      <c r="BF319" s="175">
        <f t="shared" si="190"/>
        <v>38.438521002971363</v>
      </c>
    </row>
    <row r="320" spans="1:58" ht="11.25" customHeight="1" x14ac:dyDescent="0.25">
      <c r="A320" s="17" t="s">
        <v>602</v>
      </c>
      <c r="B320" s="17" t="s">
        <v>603</v>
      </c>
      <c r="C320" s="414">
        <v>6.67</v>
      </c>
      <c r="D320" s="414">
        <v>6.63</v>
      </c>
      <c r="E320" s="414">
        <v>6.59</v>
      </c>
      <c r="F320" s="414">
        <v>6.55</v>
      </c>
      <c r="G320" s="414">
        <v>6.51</v>
      </c>
      <c r="H320" s="414">
        <v>6.43</v>
      </c>
      <c r="I320" s="351">
        <v>6.21</v>
      </c>
      <c r="J320" s="419">
        <v>5.9</v>
      </c>
      <c r="K320" s="414">
        <v>5.5</v>
      </c>
      <c r="L320" s="414">
        <v>5</v>
      </c>
      <c r="M320" s="414">
        <v>4.25</v>
      </c>
      <c r="N320" s="414">
        <v>3.7</v>
      </c>
      <c r="O320" s="604"/>
      <c r="P320" s="414">
        <v>3.3</v>
      </c>
      <c r="Q320" s="350">
        <v>2.9</v>
      </c>
      <c r="R320" s="604"/>
      <c r="S320" s="419">
        <v>2.5</v>
      </c>
      <c r="T320" s="420">
        <v>2.15</v>
      </c>
      <c r="U320" s="420">
        <v>1.9</v>
      </c>
      <c r="V320" s="420">
        <v>1.5</v>
      </c>
      <c r="W320" s="420">
        <v>1.1000000000000001</v>
      </c>
      <c r="X320" s="420">
        <v>0.78</v>
      </c>
      <c r="Y320" s="420">
        <v>0.7</v>
      </c>
      <c r="Z320" s="420">
        <v>0.63</v>
      </c>
      <c r="AA320" s="420">
        <v>0.59</v>
      </c>
      <c r="AB320" s="420">
        <v>0.55000000000000004</v>
      </c>
      <c r="AC320" s="420">
        <v>0.51</v>
      </c>
      <c r="AD320" s="420">
        <v>0.47</v>
      </c>
      <c r="AE320" s="417">
        <f t="shared" si="191"/>
        <v>89.520000000000024</v>
      </c>
      <c r="AF320" s="710">
        <f t="shared" si="196"/>
        <v>0.60331825037707176</v>
      </c>
      <c r="AG320" s="710">
        <f t="shared" si="197"/>
        <v>0.60698027314112224</v>
      </c>
      <c r="AH320" s="710">
        <f t="shared" si="198"/>
        <v>0.61068702290076882</v>
      </c>
      <c r="AI320" s="710">
        <f t="shared" si="199"/>
        <v>0.61443932411673341</v>
      </c>
      <c r="AJ320" s="710">
        <f t="shared" si="200"/>
        <v>1.2441679626749691</v>
      </c>
      <c r="AK320" s="710">
        <f t="shared" si="201"/>
        <v>3.5426731078904927</v>
      </c>
      <c r="AL320" s="710">
        <f t="shared" si="202"/>
        <v>5.2542372881355881</v>
      </c>
      <c r="AM320" s="710">
        <f t="shared" si="203"/>
        <v>7.2727272727272751</v>
      </c>
      <c r="AN320" s="710">
        <f t="shared" si="204"/>
        <v>10.000000000000009</v>
      </c>
      <c r="AO320" s="710">
        <f t="shared" si="206"/>
        <v>17.647058823529417</v>
      </c>
      <c r="AP320" s="710">
        <f t="shared" si="205"/>
        <v>14.864864864864868</v>
      </c>
      <c r="AQ320" s="710">
        <f t="shared" si="192"/>
        <v>12.121212121212132</v>
      </c>
      <c r="AR320" s="710">
        <f t="shared" si="193"/>
        <v>13.793103448275868</v>
      </c>
      <c r="AS320" s="710">
        <f t="shared" si="194"/>
        <v>15.999999999999993</v>
      </c>
      <c r="AT320" s="710">
        <f t="shared" si="208"/>
        <v>16.279069767441868</v>
      </c>
      <c r="AU320" s="710">
        <f t="shared" si="209"/>
        <v>13.157894736842103</v>
      </c>
      <c r="AV320" s="710">
        <f t="shared" si="210"/>
        <v>26.666666666666661</v>
      </c>
      <c r="AW320" s="710">
        <f t="shared" si="211"/>
        <v>36.363636363636353</v>
      </c>
      <c r="AX320" s="710">
        <f t="shared" si="212"/>
        <v>41.025641025641036</v>
      </c>
      <c r="AY320" s="710">
        <f t="shared" si="213"/>
        <v>11.428571428571432</v>
      </c>
      <c r="AZ320" s="710">
        <f t="shared" si="214"/>
        <v>11.111111111111093</v>
      </c>
      <c r="BA320" s="710">
        <f t="shared" si="215"/>
        <v>6.7796610169491567</v>
      </c>
      <c r="BB320" s="710">
        <f t="shared" si="216"/>
        <v>7.2727272727272529</v>
      </c>
      <c r="BC320" s="710">
        <f t="shared" si="217"/>
        <v>7.8431372549019773</v>
      </c>
      <c r="BD320" s="710">
        <f t="shared" si="207"/>
        <v>8.5106382978723527</v>
      </c>
      <c r="BE320" s="710">
        <f t="shared" si="195"/>
        <v>11.624568988088305</v>
      </c>
      <c r="BF320" s="175">
        <f t="shared" si="190"/>
        <v>10.378082033083055</v>
      </c>
    </row>
    <row r="321" spans="1:58" ht="11.25" customHeight="1" x14ac:dyDescent="0.25">
      <c r="A321" s="17" t="s">
        <v>1246</v>
      </c>
      <c r="B321" s="17" t="s">
        <v>1247</v>
      </c>
      <c r="C321" s="414">
        <v>1.32</v>
      </c>
      <c r="D321" s="414">
        <v>1.26</v>
      </c>
      <c r="E321" s="414">
        <v>1.2</v>
      </c>
      <c r="F321" s="414">
        <v>1.1499999999999999</v>
      </c>
      <c r="G321" s="414">
        <v>1.1000000000000001</v>
      </c>
      <c r="H321" s="414">
        <v>1.05</v>
      </c>
      <c r="I321" s="351">
        <v>0.75</v>
      </c>
      <c r="J321" s="419">
        <v>0.66</v>
      </c>
      <c r="K321" s="414">
        <v>0.59</v>
      </c>
      <c r="L321" s="414">
        <v>0.57999999999999996</v>
      </c>
      <c r="M321" s="414">
        <v>0.52</v>
      </c>
      <c r="N321" s="414">
        <v>0.43</v>
      </c>
      <c r="O321" s="604"/>
      <c r="P321" s="414">
        <v>0.4</v>
      </c>
      <c r="Q321" s="418">
        <v>0.38</v>
      </c>
      <c r="R321" s="604"/>
      <c r="S321" s="357">
        <v>0.36</v>
      </c>
      <c r="T321" s="415">
        <v>0.34</v>
      </c>
      <c r="U321" s="416">
        <v>0.66</v>
      </c>
      <c r="V321" s="420">
        <v>0.64817999999999998</v>
      </c>
      <c r="W321" s="420">
        <v>0.63636000000000004</v>
      </c>
      <c r="X321" s="420">
        <v>0.60909000000000002</v>
      </c>
      <c r="Y321" s="416">
        <v>0.58182</v>
      </c>
      <c r="Z321" s="420">
        <v>0.49106</v>
      </c>
      <c r="AA321" s="420">
        <v>0.32117000000000001</v>
      </c>
      <c r="AB321" s="416">
        <v>0.2979</v>
      </c>
      <c r="AC321" s="420">
        <v>0.29193999999999998</v>
      </c>
      <c r="AD321" s="420">
        <v>0.17634</v>
      </c>
      <c r="AE321" s="417">
        <f t="shared" si="191"/>
        <v>16.803859999999997</v>
      </c>
      <c r="AF321" s="710">
        <f t="shared" si="196"/>
        <v>4.7619047619047672</v>
      </c>
      <c r="AG321" s="710">
        <f t="shared" si="197"/>
        <v>5.0000000000000044</v>
      </c>
      <c r="AH321" s="710">
        <f t="shared" si="198"/>
        <v>4.3478260869565188</v>
      </c>
      <c r="AI321" s="710">
        <f t="shared" si="199"/>
        <v>4.5454545454545192</v>
      </c>
      <c r="AJ321" s="710">
        <f t="shared" si="200"/>
        <v>4.7619047619047672</v>
      </c>
      <c r="AK321" s="710">
        <f t="shared" si="201"/>
        <v>40.000000000000014</v>
      </c>
      <c r="AL321" s="710">
        <f t="shared" si="202"/>
        <v>13.636363636363624</v>
      </c>
      <c r="AM321" s="710">
        <f t="shared" si="203"/>
        <v>11.86440677966103</v>
      </c>
      <c r="AN321" s="710">
        <f t="shared" si="204"/>
        <v>1.7241379310344751</v>
      </c>
      <c r="AO321" s="710">
        <f t="shared" si="206"/>
        <v>11.538461538461519</v>
      </c>
      <c r="AP321" s="710">
        <f t="shared" si="205"/>
        <v>20.930232558139551</v>
      </c>
      <c r="AQ321" s="710">
        <f t="shared" si="192"/>
        <v>7.4999999999999956</v>
      </c>
      <c r="AR321" s="710">
        <f t="shared" si="193"/>
        <v>5.2631578947368363</v>
      </c>
      <c r="AS321" s="710">
        <f t="shared" si="194"/>
        <v>5.555555555555558</v>
      </c>
      <c r="AT321" s="710">
        <f t="shared" si="208"/>
        <v>5.8823529411764497</v>
      </c>
      <c r="AU321" s="710">
        <f t="shared" si="209"/>
        <v>-48.484848484848484</v>
      </c>
      <c r="AV321" s="710">
        <f t="shared" si="210"/>
        <v>1.8235675275386498</v>
      </c>
      <c r="AW321" s="710">
        <f t="shared" si="211"/>
        <v>1.8574391853667604</v>
      </c>
      <c r="AX321" s="710">
        <f t="shared" si="212"/>
        <v>4.4771708614490535</v>
      </c>
      <c r="AY321" s="710">
        <f t="shared" si="213"/>
        <v>4.6870166030731131</v>
      </c>
      <c r="AZ321" s="710">
        <f t="shared" si="214"/>
        <v>18.482466501038573</v>
      </c>
      <c r="BA321" s="710">
        <f t="shared" si="215"/>
        <v>52.897219541053019</v>
      </c>
      <c r="BB321" s="710">
        <f t="shared" si="216"/>
        <v>7.8113460892917042</v>
      </c>
      <c r="BC321" s="710">
        <f t="shared" si="217"/>
        <v>2.0415153798725827</v>
      </c>
      <c r="BD321" s="710">
        <f t="shared" si="207"/>
        <v>65.555177498015183</v>
      </c>
      <c r="BE321" s="710">
        <f t="shared" si="195"/>
        <v>10.338393187727993</v>
      </c>
      <c r="BF321" s="175">
        <f t="shared" ref="BF321:BF383" si="218">STDEV(AF321:BD321)</f>
        <v>20.402333133637558</v>
      </c>
    </row>
    <row r="322" spans="1:58" ht="11.25" customHeight="1" x14ac:dyDescent="0.25">
      <c r="A322" s="57" t="s">
        <v>1242</v>
      </c>
      <c r="B322" s="28" t="s">
        <v>1243</v>
      </c>
      <c r="C322" s="414">
        <v>1.8</v>
      </c>
      <c r="D322" s="414">
        <v>1.68</v>
      </c>
      <c r="E322" s="414">
        <v>1.52</v>
      </c>
      <c r="F322" s="414">
        <v>1.32</v>
      </c>
      <c r="G322" s="414">
        <v>1.2</v>
      </c>
      <c r="H322" s="414">
        <v>1.1000000000000001</v>
      </c>
      <c r="I322" s="351">
        <v>0.96</v>
      </c>
      <c r="J322" s="351">
        <v>0.8</v>
      </c>
      <c r="K322" s="359">
        <v>0.68</v>
      </c>
      <c r="L322" s="359">
        <v>0.57999999999999996</v>
      </c>
      <c r="M322" s="358">
        <v>0.52</v>
      </c>
      <c r="N322" s="359">
        <v>0.13</v>
      </c>
      <c r="O322" s="654"/>
      <c r="P322" s="358">
        <v>0</v>
      </c>
      <c r="Q322" s="360">
        <v>0</v>
      </c>
      <c r="R322" s="654"/>
      <c r="S322" s="377">
        <v>0</v>
      </c>
      <c r="T322" s="377">
        <v>0</v>
      </c>
      <c r="U322" s="362">
        <v>0</v>
      </c>
      <c r="V322" s="362">
        <v>0</v>
      </c>
      <c r="W322" s="362">
        <v>0</v>
      </c>
      <c r="X322" s="362">
        <v>0</v>
      </c>
      <c r="Y322" s="362">
        <v>0</v>
      </c>
      <c r="Z322" s="362">
        <v>0</v>
      </c>
      <c r="AA322" s="362">
        <v>0</v>
      </c>
      <c r="AB322" s="362">
        <v>0</v>
      </c>
      <c r="AC322" s="362">
        <v>0</v>
      </c>
      <c r="AD322" s="362">
        <v>0</v>
      </c>
      <c r="AE322" s="417">
        <f t="shared" si="191"/>
        <v>12.290000000000003</v>
      </c>
      <c r="AF322" s="710">
        <f t="shared" si="196"/>
        <v>7.1428571428571397</v>
      </c>
      <c r="AG322" s="710">
        <f t="shared" si="197"/>
        <v>10.526315789473673</v>
      </c>
      <c r="AH322" s="710">
        <f t="shared" si="198"/>
        <v>15.151515151515138</v>
      </c>
      <c r="AI322" s="710">
        <f t="shared" si="199"/>
        <v>10.000000000000009</v>
      </c>
      <c r="AJ322" s="710">
        <f t="shared" si="200"/>
        <v>9.0909090909090828</v>
      </c>
      <c r="AK322" s="710">
        <f t="shared" si="201"/>
        <v>14.583333333333348</v>
      </c>
      <c r="AL322" s="710">
        <f t="shared" si="202"/>
        <v>19.999999999999996</v>
      </c>
      <c r="AM322" s="710">
        <f t="shared" si="203"/>
        <v>17.647058823529417</v>
      </c>
      <c r="AN322" s="710">
        <f t="shared" si="204"/>
        <v>17.24137931034484</v>
      </c>
      <c r="AO322" s="710">
        <f t="shared" si="206"/>
        <v>11.538461538461519</v>
      </c>
      <c r="AP322" s="710">
        <f t="shared" si="205"/>
        <v>300</v>
      </c>
      <c r="AQ322" s="710" t="str">
        <f t="shared" si="192"/>
        <v>n/a</v>
      </c>
      <c r="AR322" s="710" t="str">
        <f t="shared" si="193"/>
        <v>n/a</v>
      </c>
      <c r="AS322" s="710" t="str">
        <f t="shared" si="194"/>
        <v>n/a</v>
      </c>
      <c r="AT322" s="710" t="str">
        <f t="shared" si="208"/>
        <v>n/a</v>
      </c>
      <c r="AU322" s="710" t="str">
        <f t="shared" si="209"/>
        <v>n/a</v>
      </c>
      <c r="AV322" s="710" t="str">
        <f t="shared" si="210"/>
        <v>n/a</v>
      </c>
      <c r="AW322" s="710" t="str">
        <f t="shared" si="211"/>
        <v>n/a</v>
      </c>
      <c r="AX322" s="710" t="str">
        <f t="shared" si="212"/>
        <v>n/a</v>
      </c>
      <c r="AY322" s="710" t="str">
        <f t="shared" si="213"/>
        <v>n/a</v>
      </c>
      <c r="AZ322" s="710" t="str">
        <f t="shared" si="214"/>
        <v>n/a</v>
      </c>
      <c r="BA322" s="710" t="str">
        <f t="shared" si="215"/>
        <v>n/a</v>
      </c>
      <c r="BB322" s="710" t="str">
        <f t="shared" si="216"/>
        <v>n/a</v>
      </c>
      <c r="BC322" s="710" t="str">
        <f t="shared" si="217"/>
        <v>n/a</v>
      </c>
      <c r="BD322" s="710" t="str">
        <f t="shared" si="207"/>
        <v>n/a</v>
      </c>
      <c r="BE322" s="710">
        <f t="shared" si="195"/>
        <v>39.356530016402196</v>
      </c>
      <c r="BF322" s="175">
        <f t="shared" si="218"/>
        <v>86.539141039720903</v>
      </c>
    </row>
    <row r="323" spans="1:58" ht="11.25" customHeight="1" x14ac:dyDescent="0.25">
      <c r="A323" s="73" t="s">
        <v>1229</v>
      </c>
      <c r="B323" s="17" t="s">
        <v>1230</v>
      </c>
      <c r="C323" s="414">
        <v>3.35</v>
      </c>
      <c r="D323" s="414">
        <v>3.2</v>
      </c>
      <c r="E323" s="414">
        <v>3.04</v>
      </c>
      <c r="F323" s="414">
        <v>2.88</v>
      </c>
      <c r="G323" s="414">
        <v>2.72</v>
      </c>
      <c r="H323" s="414">
        <v>2.56</v>
      </c>
      <c r="I323" s="351">
        <v>2.4</v>
      </c>
      <c r="J323" s="351">
        <v>2.2400000000000002</v>
      </c>
      <c r="K323" s="414">
        <v>2.08</v>
      </c>
      <c r="L323" s="414">
        <v>1.92</v>
      </c>
      <c r="M323" s="414">
        <v>1.76</v>
      </c>
      <c r="N323" s="414">
        <v>1.57</v>
      </c>
      <c r="O323" s="604"/>
      <c r="P323" s="414">
        <v>1.37</v>
      </c>
      <c r="Q323" s="418">
        <v>1.2</v>
      </c>
      <c r="R323" s="604"/>
      <c r="S323" s="375">
        <v>1.2</v>
      </c>
      <c r="T323" s="415">
        <v>1.2</v>
      </c>
      <c r="U323" s="416">
        <v>1.2</v>
      </c>
      <c r="V323" s="416">
        <v>1.2</v>
      </c>
      <c r="W323" s="416">
        <v>1.2</v>
      </c>
      <c r="X323" s="416">
        <v>1.2</v>
      </c>
      <c r="Y323" s="416">
        <v>1.2</v>
      </c>
      <c r="Z323" s="416">
        <v>1.6950000000000001</v>
      </c>
      <c r="AA323" s="416">
        <v>1.86</v>
      </c>
      <c r="AB323" s="416">
        <v>1.86</v>
      </c>
      <c r="AC323" s="416">
        <v>1.86</v>
      </c>
      <c r="AD323" s="416">
        <v>1.86</v>
      </c>
      <c r="AE323" s="417">
        <f t="shared" si="191"/>
        <v>49.825000000000024</v>
      </c>
      <c r="AF323" s="710">
        <f t="shared" si="196"/>
        <v>4.6875</v>
      </c>
      <c r="AG323" s="710">
        <f t="shared" si="197"/>
        <v>5.2631578947368363</v>
      </c>
      <c r="AH323" s="710">
        <f t="shared" si="198"/>
        <v>5.555555555555558</v>
      </c>
      <c r="AI323" s="710">
        <f t="shared" si="199"/>
        <v>5.8823529411764497</v>
      </c>
      <c r="AJ323" s="710">
        <f t="shared" si="200"/>
        <v>6.25</v>
      </c>
      <c r="AK323" s="710">
        <f t="shared" si="201"/>
        <v>6.6666666666666652</v>
      </c>
      <c r="AL323" s="710">
        <f t="shared" si="202"/>
        <v>7.1428571428571397</v>
      </c>
      <c r="AM323" s="710">
        <f t="shared" si="203"/>
        <v>7.6923076923077094</v>
      </c>
      <c r="AN323" s="710">
        <f t="shared" si="204"/>
        <v>8.3333333333333481</v>
      </c>
      <c r="AO323" s="710">
        <f t="shared" si="206"/>
        <v>9.0909090909090828</v>
      </c>
      <c r="AP323" s="710">
        <f t="shared" si="205"/>
        <v>12.101910828025474</v>
      </c>
      <c r="AQ323" s="710">
        <f t="shared" si="192"/>
        <v>14.598540145985407</v>
      </c>
      <c r="AR323" s="710">
        <f t="shared" si="193"/>
        <v>14.166666666666682</v>
      </c>
      <c r="AS323" s="710">
        <f t="shared" si="194"/>
        <v>0</v>
      </c>
      <c r="AT323" s="710">
        <f t="shared" si="208"/>
        <v>0</v>
      </c>
      <c r="AU323" s="710">
        <f t="shared" si="209"/>
        <v>0</v>
      </c>
      <c r="AV323" s="710">
        <f t="shared" si="210"/>
        <v>0</v>
      </c>
      <c r="AW323" s="710">
        <f t="shared" si="211"/>
        <v>0</v>
      </c>
      <c r="AX323" s="710">
        <f t="shared" si="212"/>
        <v>0</v>
      </c>
      <c r="AY323" s="710">
        <f t="shared" si="213"/>
        <v>0</v>
      </c>
      <c r="AZ323" s="710">
        <f t="shared" si="214"/>
        <v>-29.20353982300885</v>
      </c>
      <c r="BA323" s="710">
        <f t="shared" si="215"/>
        <v>-8.8709677419354875</v>
      </c>
      <c r="BB323" s="710">
        <f t="shared" si="216"/>
        <v>0</v>
      </c>
      <c r="BC323" s="710">
        <f t="shared" si="217"/>
        <v>0</v>
      </c>
      <c r="BD323" s="710">
        <f t="shared" si="207"/>
        <v>0</v>
      </c>
      <c r="BE323" s="710">
        <f t="shared" si="195"/>
        <v>2.7742900157310406</v>
      </c>
      <c r="BF323" s="175">
        <f t="shared" si="218"/>
        <v>8.5642657007440892</v>
      </c>
    </row>
    <row r="324" spans="1:58" ht="11.25" customHeight="1" x14ac:dyDescent="0.25">
      <c r="A324" s="17" t="s">
        <v>1231</v>
      </c>
      <c r="B324" s="17" t="s">
        <v>1232</v>
      </c>
      <c r="C324" s="414">
        <v>2.71</v>
      </c>
      <c r="D324" s="414">
        <v>2.52</v>
      </c>
      <c r="E324" s="414">
        <v>2.34</v>
      </c>
      <c r="F324" s="414">
        <v>2.12</v>
      </c>
      <c r="G324" s="414">
        <v>2</v>
      </c>
      <c r="H324" s="414">
        <v>1.93</v>
      </c>
      <c r="I324" s="351">
        <v>1.66</v>
      </c>
      <c r="J324" s="351">
        <v>1.45</v>
      </c>
      <c r="K324" s="414">
        <v>1.34</v>
      </c>
      <c r="L324" s="414">
        <v>1.24</v>
      </c>
      <c r="M324" s="414">
        <v>1.07</v>
      </c>
      <c r="N324" s="414">
        <v>0.89</v>
      </c>
      <c r="O324" s="604"/>
      <c r="P324" s="414">
        <v>0.77</v>
      </c>
      <c r="Q324" s="350">
        <v>0.66</v>
      </c>
      <c r="R324" s="604"/>
      <c r="S324" s="419">
        <v>0.56999999999999995</v>
      </c>
      <c r="T324" s="416">
        <v>0.48</v>
      </c>
      <c r="U324" s="416">
        <v>0.48</v>
      </c>
      <c r="V324" s="420">
        <v>0.46</v>
      </c>
      <c r="W324" s="420">
        <v>0.38</v>
      </c>
      <c r="X324" s="416">
        <v>0.32</v>
      </c>
      <c r="Y324" s="420">
        <v>0.28222000000000003</v>
      </c>
      <c r="Z324" s="416">
        <v>0.24887999999999999</v>
      </c>
      <c r="AA324" s="416">
        <v>0.24887999999999999</v>
      </c>
      <c r="AB324" s="416">
        <v>0.24887999999999999</v>
      </c>
      <c r="AC324" s="416">
        <v>0.24887999999999999</v>
      </c>
      <c r="AD324" s="420">
        <v>0.24887999999999999</v>
      </c>
      <c r="AE324" s="417">
        <f t="shared" si="191"/>
        <v>26.916619999999998</v>
      </c>
      <c r="AF324" s="710">
        <f t="shared" si="196"/>
        <v>7.5396825396825351</v>
      </c>
      <c r="AG324" s="710">
        <f t="shared" si="197"/>
        <v>7.6923076923077094</v>
      </c>
      <c r="AH324" s="710">
        <f t="shared" si="198"/>
        <v>10.377358490566024</v>
      </c>
      <c r="AI324" s="710">
        <f t="shared" si="199"/>
        <v>6.0000000000000053</v>
      </c>
      <c r="AJ324" s="710">
        <f t="shared" si="200"/>
        <v>3.62694300518136</v>
      </c>
      <c r="AK324" s="710">
        <f t="shared" si="201"/>
        <v>16.265060240963859</v>
      </c>
      <c r="AL324" s="710">
        <f t="shared" si="202"/>
        <v>14.482758620689662</v>
      </c>
      <c r="AM324" s="710">
        <f t="shared" si="203"/>
        <v>8.2089552238805865</v>
      </c>
      <c r="AN324" s="710">
        <f t="shared" si="204"/>
        <v>8.064516129032274</v>
      </c>
      <c r="AO324" s="710">
        <f t="shared" si="206"/>
        <v>15.887850467289709</v>
      </c>
      <c r="AP324" s="710">
        <f t="shared" si="205"/>
        <v>20.2247191011236</v>
      </c>
      <c r="AQ324" s="710">
        <f t="shared" si="192"/>
        <v>15.58441558441559</v>
      </c>
      <c r="AR324" s="710">
        <f t="shared" si="193"/>
        <v>16.666666666666675</v>
      </c>
      <c r="AS324" s="710">
        <f t="shared" si="194"/>
        <v>15.789473684210531</v>
      </c>
      <c r="AT324" s="710">
        <f t="shared" si="208"/>
        <v>18.75</v>
      </c>
      <c r="AU324" s="710">
        <f t="shared" si="209"/>
        <v>0</v>
      </c>
      <c r="AV324" s="710">
        <f t="shared" si="210"/>
        <v>4.3478260869565188</v>
      </c>
      <c r="AW324" s="710">
        <f t="shared" si="211"/>
        <v>21.052631578947366</v>
      </c>
      <c r="AX324" s="710">
        <f t="shared" si="212"/>
        <v>18.75</v>
      </c>
      <c r="AY324" s="710">
        <f t="shared" si="213"/>
        <v>13.38671958046913</v>
      </c>
      <c r="AZ324" s="710">
        <f t="shared" si="214"/>
        <v>13.396014143362267</v>
      </c>
      <c r="BA324" s="710">
        <f t="shared" si="215"/>
        <v>0</v>
      </c>
      <c r="BB324" s="710">
        <f t="shared" si="216"/>
        <v>0</v>
      </c>
      <c r="BC324" s="710">
        <f t="shared" si="217"/>
        <v>0</v>
      </c>
      <c r="BD324" s="710">
        <f t="shared" si="207"/>
        <v>0</v>
      </c>
      <c r="BE324" s="710">
        <f t="shared" si="195"/>
        <v>10.243755953429819</v>
      </c>
      <c r="BF324" s="175">
        <f t="shared" si="218"/>
        <v>7.1050064743356591</v>
      </c>
    </row>
    <row r="325" spans="1:58" ht="11.25" customHeight="1" x14ac:dyDescent="0.25">
      <c r="A325" s="391" t="s">
        <v>3952</v>
      </c>
      <c r="B325" s="17" t="s">
        <v>3945</v>
      </c>
      <c r="C325" s="414">
        <v>7.44</v>
      </c>
      <c r="D325" s="414">
        <v>7.2</v>
      </c>
      <c r="E325" s="414">
        <v>6.8</v>
      </c>
      <c r="F325" s="414">
        <v>5.46</v>
      </c>
      <c r="G325" s="414">
        <v>4.2300000000000004</v>
      </c>
      <c r="H325" s="414">
        <v>2.1799999999999997</v>
      </c>
      <c r="I325" s="351">
        <v>1.1000000000000001</v>
      </c>
      <c r="J325" s="351">
        <v>0.3</v>
      </c>
      <c r="K325" s="380">
        <v>0</v>
      </c>
      <c r="L325" s="380">
        <v>0</v>
      </c>
      <c r="M325" s="380">
        <v>0</v>
      </c>
      <c r="N325" s="380">
        <v>0</v>
      </c>
      <c r="O325" s="367"/>
      <c r="P325" s="380">
        <v>0</v>
      </c>
      <c r="Q325" s="383">
        <v>0</v>
      </c>
      <c r="R325" s="351"/>
      <c r="S325" s="672">
        <v>0</v>
      </c>
      <c r="T325" s="672">
        <v>0</v>
      </c>
      <c r="U325" s="381">
        <v>0</v>
      </c>
      <c r="V325" s="381">
        <v>0</v>
      </c>
      <c r="W325" s="381">
        <v>0</v>
      </c>
      <c r="X325" s="381">
        <v>0</v>
      </c>
      <c r="Y325" s="381">
        <v>0</v>
      </c>
      <c r="Z325" s="381">
        <v>0</v>
      </c>
      <c r="AA325" s="381">
        <v>0</v>
      </c>
      <c r="AB325" s="381">
        <v>0</v>
      </c>
      <c r="AC325" s="381">
        <v>0</v>
      </c>
      <c r="AD325" s="381">
        <v>0</v>
      </c>
      <c r="AE325" s="417">
        <f t="shared" si="191"/>
        <v>34.71</v>
      </c>
      <c r="AF325" s="710">
        <f t="shared" si="196"/>
        <v>3.3333333333333437</v>
      </c>
      <c r="AG325" s="710">
        <f t="shared" si="197"/>
        <v>5.8823529411764719</v>
      </c>
      <c r="AH325" s="710">
        <f t="shared" si="198"/>
        <v>24.542124542124544</v>
      </c>
      <c r="AI325" s="710">
        <f t="shared" si="199"/>
        <v>29.078014184397148</v>
      </c>
      <c r="AJ325" s="710">
        <f t="shared" si="200"/>
        <v>94.036697247706471</v>
      </c>
      <c r="AK325" s="710">
        <f t="shared" si="201"/>
        <v>98.181818181818144</v>
      </c>
      <c r="AL325" s="710">
        <f t="shared" si="202"/>
        <v>266.66666666666669</v>
      </c>
      <c r="AM325" s="710" t="str">
        <f t="shared" si="203"/>
        <v>n/a</v>
      </c>
      <c r="AN325" s="710" t="str">
        <f t="shared" si="204"/>
        <v>n/a</v>
      </c>
      <c r="AO325" s="710" t="str">
        <f t="shared" si="206"/>
        <v>n/a</v>
      </c>
      <c r="AP325" s="710" t="str">
        <f t="shared" si="205"/>
        <v>n/a</v>
      </c>
      <c r="AQ325" s="710" t="str">
        <f t="shared" si="192"/>
        <v>n/a</v>
      </c>
      <c r="AR325" s="710" t="str">
        <f t="shared" si="193"/>
        <v>n/a</v>
      </c>
      <c r="AS325" s="710" t="str">
        <f t="shared" si="194"/>
        <v>n/a</v>
      </c>
      <c r="AT325" s="710" t="str">
        <f t="shared" si="208"/>
        <v>n/a</v>
      </c>
      <c r="AU325" s="710" t="str">
        <f t="shared" si="209"/>
        <v>n/a</v>
      </c>
      <c r="AV325" s="710" t="str">
        <f t="shared" si="210"/>
        <v>n/a</v>
      </c>
      <c r="AW325" s="710" t="str">
        <f t="shared" si="211"/>
        <v>n/a</v>
      </c>
      <c r="AX325" s="710" t="str">
        <f t="shared" si="212"/>
        <v>n/a</v>
      </c>
      <c r="AY325" s="710" t="str">
        <f t="shared" si="213"/>
        <v>n/a</v>
      </c>
      <c r="AZ325" s="710" t="str">
        <f t="shared" si="214"/>
        <v>n/a</v>
      </c>
      <c r="BA325" s="710" t="str">
        <f t="shared" si="215"/>
        <v>n/a</v>
      </c>
      <c r="BB325" s="710" t="str">
        <f t="shared" si="216"/>
        <v>n/a</v>
      </c>
      <c r="BC325" s="710" t="str">
        <f t="shared" si="217"/>
        <v>n/a</v>
      </c>
      <c r="BD325" s="710" t="str">
        <f t="shared" si="207"/>
        <v>n/a</v>
      </c>
      <c r="BE325" s="710">
        <f t="shared" si="195"/>
        <v>74.531572442460401</v>
      </c>
      <c r="BF325" s="175">
        <f t="shared" si="218"/>
        <v>93.276072226322071</v>
      </c>
    </row>
    <row r="326" spans="1:58" ht="11.25" customHeight="1" x14ac:dyDescent="0.25">
      <c r="A326" s="92" t="s">
        <v>1233</v>
      </c>
      <c r="B326" s="48" t="s">
        <v>1234</v>
      </c>
      <c r="C326" s="414">
        <v>2.2599999999999998</v>
      </c>
      <c r="D326" s="414">
        <v>2.2000000000000002</v>
      </c>
      <c r="E326" s="414">
        <v>2.0099999999999998</v>
      </c>
      <c r="F326" s="414">
        <v>1.9</v>
      </c>
      <c r="G326" s="414">
        <v>1.82</v>
      </c>
      <c r="H326" s="414">
        <v>1.7</v>
      </c>
      <c r="I326" s="351">
        <v>1.46</v>
      </c>
      <c r="J326" s="351">
        <v>1.25</v>
      </c>
      <c r="K326" s="344">
        <v>1.1299999999999999</v>
      </c>
      <c r="L326" s="344">
        <v>1.02</v>
      </c>
      <c r="M326" s="344">
        <v>0.94</v>
      </c>
      <c r="N326" s="344">
        <v>0.87</v>
      </c>
      <c r="O326" s="644"/>
      <c r="P326" s="344">
        <v>0.82</v>
      </c>
      <c r="Q326" s="342">
        <v>0.75</v>
      </c>
      <c r="R326" s="644"/>
      <c r="S326" s="376">
        <v>0.72</v>
      </c>
      <c r="T326" s="370">
        <v>0.72</v>
      </c>
      <c r="U326" s="349">
        <v>0.71</v>
      </c>
      <c r="V326" s="349">
        <v>0.67</v>
      </c>
      <c r="W326" s="349">
        <v>0.63</v>
      </c>
      <c r="X326" s="349">
        <v>0.59</v>
      </c>
      <c r="Y326" s="349">
        <v>0.55000000000000004</v>
      </c>
      <c r="Z326" s="349">
        <v>0.51</v>
      </c>
      <c r="AA326" s="349">
        <v>0.47</v>
      </c>
      <c r="AB326" s="349">
        <v>0.43</v>
      </c>
      <c r="AC326" s="348">
        <v>0.4</v>
      </c>
      <c r="AD326" s="348">
        <v>0.4</v>
      </c>
      <c r="AE326" s="417">
        <f t="shared" si="191"/>
        <v>26.929999999999996</v>
      </c>
      <c r="AF326" s="710">
        <f t="shared" si="196"/>
        <v>2.7272727272727115</v>
      </c>
      <c r="AG326" s="710">
        <f t="shared" si="197"/>
        <v>9.4527363184079718</v>
      </c>
      <c r="AH326" s="710">
        <f t="shared" si="198"/>
        <v>5.7894736842105221</v>
      </c>
      <c r="AI326" s="710">
        <f t="shared" si="199"/>
        <v>4.39560439560438</v>
      </c>
      <c r="AJ326" s="710">
        <f t="shared" si="200"/>
        <v>7.0588235294117618</v>
      </c>
      <c r="AK326" s="710">
        <f t="shared" si="201"/>
        <v>16.43835616438356</v>
      </c>
      <c r="AL326" s="710">
        <f t="shared" si="202"/>
        <v>16.799999999999994</v>
      </c>
      <c r="AM326" s="710">
        <f t="shared" si="203"/>
        <v>10.619469026548689</v>
      </c>
      <c r="AN326" s="710">
        <f t="shared" si="204"/>
        <v>10.784313725490179</v>
      </c>
      <c r="AO326" s="710">
        <f t="shared" si="206"/>
        <v>8.5106382978723527</v>
      </c>
      <c r="AP326" s="710">
        <f t="shared" si="205"/>
        <v>8.045977011494255</v>
      </c>
      <c r="AQ326" s="710">
        <f t="shared" si="192"/>
        <v>6.0975609756097615</v>
      </c>
      <c r="AR326" s="710">
        <f t="shared" si="193"/>
        <v>9.3333333333333268</v>
      </c>
      <c r="AS326" s="710">
        <f t="shared" si="194"/>
        <v>4.1666666666666741</v>
      </c>
      <c r="AT326" s="710">
        <f t="shared" si="208"/>
        <v>0</v>
      </c>
      <c r="AU326" s="710">
        <f t="shared" si="209"/>
        <v>1.4084507042253502</v>
      </c>
      <c r="AV326" s="710">
        <f t="shared" si="210"/>
        <v>5.9701492537313383</v>
      </c>
      <c r="AW326" s="710">
        <f t="shared" si="211"/>
        <v>6.3492063492063489</v>
      </c>
      <c r="AX326" s="710">
        <f t="shared" si="212"/>
        <v>6.7796610169491567</v>
      </c>
      <c r="AY326" s="710">
        <f t="shared" si="213"/>
        <v>7.2727272727272529</v>
      </c>
      <c r="AZ326" s="710">
        <f t="shared" si="214"/>
        <v>7.8431372549019773</v>
      </c>
      <c r="BA326" s="710">
        <f t="shared" si="215"/>
        <v>8.5106382978723527</v>
      </c>
      <c r="BB326" s="710">
        <f t="shared" si="216"/>
        <v>9.302325581395344</v>
      </c>
      <c r="BC326" s="710">
        <f t="shared" si="217"/>
        <v>7.4999999999999956</v>
      </c>
      <c r="BD326" s="710">
        <f t="shared" si="207"/>
        <v>0</v>
      </c>
      <c r="BE326" s="710">
        <f t="shared" si="195"/>
        <v>7.2462608634926111</v>
      </c>
      <c r="BF326" s="175">
        <f t="shared" si="218"/>
        <v>4.0857000188901438</v>
      </c>
    </row>
    <row r="327" spans="1:58" ht="11.25" customHeight="1" x14ac:dyDescent="0.25">
      <c r="A327" s="73" t="s">
        <v>1236</v>
      </c>
      <c r="B327" s="17" t="s">
        <v>1237</v>
      </c>
      <c r="C327" s="414">
        <v>3.14</v>
      </c>
      <c r="D327" s="414">
        <v>2.91</v>
      </c>
      <c r="E327" s="414">
        <v>2.66</v>
      </c>
      <c r="F327" s="414">
        <v>2.57</v>
      </c>
      <c r="G327" s="414">
        <v>2.5299999999999998</v>
      </c>
      <c r="H327" s="414">
        <v>2.5049999999999999</v>
      </c>
      <c r="I327" s="351">
        <v>2.4249999999999998</v>
      </c>
      <c r="J327" s="419">
        <v>2.1</v>
      </c>
      <c r="K327" s="414">
        <v>1.85</v>
      </c>
      <c r="L327" s="414">
        <v>1.71</v>
      </c>
      <c r="M327" s="414">
        <v>1.68</v>
      </c>
      <c r="N327" s="414">
        <v>1.4</v>
      </c>
      <c r="O327" s="604"/>
      <c r="P327" s="414">
        <v>0.86</v>
      </c>
      <c r="Q327" s="350">
        <v>0.6</v>
      </c>
      <c r="R327" s="604"/>
      <c r="S327" s="415">
        <v>0.56000000000000005</v>
      </c>
      <c r="T327" s="357">
        <v>0.56000000000000005</v>
      </c>
      <c r="U327" s="420">
        <v>0.51</v>
      </c>
      <c r="V327" s="420">
        <v>0.38</v>
      </c>
      <c r="W327" s="420">
        <v>0.31</v>
      </c>
      <c r="X327" s="420">
        <v>0.28000000000000003</v>
      </c>
      <c r="Y327" s="420">
        <v>0.24</v>
      </c>
      <c r="Z327" s="416">
        <v>0.2</v>
      </c>
      <c r="AA327" s="416">
        <v>0.2</v>
      </c>
      <c r="AB327" s="416">
        <v>0.2</v>
      </c>
      <c r="AC327" s="420">
        <v>0.2</v>
      </c>
      <c r="AD327" s="420">
        <v>0.17</v>
      </c>
      <c r="AE327" s="417">
        <f t="shared" ref="AE327:AE390" si="219">SUM(C327:AD327)</f>
        <v>32.750000000000007</v>
      </c>
      <c r="AF327" s="710">
        <f t="shared" si="196"/>
        <v>7.9037800687285165</v>
      </c>
      <c r="AG327" s="710">
        <f t="shared" si="197"/>
        <v>9.3984962406014958</v>
      </c>
      <c r="AH327" s="710">
        <f t="shared" si="198"/>
        <v>3.5019455252918386</v>
      </c>
      <c r="AI327" s="710">
        <f t="shared" si="199"/>
        <v>1.5810276679841806</v>
      </c>
      <c r="AJ327" s="710">
        <f t="shared" si="200"/>
        <v>0.99800399201597223</v>
      </c>
      <c r="AK327" s="710">
        <f t="shared" si="201"/>
        <v>3.2989690721649589</v>
      </c>
      <c r="AL327" s="710">
        <f t="shared" si="202"/>
        <v>15.476190476190466</v>
      </c>
      <c r="AM327" s="710">
        <f t="shared" si="203"/>
        <v>13.513513513513509</v>
      </c>
      <c r="AN327" s="710">
        <f t="shared" si="204"/>
        <v>8.1871345029239873</v>
      </c>
      <c r="AO327" s="710">
        <f t="shared" si="206"/>
        <v>1.7857142857142794</v>
      </c>
      <c r="AP327" s="710">
        <f t="shared" si="205"/>
        <v>19.999999999999996</v>
      </c>
      <c r="AQ327" s="710">
        <f t="shared" ref="AQ327:AQ390" si="220">IF(ISERROR((N327/P327-1)*100),"n/a",(N327/P327-1)*100)</f>
        <v>62.790697674418603</v>
      </c>
      <c r="AR327" s="710">
        <f t="shared" ref="AR327:AR390" si="221">IF(ISERROR((P327/Q327-1)*100),"n/a",(P327/Q327-1)*100)</f>
        <v>43.333333333333336</v>
      </c>
      <c r="AS327" s="710">
        <f t="shared" ref="AS327:AS390" si="222">IF(ISERROR((Q327/S327-1)*100),"n/a",(Q327/S327-1)*100)</f>
        <v>7.1428571428571397</v>
      </c>
      <c r="AT327" s="710">
        <f t="shared" si="208"/>
        <v>0</v>
      </c>
      <c r="AU327" s="710">
        <f t="shared" si="209"/>
        <v>9.8039215686274606</v>
      </c>
      <c r="AV327" s="710">
        <f t="shared" si="210"/>
        <v>34.210526315789465</v>
      </c>
      <c r="AW327" s="710">
        <f t="shared" si="211"/>
        <v>22.580645161290324</v>
      </c>
      <c r="AX327" s="710">
        <f t="shared" si="212"/>
        <v>10.714285714285698</v>
      </c>
      <c r="AY327" s="710">
        <f t="shared" si="213"/>
        <v>16.666666666666675</v>
      </c>
      <c r="AZ327" s="710">
        <f t="shared" si="214"/>
        <v>19.999999999999996</v>
      </c>
      <c r="BA327" s="710">
        <f t="shared" si="215"/>
        <v>0</v>
      </c>
      <c r="BB327" s="710">
        <f t="shared" si="216"/>
        <v>0</v>
      </c>
      <c r="BC327" s="710">
        <f t="shared" si="217"/>
        <v>0</v>
      </c>
      <c r="BD327" s="710">
        <f t="shared" si="207"/>
        <v>17.647058823529417</v>
      </c>
      <c r="BE327" s="710">
        <f t="shared" ref="BE327:BE390" si="223">AVERAGE(AF327:BD327)</f>
        <v>13.221390709837092</v>
      </c>
      <c r="BF327" s="175">
        <f t="shared" si="218"/>
        <v>15.071337194255307</v>
      </c>
    </row>
    <row r="328" spans="1:58" ht="11.25" customHeight="1" x14ac:dyDescent="0.25">
      <c r="A328" s="17" t="s">
        <v>1251</v>
      </c>
      <c r="B328" s="17" t="s">
        <v>1252</v>
      </c>
      <c r="C328" s="414">
        <v>3.74</v>
      </c>
      <c r="D328" s="414">
        <v>3.24</v>
      </c>
      <c r="E328" s="414">
        <v>2.82</v>
      </c>
      <c r="F328" s="414">
        <v>2.4500000000000002</v>
      </c>
      <c r="G328" s="414">
        <v>2.1800000000000002</v>
      </c>
      <c r="H328" s="414">
        <v>1.94</v>
      </c>
      <c r="I328" s="351">
        <v>1.64</v>
      </c>
      <c r="J328" s="351">
        <v>1.4100000000000001</v>
      </c>
      <c r="K328" s="414">
        <v>1.24</v>
      </c>
      <c r="L328" s="414">
        <v>1.05</v>
      </c>
      <c r="M328" s="414">
        <v>0.82</v>
      </c>
      <c r="N328" s="414">
        <v>0.7</v>
      </c>
      <c r="O328" s="604"/>
      <c r="P328" s="414">
        <v>0.62</v>
      </c>
      <c r="Q328" s="350">
        <v>0.15</v>
      </c>
      <c r="R328" s="604"/>
      <c r="S328" s="415">
        <v>0</v>
      </c>
      <c r="T328" s="415">
        <v>0</v>
      </c>
      <c r="U328" s="416">
        <v>0</v>
      </c>
      <c r="V328" s="416">
        <v>0</v>
      </c>
      <c r="W328" s="416">
        <v>0</v>
      </c>
      <c r="X328" s="416">
        <v>0</v>
      </c>
      <c r="Y328" s="416">
        <v>0</v>
      </c>
      <c r="Z328" s="416">
        <v>0</v>
      </c>
      <c r="AA328" s="416">
        <v>0</v>
      </c>
      <c r="AB328" s="416">
        <v>0</v>
      </c>
      <c r="AC328" s="416">
        <v>0</v>
      </c>
      <c r="AD328" s="416">
        <v>0</v>
      </c>
      <c r="AE328" s="417">
        <f t="shared" si="219"/>
        <v>24</v>
      </c>
      <c r="AF328" s="710">
        <f t="shared" si="196"/>
        <v>15.432098765432102</v>
      </c>
      <c r="AG328" s="710">
        <f t="shared" si="197"/>
        <v>14.893617021276606</v>
      </c>
      <c r="AH328" s="710">
        <f t="shared" si="198"/>
        <v>15.102040816326511</v>
      </c>
      <c r="AI328" s="710">
        <f t="shared" si="199"/>
        <v>12.385321100917434</v>
      </c>
      <c r="AJ328" s="710">
        <f t="shared" si="200"/>
        <v>12.371134020618557</v>
      </c>
      <c r="AK328" s="710">
        <f t="shared" si="201"/>
        <v>18.292682926829261</v>
      </c>
      <c r="AL328" s="710">
        <f t="shared" si="202"/>
        <v>16.312056737588641</v>
      </c>
      <c r="AM328" s="710">
        <f t="shared" si="203"/>
        <v>13.709677419354849</v>
      </c>
      <c r="AN328" s="710">
        <f t="shared" si="204"/>
        <v>18.095238095238098</v>
      </c>
      <c r="AO328" s="710">
        <f t="shared" si="206"/>
        <v>28.04878048780488</v>
      </c>
      <c r="AP328" s="710">
        <f t="shared" si="205"/>
        <v>17.142857142857149</v>
      </c>
      <c r="AQ328" s="710">
        <f t="shared" si="220"/>
        <v>12.903225806451601</v>
      </c>
      <c r="AR328" s="710">
        <f t="shared" si="221"/>
        <v>313.33333333333337</v>
      </c>
      <c r="AS328" s="710" t="str">
        <f t="shared" si="222"/>
        <v>n/a</v>
      </c>
      <c r="AT328" s="710" t="str">
        <f t="shared" si="208"/>
        <v>n/a</v>
      </c>
      <c r="AU328" s="710" t="str">
        <f t="shared" si="209"/>
        <v>n/a</v>
      </c>
      <c r="AV328" s="710" t="str">
        <f t="shared" si="210"/>
        <v>n/a</v>
      </c>
      <c r="AW328" s="710" t="str">
        <f t="shared" si="211"/>
        <v>n/a</v>
      </c>
      <c r="AX328" s="710" t="str">
        <f t="shared" si="212"/>
        <v>n/a</v>
      </c>
      <c r="AY328" s="710" t="str">
        <f t="shared" si="213"/>
        <v>n/a</v>
      </c>
      <c r="AZ328" s="710" t="str">
        <f t="shared" si="214"/>
        <v>n/a</v>
      </c>
      <c r="BA328" s="710" t="str">
        <f t="shared" si="215"/>
        <v>n/a</v>
      </c>
      <c r="BB328" s="710" t="str">
        <f t="shared" si="216"/>
        <v>n/a</v>
      </c>
      <c r="BC328" s="710" t="str">
        <f t="shared" si="217"/>
        <v>n/a</v>
      </c>
      <c r="BD328" s="710" t="str">
        <f t="shared" si="207"/>
        <v>n/a</v>
      </c>
      <c r="BE328" s="710">
        <f t="shared" si="223"/>
        <v>39.078620282617621</v>
      </c>
      <c r="BF328" s="175">
        <f t="shared" si="218"/>
        <v>82.503869577696051</v>
      </c>
    </row>
    <row r="329" spans="1:58" ht="11.25" customHeight="1" x14ac:dyDescent="0.25">
      <c r="A329" s="391" t="s">
        <v>4799</v>
      </c>
      <c r="B329" s="17" t="s">
        <v>4800</v>
      </c>
      <c r="C329" s="414">
        <v>1.1200000000000001</v>
      </c>
      <c r="D329" s="414">
        <v>1.04</v>
      </c>
      <c r="E329" s="414">
        <v>0.88</v>
      </c>
      <c r="F329" s="414">
        <v>0.68</v>
      </c>
      <c r="G329" s="414">
        <v>0.6</v>
      </c>
      <c r="H329" s="414">
        <v>0.52</v>
      </c>
      <c r="I329" s="351">
        <v>0.44</v>
      </c>
      <c r="J329" s="351">
        <v>0.22</v>
      </c>
      <c r="K329" s="380">
        <v>0</v>
      </c>
      <c r="L329" s="380">
        <v>0</v>
      </c>
      <c r="M329" s="380">
        <v>0</v>
      </c>
      <c r="N329" s="380">
        <v>0</v>
      </c>
      <c r="O329" s="749"/>
      <c r="P329" s="380">
        <v>0</v>
      </c>
      <c r="Q329" s="383">
        <v>0</v>
      </c>
      <c r="R329" s="749"/>
      <c r="S329" s="672">
        <v>0</v>
      </c>
      <c r="T329" s="672">
        <v>0</v>
      </c>
      <c r="U329" s="381">
        <v>0</v>
      </c>
      <c r="V329" s="381">
        <v>0</v>
      </c>
      <c r="W329" s="381">
        <v>0</v>
      </c>
      <c r="X329" s="381">
        <v>0</v>
      </c>
      <c r="Y329" s="381">
        <v>0</v>
      </c>
      <c r="Z329" s="381">
        <v>0</v>
      </c>
      <c r="AA329" s="381">
        <v>0</v>
      </c>
      <c r="AB329" s="381">
        <v>0</v>
      </c>
      <c r="AC329" s="381">
        <v>0</v>
      </c>
      <c r="AD329" s="381">
        <v>0</v>
      </c>
      <c r="AE329" s="417">
        <f t="shared" si="219"/>
        <v>5.5</v>
      </c>
      <c r="AF329" s="710">
        <f t="shared" si="196"/>
        <v>7.6923076923077094</v>
      </c>
      <c r="AG329" s="710">
        <f t="shared" si="197"/>
        <v>18.181818181818187</v>
      </c>
      <c r="AH329" s="710">
        <f t="shared" si="198"/>
        <v>29.411764705882337</v>
      </c>
      <c r="AI329" s="710">
        <f t="shared" si="199"/>
        <v>13.333333333333353</v>
      </c>
      <c r="AJ329" s="710">
        <f t="shared" si="200"/>
        <v>15.384615384615374</v>
      </c>
      <c r="AK329" s="710">
        <f t="shared" si="201"/>
        <v>18.181818181818187</v>
      </c>
      <c r="AL329" s="710">
        <f t="shared" si="202"/>
        <v>100</v>
      </c>
      <c r="AM329" s="710" t="str">
        <f t="shared" si="203"/>
        <v>n/a</v>
      </c>
      <c r="AN329" s="710" t="str">
        <f t="shared" si="204"/>
        <v>n/a</v>
      </c>
      <c r="AO329" s="710" t="str">
        <f t="shared" si="206"/>
        <v>n/a</v>
      </c>
      <c r="AP329" s="710" t="str">
        <f t="shared" si="205"/>
        <v>n/a</v>
      </c>
      <c r="AQ329" s="710" t="str">
        <f t="shared" si="220"/>
        <v>n/a</v>
      </c>
      <c r="AR329" s="710" t="str">
        <f t="shared" si="221"/>
        <v>n/a</v>
      </c>
      <c r="AS329" s="710" t="str">
        <f t="shared" si="222"/>
        <v>n/a</v>
      </c>
      <c r="AT329" s="710" t="str">
        <f t="shared" si="208"/>
        <v>n/a</v>
      </c>
      <c r="AU329" s="710" t="str">
        <f t="shared" si="209"/>
        <v>n/a</v>
      </c>
      <c r="AV329" s="710" t="str">
        <f t="shared" si="210"/>
        <v>n/a</v>
      </c>
      <c r="AW329" s="710" t="str">
        <f t="shared" si="211"/>
        <v>n/a</v>
      </c>
      <c r="AX329" s="710" t="str">
        <f t="shared" si="212"/>
        <v>n/a</v>
      </c>
      <c r="AY329" s="710" t="str">
        <f t="shared" si="213"/>
        <v>n/a</v>
      </c>
      <c r="AZ329" s="710" t="str">
        <f t="shared" si="214"/>
        <v>n/a</v>
      </c>
      <c r="BA329" s="710" t="str">
        <f t="shared" si="215"/>
        <v>n/a</v>
      </c>
      <c r="BB329" s="710" t="str">
        <f t="shared" si="216"/>
        <v>n/a</v>
      </c>
      <c r="BC329" s="710" t="str">
        <f t="shared" si="217"/>
        <v>n/a</v>
      </c>
      <c r="BD329" s="710" t="str">
        <f t="shared" si="207"/>
        <v>n/a</v>
      </c>
      <c r="BE329" s="710">
        <f t="shared" si="223"/>
        <v>28.883665354253594</v>
      </c>
      <c r="BF329" s="175">
        <f t="shared" si="218"/>
        <v>32.041592302754104</v>
      </c>
    </row>
    <row r="330" spans="1:58" ht="11.25" customHeight="1" x14ac:dyDescent="0.25">
      <c r="A330" s="768" t="s">
        <v>3279</v>
      </c>
      <c r="B330" s="28" t="s">
        <v>3280</v>
      </c>
      <c r="C330" s="414">
        <v>1.55</v>
      </c>
      <c r="D330" s="414">
        <v>1.41</v>
      </c>
      <c r="E330" s="414">
        <v>1.28</v>
      </c>
      <c r="F330" s="414">
        <v>1.1599999999999999</v>
      </c>
      <c r="G330" s="414">
        <v>1.04</v>
      </c>
      <c r="H330" s="414">
        <v>1.02</v>
      </c>
      <c r="I330" s="351">
        <v>0.89</v>
      </c>
      <c r="J330" s="356">
        <v>0.77</v>
      </c>
      <c r="K330" s="351">
        <v>0.67</v>
      </c>
      <c r="L330" s="351">
        <v>0.61</v>
      </c>
      <c r="M330" s="351">
        <v>0.55000000000000004</v>
      </c>
      <c r="N330" s="351">
        <v>0.5</v>
      </c>
      <c r="O330" s="351"/>
      <c r="P330" s="351">
        <v>2</v>
      </c>
      <c r="Q330" s="418">
        <v>0</v>
      </c>
      <c r="R330" s="351"/>
      <c r="S330" s="375">
        <v>0</v>
      </c>
      <c r="T330" s="357">
        <v>0.05</v>
      </c>
      <c r="U330" s="420">
        <v>0.1</v>
      </c>
      <c r="V330" s="420">
        <v>0.09</v>
      </c>
      <c r="W330" s="420">
        <v>0.08</v>
      </c>
      <c r="X330" s="416">
        <v>0</v>
      </c>
      <c r="Y330" s="416">
        <v>0</v>
      </c>
      <c r="Z330" s="416">
        <v>0</v>
      </c>
      <c r="AA330" s="416">
        <v>0</v>
      </c>
      <c r="AB330" s="416">
        <v>0</v>
      </c>
      <c r="AC330" s="416">
        <v>0</v>
      </c>
      <c r="AD330" s="416">
        <v>0</v>
      </c>
      <c r="AE330" s="417">
        <f t="shared" si="219"/>
        <v>13.770000000000001</v>
      </c>
      <c r="AF330" s="710">
        <f t="shared" si="196"/>
        <v>9.9290780141844124</v>
      </c>
      <c r="AG330" s="710">
        <f t="shared" si="197"/>
        <v>10.15625</v>
      </c>
      <c r="AH330" s="710">
        <f t="shared" si="198"/>
        <v>10.344827586206918</v>
      </c>
      <c r="AI330" s="710">
        <f t="shared" si="199"/>
        <v>11.538461538461519</v>
      </c>
      <c r="AJ330" s="710">
        <f t="shared" si="200"/>
        <v>1.9607843137254832</v>
      </c>
      <c r="AK330" s="710">
        <f t="shared" si="201"/>
        <v>14.606741573033698</v>
      </c>
      <c r="AL330" s="710">
        <f t="shared" si="202"/>
        <v>15.58441558441559</v>
      </c>
      <c r="AM330" s="710">
        <f t="shared" si="203"/>
        <v>14.925373134328357</v>
      </c>
      <c r="AN330" s="710">
        <f t="shared" si="204"/>
        <v>9.8360655737705027</v>
      </c>
      <c r="AO330" s="710">
        <f t="shared" si="206"/>
        <v>10.909090909090891</v>
      </c>
      <c r="AP330" s="710">
        <f t="shared" si="205"/>
        <v>10.000000000000009</v>
      </c>
      <c r="AQ330" s="710">
        <f t="shared" si="220"/>
        <v>-75</v>
      </c>
      <c r="AR330" s="710" t="str">
        <f t="shared" si="221"/>
        <v>n/a</v>
      </c>
      <c r="AS330" s="710" t="str">
        <f t="shared" si="222"/>
        <v>n/a</v>
      </c>
      <c r="AT330" s="710">
        <f t="shared" si="208"/>
        <v>-100</v>
      </c>
      <c r="AU330" s="710">
        <f t="shared" si="209"/>
        <v>-50</v>
      </c>
      <c r="AV330" s="710">
        <f t="shared" si="210"/>
        <v>11.111111111111116</v>
      </c>
      <c r="AW330" s="710">
        <f t="shared" si="211"/>
        <v>12.5</v>
      </c>
      <c r="AX330" s="710" t="str">
        <f t="shared" si="212"/>
        <v>n/a</v>
      </c>
      <c r="AY330" s="710" t="str">
        <f t="shared" si="213"/>
        <v>n/a</v>
      </c>
      <c r="AZ330" s="710" t="str">
        <f t="shared" si="214"/>
        <v>n/a</v>
      </c>
      <c r="BA330" s="710" t="str">
        <f t="shared" si="215"/>
        <v>n/a</v>
      </c>
      <c r="BB330" s="710" t="str">
        <f t="shared" si="216"/>
        <v>n/a</v>
      </c>
      <c r="BC330" s="710" t="str">
        <f t="shared" si="217"/>
        <v>n/a</v>
      </c>
      <c r="BD330" s="710" t="str">
        <f t="shared" si="207"/>
        <v>n/a</v>
      </c>
      <c r="BE330" s="710">
        <f t="shared" si="223"/>
        <v>-5.0998625413544687</v>
      </c>
      <c r="BF330" s="175">
        <f t="shared" si="218"/>
        <v>35.989864848367731</v>
      </c>
    </row>
    <row r="331" spans="1:58" ht="11.25" customHeight="1" x14ac:dyDescent="0.25">
      <c r="A331" s="73" t="s">
        <v>1249</v>
      </c>
      <c r="B331" s="17" t="s">
        <v>1250</v>
      </c>
      <c r="C331" s="414">
        <v>1.32</v>
      </c>
      <c r="D331" s="414">
        <v>1.24</v>
      </c>
      <c r="E331" s="414">
        <v>1.1599999999999999</v>
      </c>
      <c r="F331" s="414">
        <v>1.08</v>
      </c>
      <c r="G331" s="414">
        <v>1.02</v>
      </c>
      <c r="H331" s="414">
        <v>0.94</v>
      </c>
      <c r="I331" s="351">
        <v>0.84</v>
      </c>
      <c r="J331" s="419">
        <v>0.72</v>
      </c>
      <c r="K331" s="414">
        <v>0.6</v>
      </c>
      <c r="L331" s="414">
        <v>0.48</v>
      </c>
      <c r="M331" s="414">
        <v>0.38</v>
      </c>
      <c r="N331" s="414">
        <v>0.3</v>
      </c>
      <c r="O331" s="604"/>
      <c r="P331" s="352">
        <v>0.24</v>
      </c>
      <c r="Q331" s="350">
        <v>0.24</v>
      </c>
      <c r="R331" s="604"/>
      <c r="S331" s="415">
        <v>0</v>
      </c>
      <c r="T331" s="415">
        <v>0</v>
      </c>
      <c r="U331" s="416">
        <v>0</v>
      </c>
      <c r="V331" s="416">
        <v>0</v>
      </c>
      <c r="W331" s="416">
        <v>0</v>
      </c>
      <c r="X331" s="416">
        <v>0</v>
      </c>
      <c r="Y331" s="416">
        <v>0</v>
      </c>
      <c r="Z331" s="416">
        <v>0</v>
      </c>
      <c r="AA331" s="416">
        <v>0.38</v>
      </c>
      <c r="AB331" s="420">
        <v>0.38</v>
      </c>
      <c r="AC331" s="420">
        <v>0.37</v>
      </c>
      <c r="AD331" s="420">
        <v>0.33</v>
      </c>
      <c r="AE331" s="417">
        <f t="shared" si="219"/>
        <v>12.020000000000003</v>
      </c>
      <c r="AF331" s="710">
        <f t="shared" si="196"/>
        <v>6.4516129032258229</v>
      </c>
      <c r="AG331" s="710">
        <f t="shared" si="197"/>
        <v>6.8965517241379448</v>
      </c>
      <c r="AH331" s="710">
        <f t="shared" si="198"/>
        <v>7.4074074074073959</v>
      </c>
      <c r="AI331" s="710">
        <f t="shared" si="199"/>
        <v>5.8823529411764719</v>
      </c>
      <c r="AJ331" s="710">
        <f t="shared" si="200"/>
        <v>8.5106382978723527</v>
      </c>
      <c r="AK331" s="710">
        <f t="shared" si="201"/>
        <v>11.904761904761907</v>
      </c>
      <c r="AL331" s="710">
        <f t="shared" si="202"/>
        <v>16.666666666666675</v>
      </c>
      <c r="AM331" s="710">
        <f t="shared" si="203"/>
        <v>19.999999999999996</v>
      </c>
      <c r="AN331" s="710">
        <f t="shared" si="204"/>
        <v>25</v>
      </c>
      <c r="AO331" s="710">
        <f t="shared" si="206"/>
        <v>26.315789473684205</v>
      </c>
      <c r="AP331" s="710">
        <f t="shared" si="205"/>
        <v>26.666666666666682</v>
      </c>
      <c r="AQ331" s="710">
        <f t="shared" si="220"/>
        <v>25</v>
      </c>
      <c r="AR331" s="710">
        <f t="shared" si="221"/>
        <v>0</v>
      </c>
      <c r="AS331" s="710" t="str">
        <f t="shared" si="222"/>
        <v>n/a</v>
      </c>
      <c r="AT331" s="710" t="str">
        <f t="shared" si="208"/>
        <v>n/a</v>
      </c>
      <c r="AU331" s="710" t="str">
        <f t="shared" si="209"/>
        <v>n/a</v>
      </c>
      <c r="AV331" s="710" t="str">
        <f t="shared" si="210"/>
        <v>n/a</v>
      </c>
      <c r="AW331" s="710" t="str">
        <f t="shared" si="211"/>
        <v>n/a</v>
      </c>
      <c r="AX331" s="710" t="str">
        <f t="shared" si="212"/>
        <v>n/a</v>
      </c>
      <c r="AY331" s="710" t="str">
        <f t="shared" si="213"/>
        <v>n/a</v>
      </c>
      <c r="AZ331" s="710" t="str">
        <f t="shared" si="214"/>
        <v>n/a</v>
      </c>
      <c r="BA331" s="710">
        <f t="shared" si="215"/>
        <v>-100</v>
      </c>
      <c r="BB331" s="710">
        <f t="shared" si="216"/>
        <v>0</v>
      </c>
      <c r="BC331" s="710">
        <f t="shared" si="217"/>
        <v>2.7027027027026973</v>
      </c>
      <c r="BD331" s="710">
        <f t="shared" si="207"/>
        <v>12.12121212121211</v>
      </c>
      <c r="BE331" s="710">
        <f t="shared" si="223"/>
        <v>5.9721389887949572</v>
      </c>
      <c r="BF331" s="175">
        <f t="shared" si="218"/>
        <v>28.801172193571908</v>
      </c>
    </row>
    <row r="332" spans="1:58" ht="11.25" customHeight="1" x14ac:dyDescent="0.25">
      <c r="A332" s="388" t="s">
        <v>3353</v>
      </c>
      <c r="B332" s="17" t="s">
        <v>3354</v>
      </c>
      <c r="C332" s="414">
        <v>0.40500000000000003</v>
      </c>
      <c r="D332" s="414">
        <v>0.39</v>
      </c>
      <c r="E332" s="414">
        <v>0.35</v>
      </c>
      <c r="F332" s="414">
        <v>0.29499999999999998</v>
      </c>
      <c r="G332" s="414">
        <v>0.245</v>
      </c>
      <c r="H332" s="414">
        <v>0.2276</v>
      </c>
      <c r="I332" s="351">
        <v>0.1515</v>
      </c>
      <c r="J332" s="419">
        <v>0.12</v>
      </c>
      <c r="K332" s="414">
        <v>3.8599999999999995E-2</v>
      </c>
      <c r="L332" s="414">
        <v>3.0399999999999996E-2</v>
      </c>
      <c r="M332" s="414">
        <v>6.7999999999999996E-3</v>
      </c>
      <c r="N332" s="380">
        <v>0</v>
      </c>
      <c r="O332" s="604"/>
      <c r="P332" s="352">
        <v>0</v>
      </c>
      <c r="Q332" s="418">
        <v>0</v>
      </c>
      <c r="R332" s="604"/>
      <c r="S332" s="415">
        <v>0</v>
      </c>
      <c r="T332" s="415">
        <v>0</v>
      </c>
      <c r="U332" s="416">
        <v>0</v>
      </c>
      <c r="V332" s="416">
        <v>0</v>
      </c>
      <c r="W332" s="416">
        <v>0</v>
      </c>
      <c r="X332" s="416">
        <v>0</v>
      </c>
      <c r="Y332" s="416">
        <v>0</v>
      </c>
      <c r="Z332" s="416">
        <v>0</v>
      </c>
      <c r="AA332" s="416">
        <v>0</v>
      </c>
      <c r="AB332" s="416">
        <v>0</v>
      </c>
      <c r="AC332" s="416">
        <v>0</v>
      </c>
      <c r="AD332" s="416">
        <v>0</v>
      </c>
      <c r="AE332" s="417">
        <f t="shared" si="219"/>
        <v>2.2599000000000009</v>
      </c>
      <c r="AF332" s="710">
        <f t="shared" si="196"/>
        <v>3.8461538461538547</v>
      </c>
      <c r="AG332" s="710">
        <f t="shared" si="197"/>
        <v>11.428571428571432</v>
      </c>
      <c r="AH332" s="710">
        <f t="shared" si="198"/>
        <v>18.644067796610166</v>
      </c>
      <c r="AI332" s="710">
        <f t="shared" si="199"/>
        <v>20.408163265306122</v>
      </c>
      <c r="AJ332" s="710">
        <f t="shared" si="200"/>
        <v>7.6449912126537845</v>
      </c>
      <c r="AK332" s="710">
        <f t="shared" si="201"/>
        <v>50.231023102310225</v>
      </c>
      <c r="AL332" s="710">
        <f t="shared" si="202"/>
        <v>26.249999999999996</v>
      </c>
      <c r="AM332" s="710">
        <f t="shared" si="203"/>
        <v>210.88082901554407</v>
      </c>
      <c r="AN332" s="710">
        <f t="shared" si="204"/>
        <v>26.973684210526304</v>
      </c>
      <c r="AO332" s="710">
        <f t="shared" si="206"/>
        <v>347.05882352941177</v>
      </c>
      <c r="AP332" s="710" t="str">
        <f t="shared" si="205"/>
        <v>n/a</v>
      </c>
      <c r="AQ332" s="710" t="str">
        <f t="shared" si="220"/>
        <v>n/a</v>
      </c>
      <c r="AR332" s="710" t="str">
        <f t="shared" si="221"/>
        <v>n/a</v>
      </c>
      <c r="AS332" s="710" t="str">
        <f t="shared" si="222"/>
        <v>n/a</v>
      </c>
      <c r="AT332" s="710" t="str">
        <f t="shared" si="208"/>
        <v>n/a</v>
      </c>
      <c r="AU332" s="710" t="str">
        <f t="shared" si="209"/>
        <v>n/a</v>
      </c>
      <c r="AV332" s="710" t="str">
        <f t="shared" si="210"/>
        <v>n/a</v>
      </c>
      <c r="AW332" s="710" t="str">
        <f t="shared" si="211"/>
        <v>n/a</v>
      </c>
      <c r="AX332" s="710" t="str">
        <f t="shared" si="212"/>
        <v>n/a</v>
      </c>
      <c r="AY332" s="710" t="str">
        <f t="shared" si="213"/>
        <v>n/a</v>
      </c>
      <c r="AZ332" s="710" t="str">
        <f t="shared" si="214"/>
        <v>n/a</v>
      </c>
      <c r="BA332" s="710" t="str">
        <f t="shared" si="215"/>
        <v>n/a</v>
      </c>
      <c r="BB332" s="710" t="str">
        <f t="shared" si="216"/>
        <v>n/a</v>
      </c>
      <c r="BC332" s="710" t="str">
        <f t="shared" si="217"/>
        <v>n/a</v>
      </c>
      <c r="BD332" s="710" t="str">
        <f t="shared" si="207"/>
        <v>n/a</v>
      </c>
      <c r="BE332" s="710">
        <f t="shared" si="223"/>
        <v>72.336630740708785</v>
      </c>
      <c r="BF332" s="175">
        <f t="shared" si="218"/>
        <v>114.26208315162305</v>
      </c>
    </row>
    <row r="333" spans="1:58" ht="11.25" customHeight="1" x14ac:dyDescent="0.25">
      <c r="A333" s="73" t="s">
        <v>1257</v>
      </c>
      <c r="B333" s="17" t="s">
        <v>1258</v>
      </c>
      <c r="C333" s="414">
        <v>1.276</v>
      </c>
      <c r="D333" s="414">
        <v>1.1599999999999999</v>
      </c>
      <c r="E333" s="414">
        <v>1.056</v>
      </c>
      <c r="F333" s="414">
        <v>0.88</v>
      </c>
      <c r="G333" s="414">
        <v>0.67600000000000005</v>
      </c>
      <c r="H333" s="414">
        <v>0.58799999999999997</v>
      </c>
      <c r="I333" s="351">
        <v>0.53600000000000003</v>
      </c>
      <c r="J333" s="419">
        <v>0.50800000000000001</v>
      </c>
      <c r="K333" s="414">
        <v>0.496</v>
      </c>
      <c r="L333" s="414">
        <v>0.47199999999999998</v>
      </c>
      <c r="M333" s="414">
        <v>0.44</v>
      </c>
      <c r="N333" s="414">
        <v>0.4</v>
      </c>
      <c r="O333" s="604"/>
      <c r="P333" s="352">
        <v>0.36399999999999999</v>
      </c>
      <c r="Q333" s="418">
        <v>0.37824999999999998</v>
      </c>
      <c r="R333" s="604"/>
      <c r="S333" s="357">
        <v>0.38300000000000001</v>
      </c>
      <c r="T333" s="357">
        <v>0.32555000000000001</v>
      </c>
      <c r="U333" s="420">
        <v>0.2681</v>
      </c>
      <c r="V333" s="420">
        <v>0.21448000000000003</v>
      </c>
      <c r="W333" s="420">
        <v>0.16852</v>
      </c>
      <c r="X333" s="420">
        <v>0.13788</v>
      </c>
      <c r="Y333" s="420">
        <v>0.13022</v>
      </c>
      <c r="Z333" s="420">
        <v>0.12256</v>
      </c>
      <c r="AA333" s="416">
        <v>0.1149</v>
      </c>
      <c r="AB333" s="416">
        <v>0.1149</v>
      </c>
      <c r="AC333" s="416">
        <v>0.1149</v>
      </c>
      <c r="AD333" s="416">
        <v>0.1149</v>
      </c>
      <c r="AE333" s="417">
        <f t="shared" si="219"/>
        <v>11.440160000000001</v>
      </c>
      <c r="AF333" s="710">
        <f t="shared" si="196"/>
        <v>10.000000000000009</v>
      </c>
      <c r="AG333" s="710">
        <f t="shared" si="197"/>
        <v>9.8484848484848406</v>
      </c>
      <c r="AH333" s="710">
        <f t="shared" si="198"/>
        <v>19.999999999999996</v>
      </c>
      <c r="AI333" s="710">
        <f t="shared" si="199"/>
        <v>30.177514792899409</v>
      </c>
      <c r="AJ333" s="710">
        <f t="shared" si="200"/>
        <v>14.96598639455784</v>
      </c>
      <c r="AK333" s="710">
        <f t="shared" si="201"/>
        <v>9.7014925373134275</v>
      </c>
      <c r="AL333" s="710">
        <f t="shared" si="202"/>
        <v>5.5118110236220597</v>
      </c>
      <c r="AM333" s="710">
        <f t="shared" si="203"/>
        <v>2.4193548387096753</v>
      </c>
      <c r="AN333" s="710">
        <f t="shared" si="204"/>
        <v>5.0847457627118731</v>
      </c>
      <c r="AO333" s="710">
        <f t="shared" si="206"/>
        <v>7.2727272727272751</v>
      </c>
      <c r="AP333" s="710">
        <f t="shared" si="205"/>
        <v>9.9999999999999858</v>
      </c>
      <c r="AQ333" s="710">
        <f t="shared" si="220"/>
        <v>9.8901098901098994</v>
      </c>
      <c r="AR333" s="710">
        <f t="shared" si="221"/>
        <v>-3.7673496364838077</v>
      </c>
      <c r="AS333" s="710">
        <f t="shared" si="222"/>
        <v>-1.2402088772845987</v>
      </c>
      <c r="AT333" s="710">
        <f t="shared" si="208"/>
        <v>17.647058823529417</v>
      </c>
      <c r="AU333" s="710">
        <f t="shared" si="209"/>
        <v>21.42857142857142</v>
      </c>
      <c r="AV333" s="710">
        <f t="shared" si="210"/>
        <v>24.999999999999979</v>
      </c>
      <c r="AW333" s="710">
        <f t="shared" si="211"/>
        <v>27.272727272727295</v>
      </c>
      <c r="AX333" s="710">
        <f t="shared" si="212"/>
        <v>22.222222222222232</v>
      </c>
      <c r="AY333" s="710">
        <f t="shared" si="213"/>
        <v>5.8823529411764719</v>
      </c>
      <c r="AZ333" s="710">
        <f t="shared" si="214"/>
        <v>6.25</v>
      </c>
      <c r="BA333" s="710">
        <f t="shared" si="215"/>
        <v>6.6666666666666652</v>
      </c>
      <c r="BB333" s="710">
        <f t="shared" si="216"/>
        <v>0</v>
      </c>
      <c r="BC333" s="710">
        <f t="shared" si="217"/>
        <v>0</v>
      </c>
      <c r="BD333" s="710">
        <f t="shared" si="207"/>
        <v>0</v>
      </c>
      <c r="BE333" s="710">
        <f t="shared" si="223"/>
        <v>10.489370728090455</v>
      </c>
      <c r="BF333" s="175">
        <f t="shared" si="218"/>
        <v>9.4757769028342</v>
      </c>
    </row>
    <row r="334" spans="1:58" ht="11.25" customHeight="1" x14ac:dyDescent="0.25">
      <c r="A334" s="17" t="s">
        <v>253</v>
      </c>
      <c r="B334" s="17" t="s">
        <v>254</v>
      </c>
      <c r="C334" s="414">
        <v>5.7</v>
      </c>
      <c r="D334" s="414">
        <v>5.33</v>
      </c>
      <c r="E334" s="414">
        <v>4.97</v>
      </c>
      <c r="F334" s="414">
        <v>4.6399999999999997</v>
      </c>
      <c r="G334" s="414">
        <v>4.3499999999999996</v>
      </c>
      <c r="H334" s="414">
        <v>4.07</v>
      </c>
      <c r="I334" s="351">
        <v>3.34</v>
      </c>
      <c r="J334" s="351">
        <v>2.7300000000000004</v>
      </c>
      <c r="K334" s="414">
        <v>2.2999999999999998</v>
      </c>
      <c r="L334" s="414">
        <v>2.0049999999999999</v>
      </c>
      <c r="M334" s="414">
        <v>1.7450000000000001</v>
      </c>
      <c r="N334" s="414">
        <v>1.56</v>
      </c>
      <c r="O334" s="604" t="s">
        <v>89</v>
      </c>
      <c r="P334" s="414">
        <v>1.46</v>
      </c>
      <c r="Q334" s="350">
        <v>1.38</v>
      </c>
      <c r="R334" s="604"/>
      <c r="S334" s="357">
        <v>1.27</v>
      </c>
      <c r="T334" s="415">
        <v>1.24</v>
      </c>
      <c r="U334" s="420">
        <v>1.1499999999999999</v>
      </c>
      <c r="V334" s="420">
        <v>0.91</v>
      </c>
      <c r="W334" s="420">
        <v>0.70499999999999996</v>
      </c>
      <c r="X334" s="420">
        <v>0.58499999999999996</v>
      </c>
      <c r="Y334" s="420">
        <v>0.5</v>
      </c>
      <c r="Z334" s="420">
        <v>0.46500000000000002</v>
      </c>
      <c r="AA334" s="420">
        <v>0.44500000000000001</v>
      </c>
      <c r="AB334" s="420">
        <v>0.41</v>
      </c>
      <c r="AC334" s="420">
        <v>0.37</v>
      </c>
      <c r="AD334" s="420">
        <v>0.315</v>
      </c>
      <c r="AE334" s="417">
        <f t="shared" si="219"/>
        <v>53.945000000000007</v>
      </c>
      <c r="AF334" s="710">
        <f t="shared" si="196"/>
        <v>6.9418386491557182</v>
      </c>
      <c r="AG334" s="710">
        <f t="shared" si="197"/>
        <v>7.2434607645875282</v>
      </c>
      <c r="AH334" s="710">
        <f t="shared" si="198"/>
        <v>7.1120689655172376</v>
      </c>
      <c r="AI334" s="710">
        <f t="shared" si="199"/>
        <v>6.6666666666666652</v>
      </c>
      <c r="AJ334" s="710">
        <f t="shared" si="200"/>
        <v>6.8796068796068699</v>
      </c>
      <c r="AK334" s="710">
        <f t="shared" si="201"/>
        <v>21.856287425149713</v>
      </c>
      <c r="AL334" s="710">
        <f t="shared" si="202"/>
        <v>22.344322344322308</v>
      </c>
      <c r="AM334" s="710">
        <f t="shared" si="203"/>
        <v>18.695652173913068</v>
      </c>
      <c r="AN334" s="710">
        <f t="shared" si="204"/>
        <v>14.71321695760599</v>
      </c>
      <c r="AO334" s="710">
        <f t="shared" si="206"/>
        <v>14.899713467048702</v>
      </c>
      <c r="AP334" s="710">
        <f t="shared" si="205"/>
        <v>11.858974358974361</v>
      </c>
      <c r="AQ334" s="710">
        <f t="shared" si="220"/>
        <v>6.8493150684931559</v>
      </c>
      <c r="AR334" s="710">
        <f t="shared" si="221"/>
        <v>5.7971014492753659</v>
      </c>
      <c r="AS334" s="710">
        <f t="shared" si="222"/>
        <v>8.6614173228346303</v>
      </c>
      <c r="AT334" s="710">
        <f t="shared" si="208"/>
        <v>2.4193548387096753</v>
      </c>
      <c r="AU334" s="710">
        <f t="shared" si="209"/>
        <v>7.8260869565217384</v>
      </c>
      <c r="AV334" s="710">
        <f t="shared" si="210"/>
        <v>26.373626373626369</v>
      </c>
      <c r="AW334" s="710">
        <f t="shared" si="211"/>
        <v>29.078014184397173</v>
      </c>
      <c r="AX334" s="710">
        <f t="shared" si="212"/>
        <v>20.512820512820507</v>
      </c>
      <c r="AY334" s="710">
        <f t="shared" si="213"/>
        <v>16.999999999999993</v>
      </c>
      <c r="AZ334" s="710">
        <f t="shared" si="214"/>
        <v>7.5268817204301008</v>
      </c>
      <c r="BA334" s="710">
        <f t="shared" si="215"/>
        <v>4.4943820224719211</v>
      </c>
      <c r="BB334" s="710">
        <f t="shared" si="216"/>
        <v>8.5365853658536661</v>
      </c>
      <c r="BC334" s="710">
        <f t="shared" si="217"/>
        <v>10.810810810810811</v>
      </c>
      <c r="BD334" s="710">
        <f t="shared" si="207"/>
        <v>17.460317460317466</v>
      </c>
      <c r="BE334" s="710">
        <f t="shared" si="223"/>
        <v>12.502340909564429</v>
      </c>
      <c r="BF334" s="175">
        <f t="shared" si="218"/>
        <v>7.3197393359842478</v>
      </c>
    </row>
    <row r="335" spans="1:58" ht="11.25" customHeight="1" x14ac:dyDescent="0.25">
      <c r="A335" s="577" t="s">
        <v>4857</v>
      </c>
      <c r="B335" s="405" t="s">
        <v>4849</v>
      </c>
      <c r="C335" s="372">
        <v>1.1599999999999999</v>
      </c>
      <c r="D335" s="372">
        <v>1.04</v>
      </c>
      <c r="E335" s="372">
        <v>0.92</v>
      </c>
      <c r="F335" s="372">
        <v>0.84</v>
      </c>
      <c r="G335" s="372">
        <v>0.76</v>
      </c>
      <c r="H335" s="372">
        <v>0.68</v>
      </c>
      <c r="I335" s="367">
        <v>0.6</v>
      </c>
      <c r="J335" s="351">
        <v>0.6</v>
      </c>
      <c r="K335" s="380">
        <v>0</v>
      </c>
      <c r="L335" s="380">
        <v>0</v>
      </c>
      <c r="M335" s="380">
        <v>0</v>
      </c>
      <c r="N335" s="380">
        <v>0</v>
      </c>
      <c r="O335" s="749"/>
      <c r="P335" s="380">
        <v>0</v>
      </c>
      <c r="Q335" s="383">
        <v>0</v>
      </c>
      <c r="R335" s="749"/>
      <c r="S335" s="672">
        <v>0</v>
      </c>
      <c r="T335" s="672">
        <v>0</v>
      </c>
      <c r="U335" s="381">
        <v>0</v>
      </c>
      <c r="V335" s="381">
        <v>0</v>
      </c>
      <c r="W335" s="381">
        <v>0</v>
      </c>
      <c r="X335" s="381">
        <v>0</v>
      </c>
      <c r="Y335" s="381">
        <v>0</v>
      </c>
      <c r="Z335" s="381">
        <v>0</v>
      </c>
      <c r="AA335" s="381">
        <v>0</v>
      </c>
      <c r="AB335" s="381">
        <v>0</v>
      </c>
      <c r="AC335" s="381">
        <v>0</v>
      </c>
      <c r="AD335" s="381">
        <v>0</v>
      </c>
      <c r="AE335" s="417">
        <f t="shared" si="219"/>
        <v>6.5999999999999988</v>
      </c>
      <c r="AF335" s="710">
        <f t="shared" si="196"/>
        <v>11.538461538461519</v>
      </c>
      <c r="AG335" s="710">
        <f t="shared" si="197"/>
        <v>13.043478260869556</v>
      </c>
      <c r="AH335" s="710">
        <f t="shared" si="198"/>
        <v>9.5238095238095344</v>
      </c>
      <c r="AI335" s="710">
        <f t="shared" si="199"/>
        <v>10.526315789473673</v>
      </c>
      <c r="AJ335" s="710">
        <f t="shared" si="200"/>
        <v>11.764705882352944</v>
      </c>
      <c r="AK335" s="710">
        <f t="shared" si="201"/>
        <v>13.333333333333353</v>
      </c>
      <c r="AL335" s="710">
        <f t="shared" si="202"/>
        <v>0</v>
      </c>
      <c r="AM335" s="710" t="str">
        <f t="shared" si="203"/>
        <v>n/a</v>
      </c>
      <c r="AN335" s="710" t="str">
        <f t="shared" si="204"/>
        <v>n/a</v>
      </c>
      <c r="AO335" s="710" t="str">
        <f t="shared" si="206"/>
        <v>n/a</v>
      </c>
      <c r="AP335" s="710" t="str">
        <f t="shared" si="205"/>
        <v>n/a</v>
      </c>
      <c r="AQ335" s="710" t="str">
        <f t="shared" si="220"/>
        <v>n/a</v>
      </c>
      <c r="AR335" s="710" t="str">
        <f t="shared" si="221"/>
        <v>n/a</v>
      </c>
      <c r="AS335" s="710" t="str">
        <f t="shared" si="222"/>
        <v>n/a</v>
      </c>
      <c r="AT335" s="710" t="str">
        <f t="shared" si="208"/>
        <v>n/a</v>
      </c>
      <c r="AU335" s="710" t="str">
        <f t="shared" si="209"/>
        <v>n/a</v>
      </c>
      <c r="AV335" s="710" t="str">
        <f t="shared" si="210"/>
        <v>n/a</v>
      </c>
      <c r="AW335" s="710" t="str">
        <f t="shared" si="211"/>
        <v>n/a</v>
      </c>
      <c r="AX335" s="710" t="str">
        <f t="shared" si="212"/>
        <v>n/a</v>
      </c>
      <c r="AY335" s="710" t="str">
        <f t="shared" si="213"/>
        <v>n/a</v>
      </c>
      <c r="AZ335" s="710" t="str">
        <f t="shared" si="214"/>
        <v>n/a</v>
      </c>
      <c r="BA335" s="710" t="str">
        <f t="shared" si="215"/>
        <v>n/a</v>
      </c>
      <c r="BB335" s="710" t="str">
        <f t="shared" si="216"/>
        <v>n/a</v>
      </c>
      <c r="BC335" s="710" t="str">
        <f t="shared" si="217"/>
        <v>n/a</v>
      </c>
      <c r="BD335" s="710" t="str">
        <f t="shared" si="207"/>
        <v>n/a</v>
      </c>
      <c r="BE335" s="710">
        <f t="shared" si="223"/>
        <v>9.9614434754715102</v>
      </c>
      <c r="BF335" s="175">
        <f t="shared" si="218"/>
        <v>4.5889047573615196</v>
      </c>
    </row>
    <row r="336" spans="1:58" ht="11.25" customHeight="1" x14ac:dyDescent="0.25">
      <c r="A336" s="73" t="s">
        <v>612</v>
      </c>
      <c r="B336" s="17" t="s">
        <v>613</v>
      </c>
      <c r="C336" s="414">
        <v>1.72</v>
      </c>
      <c r="D336" s="414">
        <v>1.68</v>
      </c>
      <c r="E336" s="414">
        <v>1.6</v>
      </c>
      <c r="F336" s="414">
        <v>1.18</v>
      </c>
      <c r="G336" s="414">
        <v>1.08</v>
      </c>
      <c r="H336" s="414">
        <v>1.04</v>
      </c>
      <c r="I336" s="351">
        <v>0.96</v>
      </c>
      <c r="J336" s="351">
        <v>0.92</v>
      </c>
      <c r="K336" s="344">
        <v>0.88</v>
      </c>
      <c r="L336" s="344">
        <v>0.84</v>
      </c>
      <c r="M336" s="344">
        <v>0.8</v>
      </c>
      <c r="N336" s="344">
        <v>0.6</v>
      </c>
      <c r="O336" s="644" t="s">
        <v>89</v>
      </c>
      <c r="P336" s="344">
        <v>0.56000000000000005</v>
      </c>
      <c r="Q336" s="342">
        <v>0.52</v>
      </c>
      <c r="R336" s="644"/>
      <c r="S336" s="370">
        <v>0.48</v>
      </c>
      <c r="T336" s="370">
        <v>0.44</v>
      </c>
      <c r="U336" s="349">
        <v>0.4</v>
      </c>
      <c r="V336" s="349">
        <v>0.36</v>
      </c>
      <c r="W336" s="349">
        <v>0.32</v>
      </c>
      <c r="X336" s="349">
        <v>0.24</v>
      </c>
      <c r="Y336" s="349">
        <v>4.4999999999999998E-2</v>
      </c>
      <c r="Z336" s="348">
        <v>0</v>
      </c>
      <c r="AA336" s="348">
        <v>0</v>
      </c>
      <c r="AB336" s="348">
        <v>0</v>
      </c>
      <c r="AC336" s="348">
        <v>1.2500000000000001E-2</v>
      </c>
      <c r="AD336" s="349">
        <v>0.05</v>
      </c>
      <c r="AE336" s="417">
        <f t="shared" si="219"/>
        <v>16.727500000000003</v>
      </c>
      <c r="AF336" s="710">
        <f t="shared" si="196"/>
        <v>2.3809523809523725</v>
      </c>
      <c r="AG336" s="710">
        <f t="shared" si="197"/>
        <v>4.9999999999999822</v>
      </c>
      <c r="AH336" s="710">
        <f t="shared" si="198"/>
        <v>35.593220338983066</v>
      </c>
      <c r="AI336" s="710">
        <f t="shared" si="199"/>
        <v>9.259259259259256</v>
      </c>
      <c r="AJ336" s="710">
        <f t="shared" si="200"/>
        <v>3.8461538461538547</v>
      </c>
      <c r="AK336" s="710">
        <f t="shared" si="201"/>
        <v>8.3333333333333481</v>
      </c>
      <c r="AL336" s="710">
        <f t="shared" si="202"/>
        <v>4.3478260869565188</v>
      </c>
      <c r="AM336" s="710">
        <f t="shared" si="203"/>
        <v>4.5454545454545414</v>
      </c>
      <c r="AN336" s="710">
        <f t="shared" si="204"/>
        <v>4.7619047619047672</v>
      </c>
      <c r="AO336" s="710">
        <f t="shared" si="206"/>
        <v>4.9999999999999822</v>
      </c>
      <c r="AP336" s="710">
        <f t="shared" si="205"/>
        <v>33.33333333333335</v>
      </c>
      <c r="AQ336" s="710">
        <f t="shared" si="220"/>
        <v>7.1428571428571397</v>
      </c>
      <c r="AR336" s="710">
        <f t="shared" si="221"/>
        <v>7.6923076923077094</v>
      </c>
      <c r="AS336" s="710">
        <f t="shared" si="222"/>
        <v>8.3333333333333481</v>
      </c>
      <c r="AT336" s="710">
        <f t="shared" si="208"/>
        <v>9.0909090909090828</v>
      </c>
      <c r="AU336" s="710">
        <f t="shared" si="209"/>
        <v>9.9999999999999858</v>
      </c>
      <c r="AV336" s="710">
        <f t="shared" si="210"/>
        <v>11.111111111111116</v>
      </c>
      <c r="AW336" s="710">
        <f t="shared" si="211"/>
        <v>12.5</v>
      </c>
      <c r="AX336" s="710">
        <f t="shared" si="212"/>
        <v>33.33333333333335</v>
      </c>
      <c r="AY336" s="710">
        <f t="shared" si="213"/>
        <v>433.33333333333331</v>
      </c>
      <c r="AZ336" s="710" t="str">
        <f t="shared" si="214"/>
        <v>n/a</v>
      </c>
      <c r="BA336" s="710" t="str">
        <f t="shared" si="215"/>
        <v>n/a</v>
      </c>
      <c r="BB336" s="710" t="str">
        <f t="shared" si="216"/>
        <v>n/a</v>
      </c>
      <c r="BC336" s="710">
        <f t="shared" si="217"/>
        <v>-100</v>
      </c>
      <c r="BD336" s="710">
        <f t="shared" si="207"/>
        <v>-75</v>
      </c>
      <c r="BE336" s="710">
        <f t="shared" si="223"/>
        <v>21.542664678341637</v>
      </c>
      <c r="BF336" s="175">
        <f t="shared" si="218"/>
        <v>97.005607353045633</v>
      </c>
    </row>
    <row r="337" spans="1:58" ht="11.25" customHeight="1" x14ac:dyDescent="0.25">
      <c r="A337" s="707" t="s">
        <v>4637</v>
      </c>
      <c r="B337" s="28" t="s">
        <v>4632</v>
      </c>
      <c r="C337" s="414">
        <v>0.85</v>
      </c>
      <c r="D337" s="414">
        <v>0.8</v>
      </c>
      <c r="E337" s="414">
        <v>0.75</v>
      </c>
      <c r="F337" s="414">
        <v>0.7</v>
      </c>
      <c r="G337" s="414">
        <v>0.65</v>
      </c>
      <c r="H337" s="414">
        <v>0.6</v>
      </c>
      <c r="I337" s="351">
        <v>0.55000000000000004</v>
      </c>
      <c r="J337" s="356">
        <v>0.5</v>
      </c>
      <c r="K337" s="380">
        <v>0</v>
      </c>
      <c r="L337" s="380">
        <v>0</v>
      </c>
      <c r="M337" s="380">
        <v>0</v>
      </c>
      <c r="N337" s="380">
        <v>0</v>
      </c>
      <c r="O337" s="367"/>
      <c r="P337" s="380">
        <v>0</v>
      </c>
      <c r="Q337" s="383">
        <v>0</v>
      </c>
      <c r="R337" s="367"/>
      <c r="S337" s="672">
        <v>0</v>
      </c>
      <c r="T337" s="672">
        <v>0</v>
      </c>
      <c r="U337" s="381">
        <v>0</v>
      </c>
      <c r="V337" s="381">
        <v>0</v>
      </c>
      <c r="W337" s="381">
        <v>0</v>
      </c>
      <c r="X337" s="381">
        <v>0</v>
      </c>
      <c r="Y337" s="381">
        <v>0</v>
      </c>
      <c r="Z337" s="381">
        <v>0</v>
      </c>
      <c r="AA337" s="381">
        <v>0</v>
      </c>
      <c r="AB337" s="381">
        <v>0</v>
      </c>
      <c r="AC337" s="381">
        <v>0</v>
      </c>
      <c r="AD337" s="381">
        <v>0</v>
      </c>
      <c r="AE337" s="417">
        <f t="shared" si="219"/>
        <v>5.3999999999999995</v>
      </c>
      <c r="AF337" s="710">
        <f t="shared" si="196"/>
        <v>6.25</v>
      </c>
      <c r="AG337" s="710">
        <f t="shared" si="197"/>
        <v>6.6666666666666652</v>
      </c>
      <c r="AH337" s="710">
        <f t="shared" si="198"/>
        <v>7.1428571428571397</v>
      </c>
      <c r="AI337" s="710">
        <f t="shared" si="199"/>
        <v>7.6923076923076872</v>
      </c>
      <c r="AJ337" s="710">
        <f t="shared" si="200"/>
        <v>8.3333333333333481</v>
      </c>
      <c r="AK337" s="710">
        <f t="shared" si="201"/>
        <v>9.0909090909090828</v>
      </c>
      <c r="AL337" s="710">
        <f t="shared" si="202"/>
        <v>10.000000000000009</v>
      </c>
      <c r="AM337" s="710" t="str">
        <f t="shared" si="203"/>
        <v>n/a</v>
      </c>
      <c r="AN337" s="710" t="str">
        <f t="shared" si="204"/>
        <v>n/a</v>
      </c>
      <c r="AO337" s="710" t="str">
        <f t="shared" si="206"/>
        <v>n/a</v>
      </c>
      <c r="AP337" s="710" t="str">
        <f t="shared" si="205"/>
        <v>n/a</v>
      </c>
      <c r="AQ337" s="710" t="str">
        <f t="shared" si="220"/>
        <v>n/a</v>
      </c>
      <c r="AR337" s="710" t="str">
        <f t="shared" si="221"/>
        <v>n/a</v>
      </c>
      <c r="AS337" s="710" t="str">
        <f t="shared" si="222"/>
        <v>n/a</v>
      </c>
      <c r="AT337" s="710" t="str">
        <f t="shared" si="208"/>
        <v>n/a</v>
      </c>
      <c r="AU337" s="710" t="str">
        <f t="shared" si="209"/>
        <v>n/a</v>
      </c>
      <c r="AV337" s="710" t="str">
        <f t="shared" si="210"/>
        <v>n/a</v>
      </c>
      <c r="AW337" s="710" t="str">
        <f t="shared" si="211"/>
        <v>n/a</v>
      </c>
      <c r="AX337" s="710" t="str">
        <f t="shared" si="212"/>
        <v>n/a</v>
      </c>
      <c r="AY337" s="710" t="str">
        <f t="shared" si="213"/>
        <v>n/a</v>
      </c>
      <c r="AZ337" s="710" t="str">
        <f t="shared" si="214"/>
        <v>n/a</v>
      </c>
      <c r="BA337" s="710" t="str">
        <f t="shared" si="215"/>
        <v>n/a</v>
      </c>
      <c r="BB337" s="710" t="str">
        <f t="shared" si="216"/>
        <v>n/a</v>
      </c>
      <c r="BC337" s="710" t="str">
        <f t="shared" si="217"/>
        <v>n/a</v>
      </c>
      <c r="BD337" s="710" t="str">
        <f t="shared" si="207"/>
        <v>n/a</v>
      </c>
      <c r="BE337" s="710">
        <f t="shared" si="223"/>
        <v>7.8822962751534194</v>
      </c>
      <c r="BF337" s="175">
        <f t="shared" si="218"/>
        <v>1.3462206851888339</v>
      </c>
    </row>
    <row r="338" spans="1:58" ht="11.25" customHeight="1" x14ac:dyDescent="0.25">
      <c r="A338" s="731" t="s">
        <v>3968</v>
      </c>
      <c r="B338" s="48" t="s">
        <v>3958</v>
      </c>
      <c r="C338" s="414">
        <v>1.3</v>
      </c>
      <c r="D338" s="414">
        <v>1.2</v>
      </c>
      <c r="E338" s="414">
        <v>1.1388008427126237</v>
      </c>
      <c r="F338" s="414">
        <v>0.85410063203446784</v>
      </c>
      <c r="G338" s="414">
        <v>0.56940042135631186</v>
      </c>
      <c r="H338" s="414">
        <v>0.4745003511302599</v>
      </c>
      <c r="I338" s="351">
        <v>0.42705031601723387</v>
      </c>
      <c r="J338" s="347">
        <v>0.30842522823466895</v>
      </c>
      <c r="K338" s="380">
        <v>0.23725017556512995</v>
      </c>
      <c r="L338" s="380">
        <v>0.23725017556512995</v>
      </c>
      <c r="M338" s="380">
        <v>0.23725017556512995</v>
      </c>
      <c r="N338" s="380">
        <v>0.23725017556512995</v>
      </c>
      <c r="O338" s="367"/>
      <c r="P338" s="380">
        <v>0.23725017556512995</v>
      </c>
      <c r="Q338" s="383">
        <v>0.23725017556512995</v>
      </c>
      <c r="R338" s="351"/>
      <c r="S338" s="373">
        <v>0.23725017556512995</v>
      </c>
      <c r="T338" s="672">
        <v>0</v>
      </c>
      <c r="U338" s="416">
        <v>0</v>
      </c>
      <c r="V338" s="416">
        <v>0.23725017556512995</v>
      </c>
      <c r="W338" s="420">
        <v>0.23725017556512995</v>
      </c>
      <c r="X338" s="381">
        <v>0.11862508778256498</v>
      </c>
      <c r="Y338" s="420">
        <v>0.11862508778256498</v>
      </c>
      <c r="Z338" s="381">
        <v>7.9051758498301289E-2</v>
      </c>
      <c r="AA338" s="381">
        <v>7.9051758498301289E-2</v>
      </c>
      <c r="AB338" s="381">
        <v>7.9051758498301289E-2</v>
      </c>
      <c r="AC338" s="416">
        <v>7.9051758498301289E-2</v>
      </c>
      <c r="AD338" s="420">
        <v>0.4998386698806157</v>
      </c>
      <c r="AE338" s="417">
        <f t="shared" si="219"/>
        <v>9.4608252510106912</v>
      </c>
      <c r="AF338" s="710">
        <f t="shared" si="196"/>
        <v>8.3333333333333481</v>
      </c>
      <c r="AG338" s="710">
        <f t="shared" si="197"/>
        <v>5.3739999999999899</v>
      </c>
      <c r="AH338" s="710">
        <f t="shared" si="198"/>
        <v>33.333333333333329</v>
      </c>
      <c r="AI338" s="710">
        <f t="shared" si="199"/>
        <v>50</v>
      </c>
      <c r="AJ338" s="710">
        <f t="shared" si="200"/>
        <v>19.999999999999996</v>
      </c>
      <c r="AK338" s="710">
        <f t="shared" si="201"/>
        <v>11.111111111111116</v>
      </c>
      <c r="AL338" s="710">
        <f t="shared" si="202"/>
        <v>38.461538461538439</v>
      </c>
      <c r="AM338" s="710">
        <f t="shared" si="203"/>
        <v>30.000000000000004</v>
      </c>
      <c r="AN338" s="710">
        <f t="shared" si="204"/>
        <v>0</v>
      </c>
      <c r="AO338" s="710">
        <f t="shared" si="206"/>
        <v>0</v>
      </c>
      <c r="AP338" s="710">
        <f t="shared" si="205"/>
        <v>0</v>
      </c>
      <c r="AQ338" s="710">
        <f t="shared" si="220"/>
        <v>0</v>
      </c>
      <c r="AR338" s="710">
        <f t="shared" si="221"/>
        <v>0</v>
      </c>
      <c r="AS338" s="710">
        <f t="shared" si="222"/>
        <v>0</v>
      </c>
      <c r="AT338" s="710" t="str">
        <f t="shared" si="208"/>
        <v>n/a</v>
      </c>
      <c r="AU338" s="710" t="str">
        <f t="shared" si="209"/>
        <v>n/a</v>
      </c>
      <c r="AV338" s="710">
        <f t="shared" si="210"/>
        <v>-100</v>
      </c>
      <c r="AW338" s="710">
        <f t="shared" si="211"/>
        <v>0</v>
      </c>
      <c r="AX338" s="710">
        <f t="shared" si="212"/>
        <v>100</v>
      </c>
      <c r="AY338" s="710">
        <f t="shared" si="213"/>
        <v>0</v>
      </c>
      <c r="AZ338" s="710">
        <f t="shared" si="214"/>
        <v>50.06002400960385</v>
      </c>
      <c r="BA338" s="710">
        <f t="shared" si="215"/>
        <v>0</v>
      </c>
      <c r="BB338" s="710">
        <f t="shared" si="216"/>
        <v>0</v>
      </c>
      <c r="BC338" s="710">
        <f t="shared" si="217"/>
        <v>0</v>
      </c>
      <c r="BD338" s="710">
        <f t="shared" si="207"/>
        <v>-84.184545281944182</v>
      </c>
      <c r="BE338" s="710">
        <f t="shared" si="223"/>
        <v>7.0647302159554757</v>
      </c>
      <c r="BF338" s="175">
        <f t="shared" si="218"/>
        <v>39.918830331698125</v>
      </c>
    </row>
    <row r="339" spans="1:58" ht="11.25" customHeight="1" x14ac:dyDescent="0.25">
      <c r="A339" s="57" t="s">
        <v>610</v>
      </c>
      <c r="B339" s="28" t="s">
        <v>611</v>
      </c>
      <c r="C339" s="414">
        <v>2.9849999999999999</v>
      </c>
      <c r="D339" s="414">
        <v>2.835</v>
      </c>
      <c r="E339" s="414">
        <v>2.5990000000000002</v>
      </c>
      <c r="F339" s="414">
        <v>2.4159999999999999</v>
      </c>
      <c r="G339" s="414">
        <v>2.2999999999999998</v>
      </c>
      <c r="H339" s="414">
        <v>2</v>
      </c>
      <c r="I339" s="351">
        <v>1.8</v>
      </c>
      <c r="J339" s="351">
        <v>1.68</v>
      </c>
      <c r="K339" s="359">
        <v>1.56</v>
      </c>
      <c r="L339" s="359">
        <v>1.44</v>
      </c>
      <c r="M339" s="359">
        <v>1.28</v>
      </c>
      <c r="N339" s="359">
        <v>0.64</v>
      </c>
      <c r="O339" s="654" t="s">
        <v>89</v>
      </c>
      <c r="P339" s="359">
        <v>0.52</v>
      </c>
      <c r="Q339" s="355">
        <v>0.46</v>
      </c>
      <c r="R339" s="654"/>
      <c r="S339" s="369">
        <v>0.43</v>
      </c>
      <c r="T339" s="369">
        <v>0.39</v>
      </c>
      <c r="U339" s="361">
        <v>0.37</v>
      </c>
      <c r="V339" s="361">
        <v>0.34</v>
      </c>
      <c r="W339" s="361">
        <v>0.3</v>
      </c>
      <c r="X339" s="361">
        <v>0.25</v>
      </c>
      <c r="Y339" s="362">
        <v>0</v>
      </c>
      <c r="Z339" s="362">
        <v>0</v>
      </c>
      <c r="AA339" s="362">
        <v>0</v>
      </c>
      <c r="AB339" s="362">
        <v>0</v>
      </c>
      <c r="AC339" s="362">
        <v>0</v>
      </c>
      <c r="AD339" s="362">
        <v>0</v>
      </c>
      <c r="AE339" s="417">
        <f t="shared" si="219"/>
        <v>26.595000000000006</v>
      </c>
      <c r="AF339" s="710">
        <f t="shared" si="196"/>
        <v>5.2910052910052796</v>
      </c>
      <c r="AG339" s="710">
        <f t="shared" si="197"/>
        <v>9.080415544440168</v>
      </c>
      <c r="AH339" s="710">
        <f t="shared" si="198"/>
        <v>7.5745033112582849</v>
      </c>
      <c r="AI339" s="710">
        <f t="shared" si="199"/>
        <v>5.0434782608695716</v>
      </c>
      <c r="AJ339" s="710">
        <f t="shared" si="200"/>
        <v>14.999999999999991</v>
      </c>
      <c r="AK339" s="710">
        <f t="shared" si="201"/>
        <v>11.111111111111116</v>
      </c>
      <c r="AL339" s="710">
        <f t="shared" si="202"/>
        <v>7.1428571428571397</v>
      </c>
      <c r="AM339" s="710">
        <f t="shared" si="203"/>
        <v>7.6923076923076872</v>
      </c>
      <c r="AN339" s="710">
        <f t="shared" si="204"/>
        <v>8.3333333333333481</v>
      </c>
      <c r="AO339" s="710">
        <f t="shared" si="206"/>
        <v>12.5</v>
      </c>
      <c r="AP339" s="710">
        <f t="shared" si="205"/>
        <v>100</v>
      </c>
      <c r="AQ339" s="710">
        <f t="shared" si="220"/>
        <v>23.076923076923084</v>
      </c>
      <c r="AR339" s="710">
        <f t="shared" si="221"/>
        <v>13.043478260869556</v>
      </c>
      <c r="AS339" s="710">
        <f t="shared" si="222"/>
        <v>6.976744186046524</v>
      </c>
      <c r="AT339" s="710">
        <f t="shared" si="208"/>
        <v>10.256410256410241</v>
      </c>
      <c r="AU339" s="710">
        <f t="shared" si="209"/>
        <v>5.4054054054054168</v>
      </c>
      <c r="AV339" s="710">
        <f t="shared" si="210"/>
        <v>8.8235294117646959</v>
      </c>
      <c r="AW339" s="710">
        <f t="shared" si="211"/>
        <v>13.333333333333353</v>
      </c>
      <c r="AX339" s="710">
        <f t="shared" si="212"/>
        <v>19.999999999999996</v>
      </c>
      <c r="AY339" s="710" t="str">
        <f t="shared" si="213"/>
        <v>n/a</v>
      </c>
      <c r="AZ339" s="710" t="str">
        <f t="shared" si="214"/>
        <v>n/a</v>
      </c>
      <c r="BA339" s="710" t="str">
        <f t="shared" si="215"/>
        <v>n/a</v>
      </c>
      <c r="BB339" s="710" t="str">
        <f t="shared" si="216"/>
        <v>n/a</v>
      </c>
      <c r="BC339" s="710" t="str">
        <f t="shared" si="217"/>
        <v>n/a</v>
      </c>
      <c r="BD339" s="710" t="str">
        <f t="shared" si="207"/>
        <v>n/a</v>
      </c>
      <c r="BE339" s="710">
        <f t="shared" si="223"/>
        <v>15.246570295680817</v>
      </c>
      <c r="BF339" s="175">
        <f t="shared" si="218"/>
        <v>21.084878676741255</v>
      </c>
    </row>
    <row r="340" spans="1:58" ht="11.25" customHeight="1" x14ac:dyDescent="0.25">
      <c r="A340" s="73" t="s">
        <v>255</v>
      </c>
      <c r="B340" s="17" t="s">
        <v>256</v>
      </c>
      <c r="C340" s="414">
        <v>2.2000000000000002</v>
      </c>
      <c r="D340" s="414">
        <v>2.08</v>
      </c>
      <c r="E340" s="414">
        <v>1.96</v>
      </c>
      <c r="F340" s="414">
        <v>1.84</v>
      </c>
      <c r="G340" s="414">
        <v>1.72</v>
      </c>
      <c r="H340" s="414">
        <v>1.6</v>
      </c>
      <c r="I340" s="351">
        <v>1.48</v>
      </c>
      <c r="J340" s="351">
        <v>1.24</v>
      </c>
      <c r="K340" s="414">
        <v>1.1200000000000001</v>
      </c>
      <c r="L340" s="414">
        <v>1</v>
      </c>
      <c r="M340" s="414">
        <v>0.88</v>
      </c>
      <c r="N340" s="414">
        <v>0.73</v>
      </c>
      <c r="O340" s="604"/>
      <c r="P340" s="414">
        <v>0.46</v>
      </c>
      <c r="Q340" s="350">
        <v>0.42</v>
      </c>
      <c r="R340" s="604"/>
      <c r="S340" s="357">
        <v>0.38</v>
      </c>
      <c r="T340" s="357">
        <v>0.34</v>
      </c>
      <c r="U340" s="420">
        <v>0.3</v>
      </c>
      <c r="V340" s="420">
        <v>0.26</v>
      </c>
      <c r="W340" s="420">
        <v>0.22</v>
      </c>
      <c r="X340" s="420">
        <v>0.18</v>
      </c>
      <c r="Y340" s="420">
        <v>0.16</v>
      </c>
      <c r="Z340" s="416">
        <v>0.14000000000000001</v>
      </c>
      <c r="AA340" s="420">
        <v>0.14000000000000001</v>
      </c>
      <c r="AB340" s="420">
        <v>0.12</v>
      </c>
      <c r="AC340" s="420">
        <v>0.1</v>
      </c>
      <c r="AD340" s="420">
        <v>0.08</v>
      </c>
      <c r="AE340" s="417">
        <f t="shared" si="219"/>
        <v>21.150000000000006</v>
      </c>
      <c r="AF340" s="710">
        <f t="shared" si="196"/>
        <v>5.7692307692307709</v>
      </c>
      <c r="AG340" s="710">
        <f t="shared" si="197"/>
        <v>6.1224489795918435</v>
      </c>
      <c r="AH340" s="710">
        <f t="shared" si="198"/>
        <v>6.5217391304347672</v>
      </c>
      <c r="AI340" s="710">
        <f t="shared" si="199"/>
        <v>6.976744186046524</v>
      </c>
      <c r="AJ340" s="710">
        <f t="shared" si="200"/>
        <v>7.4999999999999956</v>
      </c>
      <c r="AK340" s="710">
        <f t="shared" si="201"/>
        <v>8.1081081081081141</v>
      </c>
      <c r="AL340" s="710">
        <f t="shared" si="202"/>
        <v>19.354838709677423</v>
      </c>
      <c r="AM340" s="710">
        <f t="shared" si="203"/>
        <v>10.714285714285698</v>
      </c>
      <c r="AN340" s="710">
        <f t="shared" si="204"/>
        <v>12.000000000000011</v>
      </c>
      <c r="AO340" s="710">
        <f t="shared" si="206"/>
        <v>13.636363636363647</v>
      </c>
      <c r="AP340" s="710">
        <f t="shared" si="205"/>
        <v>20.547945205479444</v>
      </c>
      <c r="AQ340" s="710">
        <f t="shared" si="220"/>
        <v>58.695652173913039</v>
      </c>
      <c r="AR340" s="710">
        <f t="shared" si="221"/>
        <v>9.5238095238095344</v>
      </c>
      <c r="AS340" s="710">
        <f t="shared" si="222"/>
        <v>10.526315789473673</v>
      </c>
      <c r="AT340" s="710">
        <f t="shared" si="208"/>
        <v>11.764705882352944</v>
      </c>
      <c r="AU340" s="710">
        <f t="shared" si="209"/>
        <v>13.333333333333353</v>
      </c>
      <c r="AV340" s="710">
        <f t="shared" si="210"/>
        <v>15.384615384615374</v>
      </c>
      <c r="AW340" s="710">
        <f t="shared" si="211"/>
        <v>18.181818181818187</v>
      </c>
      <c r="AX340" s="710">
        <f t="shared" si="212"/>
        <v>22.222222222222232</v>
      </c>
      <c r="AY340" s="710">
        <f t="shared" si="213"/>
        <v>12.5</v>
      </c>
      <c r="AZ340" s="710">
        <f t="shared" si="214"/>
        <v>14.285714285714279</v>
      </c>
      <c r="BA340" s="710">
        <f t="shared" si="215"/>
        <v>0</v>
      </c>
      <c r="BB340" s="710">
        <f t="shared" si="216"/>
        <v>16.666666666666675</v>
      </c>
      <c r="BC340" s="710">
        <f t="shared" si="217"/>
        <v>19.999999999999996</v>
      </c>
      <c r="BD340" s="710">
        <f t="shared" si="207"/>
        <v>25</v>
      </c>
      <c r="BE340" s="710">
        <f t="shared" si="223"/>
        <v>14.613462315325503</v>
      </c>
      <c r="BF340" s="175">
        <f t="shared" si="218"/>
        <v>10.942621980486992</v>
      </c>
    </row>
    <row r="341" spans="1:58" ht="11.25" customHeight="1" x14ac:dyDescent="0.25">
      <c r="A341" s="17" t="s">
        <v>257</v>
      </c>
      <c r="B341" s="17" t="s">
        <v>258</v>
      </c>
      <c r="C341" s="414">
        <v>4.91</v>
      </c>
      <c r="D341" s="414">
        <v>4.7</v>
      </c>
      <c r="E341" s="414">
        <v>4.45</v>
      </c>
      <c r="F341" s="414">
        <v>4.1900000000000004</v>
      </c>
      <c r="G341" s="414">
        <v>3.98</v>
      </c>
      <c r="H341" s="414">
        <v>3.75</v>
      </c>
      <c r="I341" s="351">
        <v>3.54</v>
      </c>
      <c r="J341" s="419">
        <v>3.3200000000000003</v>
      </c>
      <c r="K341" s="414">
        <v>3.15</v>
      </c>
      <c r="L341" s="414">
        <v>2.95</v>
      </c>
      <c r="M341" s="414">
        <v>2.76</v>
      </c>
      <c r="N341" s="414">
        <v>2.59</v>
      </c>
      <c r="O341" s="604"/>
      <c r="P341" s="414">
        <v>2.4</v>
      </c>
      <c r="Q341" s="350">
        <v>2.25</v>
      </c>
      <c r="R341" s="604"/>
      <c r="S341" s="357">
        <v>2.11</v>
      </c>
      <c r="T341" s="357">
        <v>1.93</v>
      </c>
      <c r="U341" s="420">
        <v>1.7949999999999999</v>
      </c>
      <c r="V341" s="420">
        <v>1.62</v>
      </c>
      <c r="W341" s="420">
        <v>1.4550000000000001</v>
      </c>
      <c r="X341" s="420">
        <v>1.2749999999999999</v>
      </c>
      <c r="Y341" s="420">
        <v>1.095</v>
      </c>
      <c r="Z341" s="420">
        <v>0.92500000000000004</v>
      </c>
      <c r="AA341" s="420">
        <v>0.79500000000000004</v>
      </c>
      <c r="AB341" s="420">
        <v>0.7</v>
      </c>
      <c r="AC341" s="420">
        <v>0.62</v>
      </c>
      <c r="AD341" s="420">
        <v>0.54500000000000004</v>
      </c>
      <c r="AE341" s="417">
        <f t="shared" si="219"/>
        <v>63.805</v>
      </c>
      <c r="AF341" s="710">
        <f t="shared" si="196"/>
        <v>4.4680851063829685</v>
      </c>
      <c r="AG341" s="710">
        <f t="shared" si="197"/>
        <v>5.6179775280898792</v>
      </c>
      <c r="AH341" s="710">
        <f t="shared" si="198"/>
        <v>6.2052505966587068</v>
      </c>
      <c r="AI341" s="710">
        <f t="shared" si="199"/>
        <v>5.276381909547756</v>
      </c>
      <c r="AJ341" s="710">
        <f t="shared" si="200"/>
        <v>6.133333333333324</v>
      </c>
      <c r="AK341" s="710">
        <f t="shared" si="201"/>
        <v>5.9322033898305149</v>
      </c>
      <c r="AL341" s="710">
        <f t="shared" si="202"/>
        <v>6.6265060240963791</v>
      </c>
      <c r="AM341" s="710">
        <f t="shared" si="203"/>
        <v>5.3968253968253999</v>
      </c>
      <c r="AN341" s="710">
        <f t="shared" si="204"/>
        <v>6.7796610169491345</v>
      </c>
      <c r="AO341" s="710">
        <f t="shared" si="206"/>
        <v>6.8840579710145011</v>
      </c>
      <c r="AP341" s="710">
        <f t="shared" si="205"/>
        <v>6.5637065637065506</v>
      </c>
      <c r="AQ341" s="710">
        <f t="shared" si="220"/>
        <v>7.9166666666666607</v>
      </c>
      <c r="AR341" s="710">
        <f t="shared" si="221"/>
        <v>6.6666666666666652</v>
      </c>
      <c r="AS341" s="710">
        <f t="shared" si="222"/>
        <v>6.6350710900473953</v>
      </c>
      <c r="AT341" s="710">
        <f t="shared" si="208"/>
        <v>9.32642487046631</v>
      </c>
      <c r="AU341" s="710">
        <f t="shared" si="209"/>
        <v>7.5208913649025044</v>
      </c>
      <c r="AV341" s="710">
        <f t="shared" si="210"/>
        <v>10.80246913580245</v>
      </c>
      <c r="AW341" s="710">
        <f t="shared" si="211"/>
        <v>11.340206185567014</v>
      </c>
      <c r="AX341" s="710">
        <f t="shared" si="212"/>
        <v>14.117647058823547</v>
      </c>
      <c r="AY341" s="710">
        <f t="shared" si="213"/>
        <v>16.43835616438356</v>
      </c>
      <c r="AZ341" s="710">
        <f t="shared" si="214"/>
        <v>18.378378378378368</v>
      </c>
      <c r="BA341" s="710">
        <f t="shared" si="215"/>
        <v>16.35220125786163</v>
      </c>
      <c r="BB341" s="710">
        <f t="shared" si="216"/>
        <v>13.571428571428591</v>
      </c>
      <c r="BC341" s="710">
        <f t="shared" si="217"/>
        <v>12.903225806451601</v>
      </c>
      <c r="BD341" s="710">
        <f t="shared" si="207"/>
        <v>13.761467889908241</v>
      </c>
      <c r="BE341" s="710">
        <f t="shared" si="223"/>
        <v>9.2646035977515844</v>
      </c>
      <c r="BF341" s="175">
        <f t="shared" si="218"/>
        <v>4.1284267057613802</v>
      </c>
    </row>
    <row r="342" spans="1:58" ht="11.25" customHeight="1" x14ac:dyDescent="0.25">
      <c r="A342" s="57" t="s">
        <v>1263</v>
      </c>
      <c r="B342" s="28" t="s">
        <v>1264</v>
      </c>
      <c r="C342" s="414">
        <v>1.32</v>
      </c>
      <c r="D342" s="414">
        <v>1.26</v>
      </c>
      <c r="E342" s="414">
        <v>1.21</v>
      </c>
      <c r="F342" s="414">
        <v>0.93</v>
      </c>
      <c r="G342" s="414">
        <v>0.72</v>
      </c>
      <c r="H342" s="414">
        <v>0.59</v>
      </c>
      <c r="I342" s="351">
        <v>0.48</v>
      </c>
      <c r="J342" s="351">
        <v>0.37</v>
      </c>
      <c r="K342" s="359">
        <v>0.33</v>
      </c>
      <c r="L342" s="359">
        <v>0.30499999999999999</v>
      </c>
      <c r="M342" s="358">
        <v>0.3</v>
      </c>
      <c r="N342" s="359">
        <v>7.4999999999999997E-2</v>
      </c>
      <c r="O342" s="654"/>
      <c r="P342" s="358">
        <v>0</v>
      </c>
      <c r="Q342" s="360">
        <v>0</v>
      </c>
      <c r="R342" s="654"/>
      <c r="S342" s="377">
        <v>0</v>
      </c>
      <c r="T342" s="377">
        <v>0</v>
      </c>
      <c r="U342" s="362">
        <v>0.22</v>
      </c>
      <c r="V342" s="361">
        <v>0.11</v>
      </c>
      <c r="W342" s="362">
        <v>0</v>
      </c>
      <c r="X342" s="362">
        <v>0</v>
      </c>
      <c r="Y342" s="362">
        <v>0</v>
      </c>
      <c r="Z342" s="362">
        <v>0</v>
      </c>
      <c r="AA342" s="362">
        <v>0</v>
      </c>
      <c r="AB342" s="362">
        <v>0</v>
      </c>
      <c r="AC342" s="362">
        <v>0</v>
      </c>
      <c r="AD342" s="362">
        <v>0</v>
      </c>
      <c r="AE342" s="417">
        <f t="shared" si="219"/>
        <v>8.2199999999999989</v>
      </c>
      <c r="AF342" s="710">
        <f t="shared" si="196"/>
        <v>4.7619047619047672</v>
      </c>
      <c r="AG342" s="710">
        <f t="shared" si="197"/>
        <v>4.1322314049586861</v>
      </c>
      <c r="AH342" s="710">
        <f t="shared" si="198"/>
        <v>30.107526881720425</v>
      </c>
      <c r="AI342" s="710">
        <f t="shared" si="199"/>
        <v>29.166666666666675</v>
      </c>
      <c r="AJ342" s="710">
        <f t="shared" si="200"/>
        <v>22.033898305084755</v>
      </c>
      <c r="AK342" s="710">
        <f t="shared" si="201"/>
        <v>22.916666666666675</v>
      </c>
      <c r="AL342" s="710">
        <f t="shared" si="202"/>
        <v>29.729729729729737</v>
      </c>
      <c r="AM342" s="710">
        <f t="shared" si="203"/>
        <v>12.12121212121211</v>
      </c>
      <c r="AN342" s="710">
        <f t="shared" si="204"/>
        <v>8.196721311475418</v>
      </c>
      <c r="AO342" s="710">
        <f t="shared" si="206"/>
        <v>1.6666666666666607</v>
      </c>
      <c r="AP342" s="710">
        <f t="shared" si="205"/>
        <v>300</v>
      </c>
      <c r="AQ342" s="710" t="str">
        <f t="shared" si="220"/>
        <v>n/a</v>
      </c>
      <c r="AR342" s="710" t="str">
        <f t="shared" si="221"/>
        <v>n/a</v>
      </c>
      <c r="AS342" s="710" t="str">
        <f t="shared" si="222"/>
        <v>n/a</v>
      </c>
      <c r="AT342" s="710" t="str">
        <f t="shared" si="208"/>
        <v>n/a</v>
      </c>
      <c r="AU342" s="710">
        <f t="shared" si="209"/>
        <v>-100</v>
      </c>
      <c r="AV342" s="710">
        <f t="shared" si="210"/>
        <v>100</v>
      </c>
      <c r="AW342" s="710" t="str">
        <f t="shared" si="211"/>
        <v>n/a</v>
      </c>
      <c r="AX342" s="710" t="str">
        <f t="shared" si="212"/>
        <v>n/a</v>
      </c>
      <c r="AY342" s="710" t="str">
        <f t="shared" si="213"/>
        <v>n/a</v>
      </c>
      <c r="AZ342" s="710" t="str">
        <f t="shared" si="214"/>
        <v>n/a</v>
      </c>
      <c r="BA342" s="710" t="str">
        <f t="shared" si="215"/>
        <v>n/a</v>
      </c>
      <c r="BB342" s="710" t="str">
        <f t="shared" si="216"/>
        <v>n/a</v>
      </c>
      <c r="BC342" s="710" t="str">
        <f t="shared" si="217"/>
        <v>n/a</v>
      </c>
      <c r="BD342" s="710" t="str">
        <f t="shared" si="207"/>
        <v>n/a</v>
      </c>
      <c r="BE342" s="710">
        <f t="shared" si="223"/>
        <v>35.75640188585276</v>
      </c>
      <c r="BF342" s="175">
        <f t="shared" si="218"/>
        <v>90.040526071960798</v>
      </c>
    </row>
    <row r="343" spans="1:58" ht="11.25" customHeight="1" x14ac:dyDescent="0.25">
      <c r="A343" s="73" t="s">
        <v>1267</v>
      </c>
      <c r="B343" s="17" t="s">
        <v>1268</v>
      </c>
      <c r="C343" s="414">
        <v>4.5999999999999996</v>
      </c>
      <c r="D343" s="414">
        <v>4.05</v>
      </c>
      <c r="E343" s="414">
        <v>4</v>
      </c>
      <c r="F343" s="414">
        <v>3.7</v>
      </c>
      <c r="G343" s="414">
        <v>3.6</v>
      </c>
      <c r="H343" s="414">
        <v>3.3</v>
      </c>
      <c r="I343" s="351">
        <v>2.48</v>
      </c>
      <c r="J343" s="351">
        <v>2.04</v>
      </c>
      <c r="K343" s="414">
        <v>1.84</v>
      </c>
      <c r="L343" s="414">
        <v>1.68</v>
      </c>
      <c r="M343" s="414">
        <v>1.56</v>
      </c>
      <c r="N343" s="414">
        <v>1.36</v>
      </c>
      <c r="O343" s="604"/>
      <c r="P343" s="414">
        <v>1.1499999999999999</v>
      </c>
      <c r="Q343" s="350">
        <v>0.8</v>
      </c>
      <c r="R343" s="604"/>
      <c r="S343" s="415">
        <v>0.2</v>
      </c>
      <c r="T343" s="415">
        <v>0.53</v>
      </c>
      <c r="U343" s="416">
        <v>1.52</v>
      </c>
      <c r="V343" s="420">
        <v>1.44</v>
      </c>
      <c r="W343" s="416">
        <v>1.36</v>
      </c>
      <c r="X343" s="416">
        <v>1.36</v>
      </c>
      <c r="Y343" s="416">
        <v>1.36</v>
      </c>
      <c r="Z343" s="416">
        <v>1.36</v>
      </c>
      <c r="AA343" s="420">
        <v>1.36</v>
      </c>
      <c r="AB343" s="420">
        <v>1.34</v>
      </c>
      <c r="AC343" s="420">
        <v>1.2333000000000001</v>
      </c>
      <c r="AD343" s="420">
        <v>1.06</v>
      </c>
      <c r="AE343" s="417">
        <f t="shared" si="219"/>
        <v>50.283300000000004</v>
      </c>
      <c r="AF343" s="710">
        <f t="shared" si="196"/>
        <v>13.58024691358024</v>
      </c>
      <c r="AG343" s="710">
        <f t="shared" si="197"/>
        <v>1.2499999999999956</v>
      </c>
      <c r="AH343" s="710">
        <f t="shared" si="198"/>
        <v>8.108108108108091</v>
      </c>
      <c r="AI343" s="710">
        <f t="shared" si="199"/>
        <v>2.7777777777777901</v>
      </c>
      <c r="AJ343" s="710">
        <f t="shared" si="200"/>
        <v>9.0909090909091042</v>
      </c>
      <c r="AK343" s="710">
        <f t="shared" si="201"/>
        <v>33.064516129032249</v>
      </c>
      <c r="AL343" s="710">
        <f t="shared" si="202"/>
        <v>21.568627450980383</v>
      </c>
      <c r="AM343" s="710">
        <f t="shared" si="203"/>
        <v>10.869565217391308</v>
      </c>
      <c r="AN343" s="710">
        <f t="shared" si="204"/>
        <v>9.5238095238095344</v>
      </c>
      <c r="AO343" s="710">
        <f t="shared" si="206"/>
        <v>7.6923076923076872</v>
      </c>
      <c r="AP343" s="710">
        <f t="shared" si="205"/>
        <v>14.705882352941169</v>
      </c>
      <c r="AQ343" s="710">
        <f t="shared" si="220"/>
        <v>18.260869565217419</v>
      </c>
      <c r="AR343" s="710">
        <f t="shared" si="221"/>
        <v>43.749999999999979</v>
      </c>
      <c r="AS343" s="710">
        <f t="shared" si="222"/>
        <v>300</v>
      </c>
      <c r="AT343" s="710">
        <f t="shared" si="208"/>
        <v>-62.264150943396224</v>
      </c>
      <c r="AU343" s="710">
        <f t="shared" si="209"/>
        <v>-65.131578947368425</v>
      </c>
      <c r="AV343" s="710">
        <f t="shared" si="210"/>
        <v>5.555555555555558</v>
      </c>
      <c r="AW343" s="710">
        <f t="shared" si="211"/>
        <v>5.8823529411764497</v>
      </c>
      <c r="AX343" s="710">
        <f t="shared" si="212"/>
        <v>0</v>
      </c>
      <c r="AY343" s="710">
        <f t="shared" si="213"/>
        <v>0</v>
      </c>
      <c r="AZ343" s="710">
        <f t="shared" si="214"/>
        <v>0</v>
      </c>
      <c r="BA343" s="710">
        <f t="shared" si="215"/>
        <v>0</v>
      </c>
      <c r="BB343" s="710">
        <f t="shared" si="216"/>
        <v>1.4925373134328401</v>
      </c>
      <c r="BC343" s="710">
        <f t="shared" si="217"/>
        <v>8.6515851779777933</v>
      </c>
      <c r="BD343" s="710">
        <f t="shared" si="207"/>
        <v>16.349056603773594</v>
      </c>
      <c r="BE343" s="710">
        <f t="shared" si="223"/>
        <v>16.191119100928262</v>
      </c>
      <c r="BF343" s="175">
        <f t="shared" si="218"/>
        <v>63.445296840699051</v>
      </c>
    </row>
    <row r="344" spans="1:58" ht="11.25" customHeight="1" x14ac:dyDescent="0.25">
      <c r="A344" s="73" t="s">
        <v>4841</v>
      </c>
      <c r="B344" s="17" t="s">
        <v>618</v>
      </c>
      <c r="C344" s="414">
        <v>2.2599999999999998</v>
      </c>
      <c r="D344" s="414">
        <v>2.34</v>
      </c>
      <c r="E344" s="414">
        <v>2.34</v>
      </c>
      <c r="F344" s="414">
        <v>2.31</v>
      </c>
      <c r="G344" s="414">
        <v>2.2799999999999998</v>
      </c>
      <c r="H344" s="414">
        <v>2.2599999999999998</v>
      </c>
      <c r="I344" s="351">
        <v>2.2000000000000002</v>
      </c>
      <c r="J344" s="351">
        <v>2.12</v>
      </c>
      <c r="K344" s="414">
        <v>2.04</v>
      </c>
      <c r="L344" s="414">
        <v>1.98</v>
      </c>
      <c r="M344" s="414">
        <v>1.9</v>
      </c>
      <c r="N344" s="414">
        <v>1.8</v>
      </c>
      <c r="O344" s="604"/>
      <c r="P344" s="414">
        <v>1.74</v>
      </c>
      <c r="Q344" s="350">
        <v>1.67</v>
      </c>
      <c r="R344" s="604"/>
      <c r="S344" s="357">
        <v>1.56</v>
      </c>
      <c r="T344" s="357">
        <v>1.43</v>
      </c>
      <c r="U344" s="420">
        <v>1.3</v>
      </c>
      <c r="V344" s="420">
        <v>1.2</v>
      </c>
      <c r="W344" s="420">
        <v>1.1399999999999999</v>
      </c>
      <c r="X344" s="420">
        <v>1.06</v>
      </c>
      <c r="Y344" s="416">
        <v>1.01</v>
      </c>
      <c r="Z344" s="416">
        <v>1.01</v>
      </c>
      <c r="AA344" s="416">
        <v>1.01</v>
      </c>
      <c r="AB344" s="416">
        <v>1.01</v>
      </c>
      <c r="AC344" s="420">
        <v>1.01</v>
      </c>
      <c r="AD344" s="420">
        <v>0.96</v>
      </c>
      <c r="AE344" s="417">
        <f t="shared" si="219"/>
        <v>42.939999999999991</v>
      </c>
      <c r="AF344" s="710">
        <f t="shared" si="196"/>
        <v>-3.4188034188034178</v>
      </c>
      <c r="AG344" s="710">
        <f t="shared" si="197"/>
        <v>0</v>
      </c>
      <c r="AH344" s="710">
        <f t="shared" si="198"/>
        <v>1.298701298701288</v>
      </c>
      <c r="AI344" s="710">
        <f t="shared" si="199"/>
        <v>1.3157894736842257</v>
      </c>
      <c r="AJ344" s="710">
        <f t="shared" si="200"/>
        <v>0.88495575221239076</v>
      </c>
      <c r="AK344" s="710">
        <f t="shared" si="201"/>
        <v>2.7272727272727115</v>
      </c>
      <c r="AL344" s="710">
        <f t="shared" si="202"/>
        <v>3.7735849056603765</v>
      </c>
      <c r="AM344" s="710">
        <f t="shared" si="203"/>
        <v>3.9215686274509887</v>
      </c>
      <c r="AN344" s="710">
        <f t="shared" si="204"/>
        <v>3.0303030303030276</v>
      </c>
      <c r="AO344" s="710">
        <f t="shared" si="206"/>
        <v>4.2105263157894868</v>
      </c>
      <c r="AP344" s="710">
        <f t="shared" si="205"/>
        <v>5.555555555555558</v>
      </c>
      <c r="AQ344" s="710">
        <f t="shared" si="220"/>
        <v>3.4482758620689724</v>
      </c>
      <c r="AR344" s="710">
        <f t="shared" si="221"/>
        <v>4.1916167664670656</v>
      </c>
      <c r="AS344" s="710">
        <f t="shared" si="222"/>
        <v>7.0512820512820484</v>
      </c>
      <c r="AT344" s="710">
        <f t="shared" si="208"/>
        <v>9.0909090909091042</v>
      </c>
      <c r="AU344" s="710">
        <f t="shared" si="209"/>
        <v>9.9999999999999858</v>
      </c>
      <c r="AV344" s="710">
        <f t="shared" si="210"/>
        <v>8.3333333333333481</v>
      </c>
      <c r="AW344" s="710">
        <f t="shared" si="211"/>
        <v>5.2631578947368363</v>
      </c>
      <c r="AX344" s="710">
        <f t="shared" si="212"/>
        <v>7.5471698113207308</v>
      </c>
      <c r="AY344" s="710">
        <f t="shared" si="213"/>
        <v>4.9504950495049549</v>
      </c>
      <c r="AZ344" s="710">
        <f t="shared" si="214"/>
        <v>0</v>
      </c>
      <c r="BA344" s="710">
        <f t="shared" si="215"/>
        <v>0</v>
      </c>
      <c r="BB344" s="710">
        <f t="shared" si="216"/>
        <v>0</v>
      </c>
      <c r="BC344" s="710">
        <f t="shared" si="217"/>
        <v>0</v>
      </c>
      <c r="BD344" s="710">
        <f t="shared" si="207"/>
        <v>5.2083333333333481</v>
      </c>
      <c r="BE344" s="710">
        <f t="shared" si="223"/>
        <v>3.5353610984313208</v>
      </c>
      <c r="BF344" s="175">
        <f t="shared" si="218"/>
        <v>3.3280162583871529</v>
      </c>
    </row>
    <row r="345" spans="1:58" ht="11.25" customHeight="1" x14ac:dyDescent="0.25">
      <c r="A345" s="57" t="s">
        <v>1269</v>
      </c>
      <c r="B345" s="28" t="s">
        <v>1270</v>
      </c>
      <c r="C345" s="414">
        <v>1.25</v>
      </c>
      <c r="D345" s="414">
        <v>1.1299999999999999</v>
      </c>
      <c r="E345" s="414">
        <v>1.03</v>
      </c>
      <c r="F345" s="414">
        <v>0.99</v>
      </c>
      <c r="G345" s="414">
        <v>0.95</v>
      </c>
      <c r="H345" s="414">
        <v>0.91</v>
      </c>
      <c r="I345" s="351">
        <v>0.87</v>
      </c>
      <c r="J345" s="356">
        <v>0.82000000000000006</v>
      </c>
      <c r="K345" s="414">
        <v>0.74</v>
      </c>
      <c r="L345" s="414">
        <v>0.66</v>
      </c>
      <c r="M345" s="414">
        <v>0.57499999999999996</v>
      </c>
      <c r="N345" s="414">
        <v>0.25</v>
      </c>
      <c r="O345" s="649"/>
      <c r="P345" s="352">
        <v>0</v>
      </c>
      <c r="Q345" s="352">
        <v>0</v>
      </c>
      <c r="R345" s="649"/>
      <c r="S345" s="353">
        <v>0</v>
      </c>
      <c r="T345" s="390">
        <v>0</v>
      </c>
      <c r="U345" s="415">
        <v>0</v>
      </c>
      <c r="V345" s="415">
        <v>0</v>
      </c>
      <c r="W345" s="416">
        <v>0</v>
      </c>
      <c r="X345" s="416">
        <v>0</v>
      </c>
      <c r="Y345" s="416">
        <v>0</v>
      </c>
      <c r="Z345" s="416">
        <v>0</v>
      </c>
      <c r="AA345" s="416">
        <v>0</v>
      </c>
      <c r="AB345" s="416">
        <v>0</v>
      </c>
      <c r="AC345" s="416">
        <v>0</v>
      </c>
      <c r="AD345" s="362">
        <v>0</v>
      </c>
      <c r="AE345" s="417">
        <f t="shared" si="219"/>
        <v>10.175000000000001</v>
      </c>
      <c r="AF345" s="710">
        <f t="shared" si="196"/>
        <v>10.619469026548689</v>
      </c>
      <c r="AG345" s="710">
        <f t="shared" si="197"/>
        <v>9.7087378640776656</v>
      </c>
      <c r="AH345" s="710">
        <f t="shared" si="198"/>
        <v>4.0404040404040442</v>
      </c>
      <c r="AI345" s="710">
        <f t="shared" si="199"/>
        <v>4.2105263157894868</v>
      </c>
      <c r="AJ345" s="710">
        <f t="shared" si="200"/>
        <v>4.39560439560438</v>
      </c>
      <c r="AK345" s="710">
        <f t="shared" si="201"/>
        <v>4.5977011494252817</v>
      </c>
      <c r="AL345" s="710">
        <f t="shared" si="202"/>
        <v>6.0975609756097393</v>
      </c>
      <c r="AM345" s="710">
        <f t="shared" si="203"/>
        <v>10.810810810810811</v>
      </c>
      <c r="AN345" s="710">
        <f t="shared" si="204"/>
        <v>12.12121212121211</v>
      </c>
      <c r="AO345" s="710">
        <f t="shared" si="206"/>
        <v>14.782608695652177</v>
      </c>
      <c r="AP345" s="710">
        <f t="shared" si="205"/>
        <v>129.99999999999997</v>
      </c>
      <c r="AQ345" s="710" t="str">
        <f t="shared" si="220"/>
        <v>n/a</v>
      </c>
      <c r="AR345" s="710" t="str">
        <f t="shared" si="221"/>
        <v>n/a</v>
      </c>
      <c r="AS345" s="710" t="str">
        <f t="shared" si="222"/>
        <v>n/a</v>
      </c>
      <c r="AT345" s="710" t="str">
        <f t="shared" si="208"/>
        <v>n/a</v>
      </c>
      <c r="AU345" s="710" t="str">
        <f t="shared" si="209"/>
        <v>n/a</v>
      </c>
      <c r="AV345" s="710" t="str">
        <f t="shared" si="210"/>
        <v>n/a</v>
      </c>
      <c r="AW345" s="710" t="str">
        <f t="shared" si="211"/>
        <v>n/a</v>
      </c>
      <c r="AX345" s="710" t="str">
        <f t="shared" si="212"/>
        <v>n/a</v>
      </c>
      <c r="AY345" s="710" t="str">
        <f t="shared" si="213"/>
        <v>n/a</v>
      </c>
      <c r="AZ345" s="710" t="str">
        <f t="shared" si="214"/>
        <v>n/a</v>
      </c>
      <c r="BA345" s="710" t="str">
        <f t="shared" si="215"/>
        <v>n/a</v>
      </c>
      <c r="BB345" s="710" t="str">
        <f t="shared" si="216"/>
        <v>n/a</v>
      </c>
      <c r="BC345" s="710" t="str">
        <f t="shared" si="217"/>
        <v>n/a</v>
      </c>
      <c r="BD345" s="710" t="str">
        <f t="shared" si="207"/>
        <v>n/a</v>
      </c>
      <c r="BE345" s="710">
        <f t="shared" si="223"/>
        <v>19.216785035921305</v>
      </c>
      <c r="BF345" s="175">
        <f t="shared" si="218"/>
        <v>36.930903575375275</v>
      </c>
    </row>
    <row r="346" spans="1:58" ht="11.25" customHeight="1" x14ac:dyDescent="0.25">
      <c r="A346" s="391" t="s">
        <v>4884</v>
      </c>
      <c r="B346" s="17" t="s">
        <v>4883</v>
      </c>
      <c r="C346" s="414">
        <v>0.58499999999999996</v>
      </c>
      <c r="D346" s="414">
        <v>0.52500000000000002</v>
      </c>
      <c r="E346" s="414">
        <v>0.47</v>
      </c>
      <c r="F346" s="414">
        <v>0.43000000000000005</v>
      </c>
      <c r="G346" s="414">
        <v>0.38000000000000006</v>
      </c>
      <c r="H346" s="380">
        <v>0.32</v>
      </c>
      <c r="I346" s="367">
        <v>0.32</v>
      </c>
      <c r="J346" s="364">
        <v>0.32</v>
      </c>
      <c r="K346" s="380">
        <v>0.32</v>
      </c>
      <c r="L346" s="380">
        <v>0.32</v>
      </c>
      <c r="M346" s="414">
        <v>0.32</v>
      </c>
      <c r="N346" s="414">
        <v>0.28999999999999998</v>
      </c>
      <c r="O346" s="34"/>
      <c r="P346" s="380">
        <v>0.2</v>
      </c>
      <c r="Q346" s="418">
        <v>0.2</v>
      </c>
      <c r="R346" s="34"/>
      <c r="S346" s="375">
        <v>0.2</v>
      </c>
      <c r="T346" s="373">
        <v>0.2</v>
      </c>
      <c r="U346" s="416">
        <v>0.15000000000000002</v>
      </c>
      <c r="V346" s="381">
        <v>0</v>
      </c>
      <c r="W346" s="381">
        <v>0</v>
      </c>
      <c r="X346" s="381">
        <v>0</v>
      </c>
      <c r="Y346" s="381">
        <v>0</v>
      </c>
      <c r="Z346" s="381">
        <v>0</v>
      </c>
      <c r="AA346" s="381">
        <v>0</v>
      </c>
      <c r="AB346" s="381">
        <v>0</v>
      </c>
      <c r="AC346" s="381">
        <v>0</v>
      </c>
      <c r="AD346" s="381">
        <v>0</v>
      </c>
      <c r="AE346" s="417">
        <f t="shared" si="219"/>
        <v>5.55</v>
      </c>
      <c r="AF346" s="710">
        <f t="shared" si="196"/>
        <v>11.428571428571409</v>
      </c>
      <c r="AG346" s="710">
        <f t="shared" si="197"/>
        <v>11.702127659574479</v>
      </c>
      <c r="AH346" s="710">
        <f t="shared" si="198"/>
        <v>9.302325581395321</v>
      </c>
      <c r="AI346" s="710">
        <f t="shared" si="199"/>
        <v>13.157894736842103</v>
      </c>
      <c r="AJ346" s="710">
        <f t="shared" si="200"/>
        <v>18.750000000000021</v>
      </c>
      <c r="AK346" s="710">
        <f t="shared" si="201"/>
        <v>0</v>
      </c>
      <c r="AL346" s="710">
        <f t="shared" si="202"/>
        <v>0</v>
      </c>
      <c r="AM346" s="710">
        <f t="shared" si="203"/>
        <v>0</v>
      </c>
      <c r="AN346" s="710">
        <f t="shared" si="204"/>
        <v>0</v>
      </c>
      <c r="AO346" s="710">
        <f t="shared" si="206"/>
        <v>0</v>
      </c>
      <c r="AP346" s="710">
        <f t="shared" si="205"/>
        <v>10.344827586206918</v>
      </c>
      <c r="AQ346" s="710">
        <f t="shared" si="220"/>
        <v>44.999999999999972</v>
      </c>
      <c r="AR346" s="710">
        <f t="shared" si="221"/>
        <v>0</v>
      </c>
      <c r="AS346" s="710">
        <f t="shared" si="222"/>
        <v>0</v>
      </c>
      <c r="AT346" s="710">
        <f t="shared" si="208"/>
        <v>0</v>
      </c>
      <c r="AU346" s="710">
        <f t="shared" si="209"/>
        <v>33.333333333333329</v>
      </c>
      <c r="AV346" s="710" t="str">
        <f t="shared" si="210"/>
        <v>n/a</v>
      </c>
      <c r="AW346" s="710" t="str">
        <f t="shared" si="211"/>
        <v>n/a</v>
      </c>
      <c r="AX346" s="710" t="str">
        <f t="shared" si="212"/>
        <v>n/a</v>
      </c>
      <c r="AY346" s="710" t="str">
        <f t="shared" si="213"/>
        <v>n/a</v>
      </c>
      <c r="AZ346" s="710" t="str">
        <f t="shared" si="214"/>
        <v>n/a</v>
      </c>
      <c r="BA346" s="710" t="str">
        <f t="shared" si="215"/>
        <v>n/a</v>
      </c>
      <c r="BB346" s="710" t="str">
        <f t="shared" si="216"/>
        <v>n/a</v>
      </c>
      <c r="BC346" s="710" t="str">
        <f t="shared" si="217"/>
        <v>n/a</v>
      </c>
      <c r="BD346" s="710" t="str">
        <f t="shared" si="207"/>
        <v>n/a</v>
      </c>
      <c r="BE346" s="710">
        <f t="shared" si="223"/>
        <v>9.5636925203702212</v>
      </c>
      <c r="BF346" s="175">
        <f t="shared" si="218"/>
        <v>13.312843740036731</v>
      </c>
    </row>
    <row r="347" spans="1:58" ht="11.25" customHeight="1" x14ac:dyDescent="0.25">
      <c r="A347" s="391" t="s">
        <v>4666</v>
      </c>
      <c r="B347" s="17" t="s">
        <v>4653</v>
      </c>
      <c r="C347" s="414">
        <v>1.52</v>
      </c>
      <c r="D347" s="414">
        <v>1.44</v>
      </c>
      <c r="E347" s="414">
        <v>1.2</v>
      </c>
      <c r="F347" s="414">
        <v>0.98</v>
      </c>
      <c r="G347" s="414">
        <v>0.8</v>
      </c>
      <c r="H347" s="414">
        <v>0.72</v>
      </c>
      <c r="I347" s="351">
        <v>0.6</v>
      </c>
      <c r="J347" s="364">
        <v>0.48</v>
      </c>
      <c r="K347" s="414">
        <v>0.48</v>
      </c>
      <c r="L347" s="414">
        <v>0.44999999999999996</v>
      </c>
      <c r="M347" s="414">
        <v>0.41000000000000003</v>
      </c>
      <c r="N347" s="414">
        <v>0.1</v>
      </c>
      <c r="O347" s="351"/>
      <c r="P347" s="380">
        <v>0</v>
      </c>
      <c r="Q347" s="383">
        <v>0</v>
      </c>
      <c r="R347" s="367"/>
      <c r="S347" s="672">
        <v>0</v>
      </c>
      <c r="T347" s="672">
        <v>0</v>
      </c>
      <c r="U347" s="381">
        <v>0</v>
      </c>
      <c r="V347" s="381">
        <v>0</v>
      </c>
      <c r="W347" s="381">
        <v>0</v>
      </c>
      <c r="X347" s="381">
        <v>0</v>
      </c>
      <c r="Y347" s="381">
        <v>0</v>
      </c>
      <c r="Z347" s="381">
        <v>0</v>
      </c>
      <c r="AA347" s="381">
        <v>0</v>
      </c>
      <c r="AB347" s="381">
        <v>0</v>
      </c>
      <c r="AC347" s="381">
        <v>0</v>
      </c>
      <c r="AD347" s="381">
        <v>0</v>
      </c>
      <c r="AE347" s="417">
        <f t="shared" si="219"/>
        <v>9.18</v>
      </c>
      <c r="AF347" s="710">
        <f t="shared" si="196"/>
        <v>5.555555555555558</v>
      </c>
      <c r="AG347" s="710">
        <f t="shared" si="197"/>
        <v>19.999999999999996</v>
      </c>
      <c r="AH347" s="710">
        <f t="shared" si="198"/>
        <v>22.448979591836739</v>
      </c>
      <c r="AI347" s="710">
        <f t="shared" si="199"/>
        <v>22.499999999999986</v>
      </c>
      <c r="AJ347" s="710">
        <f t="shared" si="200"/>
        <v>11.111111111111116</v>
      </c>
      <c r="AK347" s="710">
        <f t="shared" si="201"/>
        <v>19.999999999999996</v>
      </c>
      <c r="AL347" s="710">
        <f t="shared" si="202"/>
        <v>25</v>
      </c>
      <c r="AM347" s="710">
        <f t="shared" si="203"/>
        <v>0</v>
      </c>
      <c r="AN347" s="710">
        <f t="shared" si="204"/>
        <v>6.6666666666666652</v>
      </c>
      <c r="AO347" s="710">
        <f t="shared" si="206"/>
        <v>9.7560975609755971</v>
      </c>
      <c r="AP347" s="710">
        <f t="shared" si="205"/>
        <v>309.99999999999994</v>
      </c>
      <c r="AQ347" s="710" t="str">
        <f t="shared" si="220"/>
        <v>n/a</v>
      </c>
      <c r="AR347" s="710" t="str">
        <f t="shared" si="221"/>
        <v>n/a</v>
      </c>
      <c r="AS347" s="710" t="str">
        <f t="shared" si="222"/>
        <v>n/a</v>
      </c>
      <c r="AT347" s="710" t="str">
        <f t="shared" si="208"/>
        <v>n/a</v>
      </c>
      <c r="AU347" s="710" t="str">
        <f t="shared" si="209"/>
        <v>n/a</v>
      </c>
      <c r="AV347" s="710" t="str">
        <f t="shared" si="210"/>
        <v>n/a</v>
      </c>
      <c r="AW347" s="710" t="str">
        <f t="shared" si="211"/>
        <v>n/a</v>
      </c>
      <c r="AX347" s="710" t="str">
        <f t="shared" si="212"/>
        <v>n/a</v>
      </c>
      <c r="AY347" s="710" t="str">
        <f t="shared" si="213"/>
        <v>n/a</v>
      </c>
      <c r="AZ347" s="710" t="str">
        <f t="shared" si="214"/>
        <v>n/a</v>
      </c>
      <c r="BA347" s="710" t="str">
        <f t="shared" si="215"/>
        <v>n/a</v>
      </c>
      <c r="BB347" s="710" t="str">
        <f t="shared" si="216"/>
        <v>n/a</v>
      </c>
      <c r="BC347" s="710" t="str">
        <f t="shared" si="217"/>
        <v>n/a</v>
      </c>
      <c r="BD347" s="710" t="str">
        <f t="shared" si="207"/>
        <v>n/a</v>
      </c>
      <c r="BE347" s="710">
        <f t="shared" si="223"/>
        <v>41.185310044195056</v>
      </c>
      <c r="BF347" s="175">
        <f t="shared" si="218"/>
        <v>89.538051217698225</v>
      </c>
    </row>
    <row r="348" spans="1:58" ht="12" customHeight="1" x14ac:dyDescent="0.25">
      <c r="A348" s="731" t="s">
        <v>4899</v>
      </c>
      <c r="B348" s="48" t="s">
        <v>2309</v>
      </c>
      <c r="C348" s="414">
        <v>0.69</v>
      </c>
      <c r="D348" s="414">
        <v>0.65</v>
      </c>
      <c r="E348" s="414">
        <v>0.61</v>
      </c>
      <c r="F348" s="414">
        <v>0.56999999999999995</v>
      </c>
      <c r="G348" s="414">
        <v>0.53</v>
      </c>
      <c r="H348" s="380">
        <v>0.5</v>
      </c>
      <c r="I348" s="367">
        <v>0.63500000000000012</v>
      </c>
      <c r="J348" s="347">
        <v>0.67</v>
      </c>
      <c r="K348" s="380">
        <v>0.64</v>
      </c>
      <c r="L348" s="380">
        <v>1.58</v>
      </c>
      <c r="M348" s="414">
        <v>2.0300000000000002</v>
      </c>
      <c r="N348" s="414">
        <v>1.62</v>
      </c>
      <c r="O348" s="34"/>
      <c r="P348" s="414">
        <v>0.84000000000000008</v>
      </c>
      <c r="Q348" s="350">
        <v>0.71</v>
      </c>
      <c r="R348" s="34"/>
      <c r="S348" s="373">
        <v>0.22999999999999998</v>
      </c>
      <c r="T348" s="672">
        <v>0</v>
      </c>
      <c r="U348" s="381">
        <v>0</v>
      </c>
      <c r="V348" s="420">
        <v>0.24</v>
      </c>
      <c r="W348" s="420">
        <v>0.19</v>
      </c>
      <c r="X348" s="381">
        <v>0</v>
      </c>
      <c r="Y348" s="381">
        <v>0</v>
      </c>
      <c r="Z348" s="381">
        <v>0</v>
      </c>
      <c r="AA348" s="381">
        <v>0</v>
      </c>
      <c r="AB348" s="381">
        <v>0</v>
      </c>
      <c r="AC348" s="381">
        <v>0</v>
      </c>
      <c r="AD348" s="381">
        <v>0</v>
      </c>
      <c r="AE348" s="417">
        <f t="shared" si="219"/>
        <v>12.935000000000002</v>
      </c>
      <c r="AF348" s="710">
        <f t="shared" si="196"/>
        <v>6.153846153846132</v>
      </c>
      <c r="AG348" s="710">
        <f t="shared" si="197"/>
        <v>6.5573770491803351</v>
      </c>
      <c r="AH348" s="710">
        <f t="shared" si="198"/>
        <v>7.0175438596491224</v>
      </c>
      <c r="AI348" s="710">
        <f t="shared" si="199"/>
        <v>7.5471698113207308</v>
      </c>
      <c r="AJ348" s="710">
        <f t="shared" si="200"/>
        <v>6.0000000000000053</v>
      </c>
      <c r="AK348" s="710">
        <f t="shared" si="201"/>
        <v>-21.259842519685058</v>
      </c>
      <c r="AL348" s="710">
        <f t="shared" si="202"/>
        <v>-5.2238805970149187</v>
      </c>
      <c r="AM348" s="710">
        <f t="shared" si="203"/>
        <v>4.6875</v>
      </c>
      <c r="AN348" s="710">
        <f t="shared" si="204"/>
        <v>-59.493670886075954</v>
      </c>
      <c r="AO348" s="710">
        <f t="shared" si="206"/>
        <v>-22.167487684729071</v>
      </c>
      <c r="AP348" s="710">
        <f t="shared" si="205"/>
        <v>25.308641975308642</v>
      </c>
      <c r="AQ348" s="710">
        <f t="shared" si="220"/>
        <v>92.857142857142861</v>
      </c>
      <c r="AR348" s="710">
        <f t="shared" si="221"/>
        <v>18.309859154929597</v>
      </c>
      <c r="AS348" s="710">
        <f t="shared" si="222"/>
        <v>208.69565217391303</v>
      </c>
      <c r="AT348" s="710" t="str">
        <f t="shared" si="208"/>
        <v>n/a</v>
      </c>
      <c r="AU348" s="710" t="str">
        <f t="shared" si="209"/>
        <v>n/a</v>
      </c>
      <c r="AV348" s="710">
        <f t="shared" si="210"/>
        <v>-100</v>
      </c>
      <c r="AW348" s="710">
        <f t="shared" si="211"/>
        <v>26.315789473684205</v>
      </c>
      <c r="AX348" s="710" t="str">
        <f t="shared" si="212"/>
        <v>n/a</v>
      </c>
      <c r="AY348" s="710" t="str">
        <f t="shared" si="213"/>
        <v>n/a</v>
      </c>
      <c r="AZ348" s="710" t="str">
        <f t="shared" si="214"/>
        <v>n/a</v>
      </c>
      <c r="BA348" s="710" t="str">
        <f t="shared" si="215"/>
        <v>n/a</v>
      </c>
      <c r="BB348" s="710" t="str">
        <f t="shared" si="216"/>
        <v>n/a</v>
      </c>
      <c r="BC348" s="710" t="str">
        <f t="shared" si="217"/>
        <v>n/a</v>
      </c>
      <c r="BD348" s="710" t="str">
        <f t="shared" si="207"/>
        <v>n/a</v>
      </c>
      <c r="BE348" s="710">
        <f t="shared" si="223"/>
        <v>12.581602551341856</v>
      </c>
      <c r="BF348" s="175">
        <f t="shared" si="218"/>
        <v>66.366199887668301</v>
      </c>
    </row>
    <row r="349" spans="1:58" ht="11.25" customHeight="1" x14ac:dyDescent="0.25">
      <c r="A349" s="17" t="s">
        <v>1287</v>
      </c>
      <c r="B349" s="17" t="s">
        <v>1288</v>
      </c>
      <c r="C349" s="414">
        <v>6.05</v>
      </c>
      <c r="D349" s="414">
        <v>5.35</v>
      </c>
      <c r="E349" s="414">
        <v>4.7</v>
      </c>
      <c r="F349" s="414">
        <v>3.9</v>
      </c>
      <c r="G349" s="414">
        <v>3.5</v>
      </c>
      <c r="H349" s="414">
        <v>3.1</v>
      </c>
      <c r="I349" s="351">
        <v>2.84</v>
      </c>
      <c r="J349" s="351">
        <v>2.2599999999999998</v>
      </c>
      <c r="K349" s="414">
        <v>2.1</v>
      </c>
      <c r="L349" s="414">
        <v>2.04</v>
      </c>
      <c r="M349" s="414">
        <v>1.9</v>
      </c>
      <c r="N349" s="414">
        <v>1.7</v>
      </c>
      <c r="O349" s="604"/>
      <c r="P349" s="414">
        <v>1.5</v>
      </c>
      <c r="Q349" s="350">
        <v>1.2</v>
      </c>
      <c r="R349" s="604"/>
      <c r="S349" s="357">
        <v>0.8</v>
      </c>
      <c r="T349" s="415">
        <v>0.6</v>
      </c>
      <c r="U349" s="416">
        <v>0.6</v>
      </c>
      <c r="V349" s="420">
        <v>0.54</v>
      </c>
      <c r="W349" s="416">
        <v>0.48</v>
      </c>
      <c r="X349" s="420">
        <v>0.36</v>
      </c>
      <c r="Y349" s="416">
        <v>0</v>
      </c>
      <c r="Z349" s="416">
        <v>0</v>
      </c>
      <c r="AA349" s="416">
        <v>0</v>
      </c>
      <c r="AB349" s="416">
        <v>0</v>
      </c>
      <c r="AC349" s="416">
        <v>0</v>
      </c>
      <c r="AD349" s="416">
        <v>0</v>
      </c>
      <c r="AE349" s="417">
        <f t="shared" si="219"/>
        <v>45.519999999999996</v>
      </c>
      <c r="AF349" s="710">
        <f t="shared" si="196"/>
        <v>13.084112149532711</v>
      </c>
      <c r="AG349" s="710">
        <f t="shared" si="197"/>
        <v>13.829787234042534</v>
      </c>
      <c r="AH349" s="710">
        <f t="shared" si="198"/>
        <v>20.512820512820529</v>
      </c>
      <c r="AI349" s="710">
        <f t="shared" si="199"/>
        <v>11.428571428571432</v>
      </c>
      <c r="AJ349" s="710">
        <f t="shared" si="200"/>
        <v>12.903225806451601</v>
      </c>
      <c r="AK349" s="710">
        <f t="shared" si="201"/>
        <v>9.1549295774647987</v>
      </c>
      <c r="AL349" s="710">
        <f t="shared" si="202"/>
        <v>25.663716814159287</v>
      </c>
      <c r="AM349" s="710">
        <f t="shared" si="203"/>
        <v>7.6190476190476142</v>
      </c>
      <c r="AN349" s="710">
        <f t="shared" si="204"/>
        <v>2.941176470588247</v>
      </c>
      <c r="AO349" s="710">
        <f t="shared" si="206"/>
        <v>7.3684210526315796</v>
      </c>
      <c r="AP349" s="710">
        <f t="shared" si="205"/>
        <v>11.764705882352944</v>
      </c>
      <c r="AQ349" s="710">
        <f t="shared" si="220"/>
        <v>13.33333333333333</v>
      </c>
      <c r="AR349" s="710">
        <f t="shared" si="221"/>
        <v>25</v>
      </c>
      <c r="AS349" s="710">
        <f t="shared" si="222"/>
        <v>49.999999999999979</v>
      </c>
      <c r="AT349" s="710">
        <f t="shared" si="208"/>
        <v>33.33333333333335</v>
      </c>
      <c r="AU349" s="710">
        <f t="shared" si="209"/>
        <v>0</v>
      </c>
      <c r="AV349" s="710">
        <f t="shared" si="210"/>
        <v>11.111111111111093</v>
      </c>
      <c r="AW349" s="710">
        <f t="shared" si="211"/>
        <v>12.500000000000021</v>
      </c>
      <c r="AX349" s="710">
        <f t="shared" si="212"/>
        <v>33.333333333333329</v>
      </c>
      <c r="AY349" s="710" t="str">
        <f t="shared" si="213"/>
        <v>n/a</v>
      </c>
      <c r="AZ349" s="710" t="str">
        <f t="shared" si="214"/>
        <v>n/a</v>
      </c>
      <c r="BA349" s="710" t="str">
        <f t="shared" si="215"/>
        <v>n/a</v>
      </c>
      <c r="BB349" s="710" t="str">
        <f t="shared" si="216"/>
        <v>n/a</v>
      </c>
      <c r="BC349" s="710" t="str">
        <f t="shared" si="217"/>
        <v>n/a</v>
      </c>
      <c r="BD349" s="710" t="str">
        <f t="shared" si="207"/>
        <v>n/a</v>
      </c>
      <c r="BE349" s="710">
        <f t="shared" si="223"/>
        <v>16.572717139935492</v>
      </c>
      <c r="BF349" s="175">
        <f t="shared" si="218"/>
        <v>12.175664259644895</v>
      </c>
    </row>
    <row r="350" spans="1:58" ht="11.25" customHeight="1" x14ac:dyDescent="0.25">
      <c r="A350" s="391" t="s">
        <v>4942</v>
      </c>
      <c r="B350" s="17" t="s">
        <v>4936</v>
      </c>
      <c r="C350" s="414">
        <v>0.8</v>
      </c>
      <c r="D350" s="414">
        <v>0.76</v>
      </c>
      <c r="E350" s="414">
        <v>0.68</v>
      </c>
      <c r="F350" s="414">
        <v>0.56000000000000005</v>
      </c>
      <c r="G350" s="380">
        <v>0.48</v>
      </c>
      <c r="H350" s="414">
        <v>0.48</v>
      </c>
      <c r="I350" s="351">
        <v>0.24</v>
      </c>
      <c r="J350" s="367">
        <v>0</v>
      </c>
      <c r="K350" s="380">
        <v>0</v>
      </c>
      <c r="L350" s="380">
        <v>0</v>
      </c>
      <c r="M350" s="380">
        <v>0</v>
      </c>
      <c r="N350" s="380">
        <v>0</v>
      </c>
      <c r="O350" s="749"/>
      <c r="P350" s="380">
        <v>0</v>
      </c>
      <c r="Q350" s="383">
        <v>0</v>
      </c>
      <c r="R350" s="749"/>
      <c r="S350" s="672">
        <v>0</v>
      </c>
      <c r="T350" s="672">
        <v>0</v>
      </c>
      <c r="U350" s="381">
        <v>0</v>
      </c>
      <c r="V350" s="381">
        <v>0</v>
      </c>
      <c r="W350" s="381">
        <v>0</v>
      </c>
      <c r="X350" s="381">
        <v>0</v>
      </c>
      <c r="Y350" s="381">
        <v>0</v>
      </c>
      <c r="Z350" s="381">
        <v>0</v>
      </c>
      <c r="AA350" s="381">
        <v>0</v>
      </c>
      <c r="AB350" s="381">
        <v>0</v>
      </c>
      <c r="AC350" s="381">
        <v>0</v>
      </c>
      <c r="AD350" s="381">
        <v>0</v>
      </c>
      <c r="AE350" s="417">
        <f t="shared" si="219"/>
        <v>4</v>
      </c>
      <c r="AF350" s="710">
        <f t="shared" si="196"/>
        <v>5.2631578947368363</v>
      </c>
      <c r="AG350" s="710">
        <f t="shared" si="197"/>
        <v>11.764705882352944</v>
      </c>
      <c r="AH350" s="710">
        <f t="shared" si="198"/>
        <v>21.42857142857142</v>
      </c>
      <c r="AI350" s="710">
        <f t="shared" si="199"/>
        <v>16.666666666666675</v>
      </c>
      <c r="AJ350" s="710">
        <f t="shared" si="200"/>
        <v>0</v>
      </c>
      <c r="AK350" s="710">
        <f t="shared" si="201"/>
        <v>100</v>
      </c>
      <c r="AL350" s="710" t="str">
        <f t="shared" si="202"/>
        <v>n/a</v>
      </c>
      <c r="AM350" s="710" t="str">
        <f t="shared" si="203"/>
        <v>n/a</v>
      </c>
      <c r="AN350" s="710" t="str">
        <f t="shared" si="204"/>
        <v>n/a</v>
      </c>
      <c r="AO350" s="710" t="str">
        <f t="shared" si="206"/>
        <v>n/a</v>
      </c>
      <c r="AP350" s="710" t="str">
        <f t="shared" si="205"/>
        <v>n/a</v>
      </c>
      <c r="AQ350" s="710" t="str">
        <f t="shared" si="220"/>
        <v>n/a</v>
      </c>
      <c r="AR350" s="710" t="str">
        <f t="shared" si="221"/>
        <v>n/a</v>
      </c>
      <c r="AS350" s="710" t="str">
        <f t="shared" si="222"/>
        <v>n/a</v>
      </c>
      <c r="AT350" s="710" t="str">
        <f t="shared" si="208"/>
        <v>n/a</v>
      </c>
      <c r="AU350" s="710" t="str">
        <f t="shared" si="209"/>
        <v>n/a</v>
      </c>
      <c r="AV350" s="710" t="str">
        <f t="shared" si="210"/>
        <v>n/a</v>
      </c>
      <c r="AW350" s="710" t="str">
        <f t="shared" si="211"/>
        <v>n/a</v>
      </c>
      <c r="AX350" s="710" t="str">
        <f t="shared" si="212"/>
        <v>n/a</v>
      </c>
      <c r="AY350" s="710" t="str">
        <f t="shared" si="213"/>
        <v>n/a</v>
      </c>
      <c r="AZ350" s="710" t="str">
        <f t="shared" si="214"/>
        <v>n/a</v>
      </c>
      <c r="BA350" s="710" t="str">
        <f t="shared" si="215"/>
        <v>n/a</v>
      </c>
      <c r="BB350" s="710" t="str">
        <f t="shared" si="216"/>
        <v>n/a</v>
      </c>
      <c r="BC350" s="710" t="str">
        <f t="shared" si="217"/>
        <v>n/a</v>
      </c>
      <c r="BD350" s="710" t="str">
        <f t="shared" si="207"/>
        <v>n/a</v>
      </c>
      <c r="BE350" s="710">
        <f t="shared" si="223"/>
        <v>25.853850312054647</v>
      </c>
      <c r="BF350" s="175">
        <f t="shared" si="218"/>
        <v>37.128267212520427</v>
      </c>
    </row>
    <row r="351" spans="1:58" ht="11.25" customHeight="1" x14ac:dyDescent="0.25">
      <c r="A351" s="17" t="s">
        <v>260</v>
      </c>
      <c r="B351" s="17" t="s">
        <v>261</v>
      </c>
      <c r="C351" s="414">
        <v>4.84</v>
      </c>
      <c r="D351" s="414">
        <v>4.7</v>
      </c>
      <c r="E351" s="414">
        <v>4.62</v>
      </c>
      <c r="F351" s="414">
        <v>4.49</v>
      </c>
      <c r="G351" s="414">
        <v>4.24</v>
      </c>
      <c r="H351" s="414">
        <v>4.09</v>
      </c>
      <c r="I351" s="351">
        <v>3.97</v>
      </c>
      <c r="J351" s="351">
        <v>3.83</v>
      </c>
      <c r="K351" s="344">
        <v>3.64</v>
      </c>
      <c r="L351" s="344">
        <v>3.48</v>
      </c>
      <c r="M351" s="344">
        <v>3.2561100000000001</v>
      </c>
      <c r="N351" s="344">
        <v>3.0383752599999996</v>
      </c>
      <c r="O351" s="644"/>
      <c r="P351" s="344">
        <v>2.7987557600000001</v>
      </c>
      <c r="Q351" s="342">
        <v>2.6837384000000002</v>
      </c>
      <c r="R351" s="644"/>
      <c r="S351" s="370">
        <v>2.4728732400000002</v>
      </c>
      <c r="T351" s="370">
        <v>2.2811776399999997</v>
      </c>
      <c r="U351" s="349">
        <v>2.1757450600000001</v>
      </c>
      <c r="V351" s="349">
        <v>1.9936342400000002</v>
      </c>
      <c r="W351" s="349">
        <v>1.8402777600000002</v>
      </c>
      <c r="X351" s="349">
        <v>1.6773365000000002</v>
      </c>
      <c r="Y351" s="349">
        <v>1.47605612</v>
      </c>
      <c r="Z351" s="349">
        <v>1.26519096</v>
      </c>
      <c r="AA351" s="349">
        <v>1.1310040400000001</v>
      </c>
      <c r="AB351" s="349">
        <v>1.0639105799999999</v>
      </c>
      <c r="AC351" s="349">
        <v>1.0255714600000001</v>
      </c>
      <c r="AD351" s="349">
        <v>0.98723234000000004</v>
      </c>
      <c r="AE351" s="417">
        <f t="shared" si="219"/>
        <v>73.06698935999998</v>
      </c>
      <c r="AF351" s="710">
        <f t="shared" si="196"/>
        <v>2.9787234042553123</v>
      </c>
      <c r="AG351" s="710">
        <f t="shared" si="197"/>
        <v>1.7316017316017396</v>
      </c>
      <c r="AH351" s="710">
        <f t="shared" si="198"/>
        <v>2.8953229398663627</v>
      </c>
      <c r="AI351" s="710">
        <f t="shared" si="199"/>
        <v>5.89622641509433</v>
      </c>
      <c r="AJ351" s="710">
        <f t="shared" si="200"/>
        <v>3.6674816625916984</v>
      </c>
      <c r="AK351" s="710">
        <f t="shared" si="201"/>
        <v>3.0226700251889005</v>
      </c>
      <c r="AL351" s="710">
        <f t="shared" si="202"/>
        <v>3.6553524804177506</v>
      </c>
      <c r="AM351" s="710">
        <f t="shared" si="203"/>
        <v>5.2197802197802234</v>
      </c>
      <c r="AN351" s="710">
        <f t="shared" si="204"/>
        <v>4.5977011494252817</v>
      </c>
      <c r="AO351" s="710">
        <f t="shared" si="206"/>
        <v>6.8759962040594536</v>
      </c>
      <c r="AP351" s="710">
        <f t="shared" si="205"/>
        <v>7.1661569545560466</v>
      </c>
      <c r="AQ351" s="710">
        <f t="shared" si="220"/>
        <v>8.5616438356164171</v>
      </c>
      <c r="AR351" s="710">
        <f t="shared" si="221"/>
        <v>4.2857142857142927</v>
      </c>
      <c r="AS351" s="710">
        <f t="shared" si="222"/>
        <v>8.5271317829457303</v>
      </c>
      <c r="AT351" s="710">
        <f t="shared" si="208"/>
        <v>8.4033613445378297</v>
      </c>
      <c r="AU351" s="710">
        <f t="shared" si="209"/>
        <v>4.8458149779735393</v>
      </c>
      <c r="AV351" s="710">
        <f t="shared" si="210"/>
        <v>9.1346153846153744</v>
      </c>
      <c r="AW351" s="710">
        <f t="shared" si="211"/>
        <v>8.333333333333325</v>
      </c>
      <c r="AX351" s="710">
        <f t="shared" si="212"/>
        <v>9.7142857142857189</v>
      </c>
      <c r="AY351" s="710">
        <f t="shared" si="213"/>
        <v>13.636363636363647</v>
      </c>
      <c r="AZ351" s="710">
        <f t="shared" si="214"/>
        <v>16.666666666666675</v>
      </c>
      <c r="BA351" s="710">
        <f t="shared" si="215"/>
        <v>11.864406779661007</v>
      </c>
      <c r="BB351" s="710">
        <f t="shared" si="216"/>
        <v>6.3063063063063307</v>
      </c>
      <c r="BC351" s="710">
        <f t="shared" si="217"/>
        <v>3.738317757009324</v>
      </c>
      <c r="BD351" s="710">
        <f t="shared" si="207"/>
        <v>3.8834951456310662</v>
      </c>
      <c r="BE351" s="710">
        <f t="shared" si="223"/>
        <v>6.624338805499896</v>
      </c>
      <c r="BF351" s="175">
        <f t="shared" si="218"/>
        <v>3.6514295549662674</v>
      </c>
    </row>
    <row r="352" spans="1:58" ht="11.25" customHeight="1" x14ac:dyDescent="0.25">
      <c r="A352" s="707" t="s">
        <v>4692</v>
      </c>
      <c r="B352" s="28" t="s">
        <v>2302</v>
      </c>
      <c r="C352" s="414">
        <v>1.145</v>
      </c>
      <c r="D352" s="414">
        <v>1.125</v>
      </c>
      <c r="E352" s="414">
        <v>1.1025</v>
      </c>
      <c r="F352" s="414">
        <v>1.0725</v>
      </c>
      <c r="G352" s="414">
        <v>1.0375000000000001</v>
      </c>
      <c r="H352" s="414">
        <v>0.95</v>
      </c>
      <c r="I352" s="351">
        <v>0.72500000000000009</v>
      </c>
      <c r="J352" s="387">
        <v>0.5</v>
      </c>
      <c r="K352" s="380">
        <v>0.5</v>
      </c>
      <c r="L352" s="414">
        <v>1.93</v>
      </c>
      <c r="M352" s="414">
        <v>1.7</v>
      </c>
      <c r="N352" s="414">
        <v>1.56</v>
      </c>
      <c r="O352" s="351"/>
      <c r="P352" s="414">
        <v>1.34</v>
      </c>
      <c r="Q352" s="350">
        <v>0.74</v>
      </c>
      <c r="R352" s="351"/>
      <c r="S352" s="672">
        <v>0</v>
      </c>
      <c r="T352" s="672">
        <v>0</v>
      </c>
      <c r="U352" s="381">
        <v>0</v>
      </c>
      <c r="V352" s="381">
        <v>0</v>
      </c>
      <c r="W352" s="381">
        <v>0</v>
      </c>
      <c r="X352" s="381">
        <v>0</v>
      </c>
      <c r="Y352" s="381">
        <v>0</v>
      </c>
      <c r="Z352" s="381">
        <v>0</v>
      </c>
      <c r="AA352" s="381">
        <v>0</v>
      </c>
      <c r="AB352" s="381">
        <v>0</v>
      </c>
      <c r="AC352" s="381">
        <v>0</v>
      </c>
      <c r="AD352" s="381">
        <v>0</v>
      </c>
      <c r="AE352" s="417">
        <f t="shared" si="219"/>
        <v>15.4275</v>
      </c>
      <c r="AF352" s="710">
        <f t="shared" si="196"/>
        <v>1.7777777777777892</v>
      </c>
      <c r="AG352" s="710">
        <f t="shared" si="197"/>
        <v>2.0408163265306145</v>
      </c>
      <c r="AH352" s="710">
        <f t="shared" si="198"/>
        <v>2.7972027972027913</v>
      </c>
      <c r="AI352" s="710">
        <f t="shared" si="199"/>
        <v>3.3734939759036076</v>
      </c>
      <c r="AJ352" s="710">
        <f t="shared" si="200"/>
        <v>9.2105263157894903</v>
      </c>
      <c r="AK352" s="710">
        <f t="shared" si="201"/>
        <v>31.034482758620662</v>
      </c>
      <c r="AL352" s="710">
        <f t="shared" si="202"/>
        <v>45.000000000000014</v>
      </c>
      <c r="AM352" s="710">
        <f t="shared" si="203"/>
        <v>0</v>
      </c>
      <c r="AN352" s="710">
        <f t="shared" si="204"/>
        <v>-74.093264248704656</v>
      </c>
      <c r="AO352" s="710">
        <f t="shared" si="206"/>
        <v>13.529411764705879</v>
      </c>
      <c r="AP352" s="710">
        <f t="shared" si="205"/>
        <v>8.9743589743589638</v>
      </c>
      <c r="AQ352" s="710">
        <f t="shared" si="220"/>
        <v>16.417910447761198</v>
      </c>
      <c r="AR352" s="710">
        <f t="shared" si="221"/>
        <v>81.081081081081095</v>
      </c>
      <c r="AS352" s="710" t="str">
        <f t="shared" si="222"/>
        <v>n/a</v>
      </c>
      <c r="AT352" s="710" t="str">
        <f t="shared" si="208"/>
        <v>n/a</v>
      </c>
      <c r="AU352" s="710" t="str">
        <f t="shared" si="209"/>
        <v>n/a</v>
      </c>
      <c r="AV352" s="710" t="str">
        <f t="shared" si="210"/>
        <v>n/a</v>
      </c>
      <c r="AW352" s="710" t="str">
        <f t="shared" si="211"/>
        <v>n/a</v>
      </c>
      <c r="AX352" s="710" t="str">
        <f t="shared" si="212"/>
        <v>n/a</v>
      </c>
      <c r="AY352" s="710" t="str">
        <f t="shared" si="213"/>
        <v>n/a</v>
      </c>
      <c r="AZ352" s="710" t="str">
        <f t="shared" si="214"/>
        <v>n/a</v>
      </c>
      <c r="BA352" s="710" t="str">
        <f t="shared" si="215"/>
        <v>n/a</v>
      </c>
      <c r="BB352" s="710" t="str">
        <f t="shared" si="216"/>
        <v>n/a</v>
      </c>
      <c r="BC352" s="710" t="str">
        <f t="shared" si="217"/>
        <v>n/a</v>
      </c>
      <c r="BD352" s="710" t="str">
        <f t="shared" si="207"/>
        <v>n/a</v>
      </c>
      <c r="BE352" s="710">
        <f t="shared" si="223"/>
        <v>10.857215228540571</v>
      </c>
      <c r="BF352" s="175">
        <f t="shared" si="218"/>
        <v>34.35617357676221</v>
      </c>
    </row>
    <row r="353" spans="1:58" ht="11.25" customHeight="1" x14ac:dyDescent="0.25">
      <c r="A353" s="391" t="s">
        <v>3842</v>
      </c>
      <c r="B353" s="17" t="s">
        <v>3837</v>
      </c>
      <c r="C353" s="414">
        <v>0.6</v>
      </c>
      <c r="D353" s="414">
        <v>0.56000000000000005</v>
      </c>
      <c r="E353" s="414">
        <v>0.52</v>
      </c>
      <c r="F353" s="414">
        <v>0.44</v>
      </c>
      <c r="G353" s="414">
        <v>0.36</v>
      </c>
      <c r="H353" s="414">
        <v>0.32</v>
      </c>
      <c r="I353" s="351">
        <v>0.28000000000000003</v>
      </c>
      <c r="J353" s="347">
        <v>0.24</v>
      </c>
      <c r="K353" s="414">
        <v>0.1</v>
      </c>
      <c r="L353" s="380">
        <v>0</v>
      </c>
      <c r="M353" s="352">
        <v>0</v>
      </c>
      <c r="N353" s="380">
        <v>0</v>
      </c>
      <c r="O353" s="351"/>
      <c r="P353" s="380">
        <v>0</v>
      </c>
      <c r="Q353" s="383">
        <v>0</v>
      </c>
      <c r="R353" s="367"/>
      <c r="S353" s="672">
        <v>0</v>
      </c>
      <c r="T353" s="672">
        <v>0</v>
      </c>
      <c r="U353" s="416">
        <v>0</v>
      </c>
      <c r="V353" s="416">
        <v>0</v>
      </c>
      <c r="W353" s="416">
        <v>0</v>
      </c>
      <c r="X353" s="381">
        <v>0</v>
      </c>
      <c r="Y353" s="381">
        <v>0</v>
      </c>
      <c r="Z353" s="416">
        <v>0</v>
      </c>
      <c r="AA353" s="381">
        <v>0</v>
      </c>
      <c r="AB353" s="381">
        <v>0</v>
      </c>
      <c r="AC353" s="416">
        <v>0</v>
      </c>
      <c r="AD353" s="416">
        <v>0</v>
      </c>
      <c r="AE353" s="417">
        <f t="shared" si="219"/>
        <v>3.4200000000000004</v>
      </c>
      <c r="AF353" s="710">
        <f t="shared" si="196"/>
        <v>7.1428571428571397</v>
      </c>
      <c r="AG353" s="710">
        <f t="shared" si="197"/>
        <v>7.6923076923077094</v>
      </c>
      <c r="AH353" s="710">
        <f t="shared" si="198"/>
        <v>18.181818181818187</v>
      </c>
      <c r="AI353" s="710">
        <f t="shared" si="199"/>
        <v>22.222222222222232</v>
      </c>
      <c r="AJ353" s="710">
        <f t="shared" si="200"/>
        <v>12.5</v>
      </c>
      <c r="AK353" s="710">
        <f t="shared" si="201"/>
        <v>14.285714285714279</v>
      </c>
      <c r="AL353" s="710">
        <f t="shared" si="202"/>
        <v>16.666666666666675</v>
      </c>
      <c r="AM353" s="710">
        <f t="shared" si="203"/>
        <v>140</v>
      </c>
      <c r="AN353" s="710" t="str">
        <f t="shared" si="204"/>
        <v>n/a</v>
      </c>
      <c r="AO353" s="710" t="str">
        <f t="shared" si="206"/>
        <v>n/a</v>
      </c>
      <c r="AP353" s="710" t="str">
        <f t="shared" si="205"/>
        <v>n/a</v>
      </c>
      <c r="AQ353" s="710" t="str">
        <f t="shared" si="220"/>
        <v>n/a</v>
      </c>
      <c r="AR353" s="710" t="str">
        <f t="shared" si="221"/>
        <v>n/a</v>
      </c>
      <c r="AS353" s="710" t="str">
        <f t="shared" si="222"/>
        <v>n/a</v>
      </c>
      <c r="AT353" s="710" t="str">
        <f t="shared" si="208"/>
        <v>n/a</v>
      </c>
      <c r="AU353" s="710" t="str">
        <f t="shared" si="209"/>
        <v>n/a</v>
      </c>
      <c r="AV353" s="710" t="str">
        <f t="shared" si="210"/>
        <v>n/a</v>
      </c>
      <c r="AW353" s="710" t="str">
        <f t="shared" si="211"/>
        <v>n/a</v>
      </c>
      <c r="AX353" s="710" t="str">
        <f t="shared" si="212"/>
        <v>n/a</v>
      </c>
      <c r="AY353" s="710" t="str">
        <f t="shared" si="213"/>
        <v>n/a</v>
      </c>
      <c r="AZ353" s="710" t="str">
        <f t="shared" si="214"/>
        <v>n/a</v>
      </c>
      <c r="BA353" s="710" t="str">
        <f t="shared" si="215"/>
        <v>n/a</v>
      </c>
      <c r="BB353" s="710" t="str">
        <f t="shared" si="216"/>
        <v>n/a</v>
      </c>
      <c r="BC353" s="710" t="str">
        <f t="shared" si="217"/>
        <v>n/a</v>
      </c>
      <c r="BD353" s="710" t="str">
        <f t="shared" si="207"/>
        <v>n/a</v>
      </c>
      <c r="BE353" s="710">
        <f t="shared" si="223"/>
        <v>29.836448273948278</v>
      </c>
      <c r="BF353" s="175">
        <f t="shared" si="218"/>
        <v>44.802738953719327</v>
      </c>
    </row>
    <row r="354" spans="1:58" ht="11.25" customHeight="1" x14ac:dyDescent="0.25">
      <c r="A354" s="707" t="s">
        <v>4874</v>
      </c>
      <c r="B354" s="28" t="s">
        <v>2306</v>
      </c>
      <c r="C354" s="414">
        <v>0.64</v>
      </c>
      <c r="D354" s="414">
        <v>0.56000000000000005</v>
      </c>
      <c r="E354" s="414">
        <v>0.48</v>
      </c>
      <c r="F354" s="414">
        <v>0.38000000000000006</v>
      </c>
      <c r="G354" s="414">
        <v>0.32</v>
      </c>
      <c r="H354" s="380">
        <v>0.24</v>
      </c>
      <c r="I354" s="367">
        <v>0.24</v>
      </c>
      <c r="J354" s="367">
        <v>0.24</v>
      </c>
      <c r="K354" s="378">
        <v>0.24</v>
      </c>
      <c r="L354" s="378">
        <v>0.24</v>
      </c>
      <c r="M354" s="359">
        <v>0.3</v>
      </c>
      <c r="N354" s="378">
        <v>0.24</v>
      </c>
      <c r="O354" s="755"/>
      <c r="P354" s="378">
        <v>0.24</v>
      </c>
      <c r="Q354" s="355">
        <v>0.24</v>
      </c>
      <c r="R354" s="16"/>
      <c r="S354" s="784">
        <v>0.22999999999999998</v>
      </c>
      <c r="T354" s="784">
        <v>0.19000000000000003</v>
      </c>
      <c r="U354" s="361">
        <v>0.15</v>
      </c>
      <c r="V354" s="361">
        <v>0.11</v>
      </c>
      <c r="W354" s="361">
        <v>0.08</v>
      </c>
      <c r="X354" s="379">
        <v>5.9999999999999991E-2</v>
      </c>
      <c r="Y354" s="361">
        <v>1.3333333333333331E-2</v>
      </c>
      <c r="Z354" s="379">
        <v>0</v>
      </c>
      <c r="AA354" s="379">
        <v>0</v>
      </c>
      <c r="AB354" s="379">
        <v>0</v>
      </c>
      <c r="AC354" s="379">
        <v>0</v>
      </c>
      <c r="AD354" s="379">
        <v>0</v>
      </c>
      <c r="AE354" s="417">
        <f t="shared" si="219"/>
        <v>5.4333333333333362</v>
      </c>
      <c r="AF354" s="710">
        <f t="shared" si="196"/>
        <v>14.285714285714279</v>
      </c>
      <c r="AG354" s="710">
        <f t="shared" si="197"/>
        <v>16.666666666666675</v>
      </c>
      <c r="AH354" s="710">
        <f t="shared" si="198"/>
        <v>26.31578947368418</v>
      </c>
      <c r="AI354" s="710">
        <f t="shared" si="199"/>
        <v>18.750000000000021</v>
      </c>
      <c r="AJ354" s="710">
        <f t="shared" si="200"/>
        <v>33.33333333333335</v>
      </c>
      <c r="AK354" s="710">
        <f t="shared" si="201"/>
        <v>0</v>
      </c>
      <c r="AL354" s="710">
        <f t="shared" si="202"/>
        <v>0</v>
      </c>
      <c r="AM354" s="710">
        <f t="shared" si="203"/>
        <v>0</v>
      </c>
      <c r="AN354" s="710">
        <f t="shared" si="204"/>
        <v>0</v>
      </c>
      <c r="AO354" s="710">
        <f t="shared" si="206"/>
        <v>-19.999999999999996</v>
      </c>
      <c r="AP354" s="710">
        <f t="shared" si="205"/>
        <v>25</v>
      </c>
      <c r="AQ354" s="710">
        <f t="shared" si="220"/>
        <v>0</v>
      </c>
      <c r="AR354" s="710">
        <f t="shared" si="221"/>
        <v>0</v>
      </c>
      <c r="AS354" s="710">
        <f t="shared" si="222"/>
        <v>4.3478260869565188</v>
      </c>
      <c r="AT354" s="710">
        <f t="shared" si="208"/>
        <v>21.052631578947345</v>
      </c>
      <c r="AU354" s="710">
        <f t="shared" si="209"/>
        <v>26.666666666666682</v>
      </c>
      <c r="AV354" s="710">
        <f t="shared" si="210"/>
        <v>36.363636363636353</v>
      </c>
      <c r="AW354" s="710">
        <f t="shared" si="211"/>
        <v>37.5</v>
      </c>
      <c r="AX354" s="710">
        <f t="shared" si="212"/>
        <v>33.33333333333335</v>
      </c>
      <c r="AY354" s="710">
        <f t="shared" si="213"/>
        <v>350</v>
      </c>
      <c r="AZ354" s="710" t="str">
        <f t="shared" si="214"/>
        <v>n/a</v>
      </c>
      <c r="BA354" s="710" t="str">
        <f t="shared" si="215"/>
        <v>n/a</v>
      </c>
      <c r="BB354" s="710" t="str">
        <f t="shared" si="216"/>
        <v>n/a</v>
      </c>
      <c r="BC354" s="710" t="str">
        <f t="shared" si="217"/>
        <v>n/a</v>
      </c>
      <c r="BD354" s="710" t="str">
        <f t="shared" si="207"/>
        <v>n/a</v>
      </c>
      <c r="BE354" s="710">
        <f t="shared" si="223"/>
        <v>31.180779889446939</v>
      </c>
      <c r="BF354" s="175">
        <f t="shared" si="218"/>
        <v>76.684636582074774</v>
      </c>
    </row>
    <row r="355" spans="1:58" ht="11.25" customHeight="1" x14ac:dyDescent="0.25">
      <c r="A355" s="17" t="s">
        <v>185</v>
      </c>
      <c r="B355" s="17" t="s">
        <v>186</v>
      </c>
      <c r="C355" s="414">
        <v>1.94</v>
      </c>
      <c r="D355" s="414">
        <v>1.84</v>
      </c>
      <c r="E355" s="414">
        <v>1.76</v>
      </c>
      <c r="F355" s="414">
        <v>1.68</v>
      </c>
      <c r="G355" s="414">
        <v>1.64</v>
      </c>
      <c r="H355" s="414">
        <v>1.6</v>
      </c>
      <c r="I355" s="351">
        <v>1.56</v>
      </c>
      <c r="J355" s="419">
        <v>1.48</v>
      </c>
      <c r="K355" s="414">
        <v>1.4</v>
      </c>
      <c r="L355" s="414">
        <v>1.32</v>
      </c>
      <c r="M355" s="414">
        <v>1.22</v>
      </c>
      <c r="N355" s="414">
        <v>1.1200000000000001</v>
      </c>
      <c r="O355" s="604"/>
      <c r="P355" s="414">
        <v>1.02</v>
      </c>
      <c r="Q355" s="350">
        <v>0.94</v>
      </c>
      <c r="R355" s="604"/>
      <c r="S355" s="357">
        <v>0.88</v>
      </c>
      <c r="T355" s="357">
        <v>0.82</v>
      </c>
      <c r="U355" s="420">
        <v>0.76</v>
      </c>
      <c r="V355" s="420">
        <v>0.68</v>
      </c>
      <c r="W355" s="420">
        <v>0.62</v>
      </c>
      <c r="X355" s="420">
        <v>0.56000000000000005</v>
      </c>
      <c r="Y355" s="420">
        <v>0.5</v>
      </c>
      <c r="Z355" s="420">
        <v>0.44</v>
      </c>
      <c r="AA355" s="420">
        <v>0.4</v>
      </c>
      <c r="AB355" s="420">
        <v>0.36</v>
      </c>
      <c r="AC355" s="420">
        <v>0.34</v>
      </c>
      <c r="AD355" s="420">
        <v>0.32</v>
      </c>
      <c r="AE355" s="417">
        <f t="shared" si="219"/>
        <v>27.2</v>
      </c>
      <c r="AF355" s="710">
        <f t="shared" si="196"/>
        <v>5.4347826086956541</v>
      </c>
      <c r="AG355" s="710">
        <f t="shared" si="197"/>
        <v>4.5454545454545414</v>
      </c>
      <c r="AH355" s="710">
        <f t="shared" si="198"/>
        <v>4.7619047619047672</v>
      </c>
      <c r="AI355" s="710">
        <f t="shared" si="199"/>
        <v>2.4390243902439046</v>
      </c>
      <c r="AJ355" s="710">
        <f t="shared" si="200"/>
        <v>2.4999999999999911</v>
      </c>
      <c r="AK355" s="710">
        <f t="shared" si="201"/>
        <v>2.5641025641025772</v>
      </c>
      <c r="AL355" s="710">
        <f t="shared" si="202"/>
        <v>5.4054054054054168</v>
      </c>
      <c r="AM355" s="710">
        <f t="shared" si="203"/>
        <v>5.7142857142857162</v>
      </c>
      <c r="AN355" s="710">
        <f t="shared" si="204"/>
        <v>6.0606060606060552</v>
      </c>
      <c r="AO355" s="710">
        <f t="shared" si="206"/>
        <v>8.196721311475418</v>
      </c>
      <c r="AP355" s="710">
        <f t="shared" si="205"/>
        <v>8.9285714285714199</v>
      </c>
      <c r="AQ355" s="710">
        <f t="shared" si="220"/>
        <v>9.8039215686274606</v>
      </c>
      <c r="AR355" s="710">
        <f t="shared" si="221"/>
        <v>8.5106382978723527</v>
      </c>
      <c r="AS355" s="710">
        <f t="shared" si="222"/>
        <v>6.8181818181818121</v>
      </c>
      <c r="AT355" s="710">
        <f t="shared" si="208"/>
        <v>7.3170731707317138</v>
      </c>
      <c r="AU355" s="710">
        <f t="shared" si="209"/>
        <v>7.8947368421052655</v>
      </c>
      <c r="AV355" s="710">
        <f t="shared" si="210"/>
        <v>11.764705882352944</v>
      </c>
      <c r="AW355" s="710">
        <f t="shared" si="211"/>
        <v>9.6774193548387224</v>
      </c>
      <c r="AX355" s="710">
        <f t="shared" si="212"/>
        <v>10.714285714285698</v>
      </c>
      <c r="AY355" s="710">
        <f t="shared" si="213"/>
        <v>12.000000000000011</v>
      </c>
      <c r="AZ355" s="710">
        <f t="shared" si="214"/>
        <v>13.636363636363647</v>
      </c>
      <c r="BA355" s="710">
        <f t="shared" si="215"/>
        <v>9.9999999999999858</v>
      </c>
      <c r="BB355" s="710">
        <f t="shared" si="216"/>
        <v>11.111111111111116</v>
      </c>
      <c r="BC355" s="710">
        <f t="shared" si="217"/>
        <v>5.8823529411764497</v>
      </c>
      <c r="BD355" s="710">
        <f t="shared" si="207"/>
        <v>6.25</v>
      </c>
      <c r="BE355" s="710">
        <f t="shared" si="223"/>
        <v>7.5172659651357048</v>
      </c>
      <c r="BF355" s="175">
        <f t="shared" si="218"/>
        <v>3.0906673617381597</v>
      </c>
    </row>
    <row r="356" spans="1:58" ht="11.25" customHeight="1" x14ac:dyDescent="0.25">
      <c r="A356" s="92" t="s">
        <v>619</v>
      </c>
      <c r="B356" s="48" t="s">
        <v>620</v>
      </c>
      <c r="C356" s="414">
        <v>1.22</v>
      </c>
      <c r="D356" s="414">
        <v>1.1000000000000001</v>
      </c>
      <c r="E356" s="414">
        <v>0.94</v>
      </c>
      <c r="F356" s="414">
        <v>0.78</v>
      </c>
      <c r="G356" s="414">
        <v>0.68</v>
      </c>
      <c r="H356" s="414">
        <v>0.6</v>
      </c>
      <c r="I356" s="351">
        <v>0.53</v>
      </c>
      <c r="J356" s="347">
        <v>0.49</v>
      </c>
      <c r="K356" s="414">
        <v>0.45</v>
      </c>
      <c r="L356" s="414">
        <v>0.39500000000000002</v>
      </c>
      <c r="M356" s="414">
        <v>0.34</v>
      </c>
      <c r="N356" s="414">
        <v>0.3075</v>
      </c>
      <c r="O356" s="604"/>
      <c r="P356" s="414">
        <v>0.2475</v>
      </c>
      <c r="Q356" s="350">
        <v>0.215</v>
      </c>
      <c r="R356" s="604"/>
      <c r="S356" s="357">
        <v>0.19500000000000001</v>
      </c>
      <c r="T356" s="357">
        <v>0.1825</v>
      </c>
      <c r="U356" s="420">
        <v>0.17249999999999999</v>
      </c>
      <c r="V356" s="420">
        <v>0.14499999999999999</v>
      </c>
      <c r="W356" s="420">
        <v>9.7500000000000003E-2</v>
      </c>
      <c r="X356" s="416">
        <v>0</v>
      </c>
      <c r="Y356" s="416">
        <v>0</v>
      </c>
      <c r="Z356" s="416">
        <v>0</v>
      </c>
      <c r="AA356" s="416">
        <v>0</v>
      </c>
      <c r="AB356" s="416">
        <v>0</v>
      </c>
      <c r="AC356" s="416">
        <v>0</v>
      </c>
      <c r="AD356" s="416">
        <v>0</v>
      </c>
      <c r="AE356" s="417">
        <f t="shared" si="219"/>
        <v>9.0874999999999986</v>
      </c>
      <c r="AF356" s="710">
        <f t="shared" si="196"/>
        <v>10.909090909090891</v>
      </c>
      <c r="AG356" s="710">
        <f t="shared" si="197"/>
        <v>17.021276595744705</v>
      </c>
      <c r="AH356" s="710">
        <f t="shared" si="198"/>
        <v>20.512820512820507</v>
      </c>
      <c r="AI356" s="710">
        <f t="shared" si="199"/>
        <v>14.705882352941169</v>
      </c>
      <c r="AJ356" s="710">
        <f t="shared" si="200"/>
        <v>13.333333333333353</v>
      </c>
      <c r="AK356" s="710">
        <f t="shared" si="201"/>
        <v>13.207547169811317</v>
      </c>
      <c r="AL356" s="710">
        <f t="shared" si="202"/>
        <v>8.163265306122458</v>
      </c>
      <c r="AM356" s="710">
        <f t="shared" si="203"/>
        <v>8.8888888888888786</v>
      </c>
      <c r="AN356" s="710">
        <f t="shared" si="204"/>
        <v>13.924050632911399</v>
      </c>
      <c r="AO356" s="710">
        <f t="shared" si="206"/>
        <v>16.176470588235283</v>
      </c>
      <c r="AP356" s="710">
        <f t="shared" si="205"/>
        <v>10.569105691056912</v>
      </c>
      <c r="AQ356" s="710">
        <f t="shared" si="220"/>
        <v>24.242424242424242</v>
      </c>
      <c r="AR356" s="710">
        <f t="shared" si="221"/>
        <v>15.116279069767447</v>
      </c>
      <c r="AS356" s="710">
        <f t="shared" si="222"/>
        <v>10.256410256410241</v>
      </c>
      <c r="AT356" s="710">
        <f t="shared" si="208"/>
        <v>6.8493150684931559</v>
      </c>
      <c r="AU356" s="710">
        <f t="shared" si="209"/>
        <v>5.7971014492753659</v>
      </c>
      <c r="AV356" s="710">
        <f t="shared" si="210"/>
        <v>18.965517241379317</v>
      </c>
      <c r="AW356" s="710">
        <f t="shared" si="211"/>
        <v>48.717948717948701</v>
      </c>
      <c r="AX356" s="710" t="str">
        <f t="shared" si="212"/>
        <v>n/a</v>
      </c>
      <c r="AY356" s="710" t="str">
        <f t="shared" si="213"/>
        <v>n/a</v>
      </c>
      <c r="AZ356" s="710" t="str">
        <f t="shared" si="214"/>
        <v>n/a</v>
      </c>
      <c r="BA356" s="710" t="str">
        <f t="shared" si="215"/>
        <v>n/a</v>
      </c>
      <c r="BB356" s="710" t="str">
        <f t="shared" si="216"/>
        <v>n/a</v>
      </c>
      <c r="BC356" s="710" t="str">
        <f t="shared" si="217"/>
        <v>n/a</v>
      </c>
      <c r="BD356" s="710" t="str">
        <f t="shared" si="207"/>
        <v>n/a</v>
      </c>
      <c r="BE356" s="710">
        <f t="shared" si="223"/>
        <v>15.408707112591962</v>
      </c>
      <c r="BF356" s="175">
        <f t="shared" si="218"/>
        <v>9.6168781584596452</v>
      </c>
    </row>
    <row r="357" spans="1:58" ht="11.25" customHeight="1" x14ac:dyDescent="0.25">
      <c r="A357" s="707" t="s">
        <v>1285</v>
      </c>
      <c r="B357" s="28" t="s">
        <v>1286</v>
      </c>
      <c r="C357" s="414">
        <v>1.01</v>
      </c>
      <c r="D357" s="414">
        <v>0.96</v>
      </c>
      <c r="E357" s="414">
        <v>0.82000000000000006</v>
      </c>
      <c r="F357" s="414">
        <v>0.68</v>
      </c>
      <c r="G357" s="380">
        <v>0.44950000000000001</v>
      </c>
      <c r="H357" s="414">
        <v>1.3646799999999999</v>
      </c>
      <c r="I357" s="351">
        <v>1.27</v>
      </c>
      <c r="J357" s="351">
        <v>1.21</v>
      </c>
      <c r="K357" s="359">
        <v>1.135</v>
      </c>
      <c r="L357" s="359">
        <v>1.0775000000000001</v>
      </c>
      <c r="M357" s="359">
        <v>1.02</v>
      </c>
      <c r="N357" s="378">
        <v>0.96</v>
      </c>
      <c r="O357" s="755"/>
      <c r="P357" s="378">
        <v>0.96</v>
      </c>
      <c r="Q357" s="360">
        <v>0.96</v>
      </c>
      <c r="R357" s="16"/>
      <c r="S357" s="713">
        <v>0.96</v>
      </c>
      <c r="T357" s="713">
        <v>1.9099999999999997</v>
      </c>
      <c r="U357" s="361">
        <v>3.28</v>
      </c>
      <c r="V357" s="361">
        <v>3.16</v>
      </c>
      <c r="W357" s="361">
        <v>3.0300000000000002</v>
      </c>
      <c r="X357" s="361">
        <v>2.25</v>
      </c>
      <c r="Y357" s="361">
        <v>1.125</v>
      </c>
      <c r="Z357" s="379">
        <v>0</v>
      </c>
      <c r="AA357" s="379">
        <v>0</v>
      </c>
      <c r="AB357" s="379">
        <v>0</v>
      </c>
      <c r="AC357" s="379">
        <v>0</v>
      </c>
      <c r="AD357" s="379">
        <v>0</v>
      </c>
      <c r="AE357" s="417">
        <f t="shared" si="219"/>
        <v>29.591680000000007</v>
      </c>
      <c r="AF357" s="710">
        <f t="shared" si="196"/>
        <v>5.2083333333333481</v>
      </c>
      <c r="AG357" s="710">
        <f t="shared" si="197"/>
        <v>17.073170731707311</v>
      </c>
      <c r="AH357" s="710">
        <f t="shared" si="198"/>
        <v>20.588235294117641</v>
      </c>
      <c r="AI357" s="710">
        <f t="shared" si="199"/>
        <v>51.279199110122377</v>
      </c>
      <c r="AJ357" s="710">
        <f t="shared" si="200"/>
        <v>-67.061875311428309</v>
      </c>
      <c r="AK357" s="710">
        <f t="shared" si="201"/>
        <v>7.455118110236203</v>
      </c>
      <c r="AL357" s="710">
        <f t="shared" si="202"/>
        <v>4.9586776859504189</v>
      </c>
      <c r="AM357" s="710">
        <f t="shared" si="203"/>
        <v>6.6079295154185091</v>
      </c>
      <c r="AN357" s="710">
        <f t="shared" si="204"/>
        <v>5.3364269141531251</v>
      </c>
      <c r="AO357" s="710">
        <f t="shared" si="206"/>
        <v>5.6372549019607865</v>
      </c>
      <c r="AP357" s="710">
        <f t="shared" si="205"/>
        <v>6.25</v>
      </c>
      <c r="AQ357" s="710">
        <f t="shared" si="220"/>
        <v>0</v>
      </c>
      <c r="AR357" s="710">
        <f t="shared" si="221"/>
        <v>0</v>
      </c>
      <c r="AS357" s="710">
        <f t="shared" si="222"/>
        <v>0</v>
      </c>
      <c r="AT357" s="710">
        <f t="shared" si="208"/>
        <v>-49.738219895287948</v>
      </c>
      <c r="AU357" s="710">
        <f t="shared" si="209"/>
        <v>-41.768292682926834</v>
      </c>
      <c r="AV357" s="710">
        <f t="shared" si="210"/>
        <v>3.7974683544303778</v>
      </c>
      <c r="AW357" s="710">
        <f t="shared" si="211"/>
        <v>4.2904290429042868</v>
      </c>
      <c r="AX357" s="710">
        <f t="shared" si="212"/>
        <v>34.666666666666671</v>
      </c>
      <c r="AY357" s="710">
        <f t="shared" si="213"/>
        <v>100</v>
      </c>
      <c r="AZ357" s="710" t="str">
        <f t="shared" si="214"/>
        <v>n/a</v>
      </c>
      <c r="BA357" s="710" t="str">
        <f t="shared" si="215"/>
        <v>n/a</v>
      </c>
      <c r="BB357" s="710" t="str">
        <f t="shared" si="216"/>
        <v>n/a</v>
      </c>
      <c r="BC357" s="710" t="str">
        <f t="shared" si="217"/>
        <v>n/a</v>
      </c>
      <c r="BD357" s="710" t="str">
        <f t="shared" si="207"/>
        <v>n/a</v>
      </c>
      <c r="BE357" s="710">
        <f t="shared" si="223"/>
        <v>5.7290260885678981</v>
      </c>
      <c r="BF357" s="175">
        <f t="shared" si="218"/>
        <v>34.70867450020706</v>
      </c>
    </row>
    <row r="358" spans="1:58" ht="11.25" customHeight="1" x14ac:dyDescent="0.25">
      <c r="A358" s="57" t="s">
        <v>706</v>
      </c>
      <c r="B358" s="28" t="s">
        <v>707</v>
      </c>
      <c r="C358" s="414">
        <v>1.85</v>
      </c>
      <c r="D358" s="414">
        <v>1.76</v>
      </c>
      <c r="E358" s="414">
        <v>1.68</v>
      </c>
      <c r="F358" s="414">
        <v>1.6</v>
      </c>
      <c r="G358" s="414">
        <v>1.55</v>
      </c>
      <c r="H358" s="414">
        <v>1.51</v>
      </c>
      <c r="I358" s="351">
        <v>1.45</v>
      </c>
      <c r="J358" s="356">
        <v>1.4</v>
      </c>
      <c r="K358" s="414">
        <v>1.33</v>
      </c>
      <c r="L358" s="414">
        <v>1.24</v>
      </c>
      <c r="M358" s="414">
        <v>1.1000000000000001</v>
      </c>
      <c r="N358" s="414">
        <v>0.99</v>
      </c>
      <c r="O358" s="604"/>
      <c r="P358" s="414">
        <v>0.97</v>
      </c>
      <c r="Q358" s="350">
        <v>0.95</v>
      </c>
      <c r="R358" s="604"/>
      <c r="S358" s="357">
        <v>0.93</v>
      </c>
      <c r="T358" s="415">
        <v>0.92</v>
      </c>
      <c r="U358" s="420">
        <v>0.90500000000000003</v>
      </c>
      <c r="V358" s="416">
        <v>0.86</v>
      </c>
      <c r="W358" s="416">
        <v>0.86</v>
      </c>
      <c r="X358" s="416">
        <v>0.86</v>
      </c>
      <c r="Y358" s="420">
        <v>0.85499999999999998</v>
      </c>
      <c r="Z358" s="416">
        <v>0.84</v>
      </c>
      <c r="AA358" s="420">
        <v>0.83499999999999996</v>
      </c>
      <c r="AB358" s="416">
        <v>0.82</v>
      </c>
      <c r="AC358" s="420">
        <v>0.79</v>
      </c>
      <c r="AD358" s="420">
        <v>0.76500000000000001</v>
      </c>
      <c r="AE358" s="417">
        <f t="shared" si="219"/>
        <v>29.62</v>
      </c>
      <c r="AF358" s="710">
        <f t="shared" si="196"/>
        <v>5.1136363636363757</v>
      </c>
      <c r="AG358" s="710">
        <f t="shared" si="197"/>
        <v>4.7619047619047672</v>
      </c>
      <c r="AH358" s="710">
        <f t="shared" si="198"/>
        <v>4.9999999999999822</v>
      </c>
      <c r="AI358" s="710">
        <f t="shared" si="199"/>
        <v>3.2258064516129004</v>
      </c>
      <c r="AJ358" s="710">
        <f t="shared" si="200"/>
        <v>2.6490066225165476</v>
      </c>
      <c r="AK358" s="710">
        <f t="shared" si="201"/>
        <v>4.1379310344827669</v>
      </c>
      <c r="AL358" s="710">
        <f t="shared" si="202"/>
        <v>3.5714285714285809</v>
      </c>
      <c r="AM358" s="710">
        <f t="shared" si="203"/>
        <v>5.2631578947368363</v>
      </c>
      <c r="AN358" s="710">
        <f t="shared" si="204"/>
        <v>7.258064516129048</v>
      </c>
      <c r="AO358" s="710">
        <f t="shared" si="206"/>
        <v>12.72727272727272</v>
      </c>
      <c r="AP358" s="710">
        <f t="shared" si="205"/>
        <v>11.111111111111116</v>
      </c>
      <c r="AQ358" s="710">
        <f t="shared" si="220"/>
        <v>2.0618556701030855</v>
      </c>
      <c r="AR358" s="710">
        <f t="shared" si="221"/>
        <v>2.1052631578947434</v>
      </c>
      <c r="AS358" s="710">
        <f t="shared" si="222"/>
        <v>2.1505376344086002</v>
      </c>
      <c r="AT358" s="710">
        <f t="shared" si="208"/>
        <v>1.0869565217391353</v>
      </c>
      <c r="AU358" s="710">
        <f t="shared" si="209"/>
        <v>1.6574585635359185</v>
      </c>
      <c r="AV358" s="710">
        <f t="shared" si="210"/>
        <v>5.232558139534893</v>
      </c>
      <c r="AW358" s="710">
        <f t="shared" si="211"/>
        <v>0</v>
      </c>
      <c r="AX358" s="710">
        <f t="shared" si="212"/>
        <v>0</v>
      </c>
      <c r="AY358" s="710">
        <f t="shared" si="213"/>
        <v>0.58479532163742132</v>
      </c>
      <c r="AZ358" s="710">
        <f t="shared" si="214"/>
        <v>1.7857142857142794</v>
      </c>
      <c r="BA358" s="710">
        <f t="shared" si="215"/>
        <v>0.59880239520957446</v>
      </c>
      <c r="BB358" s="710">
        <f t="shared" si="216"/>
        <v>1.8292682926829285</v>
      </c>
      <c r="BC358" s="710">
        <f t="shared" si="217"/>
        <v>3.7974683544303778</v>
      </c>
      <c r="BD358" s="710">
        <f t="shared" si="207"/>
        <v>3.2679738562091609</v>
      </c>
      <c r="BE358" s="710">
        <f t="shared" si="223"/>
        <v>3.6391188899172704</v>
      </c>
      <c r="BF358" s="175">
        <f t="shared" si="218"/>
        <v>3.1146097713490528</v>
      </c>
    </row>
    <row r="359" spans="1:58" ht="11.25" customHeight="1" x14ac:dyDescent="0.25">
      <c r="A359" s="17" t="s">
        <v>1319</v>
      </c>
      <c r="B359" s="17" t="s">
        <v>1320</v>
      </c>
      <c r="C359" s="414">
        <v>2.09</v>
      </c>
      <c r="D359" s="414">
        <v>1.92</v>
      </c>
      <c r="E359" s="414">
        <v>1.61</v>
      </c>
      <c r="F359" s="414">
        <v>1.36</v>
      </c>
      <c r="G359" s="414">
        <v>1.22</v>
      </c>
      <c r="H359" s="414">
        <v>1.19</v>
      </c>
      <c r="I359" s="351">
        <v>1.1399999999999999</v>
      </c>
      <c r="J359" s="419">
        <v>1.06</v>
      </c>
      <c r="K359" s="414">
        <v>0.95</v>
      </c>
      <c r="L359" s="414">
        <v>0.76</v>
      </c>
      <c r="M359" s="414">
        <v>0.61</v>
      </c>
      <c r="N359" s="414">
        <v>0.49</v>
      </c>
      <c r="O359" s="604" t="s">
        <v>89</v>
      </c>
      <c r="P359" s="414">
        <v>0.37</v>
      </c>
      <c r="Q359" s="350">
        <v>0.26</v>
      </c>
      <c r="R359" s="604"/>
      <c r="S359" s="357">
        <v>0.15</v>
      </c>
      <c r="T359" s="415">
        <v>0</v>
      </c>
      <c r="U359" s="416">
        <v>0.47</v>
      </c>
      <c r="V359" s="416">
        <v>0.56000000000000005</v>
      </c>
      <c r="W359" s="420">
        <v>0.52</v>
      </c>
      <c r="X359" s="420">
        <v>0.4</v>
      </c>
      <c r="Y359" s="420">
        <v>0.3</v>
      </c>
      <c r="Z359" s="420">
        <v>0.14000000000000001</v>
      </c>
      <c r="AA359" s="416">
        <v>0</v>
      </c>
      <c r="AB359" s="416">
        <v>0</v>
      </c>
      <c r="AC359" s="416">
        <v>0</v>
      </c>
      <c r="AD359" s="416">
        <v>0</v>
      </c>
      <c r="AE359" s="417">
        <f t="shared" si="219"/>
        <v>17.57</v>
      </c>
      <c r="AF359" s="710">
        <f t="shared" si="196"/>
        <v>8.854166666666675</v>
      </c>
      <c r="AG359" s="710">
        <f t="shared" si="197"/>
        <v>19.254658385093148</v>
      </c>
      <c r="AH359" s="710">
        <f t="shared" si="198"/>
        <v>18.382352941176471</v>
      </c>
      <c r="AI359" s="710">
        <f t="shared" si="199"/>
        <v>11.475409836065587</v>
      </c>
      <c r="AJ359" s="710">
        <f t="shared" si="200"/>
        <v>2.5210084033613578</v>
      </c>
      <c r="AK359" s="710">
        <f t="shared" si="201"/>
        <v>4.3859649122807154</v>
      </c>
      <c r="AL359" s="710">
        <f t="shared" si="202"/>
        <v>7.5471698113207308</v>
      </c>
      <c r="AM359" s="710">
        <f t="shared" si="203"/>
        <v>11.578947368421066</v>
      </c>
      <c r="AN359" s="710">
        <f t="shared" si="204"/>
        <v>25</v>
      </c>
      <c r="AO359" s="710">
        <f t="shared" si="206"/>
        <v>24.590163934426236</v>
      </c>
      <c r="AP359" s="710">
        <f t="shared" si="205"/>
        <v>24.489795918367353</v>
      </c>
      <c r="AQ359" s="710">
        <f t="shared" si="220"/>
        <v>32.432432432432435</v>
      </c>
      <c r="AR359" s="710">
        <f t="shared" si="221"/>
        <v>42.307692307692292</v>
      </c>
      <c r="AS359" s="710">
        <f t="shared" si="222"/>
        <v>73.333333333333343</v>
      </c>
      <c r="AT359" s="710" t="str">
        <f t="shared" si="208"/>
        <v>n/a</v>
      </c>
      <c r="AU359" s="710">
        <f t="shared" si="209"/>
        <v>-100</v>
      </c>
      <c r="AV359" s="710">
        <f t="shared" si="210"/>
        <v>-16.07142857142858</v>
      </c>
      <c r="AW359" s="710">
        <f t="shared" si="211"/>
        <v>7.6923076923077094</v>
      </c>
      <c r="AX359" s="710">
        <f t="shared" si="212"/>
        <v>30.000000000000004</v>
      </c>
      <c r="AY359" s="710">
        <f t="shared" si="213"/>
        <v>33.33333333333335</v>
      </c>
      <c r="AZ359" s="710">
        <f t="shared" si="214"/>
        <v>114.28571428571428</v>
      </c>
      <c r="BA359" s="710" t="str">
        <f t="shared" si="215"/>
        <v>n/a</v>
      </c>
      <c r="BB359" s="710" t="str">
        <f t="shared" si="216"/>
        <v>n/a</v>
      </c>
      <c r="BC359" s="710" t="str">
        <f t="shared" si="217"/>
        <v>n/a</v>
      </c>
      <c r="BD359" s="710" t="str">
        <f t="shared" si="207"/>
        <v>n/a</v>
      </c>
      <c r="BE359" s="710">
        <f t="shared" si="223"/>
        <v>18.769651149528208</v>
      </c>
      <c r="BF359" s="175">
        <f t="shared" si="218"/>
        <v>39.42225360645886</v>
      </c>
    </row>
    <row r="360" spans="1:58" ht="11.25" customHeight="1" x14ac:dyDescent="0.25">
      <c r="A360" s="73" t="s">
        <v>3372</v>
      </c>
      <c r="B360" s="17" t="s">
        <v>3373</v>
      </c>
      <c r="C360" s="414">
        <v>0.5595</v>
      </c>
      <c r="D360" s="414">
        <v>0.55349999999999999</v>
      </c>
      <c r="E360" s="414">
        <v>0.54630000000000001</v>
      </c>
      <c r="F360" s="414">
        <v>0.54059999999999997</v>
      </c>
      <c r="G360" s="414">
        <v>0.5373</v>
      </c>
      <c r="H360" s="414">
        <v>0.5343</v>
      </c>
      <c r="I360" s="351">
        <v>0.53190000000000004</v>
      </c>
      <c r="J360" s="419">
        <v>0.52380000000000004</v>
      </c>
      <c r="K360" s="351">
        <v>0.49530000000000002</v>
      </c>
      <c r="L360" s="351">
        <v>0.46500000000000002</v>
      </c>
      <c r="M360" s="367">
        <v>0.36</v>
      </c>
      <c r="N360" s="351">
        <v>1.49</v>
      </c>
      <c r="O360" s="351"/>
      <c r="P360" s="352">
        <v>0</v>
      </c>
      <c r="Q360" s="418">
        <v>0</v>
      </c>
      <c r="R360" s="604"/>
      <c r="S360" s="415">
        <v>0</v>
      </c>
      <c r="T360" s="415">
        <v>0</v>
      </c>
      <c r="U360" s="416">
        <v>0</v>
      </c>
      <c r="V360" s="416">
        <v>0</v>
      </c>
      <c r="W360" s="416">
        <v>0</v>
      </c>
      <c r="X360" s="416">
        <v>0</v>
      </c>
      <c r="Y360" s="416">
        <v>0</v>
      </c>
      <c r="Z360" s="416">
        <v>0</v>
      </c>
      <c r="AA360" s="416">
        <v>0</v>
      </c>
      <c r="AB360" s="416">
        <v>0</v>
      </c>
      <c r="AC360" s="416">
        <v>0</v>
      </c>
      <c r="AD360" s="416">
        <v>0</v>
      </c>
      <c r="AE360" s="417">
        <f t="shared" si="219"/>
        <v>7.1375000000000002</v>
      </c>
      <c r="AF360" s="710">
        <f t="shared" si="196"/>
        <v>1.084010840108407</v>
      </c>
      <c r="AG360" s="710">
        <f t="shared" si="197"/>
        <v>1.3179571663920919</v>
      </c>
      <c r="AH360" s="710">
        <f t="shared" si="198"/>
        <v>1.0543840177580588</v>
      </c>
      <c r="AI360" s="710">
        <f t="shared" si="199"/>
        <v>0.61418202121719112</v>
      </c>
      <c r="AJ360" s="710">
        <f t="shared" si="200"/>
        <v>0.56148231330712672</v>
      </c>
      <c r="AK360" s="710">
        <f t="shared" si="201"/>
        <v>0.45121263395373479</v>
      </c>
      <c r="AL360" s="710">
        <f t="shared" si="202"/>
        <v>1.5463917525773141</v>
      </c>
      <c r="AM360" s="710">
        <f t="shared" si="203"/>
        <v>5.754088431253801</v>
      </c>
      <c r="AN360" s="710">
        <f t="shared" si="204"/>
        <v>6.5161290322580667</v>
      </c>
      <c r="AO360" s="710">
        <f t="shared" si="206"/>
        <v>29.166666666666675</v>
      </c>
      <c r="AP360" s="710">
        <f t="shared" si="205"/>
        <v>-75.838926174496649</v>
      </c>
      <c r="AQ360" s="710" t="str">
        <f t="shared" si="220"/>
        <v>n/a</v>
      </c>
      <c r="AR360" s="710" t="str">
        <f t="shared" si="221"/>
        <v>n/a</v>
      </c>
      <c r="AS360" s="710" t="str">
        <f t="shared" si="222"/>
        <v>n/a</v>
      </c>
      <c r="AT360" s="710" t="str">
        <f t="shared" si="208"/>
        <v>n/a</v>
      </c>
      <c r="AU360" s="710" t="str">
        <f t="shared" si="209"/>
        <v>n/a</v>
      </c>
      <c r="AV360" s="710" t="str">
        <f t="shared" si="210"/>
        <v>n/a</v>
      </c>
      <c r="AW360" s="710" t="str">
        <f t="shared" si="211"/>
        <v>n/a</v>
      </c>
      <c r="AX360" s="710" t="str">
        <f t="shared" si="212"/>
        <v>n/a</v>
      </c>
      <c r="AY360" s="710" t="str">
        <f t="shared" si="213"/>
        <v>n/a</v>
      </c>
      <c r="AZ360" s="710" t="str">
        <f t="shared" si="214"/>
        <v>n/a</v>
      </c>
      <c r="BA360" s="710" t="str">
        <f t="shared" si="215"/>
        <v>n/a</v>
      </c>
      <c r="BB360" s="710" t="str">
        <f t="shared" si="216"/>
        <v>n/a</v>
      </c>
      <c r="BC360" s="710" t="str">
        <f t="shared" si="217"/>
        <v>n/a</v>
      </c>
      <c r="BD360" s="710" t="str">
        <f t="shared" si="207"/>
        <v>n/a</v>
      </c>
      <c r="BE360" s="710">
        <f t="shared" si="223"/>
        <v>-2.5247655726367437</v>
      </c>
      <c r="BF360" s="175">
        <f t="shared" si="218"/>
        <v>25.719640363558888</v>
      </c>
    </row>
    <row r="361" spans="1:58" ht="11.25" customHeight="1" x14ac:dyDescent="0.25">
      <c r="A361" s="28" t="s">
        <v>623</v>
      </c>
      <c r="B361" s="28" t="s">
        <v>624</v>
      </c>
      <c r="C361" s="414">
        <v>0.8</v>
      </c>
      <c r="D361" s="414">
        <v>0.76190476190476186</v>
      </c>
      <c r="E361" s="414">
        <v>0.72562358276643979</v>
      </c>
      <c r="F361" s="414">
        <v>0.65824425008098464</v>
      </c>
      <c r="G361" s="414">
        <v>0.62682093317476695</v>
      </c>
      <c r="H361" s="414">
        <v>0.59697231730930178</v>
      </c>
      <c r="I361" s="351">
        <v>0.56854506410409689</v>
      </c>
      <c r="J361" s="351">
        <v>0.51568713297423752</v>
      </c>
      <c r="K361" s="359">
        <v>0.51568713297423752</v>
      </c>
      <c r="L361" s="359">
        <v>0.46657407269097695</v>
      </c>
      <c r="M361" s="359">
        <v>0.44435625970569231</v>
      </c>
      <c r="N361" s="359">
        <v>0.42319086944076323</v>
      </c>
      <c r="O361" s="654">
        <v>0</v>
      </c>
      <c r="P361" s="359">
        <v>0.40305451472462628</v>
      </c>
      <c r="Q361" s="355">
        <v>0.38385364687102774</v>
      </c>
      <c r="R361" s="654">
        <v>0</v>
      </c>
      <c r="S361" s="369">
        <v>0.36556487870840404</v>
      </c>
      <c r="T361" s="369">
        <v>0.34816482306519159</v>
      </c>
      <c r="U361" s="361">
        <v>0.33158331842670025</v>
      </c>
      <c r="V361" s="361">
        <v>0.31579697762136644</v>
      </c>
      <c r="W361" s="361">
        <v>0.26909279600914193</v>
      </c>
      <c r="X361" s="361">
        <v>0.25627662599236717</v>
      </c>
      <c r="Y361" s="361">
        <v>0.24409190960780583</v>
      </c>
      <c r="Z361" s="361">
        <v>0.22562773765845612</v>
      </c>
      <c r="AA361" s="361">
        <v>0.19860386091688104</v>
      </c>
      <c r="AB361" s="362">
        <v>0.18604494978730429</v>
      </c>
      <c r="AC361" s="362">
        <v>0.18603817285766364</v>
      </c>
      <c r="AD361" s="362">
        <v>0.18603817285766364</v>
      </c>
      <c r="AE361" s="417">
        <f t="shared" si="219"/>
        <v>11.003438762230859</v>
      </c>
      <c r="AF361" s="710">
        <f t="shared" si="196"/>
        <v>5.0000000000000044</v>
      </c>
      <c r="AG361" s="710">
        <f t="shared" si="197"/>
        <v>5.0000000000000044</v>
      </c>
      <c r="AH361" s="710">
        <f t="shared" si="198"/>
        <v>10.236220472440948</v>
      </c>
      <c r="AI361" s="710">
        <f t="shared" si="199"/>
        <v>5.0131250000000183</v>
      </c>
      <c r="AJ361" s="710">
        <f t="shared" si="200"/>
        <v>5.0000000000000044</v>
      </c>
      <c r="AK361" s="710">
        <f t="shared" si="201"/>
        <v>5.0000000000000044</v>
      </c>
      <c r="AL361" s="710">
        <f t="shared" si="202"/>
        <v>10.250000000000004</v>
      </c>
      <c r="AM361" s="710">
        <f t="shared" si="203"/>
        <v>0</v>
      </c>
      <c r="AN361" s="710">
        <f t="shared" si="204"/>
        <v>10.526315789473649</v>
      </c>
      <c r="AO361" s="710">
        <f t="shared" si="206"/>
        <v>5.0000000000000044</v>
      </c>
      <c r="AP361" s="710">
        <f t="shared" si="205"/>
        <v>5.0013815971262865</v>
      </c>
      <c r="AQ361" s="710">
        <f t="shared" si="220"/>
        <v>4.9959382615759607</v>
      </c>
      <c r="AR361" s="710">
        <f t="shared" si="221"/>
        <v>5.0021324559800018</v>
      </c>
      <c r="AS361" s="710">
        <f t="shared" si="222"/>
        <v>5.0028788945045033</v>
      </c>
      <c r="AT361" s="710">
        <f t="shared" si="208"/>
        <v>4.9976489554645287</v>
      </c>
      <c r="AU361" s="710">
        <f t="shared" si="209"/>
        <v>5.000705318098464</v>
      </c>
      <c r="AV361" s="710">
        <f t="shared" si="210"/>
        <v>4.9988891357476195</v>
      </c>
      <c r="AW361" s="710">
        <f t="shared" si="211"/>
        <v>17.356162002433461</v>
      </c>
      <c r="AX361" s="710">
        <f t="shared" si="212"/>
        <v>5.000912575287475</v>
      </c>
      <c r="AY361" s="710">
        <f t="shared" si="213"/>
        <v>4.9918558972884775</v>
      </c>
      <c r="AZ361" s="710">
        <f t="shared" si="214"/>
        <v>8.1834672194869285</v>
      </c>
      <c r="BA361" s="710">
        <f t="shared" si="215"/>
        <v>13.606924163918954</v>
      </c>
      <c r="BB361" s="710">
        <f t="shared" si="216"/>
        <v>6.7504714016342282</v>
      </c>
      <c r="BC361" s="710">
        <f t="shared" si="217"/>
        <v>3.6427629537261197E-3</v>
      </c>
      <c r="BD361" s="710">
        <f t="shared" si="207"/>
        <v>0</v>
      </c>
      <c r="BE361" s="710">
        <f t="shared" si="223"/>
        <v>6.0767468761366095</v>
      </c>
      <c r="BF361" s="175">
        <f t="shared" si="218"/>
        <v>3.934105337644624</v>
      </c>
    </row>
    <row r="362" spans="1:58" ht="11.25" customHeight="1" x14ac:dyDescent="0.25">
      <c r="A362" s="391" t="s">
        <v>3896</v>
      </c>
      <c r="B362" s="17" t="s">
        <v>3897</v>
      </c>
      <c r="C362" s="414">
        <v>4.3</v>
      </c>
      <c r="D362" s="414">
        <v>4.2</v>
      </c>
      <c r="E362" s="414">
        <v>4.05</v>
      </c>
      <c r="F362" s="414">
        <v>3.45</v>
      </c>
      <c r="G362" s="414">
        <v>2.8</v>
      </c>
      <c r="H362" s="414">
        <v>2.5499999999999998</v>
      </c>
      <c r="I362" s="351">
        <v>2.35</v>
      </c>
      <c r="J362" s="351">
        <v>2.0499999999999998</v>
      </c>
      <c r="K362" s="414">
        <v>1.1000000000000001</v>
      </c>
      <c r="L362" s="380">
        <v>0</v>
      </c>
      <c r="M362" s="380">
        <v>0</v>
      </c>
      <c r="N362" s="380">
        <v>0</v>
      </c>
      <c r="O362" s="367"/>
      <c r="P362" s="380">
        <v>0</v>
      </c>
      <c r="Q362" s="383">
        <v>0</v>
      </c>
      <c r="R362" s="367"/>
      <c r="S362" s="672">
        <v>0</v>
      </c>
      <c r="T362" s="672">
        <v>0</v>
      </c>
      <c r="U362" s="381">
        <v>0</v>
      </c>
      <c r="V362" s="381">
        <v>0</v>
      </c>
      <c r="W362" s="381">
        <v>0</v>
      </c>
      <c r="X362" s="381">
        <v>0</v>
      </c>
      <c r="Y362" s="381">
        <v>0</v>
      </c>
      <c r="Z362" s="381">
        <v>0</v>
      </c>
      <c r="AA362" s="381">
        <v>0</v>
      </c>
      <c r="AB362" s="381">
        <v>0</v>
      </c>
      <c r="AC362" s="381">
        <v>0</v>
      </c>
      <c r="AD362" s="381">
        <v>0</v>
      </c>
      <c r="AE362" s="417">
        <f t="shared" si="219"/>
        <v>26.850000000000005</v>
      </c>
      <c r="AF362" s="710">
        <f t="shared" si="196"/>
        <v>2.3809523809523725</v>
      </c>
      <c r="AG362" s="710">
        <f t="shared" si="197"/>
        <v>3.7037037037037202</v>
      </c>
      <c r="AH362" s="710">
        <f t="shared" si="198"/>
        <v>17.391304347826075</v>
      </c>
      <c r="AI362" s="710">
        <f t="shared" si="199"/>
        <v>23.214285714285722</v>
      </c>
      <c r="AJ362" s="710">
        <f t="shared" si="200"/>
        <v>9.8039215686274606</v>
      </c>
      <c r="AK362" s="710">
        <f t="shared" si="201"/>
        <v>8.5106382978723296</v>
      </c>
      <c r="AL362" s="710">
        <f t="shared" si="202"/>
        <v>14.634146341463428</v>
      </c>
      <c r="AM362" s="710">
        <f t="shared" si="203"/>
        <v>86.363636363636331</v>
      </c>
      <c r="AN362" s="710" t="str">
        <f t="shared" si="204"/>
        <v>n/a</v>
      </c>
      <c r="AO362" s="710" t="str">
        <f t="shared" si="206"/>
        <v>n/a</v>
      </c>
      <c r="AP362" s="710" t="str">
        <f t="shared" si="205"/>
        <v>n/a</v>
      </c>
      <c r="AQ362" s="710" t="str">
        <f t="shared" si="220"/>
        <v>n/a</v>
      </c>
      <c r="AR362" s="710" t="str">
        <f t="shared" si="221"/>
        <v>n/a</v>
      </c>
      <c r="AS362" s="710" t="str">
        <f t="shared" si="222"/>
        <v>n/a</v>
      </c>
      <c r="AT362" s="710" t="str">
        <f t="shared" si="208"/>
        <v>n/a</v>
      </c>
      <c r="AU362" s="710" t="str">
        <f t="shared" si="209"/>
        <v>n/a</v>
      </c>
      <c r="AV362" s="710" t="str">
        <f t="shared" si="210"/>
        <v>n/a</v>
      </c>
      <c r="AW362" s="710" t="str">
        <f t="shared" si="211"/>
        <v>n/a</v>
      </c>
      <c r="AX362" s="710" t="str">
        <f t="shared" si="212"/>
        <v>n/a</v>
      </c>
      <c r="AY362" s="710" t="str">
        <f t="shared" si="213"/>
        <v>n/a</v>
      </c>
      <c r="AZ362" s="710" t="str">
        <f t="shared" si="214"/>
        <v>n/a</v>
      </c>
      <c r="BA362" s="710" t="str">
        <f t="shared" si="215"/>
        <v>n/a</v>
      </c>
      <c r="BB362" s="710" t="str">
        <f t="shared" si="216"/>
        <v>n/a</v>
      </c>
      <c r="BC362" s="710" t="str">
        <f t="shared" si="217"/>
        <v>n/a</v>
      </c>
      <c r="BD362" s="710" t="str">
        <f t="shared" si="207"/>
        <v>n/a</v>
      </c>
      <c r="BE362" s="710">
        <f t="shared" si="223"/>
        <v>20.750323589795933</v>
      </c>
      <c r="BF362" s="175">
        <f t="shared" si="218"/>
        <v>27.405742928687797</v>
      </c>
    </row>
    <row r="363" spans="1:58" ht="11.25" customHeight="1" x14ac:dyDescent="0.25">
      <c r="A363" s="391" t="s">
        <v>2326</v>
      </c>
      <c r="B363" s="17" t="s">
        <v>2327</v>
      </c>
      <c r="C363" s="414">
        <v>0.88</v>
      </c>
      <c r="D363" s="414">
        <v>0.85</v>
      </c>
      <c r="E363" s="414">
        <v>0.81</v>
      </c>
      <c r="F363" s="414">
        <v>0.77</v>
      </c>
      <c r="G363" s="414">
        <v>0.73</v>
      </c>
      <c r="H363" s="414">
        <v>0.69000000000000006</v>
      </c>
      <c r="I363" s="351">
        <v>0.65</v>
      </c>
      <c r="J363" s="367">
        <v>0.64</v>
      </c>
      <c r="K363" s="380">
        <v>0.64</v>
      </c>
      <c r="L363" s="380">
        <v>0.64</v>
      </c>
      <c r="M363" s="380">
        <v>0.64</v>
      </c>
      <c r="N363" s="380">
        <v>0.64</v>
      </c>
      <c r="O363" s="367"/>
      <c r="P363" s="380">
        <v>0.64</v>
      </c>
      <c r="Q363" s="383">
        <v>0.64</v>
      </c>
      <c r="R363" s="367"/>
      <c r="S363" s="672">
        <v>0.64</v>
      </c>
      <c r="T363" s="672">
        <v>0.64</v>
      </c>
      <c r="U363" s="420">
        <v>0.64</v>
      </c>
      <c r="V363" s="420">
        <v>0.62</v>
      </c>
      <c r="W363" s="420">
        <v>0.6</v>
      </c>
      <c r="X363" s="420">
        <v>0.57999999999999996</v>
      </c>
      <c r="Y363" s="420">
        <v>0.55750000000000011</v>
      </c>
      <c r="Z363" s="420">
        <v>0.53125</v>
      </c>
      <c r="AA363" s="420">
        <v>0.50624999999999998</v>
      </c>
      <c r="AB363" s="381">
        <v>0.45</v>
      </c>
      <c r="AC363" s="420">
        <v>0.6</v>
      </c>
      <c r="AD363" s="420">
        <v>0</v>
      </c>
      <c r="AE363" s="417">
        <f t="shared" si="219"/>
        <v>16.225000000000001</v>
      </c>
      <c r="AF363" s="710">
        <f t="shared" si="196"/>
        <v>3.529411764705892</v>
      </c>
      <c r="AG363" s="710">
        <f t="shared" si="197"/>
        <v>4.9382716049382713</v>
      </c>
      <c r="AH363" s="710">
        <f t="shared" si="198"/>
        <v>5.1948051948051965</v>
      </c>
      <c r="AI363" s="710">
        <f t="shared" si="199"/>
        <v>5.4794520547945202</v>
      </c>
      <c r="AJ363" s="710">
        <f t="shared" si="200"/>
        <v>5.7971014492753437</v>
      </c>
      <c r="AK363" s="710">
        <f t="shared" si="201"/>
        <v>6.1538461538461542</v>
      </c>
      <c r="AL363" s="710">
        <f t="shared" si="202"/>
        <v>1.5625</v>
      </c>
      <c r="AM363" s="710">
        <f t="shared" si="203"/>
        <v>0</v>
      </c>
      <c r="AN363" s="710">
        <f t="shared" si="204"/>
        <v>0</v>
      </c>
      <c r="AO363" s="710">
        <f t="shared" si="206"/>
        <v>0</v>
      </c>
      <c r="AP363" s="710">
        <f t="shared" si="205"/>
        <v>0</v>
      </c>
      <c r="AQ363" s="710">
        <f t="shared" si="220"/>
        <v>0</v>
      </c>
      <c r="AR363" s="710">
        <f t="shared" si="221"/>
        <v>0</v>
      </c>
      <c r="AS363" s="710">
        <f t="shared" si="222"/>
        <v>0</v>
      </c>
      <c r="AT363" s="710">
        <f t="shared" si="208"/>
        <v>0</v>
      </c>
      <c r="AU363" s="710">
        <f t="shared" si="209"/>
        <v>0</v>
      </c>
      <c r="AV363" s="710">
        <f t="shared" si="210"/>
        <v>3.2258064516129004</v>
      </c>
      <c r="AW363" s="710">
        <f t="shared" si="211"/>
        <v>3.3333333333333437</v>
      </c>
      <c r="AX363" s="710">
        <f t="shared" si="212"/>
        <v>3.4482758620689724</v>
      </c>
      <c r="AY363" s="710">
        <f t="shared" si="213"/>
        <v>4.0358744394618506</v>
      </c>
      <c r="AZ363" s="710">
        <f t="shared" si="214"/>
        <v>4.9411764705882488</v>
      </c>
      <c r="BA363" s="710">
        <f t="shared" si="215"/>
        <v>4.9382716049382713</v>
      </c>
      <c r="BB363" s="710">
        <f t="shared" si="216"/>
        <v>12.5</v>
      </c>
      <c r="BC363" s="710">
        <f t="shared" si="217"/>
        <v>-25</v>
      </c>
      <c r="BD363" s="710" t="str">
        <f t="shared" si="207"/>
        <v>n/a</v>
      </c>
      <c r="BE363" s="710">
        <f t="shared" si="223"/>
        <v>1.8365885993487066</v>
      </c>
      <c r="BF363" s="175">
        <f t="shared" si="218"/>
        <v>6.4826372715592386</v>
      </c>
    </row>
    <row r="364" spans="1:58" ht="11.25" customHeight="1" x14ac:dyDescent="0.25">
      <c r="A364" s="391" t="s">
        <v>4787</v>
      </c>
      <c r="B364" s="17" t="s">
        <v>4788</v>
      </c>
      <c r="C364" s="414">
        <v>1.54</v>
      </c>
      <c r="D364" s="414">
        <v>1.46</v>
      </c>
      <c r="E364" s="414">
        <v>1.44</v>
      </c>
      <c r="F364" s="414">
        <v>1.4000000000000001</v>
      </c>
      <c r="G364" s="414">
        <v>1.36</v>
      </c>
      <c r="H364" s="414">
        <v>1.32</v>
      </c>
      <c r="I364" s="367">
        <v>1.28</v>
      </c>
      <c r="J364" s="364">
        <v>1.28</v>
      </c>
      <c r="K364" s="380">
        <v>1.28</v>
      </c>
      <c r="L364" s="380">
        <v>1.28</v>
      </c>
      <c r="M364" s="414">
        <v>1.28</v>
      </c>
      <c r="N364" s="414">
        <v>0.68</v>
      </c>
      <c r="O364" s="34"/>
      <c r="P364" s="414">
        <v>0.36</v>
      </c>
      <c r="Q364" s="383">
        <v>0</v>
      </c>
      <c r="R364" s="749"/>
      <c r="S364" s="672">
        <v>0</v>
      </c>
      <c r="T364" s="672">
        <v>0</v>
      </c>
      <c r="U364" s="381">
        <v>0</v>
      </c>
      <c r="V364" s="381">
        <v>0</v>
      </c>
      <c r="W364" s="381">
        <v>0</v>
      </c>
      <c r="X364" s="381">
        <v>0</v>
      </c>
      <c r="Y364" s="381">
        <v>0</v>
      </c>
      <c r="Z364" s="381">
        <v>0</v>
      </c>
      <c r="AA364" s="381">
        <v>0</v>
      </c>
      <c r="AB364" s="381">
        <v>0</v>
      </c>
      <c r="AC364" s="381">
        <v>0</v>
      </c>
      <c r="AD364" s="381">
        <v>0</v>
      </c>
      <c r="AE364" s="417">
        <f t="shared" si="219"/>
        <v>15.959999999999996</v>
      </c>
      <c r="AF364" s="710">
        <f t="shared" si="196"/>
        <v>5.4794520547945202</v>
      </c>
      <c r="AG364" s="710">
        <f t="shared" si="197"/>
        <v>1.388888888888884</v>
      </c>
      <c r="AH364" s="710">
        <f t="shared" si="198"/>
        <v>2.857142857142847</v>
      </c>
      <c r="AI364" s="710">
        <f t="shared" si="199"/>
        <v>2.941176470588247</v>
      </c>
      <c r="AJ364" s="710">
        <f t="shared" si="200"/>
        <v>3.0303030303030276</v>
      </c>
      <c r="AK364" s="710">
        <f t="shared" si="201"/>
        <v>3.125</v>
      </c>
      <c r="AL364" s="710">
        <f t="shared" si="202"/>
        <v>0</v>
      </c>
      <c r="AM364" s="710">
        <f t="shared" si="203"/>
        <v>0</v>
      </c>
      <c r="AN364" s="710">
        <f t="shared" si="204"/>
        <v>0</v>
      </c>
      <c r="AO364" s="710">
        <f t="shared" si="206"/>
        <v>0</v>
      </c>
      <c r="AP364" s="710">
        <f t="shared" si="205"/>
        <v>88.235294117647058</v>
      </c>
      <c r="AQ364" s="710">
        <f t="shared" si="220"/>
        <v>88.8888888888889</v>
      </c>
      <c r="AR364" s="710" t="str">
        <f t="shared" si="221"/>
        <v>n/a</v>
      </c>
      <c r="AS364" s="710" t="str">
        <f t="shared" si="222"/>
        <v>n/a</v>
      </c>
      <c r="AT364" s="710" t="str">
        <f t="shared" si="208"/>
        <v>n/a</v>
      </c>
      <c r="AU364" s="710" t="str">
        <f t="shared" si="209"/>
        <v>n/a</v>
      </c>
      <c r="AV364" s="710" t="str">
        <f t="shared" si="210"/>
        <v>n/a</v>
      </c>
      <c r="AW364" s="710" t="str">
        <f t="shared" si="211"/>
        <v>n/a</v>
      </c>
      <c r="AX364" s="710" t="str">
        <f t="shared" si="212"/>
        <v>n/a</v>
      </c>
      <c r="AY364" s="710" t="str">
        <f t="shared" si="213"/>
        <v>n/a</v>
      </c>
      <c r="AZ364" s="710" t="str">
        <f t="shared" si="214"/>
        <v>n/a</v>
      </c>
      <c r="BA364" s="710" t="str">
        <f t="shared" si="215"/>
        <v>n/a</v>
      </c>
      <c r="BB364" s="710" t="str">
        <f t="shared" si="216"/>
        <v>n/a</v>
      </c>
      <c r="BC364" s="710" t="str">
        <f t="shared" si="217"/>
        <v>n/a</v>
      </c>
      <c r="BD364" s="710" t="str">
        <f t="shared" si="207"/>
        <v>n/a</v>
      </c>
      <c r="BE364" s="710">
        <f t="shared" si="223"/>
        <v>16.328845525687793</v>
      </c>
      <c r="BF364" s="175">
        <f t="shared" si="218"/>
        <v>33.783862331628676</v>
      </c>
    </row>
    <row r="365" spans="1:58" ht="11.25" customHeight="1" x14ac:dyDescent="0.25">
      <c r="A365" s="17" t="s">
        <v>628</v>
      </c>
      <c r="B365" s="17" t="s">
        <v>629</v>
      </c>
      <c r="C365" s="414">
        <v>2.84</v>
      </c>
      <c r="D365" s="414">
        <v>2.56</v>
      </c>
      <c r="E365" s="414">
        <v>2.2400000000000002</v>
      </c>
      <c r="F365" s="414">
        <v>2.04</v>
      </c>
      <c r="G365" s="414">
        <v>1.96</v>
      </c>
      <c r="H365" s="414">
        <v>1.88</v>
      </c>
      <c r="I365" s="351">
        <v>1.56</v>
      </c>
      <c r="J365" s="419">
        <v>1.4</v>
      </c>
      <c r="K365" s="414">
        <v>1.28</v>
      </c>
      <c r="L365" s="414">
        <v>1.1599999999999999</v>
      </c>
      <c r="M365" s="414">
        <v>0.92</v>
      </c>
      <c r="N365" s="414">
        <v>0.8</v>
      </c>
      <c r="O365" s="604" t="s">
        <v>89</v>
      </c>
      <c r="P365" s="414">
        <v>0.68</v>
      </c>
      <c r="Q365" s="350">
        <v>0.62</v>
      </c>
      <c r="R365" s="604"/>
      <c r="S365" s="357">
        <v>0.56000000000000005</v>
      </c>
      <c r="T365" s="357">
        <v>0.54</v>
      </c>
      <c r="U365" s="420">
        <v>0.5</v>
      </c>
      <c r="V365" s="420">
        <v>0.44</v>
      </c>
      <c r="W365" s="420">
        <v>0.38</v>
      </c>
      <c r="X365" s="420">
        <v>0.36</v>
      </c>
      <c r="Y365" s="420">
        <v>0.33500000000000002</v>
      </c>
      <c r="Z365" s="420">
        <v>0.32</v>
      </c>
      <c r="AA365" s="420">
        <v>0.3</v>
      </c>
      <c r="AB365" s="420">
        <v>0.29499999999999998</v>
      </c>
      <c r="AC365" s="420">
        <v>0.28000000000000003</v>
      </c>
      <c r="AD365" s="420">
        <v>0.24</v>
      </c>
      <c r="AE365" s="417">
        <f t="shared" si="219"/>
        <v>26.490000000000006</v>
      </c>
      <c r="AF365" s="710">
        <f t="shared" si="196"/>
        <v>10.9375</v>
      </c>
      <c r="AG365" s="710">
        <f t="shared" si="197"/>
        <v>14.285714285714279</v>
      </c>
      <c r="AH365" s="710">
        <f t="shared" si="198"/>
        <v>9.8039215686274606</v>
      </c>
      <c r="AI365" s="710">
        <f t="shared" si="199"/>
        <v>4.081632653061229</v>
      </c>
      <c r="AJ365" s="710">
        <f t="shared" si="200"/>
        <v>4.2553191489361764</v>
      </c>
      <c r="AK365" s="710">
        <f t="shared" si="201"/>
        <v>20.512820512820507</v>
      </c>
      <c r="AL365" s="710">
        <f t="shared" si="202"/>
        <v>11.428571428571432</v>
      </c>
      <c r="AM365" s="710">
        <f t="shared" si="203"/>
        <v>9.375</v>
      </c>
      <c r="AN365" s="710">
        <f t="shared" si="204"/>
        <v>10.344827586206918</v>
      </c>
      <c r="AO365" s="710">
        <f t="shared" si="206"/>
        <v>26.086956521739111</v>
      </c>
      <c r="AP365" s="710">
        <f t="shared" si="205"/>
        <v>14.999999999999991</v>
      </c>
      <c r="AQ365" s="710">
        <f t="shared" si="220"/>
        <v>17.647058823529417</v>
      </c>
      <c r="AR365" s="710">
        <f t="shared" si="221"/>
        <v>9.6774193548387224</v>
      </c>
      <c r="AS365" s="710">
        <f t="shared" si="222"/>
        <v>10.714285714285698</v>
      </c>
      <c r="AT365" s="710">
        <f t="shared" si="208"/>
        <v>3.7037037037036979</v>
      </c>
      <c r="AU365" s="710">
        <f t="shared" si="209"/>
        <v>8.0000000000000071</v>
      </c>
      <c r="AV365" s="710">
        <f t="shared" si="210"/>
        <v>13.636363636363647</v>
      </c>
      <c r="AW365" s="710">
        <f t="shared" si="211"/>
        <v>15.789473684210531</v>
      </c>
      <c r="AX365" s="710">
        <f t="shared" si="212"/>
        <v>5.555555555555558</v>
      </c>
      <c r="AY365" s="710">
        <f t="shared" si="213"/>
        <v>7.4626865671641784</v>
      </c>
      <c r="AZ365" s="710">
        <f t="shared" si="214"/>
        <v>4.6875</v>
      </c>
      <c r="BA365" s="710">
        <f t="shared" si="215"/>
        <v>6.6666666666666652</v>
      </c>
      <c r="BB365" s="710">
        <f t="shared" si="216"/>
        <v>1.6949152542372836</v>
      </c>
      <c r="BC365" s="710">
        <f t="shared" si="217"/>
        <v>5.3571428571428381</v>
      </c>
      <c r="BD365" s="710">
        <f t="shared" si="207"/>
        <v>16.666666666666675</v>
      </c>
      <c r="BE365" s="710">
        <f t="shared" si="223"/>
        <v>10.53486808760168</v>
      </c>
      <c r="BF365" s="175">
        <f t="shared" si="218"/>
        <v>5.8701115222583393</v>
      </c>
    </row>
    <row r="366" spans="1:58" ht="11.25" customHeight="1" x14ac:dyDescent="0.25">
      <c r="A366" s="17" t="s">
        <v>1321</v>
      </c>
      <c r="B366" s="17" t="s">
        <v>1322</v>
      </c>
      <c r="C366" s="414">
        <v>2.7</v>
      </c>
      <c r="D366" s="414">
        <v>2.5</v>
      </c>
      <c r="E366" s="414">
        <v>2.2599999999999998</v>
      </c>
      <c r="F366" s="414">
        <v>2.02</v>
      </c>
      <c r="G366" s="414">
        <v>1.92</v>
      </c>
      <c r="H366" s="414">
        <v>1.82</v>
      </c>
      <c r="I366" s="351">
        <v>1.6</v>
      </c>
      <c r="J366" s="419">
        <v>1.4</v>
      </c>
      <c r="K366" s="414">
        <v>1.24</v>
      </c>
      <c r="L366" s="414">
        <v>1.08</v>
      </c>
      <c r="M366" s="414">
        <v>0.94</v>
      </c>
      <c r="N366" s="414">
        <v>0.84</v>
      </c>
      <c r="O366" s="604"/>
      <c r="P366" s="414">
        <v>0.76</v>
      </c>
      <c r="Q366" s="350">
        <v>0.66</v>
      </c>
      <c r="R366" s="604"/>
      <c r="S366" s="357">
        <v>0.15</v>
      </c>
      <c r="T366" s="415">
        <v>0</v>
      </c>
      <c r="U366" s="416">
        <v>0</v>
      </c>
      <c r="V366" s="416">
        <v>0</v>
      </c>
      <c r="W366" s="416">
        <v>0</v>
      </c>
      <c r="X366" s="416">
        <v>0</v>
      </c>
      <c r="Y366" s="416">
        <v>0</v>
      </c>
      <c r="Z366" s="416">
        <v>0</v>
      </c>
      <c r="AA366" s="416">
        <v>0</v>
      </c>
      <c r="AB366" s="416">
        <v>0</v>
      </c>
      <c r="AC366" s="416">
        <v>0</v>
      </c>
      <c r="AD366" s="416">
        <v>0</v>
      </c>
      <c r="AE366" s="417">
        <f t="shared" si="219"/>
        <v>21.89</v>
      </c>
      <c r="AF366" s="710">
        <f t="shared" si="196"/>
        <v>8.0000000000000071</v>
      </c>
      <c r="AG366" s="710">
        <f t="shared" si="197"/>
        <v>10.619469026548689</v>
      </c>
      <c r="AH366" s="710">
        <f t="shared" si="198"/>
        <v>11.88118811881187</v>
      </c>
      <c r="AI366" s="710">
        <f t="shared" si="199"/>
        <v>5.2083333333333481</v>
      </c>
      <c r="AJ366" s="710">
        <f t="shared" si="200"/>
        <v>5.4945054945054972</v>
      </c>
      <c r="AK366" s="710">
        <f t="shared" si="201"/>
        <v>13.749999999999996</v>
      </c>
      <c r="AL366" s="710">
        <f t="shared" si="202"/>
        <v>14.285714285714302</v>
      </c>
      <c r="AM366" s="710">
        <f t="shared" si="203"/>
        <v>12.903225806451601</v>
      </c>
      <c r="AN366" s="710">
        <f t="shared" si="204"/>
        <v>14.814814814814813</v>
      </c>
      <c r="AO366" s="710">
        <f t="shared" si="206"/>
        <v>14.893617021276606</v>
      </c>
      <c r="AP366" s="710">
        <f t="shared" si="205"/>
        <v>11.904761904761907</v>
      </c>
      <c r="AQ366" s="710">
        <f t="shared" si="220"/>
        <v>10.526315789473673</v>
      </c>
      <c r="AR366" s="710">
        <f t="shared" si="221"/>
        <v>15.151515151515138</v>
      </c>
      <c r="AS366" s="710">
        <f t="shared" si="222"/>
        <v>340.00000000000006</v>
      </c>
      <c r="AT366" s="710" t="str">
        <f t="shared" si="208"/>
        <v>n/a</v>
      </c>
      <c r="AU366" s="710" t="str">
        <f t="shared" si="209"/>
        <v>n/a</v>
      </c>
      <c r="AV366" s="710" t="str">
        <f t="shared" si="210"/>
        <v>n/a</v>
      </c>
      <c r="AW366" s="710" t="str">
        <f t="shared" si="211"/>
        <v>n/a</v>
      </c>
      <c r="AX366" s="710" t="str">
        <f t="shared" si="212"/>
        <v>n/a</v>
      </c>
      <c r="AY366" s="710" t="str">
        <f t="shared" si="213"/>
        <v>n/a</v>
      </c>
      <c r="AZ366" s="710" t="str">
        <f t="shared" si="214"/>
        <v>n/a</v>
      </c>
      <c r="BA366" s="710" t="str">
        <f t="shared" si="215"/>
        <v>n/a</v>
      </c>
      <c r="BB366" s="710" t="str">
        <f t="shared" si="216"/>
        <v>n/a</v>
      </c>
      <c r="BC366" s="710" t="str">
        <f t="shared" si="217"/>
        <v>n/a</v>
      </c>
      <c r="BD366" s="710" t="str">
        <f t="shared" si="207"/>
        <v>n/a</v>
      </c>
      <c r="BE366" s="710">
        <f t="shared" si="223"/>
        <v>34.959532910514824</v>
      </c>
      <c r="BF366" s="175">
        <f t="shared" si="218"/>
        <v>87.85824155907936</v>
      </c>
    </row>
    <row r="367" spans="1:58" ht="11.25" customHeight="1" x14ac:dyDescent="0.25">
      <c r="A367" s="73" t="s">
        <v>3735</v>
      </c>
      <c r="B367" s="17" t="s">
        <v>3734</v>
      </c>
      <c r="C367" s="414">
        <v>4.6399999999999997</v>
      </c>
      <c r="D367" s="414">
        <v>4.5599999999999996</v>
      </c>
      <c r="E367" s="414">
        <v>4.4800000000000004</v>
      </c>
      <c r="F367" s="414">
        <v>4.08</v>
      </c>
      <c r="G367" s="414">
        <v>3.4</v>
      </c>
      <c r="H367" s="414">
        <v>2.87</v>
      </c>
      <c r="I367" s="351">
        <v>2.5099999999999998</v>
      </c>
      <c r="J367" s="351">
        <v>2.2000000000000002</v>
      </c>
      <c r="K367" s="414">
        <v>2.06</v>
      </c>
      <c r="L367" s="414">
        <v>1.94</v>
      </c>
      <c r="M367" s="414">
        <v>1.78</v>
      </c>
      <c r="N367" s="414">
        <v>1.58</v>
      </c>
      <c r="O367" s="604"/>
      <c r="P367" s="414">
        <v>1.4</v>
      </c>
      <c r="Q367" s="350">
        <v>1.06</v>
      </c>
      <c r="R367" s="604"/>
      <c r="S367" s="357">
        <v>0.94</v>
      </c>
      <c r="T367" s="357">
        <v>0.84</v>
      </c>
      <c r="U367" s="420">
        <v>0.7</v>
      </c>
      <c r="V367" s="420">
        <v>0.52</v>
      </c>
      <c r="W367" s="420">
        <v>0.38</v>
      </c>
      <c r="X367" s="420">
        <v>0.28000000000000003</v>
      </c>
      <c r="Y367" s="420">
        <v>0.22</v>
      </c>
      <c r="Z367" s="420">
        <v>0.18</v>
      </c>
      <c r="AA367" s="420">
        <v>0.13</v>
      </c>
      <c r="AB367" s="416">
        <v>0.1</v>
      </c>
      <c r="AC367" s="416">
        <v>0.1</v>
      </c>
      <c r="AD367" s="416">
        <v>0.38500000000000001</v>
      </c>
      <c r="AE367" s="417">
        <f t="shared" si="219"/>
        <v>43.335000000000008</v>
      </c>
      <c r="AF367" s="710">
        <f t="shared" ref="AF367:AF430" si="224">IF(ISERROR((C367/D367-1)*100),"n/a",(C367/D367-1)*100)</f>
        <v>1.7543859649122862</v>
      </c>
      <c r="AG367" s="710">
        <f t="shared" ref="AG367:AG430" si="225">IF(ISERROR((D367/E367-1)*100),"n/a",(D367/E367-1)*100)</f>
        <v>1.7857142857142572</v>
      </c>
      <c r="AH367" s="710">
        <f t="shared" ref="AH367:AH430" si="226">IF(ISERROR((E367/F367-1)*100),"n/a",(E367/F367-1)*100)</f>
        <v>9.8039215686274606</v>
      </c>
      <c r="AI367" s="710">
        <f t="shared" ref="AI367:AI430" si="227">IF(ISERROR((F367/G367-1)*100),"n/a",(F367/G367-1)*100)</f>
        <v>19.999999999999996</v>
      </c>
      <c r="AJ367" s="710">
        <f t="shared" ref="AJ367:AJ430" si="228">IF(ISERROR((G367/H367-1)*100),"n/a",(G367/H367-1)*100)</f>
        <v>18.466898954703815</v>
      </c>
      <c r="AK367" s="710">
        <f t="shared" ref="AK367:AK430" si="229">IF(ISERROR((H367/I367-1)*100),"n/a",(H367/I367-1)*100)</f>
        <v>14.342629482071722</v>
      </c>
      <c r="AL367" s="710">
        <f t="shared" ref="AL367:AL430" si="230">IF(ISERROR((I367/J367-1)*100),"n/a",(I367/J367-1)*100)</f>
        <v>14.090909090909065</v>
      </c>
      <c r="AM367" s="710">
        <f t="shared" ref="AM367:AM430" si="231">IF(ISERROR((J367/K367-1)*100),"n/a",(J367/K367-1)*100)</f>
        <v>6.7961165048543659</v>
      </c>
      <c r="AN367" s="710">
        <f t="shared" ref="AN367:AN430" si="232">IF(ISERROR((K367/L367-1)*100),"n/a",(K367/L367-1)*100)</f>
        <v>6.1855670103092786</v>
      </c>
      <c r="AO367" s="710">
        <f t="shared" si="206"/>
        <v>8.9887640449438209</v>
      </c>
      <c r="AP367" s="710">
        <f t="shared" ref="AP367:AP430" si="233">IF(ISERROR((M367/N367-1)*100),"n/a",(M367/N367-1)*100)</f>
        <v>12.658227848101266</v>
      </c>
      <c r="AQ367" s="710">
        <f t="shared" si="220"/>
        <v>12.857142857142879</v>
      </c>
      <c r="AR367" s="710">
        <f t="shared" si="221"/>
        <v>32.075471698113198</v>
      </c>
      <c r="AS367" s="710">
        <f t="shared" si="222"/>
        <v>12.765957446808528</v>
      </c>
      <c r="AT367" s="710">
        <f t="shared" si="208"/>
        <v>11.904761904761907</v>
      </c>
      <c r="AU367" s="710">
        <f t="shared" si="209"/>
        <v>19.999999999999996</v>
      </c>
      <c r="AV367" s="710">
        <f t="shared" si="210"/>
        <v>34.615384615384606</v>
      </c>
      <c r="AW367" s="710">
        <f t="shared" si="211"/>
        <v>36.842105263157897</v>
      </c>
      <c r="AX367" s="710">
        <f t="shared" si="212"/>
        <v>35.714285714285701</v>
      </c>
      <c r="AY367" s="710">
        <f t="shared" si="213"/>
        <v>27.272727272727295</v>
      </c>
      <c r="AZ367" s="710">
        <f t="shared" si="214"/>
        <v>22.222222222222232</v>
      </c>
      <c r="BA367" s="710">
        <f t="shared" si="215"/>
        <v>38.46153846153846</v>
      </c>
      <c r="BB367" s="710">
        <f t="shared" si="216"/>
        <v>30.000000000000004</v>
      </c>
      <c r="BC367" s="710">
        <f t="shared" si="217"/>
        <v>0</v>
      </c>
      <c r="BD367" s="710">
        <f t="shared" si="207"/>
        <v>-74.025974025974023</v>
      </c>
      <c r="BE367" s="710">
        <f t="shared" si="223"/>
        <v>14.223150327412641</v>
      </c>
      <c r="BF367" s="175">
        <f t="shared" si="218"/>
        <v>21.739342152289129</v>
      </c>
    </row>
    <row r="368" spans="1:58" ht="11.25" customHeight="1" x14ac:dyDescent="0.25">
      <c r="A368" s="28" t="s">
        <v>1310</v>
      </c>
      <c r="B368" s="28" t="s">
        <v>1311</v>
      </c>
      <c r="C368" s="414">
        <v>4.5</v>
      </c>
      <c r="D368" s="414">
        <v>4.32</v>
      </c>
      <c r="E368" s="414">
        <v>3.96</v>
      </c>
      <c r="F368" s="414">
        <v>3.38</v>
      </c>
      <c r="G368" s="414">
        <v>3.08</v>
      </c>
      <c r="H368" s="414">
        <v>2.82</v>
      </c>
      <c r="I368" s="351">
        <v>2.2999999999999998</v>
      </c>
      <c r="J368" s="356">
        <v>1.88</v>
      </c>
      <c r="K368" s="359">
        <v>1.58</v>
      </c>
      <c r="L368" s="359">
        <v>1.32</v>
      </c>
      <c r="M368" s="359">
        <v>1.08</v>
      </c>
      <c r="N368" s="359">
        <v>0.88</v>
      </c>
      <c r="O368" s="654" t="s">
        <v>89</v>
      </c>
      <c r="P368" s="359">
        <v>0.74</v>
      </c>
      <c r="Q368" s="355">
        <v>0.69</v>
      </c>
      <c r="R368" s="654"/>
      <c r="S368" s="369">
        <v>0.59</v>
      </c>
      <c r="T368" s="377">
        <v>0.56000000000000005</v>
      </c>
      <c r="U368" s="361">
        <v>0.56000000000000005</v>
      </c>
      <c r="V368" s="361">
        <v>0.52</v>
      </c>
      <c r="W368" s="361">
        <v>0.44</v>
      </c>
      <c r="X368" s="361">
        <v>0.4</v>
      </c>
      <c r="Y368" s="362">
        <v>0.38</v>
      </c>
      <c r="Z368" s="362">
        <v>0.38</v>
      </c>
      <c r="AA368" s="362">
        <v>0.38</v>
      </c>
      <c r="AB368" s="362">
        <v>0.38</v>
      </c>
      <c r="AC368" s="361">
        <v>0.38</v>
      </c>
      <c r="AD368" s="361">
        <v>8.5000000000000006E-2</v>
      </c>
      <c r="AE368" s="417">
        <f t="shared" si="219"/>
        <v>37.585000000000015</v>
      </c>
      <c r="AF368" s="710">
        <f t="shared" si="224"/>
        <v>4.1666666666666519</v>
      </c>
      <c r="AG368" s="710">
        <f t="shared" si="225"/>
        <v>9.0909090909091042</v>
      </c>
      <c r="AH368" s="710">
        <f t="shared" si="226"/>
        <v>17.159763313609467</v>
      </c>
      <c r="AI368" s="710">
        <f t="shared" si="227"/>
        <v>9.740259740259738</v>
      </c>
      <c r="AJ368" s="710">
        <f t="shared" si="228"/>
        <v>9.219858156028371</v>
      </c>
      <c r="AK368" s="710">
        <f t="shared" si="229"/>
        <v>22.608695652173914</v>
      </c>
      <c r="AL368" s="710">
        <f t="shared" si="230"/>
        <v>22.340425531914889</v>
      </c>
      <c r="AM368" s="710">
        <f t="shared" si="231"/>
        <v>18.98734177215189</v>
      </c>
      <c r="AN368" s="710">
        <f t="shared" si="232"/>
        <v>19.696969696969703</v>
      </c>
      <c r="AO368" s="710">
        <f t="shared" ref="AO368:AO431" si="234">IF(ISERROR((L368/M368-1)*100),"n/a",(L368/M368-1)*100)</f>
        <v>22.222222222222211</v>
      </c>
      <c r="AP368" s="710">
        <f t="shared" si="233"/>
        <v>22.72727272727273</v>
      </c>
      <c r="AQ368" s="710">
        <f t="shared" si="220"/>
        <v>18.918918918918926</v>
      </c>
      <c r="AR368" s="710">
        <f t="shared" si="221"/>
        <v>7.2463768115942129</v>
      </c>
      <c r="AS368" s="710">
        <f t="shared" si="222"/>
        <v>16.949152542372879</v>
      </c>
      <c r="AT368" s="710">
        <f t="shared" si="208"/>
        <v>5.3571428571428381</v>
      </c>
      <c r="AU368" s="710">
        <f t="shared" si="209"/>
        <v>0</v>
      </c>
      <c r="AV368" s="710">
        <f t="shared" si="210"/>
        <v>7.6923076923077094</v>
      </c>
      <c r="AW368" s="710">
        <f t="shared" si="211"/>
        <v>18.181818181818187</v>
      </c>
      <c r="AX368" s="710">
        <f t="shared" si="212"/>
        <v>9.9999999999999858</v>
      </c>
      <c r="AY368" s="710">
        <f t="shared" si="213"/>
        <v>5.2631578947368363</v>
      </c>
      <c r="AZ368" s="710">
        <f t="shared" si="214"/>
        <v>0</v>
      </c>
      <c r="BA368" s="710">
        <f t="shared" si="215"/>
        <v>0</v>
      </c>
      <c r="BB368" s="710">
        <f t="shared" si="216"/>
        <v>0</v>
      </c>
      <c r="BC368" s="710">
        <f t="shared" si="217"/>
        <v>0</v>
      </c>
      <c r="BD368" s="710">
        <f t="shared" si="207"/>
        <v>347.05882352941177</v>
      </c>
      <c r="BE368" s="710">
        <f t="shared" si="223"/>
        <v>24.585123319939274</v>
      </c>
      <c r="BF368" s="175">
        <f t="shared" si="218"/>
        <v>67.677671778652027</v>
      </c>
    </row>
    <row r="369" spans="1:58" ht="11.25" customHeight="1" x14ac:dyDescent="0.25">
      <c r="A369" s="17" t="s">
        <v>3688</v>
      </c>
      <c r="B369" s="17" t="s">
        <v>3689</v>
      </c>
      <c r="C369" s="414">
        <v>5.56</v>
      </c>
      <c r="D369" s="414">
        <v>5.0999999999999996</v>
      </c>
      <c r="E369" s="414">
        <v>4.68</v>
      </c>
      <c r="F369" s="414">
        <v>4.24</v>
      </c>
      <c r="G369" s="414">
        <v>3.8519999999999999</v>
      </c>
      <c r="H369" s="414">
        <v>3.5</v>
      </c>
      <c r="I369" s="351">
        <v>3.3</v>
      </c>
      <c r="J369" s="419">
        <v>3.15</v>
      </c>
      <c r="K369" s="414">
        <v>3</v>
      </c>
      <c r="L369" s="414">
        <v>2.86</v>
      </c>
      <c r="M369" s="414">
        <v>2.6</v>
      </c>
      <c r="N369" s="414">
        <v>2.4</v>
      </c>
      <c r="O369" s="604"/>
      <c r="P369" s="414">
        <v>2.2000000000000002</v>
      </c>
      <c r="Q369" s="350">
        <v>2</v>
      </c>
      <c r="R369" s="604"/>
      <c r="S369" s="357">
        <v>1.8</v>
      </c>
      <c r="T369" s="357">
        <v>1.6</v>
      </c>
      <c r="U369" s="420">
        <v>1.5</v>
      </c>
      <c r="V369" s="420">
        <v>1.2</v>
      </c>
      <c r="W369" s="420">
        <v>1</v>
      </c>
      <c r="X369" s="420">
        <v>0.72</v>
      </c>
      <c r="Y369" s="420">
        <v>0.6</v>
      </c>
      <c r="Z369" s="420">
        <v>0.45750000000000002</v>
      </c>
      <c r="AA369" s="420">
        <v>0.38</v>
      </c>
      <c r="AB369" s="420">
        <v>0.34</v>
      </c>
      <c r="AC369" s="420">
        <v>0.31</v>
      </c>
      <c r="AD369" s="420">
        <v>0.28000000000000003</v>
      </c>
      <c r="AE369" s="417">
        <f t="shared" si="219"/>
        <v>58.629500000000014</v>
      </c>
      <c r="AF369" s="710">
        <f t="shared" si="224"/>
        <v>9.0196078431372442</v>
      </c>
      <c r="AG369" s="710">
        <f t="shared" si="225"/>
        <v>8.9743589743589638</v>
      </c>
      <c r="AH369" s="710">
        <f t="shared" si="226"/>
        <v>10.377358490566024</v>
      </c>
      <c r="AI369" s="710">
        <f t="shared" si="227"/>
        <v>10.072689511941867</v>
      </c>
      <c r="AJ369" s="710">
        <f t="shared" si="228"/>
        <v>10.057142857142853</v>
      </c>
      <c r="AK369" s="710">
        <f t="shared" si="229"/>
        <v>6.0606060606060552</v>
      </c>
      <c r="AL369" s="710">
        <f t="shared" si="230"/>
        <v>4.7619047619047672</v>
      </c>
      <c r="AM369" s="710">
        <f t="shared" si="231"/>
        <v>5.0000000000000044</v>
      </c>
      <c r="AN369" s="710">
        <f t="shared" si="232"/>
        <v>4.8951048951048959</v>
      </c>
      <c r="AO369" s="710">
        <f t="shared" si="234"/>
        <v>9.9999999999999858</v>
      </c>
      <c r="AP369" s="710">
        <f t="shared" si="233"/>
        <v>8.3333333333333481</v>
      </c>
      <c r="AQ369" s="710">
        <f t="shared" si="220"/>
        <v>9.0909090909090828</v>
      </c>
      <c r="AR369" s="710">
        <f t="shared" si="221"/>
        <v>10.000000000000009</v>
      </c>
      <c r="AS369" s="710">
        <f t="shared" si="222"/>
        <v>11.111111111111116</v>
      </c>
      <c r="AT369" s="710">
        <f t="shared" si="208"/>
        <v>12.5</v>
      </c>
      <c r="AU369" s="710">
        <f t="shared" si="209"/>
        <v>6.6666666666666652</v>
      </c>
      <c r="AV369" s="710">
        <f t="shared" si="210"/>
        <v>25</v>
      </c>
      <c r="AW369" s="710">
        <f t="shared" si="211"/>
        <v>19.999999999999996</v>
      </c>
      <c r="AX369" s="710">
        <f t="shared" si="212"/>
        <v>38.888888888888886</v>
      </c>
      <c r="AY369" s="710">
        <f t="shared" si="213"/>
        <v>19.999999999999996</v>
      </c>
      <c r="AZ369" s="710">
        <f t="shared" si="214"/>
        <v>31.147540983606547</v>
      </c>
      <c r="BA369" s="710">
        <f t="shared" si="215"/>
        <v>20.394736842105267</v>
      </c>
      <c r="BB369" s="710">
        <f t="shared" si="216"/>
        <v>11.764705882352944</v>
      </c>
      <c r="BC369" s="710">
        <f t="shared" si="217"/>
        <v>9.6774193548387224</v>
      </c>
      <c r="BD369" s="710">
        <f t="shared" si="207"/>
        <v>10.714285714285698</v>
      </c>
      <c r="BE369" s="710">
        <f t="shared" si="223"/>
        <v>12.980334850514437</v>
      </c>
      <c r="BF369" s="175">
        <f t="shared" si="218"/>
        <v>8.4530218433330706</v>
      </c>
    </row>
    <row r="370" spans="1:58" ht="11.25" customHeight="1" x14ac:dyDescent="0.25">
      <c r="A370" s="73" t="s">
        <v>1296</v>
      </c>
      <c r="B370" s="17" t="s">
        <v>1297</v>
      </c>
      <c r="C370" s="414">
        <v>1.92</v>
      </c>
      <c r="D370" s="414">
        <v>1.84</v>
      </c>
      <c r="E370" s="414">
        <v>1.6</v>
      </c>
      <c r="F370" s="414">
        <v>1.36</v>
      </c>
      <c r="G370" s="414">
        <v>1.2</v>
      </c>
      <c r="H370" s="414">
        <v>1.1599999999999999</v>
      </c>
      <c r="I370" s="351">
        <v>1</v>
      </c>
      <c r="J370" s="419">
        <v>0.85000000000000009</v>
      </c>
      <c r="K370" s="414">
        <v>0.72666699999999995</v>
      </c>
      <c r="L370" s="414">
        <v>0.63</v>
      </c>
      <c r="M370" s="414">
        <v>0.54666666666666663</v>
      </c>
      <c r="N370" s="414">
        <v>0.49333333333333335</v>
      </c>
      <c r="O370" s="604"/>
      <c r="P370" s="414">
        <v>0.44333333333333336</v>
      </c>
      <c r="Q370" s="418">
        <v>0.41333333333333333</v>
      </c>
      <c r="R370" s="604"/>
      <c r="S370" s="353">
        <v>0.41333333333333333</v>
      </c>
      <c r="T370" s="415">
        <v>0.41333333333333333</v>
      </c>
      <c r="U370" s="420">
        <v>0.40333333333333332</v>
      </c>
      <c r="V370" s="420">
        <v>0.36333333333333334</v>
      </c>
      <c r="W370" s="420">
        <v>0.32666666666666666</v>
      </c>
      <c r="X370" s="420">
        <v>0.3</v>
      </c>
      <c r="Y370" s="420">
        <v>0.27333333333333332</v>
      </c>
      <c r="Z370" s="420">
        <v>0.24666666666666667</v>
      </c>
      <c r="AA370" s="420">
        <v>0.22</v>
      </c>
      <c r="AB370" s="420">
        <v>0.19333333333333333</v>
      </c>
      <c r="AC370" s="420">
        <v>0.16</v>
      </c>
      <c r="AD370" s="416">
        <v>0.12</v>
      </c>
      <c r="AE370" s="417">
        <f t="shared" si="219"/>
        <v>17.616667000000003</v>
      </c>
      <c r="AF370" s="710">
        <f t="shared" si="224"/>
        <v>4.3478260869565188</v>
      </c>
      <c r="AG370" s="710">
        <f t="shared" si="225"/>
        <v>14.999999999999991</v>
      </c>
      <c r="AH370" s="710">
        <f t="shared" si="226"/>
        <v>17.647058823529417</v>
      </c>
      <c r="AI370" s="710">
        <f t="shared" si="227"/>
        <v>13.333333333333353</v>
      </c>
      <c r="AJ370" s="710">
        <f t="shared" si="228"/>
        <v>3.4482758620689724</v>
      </c>
      <c r="AK370" s="710">
        <f t="shared" si="229"/>
        <v>15.999999999999993</v>
      </c>
      <c r="AL370" s="710">
        <f t="shared" si="230"/>
        <v>17.647058823529392</v>
      </c>
      <c r="AM370" s="710">
        <f t="shared" si="231"/>
        <v>16.972423407145243</v>
      </c>
      <c r="AN370" s="710">
        <f t="shared" si="232"/>
        <v>15.343968253968242</v>
      </c>
      <c r="AO370" s="710">
        <f t="shared" si="234"/>
        <v>15.243902439024403</v>
      </c>
      <c r="AP370" s="710">
        <f t="shared" si="233"/>
        <v>10.810810810810811</v>
      </c>
      <c r="AQ370" s="710">
        <f t="shared" si="220"/>
        <v>11.278195488721799</v>
      </c>
      <c r="AR370" s="710">
        <f t="shared" si="221"/>
        <v>7.258064516129048</v>
      </c>
      <c r="AS370" s="710">
        <f t="shared" si="222"/>
        <v>0</v>
      </c>
      <c r="AT370" s="710">
        <f t="shared" si="208"/>
        <v>0</v>
      </c>
      <c r="AU370" s="710">
        <f t="shared" si="209"/>
        <v>2.4793388429751984</v>
      </c>
      <c r="AV370" s="710">
        <f t="shared" si="210"/>
        <v>11.009174311926607</v>
      </c>
      <c r="AW370" s="710">
        <f t="shared" si="211"/>
        <v>11.22448979591837</v>
      </c>
      <c r="AX370" s="710">
        <f t="shared" si="212"/>
        <v>8.8888888888889017</v>
      </c>
      <c r="AY370" s="710">
        <f t="shared" si="213"/>
        <v>9.7560975609756184</v>
      </c>
      <c r="AZ370" s="710">
        <f t="shared" si="214"/>
        <v>10.810810810810811</v>
      </c>
      <c r="BA370" s="710">
        <f t="shared" si="215"/>
        <v>12.121212121212132</v>
      </c>
      <c r="BB370" s="710">
        <f t="shared" si="216"/>
        <v>13.793103448275868</v>
      </c>
      <c r="BC370" s="710">
        <f t="shared" si="217"/>
        <v>20.833333333333325</v>
      </c>
      <c r="BD370" s="710">
        <f t="shared" si="207"/>
        <v>33.33333333333335</v>
      </c>
      <c r="BE370" s="710">
        <f t="shared" si="223"/>
        <v>11.943228011714698</v>
      </c>
      <c r="BF370" s="175">
        <f t="shared" si="218"/>
        <v>7.1464964276852996</v>
      </c>
    </row>
    <row r="371" spans="1:58" ht="11.25" customHeight="1" x14ac:dyDescent="0.25">
      <c r="A371" s="388" t="s">
        <v>2089</v>
      </c>
      <c r="B371" s="17" t="s">
        <v>2090</v>
      </c>
      <c r="C371" s="414">
        <v>5.2</v>
      </c>
      <c r="D371" s="414">
        <v>4.5199999999999996</v>
      </c>
      <c r="E371" s="414">
        <v>3.92</v>
      </c>
      <c r="F371" s="414">
        <v>3.4</v>
      </c>
      <c r="G371" s="414">
        <v>2.96</v>
      </c>
      <c r="H371" s="414">
        <v>2.58</v>
      </c>
      <c r="I371" s="351">
        <v>2.25</v>
      </c>
      <c r="J371" s="347">
        <v>2.08</v>
      </c>
      <c r="K371" s="414">
        <v>2.04</v>
      </c>
      <c r="L371" s="414">
        <v>2</v>
      </c>
      <c r="M371" s="380">
        <v>1.96</v>
      </c>
      <c r="N371" s="380">
        <v>1.96</v>
      </c>
      <c r="O371" s="604"/>
      <c r="P371" s="352">
        <v>1.96</v>
      </c>
      <c r="Q371" s="418">
        <v>1.96</v>
      </c>
      <c r="R371" s="604"/>
      <c r="S371" s="353">
        <v>1.96</v>
      </c>
      <c r="T371" s="357">
        <v>1.96</v>
      </c>
      <c r="U371" s="420">
        <v>1.88</v>
      </c>
      <c r="V371" s="420">
        <v>1.7</v>
      </c>
      <c r="W371" s="420">
        <v>1.6</v>
      </c>
      <c r="X371" s="420">
        <v>1.52</v>
      </c>
      <c r="Y371" s="420">
        <v>1.42</v>
      </c>
      <c r="Z371" s="420">
        <v>1.34</v>
      </c>
      <c r="AA371" s="420">
        <v>1.24</v>
      </c>
      <c r="AB371" s="420">
        <v>1.1200000000000001</v>
      </c>
      <c r="AC371" s="420">
        <v>1.04</v>
      </c>
      <c r="AD371" s="420">
        <v>0.92</v>
      </c>
      <c r="AE371" s="417">
        <f t="shared" si="219"/>
        <v>56.490000000000016</v>
      </c>
      <c r="AF371" s="710">
        <f t="shared" si="224"/>
        <v>15.044247787610644</v>
      </c>
      <c r="AG371" s="710">
        <f t="shared" si="225"/>
        <v>15.306122448979576</v>
      </c>
      <c r="AH371" s="710">
        <f t="shared" si="226"/>
        <v>15.294117647058814</v>
      </c>
      <c r="AI371" s="710">
        <f t="shared" si="227"/>
        <v>14.864864864864868</v>
      </c>
      <c r="AJ371" s="710">
        <f t="shared" si="228"/>
        <v>14.728682170542641</v>
      </c>
      <c r="AK371" s="710">
        <f t="shared" si="229"/>
        <v>14.666666666666671</v>
      </c>
      <c r="AL371" s="710">
        <f t="shared" si="230"/>
        <v>8.1730769230769162</v>
      </c>
      <c r="AM371" s="710">
        <f t="shared" si="231"/>
        <v>1.9607843137254832</v>
      </c>
      <c r="AN371" s="710">
        <f t="shared" si="232"/>
        <v>2.0000000000000018</v>
      </c>
      <c r="AO371" s="710">
        <f t="shared" si="234"/>
        <v>2.0408163265306145</v>
      </c>
      <c r="AP371" s="710">
        <f t="shared" si="233"/>
        <v>0</v>
      </c>
      <c r="AQ371" s="710">
        <f t="shared" si="220"/>
        <v>0</v>
      </c>
      <c r="AR371" s="710">
        <f t="shared" si="221"/>
        <v>0</v>
      </c>
      <c r="AS371" s="710">
        <f t="shared" si="222"/>
        <v>0</v>
      </c>
      <c r="AT371" s="710">
        <f t="shared" si="208"/>
        <v>0</v>
      </c>
      <c r="AU371" s="710">
        <f t="shared" si="209"/>
        <v>4.2553191489361764</v>
      </c>
      <c r="AV371" s="710">
        <f t="shared" si="210"/>
        <v>10.588235294117654</v>
      </c>
      <c r="AW371" s="710">
        <f t="shared" si="211"/>
        <v>6.25</v>
      </c>
      <c r="AX371" s="710">
        <f t="shared" si="212"/>
        <v>5.2631578947368363</v>
      </c>
      <c r="AY371" s="710">
        <f t="shared" si="213"/>
        <v>7.0422535211267734</v>
      </c>
      <c r="AZ371" s="710">
        <f t="shared" si="214"/>
        <v>5.9701492537313383</v>
      </c>
      <c r="BA371" s="710">
        <f t="shared" si="215"/>
        <v>8.064516129032274</v>
      </c>
      <c r="BB371" s="710">
        <f t="shared" si="216"/>
        <v>10.714285714285698</v>
      </c>
      <c r="BC371" s="710">
        <f t="shared" si="217"/>
        <v>7.6923076923077094</v>
      </c>
      <c r="BD371" s="710">
        <f t="shared" si="207"/>
        <v>13.043478260869556</v>
      </c>
      <c r="BE371" s="710">
        <f t="shared" si="223"/>
        <v>7.3185232823280115</v>
      </c>
      <c r="BF371" s="175">
        <f t="shared" si="218"/>
        <v>5.6960128655226177</v>
      </c>
    </row>
    <row r="372" spans="1:58" ht="11.25" customHeight="1" x14ac:dyDescent="0.25">
      <c r="A372" s="57" t="s">
        <v>1308</v>
      </c>
      <c r="B372" s="28" t="s">
        <v>1309</v>
      </c>
      <c r="C372" s="414">
        <v>0.64</v>
      </c>
      <c r="D372" s="414">
        <v>0.56000000000000005</v>
      </c>
      <c r="E372" s="414">
        <v>0.5</v>
      </c>
      <c r="F372" s="414">
        <v>0.44</v>
      </c>
      <c r="G372" s="414">
        <v>0.38</v>
      </c>
      <c r="H372" s="414">
        <v>0.34</v>
      </c>
      <c r="I372" s="351">
        <v>0.28000000000000003</v>
      </c>
      <c r="J372" s="351">
        <v>0.21000000000000002</v>
      </c>
      <c r="K372" s="359">
        <v>0.17499999999999999</v>
      </c>
      <c r="L372" s="359">
        <v>0.16</v>
      </c>
      <c r="M372" s="359">
        <v>0.13500000000000001</v>
      </c>
      <c r="N372" s="359">
        <v>0.115</v>
      </c>
      <c r="O372" s="654"/>
      <c r="P372" s="359">
        <v>9.5000000000000001E-2</v>
      </c>
      <c r="Q372" s="355">
        <v>0.06</v>
      </c>
      <c r="R372" s="654"/>
      <c r="S372" s="377">
        <v>0</v>
      </c>
      <c r="T372" s="377">
        <v>0</v>
      </c>
      <c r="U372" s="362">
        <v>0</v>
      </c>
      <c r="V372" s="362">
        <v>0</v>
      </c>
      <c r="W372" s="362">
        <v>0</v>
      </c>
      <c r="X372" s="362">
        <v>0</v>
      </c>
      <c r="Y372" s="362">
        <v>0</v>
      </c>
      <c r="Z372" s="362">
        <v>0</v>
      </c>
      <c r="AA372" s="362">
        <v>0</v>
      </c>
      <c r="AB372" s="362">
        <v>0</v>
      </c>
      <c r="AC372" s="362">
        <v>0</v>
      </c>
      <c r="AD372" s="362">
        <v>0</v>
      </c>
      <c r="AE372" s="417">
        <f t="shared" si="219"/>
        <v>4.089999999999999</v>
      </c>
      <c r="AF372" s="710">
        <f t="shared" si="224"/>
        <v>14.285714285714279</v>
      </c>
      <c r="AG372" s="710">
        <f t="shared" si="225"/>
        <v>12.000000000000011</v>
      </c>
      <c r="AH372" s="710">
        <f t="shared" si="226"/>
        <v>13.636363636363647</v>
      </c>
      <c r="AI372" s="710">
        <f t="shared" si="227"/>
        <v>15.789473684210531</v>
      </c>
      <c r="AJ372" s="710">
        <f t="shared" si="228"/>
        <v>11.764705882352944</v>
      </c>
      <c r="AK372" s="710">
        <f t="shared" si="229"/>
        <v>21.42857142857142</v>
      </c>
      <c r="AL372" s="710">
        <f t="shared" si="230"/>
        <v>33.333333333333329</v>
      </c>
      <c r="AM372" s="710">
        <f t="shared" si="231"/>
        <v>20.000000000000018</v>
      </c>
      <c r="AN372" s="710">
        <f t="shared" si="232"/>
        <v>9.375</v>
      </c>
      <c r="AO372" s="710">
        <f t="shared" si="234"/>
        <v>18.518518518518512</v>
      </c>
      <c r="AP372" s="710">
        <f t="shared" si="233"/>
        <v>17.391304347826097</v>
      </c>
      <c r="AQ372" s="710">
        <f t="shared" si="220"/>
        <v>21.052631578947366</v>
      </c>
      <c r="AR372" s="710">
        <f t="shared" si="221"/>
        <v>58.33333333333335</v>
      </c>
      <c r="AS372" s="710" t="str">
        <f t="shared" si="222"/>
        <v>n/a</v>
      </c>
      <c r="AT372" s="710" t="str">
        <f t="shared" si="208"/>
        <v>n/a</v>
      </c>
      <c r="AU372" s="710" t="str">
        <f t="shared" si="209"/>
        <v>n/a</v>
      </c>
      <c r="AV372" s="710" t="str">
        <f t="shared" si="210"/>
        <v>n/a</v>
      </c>
      <c r="AW372" s="710" t="str">
        <f t="shared" si="211"/>
        <v>n/a</v>
      </c>
      <c r="AX372" s="710" t="str">
        <f t="shared" si="212"/>
        <v>n/a</v>
      </c>
      <c r="AY372" s="710" t="str">
        <f t="shared" si="213"/>
        <v>n/a</v>
      </c>
      <c r="AZ372" s="710" t="str">
        <f t="shared" si="214"/>
        <v>n/a</v>
      </c>
      <c r="BA372" s="710" t="str">
        <f t="shared" si="215"/>
        <v>n/a</v>
      </c>
      <c r="BB372" s="710" t="str">
        <f t="shared" si="216"/>
        <v>n/a</v>
      </c>
      <c r="BC372" s="710" t="str">
        <f t="shared" si="217"/>
        <v>n/a</v>
      </c>
      <c r="BD372" s="710" t="str">
        <f t="shared" ref="BD372:BD435" si="235">IF(ISERROR((AC372/AD372-1)*100),"n/a",(AC372/AD372-1)*100)</f>
        <v>n/a</v>
      </c>
      <c r="BE372" s="710">
        <f t="shared" si="223"/>
        <v>20.531457694551651</v>
      </c>
      <c r="BF372" s="175">
        <f t="shared" si="218"/>
        <v>12.881794299754702</v>
      </c>
    </row>
    <row r="373" spans="1:58" ht="11.25" customHeight="1" x14ac:dyDescent="0.25">
      <c r="A373" s="73" t="s">
        <v>632</v>
      </c>
      <c r="B373" s="17" t="s">
        <v>633</v>
      </c>
      <c r="C373" s="414">
        <v>12.75</v>
      </c>
      <c r="D373" s="414">
        <v>12.15</v>
      </c>
      <c r="E373" s="414">
        <v>11.4</v>
      </c>
      <c r="F373" s="414">
        <v>10.6</v>
      </c>
      <c r="G373" s="414">
        <v>9.8000000000000007</v>
      </c>
      <c r="H373" s="414">
        <v>9</v>
      </c>
      <c r="I373" s="351">
        <v>8.1999999999999993</v>
      </c>
      <c r="J373" s="351">
        <v>7.46</v>
      </c>
      <c r="K373" s="414">
        <v>6.77</v>
      </c>
      <c r="L373" s="414">
        <v>6.15</v>
      </c>
      <c r="M373" s="414">
        <v>5.49</v>
      </c>
      <c r="N373" s="414">
        <v>4.78</v>
      </c>
      <c r="O373" s="604"/>
      <c r="P373" s="414">
        <v>4.1500000000000004</v>
      </c>
      <c r="Q373" s="350">
        <v>3.25</v>
      </c>
      <c r="R373" s="604"/>
      <c r="S373" s="357">
        <v>2.64</v>
      </c>
      <c r="T373" s="357">
        <v>2.34</v>
      </c>
      <c r="U373" s="420">
        <v>1.83</v>
      </c>
      <c r="V373" s="420">
        <v>1.47</v>
      </c>
      <c r="W373" s="420">
        <v>1.25</v>
      </c>
      <c r="X373" s="420">
        <v>1.05</v>
      </c>
      <c r="Y373" s="420">
        <v>0.91</v>
      </c>
      <c r="Z373" s="420">
        <v>0.57999999999999996</v>
      </c>
      <c r="AA373" s="416">
        <v>0.44</v>
      </c>
      <c r="AB373" s="416">
        <v>0.44</v>
      </c>
      <c r="AC373" s="416">
        <v>0.44</v>
      </c>
      <c r="AD373" s="420">
        <v>0.88</v>
      </c>
      <c r="AE373" s="417">
        <f t="shared" si="219"/>
        <v>126.21999999999998</v>
      </c>
      <c r="AF373" s="710">
        <f t="shared" si="224"/>
        <v>4.9382716049382713</v>
      </c>
      <c r="AG373" s="710">
        <f t="shared" si="225"/>
        <v>6.578947368421062</v>
      </c>
      <c r="AH373" s="710">
        <f t="shared" si="226"/>
        <v>7.547169811320753</v>
      </c>
      <c r="AI373" s="710">
        <f t="shared" si="227"/>
        <v>8.1632653061224367</v>
      </c>
      <c r="AJ373" s="710">
        <f t="shared" si="228"/>
        <v>8.8888888888889017</v>
      </c>
      <c r="AK373" s="710">
        <f t="shared" si="229"/>
        <v>9.7560975609756184</v>
      </c>
      <c r="AL373" s="710">
        <f t="shared" si="230"/>
        <v>9.9195710455763919</v>
      </c>
      <c r="AM373" s="710">
        <f t="shared" si="231"/>
        <v>10.192023633677994</v>
      </c>
      <c r="AN373" s="710">
        <f t="shared" si="232"/>
        <v>10.081300813008109</v>
      </c>
      <c r="AO373" s="710">
        <f t="shared" si="234"/>
        <v>12.021857923497258</v>
      </c>
      <c r="AP373" s="710">
        <f t="shared" si="233"/>
        <v>14.853556485355647</v>
      </c>
      <c r="AQ373" s="710">
        <f t="shared" si="220"/>
        <v>15.180722891566267</v>
      </c>
      <c r="AR373" s="710">
        <f t="shared" si="221"/>
        <v>27.692307692307704</v>
      </c>
      <c r="AS373" s="710">
        <f t="shared" si="222"/>
        <v>23.106060606060595</v>
      </c>
      <c r="AT373" s="710">
        <f t="shared" ref="AT373:AT398" si="236">IF(ISERROR((S373/T373-1)*100),"n/a",(S373/T373-1)*100)</f>
        <v>12.820512820512842</v>
      </c>
      <c r="AU373" s="710">
        <f t="shared" ref="AU373:AU398" si="237">IF(ISERROR((T373/U373-1)*100),"n/a",(T373/U373-1)*100)</f>
        <v>27.868852459016381</v>
      </c>
      <c r="AV373" s="710">
        <f t="shared" ref="AV373:AV398" si="238">IF(ISERROR((U373/V373-1)*100),"n/a",(U373/V373-1)*100)</f>
        <v>24.489795918367353</v>
      </c>
      <c r="AW373" s="710">
        <f t="shared" ref="AW373:AW398" si="239">IF(ISERROR((V373/W373-1)*100),"n/a",(V373/W373-1)*100)</f>
        <v>17.599999999999994</v>
      </c>
      <c r="AX373" s="710">
        <f t="shared" ref="AX373:AX398" si="240">IF(ISERROR((W373/X373-1)*100),"n/a",(W373/X373-1)*100)</f>
        <v>19.047619047619047</v>
      </c>
      <c r="AY373" s="710">
        <f t="shared" ref="AY373:AY398" si="241">IF(ISERROR((X373/Y373-1)*100),"n/a",(X373/Y373-1)*100)</f>
        <v>15.384615384615397</v>
      </c>
      <c r="AZ373" s="710">
        <f t="shared" ref="AZ373:AZ398" si="242">IF(ISERROR((Y373/Z373-1)*100),"n/a",(Y373/Z373-1)*100)</f>
        <v>56.896551724137943</v>
      </c>
      <c r="BA373" s="710">
        <f t="shared" ref="BA373:BA398" si="243">IF(ISERROR((Z373/AA373-1)*100),"n/a",(Z373/AA373-1)*100)</f>
        <v>31.818181818181813</v>
      </c>
      <c r="BB373" s="710">
        <f t="shared" ref="BB373:BB398" si="244">IF(ISERROR((AA373/AB373-1)*100),"n/a",(AA373/AB373-1)*100)</f>
        <v>0</v>
      </c>
      <c r="BC373" s="710">
        <f t="shared" ref="BC373:BC398" si="245">IF(ISERROR((AB373/AC373-1)*100),"n/a",(AB373/AC373-1)*100)</f>
        <v>0</v>
      </c>
      <c r="BD373" s="710">
        <f t="shared" si="235"/>
        <v>-50</v>
      </c>
      <c r="BE373" s="710">
        <f t="shared" si="223"/>
        <v>12.993846832166714</v>
      </c>
      <c r="BF373" s="175">
        <f t="shared" si="218"/>
        <v>17.729907136237887</v>
      </c>
    </row>
    <row r="374" spans="1:58" ht="11.25" customHeight="1" x14ac:dyDescent="0.25">
      <c r="A374" s="73" t="s">
        <v>630</v>
      </c>
      <c r="B374" s="17" t="s">
        <v>631</v>
      </c>
      <c r="C374" s="414">
        <v>1.42</v>
      </c>
      <c r="D374" s="414">
        <v>1.38</v>
      </c>
      <c r="E374" s="414">
        <v>1.34</v>
      </c>
      <c r="F374" s="414">
        <v>1.31</v>
      </c>
      <c r="G374" s="414">
        <v>1.27</v>
      </c>
      <c r="H374" s="414">
        <v>1.24</v>
      </c>
      <c r="I374" s="351">
        <v>1.22</v>
      </c>
      <c r="J374" s="351">
        <v>1.18</v>
      </c>
      <c r="K374" s="414">
        <v>1.1399999999999999</v>
      </c>
      <c r="L374" s="414">
        <v>1.1000000000000001</v>
      </c>
      <c r="M374" s="414">
        <v>1.06</v>
      </c>
      <c r="N374" s="414">
        <v>0.49</v>
      </c>
      <c r="O374" s="604"/>
      <c r="P374" s="414">
        <v>0.41</v>
      </c>
      <c r="Q374" s="350">
        <v>0.35</v>
      </c>
      <c r="R374" s="604"/>
      <c r="S374" s="357">
        <v>0.33</v>
      </c>
      <c r="T374" s="357">
        <v>0.31</v>
      </c>
      <c r="U374" s="420">
        <v>0.28999999999999998</v>
      </c>
      <c r="V374" s="420">
        <v>0.27</v>
      </c>
      <c r="W374" s="420">
        <v>0.25</v>
      </c>
      <c r="X374" s="420">
        <v>0.23</v>
      </c>
      <c r="Y374" s="420">
        <v>0.21</v>
      </c>
      <c r="Z374" s="420">
        <v>0.17</v>
      </c>
      <c r="AA374" s="416">
        <v>0.14000000000000001</v>
      </c>
      <c r="AB374" s="416">
        <v>0.14000000000000001</v>
      </c>
      <c r="AC374" s="420">
        <v>0.14000000000000001</v>
      </c>
      <c r="AD374" s="420">
        <v>0.13</v>
      </c>
      <c r="AE374" s="417">
        <f t="shared" si="219"/>
        <v>17.520000000000003</v>
      </c>
      <c r="AF374" s="710">
        <f t="shared" si="224"/>
        <v>2.898550724637694</v>
      </c>
      <c r="AG374" s="710">
        <f t="shared" si="225"/>
        <v>2.9850746268656581</v>
      </c>
      <c r="AH374" s="710">
        <f t="shared" si="226"/>
        <v>2.2900763358778553</v>
      </c>
      <c r="AI374" s="710">
        <f t="shared" si="227"/>
        <v>3.1496062992125928</v>
      </c>
      <c r="AJ374" s="710">
        <f t="shared" si="228"/>
        <v>2.4193548387096753</v>
      </c>
      <c r="AK374" s="710">
        <f t="shared" si="229"/>
        <v>1.6393442622950838</v>
      </c>
      <c r="AL374" s="710">
        <f t="shared" si="230"/>
        <v>3.3898305084745894</v>
      </c>
      <c r="AM374" s="710">
        <f t="shared" si="231"/>
        <v>3.5087719298245723</v>
      </c>
      <c r="AN374" s="710">
        <f t="shared" si="232"/>
        <v>3.6363636363636154</v>
      </c>
      <c r="AO374" s="710">
        <f t="shared" si="234"/>
        <v>3.7735849056603765</v>
      </c>
      <c r="AP374" s="710">
        <f t="shared" si="233"/>
        <v>116.32653061224491</v>
      </c>
      <c r="AQ374" s="710">
        <f t="shared" si="220"/>
        <v>19.512195121951216</v>
      </c>
      <c r="AR374" s="710">
        <f t="shared" si="221"/>
        <v>17.142857142857149</v>
      </c>
      <c r="AS374" s="710">
        <f t="shared" si="222"/>
        <v>6.0606060606060552</v>
      </c>
      <c r="AT374" s="710">
        <f t="shared" si="236"/>
        <v>6.4516129032258229</v>
      </c>
      <c r="AU374" s="710">
        <f t="shared" si="237"/>
        <v>6.8965517241379448</v>
      </c>
      <c r="AV374" s="710">
        <f t="shared" si="238"/>
        <v>7.4074074074073959</v>
      </c>
      <c r="AW374" s="710">
        <f t="shared" si="239"/>
        <v>8.0000000000000071</v>
      </c>
      <c r="AX374" s="710">
        <f t="shared" si="240"/>
        <v>8.6956521739130377</v>
      </c>
      <c r="AY374" s="710">
        <f t="shared" si="241"/>
        <v>9.5238095238095344</v>
      </c>
      <c r="AZ374" s="710">
        <f t="shared" si="242"/>
        <v>23.529411764705866</v>
      </c>
      <c r="BA374" s="710">
        <f t="shared" si="243"/>
        <v>21.42857142857142</v>
      </c>
      <c r="BB374" s="710">
        <f t="shared" si="244"/>
        <v>0</v>
      </c>
      <c r="BC374" s="710">
        <f t="shared" si="245"/>
        <v>0</v>
      </c>
      <c r="BD374" s="710">
        <f t="shared" si="235"/>
        <v>7.6923076923077094</v>
      </c>
      <c r="BE374" s="710">
        <f t="shared" si="223"/>
        <v>11.534322864946393</v>
      </c>
      <c r="BF374" s="175">
        <f t="shared" si="218"/>
        <v>22.781411540164914</v>
      </c>
    </row>
    <row r="375" spans="1:58" ht="11.25" customHeight="1" x14ac:dyDescent="0.25">
      <c r="A375" s="73" t="s">
        <v>390</v>
      </c>
      <c r="B375" s="17" t="s">
        <v>391</v>
      </c>
      <c r="C375" s="414">
        <v>1.92</v>
      </c>
      <c r="D375" s="414">
        <v>1.81</v>
      </c>
      <c r="E375" s="414">
        <v>1.71</v>
      </c>
      <c r="F375" s="414">
        <v>1.61</v>
      </c>
      <c r="G375" s="414">
        <v>1.52</v>
      </c>
      <c r="H375" s="414">
        <v>1.42</v>
      </c>
      <c r="I375" s="351">
        <v>1.34</v>
      </c>
      <c r="J375" s="351">
        <v>1.26</v>
      </c>
      <c r="K375" s="414">
        <v>1.175</v>
      </c>
      <c r="L375" s="414">
        <v>1.1000000000000001</v>
      </c>
      <c r="M375" s="414">
        <v>1.02</v>
      </c>
      <c r="N375" s="414">
        <v>0.94</v>
      </c>
      <c r="O375" s="604"/>
      <c r="P375" s="414">
        <v>0.9</v>
      </c>
      <c r="Q375" s="350">
        <v>0.85</v>
      </c>
      <c r="R375" s="604"/>
      <c r="S375" s="357">
        <v>0.79</v>
      </c>
      <c r="T375" s="357">
        <v>0.75</v>
      </c>
      <c r="U375" s="420">
        <v>0.7</v>
      </c>
      <c r="V375" s="420">
        <v>0.63500000000000001</v>
      </c>
      <c r="W375" s="420">
        <v>0.57499999999999996</v>
      </c>
      <c r="X375" s="416">
        <v>0.52500000000000002</v>
      </c>
      <c r="Y375" s="420">
        <v>0.50624999999999998</v>
      </c>
      <c r="Z375" s="416">
        <v>0.5</v>
      </c>
      <c r="AA375" s="416">
        <v>1</v>
      </c>
      <c r="AB375" s="416">
        <v>1</v>
      </c>
      <c r="AC375" s="416">
        <v>1</v>
      </c>
      <c r="AD375" s="416">
        <v>1</v>
      </c>
      <c r="AE375" s="417">
        <f t="shared" si="219"/>
        <v>27.556249999999999</v>
      </c>
      <c r="AF375" s="710">
        <f t="shared" si="224"/>
        <v>6.0773480662983381</v>
      </c>
      <c r="AG375" s="710">
        <f t="shared" si="225"/>
        <v>5.8479532163742798</v>
      </c>
      <c r="AH375" s="710">
        <f t="shared" si="226"/>
        <v>6.211180124223592</v>
      </c>
      <c r="AI375" s="710">
        <f t="shared" si="227"/>
        <v>5.9210526315789602</v>
      </c>
      <c r="AJ375" s="710">
        <f t="shared" si="228"/>
        <v>7.0422535211267734</v>
      </c>
      <c r="AK375" s="710">
        <f t="shared" si="229"/>
        <v>5.9701492537313383</v>
      </c>
      <c r="AL375" s="710">
        <f t="shared" si="230"/>
        <v>6.3492063492063489</v>
      </c>
      <c r="AM375" s="710">
        <f t="shared" si="231"/>
        <v>7.2340425531914887</v>
      </c>
      <c r="AN375" s="710">
        <f t="shared" si="232"/>
        <v>6.8181818181818121</v>
      </c>
      <c r="AO375" s="710">
        <f t="shared" si="234"/>
        <v>7.8431372549019773</v>
      </c>
      <c r="AP375" s="710">
        <f t="shared" si="233"/>
        <v>8.5106382978723527</v>
      </c>
      <c r="AQ375" s="710">
        <f t="shared" si="220"/>
        <v>4.4444444444444287</v>
      </c>
      <c r="AR375" s="710">
        <f t="shared" si="221"/>
        <v>5.8823529411764719</v>
      </c>
      <c r="AS375" s="710">
        <f t="shared" si="222"/>
        <v>7.5949367088607556</v>
      </c>
      <c r="AT375" s="710">
        <f t="shared" si="236"/>
        <v>5.3333333333333455</v>
      </c>
      <c r="AU375" s="710">
        <f t="shared" si="237"/>
        <v>7.1428571428571397</v>
      </c>
      <c r="AV375" s="710">
        <f t="shared" si="238"/>
        <v>10.236220472440927</v>
      </c>
      <c r="AW375" s="710">
        <f t="shared" si="239"/>
        <v>10.434782608695659</v>
      </c>
      <c r="AX375" s="710">
        <f t="shared" si="240"/>
        <v>9.5238095238095113</v>
      </c>
      <c r="AY375" s="710">
        <f t="shared" si="241"/>
        <v>3.7037037037037202</v>
      </c>
      <c r="AZ375" s="710">
        <f t="shared" si="242"/>
        <v>1.2499999999999956</v>
      </c>
      <c r="BA375" s="710">
        <f t="shared" si="243"/>
        <v>-50</v>
      </c>
      <c r="BB375" s="710">
        <f t="shared" si="244"/>
        <v>0</v>
      </c>
      <c r="BC375" s="710">
        <f t="shared" si="245"/>
        <v>0</v>
      </c>
      <c r="BD375" s="710">
        <f t="shared" si="235"/>
        <v>0</v>
      </c>
      <c r="BE375" s="710">
        <f t="shared" si="223"/>
        <v>3.5748633586403686</v>
      </c>
      <c r="BF375" s="175">
        <f t="shared" si="218"/>
        <v>11.537516996988328</v>
      </c>
    </row>
    <row r="376" spans="1:58" ht="11.25" customHeight="1" x14ac:dyDescent="0.25">
      <c r="A376" s="778" t="s">
        <v>3592</v>
      </c>
      <c r="B376" s="28" t="s">
        <v>3285</v>
      </c>
      <c r="C376" s="414">
        <v>1.3712</v>
      </c>
      <c r="D376" s="414">
        <v>1.1621999999999999</v>
      </c>
      <c r="E376" s="414">
        <v>0.96930000000000005</v>
      </c>
      <c r="F376" s="414">
        <v>0.94259999999999999</v>
      </c>
      <c r="G376" s="414">
        <v>0.87119999999999997</v>
      </c>
      <c r="H376" s="414">
        <v>0.73219999999999996</v>
      </c>
      <c r="I376" s="351">
        <v>0.68759999999999999</v>
      </c>
      <c r="J376" s="356">
        <v>0.6341</v>
      </c>
      <c r="K376" s="365">
        <v>0.56789999999999996</v>
      </c>
      <c r="L376" s="365">
        <v>0.53</v>
      </c>
      <c r="M376" s="365">
        <v>0.2671</v>
      </c>
      <c r="N376" s="365">
        <v>0.23</v>
      </c>
      <c r="O376" s="365"/>
      <c r="P376" s="365">
        <v>0.84</v>
      </c>
      <c r="Q376" s="360">
        <v>0</v>
      </c>
      <c r="R376" s="654"/>
      <c r="S376" s="377">
        <v>0</v>
      </c>
      <c r="T376" s="377">
        <v>0</v>
      </c>
      <c r="U376" s="362">
        <v>0</v>
      </c>
      <c r="V376" s="362">
        <v>0</v>
      </c>
      <c r="W376" s="362">
        <v>0</v>
      </c>
      <c r="X376" s="362">
        <v>0</v>
      </c>
      <c r="Y376" s="362">
        <v>0</v>
      </c>
      <c r="Z376" s="362">
        <v>0</v>
      </c>
      <c r="AA376" s="362">
        <v>0</v>
      </c>
      <c r="AB376" s="362">
        <v>0</v>
      </c>
      <c r="AC376" s="362">
        <v>0</v>
      </c>
      <c r="AD376" s="362">
        <v>0</v>
      </c>
      <c r="AE376" s="417">
        <f t="shared" si="219"/>
        <v>9.8053999999999988</v>
      </c>
      <c r="AF376" s="710">
        <f t="shared" si="224"/>
        <v>17.98313543279988</v>
      </c>
      <c r="AG376" s="710">
        <f t="shared" si="225"/>
        <v>19.90095945527699</v>
      </c>
      <c r="AH376" s="710">
        <f t="shared" si="226"/>
        <v>2.8325907065563483</v>
      </c>
      <c r="AI376" s="710">
        <f t="shared" si="227"/>
        <v>8.1955922865013733</v>
      </c>
      <c r="AJ376" s="710">
        <f t="shared" si="228"/>
        <v>18.983884184649003</v>
      </c>
      <c r="AK376" s="710">
        <f t="shared" si="229"/>
        <v>6.4863292611983647</v>
      </c>
      <c r="AL376" s="710">
        <f t="shared" si="230"/>
        <v>8.43715502286706</v>
      </c>
      <c r="AM376" s="710">
        <f t="shared" si="231"/>
        <v>11.656981863004056</v>
      </c>
      <c r="AN376" s="710">
        <f t="shared" si="232"/>
        <v>7.1509433962263946</v>
      </c>
      <c r="AO376" s="710">
        <f t="shared" si="234"/>
        <v>98.427555222763004</v>
      </c>
      <c r="AP376" s="710">
        <f t="shared" si="233"/>
        <v>16.130434782608695</v>
      </c>
      <c r="AQ376" s="710">
        <f t="shared" si="220"/>
        <v>-72.61904761904762</v>
      </c>
      <c r="AR376" s="710" t="str">
        <f t="shared" si="221"/>
        <v>n/a</v>
      </c>
      <c r="AS376" s="710" t="str">
        <f t="shared" si="222"/>
        <v>n/a</v>
      </c>
      <c r="AT376" s="710" t="str">
        <f t="shared" si="236"/>
        <v>n/a</v>
      </c>
      <c r="AU376" s="710" t="str">
        <f t="shared" si="237"/>
        <v>n/a</v>
      </c>
      <c r="AV376" s="710" t="str">
        <f t="shared" si="238"/>
        <v>n/a</v>
      </c>
      <c r="AW376" s="710" t="str">
        <f t="shared" si="239"/>
        <v>n/a</v>
      </c>
      <c r="AX376" s="710" t="str">
        <f t="shared" si="240"/>
        <v>n/a</v>
      </c>
      <c r="AY376" s="710" t="str">
        <f t="shared" si="241"/>
        <v>n/a</v>
      </c>
      <c r="AZ376" s="710" t="str">
        <f t="shared" si="242"/>
        <v>n/a</v>
      </c>
      <c r="BA376" s="710" t="str">
        <f t="shared" si="243"/>
        <v>n/a</v>
      </c>
      <c r="BB376" s="710" t="str">
        <f t="shared" si="244"/>
        <v>n/a</v>
      </c>
      <c r="BC376" s="710" t="str">
        <f t="shared" si="245"/>
        <v>n/a</v>
      </c>
      <c r="BD376" s="710" t="str">
        <f t="shared" si="235"/>
        <v>n/a</v>
      </c>
      <c r="BE376" s="710">
        <f t="shared" si="223"/>
        <v>11.963876166283628</v>
      </c>
      <c r="BF376" s="175">
        <f t="shared" si="218"/>
        <v>36.877424005654603</v>
      </c>
    </row>
    <row r="377" spans="1:58" ht="11.25" customHeight="1" x14ac:dyDescent="0.25">
      <c r="A377" s="17" t="s">
        <v>265</v>
      </c>
      <c r="B377" s="17" t="s">
        <v>266</v>
      </c>
      <c r="C377" s="414">
        <v>4.5</v>
      </c>
      <c r="D377" s="414">
        <v>4.3</v>
      </c>
      <c r="E377" s="414">
        <v>3.7</v>
      </c>
      <c r="F377" s="414">
        <v>2.8</v>
      </c>
      <c r="G377" s="414">
        <v>2.25</v>
      </c>
      <c r="H377" s="414">
        <v>2.06</v>
      </c>
      <c r="I377" s="351">
        <v>1.78</v>
      </c>
      <c r="J377" s="419">
        <v>1.52</v>
      </c>
      <c r="K377" s="414">
        <v>1.26</v>
      </c>
      <c r="L377" s="414">
        <v>1.02</v>
      </c>
      <c r="M377" s="414">
        <v>0.82</v>
      </c>
      <c r="N377" s="414">
        <v>0.68</v>
      </c>
      <c r="O377" s="604"/>
      <c r="P377" s="414">
        <v>0.6</v>
      </c>
      <c r="Q377" s="350">
        <v>0.5</v>
      </c>
      <c r="R377" s="604"/>
      <c r="S377" s="357">
        <v>0.4</v>
      </c>
      <c r="T377" s="357">
        <v>0.35</v>
      </c>
      <c r="U377" s="420">
        <v>0.33</v>
      </c>
      <c r="V377" s="420">
        <v>0.26</v>
      </c>
      <c r="W377" s="420">
        <v>0.16</v>
      </c>
      <c r="X377" s="420">
        <v>0.1</v>
      </c>
      <c r="Y377" s="420">
        <v>7.0000000000000007E-2</v>
      </c>
      <c r="Z377" s="420">
        <v>5.2499999999999998E-2</v>
      </c>
      <c r="AA377" s="420">
        <v>0.04</v>
      </c>
      <c r="AB377" s="420">
        <v>3.7499999999999999E-2</v>
      </c>
      <c r="AC377" s="420">
        <v>3.5000000000000003E-2</v>
      </c>
      <c r="AD377" s="420">
        <v>0.03</v>
      </c>
      <c r="AE377" s="417">
        <f t="shared" si="219"/>
        <v>29.655000000000005</v>
      </c>
      <c r="AF377" s="710">
        <f t="shared" si="224"/>
        <v>4.6511627906976827</v>
      </c>
      <c r="AG377" s="710">
        <f t="shared" si="225"/>
        <v>16.216216216216207</v>
      </c>
      <c r="AH377" s="710">
        <f t="shared" si="226"/>
        <v>32.14285714285716</v>
      </c>
      <c r="AI377" s="710">
        <f t="shared" si="227"/>
        <v>24.444444444444446</v>
      </c>
      <c r="AJ377" s="710">
        <f t="shared" si="228"/>
        <v>9.2233009708737832</v>
      </c>
      <c r="AK377" s="710">
        <f t="shared" si="229"/>
        <v>15.730337078651679</v>
      </c>
      <c r="AL377" s="710">
        <f t="shared" si="230"/>
        <v>17.105263157894733</v>
      </c>
      <c r="AM377" s="710">
        <f t="shared" si="231"/>
        <v>20.634920634920629</v>
      </c>
      <c r="AN377" s="710">
        <f t="shared" si="232"/>
        <v>23.529411764705888</v>
      </c>
      <c r="AO377" s="710">
        <f t="shared" si="234"/>
        <v>24.390243902439025</v>
      </c>
      <c r="AP377" s="710">
        <f t="shared" si="233"/>
        <v>20.588235294117641</v>
      </c>
      <c r="AQ377" s="710">
        <f t="shared" si="220"/>
        <v>13.333333333333353</v>
      </c>
      <c r="AR377" s="710">
        <f t="shared" si="221"/>
        <v>19.999999999999996</v>
      </c>
      <c r="AS377" s="710">
        <f t="shared" si="222"/>
        <v>25</v>
      </c>
      <c r="AT377" s="710">
        <f t="shared" si="236"/>
        <v>14.285714285714302</v>
      </c>
      <c r="AU377" s="710">
        <f t="shared" si="237"/>
        <v>6.0606060606060552</v>
      </c>
      <c r="AV377" s="710">
        <f t="shared" si="238"/>
        <v>26.923076923076916</v>
      </c>
      <c r="AW377" s="710">
        <f t="shared" si="239"/>
        <v>62.5</v>
      </c>
      <c r="AX377" s="710">
        <f t="shared" si="240"/>
        <v>59.999999999999986</v>
      </c>
      <c r="AY377" s="710">
        <f t="shared" si="241"/>
        <v>42.857142857142861</v>
      </c>
      <c r="AZ377" s="710">
        <f t="shared" si="242"/>
        <v>33.33333333333335</v>
      </c>
      <c r="BA377" s="710">
        <f t="shared" si="243"/>
        <v>31.25</v>
      </c>
      <c r="BB377" s="710">
        <f t="shared" si="244"/>
        <v>6.6666666666666652</v>
      </c>
      <c r="BC377" s="710">
        <f t="shared" si="245"/>
        <v>7.1428571428571397</v>
      </c>
      <c r="BD377" s="710">
        <f t="shared" si="235"/>
        <v>16.666666666666675</v>
      </c>
      <c r="BE377" s="710">
        <f t="shared" si="223"/>
        <v>22.987031626688644</v>
      </c>
      <c r="BF377" s="175">
        <f t="shared" si="218"/>
        <v>14.86164149680673</v>
      </c>
    </row>
    <row r="378" spans="1:58" ht="11.25" customHeight="1" x14ac:dyDescent="0.25">
      <c r="A378" s="391" t="s">
        <v>4657</v>
      </c>
      <c r="B378" s="17" t="s">
        <v>4649</v>
      </c>
      <c r="C378" s="414">
        <v>1.04</v>
      </c>
      <c r="D378" s="414">
        <v>0.96</v>
      </c>
      <c r="E378" s="414">
        <v>0.88</v>
      </c>
      <c r="F378" s="414">
        <v>0.68</v>
      </c>
      <c r="G378" s="414">
        <v>0.57999999999999996</v>
      </c>
      <c r="H378" s="414">
        <v>0.54</v>
      </c>
      <c r="I378" s="351">
        <v>0.52</v>
      </c>
      <c r="J378" s="728">
        <v>0</v>
      </c>
      <c r="K378" s="380">
        <v>0</v>
      </c>
      <c r="L378" s="380">
        <v>0</v>
      </c>
      <c r="M378" s="380">
        <v>0</v>
      </c>
      <c r="N378" s="380">
        <v>0</v>
      </c>
      <c r="O378" s="367"/>
      <c r="P378" s="380">
        <v>0</v>
      </c>
      <c r="Q378" s="383">
        <v>0</v>
      </c>
      <c r="R378" s="367"/>
      <c r="S378" s="672">
        <v>0</v>
      </c>
      <c r="T378" s="672">
        <v>0</v>
      </c>
      <c r="U378" s="381">
        <v>0.3</v>
      </c>
      <c r="V378" s="381">
        <v>0.6</v>
      </c>
      <c r="W378" s="420">
        <v>0.6</v>
      </c>
      <c r="X378" s="420">
        <v>0.47499999999999998</v>
      </c>
      <c r="Y378" s="420">
        <v>0.3</v>
      </c>
      <c r="Z378" s="381">
        <v>0</v>
      </c>
      <c r="AA378" s="381">
        <v>0</v>
      </c>
      <c r="AB378" s="381">
        <v>0</v>
      </c>
      <c r="AC378" s="416">
        <v>0.56000000000000005</v>
      </c>
      <c r="AD378" s="420">
        <v>0.56000000000000005</v>
      </c>
      <c r="AE378" s="417">
        <f t="shared" si="219"/>
        <v>8.5949999999999989</v>
      </c>
      <c r="AF378" s="710">
        <f t="shared" si="224"/>
        <v>8.3333333333333481</v>
      </c>
      <c r="AG378" s="710">
        <f t="shared" si="225"/>
        <v>9.0909090909090828</v>
      </c>
      <c r="AH378" s="710">
        <f t="shared" si="226"/>
        <v>29.411764705882337</v>
      </c>
      <c r="AI378" s="710">
        <f t="shared" si="227"/>
        <v>17.24137931034484</v>
      </c>
      <c r="AJ378" s="710">
        <f t="shared" si="228"/>
        <v>7.4074074074073959</v>
      </c>
      <c r="AK378" s="710">
        <f t="shared" si="229"/>
        <v>3.8461538461538547</v>
      </c>
      <c r="AL378" s="710" t="str">
        <f t="shared" si="230"/>
        <v>n/a</v>
      </c>
      <c r="AM378" s="710" t="str">
        <f t="shared" si="231"/>
        <v>n/a</v>
      </c>
      <c r="AN378" s="710" t="str">
        <f t="shared" si="232"/>
        <v>n/a</v>
      </c>
      <c r="AO378" s="710" t="str">
        <f t="shared" si="234"/>
        <v>n/a</v>
      </c>
      <c r="AP378" s="710" t="str">
        <f t="shared" si="233"/>
        <v>n/a</v>
      </c>
      <c r="AQ378" s="710" t="str">
        <f t="shared" si="220"/>
        <v>n/a</v>
      </c>
      <c r="AR378" s="710" t="str">
        <f t="shared" si="221"/>
        <v>n/a</v>
      </c>
      <c r="AS378" s="710" t="str">
        <f t="shared" si="222"/>
        <v>n/a</v>
      </c>
      <c r="AT378" s="710" t="str">
        <f t="shared" si="236"/>
        <v>n/a</v>
      </c>
      <c r="AU378" s="710">
        <f t="shared" si="237"/>
        <v>-100</v>
      </c>
      <c r="AV378" s="710">
        <f t="shared" si="238"/>
        <v>-50</v>
      </c>
      <c r="AW378" s="710">
        <f t="shared" si="239"/>
        <v>0</v>
      </c>
      <c r="AX378" s="710">
        <f t="shared" si="240"/>
        <v>26.315789473684205</v>
      </c>
      <c r="AY378" s="710">
        <f t="shared" si="241"/>
        <v>58.333333333333329</v>
      </c>
      <c r="AZ378" s="710" t="str">
        <f t="shared" si="242"/>
        <v>n/a</v>
      </c>
      <c r="BA378" s="710" t="str">
        <f t="shared" si="243"/>
        <v>n/a</v>
      </c>
      <c r="BB378" s="710" t="str">
        <f t="shared" si="244"/>
        <v>n/a</v>
      </c>
      <c r="BC378" s="710">
        <f t="shared" si="245"/>
        <v>-100</v>
      </c>
      <c r="BD378" s="710">
        <f t="shared" si="235"/>
        <v>0</v>
      </c>
      <c r="BE378" s="710">
        <f t="shared" si="223"/>
        <v>-6.9246099614578167</v>
      </c>
      <c r="BF378" s="175">
        <f t="shared" si="218"/>
        <v>47.745867511362924</v>
      </c>
    </row>
    <row r="379" spans="1:58" ht="11.25" customHeight="1" x14ac:dyDescent="0.25">
      <c r="A379" s="73" t="s">
        <v>1298</v>
      </c>
      <c r="B379" s="17" t="s">
        <v>1299</v>
      </c>
      <c r="C379" s="414">
        <v>0.83</v>
      </c>
      <c r="D379" s="414">
        <v>0.71750000000000003</v>
      </c>
      <c r="E379" s="414">
        <v>0.62249999999999994</v>
      </c>
      <c r="F379" s="414">
        <v>0.54</v>
      </c>
      <c r="G379" s="414">
        <v>0.47499999999999998</v>
      </c>
      <c r="H379" s="414">
        <v>0.45</v>
      </c>
      <c r="I379" s="351">
        <v>0.32</v>
      </c>
      <c r="J379" s="351">
        <v>0.18</v>
      </c>
      <c r="K379" s="414">
        <v>0.12</v>
      </c>
      <c r="L379" s="414">
        <v>9.6000000000000002E-2</v>
      </c>
      <c r="M379" s="414">
        <v>3.5999999999999997E-2</v>
      </c>
      <c r="N379" s="414">
        <v>0</v>
      </c>
      <c r="O379" s="604"/>
      <c r="P379" s="352">
        <v>0</v>
      </c>
      <c r="Q379" s="418">
        <v>0</v>
      </c>
      <c r="R379" s="604"/>
      <c r="S379" s="375">
        <v>0</v>
      </c>
      <c r="T379" s="375">
        <v>0</v>
      </c>
      <c r="U379" s="374">
        <v>0</v>
      </c>
      <c r="V379" s="416">
        <v>0</v>
      </c>
      <c r="W379" s="416">
        <v>0</v>
      </c>
      <c r="X379" s="416">
        <v>0</v>
      </c>
      <c r="Y379" s="416">
        <v>0</v>
      </c>
      <c r="Z379" s="416">
        <v>0</v>
      </c>
      <c r="AA379" s="416">
        <v>0</v>
      </c>
      <c r="AB379" s="416">
        <v>0</v>
      </c>
      <c r="AC379" s="416">
        <v>0</v>
      </c>
      <c r="AD379" s="416">
        <v>0</v>
      </c>
      <c r="AE379" s="417">
        <f t="shared" si="219"/>
        <v>4.3869999999999996</v>
      </c>
      <c r="AF379" s="710">
        <f t="shared" si="224"/>
        <v>15.679442508710784</v>
      </c>
      <c r="AG379" s="710">
        <f t="shared" si="225"/>
        <v>15.261044176706839</v>
      </c>
      <c r="AH379" s="710">
        <f t="shared" si="226"/>
        <v>15.277777777777768</v>
      </c>
      <c r="AI379" s="710">
        <f t="shared" si="227"/>
        <v>13.684210526315809</v>
      </c>
      <c r="AJ379" s="710">
        <f t="shared" si="228"/>
        <v>5.555555555555558</v>
      </c>
      <c r="AK379" s="710">
        <f t="shared" si="229"/>
        <v>40.625</v>
      </c>
      <c r="AL379" s="710">
        <f t="shared" si="230"/>
        <v>77.777777777777786</v>
      </c>
      <c r="AM379" s="710">
        <f t="shared" si="231"/>
        <v>50</v>
      </c>
      <c r="AN379" s="710">
        <f t="shared" si="232"/>
        <v>25</v>
      </c>
      <c r="AO379" s="710">
        <f t="shared" si="234"/>
        <v>166.66666666666669</v>
      </c>
      <c r="AP379" s="710" t="str">
        <f t="shared" si="233"/>
        <v>n/a</v>
      </c>
      <c r="AQ379" s="710" t="str">
        <f t="shared" si="220"/>
        <v>n/a</v>
      </c>
      <c r="AR379" s="710" t="str">
        <f t="shared" si="221"/>
        <v>n/a</v>
      </c>
      <c r="AS379" s="710" t="str">
        <f t="shared" si="222"/>
        <v>n/a</v>
      </c>
      <c r="AT379" s="710" t="str">
        <f t="shared" si="236"/>
        <v>n/a</v>
      </c>
      <c r="AU379" s="710" t="str">
        <f t="shared" si="237"/>
        <v>n/a</v>
      </c>
      <c r="AV379" s="710" t="str">
        <f t="shared" si="238"/>
        <v>n/a</v>
      </c>
      <c r="AW379" s="710" t="str">
        <f t="shared" si="239"/>
        <v>n/a</v>
      </c>
      <c r="AX379" s="710" t="str">
        <f t="shared" si="240"/>
        <v>n/a</v>
      </c>
      <c r="AY379" s="710" t="str">
        <f t="shared" si="241"/>
        <v>n/a</v>
      </c>
      <c r="AZ379" s="710" t="str">
        <f t="shared" si="242"/>
        <v>n/a</v>
      </c>
      <c r="BA379" s="710" t="str">
        <f t="shared" si="243"/>
        <v>n/a</v>
      </c>
      <c r="BB379" s="710" t="str">
        <f t="shared" si="244"/>
        <v>n/a</v>
      </c>
      <c r="BC379" s="710" t="str">
        <f t="shared" si="245"/>
        <v>n/a</v>
      </c>
      <c r="BD379" s="710" t="str">
        <f t="shared" si="235"/>
        <v>n/a</v>
      </c>
      <c r="BE379" s="710">
        <f t="shared" si="223"/>
        <v>42.552747498951121</v>
      </c>
      <c r="BF379" s="175">
        <f t="shared" si="218"/>
        <v>48.791466259270948</v>
      </c>
    </row>
    <row r="380" spans="1:58" ht="11.25" customHeight="1" x14ac:dyDescent="0.25">
      <c r="A380" s="73" t="s">
        <v>625</v>
      </c>
      <c r="B380" s="17" t="s">
        <v>626</v>
      </c>
      <c r="C380" s="414">
        <v>1.38</v>
      </c>
      <c r="D380" s="414">
        <v>1.26</v>
      </c>
      <c r="E380" s="414">
        <v>1.1000000000000001</v>
      </c>
      <c r="F380" s="414">
        <v>0.92</v>
      </c>
      <c r="G380" s="414">
        <v>0.79</v>
      </c>
      <c r="H380" s="414">
        <v>0.7</v>
      </c>
      <c r="I380" s="351">
        <v>0.63</v>
      </c>
      <c r="J380" s="419">
        <v>0.38</v>
      </c>
      <c r="K380" s="414">
        <v>0.34</v>
      </c>
      <c r="L380" s="414">
        <v>0.3</v>
      </c>
      <c r="M380" s="414">
        <v>0.26</v>
      </c>
      <c r="N380" s="414">
        <v>0.25</v>
      </c>
      <c r="O380" s="604" t="s">
        <v>89</v>
      </c>
      <c r="P380" s="414">
        <v>0.23</v>
      </c>
      <c r="Q380" s="350">
        <v>0.21</v>
      </c>
      <c r="R380" s="604"/>
      <c r="S380" s="357">
        <v>0.19</v>
      </c>
      <c r="T380" s="357">
        <v>0.17</v>
      </c>
      <c r="U380" s="420">
        <v>0.155</v>
      </c>
      <c r="V380" s="420">
        <v>0.13500000000000001</v>
      </c>
      <c r="W380" s="420">
        <v>0.11</v>
      </c>
      <c r="X380" s="420">
        <v>0.05</v>
      </c>
      <c r="Y380" s="416">
        <v>0</v>
      </c>
      <c r="Z380" s="416">
        <v>0</v>
      </c>
      <c r="AA380" s="416">
        <v>0</v>
      </c>
      <c r="AB380" s="416">
        <v>0</v>
      </c>
      <c r="AC380" s="416">
        <v>0</v>
      </c>
      <c r="AD380" s="416">
        <v>0</v>
      </c>
      <c r="AE380" s="417">
        <f t="shared" si="219"/>
        <v>9.56</v>
      </c>
      <c r="AF380" s="710">
        <f t="shared" si="224"/>
        <v>9.5238095238095113</v>
      </c>
      <c r="AG380" s="710">
        <f t="shared" si="225"/>
        <v>14.545454545454529</v>
      </c>
      <c r="AH380" s="710">
        <f t="shared" si="226"/>
        <v>19.565217391304344</v>
      </c>
      <c r="AI380" s="710">
        <f t="shared" si="227"/>
        <v>16.455696202531644</v>
      </c>
      <c r="AJ380" s="710">
        <f t="shared" si="228"/>
        <v>12.857142857142879</v>
      </c>
      <c r="AK380" s="710">
        <f t="shared" si="229"/>
        <v>11.111111111111093</v>
      </c>
      <c r="AL380" s="710">
        <f t="shared" si="230"/>
        <v>65.789473684210535</v>
      </c>
      <c r="AM380" s="710">
        <f t="shared" si="231"/>
        <v>11.764705882352944</v>
      </c>
      <c r="AN380" s="710">
        <f t="shared" si="232"/>
        <v>13.333333333333353</v>
      </c>
      <c r="AO380" s="710">
        <f t="shared" si="234"/>
        <v>15.384615384615374</v>
      </c>
      <c r="AP380" s="710">
        <f t="shared" si="233"/>
        <v>4.0000000000000036</v>
      </c>
      <c r="AQ380" s="710">
        <f t="shared" si="220"/>
        <v>8.6956521739130377</v>
      </c>
      <c r="AR380" s="710">
        <f t="shared" si="221"/>
        <v>9.5238095238095344</v>
      </c>
      <c r="AS380" s="710">
        <f t="shared" si="222"/>
        <v>10.526315789473673</v>
      </c>
      <c r="AT380" s="710">
        <f t="shared" si="236"/>
        <v>11.764705882352944</v>
      </c>
      <c r="AU380" s="710">
        <f t="shared" si="237"/>
        <v>9.6774193548387224</v>
      </c>
      <c r="AV380" s="710">
        <f t="shared" si="238"/>
        <v>14.814814814814813</v>
      </c>
      <c r="AW380" s="710">
        <f t="shared" si="239"/>
        <v>22.72727272727273</v>
      </c>
      <c r="AX380" s="710">
        <f t="shared" si="240"/>
        <v>119.99999999999997</v>
      </c>
      <c r="AY380" s="710" t="str">
        <f t="shared" si="241"/>
        <v>n/a</v>
      </c>
      <c r="AZ380" s="710" t="str">
        <f t="shared" si="242"/>
        <v>n/a</v>
      </c>
      <c r="BA380" s="710" t="str">
        <f t="shared" si="243"/>
        <v>n/a</v>
      </c>
      <c r="BB380" s="710" t="str">
        <f t="shared" si="244"/>
        <v>n/a</v>
      </c>
      <c r="BC380" s="710" t="str">
        <f t="shared" si="245"/>
        <v>n/a</v>
      </c>
      <c r="BD380" s="710" t="str">
        <f t="shared" si="235"/>
        <v>n/a</v>
      </c>
      <c r="BE380" s="710">
        <f t="shared" si="223"/>
        <v>21.161081588544299</v>
      </c>
      <c r="BF380" s="175">
        <f t="shared" si="218"/>
        <v>27.160944227676936</v>
      </c>
    </row>
    <row r="381" spans="1:58" ht="11.25" customHeight="1" x14ac:dyDescent="0.25">
      <c r="A381" s="391" t="s">
        <v>3948</v>
      </c>
      <c r="B381" s="17" t="s">
        <v>3941</v>
      </c>
      <c r="C381" s="414">
        <v>1.44</v>
      </c>
      <c r="D381" s="414">
        <v>1.1200000000000001</v>
      </c>
      <c r="E381" s="414">
        <v>0.98</v>
      </c>
      <c r="F381" s="414">
        <v>0.94</v>
      </c>
      <c r="G381" s="414">
        <v>0.92</v>
      </c>
      <c r="H381" s="414">
        <v>0.8</v>
      </c>
      <c r="I381" s="351">
        <v>0.76519999999999999</v>
      </c>
      <c r="J381" s="351">
        <v>0.75</v>
      </c>
      <c r="K381" s="380">
        <v>0</v>
      </c>
      <c r="L381" s="380">
        <v>0</v>
      </c>
      <c r="M381" s="380">
        <v>0</v>
      </c>
      <c r="N381" s="380">
        <v>0</v>
      </c>
      <c r="O381" s="367"/>
      <c r="P381" s="380">
        <v>0</v>
      </c>
      <c r="Q381" s="383">
        <v>0</v>
      </c>
      <c r="R381" s="351"/>
      <c r="S381" s="672">
        <v>0</v>
      </c>
      <c r="T381" s="672">
        <v>0</v>
      </c>
      <c r="U381" s="381">
        <v>0</v>
      </c>
      <c r="V381" s="381">
        <v>0</v>
      </c>
      <c r="W381" s="381">
        <v>0</v>
      </c>
      <c r="X381" s="381">
        <v>0</v>
      </c>
      <c r="Y381" s="381">
        <v>0</v>
      </c>
      <c r="Z381" s="381">
        <v>0</v>
      </c>
      <c r="AA381" s="381">
        <v>0</v>
      </c>
      <c r="AB381" s="381">
        <v>0</v>
      </c>
      <c r="AC381" s="381">
        <v>0</v>
      </c>
      <c r="AD381" s="381">
        <v>0</v>
      </c>
      <c r="AE381" s="417">
        <f t="shared" si="219"/>
        <v>7.7152000000000003</v>
      </c>
      <c r="AF381" s="710">
        <f t="shared" si="224"/>
        <v>28.571428571428559</v>
      </c>
      <c r="AG381" s="710">
        <f t="shared" si="225"/>
        <v>14.285714285714302</v>
      </c>
      <c r="AH381" s="710">
        <f t="shared" si="226"/>
        <v>4.2553191489361764</v>
      </c>
      <c r="AI381" s="710">
        <f t="shared" si="227"/>
        <v>2.1739130434782483</v>
      </c>
      <c r="AJ381" s="710">
        <f t="shared" si="228"/>
        <v>14.999999999999991</v>
      </c>
      <c r="AK381" s="710">
        <f t="shared" si="229"/>
        <v>4.5478306325143825</v>
      </c>
      <c r="AL381" s="710">
        <f t="shared" si="230"/>
        <v>2.0266666666666655</v>
      </c>
      <c r="AM381" s="710" t="str">
        <f t="shared" si="231"/>
        <v>n/a</v>
      </c>
      <c r="AN381" s="710" t="str">
        <f t="shared" si="232"/>
        <v>n/a</v>
      </c>
      <c r="AO381" s="710" t="str">
        <f t="shared" si="234"/>
        <v>n/a</v>
      </c>
      <c r="AP381" s="710" t="str">
        <f t="shared" si="233"/>
        <v>n/a</v>
      </c>
      <c r="AQ381" s="710" t="str">
        <f t="shared" si="220"/>
        <v>n/a</v>
      </c>
      <c r="AR381" s="710" t="str">
        <f t="shared" si="221"/>
        <v>n/a</v>
      </c>
      <c r="AS381" s="710" t="str">
        <f t="shared" si="222"/>
        <v>n/a</v>
      </c>
      <c r="AT381" s="710" t="str">
        <f t="shared" si="236"/>
        <v>n/a</v>
      </c>
      <c r="AU381" s="710" t="str">
        <f t="shared" si="237"/>
        <v>n/a</v>
      </c>
      <c r="AV381" s="710" t="str">
        <f t="shared" si="238"/>
        <v>n/a</v>
      </c>
      <c r="AW381" s="710" t="str">
        <f t="shared" si="239"/>
        <v>n/a</v>
      </c>
      <c r="AX381" s="710" t="str">
        <f t="shared" si="240"/>
        <v>n/a</v>
      </c>
      <c r="AY381" s="710" t="str">
        <f t="shared" si="241"/>
        <v>n/a</v>
      </c>
      <c r="AZ381" s="710" t="str">
        <f t="shared" si="242"/>
        <v>n/a</v>
      </c>
      <c r="BA381" s="710" t="str">
        <f t="shared" si="243"/>
        <v>n/a</v>
      </c>
      <c r="BB381" s="710" t="str">
        <f t="shared" si="244"/>
        <v>n/a</v>
      </c>
      <c r="BC381" s="710" t="str">
        <f t="shared" si="245"/>
        <v>n/a</v>
      </c>
      <c r="BD381" s="710" t="str">
        <f t="shared" si="235"/>
        <v>n/a</v>
      </c>
      <c r="BE381" s="710">
        <f t="shared" si="223"/>
        <v>10.122981764105475</v>
      </c>
      <c r="BF381" s="175">
        <f t="shared" si="218"/>
        <v>9.7954804621837663</v>
      </c>
    </row>
    <row r="382" spans="1:58" ht="11.25" customHeight="1" x14ac:dyDescent="0.25">
      <c r="A382" s="391" t="s">
        <v>4962</v>
      </c>
      <c r="B382" s="17" t="s">
        <v>1313</v>
      </c>
      <c r="C382" s="414">
        <v>0.52</v>
      </c>
      <c r="D382" s="414">
        <v>0.5</v>
      </c>
      <c r="E382" s="414">
        <v>0.48</v>
      </c>
      <c r="F382" s="414">
        <v>0.43</v>
      </c>
      <c r="G382" s="380">
        <v>0.42</v>
      </c>
      <c r="H382" s="380">
        <v>0.48499999999999999</v>
      </c>
      <c r="I382" s="351">
        <v>0.71</v>
      </c>
      <c r="J382" s="351">
        <v>0.7</v>
      </c>
      <c r="K382" s="414">
        <v>0.68500000000000005</v>
      </c>
      <c r="L382" s="414">
        <v>0.68</v>
      </c>
      <c r="M382" s="414">
        <v>0.67</v>
      </c>
      <c r="N382" s="414">
        <v>0.6</v>
      </c>
      <c r="O382" s="34"/>
      <c r="P382" s="414">
        <v>0.52500000000000002</v>
      </c>
      <c r="Q382" s="350">
        <v>0.46</v>
      </c>
      <c r="R382" s="34"/>
      <c r="S382" s="375">
        <v>0.4</v>
      </c>
      <c r="T382" s="672">
        <v>0.72</v>
      </c>
      <c r="U382" s="416">
        <v>1.365</v>
      </c>
      <c r="V382" s="420">
        <v>1.49</v>
      </c>
      <c r="W382" s="420">
        <v>1.46</v>
      </c>
      <c r="X382" s="420">
        <v>1.44</v>
      </c>
      <c r="Y382" s="420">
        <v>1.4</v>
      </c>
      <c r="Z382" s="420">
        <v>1.34</v>
      </c>
      <c r="AA382" s="420">
        <v>1.32</v>
      </c>
      <c r="AB382" s="420">
        <v>1.27</v>
      </c>
      <c r="AC382" s="420">
        <v>1.22</v>
      </c>
      <c r="AD382" s="420">
        <v>1.2</v>
      </c>
      <c r="AE382" s="417">
        <f t="shared" si="219"/>
        <v>22.49</v>
      </c>
      <c r="AF382" s="710">
        <f t="shared" si="224"/>
        <v>4.0000000000000036</v>
      </c>
      <c r="AG382" s="710">
        <f t="shared" si="225"/>
        <v>4.1666666666666741</v>
      </c>
      <c r="AH382" s="710">
        <f t="shared" si="226"/>
        <v>11.627906976744185</v>
      </c>
      <c r="AI382" s="710">
        <f t="shared" si="227"/>
        <v>2.3809523809523725</v>
      </c>
      <c r="AJ382" s="710">
        <f t="shared" si="228"/>
        <v>-13.4020618556701</v>
      </c>
      <c r="AK382" s="710">
        <f t="shared" si="229"/>
        <v>-31.690140845070424</v>
      </c>
      <c r="AL382" s="710">
        <f t="shared" si="230"/>
        <v>1.4285714285714235</v>
      </c>
      <c r="AM382" s="710">
        <f t="shared" si="231"/>
        <v>2.1897810218977964</v>
      </c>
      <c r="AN382" s="710">
        <f t="shared" si="232"/>
        <v>0.73529411764705621</v>
      </c>
      <c r="AO382" s="710">
        <f t="shared" si="234"/>
        <v>1.4925373134328401</v>
      </c>
      <c r="AP382" s="710">
        <f t="shared" si="233"/>
        <v>11.66666666666667</v>
      </c>
      <c r="AQ382" s="710">
        <f t="shared" si="220"/>
        <v>14.285714285714279</v>
      </c>
      <c r="AR382" s="710">
        <f t="shared" si="221"/>
        <v>14.130434782608692</v>
      </c>
      <c r="AS382" s="710">
        <f t="shared" si="222"/>
        <v>14.999999999999991</v>
      </c>
      <c r="AT382" s="710">
        <f t="shared" si="236"/>
        <v>-44.444444444444443</v>
      </c>
      <c r="AU382" s="710">
        <f t="shared" si="237"/>
        <v>-47.252747252747248</v>
      </c>
      <c r="AV382" s="710">
        <f t="shared" si="238"/>
        <v>-8.3892617449664471</v>
      </c>
      <c r="AW382" s="710">
        <f t="shared" si="239"/>
        <v>2.0547945205479534</v>
      </c>
      <c r="AX382" s="710">
        <f t="shared" si="240"/>
        <v>1.388888888888884</v>
      </c>
      <c r="AY382" s="710">
        <f t="shared" si="241"/>
        <v>2.8571428571428692</v>
      </c>
      <c r="AZ382" s="710">
        <f t="shared" si="242"/>
        <v>4.4776119402984982</v>
      </c>
      <c r="BA382" s="710">
        <f t="shared" si="243"/>
        <v>1.5151515151515138</v>
      </c>
      <c r="BB382" s="710">
        <f t="shared" si="244"/>
        <v>3.937007874015741</v>
      </c>
      <c r="BC382" s="710">
        <f t="shared" si="245"/>
        <v>4.0983606557376984</v>
      </c>
      <c r="BD382" s="710">
        <f t="shared" si="235"/>
        <v>1.6666666666666607</v>
      </c>
      <c r="BE382" s="710">
        <f t="shared" si="223"/>
        <v>-1.6031402233418743</v>
      </c>
      <c r="BF382" s="175">
        <f t="shared" si="218"/>
        <v>16.353614917611367</v>
      </c>
    </row>
    <row r="383" spans="1:58" ht="11.25" customHeight="1" x14ac:dyDescent="0.25">
      <c r="A383" s="73" t="s">
        <v>1327</v>
      </c>
      <c r="B383" s="17" t="s">
        <v>1328</v>
      </c>
      <c r="C383" s="414">
        <v>5.27</v>
      </c>
      <c r="D383" s="414">
        <v>4.9400000000000004</v>
      </c>
      <c r="E383" s="414">
        <v>4.7</v>
      </c>
      <c r="F383" s="414">
        <v>4.4400000000000004</v>
      </c>
      <c r="G383" s="414">
        <v>4.2</v>
      </c>
      <c r="H383" s="414">
        <v>4.1500000000000004</v>
      </c>
      <c r="I383" s="351">
        <v>4</v>
      </c>
      <c r="J383" s="351">
        <v>3.5500000000000003</v>
      </c>
      <c r="K383" s="414">
        <v>3.33</v>
      </c>
      <c r="L383" s="414">
        <v>3.04</v>
      </c>
      <c r="M383" s="414">
        <v>2.7</v>
      </c>
      <c r="N383" s="414">
        <v>2</v>
      </c>
      <c r="O383" s="604"/>
      <c r="P383" s="414">
        <v>1.45</v>
      </c>
      <c r="Q383" s="350">
        <v>0.55000000000000004</v>
      </c>
      <c r="R383" s="604"/>
      <c r="S383" s="415">
        <v>0</v>
      </c>
      <c r="T383" s="415">
        <v>0</v>
      </c>
      <c r="U383" s="416">
        <v>0</v>
      </c>
      <c r="V383" s="416">
        <v>0</v>
      </c>
      <c r="W383" s="416">
        <v>0</v>
      </c>
      <c r="X383" s="416">
        <v>0</v>
      </c>
      <c r="Y383" s="416">
        <v>0</v>
      </c>
      <c r="Z383" s="416">
        <v>0</v>
      </c>
      <c r="AA383" s="416">
        <v>0</v>
      </c>
      <c r="AB383" s="416">
        <v>0</v>
      </c>
      <c r="AC383" s="416">
        <v>0</v>
      </c>
      <c r="AD383" s="416">
        <v>0</v>
      </c>
      <c r="AE383" s="417">
        <f t="shared" si="219"/>
        <v>48.32</v>
      </c>
      <c r="AF383" s="710">
        <f t="shared" si="224"/>
        <v>6.6801619433198178</v>
      </c>
      <c r="AG383" s="710">
        <f t="shared" si="225"/>
        <v>5.1063829787234116</v>
      </c>
      <c r="AH383" s="710">
        <f t="shared" si="226"/>
        <v>5.8558558558558405</v>
      </c>
      <c r="AI383" s="710">
        <f t="shared" si="227"/>
        <v>5.7142857142857162</v>
      </c>
      <c r="AJ383" s="710">
        <f t="shared" si="228"/>
        <v>1.2048192771084265</v>
      </c>
      <c r="AK383" s="710">
        <f t="shared" si="229"/>
        <v>3.7500000000000089</v>
      </c>
      <c r="AL383" s="710">
        <f t="shared" si="230"/>
        <v>12.676056338028152</v>
      </c>
      <c r="AM383" s="710">
        <f t="shared" si="231"/>
        <v>6.6066066066066131</v>
      </c>
      <c r="AN383" s="710">
        <f t="shared" si="232"/>
        <v>9.539473684210531</v>
      </c>
      <c r="AO383" s="710">
        <f t="shared" si="234"/>
        <v>12.592592592592577</v>
      </c>
      <c r="AP383" s="710">
        <f t="shared" si="233"/>
        <v>35.000000000000007</v>
      </c>
      <c r="AQ383" s="710">
        <f t="shared" si="220"/>
        <v>37.931034482758633</v>
      </c>
      <c r="AR383" s="710">
        <f t="shared" si="221"/>
        <v>163.63636363636363</v>
      </c>
      <c r="AS383" s="710" t="str">
        <f t="shared" si="222"/>
        <v>n/a</v>
      </c>
      <c r="AT383" s="710" t="str">
        <f t="shared" si="236"/>
        <v>n/a</v>
      </c>
      <c r="AU383" s="710" t="str">
        <f t="shared" si="237"/>
        <v>n/a</v>
      </c>
      <c r="AV383" s="710" t="str">
        <f t="shared" si="238"/>
        <v>n/a</v>
      </c>
      <c r="AW383" s="710" t="str">
        <f t="shared" si="239"/>
        <v>n/a</v>
      </c>
      <c r="AX383" s="710" t="str">
        <f t="shared" si="240"/>
        <v>n/a</v>
      </c>
      <c r="AY383" s="710" t="str">
        <f t="shared" si="241"/>
        <v>n/a</v>
      </c>
      <c r="AZ383" s="710" t="str">
        <f t="shared" si="242"/>
        <v>n/a</v>
      </c>
      <c r="BA383" s="710" t="str">
        <f t="shared" si="243"/>
        <v>n/a</v>
      </c>
      <c r="BB383" s="710" t="str">
        <f t="shared" si="244"/>
        <v>n/a</v>
      </c>
      <c r="BC383" s="710" t="str">
        <f t="shared" si="245"/>
        <v>n/a</v>
      </c>
      <c r="BD383" s="710" t="str">
        <f t="shared" si="235"/>
        <v>n/a</v>
      </c>
      <c r="BE383" s="710">
        <f t="shared" si="223"/>
        <v>23.561048700757951</v>
      </c>
      <c r="BF383" s="175">
        <f t="shared" si="218"/>
        <v>43.618694563779179</v>
      </c>
    </row>
    <row r="384" spans="1:58" ht="11.25" customHeight="1" x14ac:dyDescent="0.25">
      <c r="A384" s="29" t="s">
        <v>1354</v>
      </c>
      <c r="B384" s="17" t="s">
        <v>1355</v>
      </c>
      <c r="C384" s="414">
        <v>2.64</v>
      </c>
      <c r="D384" s="414">
        <v>2.2799999999999998</v>
      </c>
      <c r="E384" s="414">
        <v>1.96</v>
      </c>
      <c r="F384" s="414">
        <v>1.76</v>
      </c>
      <c r="G384" s="414">
        <v>1.6</v>
      </c>
      <c r="H384" s="414">
        <v>1.32</v>
      </c>
      <c r="I384" s="351">
        <v>1</v>
      </c>
      <c r="J384" s="419">
        <v>0.88</v>
      </c>
      <c r="K384" s="414">
        <v>0.76</v>
      </c>
      <c r="L384" s="414">
        <v>0.64</v>
      </c>
      <c r="M384" s="414">
        <v>0.44</v>
      </c>
      <c r="N384" s="414">
        <v>0.21</v>
      </c>
      <c r="O384" s="604"/>
      <c r="P384" s="414">
        <v>0.105</v>
      </c>
      <c r="Q384" s="418">
        <v>0.06</v>
      </c>
      <c r="R384" s="604"/>
      <c r="S384" s="415">
        <v>0.06</v>
      </c>
      <c r="T384" s="415">
        <v>0.06</v>
      </c>
      <c r="U384" s="420">
        <v>0.06</v>
      </c>
      <c r="V384" s="420">
        <v>5.3999999999999999E-2</v>
      </c>
      <c r="W384" s="420">
        <v>8.9999999999999993E-3</v>
      </c>
      <c r="X384" s="416">
        <v>0</v>
      </c>
      <c r="Y384" s="416">
        <v>0</v>
      </c>
      <c r="Z384" s="416">
        <v>0</v>
      </c>
      <c r="AA384" s="416">
        <v>0</v>
      </c>
      <c r="AB384" s="416">
        <v>0</v>
      </c>
      <c r="AC384" s="416">
        <v>0</v>
      </c>
      <c r="AD384" s="416">
        <v>0</v>
      </c>
      <c r="AE384" s="417">
        <f t="shared" si="219"/>
        <v>15.898000000000005</v>
      </c>
      <c r="AF384" s="710">
        <f t="shared" si="224"/>
        <v>15.789473684210531</v>
      </c>
      <c r="AG384" s="710">
        <f t="shared" si="225"/>
        <v>16.326530612244895</v>
      </c>
      <c r="AH384" s="710">
        <f t="shared" si="226"/>
        <v>11.363636363636353</v>
      </c>
      <c r="AI384" s="710">
        <f t="shared" si="227"/>
        <v>9.9999999999999858</v>
      </c>
      <c r="AJ384" s="710">
        <f t="shared" si="228"/>
        <v>21.212121212121215</v>
      </c>
      <c r="AK384" s="710">
        <f t="shared" si="229"/>
        <v>32.000000000000007</v>
      </c>
      <c r="AL384" s="710">
        <f t="shared" si="230"/>
        <v>13.636363636363647</v>
      </c>
      <c r="AM384" s="710">
        <f t="shared" si="231"/>
        <v>15.789473684210531</v>
      </c>
      <c r="AN384" s="710">
        <f t="shared" si="232"/>
        <v>18.75</v>
      </c>
      <c r="AO384" s="710">
        <f t="shared" si="234"/>
        <v>45.45454545454546</v>
      </c>
      <c r="AP384" s="710">
        <f t="shared" si="233"/>
        <v>109.52380952380953</v>
      </c>
      <c r="AQ384" s="710">
        <f t="shared" si="220"/>
        <v>100</v>
      </c>
      <c r="AR384" s="710">
        <f t="shared" si="221"/>
        <v>75</v>
      </c>
      <c r="AS384" s="710">
        <f t="shared" si="222"/>
        <v>0</v>
      </c>
      <c r="AT384" s="710">
        <f t="shared" si="236"/>
        <v>0</v>
      </c>
      <c r="AU384" s="710">
        <f t="shared" si="237"/>
        <v>0</v>
      </c>
      <c r="AV384" s="710">
        <f t="shared" si="238"/>
        <v>11.111111111111116</v>
      </c>
      <c r="AW384" s="710">
        <f t="shared" si="239"/>
        <v>500</v>
      </c>
      <c r="AX384" s="710" t="str">
        <f t="shared" si="240"/>
        <v>n/a</v>
      </c>
      <c r="AY384" s="710" t="str">
        <f t="shared" si="241"/>
        <v>n/a</v>
      </c>
      <c r="AZ384" s="710" t="str">
        <f t="shared" si="242"/>
        <v>n/a</v>
      </c>
      <c r="BA384" s="710" t="str">
        <f t="shared" si="243"/>
        <v>n/a</v>
      </c>
      <c r="BB384" s="710" t="str">
        <f t="shared" si="244"/>
        <v>n/a</v>
      </c>
      <c r="BC384" s="710" t="str">
        <f t="shared" si="245"/>
        <v>n/a</v>
      </c>
      <c r="BD384" s="710" t="str">
        <f t="shared" si="235"/>
        <v>n/a</v>
      </c>
      <c r="BE384" s="710">
        <f t="shared" si="223"/>
        <v>55.330948071236293</v>
      </c>
      <c r="BF384" s="175">
        <f t="shared" ref="BF384:BF446" si="246">STDEV(AF384:BD384)</f>
        <v>115.73513332964561</v>
      </c>
    </row>
    <row r="385" spans="1:58" ht="11.25" customHeight="1" x14ac:dyDescent="0.25">
      <c r="A385" s="31" t="s">
        <v>1369</v>
      </c>
      <c r="B385" s="48" t="s">
        <v>1370</v>
      </c>
      <c r="C385" s="414">
        <v>5.88</v>
      </c>
      <c r="D385" s="414">
        <v>5.6</v>
      </c>
      <c r="E385" s="414">
        <v>4.6749999999999998</v>
      </c>
      <c r="F385" s="414">
        <v>4.0999999999999996</v>
      </c>
      <c r="G385" s="414">
        <v>4</v>
      </c>
      <c r="H385" s="414">
        <v>3.84</v>
      </c>
      <c r="I385" s="351">
        <v>3.69</v>
      </c>
      <c r="J385" s="351">
        <v>3.48</v>
      </c>
      <c r="K385" s="344">
        <v>3.28</v>
      </c>
      <c r="L385" s="344">
        <v>3.08</v>
      </c>
      <c r="M385" s="344">
        <v>2.92</v>
      </c>
      <c r="N385" s="344">
        <v>2.78</v>
      </c>
      <c r="O385" s="644"/>
      <c r="P385" s="344">
        <v>2.64</v>
      </c>
      <c r="Q385" s="342">
        <v>2.5099999999999998</v>
      </c>
      <c r="R385" s="644"/>
      <c r="S385" s="376">
        <v>2.46</v>
      </c>
      <c r="T385" s="376">
        <v>2.46</v>
      </c>
      <c r="U385" s="349">
        <v>2.46</v>
      </c>
      <c r="V385" s="349">
        <v>2.42</v>
      </c>
      <c r="W385" s="348">
        <v>2.38</v>
      </c>
      <c r="X385" s="348">
        <v>2.34</v>
      </c>
      <c r="Y385" s="348">
        <v>2.34</v>
      </c>
      <c r="Z385" s="348">
        <v>2.34</v>
      </c>
      <c r="AA385" s="348">
        <v>2.34</v>
      </c>
      <c r="AB385" s="349">
        <v>2.34</v>
      </c>
      <c r="AC385" s="349">
        <v>2.3199999999999998</v>
      </c>
      <c r="AD385" s="349">
        <v>2.2999999999999998</v>
      </c>
      <c r="AE385" s="417">
        <f t="shared" si="219"/>
        <v>80.975000000000009</v>
      </c>
      <c r="AF385" s="710">
        <f t="shared" si="224"/>
        <v>5.0000000000000044</v>
      </c>
      <c r="AG385" s="710">
        <f t="shared" si="225"/>
        <v>19.78609625668448</v>
      </c>
      <c r="AH385" s="710">
        <f t="shared" si="226"/>
        <v>14.024390243902452</v>
      </c>
      <c r="AI385" s="710">
        <f t="shared" si="227"/>
        <v>2.4999999999999911</v>
      </c>
      <c r="AJ385" s="710">
        <f t="shared" si="228"/>
        <v>4.1666666666666741</v>
      </c>
      <c r="AK385" s="710">
        <f t="shared" si="229"/>
        <v>4.0650406504064929</v>
      </c>
      <c r="AL385" s="710">
        <f t="shared" si="230"/>
        <v>6.0344827586206851</v>
      </c>
      <c r="AM385" s="710">
        <f t="shared" si="231"/>
        <v>6.0975609756097615</v>
      </c>
      <c r="AN385" s="710">
        <f t="shared" si="232"/>
        <v>6.4935064935064846</v>
      </c>
      <c r="AO385" s="710">
        <f t="shared" si="234"/>
        <v>5.4794520547945202</v>
      </c>
      <c r="AP385" s="710">
        <f t="shared" si="233"/>
        <v>5.0359712230215958</v>
      </c>
      <c r="AQ385" s="710">
        <f t="shared" si="220"/>
        <v>5.3030303030302983</v>
      </c>
      <c r="AR385" s="710">
        <f t="shared" si="221"/>
        <v>5.179282868525914</v>
      </c>
      <c r="AS385" s="710">
        <f t="shared" si="222"/>
        <v>2.0325203252032464</v>
      </c>
      <c r="AT385" s="710">
        <f t="shared" si="236"/>
        <v>0</v>
      </c>
      <c r="AU385" s="710">
        <f t="shared" si="237"/>
        <v>0</v>
      </c>
      <c r="AV385" s="710">
        <f t="shared" si="238"/>
        <v>1.6528925619834656</v>
      </c>
      <c r="AW385" s="710">
        <f t="shared" si="239"/>
        <v>1.6806722689075571</v>
      </c>
      <c r="AX385" s="710">
        <f t="shared" si="240"/>
        <v>1.7094017094017033</v>
      </c>
      <c r="AY385" s="710">
        <f t="shared" si="241"/>
        <v>0</v>
      </c>
      <c r="AZ385" s="710">
        <f t="shared" si="242"/>
        <v>0</v>
      </c>
      <c r="BA385" s="710">
        <f t="shared" si="243"/>
        <v>0</v>
      </c>
      <c r="BB385" s="710">
        <f t="shared" si="244"/>
        <v>0</v>
      </c>
      <c r="BC385" s="710">
        <f t="shared" si="245"/>
        <v>0.86206896551723755</v>
      </c>
      <c r="BD385" s="710">
        <f t="shared" si="235"/>
        <v>0.86956521739129933</v>
      </c>
      <c r="BE385" s="710">
        <f t="shared" si="223"/>
        <v>3.9189040617269542</v>
      </c>
      <c r="BF385" s="175">
        <f t="shared" si="246"/>
        <v>4.6078110358601281</v>
      </c>
    </row>
    <row r="386" spans="1:58" ht="11.25" customHeight="1" x14ac:dyDescent="0.25">
      <c r="A386" s="17" t="s">
        <v>1338</v>
      </c>
      <c r="B386" s="17" t="s">
        <v>1339</v>
      </c>
      <c r="C386" s="414">
        <v>2.91</v>
      </c>
      <c r="D386" s="414">
        <v>2.7450000000000001</v>
      </c>
      <c r="E386" s="414">
        <v>2.5950000000000002</v>
      </c>
      <c r="F386" s="414">
        <v>2.4750000000000001</v>
      </c>
      <c r="G386" s="414">
        <v>2.46</v>
      </c>
      <c r="H386" s="414">
        <v>2.415</v>
      </c>
      <c r="I386" s="351">
        <v>2.2949999999999999</v>
      </c>
      <c r="J386" s="419">
        <v>2.2350000000000003</v>
      </c>
      <c r="K386" s="414">
        <v>2.1749999999999998</v>
      </c>
      <c r="L386" s="414">
        <v>2.1</v>
      </c>
      <c r="M386" s="414">
        <v>1.9950000000000001</v>
      </c>
      <c r="N386" s="414">
        <v>1.86</v>
      </c>
      <c r="O386" s="604"/>
      <c r="P386" s="414">
        <v>1.71</v>
      </c>
      <c r="Q386" s="350">
        <v>1.56</v>
      </c>
      <c r="R386" s="604"/>
      <c r="S386" s="415">
        <v>1.5</v>
      </c>
      <c r="T386" s="357">
        <v>1.5</v>
      </c>
      <c r="U386" s="420">
        <v>1.425</v>
      </c>
      <c r="V386" s="420">
        <v>0.33</v>
      </c>
      <c r="W386" s="416">
        <v>0</v>
      </c>
      <c r="X386" s="416">
        <v>0</v>
      </c>
      <c r="Y386" s="416">
        <v>0</v>
      </c>
      <c r="Z386" s="416">
        <v>0</v>
      </c>
      <c r="AA386" s="416">
        <v>0</v>
      </c>
      <c r="AB386" s="416">
        <v>0</v>
      </c>
      <c r="AC386" s="416">
        <v>0</v>
      </c>
      <c r="AD386" s="416">
        <v>0</v>
      </c>
      <c r="AE386" s="417">
        <f t="shared" si="219"/>
        <v>36.284999999999997</v>
      </c>
      <c r="AF386" s="710">
        <f t="shared" si="224"/>
        <v>6.0109289617486406</v>
      </c>
      <c r="AG386" s="710">
        <f t="shared" si="225"/>
        <v>5.7803468208092346</v>
      </c>
      <c r="AH386" s="710">
        <f t="shared" si="226"/>
        <v>4.8484848484848575</v>
      </c>
      <c r="AI386" s="710">
        <f t="shared" si="227"/>
        <v>0.60975609756097615</v>
      </c>
      <c r="AJ386" s="710">
        <f t="shared" si="228"/>
        <v>1.8633540372670732</v>
      </c>
      <c r="AK386" s="710">
        <f t="shared" si="229"/>
        <v>5.2287581699346442</v>
      </c>
      <c r="AL386" s="710">
        <f t="shared" si="230"/>
        <v>2.6845637583892357</v>
      </c>
      <c r="AM386" s="710">
        <f t="shared" si="231"/>
        <v>2.7586206896552001</v>
      </c>
      <c r="AN386" s="710">
        <f t="shared" si="232"/>
        <v>3.5714285714285587</v>
      </c>
      <c r="AO386" s="710">
        <f t="shared" si="234"/>
        <v>5.2631578947368363</v>
      </c>
      <c r="AP386" s="710">
        <f t="shared" si="233"/>
        <v>7.2580645161290258</v>
      </c>
      <c r="AQ386" s="710">
        <f t="shared" si="220"/>
        <v>8.7719298245614077</v>
      </c>
      <c r="AR386" s="710">
        <f t="shared" si="221"/>
        <v>9.6153846153846025</v>
      </c>
      <c r="AS386" s="710">
        <f t="shared" si="222"/>
        <v>4.0000000000000036</v>
      </c>
      <c r="AT386" s="710">
        <f t="shared" si="236"/>
        <v>0</v>
      </c>
      <c r="AU386" s="710">
        <f t="shared" si="237"/>
        <v>5.2631578947368363</v>
      </c>
      <c r="AV386" s="710">
        <f t="shared" si="238"/>
        <v>331.81818181818181</v>
      </c>
      <c r="AW386" s="710" t="str">
        <f t="shared" si="239"/>
        <v>n/a</v>
      </c>
      <c r="AX386" s="710" t="str">
        <f t="shared" si="240"/>
        <v>n/a</v>
      </c>
      <c r="AY386" s="710" t="str">
        <f t="shared" si="241"/>
        <v>n/a</v>
      </c>
      <c r="AZ386" s="710" t="str">
        <f t="shared" si="242"/>
        <v>n/a</v>
      </c>
      <c r="BA386" s="710" t="str">
        <f t="shared" si="243"/>
        <v>n/a</v>
      </c>
      <c r="BB386" s="710" t="str">
        <f t="shared" si="244"/>
        <v>n/a</v>
      </c>
      <c r="BC386" s="710" t="str">
        <f t="shared" si="245"/>
        <v>n/a</v>
      </c>
      <c r="BD386" s="710" t="str">
        <f t="shared" si="235"/>
        <v>n/a</v>
      </c>
      <c r="BE386" s="710">
        <f t="shared" si="223"/>
        <v>23.843889324647584</v>
      </c>
      <c r="BF386" s="175">
        <f t="shared" si="246"/>
        <v>79.405434555383096</v>
      </c>
    </row>
    <row r="387" spans="1:58" ht="11.25" customHeight="1" x14ac:dyDescent="0.25">
      <c r="A387" s="707" t="s">
        <v>3594</v>
      </c>
      <c r="B387" s="17" t="s">
        <v>2363</v>
      </c>
      <c r="C387" s="414">
        <v>1.1599999999999999</v>
      </c>
      <c r="D387" s="414">
        <v>1.1399999999999999</v>
      </c>
      <c r="E387" s="414">
        <v>1.1200000000000001</v>
      </c>
      <c r="F387" s="414">
        <v>0.84499999999999997</v>
      </c>
      <c r="G387" s="414">
        <v>0.54500000000000004</v>
      </c>
      <c r="H387" s="414">
        <v>0.495</v>
      </c>
      <c r="I387" s="351">
        <v>0.435</v>
      </c>
      <c r="J387" s="351">
        <v>0.40500000000000003</v>
      </c>
      <c r="K387" s="351">
        <v>0.38500000000000001</v>
      </c>
      <c r="L387" s="351">
        <v>0.36499999999999999</v>
      </c>
      <c r="M387" s="351">
        <v>0.33</v>
      </c>
      <c r="N387" s="351">
        <v>0.3</v>
      </c>
      <c r="O387" s="351"/>
      <c r="P387" s="351">
        <v>0.3</v>
      </c>
      <c r="Q387" s="419">
        <v>0.3</v>
      </c>
      <c r="R387" s="351"/>
      <c r="S387" s="357">
        <v>0.3</v>
      </c>
      <c r="T387" s="357">
        <v>0.46</v>
      </c>
      <c r="U387" s="420">
        <v>0.92500000000000004</v>
      </c>
      <c r="V387" s="420">
        <v>0.91</v>
      </c>
      <c r="W387" s="420">
        <v>0.86</v>
      </c>
      <c r="X387" s="420">
        <v>0.78</v>
      </c>
      <c r="Y387" s="420">
        <v>0.66</v>
      </c>
      <c r="Z387" s="420">
        <v>0.57999999999999996</v>
      </c>
      <c r="AA387" s="420">
        <v>0.54500000000000004</v>
      </c>
      <c r="AB387" s="420">
        <v>0.52500000000000002</v>
      </c>
      <c r="AC387" s="420">
        <v>0.49</v>
      </c>
      <c r="AD387" s="420">
        <v>0.45</v>
      </c>
      <c r="AE387" s="417">
        <f t="shared" si="219"/>
        <v>15.610000000000001</v>
      </c>
      <c r="AF387" s="710">
        <f t="shared" si="224"/>
        <v>1.7543859649122862</v>
      </c>
      <c r="AG387" s="710">
        <f t="shared" si="225"/>
        <v>1.7857142857142572</v>
      </c>
      <c r="AH387" s="710">
        <f t="shared" si="226"/>
        <v>32.544378698224861</v>
      </c>
      <c r="AI387" s="710">
        <f t="shared" si="227"/>
        <v>55.045871559633007</v>
      </c>
      <c r="AJ387" s="710">
        <f t="shared" si="228"/>
        <v>10.1010101010101</v>
      </c>
      <c r="AK387" s="710">
        <f t="shared" si="229"/>
        <v>13.793103448275868</v>
      </c>
      <c r="AL387" s="710">
        <f t="shared" si="230"/>
        <v>7.4074074074073959</v>
      </c>
      <c r="AM387" s="710">
        <f t="shared" si="231"/>
        <v>5.1948051948051965</v>
      </c>
      <c r="AN387" s="710">
        <f t="shared" si="232"/>
        <v>5.4794520547945202</v>
      </c>
      <c r="AO387" s="710">
        <f t="shared" si="234"/>
        <v>10.606060606060597</v>
      </c>
      <c r="AP387" s="710">
        <f t="shared" si="233"/>
        <v>10.000000000000009</v>
      </c>
      <c r="AQ387" s="710">
        <f t="shared" si="220"/>
        <v>0</v>
      </c>
      <c r="AR387" s="710">
        <f t="shared" si="221"/>
        <v>0</v>
      </c>
      <c r="AS387" s="710">
        <f t="shared" si="222"/>
        <v>0</v>
      </c>
      <c r="AT387" s="710">
        <f t="shared" si="236"/>
        <v>-34.782608695652186</v>
      </c>
      <c r="AU387" s="710">
        <f t="shared" si="237"/>
        <v>-50.270270270270267</v>
      </c>
      <c r="AV387" s="710">
        <f t="shared" si="238"/>
        <v>1.6483516483516425</v>
      </c>
      <c r="AW387" s="710">
        <f t="shared" si="239"/>
        <v>5.8139534883721034</v>
      </c>
      <c r="AX387" s="710">
        <f t="shared" si="240"/>
        <v>10.256410256410241</v>
      </c>
      <c r="AY387" s="710">
        <f t="shared" si="241"/>
        <v>18.181818181818187</v>
      </c>
      <c r="AZ387" s="710">
        <f t="shared" si="242"/>
        <v>13.793103448275868</v>
      </c>
      <c r="BA387" s="710">
        <f t="shared" si="243"/>
        <v>6.4220183486238369</v>
      </c>
      <c r="BB387" s="710">
        <f t="shared" si="244"/>
        <v>3.8095238095238182</v>
      </c>
      <c r="BC387" s="710">
        <f t="shared" si="245"/>
        <v>7.1428571428571397</v>
      </c>
      <c r="BD387" s="710">
        <f t="shared" si="235"/>
        <v>8.8888888888888786</v>
      </c>
      <c r="BE387" s="710">
        <f t="shared" si="223"/>
        <v>5.7846494227214951</v>
      </c>
      <c r="BF387" s="175">
        <f t="shared" si="246"/>
        <v>18.775875992701025</v>
      </c>
    </row>
    <row r="388" spans="1:58" ht="11.25" customHeight="1" x14ac:dyDescent="0.25">
      <c r="A388" s="17" t="s">
        <v>637</v>
      </c>
      <c r="B388" s="17" t="s">
        <v>638</v>
      </c>
      <c r="C388" s="414">
        <v>0.97</v>
      </c>
      <c r="D388" s="414">
        <v>0.93</v>
      </c>
      <c r="E388" s="414">
        <v>0.89</v>
      </c>
      <c r="F388" s="414">
        <v>0.86499999999999999</v>
      </c>
      <c r="G388" s="414">
        <v>0.84499999999999997</v>
      </c>
      <c r="H388" s="414">
        <v>0.81</v>
      </c>
      <c r="I388" s="351">
        <v>0.77</v>
      </c>
      <c r="J388" s="351">
        <v>0.7</v>
      </c>
      <c r="K388" s="414">
        <v>0.62</v>
      </c>
      <c r="L388" s="414">
        <v>0.54</v>
      </c>
      <c r="M388" s="414">
        <v>0.46</v>
      </c>
      <c r="N388" s="414">
        <v>0.41</v>
      </c>
      <c r="O388" s="604"/>
      <c r="P388" s="414">
        <v>0.37</v>
      </c>
      <c r="Q388" s="350">
        <v>0.33</v>
      </c>
      <c r="R388" s="604"/>
      <c r="S388" s="357">
        <v>0.28999999999999998</v>
      </c>
      <c r="T388" s="357">
        <v>0.26500000000000001</v>
      </c>
      <c r="U388" s="420">
        <v>0.245</v>
      </c>
      <c r="V388" s="420">
        <v>0.22500000000000001</v>
      </c>
      <c r="W388" s="420">
        <v>0.20499999999999999</v>
      </c>
      <c r="X388" s="420">
        <v>0.185</v>
      </c>
      <c r="Y388" s="420">
        <v>0.16500000000000001</v>
      </c>
      <c r="Z388" s="420">
        <v>0.124</v>
      </c>
      <c r="AA388" s="420">
        <v>0.106</v>
      </c>
      <c r="AB388" s="420">
        <v>0.10100000000000001</v>
      </c>
      <c r="AC388" s="420">
        <v>9.7000000000000003E-2</v>
      </c>
      <c r="AD388" s="420">
        <v>9.1499999999999998E-2</v>
      </c>
      <c r="AE388" s="417">
        <f t="shared" si="219"/>
        <v>11.609499999999999</v>
      </c>
      <c r="AF388" s="710">
        <f t="shared" si="224"/>
        <v>4.3010752688172005</v>
      </c>
      <c r="AG388" s="710">
        <f t="shared" si="225"/>
        <v>4.4943820224719211</v>
      </c>
      <c r="AH388" s="710">
        <f t="shared" si="226"/>
        <v>2.8901734104046284</v>
      </c>
      <c r="AI388" s="710">
        <f t="shared" si="227"/>
        <v>2.3668639053254559</v>
      </c>
      <c r="AJ388" s="710">
        <f t="shared" si="228"/>
        <v>4.3209876543209846</v>
      </c>
      <c r="AK388" s="710">
        <f t="shared" si="229"/>
        <v>5.1948051948051965</v>
      </c>
      <c r="AL388" s="710">
        <f t="shared" si="230"/>
        <v>10.000000000000009</v>
      </c>
      <c r="AM388" s="710">
        <f t="shared" si="231"/>
        <v>12.903225806451601</v>
      </c>
      <c r="AN388" s="710">
        <f t="shared" si="232"/>
        <v>14.814814814814813</v>
      </c>
      <c r="AO388" s="710">
        <f t="shared" si="234"/>
        <v>17.391304347826097</v>
      </c>
      <c r="AP388" s="710">
        <f t="shared" si="233"/>
        <v>12.195121951219523</v>
      </c>
      <c r="AQ388" s="710">
        <f t="shared" si="220"/>
        <v>10.810810810810811</v>
      </c>
      <c r="AR388" s="710">
        <f t="shared" si="221"/>
        <v>12.12121212121211</v>
      </c>
      <c r="AS388" s="710">
        <f t="shared" si="222"/>
        <v>13.793103448275868</v>
      </c>
      <c r="AT388" s="710">
        <f t="shared" si="236"/>
        <v>9.4339622641509422</v>
      </c>
      <c r="AU388" s="710">
        <f t="shared" si="237"/>
        <v>8.163265306122458</v>
      </c>
      <c r="AV388" s="710">
        <f t="shared" si="238"/>
        <v>8.8888888888888786</v>
      </c>
      <c r="AW388" s="710">
        <f t="shared" si="239"/>
        <v>9.7560975609756184</v>
      </c>
      <c r="AX388" s="710">
        <f t="shared" si="240"/>
        <v>10.810810810810811</v>
      </c>
      <c r="AY388" s="710">
        <f t="shared" si="241"/>
        <v>12.12121212121211</v>
      </c>
      <c r="AZ388" s="710">
        <f t="shared" si="242"/>
        <v>33.06451612903227</v>
      </c>
      <c r="BA388" s="710">
        <f t="shared" si="243"/>
        <v>16.981132075471695</v>
      </c>
      <c r="BB388" s="710">
        <f t="shared" si="244"/>
        <v>4.9504950495049327</v>
      </c>
      <c r="BC388" s="710">
        <f t="shared" si="245"/>
        <v>4.1237113402061931</v>
      </c>
      <c r="BD388" s="710">
        <f t="shared" si="235"/>
        <v>6.0109289617486406</v>
      </c>
      <c r="BE388" s="710">
        <f t="shared" si="223"/>
        <v>10.07611605059523</v>
      </c>
      <c r="BF388" s="175">
        <f t="shared" si="246"/>
        <v>6.4685133893513758</v>
      </c>
    </row>
    <row r="389" spans="1:58" ht="11.25" customHeight="1" x14ac:dyDescent="0.25">
      <c r="A389" s="396" t="s">
        <v>3289</v>
      </c>
      <c r="B389" s="17" t="s">
        <v>3290</v>
      </c>
      <c r="C389" s="414">
        <v>1.32</v>
      </c>
      <c r="D389" s="414">
        <v>1.26</v>
      </c>
      <c r="E389" s="414">
        <v>1.22</v>
      </c>
      <c r="F389" s="414">
        <v>1.06</v>
      </c>
      <c r="G389" s="414">
        <v>0.9</v>
      </c>
      <c r="H389" s="414">
        <v>0.86</v>
      </c>
      <c r="I389" s="351">
        <v>0.82</v>
      </c>
      <c r="J389" s="351">
        <v>0.78</v>
      </c>
      <c r="K389" s="351">
        <v>0.74</v>
      </c>
      <c r="L389" s="351">
        <v>0.7</v>
      </c>
      <c r="M389" s="351">
        <v>0.66</v>
      </c>
      <c r="N389" s="351">
        <v>0.62</v>
      </c>
      <c r="O389" s="351">
        <v>0.3</v>
      </c>
      <c r="P389" s="351">
        <v>0.3</v>
      </c>
      <c r="Q389" s="418">
        <v>0</v>
      </c>
      <c r="R389" s="351"/>
      <c r="S389" s="415">
        <v>0</v>
      </c>
      <c r="T389" s="415">
        <v>0</v>
      </c>
      <c r="U389" s="416">
        <v>0</v>
      </c>
      <c r="V389" s="416">
        <v>0</v>
      </c>
      <c r="W389" s="416">
        <v>0</v>
      </c>
      <c r="X389" s="416">
        <v>0</v>
      </c>
      <c r="Y389" s="416">
        <v>0</v>
      </c>
      <c r="Z389" s="416">
        <v>0</v>
      </c>
      <c r="AA389" s="416">
        <v>0</v>
      </c>
      <c r="AB389" s="416">
        <v>0</v>
      </c>
      <c r="AC389" s="416">
        <v>0</v>
      </c>
      <c r="AD389" s="416">
        <v>0</v>
      </c>
      <c r="AE389" s="417">
        <f t="shared" si="219"/>
        <v>11.540000000000001</v>
      </c>
      <c r="AF389" s="710">
        <f t="shared" si="224"/>
        <v>4.7619047619047672</v>
      </c>
      <c r="AG389" s="710">
        <f t="shared" si="225"/>
        <v>3.2786885245901676</v>
      </c>
      <c r="AH389" s="710">
        <f t="shared" si="226"/>
        <v>15.094339622641506</v>
      </c>
      <c r="AI389" s="710">
        <f t="shared" si="227"/>
        <v>17.777777777777782</v>
      </c>
      <c r="AJ389" s="710">
        <f t="shared" si="228"/>
        <v>4.6511627906976827</v>
      </c>
      <c r="AK389" s="710">
        <f t="shared" si="229"/>
        <v>4.8780487804878092</v>
      </c>
      <c r="AL389" s="710">
        <f t="shared" si="230"/>
        <v>5.12820512820511</v>
      </c>
      <c r="AM389" s="710">
        <f t="shared" si="231"/>
        <v>5.4054054054054168</v>
      </c>
      <c r="AN389" s="710">
        <f t="shared" si="232"/>
        <v>5.7142857142857162</v>
      </c>
      <c r="AO389" s="710">
        <f t="shared" si="234"/>
        <v>6.0606060606060552</v>
      </c>
      <c r="AP389" s="710">
        <f t="shared" si="233"/>
        <v>6.4516129032258229</v>
      </c>
      <c r="AQ389" s="710">
        <f t="shared" si="220"/>
        <v>106.66666666666669</v>
      </c>
      <c r="AR389" s="710" t="str">
        <f t="shared" si="221"/>
        <v>n/a</v>
      </c>
      <c r="AS389" s="710" t="str">
        <f t="shared" si="222"/>
        <v>n/a</v>
      </c>
      <c r="AT389" s="710" t="str">
        <f t="shared" si="236"/>
        <v>n/a</v>
      </c>
      <c r="AU389" s="710" t="str">
        <f t="shared" si="237"/>
        <v>n/a</v>
      </c>
      <c r="AV389" s="710" t="str">
        <f t="shared" si="238"/>
        <v>n/a</v>
      </c>
      <c r="AW389" s="710" t="str">
        <f t="shared" si="239"/>
        <v>n/a</v>
      </c>
      <c r="AX389" s="710" t="str">
        <f t="shared" si="240"/>
        <v>n/a</v>
      </c>
      <c r="AY389" s="710" t="str">
        <f t="shared" si="241"/>
        <v>n/a</v>
      </c>
      <c r="AZ389" s="710" t="str">
        <f t="shared" si="242"/>
        <v>n/a</v>
      </c>
      <c r="BA389" s="710" t="str">
        <f t="shared" si="243"/>
        <v>n/a</v>
      </c>
      <c r="BB389" s="710" t="str">
        <f t="shared" si="244"/>
        <v>n/a</v>
      </c>
      <c r="BC389" s="710" t="str">
        <f t="shared" si="245"/>
        <v>n/a</v>
      </c>
      <c r="BD389" s="710" t="str">
        <f t="shared" si="235"/>
        <v>n/a</v>
      </c>
      <c r="BE389" s="710">
        <f t="shared" si="223"/>
        <v>15.489058678041211</v>
      </c>
      <c r="BF389" s="175">
        <f t="shared" si="246"/>
        <v>29.058113256810834</v>
      </c>
    </row>
    <row r="390" spans="1:58" ht="11.25" customHeight="1" x14ac:dyDescent="0.25">
      <c r="A390" s="391" t="s">
        <v>4679</v>
      </c>
      <c r="B390" s="17" t="s">
        <v>4672</v>
      </c>
      <c r="C390" s="414">
        <v>0.35</v>
      </c>
      <c r="D390" s="414">
        <v>0.31</v>
      </c>
      <c r="E390" s="414">
        <v>0.27</v>
      </c>
      <c r="F390" s="414">
        <v>0.23333333333333334</v>
      </c>
      <c r="G390" s="414">
        <v>0.20666666666666667</v>
      </c>
      <c r="H390" s="414">
        <v>0.18000000000000002</v>
      </c>
      <c r="I390" s="351">
        <v>0.15333333333333332</v>
      </c>
      <c r="J390" s="367">
        <v>0</v>
      </c>
      <c r="K390" s="380">
        <v>0</v>
      </c>
      <c r="L390" s="380">
        <v>0</v>
      </c>
      <c r="M390" s="380">
        <v>0</v>
      </c>
      <c r="N390" s="380">
        <v>0</v>
      </c>
      <c r="O390" s="367"/>
      <c r="P390" s="380">
        <v>0</v>
      </c>
      <c r="Q390" s="383">
        <v>0</v>
      </c>
      <c r="R390" s="367"/>
      <c r="S390" s="672">
        <v>0</v>
      </c>
      <c r="T390" s="672">
        <v>0</v>
      </c>
      <c r="U390" s="381">
        <v>0</v>
      </c>
      <c r="V390" s="381">
        <v>0</v>
      </c>
      <c r="W390" s="381">
        <v>0</v>
      </c>
      <c r="X390" s="381">
        <v>0</v>
      </c>
      <c r="Y390" s="381">
        <v>0</v>
      </c>
      <c r="Z390" s="381">
        <v>0</v>
      </c>
      <c r="AA390" s="381">
        <v>0</v>
      </c>
      <c r="AB390" s="381">
        <v>0</v>
      </c>
      <c r="AC390" s="381">
        <v>0</v>
      </c>
      <c r="AD390" s="381">
        <v>0</v>
      </c>
      <c r="AE390" s="417">
        <f t="shared" si="219"/>
        <v>1.7033333333333334</v>
      </c>
      <c r="AF390" s="710">
        <f t="shared" si="224"/>
        <v>12.903225806451601</v>
      </c>
      <c r="AG390" s="710">
        <f t="shared" si="225"/>
        <v>14.814814814814813</v>
      </c>
      <c r="AH390" s="710">
        <f t="shared" si="226"/>
        <v>15.714285714285726</v>
      </c>
      <c r="AI390" s="710">
        <f t="shared" si="227"/>
        <v>12.903225806451623</v>
      </c>
      <c r="AJ390" s="710">
        <f t="shared" si="228"/>
        <v>14.814814814814792</v>
      </c>
      <c r="AK390" s="710">
        <f t="shared" si="229"/>
        <v>17.391304347826122</v>
      </c>
      <c r="AL390" s="710" t="str">
        <f t="shared" si="230"/>
        <v>n/a</v>
      </c>
      <c r="AM390" s="710" t="str">
        <f t="shared" si="231"/>
        <v>n/a</v>
      </c>
      <c r="AN390" s="710" t="str">
        <f t="shared" si="232"/>
        <v>n/a</v>
      </c>
      <c r="AO390" s="710" t="str">
        <f t="shared" si="234"/>
        <v>n/a</v>
      </c>
      <c r="AP390" s="710" t="str">
        <f t="shared" si="233"/>
        <v>n/a</v>
      </c>
      <c r="AQ390" s="710" t="str">
        <f t="shared" si="220"/>
        <v>n/a</v>
      </c>
      <c r="AR390" s="710" t="str">
        <f t="shared" si="221"/>
        <v>n/a</v>
      </c>
      <c r="AS390" s="710" t="str">
        <f t="shared" si="222"/>
        <v>n/a</v>
      </c>
      <c r="AT390" s="710" t="str">
        <f t="shared" si="236"/>
        <v>n/a</v>
      </c>
      <c r="AU390" s="710" t="str">
        <f t="shared" si="237"/>
        <v>n/a</v>
      </c>
      <c r="AV390" s="710" t="str">
        <f t="shared" si="238"/>
        <v>n/a</v>
      </c>
      <c r="AW390" s="710" t="str">
        <f t="shared" si="239"/>
        <v>n/a</v>
      </c>
      <c r="AX390" s="710" t="str">
        <f t="shared" si="240"/>
        <v>n/a</v>
      </c>
      <c r="AY390" s="710" t="str">
        <f t="shared" si="241"/>
        <v>n/a</v>
      </c>
      <c r="AZ390" s="710" t="str">
        <f t="shared" si="242"/>
        <v>n/a</v>
      </c>
      <c r="BA390" s="710" t="str">
        <f t="shared" si="243"/>
        <v>n/a</v>
      </c>
      <c r="BB390" s="710" t="str">
        <f t="shared" si="244"/>
        <v>n/a</v>
      </c>
      <c r="BC390" s="710" t="str">
        <f t="shared" si="245"/>
        <v>n/a</v>
      </c>
      <c r="BD390" s="710" t="str">
        <f t="shared" si="235"/>
        <v>n/a</v>
      </c>
      <c r="BE390" s="710">
        <f t="shared" si="223"/>
        <v>14.75694521744078</v>
      </c>
      <c r="BF390" s="175">
        <f t="shared" si="246"/>
        <v>1.7167176788686269</v>
      </c>
    </row>
    <row r="391" spans="1:58" ht="11.25" customHeight="1" x14ac:dyDescent="0.25">
      <c r="A391" s="57" t="s">
        <v>1360</v>
      </c>
      <c r="B391" s="28" t="s">
        <v>1361</v>
      </c>
      <c r="C391" s="414">
        <v>1.42</v>
      </c>
      <c r="D391" s="414">
        <v>1.34</v>
      </c>
      <c r="E391" s="414">
        <v>1.26</v>
      </c>
      <c r="F391" s="414">
        <v>1.18</v>
      </c>
      <c r="G391" s="414">
        <v>1.1200000000000001</v>
      </c>
      <c r="H391" s="414">
        <v>1.06</v>
      </c>
      <c r="I391" s="351">
        <v>0.93</v>
      </c>
      <c r="J391" s="356">
        <v>0.74</v>
      </c>
      <c r="K391" s="359">
        <v>0.66</v>
      </c>
      <c r="L391" s="359">
        <v>0.57999999999999996</v>
      </c>
      <c r="M391" s="358">
        <v>0.48</v>
      </c>
      <c r="N391" s="359">
        <v>0.45</v>
      </c>
      <c r="O391" s="654"/>
      <c r="P391" s="359">
        <v>0.09</v>
      </c>
      <c r="Q391" s="360">
        <v>0</v>
      </c>
      <c r="R391" s="654"/>
      <c r="S391" s="377">
        <v>0.01</v>
      </c>
      <c r="T391" s="377">
        <v>7.0000000000000007E-2</v>
      </c>
      <c r="U391" s="362">
        <v>0.31</v>
      </c>
      <c r="V391" s="361">
        <v>0.56999999999999995</v>
      </c>
      <c r="W391" s="361">
        <v>0.48572000000000004</v>
      </c>
      <c r="X391" s="361">
        <v>0.39999000000000001</v>
      </c>
      <c r="Y391" s="361">
        <v>0.32263999999999998</v>
      </c>
      <c r="Z391" s="361">
        <v>0.27644000000000002</v>
      </c>
      <c r="AA391" s="362">
        <v>0</v>
      </c>
      <c r="AB391" s="362">
        <v>0</v>
      </c>
      <c r="AC391" s="362">
        <v>0</v>
      </c>
      <c r="AD391" s="362">
        <v>0</v>
      </c>
      <c r="AE391" s="417">
        <f t="shared" ref="AE391:AE454" si="247">SUM(C391:AD391)</f>
        <v>13.75479</v>
      </c>
      <c r="AF391" s="710">
        <f t="shared" si="224"/>
        <v>5.9701492537313383</v>
      </c>
      <c r="AG391" s="710">
        <f t="shared" si="225"/>
        <v>6.3492063492063489</v>
      </c>
      <c r="AH391" s="710">
        <f t="shared" si="226"/>
        <v>6.7796610169491567</v>
      </c>
      <c r="AI391" s="710">
        <f t="shared" si="227"/>
        <v>5.3571428571428381</v>
      </c>
      <c r="AJ391" s="710">
        <f t="shared" si="228"/>
        <v>5.6603773584905648</v>
      </c>
      <c r="AK391" s="710">
        <f t="shared" si="229"/>
        <v>13.978494623655923</v>
      </c>
      <c r="AL391" s="710">
        <f t="shared" si="230"/>
        <v>25.675675675675681</v>
      </c>
      <c r="AM391" s="710">
        <f t="shared" si="231"/>
        <v>12.12121212121211</v>
      </c>
      <c r="AN391" s="710">
        <f t="shared" si="232"/>
        <v>13.793103448275868</v>
      </c>
      <c r="AO391" s="710">
        <f t="shared" si="234"/>
        <v>20.833333333333325</v>
      </c>
      <c r="AP391" s="710">
        <f t="shared" si="233"/>
        <v>6.6666666666666652</v>
      </c>
      <c r="AQ391" s="710">
        <f t="shared" ref="AQ391:AQ454" si="248">IF(ISERROR((N391/P391-1)*100),"n/a",(N391/P391-1)*100)</f>
        <v>400</v>
      </c>
      <c r="AR391" s="710" t="str">
        <f t="shared" ref="AR391:AR454" si="249">IF(ISERROR((P391/Q391-1)*100),"n/a",(P391/Q391-1)*100)</f>
        <v>n/a</v>
      </c>
      <c r="AS391" s="710">
        <f t="shared" ref="AS391:AS454" si="250">IF(ISERROR((Q391/S391-1)*100),"n/a",(Q391/S391-1)*100)</f>
        <v>-100</v>
      </c>
      <c r="AT391" s="710">
        <f t="shared" si="236"/>
        <v>-85.714285714285722</v>
      </c>
      <c r="AU391" s="710">
        <f t="shared" si="237"/>
        <v>-77.41935483870968</v>
      </c>
      <c r="AV391" s="710">
        <f t="shared" si="238"/>
        <v>-45.614035087719294</v>
      </c>
      <c r="AW391" s="710">
        <f t="shared" si="239"/>
        <v>17.351560569875634</v>
      </c>
      <c r="AX391" s="710">
        <f t="shared" si="240"/>
        <v>21.433035825895665</v>
      </c>
      <c r="AY391" s="710">
        <f t="shared" si="241"/>
        <v>23.974088767666757</v>
      </c>
      <c r="AZ391" s="710">
        <f t="shared" si="242"/>
        <v>16.712487339024729</v>
      </c>
      <c r="BA391" s="710" t="str">
        <f t="shared" si="243"/>
        <v>n/a</v>
      </c>
      <c r="BB391" s="710" t="str">
        <f t="shared" si="244"/>
        <v>n/a</v>
      </c>
      <c r="BC391" s="710" t="str">
        <f t="shared" si="245"/>
        <v>n/a</v>
      </c>
      <c r="BD391" s="710" t="str">
        <f t="shared" si="235"/>
        <v>n/a</v>
      </c>
      <c r="BE391" s="710">
        <f t="shared" ref="BE391:BE454" si="251">AVERAGE(AF391:BD391)</f>
        <v>14.695425978304399</v>
      </c>
      <c r="BF391" s="175">
        <f t="shared" si="246"/>
        <v>98.560609866156383</v>
      </c>
    </row>
    <row r="392" spans="1:58" ht="11.25" customHeight="1" x14ac:dyDescent="0.25">
      <c r="A392" s="17" t="s">
        <v>270</v>
      </c>
      <c r="B392" s="17" t="s">
        <v>271</v>
      </c>
      <c r="C392" s="414">
        <v>6.78</v>
      </c>
      <c r="D392" s="414">
        <v>6.23</v>
      </c>
      <c r="E392" s="414">
        <v>5.66</v>
      </c>
      <c r="F392" s="414">
        <v>5.25</v>
      </c>
      <c r="G392" s="414">
        <v>5.04</v>
      </c>
      <c r="H392" s="414">
        <v>4.7300000000000004</v>
      </c>
      <c r="I392" s="351">
        <v>4.1900000000000004</v>
      </c>
      <c r="J392" s="419">
        <v>3.83</v>
      </c>
      <c r="K392" s="414">
        <v>3.61</v>
      </c>
      <c r="L392" s="414">
        <v>3.44</v>
      </c>
      <c r="M392" s="414">
        <v>3.28</v>
      </c>
      <c r="N392" s="414">
        <v>3.12</v>
      </c>
      <c r="O392" s="604"/>
      <c r="P392" s="414">
        <v>2.87</v>
      </c>
      <c r="Q392" s="350">
        <v>2.5299999999999998</v>
      </c>
      <c r="R392" s="604"/>
      <c r="S392" s="357">
        <v>2.2599999999999998</v>
      </c>
      <c r="T392" s="357">
        <v>2.0499999999999998</v>
      </c>
      <c r="U392" s="420">
        <v>1.625</v>
      </c>
      <c r="V392" s="420">
        <v>1.5</v>
      </c>
      <c r="W392" s="420">
        <v>1</v>
      </c>
      <c r="X392" s="420">
        <v>0.67</v>
      </c>
      <c r="Y392" s="420">
        <v>0.55000000000000004</v>
      </c>
      <c r="Z392" s="420">
        <v>0.4</v>
      </c>
      <c r="AA392" s="420">
        <v>0.23499999999999999</v>
      </c>
      <c r="AB392" s="420">
        <v>0.22500000000000001</v>
      </c>
      <c r="AC392" s="420">
        <v>0.215</v>
      </c>
      <c r="AD392" s="420">
        <v>0.19500000000000001</v>
      </c>
      <c r="AE392" s="417">
        <f t="shared" si="247"/>
        <v>71.484999999999985</v>
      </c>
      <c r="AF392" s="710">
        <f t="shared" si="224"/>
        <v>8.8282504012840981</v>
      </c>
      <c r="AG392" s="710">
        <f t="shared" si="225"/>
        <v>10.070671378091877</v>
      </c>
      <c r="AH392" s="710">
        <f t="shared" si="226"/>
        <v>7.8095238095238217</v>
      </c>
      <c r="AI392" s="710">
        <f t="shared" si="227"/>
        <v>4.1666666666666741</v>
      </c>
      <c r="AJ392" s="710">
        <f t="shared" si="228"/>
        <v>6.5539112050739812</v>
      </c>
      <c r="AK392" s="710">
        <f t="shared" si="229"/>
        <v>12.887828162291171</v>
      </c>
      <c r="AL392" s="710">
        <f t="shared" si="230"/>
        <v>9.3994778067885143</v>
      </c>
      <c r="AM392" s="710">
        <f t="shared" si="231"/>
        <v>6.094182825484773</v>
      </c>
      <c r="AN392" s="710">
        <f t="shared" si="232"/>
        <v>4.9418604651162878</v>
      </c>
      <c r="AO392" s="710">
        <f t="shared" si="234"/>
        <v>4.8780487804878092</v>
      </c>
      <c r="AP392" s="710">
        <f t="shared" si="233"/>
        <v>5.12820512820511</v>
      </c>
      <c r="AQ392" s="710">
        <f t="shared" si="248"/>
        <v>8.710801393728218</v>
      </c>
      <c r="AR392" s="710">
        <f t="shared" si="249"/>
        <v>13.438735177865624</v>
      </c>
      <c r="AS392" s="710">
        <f t="shared" si="250"/>
        <v>11.946902654867264</v>
      </c>
      <c r="AT392" s="710">
        <f t="shared" si="236"/>
        <v>10.243902439024399</v>
      </c>
      <c r="AU392" s="710">
        <f t="shared" si="237"/>
        <v>26.15384615384615</v>
      </c>
      <c r="AV392" s="710">
        <f t="shared" si="238"/>
        <v>8.333333333333325</v>
      </c>
      <c r="AW392" s="710">
        <f t="shared" si="239"/>
        <v>50</v>
      </c>
      <c r="AX392" s="710">
        <f t="shared" si="240"/>
        <v>49.253731343283569</v>
      </c>
      <c r="AY392" s="710">
        <f t="shared" si="241"/>
        <v>21.818181818181827</v>
      </c>
      <c r="AZ392" s="710">
        <f t="shared" si="242"/>
        <v>37.5</v>
      </c>
      <c r="BA392" s="710">
        <f t="shared" si="243"/>
        <v>70.212765957446834</v>
      </c>
      <c r="BB392" s="710">
        <f t="shared" si="244"/>
        <v>4.4444444444444287</v>
      </c>
      <c r="BC392" s="710">
        <f t="shared" si="245"/>
        <v>4.6511627906976827</v>
      </c>
      <c r="BD392" s="710">
        <f t="shared" si="235"/>
        <v>10.256410256410241</v>
      </c>
      <c r="BE392" s="710">
        <f t="shared" si="251"/>
        <v>16.308913775685745</v>
      </c>
      <c r="BF392" s="175">
        <f t="shared" si="246"/>
        <v>17.271703974718505</v>
      </c>
    </row>
    <row r="393" spans="1:58" ht="11.25" customHeight="1" x14ac:dyDescent="0.25">
      <c r="A393" s="57" t="s">
        <v>645</v>
      </c>
      <c r="B393" s="28" t="s">
        <v>646</v>
      </c>
      <c r="C393" s="414">
        <v>1.8109999999999999</v>
      </c>
      <c r="D393" s="414">
        <v>1.59</v>
      </c>
      <c r="E393" s="414">
        <v>1.1579999999999999</v>
      </c>
      <c r="F393" s="414">
        <v>0.85199999999999998</v>
      </c>
      <c r="G393" s="414">
        <v>0.73550000000000004</v>
      </c>
      <c r="H393" s="414">
        <v>0.73150000000000004</v>
      </c>
      <c r="I393" s="351">
        <v>0.72750000000000004</v>
      </c>
      <c r="J393" s="351">
        <v>0.72349999999999992</v>
      </c>
      <c r="K393" s="359">
        <v>0.71949999999999992</v>
      </c>
      <c r="L393" s="359">
        <v>0.71599999999999997</v>
      </c>
      <c r="M393" s="359">
        <v>0.71149999999999991</v>
      </c>
      <c r="N393" s="359">
        <v>0.70750000000000002</v>
      </c>
      <c r="O393" s="654"/>
      <c r="P393" s="359">
        <v>0.70099999999999996</v>
      </c>
      <c r="Q393" s="355">
        <v>0.69299999999999984</v>
      </c>
      <c r="R393" s="654"/>
      <c r="S393" s="369">
        <v>0.68500000000000005</v>
      </c>
      <c r="T393" s="369">
        <v>0.67849999999999999</v>
      </c>
      <c r="U393" s="361">
        <v>0.66350000000000009</v>
      </c>
      <c r="V393" s="361">
        <v>0.57499999999999996</v>
      </c>
      <c r="W393" s="361">
        <v>0.44500000000000001</v>
      </c>
      <c r="X393" s="361">
        <v>0.22500000000000001</v>
      </c>
      <c r="Y393" s="361">
        <v>8.6500000000000007E-2</v>
      </c>
      <c r="Z393" s="361">
        <v>4.9000000000000002E-2</v>
      </c>
      <c r="AA393" s="361">
        <v>0.01</v>
      </c>
      <c r="AB393" s="362">
        <v>0</v>
      </c>
      <c r="AC393" s="362">
        <v>0</v>
      </c>
      <c r="AD393" s="362">
        <v>0</v>
      </c>
      <c r="AE393" s="417">
        <f t="shared" si="247"/>
        <v>15.994999999999997</v>
      </c>
      <c r="AF393" s="710">
        <f t="shared" si="224"/>
        <v>13.899371069182376</v>
      </c>
      <c r="AG393" s="710">
        <f t="shared" si="225"/>
        <v>37.305699481865304</v>
      </c>
      <c r="AH393" s="710">
        <f t="shared" si="226"/>
        <v>35.915492957746473</v>
      </c>
      <c r="AI393" s="710">
        <f t="shared" si="227"/>
        <v>15.83956492182188</v>
      </c>
      <c r="AJ393" s="710">
        <f t="shared" si="228"/>
        <v>0.54682159945318443</v>
      </c>
      <c r="AK393" s="710">
        <f t="shared" si="229"/>
        <v>0.54982817869415612</v>
      </c>
      <c r="AL393" s="710">
        <f t="shared" si="230"/>
        <v>0.55286800276435066</v>
      </c>
      <c r="AM393" s="710">
        <f t="shared" si="231"/>
        <v>0.55594162612926379</v>
      </c>
      <c r="AN393" s="710">
        <f t="shared" si="232"/>
        <v>0.48882681564244024</v>
      </c>
      <c r="AO393" s="710">
        <f t="shared" si="234"/>
        <v>0.63246661981730679</v>
      </c>
      <c r="AP393" s="710">
        <f t="shared" si="233"/>
        <v>0.56537102473497303</v>
      </c>
      <c r="AQ393" s="710">
        <f t="shared" si="248"/>
        <v>0.92724679029958512</v>
      </c>
      <c r="AR393" s="710">
        <f t="shared" si="249"/>
        <v>1.1544011544011745</v>
      </c>
      <c r="AS393" s="710">
        <f t="shared" si="250"/>
        <v>1.1678832116787996</v>
      </c>
      <c r="AT393" s="710">
        <f t="shared" si="236"/>
        <v>0.9579955784819516</v>
      </c>
      <c r="AU393" s="710">
        <f t="shared" si="237"/>
        <v>2.2607385079125741</v>
      </c>
      <c r="AV393" s="710">
        <f t="shared" si="238"/>
        <v>15.391304347826118</v>
      </c>
      <c r="AW393" s="710">
        <f t="shared" si="239"/>
        <v>29.213483146067396</v>
      </c>
      <c r="AX393" s="710">
        <f t="shared" si="240"/>
        <v>97.777777777777786</v>
      </c>
      <c r="AY393" s="710">
        <f t="shared" si="241"/>
        <v>160.11560693641616</v>
      </c>
      <c r="AZ393" s="710">
        <f t="shared" si="242"/>
        <v>76.530612244897966</v>
      </c>
      <c r="BA393" s="710">
        <f t="shared" si="243"/>
        <v>390.00000000000006</v>
      </c>
      <c r="BB393" s="710" t="str">
        <f t="shared" si="244"/>
        <v>n/a</v>
      </c>
      <c r="BC393" s="710" t="str">
        <f t="shared" si="245"/>
        <v>n/a</v>
      </c>
      <c r="BD393" s="710" t="str">
        <f t="shared" si="235"/>
        <v>n/a</v>
      </c>
      <c r="BE393" s="710">
        <f t="shared" si="251"/>
        <v>40.106786454255058</v>
      </c>
      <c r="BF393" s="175">
        <f t="shared" si="246"/>
        <v>87.829391642085781</v>
      </c>
    </row>
    <row r="394" spans="1:58" ht="11.25" customHeight="1" x14ac:dyDescent="0.25">
      <c r="A394" s="73" t="s">
        <v>641</v>
      </c>
      <c r="B394" s="17" t="s">
        <v>642</v>
      </c>
      <c r="C394" s="414">
        <v>2.57</v>
      </c>
      <c r="D394" s="414">
        <v>2.2400000000000002</v>
      </c>
      <c r="E394" s="414">
        <v>1.95</v>
      </c>
      <c r="F394" s="414">
        <v>1.73</v>
      </c>
      <c r="G394" s="414">
        <v>1.65</v>
      </c>
      <c r="H394" s="414">
        <v>1.58</v>
      </c>
      <c r="I394" s="351">
        <v>1.41</v>
      </c>
      <c r="J394" s="351">
        <v>1.1800000000000002</v>
      </c>
      <c r="K394" s="352">
        <v>1.1200000000000001</v>
      </c>
      <c r="L394" s="414">
        <v>1.04</v>
      </c>
      <c r="M394" s="352">
        <v>0.96</v>
      </c>
      <c r="N394" s="414">
        <v>0.88</v>
      </c>
      <c r="O394" s="604"/>
      <c r="P394" s="352">
        <v>0.8</v>
      </c>
      <c r="Q394" s="350">
        <v>0.78</v>
      </c>
      <c r="R394" s="604"/>
      <c r="S394" s="357">
        <v>0.66</v>
      </c>
      <c r="T394" s="415">
        <v>0.48</v>
      </c>
      <c r="U394" s="420">
        <v>0.42</v>
      </c>
      <c r="V394" s="416">
        <v>0.24</v>
      </c>
      <c r="W394" s="416">
        <v>0.24</v>
      </c>
      <c r="X394" s="416">
        <v>0.24</v>
      </c>
      <c r="Y394" s="416">
        <v>0.24</v>
      </c>
      <c r="Z394" s="416">
        <v>0.24</v>
      </c>
      <c r="AA394" s="416">
        <v>0.24</v>
      </c>
      <c r="AB394" s="416">
        <v>0.24</v>
      </c>
      <c r="AC394" s="416">
        <v>0.24</v>
      </c>
      <c r="AD394" s="416">
        <v>0.24</v>
      </c>
      <c r="AE394" s="417">
        <f t="shared" si="247"/>
        <v>23.609999999999989</v>
      </c>
      <c r="AF394" s="710">
        <f t="shared" si="224"/>
        <v>14.732142857142838</v>
      </c>
      <c r="AG394" s="710">
        <f t="shared" si="225"/>
        <v>14.871794871794886</v>
      </c>
      <c r="AH394" s="710">
        <f t="shared" si="226"/>
        <v>12.716763005780351</v>
      </c>
      <c r="AI394" s="710">
        <f t="shared" si="227"/>
        <v>4.8484848484848575</v>
      </c>
      <c r="AJ394" s="710">
        <f t="shared" si="228"/>
        <v>4.4303797468354222</v>
      </c>
      <c r="AK394" s="710">
        <f t="shared" si="229"/>
        <v>12.056737588652489</v>
      </c>
      <c r="AL394" s="710">
        <f t="shared" si="230"/>
        <v>19.491525423728785</v>
      </c>
      <c r="AM394" s="710">
        <f t="shared" si="231"/>
        <v>5.3571428571428603</v>
      </c>
      <c r="AN394" s="710">
        <f t="shared" si="232"/>
        <v>7.6923076923077094</v>
      </c>
      <c r="AO394" s="710">
        <f t="shared" si="234"/>
        <v>8.3333333333333481</v>
      </c>
      <c r="AP394" s="710">
        <f t="shared" si="233"/>
        <v>9.0909090909090828</v>
      </c>
      <c r="AQ394" s="710">
        <f t="shared" si="248"/>
        <v>9.9999999999999858</v>
      </c>
      <c r="AR394" s="710">
        <f t="shared" si="249"/>
        <v>2.5641025641025772</v>
      </c>
      <c r="AS394" s="710">
        <f t="shared" si="250"/>
        <v>18.181818181818187</v>
      </c>
      <c r="AT394" s="710">
        <f t="shared" si="236"/>
        <v>37.500000000000021</v>
      </c>
      <c r="AU394" s="710">
        <f t="shared" si="237"/>
        <v>14.285714285714279</v>
      </c>
      <c r="AV394" s="710">
        <f t="shared" si="238"/>
        <v>75</v>
      </c>
      <c r="AW394" s="710">
        <f t="shared" si="239"/>
        <v>0</v>
      </c>
      <c r="AX394" s="710">
        <f t="shared" si="240"/>
        <v>0</v>
      </c>
      <c r="AY394" s="710">
        <f t="shared" si="241"/>
        <v>0</v>
      </c>
      <c r="AZ394" s="710">
        <f t="shared" si="242"/>
        <v>0</v>
      </c>
      <c r="BA394" s="710">
        <f t="shared" si="243"/>
        <v>0</v>
      </c>
      <c r="BB394" s="710">
        <f t="shared" si="244"/>
        <v>0</v>
      </c>
      <c r="BC394" s="710">
        <f t="shared" si="245"/>
        <v>0</v>
      </c>
      <c r="BD394" s="710">
        <f t="shared" si="235"/>
        <v>0</v>
      </c>
      <c r="BE394" s="710">
        <f t="shared" si="251"/>
        <v>10.846126253909906</v>
      </c>
      <c r="BF394" s="175">
        <f t="shared" si="246"/>
        <v>15.994564155718633</v>
      </c>
    </row>
    <row r="395" spans="1:58" ht="11.25" customHeight="1" x14ac:dyDescent="0.25">
      <c r="A395" s="17" t="s">
        <v>1378</v>
      </c>
      <c r="B395" s="17" t="s">
        <v>1379</v>
      </c>
      <c r="C395" s="414">
        <v>3.4</v>
      </c>
      <c r="D395" s="414">
        <v>3.08</v>
      </c>
      <c r="E395" s="414">
        <v>2.8</v>
      </c>
      <c r="F395" s="414">
        <v>2.48</v>
      </c>
      <c r="G395" s="414">
        <v>2.2400000000000002</v>
      </c>
      <c r="H395" s="414">
        <v>2</v>
      </c>
      <c r="I395" s="351">
        <v>1.76</v>
      </c>
      <c r="J395" s="419">
        <v>1.52</v>
      </c>
      <c r="K395" s="414">
        <v>1.46</v>
      </c>
      <c r="L395" s="414">
        <v>1.36</v>
      </c>
      <c r="M395" s="414">
        <v>1.1200000000000001</v>
      </c>
      <c r="N395" s="414">
        <v>0.9</v>
      </c>
      <c r="O395" s="604"/>
      <c r="P395" s="414">
        <v>0.64</v>
      </c>
      <c r="Q395" s="350">
        <v>0.53500000000000003</v>
      </c>
      <c r="R395" s="604"/>
      <c r="S395" s="357">
        <v>0.42</v>
      </c>
      <c r="T395" s="415">
        <v>0.4</v>
      </c>
      <c r="U395" s="420">
        <v>0.4</v>
      </c>
      <c r="V395" s="420">
        <v>0.32</v>
      </c>
      <c r="W395" s="420">
        <v>0.28000000000000003</v>
      </c>
      <c r="X395" s="420">
        <v>0.20250000000000001</v>
      </c>
      <c r="Y395" s="420">
        <v>0.15</v>
      </c>
      <c r="Z395" s="416">
        <v>0.09</v>
      </c>
      <c r="AA395" s="416">
        <v>0.09</v>
      </c>
      <c r="AB395" s="420">
        <v>0.09</v>
      </c>
      <c r="AC395" s="420">
        <v>2.2499999999999999E-2</v>
      </c>
      <c r="AD395" s="416">
        <v>0</v>
      </c>
      <c r="AE395" s="417">
        <f t="shared" si="247"/>
        <v>27.76</v>
      </c>
      <c r="AF395" s="710">
        <f t="shared" si="224"/>
        <v>10.389610389610393</v>
      </c>
      <c r="AG395" s="710">
        <f t="shared" si="225"/>
        <v>10.000000000000009</v>
      </c>
      <c r="AH395" s="710">
        <f t="shared" si="226"/>
        <v>12.903225806451601</v>
      </c>
      <c r="AI395" s="710">
        <f t="shared" si="227"/>
        <v>10.714285714285698</v>
      </c>
      <c r="AJ395" s="710">
        <f t="shared" si="228"/>
        <v>12.000000000000011</v>
      </c>
      <c r="AK395" s="710">
        <f t="shared" si="229"/>
        <v>13.636363636363647</v>
      </c>
      <c r="AL395" s="710">
        <f t="shared" si="230"/>
        <v>15.789473684210531</v>
      </c>
      <c r="AM395" s="710">
        <f t="shared" si="231"/>
        <v>4.1095890410958846</v>
      </c>
      <c r="AN395" s="710">
        <f t="shared" si="232"/>
        <v>7.3529411764705843</v>
      </c>
      <c r="AO395" s="710">
        <f t="shared" si="234"/>
        <v>21.42857142857142</v>
      </c>
      <c r="AP395" s="710">
        <f t="shared" si="233"/>
        <v>24.444444444444446</v>
      </c>
      <c r="AQ395" s="710">
        <f t="shared" si="248"/>
        <v>40.625</v>
      </c>
      <c r="AR395" s="710">
        <f t="shared" si="249"/>
        <v>19.626168224299057</v>
      </c>
      <c r="AS395" s="710">
        <f t="shared" si="250"/>
        <v>27.380952380952394</v>
      </c>
      <c r="AT395" s="710">
        <f t="shared" si="236"/>
        <v>4.9999999999999822</v>
      </c>
      <c r="AU395" s="710">
        <f t="shared" si="237"/>
        <v>0</v>
      </c>
      <c r="AV395" s="710">
        <f t="shared" si="238"/>
        <v>25</v>
      </c>
      <c r="AW395" s="710">
        <f t="shared" si="239"/>
        <v>14.285714285714279</v>
      </c>
      <c r="AX395" s="710">
        <f t="shared" si="240"/>
        <v>38.271604938271622</v>
      </c>
      <c r="AY395" s="710">
        <f t="shared" si="241"/>
        <v>35.000000000000007</v>
      </c>
      <c r="AZ395" s="710">
        <f t="shared" si="242"/>
        <v>66.666666666666671</v>
      </c>
      <c r="BA395" s="710">
        <f t="shared" si="243"/>
        <v>0</v>
      </c>
      <c r="BB395" s="710">
        <f t="shared" si="244"/>
        <v>0</v>
      </c>
      <c r="BC395" s="710">
        <f t="shared" si="245"/>
        <v>300</v>
      </c>
      <c r="BD395" s="710" t="str">
        <f t="shared" si="235"/>
        <v>n/a</v>
      </c>
      <c r="BE395" s="710">
        <f t="shared" si="251"/>
        <v>29.776025492392012</v>
      </c>
      <c r="BF395" s="175">
        <f t="shared" si="246"/>
        <v>59.596839307390944</v>
      </c>
    </row>
    <row r="396" spans="1:58" ht="11.25" customHeight="1" x14ac:dyDescent="0.25">
      <c r="A396" s="396" t="s">
        <v>3297</v>
      </c>
      <c r="B396" s="17" t="s">
        <v>3298</v>
      </c>
      <c r="C396" s="414">
        <v>1.7450000000000001</v>
      </c>
      <c r="D396" s="414">
        <v>1.58</v>
      </c>
      <c r="E396" s="414">
        <v>1.4350000000000001</v>
      </c>
      <c r="F396" s="414">
        <v>1.2949999999999999</v>
      </c>
      <c r="G396" s="414">
        <v>1.17</v>
      </c>
      <c r="H396" s="414">
        <v>1.0649999999999999</v>
      </c>
      <c r="I396" s="351">
        <v>0.92</v>
      </c>
      <c r="J396" s="419">
        <v>0.82</v>
      </c>
      <c r="K396" s="351">
        <v>0.72</v>
      </c>
      <c r="L396" s="351">
        <v>0.64</v>
      </c>
      <c r="M396" s="351">
        <v>0.57999999999999996</v>
      </c>
      <c r="N396" s="351">
        <v>0.54</v>
      </c>
      <c r="O396" s="351">
        <v>0.13</v>
      </c>
      <c r="P396" s="351">
        <v>0.13</v>
      </c>
      <c r="Q396" s="418">
        <v>0</v>
      </c>
      <c r="R396" s="351"/>
      <c r="S396" s="415">
        <v>0</v>
      </c>
      <c r="T396" s="415">
        <v>0</v>
      </c>
      <c r="U396" s="416">
        <v>0</v>
      </c>
      <c r="V396" s="416">
        <v>0</v>
      </c>
      <c r="W396" s="416">
        <v>0</v>
      </c>
      <c r="X396" s="416">
        <v>0</v>
      </c>
      <c r="Y396" s="416">
        <v>0</v>
      </c>
      <c r="Z396" s="416">
        <v>0</v>
      </c>
      <c r="AA396" s="416">
        <v>0</v>
      </c>
      <c r="AB396" s="416">
        <v>0</v>
      </c>
      <c r="AC396" s="416">
        <v>0</v>
      </c>
      <c r="AD396" s="416">
        <v>0</v>
      </c>
      <c r="AE396" s="417">
        <f t="shared" si="247"/>
        <v>12.770000000000003</v>
      </c>
      <c r="AF396" s="710">
        <f t="shared" si="224"/>
        <v>10.443037974683556</v>
      </c>
      <c r="AG396" s="710">
        <f t="shared" si="225"/>
        <v>10.104529616724744</v>
      </c>
      <c r="AH396" s="710">
        <f t="shared" si="226"/>
        <v>10.810810810810811</v>
      </c>
      <c r="AI396" s="710">
        <f t="shared" si="227"/>
        <v>10.68376068376069</v>
      </c>
      <c r="AJ396" s="710">
        <f t="shared" si="228"/>
        <v>9.8591549295774747</v>
      </c>
      <c r="AK396" s="710">
        <f t="shared" si="229"/>
        <v>15.760869565217384</v>
      </c>
      <c r="AL396" s="710">
        <f t="shared" si="230"/>
        <v>12.195121951219523</v>
      </c>
      <c r="AM396" s="710">
        <f t="shared" si="231"/>
        <v>13.888888888888884</v>
      </c>
      <c r="AN396" s="710">
        <f t="shared" si="232"/>
        <v>12.5</v>
      </c>
      <c r="AO396" s="710">
        <f t="shared" si="234"/>
        <v>10.344827586206918</v>
      </c>
      <c r="AP396" s="710">
        <f t="shared" si="233"/>
        <v>7.4074074074073959</v>
      </c>
      <c r="AQ396" s="710">
        <f t="shared" si="248"/>
        <v>315.38461538461542</v>
      </c>
      <c r="AR396" s="710" t="str">
        <f t="shared" si="249"/>
        <v>n/a</v>
      </c>
      <c r="AS396" s="710" t="str">
        <f t="shared" si="250"/>
        <v>n/a</v>
      </c>
      <c r="AT396" s="710" t="str">
        <f t="shared" si="236"/>
        <v>n/a</v>
      </c>
      <c r="AU396" s="710" t="str">
        <f t="shared" si="237"/>
        <v>n/a</v>
      </c>
      <c r="AV396" s="710" t="str">
        <f t="shared" si="238"/>
        <v>n/a</v>
      </c>
      <c r="AW396" s="710" t="str">
        <f t="shared" si="239"/>
        <v>n/a</v>
      </c>
      <c r="AX396" s="710" t="str">
        <f t="shared" si="240"/>
        <v>n/a</v>
      </c>
      <c r="AY396" s="710" t="str">
        <f t="shared" si="241"/>
        <v>n/a</v>
      </c>
      <c r="AZ396" s="710" t="str">
        <f t="shared" si="242"/>
        <v>n/a</v>
      </c>
      <c r="BA396" s="710" t="str">
        <f t="shared" si="243"/>
        <v>n/a</v>
      </c>
      <c r="BB396" s="710" t="str">
        <f t="shared" si="244"/>
        <v>n/a</v>
      </c>
      <c r="BC396" s="710" t="str">
        <f t="shared" si="245"/>
        <v>n/a</v>
      </c>
      <c r="BD396" s="710" t="str">
        <f t="shared" si="235"/>
        <v>n/a</v>
      </c>
      <c r="BE396" s="710">
        <f t="shared" si="251"/>
        <v>36.615252066592731</v>
      </c>
      <c r="BF396" s="175">
        <f t="shared" si="246"/>
        <v>87.815341209830848</v>
      </c>
    </row>
    <row r="397" spans="1:58" ht="11.25" customHeight="1" x14ac:dyDescent="0.25">
      <c r="A397" s="57" t="s">
        <v>276</v>
      </c>
      <c r="B397" s="28" t="s">
        <v>277</v>
      </c>
      <c r="C397" s="414">
        <v>2.78</v>
      </c>
      <c r="D397" s="414">
        <v>2.74</v>
      </c>
      <c r="E397" s="414">
        <v>2.62</v>
      </c>
      <c r="F397" s="414">
        <v>2.42</v>
      </c>
      <c r="G397" s="414">
        <v>2.2400000000000002</v>
      </c>
      <c r="H397" s="414">
        <v>2.08</v>
      </c>
      <c r="I397" s="351">
        <v>1.92</v>
      </c>
      <c r="J397" s="351">
        <v>1.78</v>
      </c>
      <c r="K397" s="359">
        <v>1.62</v>
      </c>
      <c r="L397" s="359">
        <v>1.37</v>
      </c>
      <c r="M397" s="359">
        <v>1.17</v>
      </c>
      <c r="N397" s="359">
        <v>1.08</v>
      </c>
      <c r="O397" s="654"/>
      <c r="P397" s="359">
        <v>1.01</v>
      </c>
      <c r="Q397" s="355">
        <v>0.93500000000000005</v>
      </c>
      <c r="R397" s="654"/>
      <c r="S397" s="369">
        <v>0.86</v>
      </c>
      <c r="T397" s="369">
        <v>0.78500000000000003</v>
      </c>
      <c r="U397" s="361">
        <v>0.625</v>
      </c>
      <c r="V397" s="361">
        <v>0.47</v>
      </c>
      <c r="W397" s="361">
        <v>0.41249999999999998</v>
      </c>
      <c r="X397" s="361">
        <v>0.36</v>
      </c>
      <c r="Y397" s="361">
        <v>0.3125</v>
      </c>
      <c r="Z397" s="361">
        <v>0.27</v>
      </c>
      <c r="AA397" s="361">
        <v>0.24</v>
      </c>
      <c r="AB397" s="361">
        <v>0.215</v>
      </c>
      <c r="AC397" s="361">
        <v>0.18</v>
      </c>
      <c r="AD397" s="361">
        <v>0.14499999999999999</v>
      </c>
      <c r="AE397" s="417">
        <f t="shared" si="247"/>
        <v>30.639999999999997</v>
      </c>
      <c r="AF397" s="710">
        <f t="shared" si="224"/>
        <v>1.4598540145985162</v>
      </c>
      <c r="AG397" s="710">
        <f t="shared" si="225"/>
        <v>4.5801526717557328</v>
      </c>
      <c r="AH397" s="710">
        <f t="shared" si="226"/>
        <v>8.2644628099173723</v>
      </c>
      <c r="AI397" s="710">
        <f t="shared" si="227"/>
        <v>8.0357142857142794</v>
      </c>
      <c r="AJ397" s="710">
        <f t="shared" si="228"/>
        <v>7.6923076923077094</v>
      </c>
      <c r="AK397" s="710">
        <f t="shared" si="229"/>
        <v>8.3333333333333481</v>
      </c>
      <c r="AL397" s="710">
        <f t="shared" si="230"/>
        <v>7.8651685393258397</v>
      </c>
      <c r="AM397" s="710">
        <f t="shared" si="231"/>
        <v>9.8765432098765427</v>
      </c>
      <c r="AN397" s="710">
        <f t="shared" si="232"/>
        <v>18.248175182481742</v>
      </c>
      <c r="AO397" s="710">
        <f t="shared" si="234"/>
        <v>17.094017094017101</v>
      </c>
      <c r="AP397" s="710">
        <f t="shared" si="233"/>
        <v>8.333333333333325</v>
      </c>
      <c r="AQ397" s="710">
        <f t="shared" si="248"/>
        <v>6.9306930693069368</v>
      </c>
      <c r="AR397" s="710">
        <f t="shared" si="249"/>
        <v>8.0213903743315385</v>
      </c>
      <c r="AS397" s="710">
        <f t="shared" si="250"/>
        <v>8.720930232558155</v>
      </c>
      <c r="AT397" s="710">
        <f t="shared" si="236"/>
        <v>9.554140127388532</v>
      </c>
      <c r="AU397" s="710">
        <f t="shared" si="237"/>
        <v>25.6</v>
      </c>
      <c r="AV397" s="710">
        <f t="shared" si="238"/>
        <v>32.978723404255319</v>
      </c>
      <c r="AW397" s="710">
        <f t="shared" si="239"/>
        <v>13.939393939393941</v>
      </c>
      <c r="AX397" s="710">
        <f t="shared" si="240"/>
        <v>14.583333333333325</v>
      </c>
      <c r="AY397" s="710">
        <f t="shared" si="241"/>
        <v>15.199999999999992</v>
      </c>
      <c r="AZ397" s="710">
        <f t="shared" si="242"/>
        <v>15.740740740740744</v>
      </c>
      <c r="BA397" s="710">
        <f t="shared" si="243"/>
        <v>12.500000000000021</v>
      </c>
      <c r="BB397" s="710">
        <f t="shared" si="244"/>
        <v>11.627906976744185</v>
      </c>
      <c r="BC397" s="710">
        <f t="shared" si="245"/>
        <v>19.444444444444443</v>
      </c>
      <c r="BD397" s="710">
        <f t="shared" si="235"/>
        <v>24.137931034482762</v>
      </c>
      <c r="BE397" s="710">
        <f t="shared" si="251"/>
        <v>12.750507593745656</v>
      </c>
      <c r="BF397" s="175">
        <f t="shared" si="246"/>
        <v>7.1731877049135528</v>
      </c>
    </row>
    <row r="398" spans="1:58" ht="11.25" customHeight="1" x14ac:dyDescent="0.25">
      <c r="A398" s="73" t="s">
        <v>1366</v>
      </c>
      <c r="B398" s="17" t="s">
        <v>1367</v>
      </c>
      <c r="C398" s="414">
        <v>2.1549999999999998</v>
      </c>
      <c r="D398" s="414">
        <v>2.06</v>
      </c>
      <c r="E398" s="414">
        <v>1.98</v>
      </c>
      <c r="F398" s="414">
        <v>1.9</v>
      </c>
      <c r="G398" s="414">
        <v>1.82</v>
      </c>
      <c r="H398" s="414">
        <v>1.74</v>
      </c>
      <c r="I398" s="351">
        <v>1.66</v>
      </c>
      <c r="J398" s="367">
        <v>1.6</v>
      </c>
      <c r="K398" s="414">
        <v>1.575</v>
      </c>
      <c r="L398" s="414">
        <v>1.4750000000000001</v>
      </c>
      <c r="M398" s="414">
        <v>1.18092</v>
      </c>
      <c r="N398" s="414">
        <v>0.90018000000000009</v>
      </c>
      <c r="O398" s="604"/>
      <c r="P398" s="352">
        <v>0.65954000000000002</v>
      </c>
      <c r="Q398" s="418">
        <v>0.65954000000000002</v>
      </c>
      <c r="R398" s="604"/>
      <c r="S398" s="415">
        <v>0.65954000000000002</v>
      </c>
      <c r="T398" s="415">
        <v>0.65954000000000002</v>
      </c>
      <c r="U398" s="416">
        <v>0.65954000000000002</v>
      </c>
      <c r="V398" s="420">
        <v>0.65954000000000002</v>
      </c>
      <c r="W398" s="420">
        <v>0.52585000000000004</v>
      </c>
      <c r="X398" s="420">
        <v>0.46345999999999998</v>
      </c>
      <c r="Y398" s="420">
        <v>0.40998000000000001</v>
      </c>
      <c r="Z398" s="420">
        <v>0.20499000000000001</v>
      </c>
      <c r="AA398" s="420">
        <v>0.18717</v>
      </c>
      <c r="AB398" s="416">
        <v>0.17824999999999999</v>
      </c>
      <c r="AC398" s="420">
        <v>0.17824999999999999</v>
      </c>
      <c r="AD398" s="416">
        <v>0</v>
      </c>
      <c r="AE398" s="417">
        <f t="shared" si="247"/>
        <v>26.151289999999996</v>
      </c>
      <c r="AF398" s="710">
        <f t="shared" si="224"/>
        <v>4.6116504854368801</v>
      </c>
      <c r="AG398" s="710">
        <f t="shared" si="225"/>
        <v>4.0404040404040442</v>
      </c>
      <c r="AH398" s="710">
        <f t="shared" si="226"/>
        <v>4.2105263157894868</v>
      </c>
      <c r="AI398" s="710">
        <f t="shared" si="227"/>
        <v>4.39560439560438</v>
      </c>
      <c r="AJ398" s="710">
        <f t="shared" si="228"/>
        <v>4.5977011494252817</v>
      </c>
      <c r="AK398" s="710">
        <f t="shared" si="229"/>
        <v>4.8192771084337505</v>
      </c>
      <c r="AL398" s="710">
        <f t="shared" si="230"/>
        <v>3.7499999999999867</v>
      </c>
      <c r="AM398" s="710">
        <f t="shared" si="231"/>
        <v>1.5873015873016039</v>
      </c>
      <c r="AN398" s="710">
        <f t="shared" si="232"/>
        <v>6.7796610169491345</v>
      </c>
      <c r="AO398" s="710">
        <f t="shared" si="234"/>
        <v>24.902618297598501</v>
      </c>
      <c r="AP398" s="710">
        <f t="shared" si="233"/>
        <v>31.187095914150476</v>
      </c>
      <c r="AQ398" s="710">
        <f t="shared" si="248"/>
        <v>36.48603572186677</v>
      </c>
      <c r="AR398" s="710">
        <f t="shared" si="249"/>
        <v>0</v>
      </c>
      <c r="AS398" s="710">
        <f t="shared" si="250"/>
        <v>0</v>
      </c>
      <c r="AT398" s="710">
        <f t="shared" si="236"/>
        <v>0</v>
      </c>
      <c r="AU398" s="710">
        <f t="shared" si="237"/>
        <v>0</v>
      </c>
      <c r="AV398" s="710">
        <f t="shared" si="238"/>
        <v>0</v>
      </c>
      <c r="AW398" s="710">
        <f t="shared" si="239"/>
        <v>25.423599885899016</v>
      </c>
      <c r="AX398" s="710">
        <f t="shared" si="240"/>
        <v>13.461787425020511</v>
      </c>
      <c r="AY398" s="710">
        <f t="shared" si="241"/>
        <v>13.044538757988189</v>
      </c>
      <c r="AZ398" s="710">
        <f t="shared" si="242"/>
        <v>100</v>
      </c>
      <c r="BA398" s="710">
        <f t="shared" si="243"/>
        <v>9.5207565314954223</v>
      </c>
      <c r="BB398" s="710">
        <f t="shared" si="244"/>
        <v>5.0042075736325353</v>
      </c>
      <c r="BC398" s="710">
        <f t="shared" si="245"/>
        <v>0</v>
      </c>
      <c r="BD398" s="710" t="str">
        <f t="shared" si="235"/>
        <v>n/a</v>
      </c>
      <c r="BE398" s="710">
        <f t="shared" si="251"/>
        <v>12.409281925291497</v>
      </c>
      <c r="BF398" s="175">
        <f t="shared" si="246"/>
        <v>21.389979060423819</v>
      </c>
    </row>
    <row r="399" spans="1:58" ht="11.25" customHeight="1" x14ac:dyDescent="0.25">
      <c r="A399" s="396" t="s">
        <v>3513</v>
      </c>
      <c r="B399" s="17" t="s">
        <v>3510</v>
      </c>
      <c r="C399" s="414">
        <v>1.1691</v>
      </c>
      <c r="D399" s="414">
        <v>1.0757000000000001</v>
      </c>
      <c r="E399" s="414">
        <v>1.0139</v>
      </c>
      <c r="F399" s="414">
        <v>0.93399999999999994</v>
      </c>
      <c r="G399" s="414">
        <v>0.83709999999999996</v>
      </c>
      <c r="H399" s="414">
        <v>0.75209999999999999</v>
      </c>
      <c r="I399" s="351">
        <v>0.70469999999999999</v>
      </c>
      <c r="J399" s="351">
        <v>0.62880000000000003</v>
      </c>
      <c r="K399" s="351">
        <v>0.55789999999999995</v>
      </c>
      <c r="L399" s="351">
        <v>0.52059999999999995</v>
      </c>
      <c r="M399" s="351">
        <v>0.51680000000000004</v>
      </c>
      <c r="N399" s="367">
        <v>0.50769999999999993</v>
      </c>
      <c r="O399" s="351"/>
      <c r="P399" s="367">
        <v>0.52189999999999992</v>
      </c>
      <c r="Q399" s="419">
        <v>0.52549999999999997</v>
      </c>
      <c r="R399" s="351"/>
      <c r="S399" s="384">
        <v>0.50400000000000011</v>
      </c>
      <c r="T399" s="384">
        <v>0.78</v>
      </c>
      <c r="U399" s="420">
        <v>1</v>
      </c>
      <c r="V399" s="420">
        <v>0.87999999999999989</v>
      </c>
      <c r="W399" s="420">
        <v>0.72500000000000009</v>
      </c>
      <c r="X399" s="420">
        <v>0.57999999999999996</v>
      </c>
      <c r="Y399" s="420">
        <v>0.47</v>
      </c>
      <c r="Z399" s="420">
        <v>0.39</v>
      </c>
      <c r="AA399" s="420">
        <v>0.30000000000000004</v>
      </c>
      <c r="AB399" s="420">
        <v>0.24</v>
      </c>
      <c r="AC399" s="420">
        <v>0.2</v>
      </c>
      <c r="AD399" s="416">
        <v>0</v>
      </c>
      <c r="AE399" s="417">
        <f t="shared" si="247"/>
        <v>16.334799999999998</v>
      </c>
      <c r="AF399" s="710">
        <f t="shared" si="224"/>
        <v>8.6827182299897601</v>
      </c>
      <c r="AG399" s="710">
        <f t="shared" si="225"/>
        <v>6.0952756682118636</v>
      </c>
      <c r="AH399" s="710">
        <f t="shared" si="226"/>
        <v>8.5546038543897307</v>
      </c>
      <c r="AI399" s="710">
        <f t="shared" si="227"/>
        <v>11.575677935730489</v>
      </c>
      <c r="AJ399" s="710">
        <f t="shared" si="228"/>
        <v>11.301688605238658</v>
      </c>
      <c r="AK399" s="710">
        <f t="shared" si="229"/>
        <v>6.7262664963814389</v>
      </c>
      <c r="AL399" s="710">
        <f t="shared" si="230"/>
        <v>12.070610687022887</v>
      </c>
      <c r="AM399" s="710">
        <f t="shared" si="231"/>
        <v>12.708370675748348</v>
      </c>
      <c r="AN399" s="710">
        <f t="shared" si="232"/>
        <v>7.1648098348059852</v>
      </c>
      <c r="AO399" s="710">
        <f t="shared" si="234"/>
        <v>0.73529411764703401</v>
      </c>
      <c r="AP399" s="710">
        <f t="shared" si="233"/>
        <v>1.7923970848926718</v>
      </c>
      <c r="AQ399" s="710">
        <f t="shared" si="248"/>
        <v>-2.7208277447786866</v>
      </c>
      <c r="AR399" s="710">
        <f t="shared" si="249"/>
        <v>-0.6850618458610902</v>
      </c>
      <c r="AS399" s="710">
        <f t="shared" si="250"/>
        <v>4.2658730158729785</v>
      </c>
      <c r="AT399" s="710">
        <f t="shared" ref="AT399:BA399" si="252">IF(ISERROR((U399/V399-1)*100),"n/a",(U399/V399-1)*100)</f>
        <v>13.636363636363647</v>
      </c>
      <c r="AU399" s="710">
        <f t="shared" si="252"/>
        <v>21.379310344827562</v>
      </c>
      <c r="AV399" s="710">
        <f t="shared" si="252"/>
        <v>25.000000000000021</v>
      </c>
      <c r="AW399" s="710">
        <f t="shared" si="252"/>
        <v>23.404255319148938</v>
      </c>
      <c r="AX399" s="710">
        <f t="shared" si="252"/>
        <v>20.512820512820507</v>
      </c>
      <c r="AY399" s="710">
        <f t="shared" si="252"/>
        <v>29.999999999999982</v>
      </c>
      <c r="AZ399" s="710">
        <f t="shared" si="252"/>
        <v>25.000000000000021</v>
      </c>
      <c r="BA399" s="710">
        <f t="shared" si="252"/>
        <v>19.999999999999996</v>
      </c>
      <c r="BB399" s="710" t="str">
        <f>IF(ISERROR((AC399/#REF!-1)*100),"n/a",(AC399/#REF!-1)*100)</f>
        <v>n/a</v>
      </c>
      <c r="BC399" s="710" t="str">
        <f>IF(ISERROR((#REF!/#REF!-1)*100),"n/a",(#REF!/#REF!-1)*100)</f>
        <v>n/a</v>
      </c>
      <c r="BD399" s="710" t="str">
        <f t="shared" si="235"/>
        <v>n/a</v>
      </c>
      <c r="BE399" s="710">
        <f t="shared" si="251"/>
        <v>12.145474837656941</v>
      </c>
      <c r="BF399" s="175">
        <f t="shared" si="246"/>
        <v>9.2513433527417579</v>
      </c>
    </row>
    <row r="400" spans="1:58" ht="11.25" customHeight="1" x14ac:dyDescent="0.25">
      <c r="A400" s="17" t="s">
        <v>1336</v>
      </c>
      <c r="B400" s="17" t="s">
        <v>1337</v>
      </c>
      <c r="C400" s="414">
        <v>1.9</v>
      </c>
      <c r="D400" s="414">
        <v>1.84</v>
      </c>
      <c r="E400" s="414">
        <v>1.8</v>
      </c>
      <c r="F400" s="414">
        <v>1.72</v>
      </c>
      <c r="G400" s="414">
        <v>1.6</v>
      </c>
      <c r="H400" s="414">
        <v>1.46</v>
      </c>
      <c r="I400" s="351">
        <v>1.32</v>
      </c>
      <c r="J400" s="351">
        <v>1.1000000000000001</v>
      </c>
      <c r="K400" s="414">
        <v>1</v>
      </c>
      <c r="L400" s="414">
        <v>0.88</v>
      </c>
      <c r="M400" s="414">
        <v>0.76</v>
      </c>
      <c r="N400" s="414">
        <v>0.64</v>
      </c>
      <c r="O400" s="604"/>
      <c r="P400" s="414">
        <v>0.55000000000000004</v>
      </c>
      <c r="Q400" s="350">
        <v>0.5</v>
      </c>
      <c r="R400" s="604"/>
      <c r="S400" s="357">
        <v>0.255</v>
      </c>
      <c r="T400" s="415">
        <v>4.4999999999999998E-2</v>
      </c>
      <c r="U400" s="420">
        <v>0.315</v>
      </c>
      <c r="V400" s="416">
        <v>0.28749999999999998</v>
      </c>
      <c r="W400" s="416">
        <v>0.38</v>
      </c>
      <c r="X400" s="420">
        <v>0.38</v>
      </c>
      <c r="Y400" s="420">
        <v>0.37</v>
      </c>
      <c r="Z400" s="416">
        <v>0.34</v>
      </c>
      <c r="AA400" s="416">
        <v>0.34</v>
      </c>
      <c r="AB400" s="420">
        <v>0.34</v>
      </c>
      <c r="AC400" s="420">
        <v>0.3</v>
      </c>
      <c r="AD400" s="416">
        <v>0.2225</v>
      </c>
      <c r="AE400" s="417">
        <f t="shared" si="247"/>
        <v>20.645000000000003</v>
      </c>
      <c r="AF400" s="710">
        <f t="shared" si="224"/>
        <v>3.2608695652173836</v>
      </c>
      <c r="AG400" s="710">
        <f t="shared" si="225"/>
        <v>2.2222222222222143</v>
      </c>
      <c r="AH400" s="710">
        <f t="shared" si="226"/>
        <v>4.6511627906976827</v>
      </c>
      <c r="AI400" s="710">
        <f t="shared" si="227"/>
        <v>7.4999999999999956</v>
      </c>
      <c r="AJ400" s="710">
        <f t="shared" si="228"/>
        <v>9.5890410958904262</v>
      </c>
      <c r="AK400" s="710">
        <f t="shared" si="229"/>
        <v>10.606060606060597</v>
      </c>
      <c r="AL400" s="710">
        <f t="shared" si="230"/>
        <v>19.999999999999996</v>
      </c>
      <c r="AM400" s="710">
        <f t="shared" si="231"/>
        <v>10.000000000000009</v>
      </c>
      <c r="AN400" s="710">
        <f t="shared" si="232"/>
        <v>13.636363636363647</v>
      </c>
      <c r="AO400" s="710">
        <f t="shared" si="234"/>
        <v>15.789473684210531</v>
      </c>
      <c r="AP400" s="710">
        <f t="shared" si="233"/>
        <v>18.75</v>
      </c>
      <c r="AQ400" s="710">
        <f t="shared" si="248"/>
        <v>16.36363636363636</v>
      </c>
      <c r="AR400" s="710">
        <f t="shared" si="249"/>
        <v>10.000000000000009</v>
      </c>
      <c r="AS400" s="710">
        <f t="shared" si="250"/>
        <v>96.078431372549005</v>
      </c>
      <c r="AT400" s="710">
        <f t="shared" ref="AT400:AT463" si="253">IF(ISERROR((S400/T400-1)*100),"n/a",(S400/T400-1)*100)</f>
        <v>466.66666666666669</v>
      </c>
      <c r="AU400" s="710">
        <f t="shared" ref="AU400:AU463" si="254">IF(ISERROR((T400/U400-1)*100),"n/a",(T400/U400-1)*100)</f>
        <v>-85.714285714285722</v>
      </c>
      <c r="AV400" s="710">
        <f t="shared" ref="AV400:AV463" si="255">IF(ISERROR((U400/V400-1)*100),"n/a",(U400/V400-1)*100)</f>
        <v>9.5652173913043583</v>
      </c>
      <c r="AW400" s="710">
        <f t="shared" ref="AW400:AW463" si="256">IF(ISERROR((V400/W400-1)*100),"n/a",(V400/W400-1)*100)</f>
        <v>-24.342105263157897</v>
      </c>
      <c r="AX400" s="710">
        <f t="shared" ref="AX400:AX463" si="257">IF(ISERROR((W400/X400-1)*100),"n/a",(W400/X400-1)*100)</f>
        <v>0</v>
      </c>
      <c r="AY400" s="710">
        <f t="shared" ref="AY400:AY463" si="258">IF(ISERROR((X400/Y400-1)*100),"n/a",(X400/Y400-1)*100)</f>
        <v>2.7027027027026973</v>
      </c>
      <c r="AZ400" s="710">
        <f t="shared" ref="AZ400:AZ463" si="259">IF(ISERROR((Y400/Z400-1)*100),"n/a",(Y400/Z400-1)*100)</f>
        <v>8.8235294117646959</v>
      </c>
      <c r="BA400" s="710">
        <f t="shared" ref="BA400:BA463" si="260">IF(ISERROR((Z400/AA400-1)*100),"n/a",(Z400/AA400-1)*100)</f>
        <v>0</v>
      </c>
      <c r="BB400" s="710">
        <f t="shared" ref="BB400:BB463" si="261">IF(ISERROR((AA400/AB400-1)*100),"n/a",(AA400/AB400-1)*100)</f>
        <v>0</v>
      </c>
      <c r="BC400" s="710">
        <f t="shared" ref="BC400:BC463" si="262">IF(ISERROR((AB400/AC400-1)*100),"n/a",(AB400/AC400-1)*100)</f>
        <v>13.333333333333353</v>
      </c>
      <c r="BD400" s="710">
        <f t="shared" si="235"/>
        <v>34.831460674157299</v>
      </c>
      <c r="BE400" s="710">
        <f t="shared" si="251"/>
        <v>26.572551221573331</v>
      </c>
      <c r="BF400" s="175">
        <f t="shared" si="246"/>
        <v>95.920094961725866</v>
      </c>
    </row>
    <row r="401" spans="1:58" ht="11.25" customHeight="1" x14ac:dyDescent="0.25">
      <c r="A401" s="17" t="s">
        <v>282</v>
      </c>
      <c r="B401" s="17" t="s">
        <v>283</v>
      </c>
      <c r="C401" s="414">
        <v>1.7549999999999999</v>
      </c>
      <c r="D401" s="414">
        <v>1.67</v>
      </c>
      <c r="E401" s="414">
        <v>1.59</v>
      </c>
      <c r="F401" s="414">
        <v>1.5149999999999999</v>
      </c>
      <c r="G401" s="414">
        <v>1.4450000000000001</v>
      </c>
      <c r="H401" s="414">
        <v>1.38</v>
      </c>
      <c r="I401" s="351">
        <v>1.32</v>
      </c>
      <c r="J401" s="419">
        <v>1.26</v>
      </c>
      <c r="K401" s="414">
        <v>1.2050000000000001</v>
      </c>
      <c r="L401" s="414">
        <v>1.155</v>
      </c>
      <c r="M401" s="414">
        <v>1.1084666666666667</v>
      </c>
      <c r="N401" s="414">
        <v>1.0702666666666667</v>
      </c>
      <c r="O401" s="604"/>
      <c r="P401" s="414">
        <v>1.0369333333333335</v>
      </c>
      <c r="Q401" s="350">
        <v>1.0102666666666666</v>
      </c>
      <c r="R401" s="604"/>
      <c r="S401" s="357">
        <v>0.99</v>
      </c>
      <c r="T401" s="357">
        <v>0.97346666666666659</v>
      </c>
      <c r="U401" s="420">
        <v>0.95559999999999989</v>
      </c>
      <c r="V401" s="420">
        <v>0.93773333333333342</v>
      </c>
      <c r="W401" s="420">
        <v>0.9244</v>
      </c>
      <c r="X401" s="420">
        <v>0.91600000000000004</v>
      </c>
      <c r="Y401" s="420">
        <v>0.90666666666666673</v>
      </c>
      <c r="Z401" s="420">
        <v>0.89866666666666672</v>
      </c>
      <c r="AA401" s="420">
        <v>0.89200000000000002</v>
      </c>
      <c r="AB401" s="420">
        <v>0.88533333333333342</v>
      </c>
      <c r="AC401" s="420">
        <v>0.87666666666666659</v>
      </c>
      <c r="AD401" s="420">
        <v>0.8666666666666667</v>
      </c>
      <c r="AE401" s="417">
        <f t="shared" si="247"/>
        <v>29.544133333333328</v>
      </c>
      <c r="AF401" s="710">
        <f t="shared" si="224"/>
        <v>5.0898203592814273</v>
      </c>
      <c r="AG401" s="710">
        <f t="shared" si="225"/>
        <v>5.031446540880502</v>
      </c>
      <c r="AH401" s="710">
        <f t="shared" si="226"/>
        <v>4.9504950495049549</v>
      </c>
      <c r="AI401" s="710">
        <f t="shared" si="227"/>
        <v>4.8442906574394318</v>
      </c>
      <c r="AJ401" s="710">
        <f t="shared" si="228"/>
        <v>4.7101449275362528</v>
      </c>
      <c r="AK401" s="710">
        <f t="shared" si="229"/>
        <v>4.5454545454545414</v>
      </c>
      <c r="AL401" s="710">
        <f t="shared" si="230"/>
        <v>4.7619047619047672</v>
      </c>
      <c r="AM401" s="710">
        <f t="shared" si="231"/>
        <v>4.5643153526970792</v>
      </c>
      <c r="AN401" s="710">
        <f t="shared" si="232"/>
        <v>4.3290043290043378</v>
      </c>
      <c r="AO401" s="710">
        <f t="shared" si="234"/>
        <v>4.197991219101449</v>
      </c>
      <c r="AP401" s="710">
        <f t="shared" si="233"/>
        <v>3.569203936713583</v>
      </c>
      <c r="AQ401" s="710">
        <f t="shared" si="248"/>
        <v>3.2146071750031924</v>
      </c>
      <c r="AR401" s="710">
        <f t="shared" si="249"/>
        <v>2.6395671109938235</v>
      </c>
      <c r="AS401" s="710">
        <f t="shared" si="250"/>
        <v>2.0471380471380529</v>
      </c>
      <c r="AT401" s="710">
        <f t="shared" si="253"/>
        <v>1.6983974797972978</v>
      </c>
      <c r="AU401" s="710">
        <f t="shared" si="254"/>
        <v>1.8696804799776867</v>
      </c>
      <c r="AV401" s="710">
        <f t="shared" si="255"/>
        <v>1.9053035688894937</v>
      </c>
      <c r="AW401" s="710">
        <f t="shared" si="256"/>
        <v>1.4423770373575673</v>
      </c>
      <c r="AX401" s="710">
        <f t="shared" si="257"/>
        <v>0.91703056768559499</v>
      </c>
      <c r="AY401" s="710">
        <f t="shared" si="258"/>
        <v>1.0294117647058787</v>
      </c>
      <c r="AZ401" s="710">
        <f t="shared" si="259"/>
        <v>0.89020771513352859</v>
      </c>
      <c r="BA401" s="710">
        <f t="shared" si="260"/>
        <v>0.74738415545589909</v>
      </c>
      <c r="BB401" s="710">
        <f t="shared" si="261"/>
        <v>0.75301204819275824</v>
      </c>
      <c r="BC401" s="710">
        <f t="shared" si="262"/>
        <v>0.98859315589354679</v>
      </c>
      <c r="BD401" s="710">
        <f t="shared" si="235"/>
        <v>1.1538461538461497</v>
      </c>
      <c r="BE401" s="710">
        <f t="shared" si="251"/>
        <v>2.8756251255835532</v>
      </c>
      <c r="BF401" s="175">
        <f t="shared" si="246"/>
        <v>1.6787124643061277</v>
      </c>
    </row>
    <row r="402" spans="1:58" ht="11.25" customHeight="1" x14ac:dyDescent="0.25">
      <c r="A402" s="73" t="s">
        <v>272</v>
      </c>
      <c r="B402" s="17" t="s">
        <v>273</v>
      </c>
      <c r="C402" s="414">
        <v>1.89</v>
      </c>
      <c r="D402" s="414">
        <v>1.85</v>
      </c>
      <c r="E402" s="414">
        <v>1.8</v>
      </c>
      <c r="F402" s="414">
        <v>1.7250000000000001</v>
      </c>
      <c r="G402" s="414">
        <v>1.635</v>
      </c>
      <c r="H402" s="414">
        <v>1.4650000000000001</v>
      </c>
      <c r="I402" s="351">
        <v>1.28</v>
      </c>
      <c r="J402" s="419">
        <v>1.0350000000000001</v>
      </c>
      <c r="K402" s="414">
        <v>1.0149999999999999</v>
      </c>
      <c r="L402" s="414">
        <v>0.995</v>
      </c>
      <c r="M402" s="414">
        <v>0.97499999999999998</v>
      </c>
      <c r="N402" s="414">
        <v>0.95499999999999996</v>
      </c>
      <c r="O402" s="604"/>
      <c r="P402" s="414">
        <v>0.93500000000000005</v>
      </c>
      <c r="Q402" s="414">
        <v>0.91500000000000004</v>
      </c>
      <c r="R402" s="604"/>
      <c r="S402" s="351">
        <v>0.89500000000000002</v>
      </c>
      <c r="T402" s="420">
        <v>0.86</v>
      </c>
      <c r="U402" s="420">
        <v>0.78</v>
      </c>
      <c r="V402" s="420">
        <v>0.7</v>
      </c>
      <c r="W402" s="420">
        <v>0.62</v>
      </c>
      <c r="X402" s="420">
        <v>0.53</v>
      </c>
      <c r="Y402" s="420">
        <v>0.43</v>
      </c>
      <c r="Z402" s="420">
        <v>0.39</v>
      </c>
      <c r="AA402" s="420">
        <v>0.34</v>
      </c>
      <c r="AB402" s="420">
        <v>0.31</v>
      </c>
      <c r="AC402" s="420">
        <v>0.27</v>
      </c>
      <c r="AD402" s="420">
        <v>0.23</v>
      </c>
      <c r="AE402" s="417">
        <f t="shared" si="247"/>
        <v>24.824999999999996</v>
      </c>
      <c r="AF402" s="710">
        <f t="shared" si="224"/>
        <v>2.1621621621621623</v>
      </c>
      <c r="AG402" s="710">
        <f t="shared" si="225"/>
        <v>2.7777777777777901</v>
      </c>
      <c r="AH402" s="710">
        <f t="shared" si="226"/>
        <v>4.3478260869565188</v>
      </c>
      <c r="AI402" s="710">
        <f t="shared" si="227"/>
        <v>5.5045871559633142</v>
      </c>
      <c r="AJ402" s="710">
        <f t="shared" si="228"/>
        <v>11.604095563139927</v>
      </c>
      <c r="AK402" s="710">
        <f t="shared" si="229"/>
        <v>14.453125</v>
      </c>
      <c r="AL402" s="710">
        <f t="shared" si="230"/>
        <v>23.671497584541058</v>
      </c>
      <c r="AM402" s="710">
        <f t="shared" si="231"/>
        <v>1.9704433497537144</v>
      </c>
      <c r="AN402" s="710">
        <f t="shared" si="232"/>
        <v>2.0100502512562679</v>
      </c>
      <c r="AO402" s="710">
        <f t="shared" si="234"/>
        <v>2.051282051282044</v>
      </c>
      <c r="AP402" s="710">
        <f t="shared" si="233"/>
        <v>2.0942408376963373</v>
      </c>
      <c r="AQ402" s="710">
        <f t="shared" si="248"/>
        <v>2.1390374331550666</v>
      </c>
      <c r="AR402" s="710">
        <f t="shared" si="249"/>
        <v>2.1857923497267784</v>
      </c>
      <c r="AS402" s="710">
        <f t="shared" si="250"/>
        <v>2.2346368715083775</v>
      </c>
      <c r="AT402" s="710">
        <f t="shared" si="253"/>
        <v>4.0697674418604723</v>
      </c>
      <c r="AU402" s="710">
        <f t="shared" si="254"/>
        <v>10.256410256410241</v>
      </c>
      <c r="AV402" s="710">
        <f t="shared" si="255"/>
        <v>11.428571428571432</v>
      </c>
      <c r="AW402" s="710">
        <f t="shared" si="256"/>
        <v>12.903225806451601</v>
      </c>
      <c r="AX402" s="710">
        <f t="shared" si="257"/>
        <v>16.981132075471695</v>
      </c>
      <c r="AY402" s="710">
        <f t="shared" si="258"/>
        <v>23.255813953488392</v>
      </c>
      <c r="AZ402" s="710">
        <f t="shared" si="259"/>
        <v>10.256410256410241</v>
      </c>
      <c r="BA402" s="710">
        <f t="shared" si="260"/>
        <v>14.705882352941169</v>
      </c>
      <c r="BB402" s="710">
        <f t="shared" si="261"/>
        <v>9.6774193548387224</v>
      </c>
      <c r="BC402" s="710">
        <f t="shared" si="262"/>
        <v>14.814814814814813</v>
      </c>
      <c r="BD402" s="710">
        <f t="shared" si="235"/>
        <v>17.391304347826097</v>
      </c>
      <c r="BE402" s="710">
        <f t="shared" si="251"/>
        <v>8.9978922625601676</v>
      </c>
      <c r="BF402" s="175">
        <f t="shared" si="246"/>
        <v>6.9444047019799164</v>
      </c>
    </row>
    <row r="403" spans="1:58" ht="11.25" customHeight="1" x14ac:dyDescent="0.25">
      <c r="A403" s="28" t="s">
        <v>268</v>
      </c>
      <c r="B403" s="16" t="s">
        <v>269</v>
      </c>
      <c r="C403" s="414">
        <v>1.68</v>
      </c>
      <c r="D403" s="414">
        <v>1.56</v>
      </c>
      <c r="E403" s="414">
        <v>1.48</v>
      </c>
      <c r="F403" s="414">
        <v>1.36</v>
      </c>
      <c r="G403" s="414">
        <v>1.24</v>
      </c>
      <c r="H403" s="414">
        <v>1.1399999999999999</v>
      </c>
      <c r="I403" s="351">
        <v>1.04</v>
      </c>
      <c r="J403" s="351">
        <v>0.94</v>
      </c>
      <c r="K403" s="359">
        <v>0.86</v>
      </c>
      <c r="L403" s="359">
        <v>0.8</v>
      </c>
      <c r="M403" s="359">
        <v>0.74</v>
      </c>
      <c r="N403" s="359">
        <v>0.68</v>
      </c>
      <c r="O403" s="654"/>
      <c r="P403" s="359">
        <v>0.62</v>
      </c>
      <c r="Q403" s="355">
        <v>0.56000000000000005</v>
      </c>
      <c r="R403" s="654"/>
      <c r="S403" s="369">
        <v>0.52</v>
      </c>
      <c r="T403" s="369">
        <v>0.48</v>
      </c>
      <c r="U403" s="361">
        <v>0.44</v>
      </c>
      <c r="V403" s="361">
        <v>0.4</v>
      </c>
      <c r="W403" s="361">
        <v>0.36</v>
      </c>
      <c r="X403" s="361">
        <v>0.32</v>
      </c>
      <c r="Y403" s="361">
        <v>0.28000000000000003</v>
      </c>
      <c r="Z403" s="361">
        <v>0.23</v>
      </c>
      <c r="AA403" s="361">
        <v>0.21</v>
      </c>
      <c r="AB403" s="361">
        <v>0.2</v>
      </c>
      <c r="AC403" s="361">
        <v>0.19</v>
      </c>
      <c r="AD403" s="361">
        <v>0.17</v>
      </c>
      <c r="AE403" s="417">
        <f t="shared" si="247"/>
        <v>18.500000000000004</v>
      </c>
      <c r="AF403" s="710">
        <f t="shared" si="224"/>
        <v>7.6923076923076872</v>
      </c>
      <c r="AG403" s="710">
        <f t="shared" si="225"/>
        <v>5.4054054054054168</v>
      </c>
      <c r="AH403" s="710">
        <f t="shared" si="226"/>
        <v>8.8235294117646959</v>
      </c>
      <c r="AI403" s="710">
        <f t="shared" si="227"/>
        <v>9.6774193548387224</v>
      </c>
      <c r="AJ403" s="710">
        <f t="shared" si="228"/>
        <v>8.7719298245614077</v>
      </c>
      <c r="AK403" s="710">
        <f t="shared" si="229"/>
        <v>9.6153846153846025</v>
      </c>
      <c r="AL403" s="710">
        <f t="shared" si="230"/>
        <v>10.638297872340431</v>
      </c>
      <c r="AM403" s="710">
        <f t="shared" si="231"/>
        <v>9.302325581395344</v>
      </c>
      <c r="AN403" s="710">
        <f t="shared" si="232"/>
        <v>7.4999999999999956</v>
      </c>
      <c r="AO403" s="710">
        <f t="shared" si="234"/>
        <v>8.1081081081081141</v>
      </c>
      <c r="AP403" s="710">
        <f t="shared" si="233"/>
        <v>8.8235294117646959</v>
      </c>
      <c r="AQ403" s="710">
        <f t="shared" si="248"/>
        <v>9.6774193548387224</v>
      </c>
      <c r="AR403" s="710">
        <f t="shared" si="249"/>
        <v>10.714285714285698</v>
      </c>
      <c r="AS403" s="710">
        <f t="shared" si="250"/>
        <v>7.6923076923077094</v>
      </c>
      <c r="AT403" s="710">
        <f t="shared" si="253"/>
        <v>8.3333333333333481</v>
      </c>
      <c r="AU403" s="710">
        <f t="shared" si="254"/>
        <v>9.0909090909090828</v>
      </c>
      <c r="AV403" s="710">
        <f t="shared" si="255"/>
        <v>9.9999999999999858</v>
      </c>
      <c r="AW403" s="710">
        <f t="shared" si="256"/>
        <v>11.111111111111116</v>
      </c>
      <c r="AX403" s="710">
        <f t="shared" si="257"/>
        <v>12.5</v>
      </c>
      <c r="AY403" s="710">
        <f t="shared" si="258"/>
        <v>14.285714285714279</v>
      </c>
      <c r="AZ403" s="710">
        <f t="shared" si="259"/>
        <v>21.739130434782616</v>
      </c>
      <c r="BA403" s="710">
        <f t="shared" si="260"/>
        <v>9.5238095238095344</v>
      </c>
      <c r="BB403" s="710">
        <f t="shared" si="261"/>
        <v>4.9999999999999822</v>
      </c>
      <c r="BC403" s="710">
        <f t="shared" si="262"/>
        <v>5.2631578947368363</v>
      </c>
      <c r="BD403" s="710">
        <f t="shared" si="235"/>
        <v>11.764705882352944</v>
      </c>
      <c r="BE403" s="710">
        <f t="shared" si="251"/>
        <v>9.6421648638421207</v>
      </c>
      <c r="BF403" s="175">
        <f t="shared" si="246"/>
        <v>3.3069874119438127</v>
      </c>
    </row>
    <row r="404" spans="1:58" ht="11.25" customHeight="1" x14ac:dyDescent="0.25">
      <c r="A404" s="17" t="s">
        <v>1348</v>
      </c>
      <c r="B404" s="34" t="s">
        <v>1349</v>
      </c>
      <c r="C404" s="414">
        <v>2.96</v>
      </c>
      <c r="D404" s="414">
        <v>2.88</v>
      </c>
      <c r="E404" s="414">
        <v>2.8</v>
      </c>
      <c r="F404" s="414">
        <v>2.64</v>
      </c>
      <c r="G404" s="414">
        <v>2.4</v>
      </c>
      <c r="H404" s="414">
        <v>2.04</v>
      </c>
      <c r="I404" s="351">
        <v>1.68</v>
      </c>
      <c r="J404" s="351">
        <v>1.32</v>
      </c>
      <c r="K404" s="414">
        <v>1.04</v>
      </c>
      <c r="L404" s="414">
        <v>0.8</v>
      </c>
      <c r="M404" s="414">
        <v>0.64</v>
      </c>
      <c r="N404" s="414">
        <v>0.52</v>
      </c>
      <c r="O404" s="604"/>
      <c r="P404" s="414">
        <v>0.44</v>
      </c>
      <c r="Q404" s="350">
        <v>0.36</v>
      </c>
      <c r="R404" s="604"/>
      <c r="S404" s="357">
        <v>0.28000000000000003</v>
      </c>
      <c r="T404" s="357">
        <v>7.0000000000000007E-2</v>
      </c>
      <c r="U404" s="416">
        <v>0</v>
      </c>
      <c r="V404" s="416">
        <v>0</v>
      </c>
      <c r="W404" s="416">
        <v>0</v>
      </c>
      <c r="X404" s="416">
        <v>0</v>
      </c>
      <c r="Y404" s="416">
        <v>0</v>
      </c>
      <c r="Z404" s="416">
        <v>0</v>
      </c>
      <c r="AA404" s="416">
        <v>0</v>
      </c>
      <c r="AB404" s="416">
        <v>0</v>
      </c>
      <c r="AC404" s="416">
        <v>0</v>
      </c>
      <c r="AD404" s="416">
        <v>0</v>
      </c>
      <c r="AE404" s="417">
        <f t="shared" si="247"/>
        <v>22.870000000000005</v>
      </c>
      <c r="AF404" s="710">
        <f t="shared" si="224"/>
        <v>2.7777777777777901</v>
      </c>
      <c r="AG404" s="710">
        <f t="shared" si="225"/>
        <v>2.8571428571428692</v>
      </c>
      <c r="AH404" s="710">
        <f t="shared" si="226"/>
        <v>6.0606060606060552</v>
      </c>
      <c r="AI404" s="710">
        <f t="shared" si="227"/>
        <v>10.000000000000009</v>
      </c>
      <c r="AJ404" s="710">
        <f t="shared" si="228"/>
        <v>17.647058823529417</v>
      </c>
      <c r="AK404" s="710">
        <f t="shared" si="229"/>
        <v>21.428571428571441</v>
      </c>
      <c r="AL404" s="710">
        <f t="shared" si="230"/>
        <v>27.27272727272727</v>
      </c>
      <c r="AM404" s="710">
        <f t="shared" si="231"/>
        <v>26.923076923076916</v>
      </c>
      <c r="AN404" s="710">
        <f t="shared" si="232"/>
        <v>30.000000000000004</v>
      </c>
      <c r="AO404" s="710">
        <f t="shared" si="234"/>
        <v>25</v>
      </c>
      <c r="AP404" s="710">
        <f t="shared" si="233"/>
        <v>23.076923076923084</v>
      </c>
      <c r="AQ404" s="710">
        <f t="shared" si="248"/>
        <v>18.181818181818187</v>
      </c>
      <c r="AR404" s="710">
        <f t="shared" si="249"/>
        <v>22.222222222222232</v>
      </c>
      <c r="AS404" s="710">
        <f t="shared" si="250"/>
        <v>28.571428571428559</v>
      </c>
      <c r="AT404" s="710">
        <f t="shared" si="253"/>
        <v>300</v>
      </c>
      <c r="AU404" s="710" t="str">
        <f t="shared" si="254"/>
        <v>n/a</v>
      </c>
      <c r="AV404" s="710" t="str">
        <f t="shared" si="255"/>
        <v>n/a</v>
      </c>
      <c r="AW404" s="710" t="str">
        <f t="shared" si="256"/>
        <v>n/a</v>
      </c>
      <c r="AX404" s="710" t="str">
        <f t="shared" si="257"/>
        <v>n/a</v>
      </c>
      <c r="AY404" s="710" t="str">
        <f t="shared" si="258"/>
        <v>n/a</v>
      </c>
      <c r="AZ404" s="710" t="str">
        <f t="shared" si="259"/>
        <v>n/a</v>
      </c>
      <c r="BA404" s="710" t="str">
        <f t="shared" si="260"/>
        <v>n/a</v>
      </c>
      <c r="BB404" s="710" t="str">
        <f t="shared" si="261"/>
        <v>n/a</v>
      </c>
      <c r="BC404" s="710" t="str">
        <f t="shared" si="262"/>
        <v>n/a</v>
      </c>
      <c r="BD404" s="710" t="str">
        <f t="shared" si="235"/>
        <v>n/a</v>
      </c>
      <c r="BE404" s="710">
        <f t="shared" si="251"/>
        <v>37.467956879721591</v>
      </c>
      <c r="BF404" s="175">
        <f t="shared" si="246"/>
        <v>73.208326045846974</v>
      </c>
    </row>
    <row r="405" spans="1:58" ht="11.25" customHeight="1" x14ac:dyDescent="0.25">
      <c r="A405" s="17" t="s">
        <v>3904</v>
      </c>
      <c r="B405" s="34" t="s">
        <v>2359</v>
      </c>
      <c r="C405" s="414">
        <v>3.06</v>
      </c>
      <c r="D405" s="414">
        <v>2.8</v>
      </c>
      <c r="E405" s="414">
        <v>2.54</v>
      </c>
      <c r="F405" s="414">
        <v>2.36</v>
      </c>
      <c r="G405" s="414">
        <v>2.2400000000000002</v>
      </c>
      <c r="H405" s="414">
        <v>2.06</v>
      </c>
      <c r="I405" s="351">
        <v>1.8399999999999999</v>
      </c>
      <c r="J405" s="351">
        <v>1.72</v>
      </c>
      <c r="K405" s="414">
        <v>1.6400000000000001</v>
      </c>
      <c r="L405" s="380">
        <v>1.6</v>
      </c>
      <c r="M405" s="380">
        <v>1.6</v>
      </c>
      <c r="N405" s="380">
        <v>1.6</v>
      </c>
      <c r="O405" s="351"/>
      <c r="P405" s="367">
        <v>1.6</v>
      </c>
      <c r="Q405" s="380">
        <v>1.6</v>
      </c>
      <c r="R405" s="351"/>
      <c r="S405" s="380">
        <v>1.6</v>
      </c>
      <c r="T405" s="420">
        <v>1.6</v>
      </c>
      <c r="U405" s="372">
        <v>1.49</v>
      </c>
      <c r="V405" s="372">
        <v>1.24</v>
      </c>
      <c r="W405" s="420">
        <v>1.01</v>
      </c>
      <c r="X405" s="420">
        <v>0.8600000000000001</v>
      </c>
      <c r="Y405" s="420">
        <v>0.76</v>
      </c>
      <c r="Z405" s="420">
        <v>0.69000000000000006</v>
      </c>
      <c r="AA405" s="420">
        <v>0.58000000000000007</v>
      </c>
      <c r="AB405" s="420">
        <v>0.56000000000000005</v>
      </c>
      <c r="AC405" s="420">
        <v>0.54</v>
      </c>
      <c r="AD405" s="420">
        <v>0.52</v>
      </c>
      <c r="AE405" s="417">
        <f t="shared" si="247"/>
        <v>39.710000000000008</v>
      </c>
      <c r="AF405" s="710">
        <f t="shared" si="224"/>
        <v>9.2857142857142971</v>
      </c>
      <c r="AG405" s="710">
        <f t="shared" si="225"/>
        <v>10.236220472440927</v>
      </c>
      <c r="AH405" s="710">
        <f t="shared" si="226"/>
        <v>7.6271186440677985</v>
      </c>
      <c r="AI405" s="710">
        <f t="shared" si="227"/>
        <v>5.3571428571428381</v>
      </c>
      <c r="AJ405" s="710">
        <f t="shared" si="228"/>
        <v>8.7378640776699221</v>
      </c>
      <c r="AK405" s="710">
        <f t="shared" si="229"/>
        <v>11.956521739130444</v>
      </c>
      <c r="AL405" s="710">
        <f t="shared" si="230"/>
        <v>6.9767441860465018</v>
      </c>
      <c r="AM405" s="710">
        <f t="shared" si="231"/>
        <v>4.878048780487787</v>
      </c>
      <c r="AN405" s="710">
        <f t="shared" si="232"/>
        <v>2.4999999999999911</v>
      </c>
      <c r="AO405" s="710">
        <f t="shared" si="234"/>
        <v>0</v>
      </c>
      <c r="AP405" s="710">
        <f t="shared" si="233"/>
        <v>0</v>
      </c>
      <c r="AQ405" s="710">
        <f t="shared" si="248"/>
        <v>0</v>
      </c>
      <c r="AR405" s="710">
        <f t="shared" si="249"/>
        <v>0</v>
      </c>
      <c r="AS405" s="710">
        <f t="shared" si="250"/>
        <v>0</v>
      </c>
      <c r="AT405" s="710">
        <f t="shared" si="253"/>
        <v>0</v>
      </c>
      <c r="AU405" s="710">
        <f t="shared" si="254"/>
        <v>7.3825503355704702</v>
      </c>
      <c r="AV405" s="710">
        <f t="shared" si="255"/>
        <v>20.161290322580648</v>
      </c>
      <c r="AW405" s="710">
        <f t="shared" si="256"/>
        <v>22.772277227722771</v>
      </c>
      <c r="AX405" s="710">
        <f t="shared" si="257"/>
        <v>17.441860465116264</v>
      </c>
      <c r="AY405" s="710">
        <f t="shared" si="258"/>
        <v>13.157894736842124</v>
      </c>
      <c r="AZ405" s="710">
        <f t="shared" si="259"/>
        <v>10.144927536231885</v>
      </c>
      <c r="BA405" s="710">
        <f t="shared" si="260"/>
        <v>18.965517241379317</v>
      </c>
      <c r="BB405" s="710">
        <f t="shared" si="261"/>
        <v>3.5714285714285809</v>
      </c>
      <c r="BC405" s="710">
        <f t="shared" si="262"/>
        <v>3.7037037037036979</v>
      </c>
      <c r="BD405" s="710">
        <f t="shared" si="235"/>
        <v>3.8461538461538547</v>
      </c>
      <c r="BE405" s="710">
        <f t="shared" si="251"/>
        <v>7.5481191611772047</v>
      </c>
      <c r="BF405" s="175">
        <f t="shared" si="246"/>
        <v>6.8078809877283195</v>
      </c>
    </row>
    <row r="406" spans="1:58" ht="11.25" customHeight="1" x14ac:dyDescent="0.25">
      <c r="A406" s="17" t="s">
        <v>1352</v>
      </c>
      <c r="B406" s="34" t="s">
        <v>1353</v>
      </c>
      <c r="C406" s="414">
        <v>3.05</v>
      </c>
      <c r="D406" s="414">
        <v>2.6</v>
      </c>
      <c r="E406" s="414">
        <v>2.25</v>
      </c>
      <c r="F406" s="414">
        <v>2</v>
      </c>
      <c r="G406" s="414">
        <v>1.84</v>
      </c>
      <c r="H406" s="414">
        <v>1.74</v>
      </c>
      <c r="I406" s="351">
        <v>1.58</v>
      </c>
      <c r="J406" s="419">
        <v>1.4300000000000002</v>
      </c>
      <c r="K406" s="414">
        <v>1.3</v>
      </c>
      <c r="L406" s="414">
        <v>1.18</v>
      </c>
      <c r="M406" s="414">
        <v>1.06</v>
      </c>
      <c r="N406" s="414">
        <v>0.96</v>
      </c>
      <c r="O406" s="604"/>
      <c r="P406" s="414">
        <v>0.9</v>
      </c>
      <c r="Q406" s="350">
        <v>0.86</v>
      </c>
      <c r="R406" s="604"/>
      <c r="S406" s="357">
        <v>0.81</v>
      </c>
      <c r="T406" s="415">
        <v>0.8</v>
      </c>
      <c r="U406" s="420">
        <v>0.8</v>
      </c>
      <c r="V406" s="420">
        <v>0.76</v>
      </c>
      <c r="W406" s="416">
        <v>0.68</v>
      </c>
      <c r="X406" s="416">
        <v>0.68</v>
      </c>
      <c r="Y406" s="420">
        <v>1.3</v>
      </c>
      <c r="Z406" s="420">
        <v>1.18</v>
      </c>
      <c r="AA406" s="420">
        <v>1.0900000000000001</v>
      </c>
      <c r="AB406" s="420">
        <v>1.03</v>
      </c>
      <c r="AC406" s="420">
        <v>0.96</v>
      </c>
      <c r="AD406" s="420">
        <v>0.85</v>
      </c>
      <c r="AE406" s="417">
        <f t="shared" si="247"/>
        <v>33.690000000000005</v>
      </c>
      <c r="AF406" s="710">
        <f t="shared" si="224"/>
        <v>17.307692307692292</v>
      </c>
      <c r="AG406" s="710">
        <f t="shared" si="225"/>
        <v>15.555555555555568</v>
      </c>
      <c r="AH406" s="710">
        <f t="shared" si="226"/>
        <v>12.5</v>
      </c>
      <c r="AI406" s="710">
        <f t="shared" si="227"/>
        <v>8.6956521739130377</v>
      </c>
      <c r="AJ406" s="710">
        <f t="shared" si="228"/>
        <v>5.7471264367816133</v>
      </c>
      <c r="AK406" s="710">
        <f t="shared" si="229"/>
        <v>10.126582278480999</v>
      </c>
      <c r="AL406" s="710">
        <f t="shared" si="230"/>
        <v>10.489510489510479</v>
      </c>
      <c r="AM406" s="710">
        <f t="shared" si="231"/>
        <v>10.000000000000009</v>
      </c>
      <c r="AN406" s="710">
        <f t="shared" si="232"/>
        <v>10.169491525423746</v>
      </c>
      <c r="AO406" s="710">
        <f t="shared" si="234"/>
        <v>11.32075471698113</v>
      </c>
      <c r="AP406" s="710">
        <f t="shared" si="233"/>
        <v>10.416666666666675</v>
      </c>
      <c r="AQ406" s="710">
        <f t="shared" si="248"/>
        <v>6.6666666666666652</v>
      </c>
      <c r="AR406" s="710">
        <f t="shared" si="249"/>
        <v>4.6511627906976827</v>
      </c>
      <c r="AS406" s="710">
        <f t="shared" si="250"/>
        <v>6.1728395061728225</v>
      </c>
      <c r="AT406" s="710">
        <f t="shared" si="253"/>
        <v>1.2499999999999956</v>
      </c>
      <c r="AU406" s="710">
        <f t="shared" si="254"/>
        <v>0</v>
      </c>
      <c r="AV406" s="710">
        <f t="shared" si="255"/>
        <v>5.2631578947368363</v>
      </c>
      <c r="AW406" s="710">
        <f t="shared" si="256"/>
        <v>11.764705882352944</v>
      </c>
      <c r="AX406" s="710">
        <f t="shared" si="257"/>
        <v>0</v>
      </c>
      <c r="AY406" s="710">
        <f t="shared" si="258"/>
        <v>-47.692307692307686</v>
      </c>
      <c r="AZ406" s="710">
        <f t="shared" si="259"/>
        <v>10.169491525423746</v>
      </c>
      <c r="BA406" s="710">
        <f t="shared" si="260"/>
        <v>8.2568807339449499</v>
      </c>
      <c r="BB406" s="710">
        <f t="shared" si="261"/>
        <v>5.8252427184465994</v>
      </c>
      <c r="BC406" s="710">
        <f t="shared" si="262"/>
        <v>7.2916666666666741</v>
      </c>
      <c r="BD406" s="710">
        <f t="shared" si="235"/>
        <v>12.941176470588234</v>
      </c>
      <c r="BE406" s="710">
        <f t="shared" si="251"/>
        <v>6.1955886125758033</v>
      </c>
      <c r="BF406" s="175">
        <f t="shared" si="246"/>
        <v>12.027806290801454</v>
      </c>
    </row>
    <row r="407" spans="1:58" ht="11.25" customHeight="1" x14ac:dyDescent="0.25">
      <c r="A407" s="48" t="s">
        <v>123</v>
      </c>
      <c r="B407" s="32" t="s">
        <v>124</v>
      </c>
      <c r="C407" s="414">
        <v>3.96</v>
      </c>
      <c r="D407" s="414">
        <v>3.8</v>
      </c>
      <c r="E407" s="414">
        <v>3.64</v>
      </c>
      <c r="F407" s="414">
        <v>3.48</v>
      </c>
      <c r="G407" s="414">
        <v>3.38</v>
      </c>
      <c r="H407" s="414">
        <v>3.28</v>
      </c>
      <c r="I407" s="351">
        <v>2.86</v>
      </c>
      <c r="J407" s="366">
        <v>2.4900000000000002</v>
      </c>
      <c r="K407" s="344">
        <v>2.3050000000000002</v>
      </c>
      <c r="L407" s="344">
        <v>2.125</v>
      </c>
      <c r="M407" s="344">
        <v>1.96</v>
      </c>
      <c r="N407" s="344">
        <v>1.8</v>
      </c>
      <c r="O407" s="644"/>
      <c r="P407" s="344">
        <v>1.67</v>
      </c>
      <c r="Q407" s="342">
        <v>1.55</v>
      </c>
      <c r="R407" s="644"/>
      <c r="S407" s="370">
        <v>1.42</v>
      </c>
      <c r="T407" s="370">
        <v>1.3</v>
      </c>
      <c r="U407" s="349">
        <v>1.1587499999999999</v>
      </c>
      <c r="V407" s="349">
        <v>0.85703536000000002</v>
      </c>
      <c r="W407" s="349">
        <v>0.77119615999999991</v>
      </c>
      <c r="X407" s="349">
        <v>0.71080127999999998</v>
      </c>
      <c r="Y407" s="349">
        <v>0.65505215999999999</v>
      </c>
      <c r="Z407" s="349">
        <v>0.61324031999999995</v>
      </c>
      <c r="AA407" s="349">
        <v>0.56678271999999996</v>
      </c>
      <c r="AB407" s="349">
        <v>0.51567936000000003</v>
      </c>
      <c r="AC407" s="349">
        <v>0.46922175999999999</v>
      </c>
      <c r="AD407" s="349">
        <v>0.42740992</v>
      </c>
      <c r="AE407" s="417">
        <f t="shared" si="247"/>
        <v>47.765169039999996</v>
      </c>
      <c r="AF407" s="710">
        <f t="shared" si="224"/>
        <v>4.2105263157894868</v>
      </c>
      <c r="AG407" s="710">
        <f t="shared" si="225"/>
        <v>4.39560439560438</v>
      </c>
      <c r="AH407" s="710">
        <f t="shared" si="226"/>
        <v>4.5977011494252817</v>
      </c>
      <c r="AI407" s="710">
        <f t="shared" si="227"/>
        <v>2.9585798816567976</v>
      </c>
      <c r="AJ407" s="710">
        <f t="shared" si="228"/>
        <v>3.0487804878048808</v>
      </c>
      <c r="AK407" s="710">
        <f t="shared" si="229"/>
        <v>14.685314685314687</v>
      </c>
      <c r="AL407" s="710">
        <f t="shared" si="230"/>
        <v>14.859437751004002</v>
      </c>
      <c r="AM407" s="710">
        <f t="shared" si="231"/>
        <v>8.0260303687635481</v>
      </c>
      <c r="AN407" s="710">
        <f t="shared" si="232"/>
        <v>8.4705882352941195</v>
      </c>
      <c r="AO407" s="710">
        <f t="shared" si="234"/>
        <v>8.418367346938771</v>
      </c>
      <c r="AP407" s="710">
        <f t="shared" si="233"/>
        <v>8.8888888888888786</v>
      </c>
      <c r="AQ407" s="710">
        <f t="shared" si="248"/>
        <v>7.7844311377245567</v>
      </c>
      <c r="AR407" s="710">
        <f t="shared" si="249"/>
        <v>7.7419354838709653</v>
      </c>
      <c r="AS407" s="710">
        <f t="shared" si="250"/>
        <v>9.1549295774647987</v>
      </c>
      <c r="AT407" s="710">
        <f t="shared" si="253"/>
        <v>9.2307692307692193</v>
      </c>
      <c r="AU407" s="710">
        <f t="shared" si="254"/>
        <v>12.189859762675304</v>
      </c>
      <c r="AV407" s="710">
        <f t="shared" si="255"/>
        <v>35.204456441563849</v>
      </c>
      <c r="AW407" s="710">
        <f t="shared" si="256"/>
        <v>11.130657082109963</v>
      </c>
      <c r="AX407" s="710">
        <f t="shared" si="257"/>
        <v>8.496732026143782</v>
      </c>
      <c r="AY407" s="710">
        <f t="shared" si="258"/>
        <v>8.5106382978723296</v>
      </c>
      <c r="AZ407" s="710">
        <f t="shared" si="259"/>
        <v>6.8181818181818343</v>
      </c>
      <c r="BA407" s="710">
        <f t="shared" si="260"/>
        <v>8.196721311475418</v>
      </c>
      <c r="BB407" s="710">
        <f t="shared" si="261"/>
        <v>9.9099099099098975</v>
      </c>
      <c r="BC407" s="710">
        <f t="shared" si="262"/>
        <v>9.9009900990099098</v>
      </c>
      <c r="BD407" s="710">
        <f t="shared" si="235"/>
        <v>9.7826086956521721</v>
      </c>
      <c r="BE407" s="710">
        <f t="shared" si="251"/>
        <v>9.4645056152363516</v>
      </c>
      <c r="BF407" s="175">
        <f t="shared" si="246"/>
        <v>6.1608755676178859</v>
      </c>
    </row>
    <row r="408" spans="1:58" ht="11.25" customHeight="1" x14ac:dyDescent="0.25">
      <c r="A408" s="28" t="s">
        <v>1380</v>
      </c>
      <c r="B408" s="34" t="s">
        <v>1381</v>
      </c>
      <c r="C408" s="414">
        <v>1.82</v>
      </c>
      <c r="D408" s="414">
        <v>1.62</v>
      </c>
      <c r="E408" s="414">
        <v>1.44</v>
      </c>
      <c r="F408" s="414">
        <v>1.26</v>
      </c>
      <c r="G408" s="414">
        <v>1.2</v>
      </c>
      <c r="H408" s="414">
        <v>1.1200000000000001</v>
      </c>
      <c r="I408" s="351">
        <v>1</v>
      </c>
      <c r="J408" s="351">
        <v>0.92</v>
      </c>
      <c r="K408" s="414">
        <v>0.88</v>
      </c>
      <c r="L408" s="414">
        <v>0.76</v>
      </c>
      <c r="M408" s="414">
        <v>0.68</v>
      </c>
      <c r="N408" s="414">
        <v>0.5</v>
      </c>
      <c r="O408" s="604"/>
      <c r="P408" s="414">
        <v>0.4</v>
      </c>
      <c r="Q408" s="350">
        <v>0.2</v>
      </c>
      <c r="R408" s="604"/>
      <c r="S408" s="415">
        <v>0</v>
      </c>
      <c r="T408" s="415">
        <v>0</v>
      </c>
      <c r="U408" s="416">
        <v>0</v>
      </c>
      <c r="V408" s="416">
        <v>0</v>
      </c>
      <c r="W408" s="416">
        <v>0</v>
      </c>
      <c r="X408" s="416">
        <v>0</v>
      </c>
      <c r="Y408" s="416">
        <v>0</v>
      </c>
      <c r="Z408" s="416">
        <v>0</v>
      </c>
      <c r="AA408" s="416">
        <v>0</v>
      </c>
      <c r="AB408" s="416">
        <v>0</v>
      </c>
      <c r="AC408" s="416">
        <v>0</v>
      </c>
      <c r="AD408" s="416">
        <v>0</v>
      </c>
      <c r="AE408" s="417">
        <f t="shared" si="247"/>
        <v>13.8</v>
      </c>
      <c r="AF408" s="710">
        <f t="shared" si="224"/>
        <v>12.345679012345666</v>
      </c>
      <c r="AG408" s="710">
        <f t="shared" si="225"/>
        <v>12.500000000000021</v>
      </c>
      <c r="AH408" s="710">
        <f t="shared" si="226"/>
        <v>14.285714285714279</v>
      </c>
      <c r="AI408" s="710">
        <f t="shared" si="227"/>
        <v>5.0000000000000044</v>
      </c>
      <c r="AJ408" s="710">
        <f t="shared" si="228"/>
        <v>7.1428571428571397</v>
      </c>
      <c r="AK408" s="710">
        <f t="shared" si="229"/>
        <v>12.000000000000011</v>
      </c>
      <c r="AL408" s="710">
        <f t="shared" si="230"/>
        <v>8.6956521739130377</v>
      </c>
      <c r="AM408" s="710">
        <f t="shared" si="231"/>
        <v>4.5454545454545414</v>
      </c>
      <c r="AN408" s="710">
        <f t="shared" si="232"/>
        <v>15.789473684210531</v>
      </c>
      <c r="AO408" s="710">
        <f t="shared" si="234"/>
        <v>11.764705882352944</v>
      </c>
      <c r="AP408" s="710">
        <f t="shared" si="233"/>
        <v>36.000000000000007</v>
      </c>
      <c r="AQ408" s="710">
        <f t="shared" si="248"/>
        <v>25</v>
      </c>
      <c r="AR408" s="710">
        <f t="shared" si="249"/>
        <v>100</v>
      </c>
      <c r="AS408" s="710" t="str">
        <f t="shared" si="250"/>
        <v>n/a</v>
      </c>
      <c r="AT408" s="710" t="str">
        <f t="shared" si="253"/>
        <v>n/a</v>
      </c>
      <c r="AU408" s="710" t="str">
        <f t="shared" si="254"/>
        <v>n/a</v>
      </c>
      <c r="AV408" s="710" t="str">
        <f t="shared" si="255"/>
        <v>n/a</v>
      </c>
      <c r="AW408" s="710" t="str">
        <f t="shared" si="256"/>
        <v>n/a</v>
      </c>
      <c r="AX408" s="710" t="str">
        <f t="shared" si="257"/>
        <v>n/a</v>
      </c>
      <c r="AY408" s="710" t="str">
        <f t="shared" si="258"/>
        <v>n/a</v>
      </c>
      <c r="AZ408" s="710" t="str">
        <f t="shared" si="259"/>
        <v>n/a</v>
      </c>
      <c r="BA408" s="710" t="str">
        <f t="shared" si="260"/>
        <v>n/a</v>
      </c>
      <c r="BB408" s="710" t="str">
        <f t="shared" si="261"/>
        <v>n/a</v>
      </c>
      <c r="BC408" s="710" t="str">
        <f t="shared" si="262"/>
        <v>n/a</v>
      </c>
      <c r="BD408" s="710" t="str">
        <f t="shared" si="235"/>
        <v>n/a</v>
      </c>
      <c r="BE408" s="710">
        <f t="shared" si="251"/>
        <v>20.389964363603706</v>
      </c>
      <c r="BF408" s="175">
        <f t="shared" si="246"/>
        <v>25.385364436409585</v>
      </c>
    </row>
    <row r="409" spans="1:58" ht="11.25" customHeight="1" x14ac:dyDescent="0.25">
      <c r="A409" s="73" t="s">
        <v>4747</v>
      </c>
      <c r="B409" s="34" t="s">
        <v>4743</v>
      </c>
      <c r="C409" s="414">
        <v>0.84</v>
      </c>
      <c r="D409" s="414">
        <v>0.8</v>
      </c>
      <c r="E409" s="414">
        <v>0.5625</v>
      </c>
      <c r="F409" s="414">
        <v>0.27499999999999997</v>
      </c>
      <c r="G409" s="414">
        <v>0.2</v>
      </c>
      <c r="H409" s="414">
        <v>0.17500000000000002</v>
      </c>
      <c r="I409" s="367">
        <v>0.1</v>
      </c>
      <c r="J409" s="364">
        <v>0.6</v>
      </c>
      <c r="K409" s="414">
        <v>1.1000000000000001</v>
      </c>
      <c r="L409" s="414">
        <v>1.0750000000000002</v>
      </c>
      <c r="M409" s="380">
        <v>1</v>
      </c>
      <c r="N409" s="414">
        <v>1</v>
      </c>
      <c r="O409" s="34"/>
      <c r="P409" s="414">
        <v>0.67500000000000004</v>
      </c>
      <c r="Q409" s="350">
        <v>0.1</v>
      </c>
      <c r="R409" s="34"/>
      <c r="S409" s="672">
        <v>0</v>
      </c>
      <c r="T409" s="672">
        <v>0</v>
      </c>
      <c r="U409" s="381">
        <v>0</v>
      </c>
      <c r="V409" s="381">
        <v>0</v>
      </c>
      <c r="W409" s="381">
        <v>0</v>
      </c>
      <c r="X409" s="381">
        <v>0</v>
      </c>
      <c r="Y409" s="381">
        <v>0</v>
      </c>
      <c r="Z409" s="381">
        <v>0</v>
      </c>
      <c r="AA409" s="381">
        <v>0</v>
      </c>
      <c r="AB409" s="381">
        <v>0</v>
      </c>
      <c r="AC409" s="381">
        <v>0</v>
      </c>
      <c r="AD409" s="381">
        <v>0</v>
      </c>
      <c r="AE409" s="417">
        <f t="shared" si="247"/>
        <v>8.5024999999999995</v>
      </c>
      <c r="AF409" s="710">
        <f t="shared" si="224"/>
        <v>4.9999999999999822</v>
      </c>
      <c r="AG409" s="710">
        <f t="shared" si="225"/>
        <v>42.222222222222229</v>
      </c>
      <c r="AH409" s="710">
        <f t="shared" si="226"/>
        <v>104.54545454545459</v>
      </c>
      <c r="AI409" s="710">
        <f t="shared" si="227"/>
        <v>37.499999999999979</v>
      </c>
      <c r="AJ409" s="710">
        <f t="shared" si="228"/>
        <v>14.285714285714279</v>
      </c>
      <c r="AK409" s="710">
        <f t="shared" si="229"/>
        <v>75</v>
      </c>
      <c r="AL409" s="710">
        <f t="shared" si="230"/>
        <v>-83.333333333333329</v>
      </c>
      <c r="AM409" s="710">
        <f t="shared" si="231"/>
        <v>-45.45454545454546</v>
      </c>
      <c r="AN409" s="710">
        <f t="shared" si="232"/>
        <v>2.3255813953488191</v>
      </c>
      <c r="AO409" s="710">
        <f t="shared" si="234"/>
        <v>7.5000000000000178</v>
      </c>
      <c r="AP409" s="710">
        <f t="shared" si="233"/>
        <v>0</v>
      </c>
      <c r="AQ409" s="710">
        <f t="shared" si="248"/>
        <v>48.148148148148138</v>
      </c>
      <c r="AR409" s="710">
        <f t="shared" si="249"/>
        <v>575</v>
      </c>
      <c r="AS409" s="710" t="str">
        <f t="shared" si="250"/>
        <v>n/a</v>
      </c>
      <c r="AT409" s="710" t="str">
        <f t="shared" si="253"/>
        <v>n/a</v>
      </c>
      <c r="AU409" s="710" t="str">
        <f t="shared" si="254"/>
        <v>n/a</v>
      </c>
      <c r="AV409" s="710" t="str">
        <f t="shared" si="255"/>
        <v>n/a</v>
      </c>
      <c r="AW409" s="710" t="str">
        <f t="shared" si="256"/>
        <v>n/a</v>
      </c>
      <c r="AX409" s="710" t="str">
        <f t="shared" si="257"/>
        <v>n/a</v>
      </c>
      <c r="AY409" s="710" t="str">
        <f t="shared" si="258"/>
        <v>n/a</v>
      </c>
      <c r="AZ409" s="710" t="str">
        <f t="shared" si="259"/>
        <v>n/a</v>
      </c>
      <c r="BA409" s="710" t="str">
        <f t="shared" si="260"/>
        <v>n/a</v>
      </c>
      <c r="BB409" s="710" t="str">
        <f t="shared" si="261"/>
        <v>n/a</v>
      </c>
      <c r="BC409" s="710" t="str">
        <f t="shared" si="262"/>
        <v>n/a</v>
      </c>
      <c r="BD409" s="710" t="str">
        <f t="shared" si="235"/>
        <v>n/a</v>
      </c>
      <c r="BE409" s="710">
        <f t="shared" si="251"/>
        <v>60.210710908385323</v>
      </c>
      <c r="BF409" s="175">
        <f t="shared" si="246"/>
        <v>161.98224598928189</v>
      </c>
    </row>
    <row r="410" spans="1:58" ht="11.25" customHeight="1" x14ac:dyDescent="0.25">
      <c r="A410" s="73" t="s">
        <v>1384</v>
      </c>
      <c r="B410" s="34" t="s">
        <v>1385</v>
      </c>
      <c r="C410" s="414">
        <v>3.5065</v>
      </c>
      <c r="D410" s="414">
        <v>3.1749999999999998</v>
      </c>
      <c r="E410" s="414">
        <v>2.89</v>
      </c>
      <c r="F410" s="414">
        <v>2.7675000000000001</v>
      </c>
      <c r="G410" s="414">
        <v>2.75</v>
      </c>
      <c r="H410" s="414">
        <v>2.65</v>
      </c>
      <c r="I410" s="351">
        <v>2.4900000000000002</v>
      </c>
      <c r="J410" s="419">
        <v>2.21</v>
      </c>
      <c r="K410" s="414">
        <v>2.0299999999999998</v>
      </c>
      <c r="L410" s="414">
        <v>1.7024999999999999</v>
      </c>
      <c r="M410" s="414">
        <v>1.34</v>
      </c>
      <c r="N410" s="414">
        <v>1.0319</v>
      </c>
      <c r="O410" s="604"/>
      <c r="P410" s="352">
        <v>0</v>
      </c>
      <c r="Q410" s="418">
        <v>0</v>
      </c>
      <c r="R410" s="604"/>
      <c r="S410" s="415">
        <v>0</v>
      </c>
      <c r="T410" s="415">
        <v>0</v>
      </c>
      <c r="U410" s="416">
        <v>0</v>
      </c>
      <c r="V410" s="416">
        <v>0</v>
      </c>
      <c r="W410" s="416">
        <v>0</v>
      </c>
      <c r="X410" s="416">
        <v>0</v>
      </c>
      <c r="Y410" s="416">
        <v>0</v>
      </c>
      <c r="Z410" s="416">
        <v>0</v>
      </c>
      <c r="AA410" s="416">
        <v>0</v>
      </c>
      <c r="AB410" s="416">
        <v>0</v>
      </c>
      <c r="AC410" s="416">
        <v>0</v>
      </c>
      <c r="AD410" s="416">
        <v>0</v>
      </c>
      <c r="AE410" s="417">
        <f t="shared" si="247"/>
        <v>28.543400000000002</v>
      </c>
      <c r="AF410" s="710">
        <f t="shared" si="224"/>
        <v>10.440944881889758</v>
      </c>
      <c r="AG410" s="710">
        <f t="shared" si="225"/>
        <v>9.8615916955017155</v>
      </c>
      <c r="AH410" s="710">
        <f t="shared" si="226"/>
        <v>4.42637759710931</v>
      </c>
      <c r="AI410" s="710">
        <f t="shared" si="227"/>
        <v>0.63636363636363491</v>
      </c>
      <c r="AJ410" s="710">
        <f t="shared" si="228"/>
        <v>3.7735849056603765</v>
      </c>
      <c r="AK410" s="710">
        <f t="shared" si="229"/>
        <v>6.425702811244971</v>
      </c>
      <c r="AL410" s="710">
        <f t="shared" si="230"/>
        <v>12.669683257918575</v>
      </c>
      <c r="AM410" s="710">
        <f t="shared" si="231"/>
        <v>8.866995073891637</v>
      </c>
      <c r="AN410" s="710">
        <f t="shared" si="232"/>
        <v>19.236417033773854</v>
      </c>
      <c r="AO410" s="710">
        <f t="shared" si="234"/>
        <v>27.052238805970141</v>
      </c>
      <c r="AP410" s="710">
        <f t="shared" si="233"/>
        <v>29.857544335691454</v>
      </c>
      <c r="AQ410" s="710" t="str">
        <f t="shared" si="248"/>
        <v>n/a</v>
      </c>
      <c r="AR410" s="710" t="str">
        <f t="shared" si="249"/>
        <v>n/a</v>
      </c>
      <c r="AS410" s="710" t="str">
        <f t="shared" si="250"/>
        <v>n/a</v>
      </c>
      <c r="AT410" s="710" t="str">
        <f t="shared" si="253"/>
        <v>n/a</v>
      </c>
      <c r="AU410" s="710" t="str">
        <f t="shared" si="254"/>
        <v>n/a</v>
      </c>
      <c r="AV410" s="710" t="str">
        <f t="shared" si="255"/>
        <v>n/a</v>
      </c>
      <c r="AW410" s="710" t="str">
        <f t="shared" si="256"/>
        <v>n/a</v>
      </c>
      <c r="AX410" s="710" t="str">
        <f t="shared" si="257"/>
        <v>n/a</v>
      </c>
      <c r="AY410" s="710" t="str">
        <f t="shared" si="258"/>
        <v>n/a</v>
      </c>
      <c r="AZ410" s="710" t="str">
        <f t="shared" si="259"/>
        <v>n/a</v>
      </c>
      <c r="BA410" s="710" t="str">
        <f t="shared" si="260"/>
        <v>n/a</v>
      </c>
      <c r="BB410" s="710" t="str">
        <f t="shared" si="261"/>
        <v>n/a</v>
      </c>
      <c r="BC410" s="710" t="str">
        <f t="shared" si="262"/>
        <v>n/a</v>
      </c>
      <c r="BD410" s="710" t="str">
        <f t="shared" si="235"/>
        <v>n/a</v>
      </c>
      <c r="BE410" s="710">
        <f t="shared" si="251"/>
        <v>12.113404003183218</v>
      </c>
      <c r="BF410" s="175">
        <f t="shared" si="246"/>
        <v>9.4878468039012454</v>
      </c>
    </row>
    <row r="411" spans="1:58" ht="11.25" customHeight="1" x14ac:dyDescent="0.25">
      <c r="A411" s="391" t="s">
        <v>4663</v>
      </c>
      <c r="B411" s="34" t="s">
        <v>4652</v>
      </c>
      <c r="C411" s="414">
        <v>4.75</v>
      </c>
      <c r="D411" s="414">
        <v>3.75</v>
      </c>
      <c r="E411" s="414">
        <v>2.85</v>
      </c>
      <c r="F411" s="414">
        <v>2.2999999999999998</v>
      </c>
      <c r="G411" s="414">
        <v>1.9</v>
      </c>
      <c r="H411" s="414">
        <v>1.5000000000000002</v>
      </c>
      <c r="I411" s="351">
        <v>1.0999999999999999</v>
      </c>
      <c r="J411" s="367">
        <v>0.8</v>
      </c>
      <c r="K411" s="414">
        <v>0.8</v>
      </c>
      <c r="L411" s="414">
        <v>0.75000000000000011</v>
      </c>
      <c r="M411" s="414">
        <v>0.3</v>
      </c>
      <c r="N411" s="380">
        <v>0</v>
      </c>
      <c r="O411" s="367"/>
      <c r="P411" s="380">
        <v>0</v>
      </c>
      <c r="Q411" s="383">
        <v>0</v>
      </c>
      <c r="R411" s="367"/>
      <c r="S411" s="672">
        <v>0</v>
      </c>
      <c r="T411" s="672">
        <v>0</v>
      </c>
      <c r="U411" s="381">
        <v>0</v>
      </c>
      <c r="V411" s="381">
        <v>0</v>
      </c>
      <c r="W411" s="381">
        <v>0</v>
      </c>
      <c r="X411" s="381">
        <v>0</v>
      </c>
      <c r="Y411" s="381">
        <v>0</v>
      </c>
      <c r="Z411" s="381">
        <v>0</v>
      </c>
      <c r="AA411" s="381">
        <v>0</v>
      </c>
      <c r="AB411" s="381">
        <v>0</v>
      </c>
      <c r="AC411" s="381">
        <v>0</v>
      </c>
      <c r="AD411" s="381">
        <v>0</v>
      </c>
      <c r="AE411" s="417">
        <f t="shared" si="247"/>
        <v>20.800000000000004</v>
      </c>
      <c r="AF411" s="710">
        <f t="shared" si="224"/>
        <v>26.666666666666661</v>
      </c>
      <c r="AG411" s="710">
        <f t="shared" si="225"/>
        <v>31.578947368421041</v>
      </c>
      <c r="AH411" s="710">
        <f t="shared" si="226"/>
        <v>23.913043478260889</v>
      </c>
      <c r="AI411" s="710">
        <f t="shared" si="227"/>
        <v>21.052631578947366</v>
      </c>
      <c r="AJ411" s="710">
        <f t="shared" si="228"/>
        <v>26.666666666666639</v>
      </c>
      <c r="AK411" s="710">
        <f t="shared" si="229"/>
        <v>36.363636363636395</v>
      </c>
      <c r="AL411" s="710">
        <f t="shared" si="230"/>
        <v>37.499999999999979</v>
      </c>
      <c r="AM411" s="710">
        <f t="shared" si="231"/>
        <v>0</v>
      </c>
      <c r="AN411" s="710">
        <f t="shared" si="232"/>
        <v>6.6666666666666652</v>
      </c>
      <c r="AO411" s="710">
        <f t="shared" si="234"/>
        <v>150.00000000000006</v>
      </c>
      <c r="AP411" s="710" t="str">
        <f t="shared" si="233"/>
        <v>n/a</v>
      </c>
      <c r="AQ411" s="710" t="str">
        <f t="shared" si="248"/>
        <v>n/a</v>
      </c>
      <c r="AR411" s="710" t="str">
        <f t="shared" si="249"/>
        <v>n/a</v>
      </c>
      <c r="AS411" s="710" t="str">
        <f t="shared" si="250"/>
        <v>n/a</v>
      </c>
      <c r="AT411" s="710" t="str">
        <f t="shared" si="253"/>
        <v>n/a</v>
      </c>
      <c r="AU411" s="710" t="str">
        <f t="shared" si="254"/>
        <v>n/a</v>
      </c>
      <c r="AV411" s="710" t="str">
        <f t="shared" si="255"/>
        <v>n/a</v>
      </c>
      <c r="AW411" s="710" t="str">
        <f t="shared" si="256"/>
        <v>n/a</v>
      </c>
      <c r="AX411" s="710" t="str">
        <f t="shared" si="257"/>
        <v>n/a</v>
      </c>
      <c r="AY411" s="710" t="str">
        <f t="shared" si="258"/>
        <v>n/a</v>
      </c>
      <c r="AZ411" s="710" t="str">
        <f t="shared" si="259"/>
        <v>n/a</v>
      </c>
      <c r="BA411" s="710" t="str">
        <f t="shared" si="260"/>
        <v>n/a</v>
      </c>
      <c r="BB411" s="710" t="str">
        <f t="shared" si="261"/>
        <v>n/a</v>
      </c>
      <c r="BC411" s="710" t="str">
        <f t="shared" si="262"/>
        <v>n/a</v>
      </c>
      <c r="BD411" s="710" t="str">
        <f t="shared" si="235"/>
        <v>n/a</v>
      </c>
      <c r="BE411" s="710">
        <f t="shared" si="251"/>
        <v>36.040825878926569</v>
      </c>
      <c r="BF411" s="175">
        <f t="shared" si="246"/>
        <v>41.790610691334351</v>
      </c>
    </row>
    <row r="412" spans="1:58" ht="11.25" customHeight="1" x14ac:dyDescent="0.25">
      <c r="A412" s="73" t="s">
        <v>1362</v>
      </c>
      <c r="B412" s="34" t="s">
        <v>1363</v>
      </c>
      <c r="C412" s="414">
        <v>3.08</v>
      </c>
      <c r="D412" s="414">
        <v>2.92</v>
      </c>
      <c r="E412" s="414">
        <v>2.76</v>
      </c>
      <c r="F412" s="414">
        <v>2.6</v>
      </c>
      <c r="G412" s="414">
        <v>2.44</v>
      </c>
      <c r="H412" s="414">
        <v>2.2000000000000002</v>
      </c>
      <c r="I412" s="351">
        <v>1.92</v>
      </c>
      <c r="J412" s="419">
        <v>1.88</v>
      </c>
      <c r="K412" s="414">
        <v>1.84</v>
      </c>
      <c r="L412" s="414">
        <v>1.8</v>
      </c>
      <c r="M412" s="414">
        <v>1.76</v>
      </c>
      <c r="N412" s="414">
        <v>1.72</v>
      </c>
      <c r="O412" s="604"/>
      <c r="P412" s="414">
        <v>1.68</v>
      </c>
      <c r="Q412" s="418">
        <v>1.52</v>
      </c>
      <c r="R412" s="604"/>
      <c r="S412" s="415">
        <v>1.52</v>
      </c>
      <c r="T412" s="415">
        <v>1.52</v>
      </c>
      <c r="U412" s="416">
        <v>1.52</v>
      </c>
      <c r="V412" s="416">
        <v>1.52</v>
      </c>
      <c r="W412" s="416">
        <v>1.52</v>
      </c>
      <c r="X412" s="420">
        <v>1.52</v>
      </c>
      <c r="Y412" s="420">
        <v>1.49</v>
      </c>
      <c r="Z412" s="420">
        <v>1.45</v>
      </c>
      <c r="AA412" s="420">
        <v>1.41</v>
      </c>
      <c r="AB412" s="420">
        <v>1.37</v>
      </c>
      <c r="AC412" s="420">
        <v>1.21</v>
      </c>
      <c r="AD412" s="420">
        <v>1.1000000000000001</v>
      </c>
      <c r="AE412" s="417">
        <f t="shared" si="247"/>
        <v>47.270000000000017</v>
      </c>
      <c r="AF412" s="710">
        <f t="shared" si="224"/>
        <v>5.4794520547945202</v>
      </c>
      <c r="AG412" s="710">
        <f t="shared" si="225"/>
        <v>5.7971014492753659</v>
      </c>
      <c r="AH412" s="710">
        <f t="shared" si="226"/>
        <v>6.153846153846132</v>
      </c>
      <c r="AI412" s="710">
        <f t="shared" si="227"/>
        <v>6.5573770491803351</v>
      </c>
      <c r="AJ412" s="710">
        <f t="shared" si="228"/>
        <v>10.909090909090891</v>
      </c>
      <c r="AK412" s="710">
        <f t="shared" si="229"/>
        <v>14.583333333333348</v>
      </c>
      <c r="AL412" s="710">
        <f t="shared" si="230"/>
        <v>2.1276595744680771</v>
      </c>
      <c r="AM412" s="710">
        <f t="shared" si="231"/>
        <v>2.1739130434782483</v>
      </c>
      <c r="AN412" s="710">
        <f t="shared" si="232"/>
        <v>2.2222222222222143</v>
      </c>
      <c r="AO412" s="710">
        <f t="shared" si="234"/>
        <v>2.2727272727272707</v>
      </c>
      <c r="AP412" s="710">
        <f t="shared" si="233"/>
        <v>2.3255813953488413</v>
      </c>
      <c r="AQ412" s="710">
        <f t="shared" si="248"/>
        <v>2.3809523809523725</v>
      </c>
      <c r="AR412" s="710">
        <f t="shared" si="249"/>
        <v>10.526315789473673</v>
      </c>
      <c r="AS412" s="710">
        <f t="shared" si="250"/>
        <v>0</v>
      </c>
      <c r="AT412" s="710">
        <f t="shared" si="253"/>
        <v>0</v>
      </c>
      <c r="AU412" s="710">
        <f t="shared" si="254"/>
        <v>0</v>
      </c>
      <c r="AV412" s="710">
        <f t="shared" si="255"/>
        <v>0</v>
      </c>
      <c r="AW412" s="710">
        <f t="shared" si="256"/>
        <v>0</v>
      </c>
      <c r="AX412" s="710">
        <f t="shared" si="257"/>
        <v>0</v>
      </c>
      <c r="AY412" s="710">
        <f t="shared" si="258"/>
        <v>2.0134228187919545</v>
      </c>
      <c r="AZ412" s="710">
        <f t="shared" si="259"/>
        <v>2.7586206896551779</v>
      </c>
      <c r="BA412" s="710">
        <f t="shared" si="260"/>
        <v>2.8368794326241176</v>
      </c>
      <c r="BB412" s="710">
        <f t="shared" si="261"/>
        <v>2.9197080291970767</v>
      </c>
      <c r="BC412" s="710">
        <f t="shared" si="262"/>
        <v>13.223140495867792</v>
      </c>
      <c r="BD412" s="710">
        <f t="shared" si="235"/>
        <v>9.9999999999999858</v>
      </c>
      <c r="BE412" s="710">
        <f t="shared" si="251"/>
        <v>4.2904537637730957</v>
      </c>
      <c r="BF412" s="175">
        <f t="shared" si="246"/>
        <v>4.3794344175146831</v>
      </c>
    </row>
    <row r="413" spans="1:58" ht="11.25" customHeight="1" x14ac:dyDescent="0.25">
      <c r="A413" s="28" t="s">
        <v>3533</v>
      </c>
      <c r="B413" s="16" t="s">
        <v>3529</v>
      </c>
      <c r="C413" s="414">
        <v>3.55</v>
      </c>
      <c r="D413" s="414">
        <v>3.25</v>
      </c>
      <c r="E413" s="414">
        <v>2.95</v>
      </c>
      <c r="F413" s="414">
        <v>2.1</v>
      </c>
      <c r="G413" s="414">
        <v>1.4</v>
      </c>
      <c r="H413" s="414">
        <v>1.3</v>
      </c>
      <c r="I413" s="351">
        <v>1.1000000000000001</v>
      </c>
      <c r="J413" s="356">
        <v>0.9</v>
      </c>
      <c r="K413" s="365">
        <v>0.7</v>
      </c>
      <c r="L413" s="365">
        <v>0.55000000000000004</v>
      </c>
      <c r="M413" s="365">
        <v>0.35</v>
      </c>
      <c r="N413" s="679">
        <v>0.2</v>
      </c>
      <c r="O413" s="679"/>
      <c r="P413" s="679">
        <v>0.2</v>
      </c>
      <c r="Q413" s="387">
        <v>0.2</v>
      </c>
      <c r="R413" s="679"/>
      <c r="S413" s="786">
        <v>0.2</v>
      </c>
      <c r="T413" s="786">
        <v>0.437</v>
      </c>
      <c r="U413" s="361">
        <v>1.08</v>
      </c>
      <c r="V413" s="361">
        <v>1.08</v>
      </c>
      <c r="W413" s="361">
        <v>1.08</v>
      </c>
      <c r="X413" s="361">
        <v>1.08</v>
      </c>
      <c r="Y413" s="361">
        <v>1</v>
      </c>
      <c r="Z413" s="361">
        <v>0.92</v>
      </c>
      <c r="AA413" s="361">
        <v>0.92</v>
      </c>
      <c r="AB413" s="361">
        <v>0.92</v>
      </c>
      <c r="AC413" s="361">
        <v>0.8</v>
      </c>
      <c r="AD413" s="361">
        <v>0.48</v>
      </c>
      <c r="AE413" s="417">
        <f t="shared" si="247"/>
        <v>28.747</v>
      </c>
      <c r="AF413" s="710">
        <f t="shared" si="224"/>
        <v>9.2307692307692193</v>
      </c>
      <c r="AG413" s="710">
        <f t="shared" si="225"/>
        <v>10.169491525423723</v>
      </c>
      <c r="AH413" s="710">
        <f t="shared" si="226"/>
        <v>40.476190476190489</v>
      </c>
      <c r="AI413" s="710">
        <f t="shared" si="227"/>
        <v>50.000000000000021</v>
      </c>
      <c r="AJ413" s="710">
        <f t="shared" si="228"/>
        <v>7.6923076923076872</v>
      </c>
      <c r="AK413" s="710">
        <f t="shared" si="229"/>
        <v>18.181818181818166</v>
      </c>
      <c r="AL413" s="710">
        <f t="shared" si="230"/>
        <v>22.222222222222232</v>
      </c>
      <c r="AM413" s="710">
        <f t="shared" si="231"/>
        <v>28.57142857142858</v>
      </c>
      <c r="AN413" s="710">
        <f t="shared" si="232"/>
        <v>27.272727272727249</v>
      </c>
      <c r="AO413" s="710">
        <f t="shared" si="234"/>
        <v>57.14285714285716</v>
      </c>
      <c r="AP413" s="710">
        <f t="shared" si="233"/>
        <v>74.999999999999972</v>
      </c>
      <c r="AQ413" s="710">
        <f t="shared" si="248"/>
        <v>0</v>
      </c>
      <c r="AR413" s="710">
        <f t="shared" si="249"/>
        <v>0</v>
      </c>
      <c r="AS413" s="710">
        <f t="shared" si="250"/>
        <v>0</v>
      </c>
      <c r="AT413" s="710">
        <f t="shared" si="253"/>
        <v>-54.233409610983976</v>
      </c>
      <c r="AU413" s="710">
        <f t="shared" si="254"/>
        <v>-59.537037037037031</v>
      </c>
      <c r="AV413" s="710">
        <f t="shared" si="255"/>
        <v>0</v>
      </c>
      <c r="AW413" s="710">
        <f t="shared" si="256"/>
        <v>0</v>
      </c>
      <c r="AX413" s="710">
        <f t="shared" si="257"/>
        <v>0</v>
      </c>
      <c r="AY413" s="710">
        <f t="shared" si="258"/>
        <v>8.0000000000000071</v>
      </c>
      <c r="AZ413" s="710">
        <f t="shared" si="259"/>
        <v>8.6956521739130377</v>
      </c>
      <c r="BA413" s="710">
        <f t="shared" si="260"/>
        <v>0</v>
      </c>
      <c r="BB413" s="710">
        <f t="shared" si="261"/>
        <v>0</v>
      </c>
      <c r="BC413" s="710">
        <f t="shared" si="262"/>
        <v>14.999999999999991</v>
      </c>
      <c r="BD413" s="710">
        <f t="shared" si="235"/>
        <v>66.666666666666671</v>
      </c>
      <c r="BE413" s="710">
        <f t="shared" si="251"/>
        <v>13.222067380332129</v>
      </c>
      <c r="BF413" s="175">
        <f t="shared" si="246"/>
        <v>30.676648891790787</v>
      </c>
    </row>
    <row r="414" spans="1:58" ht="11.25" customHeight="1" x14ac:dyDescent="0.25">
      <c r="A414" s="17" t="s">
        <v>286</v>
      </c>
      <c r="B414" s="34" t="s">
        <v>287</v>
      </c>
      <c r="C414" s="414">
        <v>2</v>
      </c>
      <c r="D414" s="414">
        <v>1.87</v>
      </c>
      <c r="E414" s="414">
        <v>1.82</v>
      </c>
      <c r="F414" s="414">
        <v>1.75</v>
      </c>
      <c r="G414" s="414">
        <v>1.71</v>
      </c>
      <c r="H414" s="414">
        <v>1.64</v>
      </c>
      <c r="I414" s="351">
        <v>1.49</v>
      </c>
      <c r="J414" s="351">
        <v>1.38</v>
      </c>
      <c r="K414" s="414">
        <v>1.31</v>
      </c>
      <c r="L414" s="414">
        <v>1.27</v>
      </c>
      <c r="M414" s="414">
        <v>1.23</v>
      </c>
      <c r="N414" s="414">
        <v>1.18</v>
      </c>
      <c r="O414" s="604"/>
      <c r="P414" s="414">
        <v>1.1000000000000001</v>
      </c>
      <c r="Q414" s="350">
        <v>1.03</v>
      </c>
      <c r="R414" s="604"/>
      <c r="S414" s="357">
        <v>0.99</v>
      </c>
      <c r="T414" s="415">
        <v>0.96</v>
      </c>
      <c r="U414" s="420">
        <v>0.94</v>
      </c>
      <c r="V414" s="420">
        <v>0.84</v>
      </c>
      <c r="W414" s="420">
        <v>0.68</v>
      </c>
      <c r="X414" s="420">
        <v>0.52</v>
      </c>
      <c r="Y414" s="420">
        <v>0.37</v>
      </c>
      <c r="Z414" s="420">
        <v>0.25668000000000002</v>
      </c>
      <c r="AA414" s="420">
        <v>0.21668000000000001</v>
      </c>
      <c r="AB414" s="420">
        <v>0.18001000000000003</v>
      </c>
      <c r="AC414" s="420">
        <v>0.15778</v>
      </c>
      <c r="AD414" s="420">
        <v>0.15112</v>
      </c>
      <c r="AE414" s="417">
        <f t="shared" si="247"/>
        <v>27.042270000000002</v>
      </c>
      <c r="AF414" s="710">
        <f t="shared" si="224"/>
        <v>6.9518716577539941</v>
      </c>
      <c r="AG414" s="710">
        <f t="shared" si="225"/>
        <v>2.7472527472527597</v>
      </c>
      <c r="AH414" s="710">
        <f t="shared" si="226"/>
        <v>4.0000000000000036</v>
      </c>
      <c r="AI414" s="710">
        <f t="shared" si="227"/>
        <v>2.3391812865497075</v>
      </c>
      <c r="AJ414" s="710">
        <f t="shared" si="228"/>
        <v>4.2682926829268331</v>
      </c>
      <c r="AK414" s="710">
        <f t="shared" si="229"/>
        <v>10.067114093959727</v>
      </c>
      <c r="AL414" s="710">
        <f t="shared" si="230"/>
        <v>7.9710144927536364</v>
      </c>
      <c r="AM414" s="710">
        <f t="shared" si="231"/>
        <v>5.3435114503816772</v>
      </c>
      <c r="AN414" s="710">
        <f t="shared" si="232"/>
        <v>3.1496062992125928</v>
      </c>
      <c r="AO414" s="710">
        <f t="shared" si="234"/>
        <v>3.2520325203251987</v>
      </c>
      <c r="AP414" s="710">
        <f t="shared" si="233"/>
        <v>4.2372881355932313</v>
      </c>
      <c r="AQ414" s="710">
        <f t="shared" si="248"/>
        <v>7.2727272727272529</v>
      </c>
      <c r="AR414" s="710">
        <f t="shared" si="249"/>
        <v>6.7961165048543659</v>
      </c>
      <c r="AS414" s="710">
        <f t="shared" si="250"/>
        <v>4.0404040404040442</v>
      </c>
      <c r="AT414" s="710">
        <f t="shared" si="253"/>
        <v>3.125</v>
      </c>
      <c r="AU414" s="710">
        <f t="shared" si="254"/>
        <v>2.1276595744680771</v>
      </c>
      <c r="AV414" s="710">
        <f t="shared" si="255"/>
        <v>11.904761904761907</v>
      </c>
      <c r="AW414" s="710">
        <f t="shared" si="256"/>
        <v>23.529411764705866</v>
      </c>
      <c r="AX414" s="710">
        <f t="shared" si="257"/>
        <v>30.76923076923077</v>
      </c>
      <c r="AY414" s="710">
        <f t="shared" si="258"/>
        <v>40.540540540540547</v>
      </c>
      <c r="AZ414" s="710">
        <f t="shared" si="259"/>
        <v>44.148355929562079</v>
      </c>
      <c r="BA414" s="710">
        <f t="shared" si="260"/>
        <v>18.460402436773116</v>
      </c>
      <c r="BB414" s="710">
        <f t="shared" si="261"/>
        <v>20.371090494972478</v>
      </c>
      <c r="BC414" s="710">
        <f t="shared" si="262"/>
        <v>14.089238179743969</v>
      </c>
      <c r="BD414" s="710">
        <f t="shared" si="235"/>
        <v>4.4070937003705568</v>
      </c>
      <c r="BE414" s="710">
        <f t="shared" si="251"/>
        <v>11.436367939192978</v>
      </c>
      <c r="BF414" s="175">
        <f t="shared" si="246"/>
        <v>11.895026116407816</v>
      </c>
    </row>
    <row r="415" spans="1:58" ht="11.25" customHeight="1" x14ac:dyDescent="0.25">
      <c r="A415" s="391" t="s">
        <v>3843</v>
      </c>
      <c r="B415" s="34" t="s">
        <v>3838</v>
      </c>
      <c r="C415" s="414">
        <v>1.24</v>
      </c>
      <c r="D415" s="414">
        <v>1.2</v>
      </c>
      <c r="E415" s="414">
        <v>1.1599999999999999</v>
      </c>
      <c r="F415" s="414">
        <v>1.1200000000000001</v>
      </c>
      <c r="G415" s="414">
        <v>1.07</v>
      </c>
      <c r="H415" s="414">
        <v>0.97</v>
      </c>
      <c r="I415" s="351">
        <v>0.88</v>
      </c>
      <c r="J415" s="419">
        <v>0.8</v>
      </c>
      <c r="K415" s="414">
        <v>0.36</v>
      </c>
      <c r="L415" s="380">
        <v>0</v>
      </c>
      <c r="M415" s="352">
        <v>0</v>
      </c>
      <c r="N415" s="380">
        <v>0</v>
      </c>
      <c r="O415" s="351"/>
      <c r="P415" s="380">
        <v>0</v>
      </c>
      <c r="Q415" s="383">
        <v>0</v>
      </c>
      <c r="R415" s="367"/>
      <c r="S415" s="672">
        <v>0</v>
      </c>
      <c r="T415" s="672">
        <v>0</v>
      </c>
      <c r="U415" s="416">
        <v>0</v>
      </c>
      <c r="V415" s="416">
        <v>0</v>
      </c>
      <c r="W415" s="416">
        <v>0</v>
      </c>
      <c r="X415" s="381">
        <v>0</v>
      </c>
      <c r="Y415" s="381">
        <v>0</v>
      </c>
      <c r="Z415" s="416">
        <v>0</v>
      </c>
      <c r="AA415" s="381">
        <v>0</v>
      </c>
      <c r="AB415" s="381">
        <v>0</v>
      </c>
      <c r="AC415" s="416">
        <v>0</v>
      </c>
      <c r="AD415" s="416">
        <v>0</v>
      </c>
      <c r="AE415" s="417">
        <f t="shared" si="247"/>
        <v>8.7999999999999989</v>
      </c>
      <c r="AF415" s="710">
        <f t="shared" si="224"/>
        <v>3.3333333333333437</v>
      </c>
      <c r="AG415" s="710">
        <f t="shared" si="225"/>
        <v>3.4482758620689724</v>
      </c>
      <c r="AH415" s="710">
        <f t="shared" si="226"/>
        <v>3.5714285714285587</v>
      </c>
      <c r="AI415" s="710">
        <f t="shared" si="227"/>
        <v>4.6728971962616939</v>
      </c>
      <c r="AJ415" s="710">
        <f t="shared" si="228"/>
        <v>10.309278350515472</v>
      </c>
      <c r="AK415" s="710">
        <f t="shared" si="229"/>
        <v>10.22727272727273</v>
      </c>
      <c r="AL415" s="710">
        <f t="shared" si="230"/>
        <v>9.9999999999999858</v>
      </c>
      <c r="AM415" s="710">
        <f t="shared" si="231"/>
        <v>122.22222222222223</v>
      </c>
      <c r="AN415" s="710" t="str">
        <f t="shared" si="232"/>
        <v>n/a</v>
      </c>
      <c r="AO415" s="710" t="str">
        <f t="shared" si="234"/>
        <v>n/a</v>
      </c>
      <c r="AP415" s="710" t="str">
        <f t="shared" si="233"/>
        <v>n/a</v>
      </c>
      <c r="AQ415" s="710" t="str">
        <f t="shared" si="248"/>
        <v>n/a</v>
      </c>
      <c r="AR415" s="710" t="str">
        <f t="shared" si="249"/>
        <v>n/a</v>
      </c>
      <c r="AS415" s="710" t="str">
        <f t="shared" si="250"/>
        <v>n/a</v>
      </c>
      <c r="AT415" s="710" t="str">
        <f t="shared" si="253"/>
        <v>n/a</v>
      </c>
      <c r="AU415" s="710" t="str">
        <f t="shared" si="254"/>
        <v>n/a</v>
      </c>
      <c r="AV415" s="710" t="str">
        <f t="shared" si="255"/>
        <v>n/a</v>
      </c>
      <c r="AW415" s="710" t="str">
        <f t="shared" si="256"/>
        <v>n/a</v>
      </c>
      <c r="AX415" s="710" t="str">
        <f t="shared" si="257"/>
        <v>n/a</v>
      </c>
      <c r="AY415" s="710" t="str">
        <f t="shared" si="258"/>
        <v>n/a</v>
      </c>
      <c r="AZ415" s="710" t="str">
        <f t="shared" si="259"/>
        <v>n/a</v>
      </c>
      <c r="BA415" s="710" t="str">
        <f t="shared" si="260"/>
        <v>n/a</v>
      </c>
      <c r="BB415" s="710" t="str">
        <f t="shared" si="261"/>
        <v>n/a</v>
      </c>
      <c r="BC415" s="710" t="str">
        <f t="shared" si="262"/>
        <v>n/a</v>
      </c>
      <c r="BD415" s="710" t="str">
        <f t="shared" si="235"/>
        <v>n/a</v>
      </c>
      <c r="BE415" s="710">
        <f t="shared" si="251"/>
        <v>20.973088532887871</v>
      </c>
      <c r="BF415" s="175">
        <f t="shared" si="246"/>
        <v>41.036184693507408</v>
      </c>
    </row>
    <row r="416" spans="1:58" ht="11.25" customHeight="1" x14ac:dyDescent="0.25">
      <c r="A416" s="17" t="s">
        <v>3546</v>
      </c>
      <c r="B416" s="34" t="s">
        <v>3544</v>
      </c>
      <c r="C416" s="414">
        <v>6.4</v>
      </c>
      <c r="D416" s="414">
        <v>5.52</v>
      </c>
      <c r="E416" s="414">
        <v>4.58</v>
      </c>
      <c r="F416" s="414">
        <v>3.64</v>
      </c>
      <c r="G416" s="414">
        <v>2.92</v>
      </c>
      <c r="H416" s="414">
        <v>2.52</v>
      </c>
      <c r="I416" s="351">
        <v>1.92</v>
      </c>
      <c r="J416" s="419">
        <v>1.32</v>
      </c>
      <c r="K416" s="351">
        <v>1</v>
      </c>
      <c r="L416" s="351">
        <v>0.8</v>
      </c>
      <c r="M416" s="351">
        <v>0.18</v>
      </c>
      <c r="N416" s="414">
        <v>0</v>
      </c>
      <c r="O416" s="351"/>
      <c r="P416" s="414">
        <v>0</v>
      </c>
      <c r="Q416" s="350">
        <v>0</v>
      </c>
      <c r="R416" s="351"/>
      <c r="S416" s="373">
        <v>0</v>
      </c>
      <c r="T416" s="373">
        <v>0</v>
      </c>
      <c r="U416" s="372">
        <v>0</v>
      </c>
      <c r="V416" s="372">
        <v>0</v>
      </c>
      <c r="W416" s="372">
        <v>0</v>
      </c>
      <c r="X416" s="372">
        <v>0</v>
      </c>
      <c r="Y416" s="372">
        <v>0</v>
      </c>
      <c r="Z416" s="372">
        <v>0</v>
      </c>
      <c r="AA416" s="372">
        <v>0</v>
      </c>
      <c r="AB416" s="372">
        <v>0</v>
      </c>
      <c r="AC416" s="372">
        <v>0</v>
      </c>
      <c r="AD416" s="372">
        <v>0</v>
      </c>
      <c r="AE416" s="417">
        <f t="shared" si="247"/>
        <v>30.8</v>
      </c>
      <c r="AF416" s="710">
        <f t="shared" si="224"/>
        <v>15.942028985507273</v>
      </c>
      <c r="AG416" s="710">
        <f t="shared" si="225"/>
        <v>20.5240174672489</v>
      </c>
      <c r="AH416" s="710">
        <f t="shared" si="226"/>
        <v>25.824175824175821</v>
      </c>
      <c r="AI416" s="710">
        <f t="shared" si="227"/>
        <v>24.657534246575352</v>
      </c>
      <c r="AJ416" s="710">
        <f t="shared" si="228"/>
        <v>15.873015873015861</v>
      </c>
      <c r="AK416" s="710">
        <f t="shared" si="229"/>
        <v>31.25</v>
      </c>
      <c r="AL416" s="710">
        <f t="shared" si="230"/>
        <v>45.454545454545439</v>
      </c>
      <c r="AM416" s="710">
        <f t="shared" si="231"/>
        <v>32.000000000000007</v>
      </c>
      <c r="AN416" s="710">
        <f t="shared" si="232"/>
        <v>25</v>
      </c>
      <c r="AO416" s="710">
        <f t="shared" si="234"/>
        <v>344.44444444444446</v>
      </c>
      <c r="AP416" s="710" t="str">
        <f t="shared" si="233"/>
        <v>n/a</v>
      </c>
      <c r="AQ416" s="710" t="str">
        <f t="shared" si="248"/>
        <v>n/a</v>
      </c>
      <c r="AR416" s="710" t="str">
        <f t="shared" si="249"/>
        <v>n/a</v>
      </c>
      <c r="AS416" s="710" t="str">
        <f t="shared" si="250"/>
        <v>n/a</v>
      </c>
      <c r="AT416" s="710" t="str">
        <f t="shared" si="253"/>
        <v>n/a</v>
      </c>
      <c r="AU416" s="710" t="str">
        <f t="shared" si="254"/>
        <v>n/a</v>
      </c>
      <c r="AV416" s="710" t="str">
        <f t="shared" si="255"/>
        <v>n/a</v>
      </c>
      <c r="AW416" s="710" t="str">
        <f t="shared" si="256"/>
        <v>n/a</v>
      </c>
      <c r="AX416" s="710" t="str">
        <f t="shared" si="257"/>
        <v>n/a</v>
      </c>
      <c r="AY416" s="710" t="str">
        <f t="shared" si="258"/>
        <v>n/a</v>
      </c>
      <c r="AZ416" s="710" t="str">
        <f t="shared" si="259"/>
        <v>n/a</v>
      </c>
      <c r="BA416" s="710" t="str">
        <f t="shared" si="260"/>
        <v>n/a</v>
      </c>
      <c r="BB416" s="710" t="str">
        <f t="shared" si="261"/>
        <v>n/a</v>
      </c>
      <c r="BC416" s="710" t="str">
        <f t="shared" si="262"/>
        <v>n/a</v>
      </c>
      <c r="BD416" s="710" t="str">
        <f t="shared" si="235"/>
        <v>n/a</v>
      </c>
      <c r="BE416" s="710">
        <f t="shared" si="251"/>
        <v>58.096976229551309</v>
      </c>
      <c r="BF416" s="175">
        <f t="shared" si="246"/>
        <v>100.98585451391227</v>
      </c>
    </row>
    <row r="417" spans="1:58" ht="11.25" customHeight="1" x14ac:dyDescent="0.25">
      <c r="A417" s="17" t="s">
        <v>284</v>
      </c>
      <c r="B417" s="34" t="s">
        <v>285</v>
      </c>
      <c r="C417" s="414">
        <v>1.3149999999999999</v>
      </c>
      <c r="D417" s="414">
        <v>1.2625</v>
      </c>
      <c r="E417" s="414">
        <v>1.1825000000000001</v>
      </c>
      <c r="F417" s="414">
        <v>1.1074999999999999</v>
      </c>
      <c r="G417" s="414">
        <v>1.04125</v>
      </c>
      <c r="H417" s="414">
        <v>0.97619999999999996</v>
      </c>
      <c r="I417" s="351">
        <v>0.91125</v>
      </c>
      <c r="J417" s="419">
        <v>0.85750000000000004</v>
      </c>
      <c r="K417" s="414">
        <v>0.8075</v>
      </c>
      <c r="L417" s="414">
        <v>0.77625</v>
      </c>
      <c r="M417" s="414">
        <v>0.76249999999999996</v>
      </c>
      <c r="N417" s="414">
        <v>0.75249999999999995</v>
      </c>
      <c r="O417" s="604"/>
      <c r="P417" s="414">
        <v>0.74250000000000005</v>
      </c>
      <c r="Q417" s="350">
        <v>0.73250000000000004</v>
      </c>
      <c r="R417" s="604"/>
      <c r="S417" s="357">
        <v>0.72250000000000003</v>
      </c>
      <c r="T417" s="357">
        <v>0.71250000000000002</v>
      </c>
      <c r="U417" s="420">
        <v>0.70250000000000001</v>
      </c>
      <c r="V417" s="420">
        <v>0.6925</v>
      </c>
      <c r="W417" s="420">
        <v>0.6825</v>
      </c>
      <c r="X417" s="420">
        <v>0.67249999999999999</v>
      </c>
      <c r="Y417" s="420">
        <v>0.66249999999999998</v>
      </c>
      <c r="Z417" s="420">
        <v>0.64875000000000005</v>
      </c>
      <c r="AA417" s="420">
        <v>0.63375000000000004</v>
      </c>
      <c r="AB417" s="420">
        <v>0.62250000000000005</v>
      </c>
      <c r="AC417" s="420">
        <v>0.61250000000000004</v>
      </c>
      <c r="AD417" s="420">
        <v>0.59499999999999997</v>
      </c>
      <c r="AE417" s="417">
        <f t="shared" si="247"/>
        <v>21.187449999999998</v>
      </c>
      <c r="AF417" s="710">
        <f t="shared" si="224"/>
        <v>4.1584158415841621</v>
      </c>
      <c r="AG417" s="710">
        <f t="shared" si="225"/>
        <v>6.7653276955602415</v>
      </c>
      <c r="AH417" s="710">
        <f t="shared" si="226"/>
        <v>6.7720090293453827</v>
      </c>
      <c r="AI417" s="710">
        <f t="shared" si="227"/>
        <v>6.362545018007193</v>
      </c>
      <c r="AJ417" s="710">
        <f t="shared" si="228"/>
        <v>6.6635935259168333</v>
      </c>
      <c r="AK417" s="710">
        <f t="shared" si="229"/>
        <v>7.1275720164609035</v>
      </c>
      <c r="AL417" s="710">
        <f t="shared" si="230"/>
        <v>6.2682215743440128</v>
      </c>
      <c r="AM417" s="710">
        <f t="shared" si="231"/>
        <v>6.1919504643962897</v>
      </c>
      <c r="AN417" s="710">
        <f t="shared" si="232"/>
        <v>4.0257648953301084</v>
      </c>
      <c r="AO417" s="710">
        <f t="shared" si="234"/>
        <v>1.8032786885245899</v>
      </c>
      <c r="AP417" s="710">
        <f t="shared" si="233"/>
        <v>1.3289036544850585</v>
      </c>
      <c r="AQ417" s="710">
        <f t="shared" si="248"/>
        <v>1.3468013468013407</v>
      </c>
      <c r="AR417" s="710">
        <f t="shared" si="249"/>
        <v>1.3651877133105783</v>
      </c>
      <c r="AS417" s="710">
        <f t="shared" si="250"/>
        <v>1.384083044982698</v>
      </c>
      <c r="AT417" s="710">
        <f t="shared" si="253"/>
        <v>1.4035087719298289</v>
      </c>
      <c r="AU417" s="710">
        <f t="shared" si="254"/>
        <v>1.4234875444839812</v>
      </c>
      <c r="AV417" s="710">
        <f t="shared" si="255"/>
        <v>1.4440433212996373</v>
      </c>
      <c r="AW417" s="710">
        <f t="shared" si="256"/>
        <v>1.46520146520146</v>
      </c>
      <c r="AX417" s="710">
        <f t="shared" si="257"/>
        <v>1.4869888475836479</v>
      </c>
      <c r="AY417" s="710">
        <f t="shared" si="258"/>
        <v>1.5094339622641506</v>
      </c>
      <c r="AZ417" s="710">
        <f t="shared" si="259"/>
        <v>2.1194605009633882</v>
      </c>
      <c r="BA417" s="710">
        <f t="shared" si="260"/>
        <v>2.3668639053254559</v>
      </c>
      <c r="BB417" s="710">
        <f t="shared" si="261"/>
        <v>1.8072289156626509</v>
      </c>
      <c r="BC417" s="710">
        <f t="shared" si="262"/>
        <v>1.6326530612244872</v>
      </c>
      <c r="BD417" s="710">
        <f t="shared" si="235"/>
        <v>2.941176470588247</v>
      </c>
      <c r="BE417" s="710">
        <f t="shared" si="251"/>
        <v>3.2465480510230527</v>
      </c>
      <c r="BF417" s="175">
        <f t="shared" si="246"/>
        <v>2.2633941061087159</v>
      </c>
    </row>
    <row r="418" spans="1:58" ht="11.25" customHeight="1" x14ac:dyDescent="0.25">
      <c r="A418" s="57" t="s">
        <v>647</v>
      </c>
      <c r="B418" s="16" t="s">
        <v>648</v>
      </c>
      <c r="C418" s="414">
        <v>3.08</v>
      </c>
      <c r="D418" s="414">
        <v>2.79</v>
      </c>
      <c r="E418" s="414">
        <v>2.54</v>
      </c>
      <c r="F418" s="414">
        <v>2.2999999999999998</v>
      </c>
      <c r="G418" s="414">
        <v>2.09</v>
      </c>
      <c r="H418" s="414">
        <v>1.89</v>
      </c>
      <c r="I418" s="351">
        <v>1.72</v>
      </c>
      <c r="J418" s="356">
        <v>1.5899999999999999</v>
      </c>
      <c r="K418" s="359">
        <v>1.47</v>
      </c>
      <c r="L418" s="359">
        <v>1.29</v>
      </c>
      <c r="M418" s="359">
        <v>1.1499999999999999</v>
      </c>
      <c r="N418" s="359">
        <v>0.97</v>
      </c>
      <c r="O418" s="654"/>
      <c r="P418" s="359">
        <v>0.83</v>
      </c>
      <c r="Q418" s="355">
        <v>0.68</v>
      </c>
      <c r="R418" s="654"/>
      <c r="S418" s="369">
        <v>0.55000000000000004</v>
      </c>
      <c r="T418" s="377">
        <v>0.52</v>
      </c>
      <c r="U418" s="361">
        <v>0.46</v>
      </c>
      <c r="V418" s="361">
        <v>0.41</v>
      </c>
      <c r="W418" s="361">
        <v>0.37</v>
      </c>
      <c r="X418" s="361">
        <v>0.32</v>
      </c>
      <c r="Y418" s="362">
        <v>0.16</v>
      </c>
      <c r="Z418" s="361">
        <v>0.24</v>
      </c>
      <c r="AA418" s="362">
        <v>0</v>
      </c>
      <c r="AB418" s="362">
        <v>0</v>
      </c>
      <c r="AC418" s="362">
        <v>0</v>
      </c>
      <c r="AD418" s="362">
        <v>0</v>
      </c>
      <c r="AE418" s="417">
        <f t="shared" si="247"/>
        <v>27.419999999999995</v>
      </c>
      <c r="AF418" s="710">
        <f t="shared" si="224"/>
        <v>10.394265232974909</v>
      </c>
      <c r="AG418" s="710">
        <f t="shared" si="225"/>
        <v>9.8425196850393739</v>
      </c>
      <c r="AH418" s="710">
        <f t="shared" si="226"/>
        <v>10.434782608695659</v>
      </c>
      <c r="AI418" s="710">
        <f t="shared" si="227"/>
        <v>10.047846889952151</v>
      </c>
      <c r="AJ418" s="710">
        <f t="shared" si="228"/>
        <v>10.582010582010582</v>
      </c>
      <c r="AK418" s="710">
        <f t="shared" si="229"/>
        <v>9.8837209302325526</v>
      </c>
      <c r="AL418" s="710">
        <f t="shared" si="230"/>
        <v>8.1761006289308149</v>
      </c>
      <c r="AM418" s="710">
        <f t="shared" si="231"/>
        <v>8.1632653061224367</v>
      </c>
      <c r="AN418" s="710">
        <f t="shared" si="232"/>
        <v>13.953488372093027</v>
      </c>
      <c r="AO418" s="710">
        <f t="shared" si="234"/>
        <v>12.173913043478279</v>
      </c>
      <c r="AP418" s="710">
        <f t="shared" si="233"/>
        <v>18.556701030927837</v>
      </c>
      <c r="AQ418" s="710">
        <f t="shared" si="248"/>
        <v>16.867469879518083</v>
      </c>
      <c r="AR418" s="710">
        <f t="shared" si="249"/>
        <v>22.058823529411754</v>
      </c>
      <c r="AS418" s="710">
        <f t="shared" si="250"/>
        <v>23.636363636363633</v>
      </c>
      <c r="AT418" s="710">
        <f t="shared" si="253"/>
        <v>5.7692307692307709</v>
      </c>
      <c r="AU418" s="710">
        <f t="shared" si="254"/>
        <v>13.043478260869556</v>
      </c>
      <c r="AV418" s="710">
        <f t="shared" si="255"/>
        <v>12.195121951219523</v>
      </c>
      <c r="AW418" s="710">
        <f t="shared" si="256"/>
        <v>10.810810810810811</v>
      </c>
      <c r="AX418" s="710">
        <f t="shared" si="257"/>
        <v>15.625</v>
      </c>
      <c r="AY418" s="710">
        <f t="shared" si="258"/>
        <v>100</v>
      </c>
      <c r="AZ418" s="710">
        <f t="shared" si="259"/>
        <v>-33.333333333333329</v>
      </c>
      <c r="BA418" s="710" t="str">
        <f t="shared" si="260"/>
        <v>n/a</v>
      </c>
      <c r="BB418" s="710" t="str">
        <f t="shared" si="261"/>
        <v>n/a</v>
      </c>
      <c r="BC418" s="710" t="str">
        <f t="shared" si="262"/>
        <v>n/a</v>
      </c>
      <c r="BD418" s="710" t="str">
        <f t="shared" si="235"/>
        <v>n/a</v>
      </c>
      <c r="BE418" s="710">
        <f t="shared" si="251"/>
        <v>14.70864665783564</v>
      </c>
      <c r="BF418" s="175">
        <f t="shared" si="246"/>
        <v>22.423183357212238</v>
      </c>
    </row>
    <row r="419" spans="1:58" ht="11.25" customHeight="1" x14ac:dyDescent="0.25">
      <c r="A419" s="73" t="s">
        <v>1382</v>
      </c>
      <c r="B419" s="34" t="s">
        <v>1383</v>
      </c>
      <c r="C419" s="414">
        <v>3.92</v>
      </c>
      <c r="D419" s="414">
        <v>3.52</v>
      </c>
      <c r="E419" s="414">
        <v>3.16</v>
      </c>
      <c r="F419" s="414">
        <v>2.84</v>
      </c>
      <c r="G419" s="414">
        <v>2.56</v>
      </c>
      <c r="H419" s="414">
        <v>2.35</v>
      </c>
      <c r="I419" s="351">
        <v>2.08</v>
      </c>
      <c r="J419" s="351">
        <v>1.88</v>
      </c>
      <c r="K419" s="414">
        <v>1.64</v>
      </c>
      <c r="L419" s="414">
        <v>1.36</v>
      </c>
      <c r="M419" s="414">
        <v>1.27</v>
      </c>
      <c r="N419" s="414">
        <v>1.0900000000000001</v>
      </c>
      <c r="O419" s="604"/>
      <c r="P419" s="414">
        <v>0.92</v>
      </c>
      <c r="Q419" s="350">
        <v>0.22</v>
      </c>
      <c r="R419" s="604"/>
      <c r="S419" s="415">
        <v>0</v>
      </c>
      <c r="T419" s="415">
        <v>0.20213</v>
      </c>
      <c r="U419" s="416">
        <v>0.80852000000000002</v>
      </c>
      <c r="V419" s="420">
        <v>0.80852000000000002</v>
      </c>
      <c r="W419" s="420">
        <v>0.72765999999999997</v>
      </c>
      <c r="X419" s="420">
        <v>0.64680000000000004</v>
      </c>
      <c r="Y419" s="416">
        <v>0.57887999999999995</v>
      </c>
      <c r="Z419" s="416">
        <v>0.57887999999999995</v>
      </c>
      <c r="AA419" s="416">
        <v>0.57887999999999995</v>
      </c>
      <c r="AB419" s="416">
        <v>0.57887999999999995</v>
      </c>
      <c r="AC419" s="416">
        <v>0.57887999999999995</v>
      </c>
      <c r="AD419" s="416">
        <v>0.57887999999999995</v>
      </c>
      <c r="AE419" s="417">
        <f t="shared" si="247"/>
        <v>35.47690999999999</v>
      </c>
      <c r="AF419" s="710">
        <f t="shared" si="224"/>
        <v>11.363636363636353</v>
      </c>
      <c r="AG419" s="710">
        <f t="shared" si="225"/>
        <v>11.392405063291132</v>
      </c>
      <c r="AH419" s="710">
        <f t="shared" si="226"/>
        <v>11.267605633802823</v>
      </c>
      <c r="AI419" s="710">
        <f t="shared" si="227"/>
        <v>10.9375</v>
      </c>
      <c r="AJ419" s="710">
        <f t="shared" si="228"/>
        <v>8.9361702127659584</v>
      </c>
      <c r="AK419" s="710">
        <f t="shared" si="229"/>
        <v>12.98076923076923</v>
      </c>
      <c r="AL419" s="710">
        <f t="shared" si="230"/>
        <v>10.638297872340431</v>
      </c>
      <c r="AM419" s="710">
        <f t="shared" si="231"/>
        <v>14.634146341463406</v>
      </c>
      <c r="AN419" s="710">
        <f t="shared" si="232"/>
        <v>20.588235294117641</v>
      </c>
      <c r="AO419" s="710">
        <f t="shared" si="234"/>
        <v>7.0866141732283561</v>
      </c>
      <c r="AP419" s="710">
        <f t="shared" si="233"/>
        <v>16.5137614678899</v>
      </c>
      <c r="AQ419" s="710">
        <f t="shared" si="248"/>
        <v>18.478260869565212</v>
      </c>
      <c r="AR419" s="710">
        <f t="shared" si="249"/>
        <v>318.18181818181819</v>
      </c>
      <c r="AS419" s="710" t="str">
        <f t="shared" si="250"/>
        <v>n/a</v>
      </c>
      <c r="AT419" s="710">
        <f t="shared" si="253"/>
        <v>-100</v>
      </c>
      <c r="AU419" s="710">
        <f t="shared" si="254"/>
        <v>-75</v>
      </c>
      <c r="AV419" s="710">
        <f t="shared" si="255"/>
        <v>0</v>
      </c>
      <c r="AW419" s="710">
        <f t="shared" si="256"/>
        <v>11.112332682846393</v>
      </c>
      <c r="AX419" s="710">
        <f t="shared" si="257"/>
        <v>12.501546072974623</v>
      </c>
      <c r="AY419" s="710">
        <f t="shared" si="258"/>
        <v>11.733001658374809</v>
      </c>
      <c r="AZ419" s="710">
        <f t="shared" si="259"/>
        <v>0</v>
      </c>
      <c r="BA419" s="710">
        <f t="shared" si="260"/>
        <v>0</v>
      </c>
      <c r="BB419" s="710">
        <f t="shared" si="261"/>
        <v>0</v>
      </c>
      <c r="BC419" s="710">
        <f t="shared" si="262"/>
        <v>0</v>
      </c>
      <c r="BD419" s="710">
        <f t="shared" si="235"/>
        <v>0</v>
      </c>
      <c r="BE419" s="710">
        <f t="shared" si="251"/>
        <v>13.889420879953519</v>
      </c>
      <c r="BF419" s="175">
        <f t="shared" si="246"/>
        <v>70.65579797614275</v>
      </c>
    </row>
    <row r="420" spans="1:58" ht="11.25" customHeight="1" x14ac:dyDescent="0.25">
      <c r="A420" s="707" t="s">
        <v>4622</v>
      </c>
      <c r="B420" s="16" t="s">
        <v>2343</v>
      </c>
      <c r="C420" s="414">
        <v>5.35</v>
      </c>
      <c r="D420" s="414">
        <v>5.2</v>
      </c>
      <c r="E420" s="414">
        <v>4.8</v>
      </c>
      <c r="F420" s="414">
        <v>4.5</v>
      </c>
      <c r="G420" s="414">
        <v>4.4000000000000004</v>
      </c>
      <c r="H420" s="414">
        <v>4.0999999999999996</v>
      </c>
      <c r="I420" s="351">
        <v>3.55</v>
      </c>
      <c r="J420" s="774">
        <v>3</v>
      </c>
      <c r="K420" s="378">
        <v>2.8</v>
      </c>
      <c r="L420" s="378">
        <v>2.8</v>
      </c>
      <c r="M420" s="378">
        <v>2.8</v>
      </c>
      <c r="N420" s="378">
        <v>2.8</v>
      </c>
      <c r="O420" s="679"/>
      <c r="P420" s="378">
        <v>2.8</v>
      </c>
      <c r="Q420" s="692">
        <v>2.8</v>
      </c>
      <c r="R420" s="679"/>
      <c r="S420" s="713">
        <v>2.8</v>
      </c>
      <c r="T420" s="713">
        <v>2.8</v>
      </c>
      <c r="U420" s="361">
        <v>2.8</v>
      </c>
      <c r="V420" s="361">
        <v>2.6</v>
      </c>
      <c r="W420" s="361">
        <v>2.25</v>
      </c>
      <c r="X420" s="361">
        <v>1.75</v>
      </c>
      <c r="Y420" s="361">
        <v>1.6</v>
      </c>
      <c r="Z420" s="361">
        <v>1.2</v>
      </c>
      <c r="AA420" s="361">
        <v>1.05</v>
      </c>
      <c r="AB420" s="361">
        <v>1</v>
      </c>
      <c r="AC420" s="361">
        <v>0.625</v>
      </c>
      <c r="AD420" s="361">
        <v>0.44999999999999996</v>
      </c>
      <c r="AE420" s="417">
        <f t="shared" si="247"/>
        <v>72.624999999999986</v>
      </c>
      <c r="AF420" s="710">
        <f t="shared" si="224"/>
        <v>2.8846153846153744</v>
      </c>
      <c r="AG420" s="710">
        <f t="shared" si="225"/>
        <v>8.3333333333333481</v>
      </c>
      <c r="AH420" s="710">
        <f t="shared" si="226"/>
        <v>6.6666666666666652</v>
      </c>
      <c r="AI420" s="710">
        <f t="shared" si="227"/>
        <v>2.2727272727272707</v>
      </c>
      <c r="AJ420" s="710">
        <f t="shared" si="228"/>
        <v>7.317073170731736</v>
      </c>
      <c r="AK420" s="710">
        <f t="shared" si="229"/>
        <v>15.492957746478876</v>
      </c>
      <c r="AL420" s="710">
        <f t="shared" si="230"/>
        <v>18.333333333333336</v>
      </c>
      <c r="AM420" s="710">
        <f t="shared" si="231"/>
        <v>7.1428571428571397</v>
      </c>
      <c r="AN420" s="710">
        <f t="shared" si="232"/>
        <v>0</v>
      </c>
      <c r="AO420" s="710">
        <f t="shared" si="234"/>
        <v>0</v>
      </c>
      <c r="AP420" s="710">
        <f t="shared" si="233"/>
        <v>0</v>
      </c>
      <c r="AQ420" s="710">
        <f t="shared" si="248"/>
        <v>0</v>
      </c>
      <c r="AR420" s="710">
        <f t="shared" si="249"/>
        <v>0</v>
      </c>
      <c r="AS420" s="710">
        <f t="shared" si="250"/>
        <v>0</v>
      </c>
      <c r="AT420" s="710">
        <f t="shared" si="253"/>
        <v>0</v>
      </c>
      <c r="AU420" s="710">
        <f t="shared" si="254"/>
        <v>0</v>
      </c>
      <c r="AV420" s="710">
        <f t="shared" si="255"/>
        <v>7.6923076923076872</v>
      </c>
      <c r="AW420" s="710">
        <f t="shared" si="256"/>
        <v>15.555555555555568</v>
      </c>
      <c r="AX420" s="710">
        <f t="shared" si="257"/>
        <v>28.57142857142858</v>
      </c>
      <c r="AY420" s="710">
        <f t="shared" si="258"/>
        <v>9.375</v>
      </c>
      <c r="AZ420" s="710">
        <f t="shared" si="259"/>
        <v>33.33333333333335</v>
      </c>
      <c r="BA420" s="710">
        <f t="shared" si="260"/>
        <v>14.285714285714279</v>
      </c>
      <c r="BB420" s="710">
        <f t="shared" si="261"/>
        <v>5.0000000000000044</v>
      </c>
      <c r="BC420" s="710">
        <f t="shared" si="262"/>
        <v>60.000000000000007</v>
      </c>
      <c r="BD420" s="710">
        <f t="shared" si="235"/>
        <v>38.888888888888907</v>
      </c>
      <c r="BE420" s="710">
        <f t="shared" si="251"/>
        <v>11.245831695118884</v>
      </c>
      <c r="BF420" s="175">
        <f t="shared" si="246"/>
        <v>14.866436224830712</v>
      </c>
    </row>
    <row r="421" spans="1:58" ht="11.25" customHeight="1" x14ac:dyDescent="0.25">
      <c r="A421" s="391" t="s">
        <v>4907</v>
      </c>
      <c r="B421" s="34" t="s">
        <v>4906</v>
      </c>
      <c r="C421" s="414">
        <v>0.49</v>
      </c>
      <c r="D421" s="414">
        <v>0.43000000000000005</v>
      </c>
      <c r="E421" s="414">
        <v>0.36000000000000004</v>
      </c>
      <c r="F421" s="414">
        <v>0.28000000000000003</v>
      </c>
      <c r="G421" s="414">
        <v>0.24</v>
      </c>
      <c r="H421" s="414">
        <v>0.12</v>
      </c>
      <c r="I421" s="367">
        <v>0</v>
      </c>
      <c r="J421" s="367">
        <v>0</v>
      </c>
      <c r="K421" s="380">
        <v>0</v>
      </c>
      <c r="L421" s="380">
        <v>0</v>
      </c>
      <c r="M421" s="380">
        <v>0</v>
      </c>
      <c r="N421" s="380">
        <v>0</v>
      </c>
      <c r="O421" s="749"/>
      <c r="P421" s="380">
        <v>0</v>
      </c>
      <c r="Q421" s="383">
        <v>0</v>
      </c>
      <c r="R421" s="749"/>
      <c r="S421" s="672">
        <v>0</v>
      </c>
      <c r="T421" s="672">
        <v>0</v>
      </c>
      <c r="U421" s="416">
        <v>7.5000000000000011E-2</v>
      </c>
      <c r="V421" s="416">
        <v>0.77500000000000002</v>
      </c>
      <c r="W421" s="420">
        <v>1</v>
      </c>
      <c r="X421" s="420">
        <v>0.52499999999999991</v>
      </c>
      <c r="Y421" s="420">
        <v>0.22500000000000001</v>
      </c>
      <c r="Z421" s="420">
        <v>0.11249999999999999</v>
      </c>
      <c r="AA421" s="381">
        <v>0.1</v>
      </c>
      <c r="AB421" s="381">
        <v>0.1</v>
      </c>
      <c r="AC421" s="416">
        <v>0.1</v>
      </c>
      <c r="AD421" s="381">
        <v>0.1</v>
      </c>
      <c r="AE421" s="417">
        <f t="shared" si="247"/>
        <v>5.032499999999998</v>
      </c>
      <c r="AF421" s="710">
        <f t="shared" si="224"/>
        <v>13.953488372093004</v>
      </c>
      <c r="AG421" s="710">
        <f t="shared" si="225"/>
        <v>19.444444444444443</v>
      </c>
      <c r="AH421" s="710">
        <f t="shared" si="226"/>
        <v>28.57142857142858</v>
      </c>
      <c r="AI421" s="710">
        <f t="shared" si="227"/>
        <v>16.666666666666675</v>
      </c>
      <c r="AJ421" s="710">
        <f t="shared" si="228"/>
        <v>100</v>
      </c>
      <c r="AK421" s="710" t="str">
        <f t="shared" si="229"/>
        <v>n/a</v>
      </c>
      <c r="AL421" s="710" t="str">
        <f t="shared" si="230"/>
        <v>n/a</v>
      </c>
      <c r="AM421" s="710" t="str">
        <f t="shared" si="231"/>
        <v>n/a</v>
      </c>
      <c r="AN421" s="710" t="str">
        <f t="shared" si="232"/>
        <v>n/a</v>
      </c>
      <c r="AO421" s="710" t="str">
        <f t="shared" si="234"/>
        <v>n/a</v>
      </c>
      <c r="AP421" s="710" t="str">
        <f t="shared" si="233"/>
        <v>n/a</v>
      </c>
      <c r="AQ421" s="710" t="str">
        <f t="shared" si="248"/>
        <v>n/a</v>
      </c>
      <c r="AR421" s="710" t="str">
        <f t="shared" si="249"/>
        <v>n/a</v>
      </c>
      <c r="AS421" s="710" t="str">
        <f t="shared" si="250"/>
        <v>n/a</v>
      </c>
      <c r="AT421" s="710" t="str">
        <f t="shared" si="253"/>
        <v>n/a</v>
      </c>
      <c r="AU421" s="710">
        <f t="shared" si="254"/>
        <v>-100</v>
      </c>
      <c r="AV421" s="710">
        <f t="shared" si="255"/>
        <v>-90.322580645161281</v>
      </c>
      <c r="AW421" s="710">
        <f t="shared" si="256"/>
        <v>-22.499999999999996</v>
      </c>
      <c r="AX421" s="710">
        <f t="shared" si="257"/>
        <v>90.47619047619051</v>
      </c>
      <c r="AY421" s="710">
        <f t="shared" si="258"/>
        <v>133.33333333333331</v>
      </c>
      <c r="AZ421" s="710">
        <f t="shared" si="259"/>
        <v>100.00000000000004</v>
      </c>
      <c r="BA421" s="710">
        <f t="shared" si="260"/>
        <v>12.499999999999979</v>
      </c>
      <c r="BB421" s="710">
        <f t="shared" si="261"/>
        <v>0</v>
      </c>
      <c r="BC421" s="710">
        <f t="shared" si="262"/>
        <v>0</v>
      </c>
      <c r="BD421" s="710">
        <f t="shared" si="235"/>
        <v>0</v>
      </c>
      <c r="BE421" s="710">
        <f t="shared" si="251"/>
        <v>20.141531414599687</v>
      </c>
      <c r="BF421" s="175">
        <f t="shared" si="246"/>
        <v>65.664764766238989</v>
      </c>
    </row>
    <row r="422" spans="1:58" ht="11.25" customHeight="1" x14ac:dyDescent="0.25">
      <c r="A422" s="73" t="s">
        <v>1356</v>
      </c>
      <c r="B422" s="34" t="s">
        <v>1357</v>
      </c>
      <c r="C422" s="414">
        <v>0.53500000000000003</v>
      </c>
      <c r="D422" s="414">
        <v>0.51500000000000001</v>
      </c>
      <c r="E422" s="414">
        <v>0.495</v>
      </c>
      <c r="F422" s="414">
        <v>0.47499999999999998</v>
      </c>
      <c r="G422" s="414">
        <v>0.45500000000000002</v>
      </c>
      <c r="H422" s="414">
        <v>0.435</v>
      </c>
      <c r="I422" s="351">
        <v>0.41499999999999998</v>
      </c>
      <c r="J422" s="351">
        <v>0.39500000000000002</v>
      </c>
      <c r="K422" s="414">
        <v>0.375</v>
      </c>
      <c r="L422" s="414">
        <v>0.35499999999999998</v>
      </c>
      <c r="M422" s="414">
        <v>0.33500000000000002</v>
      </c>
      <c r="N422" s="414">
        <v>0.315</v>
      </c>
      <c r="O422" s="604"/>
      <c r="P422" s="414">
        <v>0.22500000000000001</v>
      </c>
      <c r="Q422" s="352">
        <v>0</v>
      </c>
      <c r="R422" s="604"/>
      <c r="S422" s="390">
        <v>0</v>
      </c>
      <c r="T422" s="416">
        <v>0</v>
      </c>
      <c r="U422" s="416">
        <v>0</v>
      </c>
      <c r="V422" s="416">
        <v>0</v>
      </c>
      <c r="W422" s="416">
        <v>0</v>
      </c>
      <c r="X422" s="420">
        <v>0</v>
      </c>
      <c r="Y422" s="416">
        <v>0</v>
      </c>
      <c r="Z422" s="416">
        <v>0</v>
      </c>
      <c r="AA422" s="416">
        <v>0</v>
      </c>
      <c r="AB422" s="416">
        <v>0.24</v>
      </c>
      <c r="AC422" s="416">
        <v>0.48</v>
      </c>
      <c r="AD422" s="416">
        <v>0.48</v>
      </c>
      <c r="AE422" s="417">
        <f t="shared" si="247"/>
        <v>6.5250000000000021</v>
      </c>
      <c r="AF422" s="710">
        <f t="shared" si="224"/>
        <v>3.8834951456310662</v>
      </c>
      <c r="AG422" s="710">
        <f t="shared" si="225"/>
        <v>4.0404040404040442</v>
      </c>
      <c r="AH422" s="710">
        <f t="shared" si="226"/>
        <v>4.2105263157894868</v>
      </c>
      <c r="AI422" s="710">
        <f t="shared" si="227"/>
        <v>4.39560439560438</v>
      </c>
      <c r="AJ422" s="710">
        <f t="shared" si="228"/>
        <v>4.5977011494252817</v>
      </c>
      <c r="AK422" s="710">
        <f t="shared" si="229"/>
        <v>4.8192771084337505</v>
      </c>
      <c r="AL422" s="710">
        <f t="shared" si="230"/>
        <v>5.0632911392404889</v>
      </c>
      <c r="AM422" s="710">
        <f t="shared" si="231"/>
        <v>5.3333333333333455</v>
      </c>
      <c r="AN422" s="710">
        <f t="shared" si="232"/>
        <v>5.6338028169014231</v>
      </c>
      <c r="AO422" s="710">
        <f t="shared" si="234"/>
        <v>5.9701492537313383</v>
      </c>
      <c r="AP422" s="710">
        <f t="shared" si="233"/>
        <v>6.3492063492063489</v>
      </c>
      <c r="AQ422" s="710">
        <f t="shared" si="248"/>
        <v>39.999999999999993</v>
      </c>
      <c r="AR422" s="710" t="str">
        <f t="shared" si="249"/>
        <v>n/a</v>
      </c>
      <c r="AS422" s="710" t="str">
        <f t="shared" si="250"/>
        <v>n/a</v>
      </c>
      <c r="AT422" s="710" t="str">
        <f t="shared" si="253"/>
        <v>n/a</v>
      </c>
      <c r="AU422" s="710" t="str">
        <f t="shared" si="254"/>
        <v>n/a</v>
      </c>
      <c r="AV422" s="710" t="str">
        <f t="shared" si="255"/>
        <v>n/a</v>
      </c>
      <c r="AW422" s="710" t="str">
        <f t="shared" si="256"/>
        <v>n/a</v>
      </c>
      <c r="AX422" s="710" t="str">
        <f t="shared" si="257"/>
        <v>n/a</v>
      </c>
      <c r="AY422" s="710" t="str">
        <f t="shared" si="258"/>
        <v>n/a</v>
      </c>
      <c r="AZ422" s="710" t="str">
        <f t="shared" si="259"/>
        <v>n/a</v>
      </c>
      <c r="BA422" s="710" t="str">
        <f t="shared" si="260"/>
        <v>n/a</v>
      </c>
      <c r="BB422" s="710">
        <f t="shared" si="261"/>
        <v>-100</v>
      </c>
      <c r="BC422" s="710">
        <f t="shared" si="262"/>
        <v>-50</v>
      </c>
      <c r="BD422" s="710">
        <f t="shared" si="235"/>
        <v>0</v>
      </c>
      <c r="BE422" s="710">
        <f t="shared" si="251"/>
        <v>-3.7135472634866042</v>
      </c>
      <c r="BF422" s="175">
        <f t="shared" si="246"/>
        <v>31.811655834335589</v>
      </c>
    </row>
    <row r="423" spans="1:58" ht="11.25" customHeight="1" x14ac:dyDescent="0.25">
      <c r="A423" s="391" t="s">
        <v>4876</v>
      </c>
      <c r="B423" s="34" t="s">
        <v>4864</v>
      </c>
      <c r="C423" s="414">
        <v>1.79</v>
      </c>
      <c r="D423" s="414">
        <v>1.5500000000000003</v>
      </c>
      <c r="E423" s="414">
        <v>1.27</v>
      </c>
      <c r="F423" s="414">
        <v>1.04</v>
      </c>
      <c r="G423" s="414">
        <v>0.25</v>
      </c>
      <c r="H423" s="380">
        <v>0</v>
      </c>
      <c r="I423" s="367">
        <v>0</v>
      </c>
      <c r="J423" s="364">
        <v>0</v>
      </c>
      <c r="K423" s="380">
        <v>0</v>
      </c>
      <c r="L423" s="380">
        <v>0</v>
      </c>
      <c r="M423" s="380">
        <v>0</v>
      </c>
      <c r="N423" s="380">
        <v>0</v>
      </c>
      <c r="O423" s="749"/>
      <c r="P423" s="380">
        <v>0</v>
      </c>
      <c r="Q423" s="380">
        <v>0</v>
      </c>
      <c r="R423" s="749"/>
      <c r="S423" s="380">
        <v>0</v>
      </c>
      <c r="T423" s="393">
        <v>0</v>
      </c>
      <c r="U423" s="381">
        <v>0</v>
      </c>
      <c r="V423" s="381">
        <v>0</v>
      </c>
      <c r="W423" s="381">
        <v>0</v>
      </c>
      <c r="X423" s="381">
        <v>0</v>
      </c>
      <c r="Y423" s="381">
        <v>0</v>
      </c>
      <c r="Z423" s="381">
        <v>0</v>
      </c>
      <c r="AA423" s="381">
        <v>0</v>
      </c>
      <c r="AB423" s="381">
        <v>0</v>
      </c>
      <c r="AC423" s="381">
        <v>0</v>
      </c>
      <c r="AD423" s="416">
        <v>0</v>
      </c>
      <c r="AE423" s="417">
        <f t="shared" si="247"/>
        <v>5.9</v>
      </c>
      <c r="AF423" s="710">
        <f t="shared" si="224"/>
        <v>15.483870967741908</v>
      </c>
      <c r="AG423" s="710">
        <f t="shared" si="225"/>
        <v>22.047244094488217</v>
      </c>
      <c r="AH423" s="710">
        <f t="shared" si="226"/>
        <v>22.115384615384603</v>
      </c>
      <c r="AI423" s="710">
        <f t="shared" si="227"/>
        <v>316</v>
      </c>
      <c r="AJ423" s="710" t="str">
        <f t="shared" si="228"/>
        <v>n/a</v>
      </c>
      <c r="AK423" s="710" t="str">
        <f t="shared" si="229"/>
        <v>n/a</v>
      </c>
      <c r="AL423" s="710" t="str">
        <f t="shared" si="230"/>
        <v>n/a</v>
      </c>
      <c r="AM423" s="710" t="str">
        <f t="shared" si="231"/>
        <v>n/a</v>
      </c>
      <c r="AN423" s="710" t="str">
        <f t="shared" si="232"/>
        <v>n/a</v>
      </c>
      <c r="AO423" s="710" t="str">
        <f t="shared" si="234"/>
        <v>n/a</v>
      </c>
      <c r="AP423" s="710" t="str">
        <f t="shared" si="233"/>
        <v>n/a</v>
      </c>
      <c r="AQ423" s="710" t="str">
        <f t="shared" si="248"/>
        <v>n/a</v>
      </c>
      <c r="AR423" s="710" t="str">
        <f t="shared" si="249"/>
        <v>n/a</v>
      </c>
      <c r="AS423" s="710" t="str">
        <f t="shared" si="250"/>
        <v>n/a</v>
      </c>
      <c r="AT423" s="710" t="str">
        <f t="shared" si="253"/>
        <v>n/a</v>
      </c>
      <c r="AU423" s="710" t="str">
        <f t="shared" si="254"/>
        <v>n/a</v>
      </c>
      <c r="AV423" s="710" t="str">
        <f t="shared" si="255"/>
        <v>n/a</v>
      </c>
      <c r="AW423" s="710" t="str">
        <f t="shared" si="256"/>
        <v>n/a</v>
      </c>
      <c r="AX423" s="710" t="str">
        <f t="shared" si="257"/>
        <v>n/a</v>
      </c>
      <c r="AY423" s="710" t="str">
        <f t="shared" si="258"/>
        <v>n/a</v>
      </c>
      <c r="AZ423" s="710" t="str">
        <f t="shared" si="259"/>
        <v>n/a</v>
      </c>
      <c r="BA423" s="710" t="str">
        <f t="shared" si="260"/>
        <v>n/a</v>
      </c>
      <c r="BB423" s="710" t="str">
        <f t="shared" si="261"/>
        <v>n/a</v>
      </c>
      <c r="BC423" s="710" t="str">
        <f t="shared" si="262"/>
        <v>n/a</v>
      </c>
      <c r="BD423" s="710" t="str">
        <f t="shared" si="235"/>
        <v>n/a</v>
      </c>
      <c r="BE423" s="710">
        <f t="shared" si="251"/>
        <v>93.911624919403678</v>
      </c>
      <c r="BF423" s="175">
        <f t="shared" si="246"/>
        <v>148.09158009936843</v>
      </c>
    </row>
    <row r="424" spans="1:58" ht="11.25" customHeight="1" x14ac:dyDescent="0.25">
      <c r="A424" s="48" t="s">
        <v>3808</v>
      </c>
      <c r="B424" s="32" t="s">
        <v>3387</v>
      </c>
      <c r="C424" s="414">
        <v>0.25900000000000001</v>
      </c>
      <c r="D424" s="414">
        <v>0.247</v>
      </c>
      <c r="E424" s="414">
        <v>0.23499999999999999</v>
      </c>
      <c r="F424" s="414">
        <v>0.223</v>
      </c>
      <c r="G424" s="414">
        <v>0.21249999999999999</v>
      </c>
      <c r="H424" s="351">
        <v>0.20500000000000002</v>
      </c>
      <c r="I424" s="351">
        <v>0.2</v>
      </c>
      <c r="J424" s="347">
        <v>0.16</v>
      </c>
      <c r="K424" s="366">
        <v>0.11</v>
      </c>
      <c r="L424" s="366">
        <v>7.7499999999999999E-2</v>
      </c>
      <c r="M424" s="727">
        <v>7.0000000000000007E-2</v>
      </c>
      <c r="N424" s="727">
        <v>7.0000000000000007E-2</v>
      </c>
      <c r="O424" s="727"/>
      <c r="P424" s="727">
        <v>7.0000000000000007E-2</v>
      </c>
      <c r="Q424" s="728">
        <v>7.0000000000000007E-2</v>
      </c>
      <c r="R424" s="727"/>
      <c r="S424" s="785">
        <v>7.0000000000000007E-2</v>
      </c>
      <c r="T424" s="785">
        <v>7.0000000000000007E-2</v>
      </c>
      <c r="U424" s="386">
        <v>7.0000000000000007E-2</v>
      </c>
      <c r="V424" s="349">
        <v>7.0000000000000007E-2</v>
      </c>
      <c r="W424" s="349">
        <v>1.7500000000000002E-2</v>
      </c>
      <c r="X424" s="386">
        <v>0</v>
      </c>
      <c r="Y424" s="386">
        <v>0</v>
      </c>
      <c r="Z424" s="386">
        <v>0</v>
      </c>
      <c r="AA424" s="386">
        <v>0</v>
      </c>
      <c r="AB424" s="386">
        <v>0</v>
      </c>
      <c r="AC424" s="386">
        <v>0</v>
      </c>
      <c r="AD424" s="386">
        <v>0</v>
      </c>
      <c r="AE424" s="417">
        <f t="shared" si="247"/>
        <v>2.5064999999999991</v>
      </c>
      <c r="AF424" s="710">
        <f t="shared" si="224"/>
        <v>4.8582995951417018</v>
      </c>
      <c r="AG424" s="710">
        <f t="shared" si="225"/>
        <v>5.1063829787234116</v>
      </c>
      <c r="AH424" s="710">
        <f t="shared" si="226"/>
        <v>5.3811659192825045</v>
      </c>
      <c r="AI424" s="710">
        <f t="shared" si="227"/>
        <v>4.9411764705882488</v>
      </c>
      <c r="AJ424" s="710">
        <f t="shared" si="228"/>
        <v>3.6585365853658347</v>
      </c>
      <c r="AK424" s="710">
        <f t="shared" si="229"/>
        <v>2.4999999999999911</v>
      </c>
      <c r="AL424" s="710">
        <f t="shared" si="230"/>
        <v>25</v>
      </c>
      <c r="AM424" s="710">
        <f t="shared" si="231"/>
        <v>45.45454545454546</v>
      </c>
      <c r="AN424" s="710">
        <f t="shared" si="232"/>
        <v>41.935483870967751</v>
      </c>
      <c r="AO424" s="710">
        <f t="shared" si="234"/>
        <v>10.714285714285698</v>
      </c>
      <c r="AP424" s="710">
        <f t="shared" si="233"/>
        <v>0</v>
      </c>
      <c r="AQ424" s="710">
        <f t="shared" si="248"/>
        <v>0</v>
      </c>
      <c r="AR424" s="710">
        <f t="shared" si="249"/>
        <v>0</v>
      </c>
      <c r="AS424" s="710">
        <f t="shared" si="250"/>
        <v>0</v>
      </c>
      <c r="AT424" s="710">
        <f t="shared" si="253"/>
        <v>0</v>
      </c>
      <c r="AU424" s="710">
        <f t="shared" si="254"/>
        <v>0</v>
      </c>
      <c r="AV424" s="710">
        <f t="shared" si="255"/>
        <v>0</v>
      </c>
      <c r="AW424" s="710">
        <f t="shared" si="256"/>
        <v>300</v>
      </c>
      <c r="AX424" s="710" t="str">
        <f t="shared" si="257"/>
        <v>n/a</v>
      </c>
      <c r="AY424" s="710" t="str">
        <f t="shared" si="258"/>
        <v>n/a</v>
      </c>
      <c r="AZ424" s="710" t="str">
        <f t="shared" si="259"/>
        <v>n/a</v>
      </c>
      <c r="BA424" s="710" t="str">
        <f t="shared" si="260"/>
        <v>n/a</v>
      </c>
      <c r="BB424" s="710" t="str">
        <f t="shared" si="261"/>
        <v>n/a</v>
      </c>
      <c r="BC424" s="710" t="str">
        <f t="shared" si="262"/>
        <v>n/a</v>
      </c>
      <c r="BD424" s="710" t="str">
        <f t="shared" si="235"/>
        <v>n/a</v>
      </c>
      <c r="BE424" s="710">
        <f t="shared" si="251"/>
        <v>24.97499314382781</v>
      </c>
      <c r="BF424" s="175">
        <f t="shared" si="246"/>
        <v>70.06705889877496</v>
      </c>
    </row>
    <row r="425" spans="1:58" ht="11.25" customHeight="1" x14ac:dyDescent="0.25">
      <c r="A425" s="17" t="s">
        <v>5012</v>
      </c>
      <c r="B425" s="34" t="s">
        <v>5013</v>
      </c>
      <c r="C425" s="414">
        <v>3.65</v>
      </c>
      <c r="D425" s="414">
        <v>3.45</v>
      </c>
      <c r="E425" s="414">
        <v>3.25</v>
      </c>
      <c r="F425" s="414">
        <v>3.05</v>
      </c>
      <c r="G425" s="414">
        <v>2.85</v>
      </c>
      <c r="H425" s="414">
        <v>2.65</v>
      </c>
      <c r="I425" s="351">
        <v>2.4500000000000002</v>
      </c>
      <c r="J425" s="351">
        <v>2.25</v>
      </c>
      <c r="K425" s="414">
        <v>2.0499999999999998</v>
      </c>
      <c r="L425" s="414">
        <v>1.88</v>
      </c>
      <c r="M425" s="414">
        <v>1.78</v>
      </c>
      <c r="N425" s="414">
        <v>1.62</v>
      </c>
      <c r="O425" s="604"/>
      <c r="P425" s="414">
        <v>1.46</v>
      </c>
      <c r="Q425" s="350">
        <v>1.35</v>
      </c>
      <c r="R425" s="604"/>
      <c r="S425" s="357">
        <v>1.23</v>
      </c>
      <c r="T425" s="357">
        <v>1.155</v>
      </c>
      <c r="U425" s="420">
        <v>1.125</v>
      </c>
      <c r="V425" s="420">
        <v>1.0900000000000001</v>
      </c>
      <c r="W425" s="420">
        <v>1.05</v>
      </c>
      <c r="X425" s="420">
        <v>1.01</v>
      </c>
      <c r="Y425" s="420">
        <v>0.94</v>
      </c>
      <c r="Z425" s="420">
        <v>0.83</v>
      </c>
      <c r="AA425" s="420">
        <v>0.76</v>
      </c>
      <c r="AB425" s="420">
        <v>0.69</v>
      </c>
      <c r="AC425" s="420">
        <v>0.65</v>
      </c>
      <c r="AD425" s="420">
        <v>0.61</v>
      </c>
      <c r="AE425" s="417">
        <f t="shared" si="247"/>
        <v>44.879999999999988</v>
      </c>
      <c r="AF425" s="710">
        <f t="shared" si="224"/>
        <v>5.7971014492753437</v>
      </c>
      <c r="AG425" s="710">
        <f t="shared" si="225"/>
        <v>6.1538461538461542</v>
      </c>
      <c r="AH425" s="710">
        <f t="shared" si="226"/>
        <v>6.5573770491803351</v>
      </c>
      <c r="AI425" s="710">
        <f t="shared" si="227"/>
        <v>7.0175438596491224</v>
      </c>
      <c r="AJ425" s="710">
        <f t="shared" si="228"/>
        <v>7.547169811320753</v>
      </c>
      <c r="AK425" s="710">
        <f t="shared" si="229"/>
        <v>8.1632653061224367</v>
      </c>
      <c r="AL425" s="710">
        <f t="shared" si="230"/>
        <v>8.8888888888889017</v>
      </c>
      <c r="AM425" s="710">
        <f t="shared" si="231"/>
        <v>9.7560975609756184</v>
      </c>
      <c r="AN425" s="710">
        <f t="shared" si="232"/>
        <v>9.0425531914893664</v>
      </c>
      <c r="AO425" s="710">
        <f t="shared" si="234"/>
        <v>5.6179775280898792</v>
      </c>
      <c r="AP425" s="710">
        <f t="shared" si="233"/>
        <v>9.8765432098765427</v>
      </c>
      <c r="AQ425" s="710">
        <f t="shared" si="248"/>
        <v>10.95890410958904</v>
      </c>
      <c r="AR425" s="710">
        <f t="shared" si="249"/>
        <v>8.1481481481481488</v>
      </c>
      <c r="AS425" s="710">
        <f t="shared" si="250"/>
        <v>9.7560975609756184</v>
      </c>
      <c r="AT425" s="710">
        <f t="shared" si="253"/>
        <v>6.4935064935064846</v>
      </c>
      <c r="AU425" s="710">
        <f t="shared" si="254"/>
        <v>2.6666666666666616</v>
      </c>
      <c r="AV425" s="710">
        <f t="shared" si="255"/>
        <v>3.2110091743119185</v>
      </c>
      <c r="AW425" s="710">
        <f t="shared" si="256"/>
        <v>3.8095238095238182</v>
      </c>
      <c r="AX425" s="710">
        <f t="shared" si="257"/>
        <v>3.9603960396039639</v>
      </c>
      <c r="AY425" s="710">
        <f t="shared" si="258"/>
        <v>7.4468085106383031</v>
      </c>
      <c r="AZ425" s="710">
        <f t="shared" si="259"/>
        <v>13.25301204819278</v>
      </c>
      <c r="BA425" s="710">
        <f t="shared" si="260"/>
        <v>9.210526315789469</v>
      </c>
      <c r="BB425" s="710">
        <f t="shared" si="261"/>
        <v>10.144927536231885</v>
      </c>
      <c r="BC425" s="710">
        <f t="shared" si="262"/>
        <v>6.153846153846132</v>
      </c>
      <c r="BD425" s="710">
        <f t="shared" si="235"/>
        <v>6.5573770491803351</v>
      </c>
      <c r="BE425" s="710">
        <f t="shared" si="251"/>
        <v>7.4475645449967613</v>
      </c>
      <c r="BF425" s="175">
        <f t="shared" si="246"/>
        <v>2.5569301249638738</v>
      </c>
    </row>
    <row r="426" spans="1:58" ht="11.25" customHeight="1" x14ac:dyDescent="0.25">
      <c r="A426" s="391" t="s">
        <v>3987</v>
      </c>
      <c r="B426" s="34" t="s">
        <v>3984</v>
      </c>
      <c r="C426" s="414">
        <v>1.1200000000000001</v>
      </c>
      <c r="D426" s="414">
        <v>1.04</v>
      </c>
      <c r="E426" s="414">
        <v>0.94</v>
      </c>
      <c r="F426" s="414">
        <v>0.87</v>
      </c>
      <c r="G426" s="414">
        <v>0.8</v>
      </c>
      <c r="H426" s="414">
        <v>0.75000000000000011</v>
      </c>
      <c r="I426" s="351">
        <v>0.54</v>
      </c>
      <c r="J426" s="351">
        <v>0.34</v>
      </c>
      <c r="K426" s="414">
        <v>0.22000000000000003</v>
      </c>
      <c r="L426" s="380">
        <v>0.2</v>
      </c>
      <c r="M426" s="352">
        <v>0.2</v>
      </c>
      <c r="N426" s="414">
        <v>0.2</v>
      </c>
      <c r="O426" s="351"/>
      <c r="P426" s="414">
        <v>0.05</v>
      </c>
      <c r="Q426" s="383">
        <v>0</v>
      </c>
      <c r="R426" s="367"/>
      <c r="S426" s="672">
        <v>0</v>
      </c>
      <c r="T426" s="672">
        <v>0</v>
      </c>
      <c r="U426" s="381">
        <v>0</v>
      </c>
      <c r="V426" s="381">
        <v>0</v>
      </c>
      <c r="W426" s="381">
        <v>0</v>
      </c>
      <c r="X426" s="381">
        <v>0</v>
      </c>
      <c r="Y426" s="381">
        <v>0</v>
      </c>
      <c r="Z426" s="381">
        <v>0</v>
      </c>
      <c r="AA426" s="381">
        <v>0</v>
      </c>
      <c r="AB426" s="381">
        <v>0</v>
      </c>
      <c r="AC426" s="381">
        <v>0</v>
      </c>
      <c r="AD426" s="381">
        <v>0</v>
      </c>
      <c r="AE426" s="417">
        <f t="shared" si="247"/>
        <v>7.2700000000000005</v>
      </c>
      <c r="AF426" s="710">
        <f t="shared" si="224"/>
        <v>7.6923076923077094</v>
      </c>
      <c r="AG426" s="710">
        <f t="shared" si="225"/>
        <v>10.638297872340431</v>
      </c>
      <c r="AH426" s="710">
        <f t="shared" si="226"/>
        <v>8.045977011494255</v>
      </c>
      <c r="AI426" s="710">
        <f t="shared" si="227"/>
        <v>8.7499999999999911</v>
      </c>
      <c r="AJ426" s="710">
        <f t="shared" si="228"/>
        <v>6.6666666666666652</v>
      </c>
      <c r="AK426" s="710">
        <f t="shared" si="229"/>
        <v>38.888888888888907</v>
      </c>
      <c r="AL426" s="710">
        <f t="shared" si="230"/>
        <v>58.823529411764696</v>
      </c>
      <c r="AM426" s="710">
        <f t="shared" si="231"/>
        <v>54.54545454545454</v>
      </c>
      <c r="AN426" s="710">
        <f t="shared" si="232"/>
        <v>10.000000000000009</v>
      </c>
      <c r="AO426" s="710">
        <f t="shared" si="234"/>
        <v>0</v>
      </c>
      <c r="AP426" s="710">
        <f t="shared" si="233"/>
        <v>0</v>
      </c>
      <c r="AQ426" s="710">
        <f t="shared" si="248"/>
        <v>300</v>
      </c>
      <c r="AR426" s="710" t="str">
        <f t="shared" si="249"/>
        <v>n/a</v>
      </c>
      <c r="AS426" s="710" t="str">
        <f t="shared" si="250"/>
        <v>n/a</v>
      </c>
      <c r="AT426" s="710" t="str">
        <f t="shared" si="253"/>
        <v>n/a</v>
      </c>
      <c r="AU426" s="710" t="str">
        <f t="shared" si="254"/>
        <v>n/a</v>
      </c>
      <c r="AV426" s="710" t="str">
        <f t="shared" si="255"/>
        <v>n/a</v>
      </c>
      <c r="AW426" s="710" t="str">
        <f t="shared" si="256"/>
        <v>n/a</v>
      </c>
      <c r="AX426" s="710" t="str">
        <f t="shared" si="257"/>
        <v>n/a</v>
      </c>
      <c r="AY426" s="710" t="str">
        <f t="shared" si="258"/>
        <v>n/a</v>
      </c>
      <c r="AZ426" s="710" t="str">
        <f t="shared" si="259"/>
        <v>n/a</v>
      </c>
      <c r="BA426" s="710" t="str">
        <f t="shared" si="260"/>
        <v>n/a</v>
      </c>
      <c r="BB426" s="710" t="str">
        <f t="shared" si="261"/>
        <v>n/a</v>
      </c>
      <c r="BC426" s="710" t="str">
        <f t="shared" si="262"/>
        <v>n/a</v>
      </c>
      <c r="BD426" s="710" t="str">
        <f t="shared" si="235"/>
        <v>n/a</v>
      </c>
      <c r="BE426" s="710">
        <f t="shared" si="251"/>
        <v>42.004260174076428</v>
      </c>
      <c r="BF426" s="175">
        <f t="shared" si="246"/>
        <v>83.792793734170147</v>
      </c>
    </row>
    <row r="427" spans="1:58" ht="11.25" customHeight="1" x14ac:dyDescent="0.25">
      <c r="A427" s="388" t="s">
        <v>3469</v>
      </c>
      <c r="B427" s="34" t="s">
        <v>3470</v>
      </c>
      <c r="C427" s="414">
        <v>1.32</v>
      </c>
      <c r="D427" s="414">
        <v>1.24</v>
      </c>
      <c r="E427" s="414">
        <v>1.1599999999999999</v>
      </c>
      <c r="F427" s="414">
        <v>1.1000000000000001</v>
      </c>
      <c r="G427" s="414">
        <v>1.08</v>
      </c>
      <c r="H427" s="414">
        <v>1.05</v>
      </c>
      <c r="I427" s="351">
        <v>0.99</v>
      </c>
      <c r="J427" s="364">
        <v>0.92</v>
      </c>
      <c r="K427" s="414">
        <v>0.9</v>
      </c>
      <c r="L427" s="414">
        <v>0.87</v>
      </c>
      <c r="M427" s="380">
        <v>0.84</v>
      </c>
      <c r="N427" s="414">
        <v>0.84</v>
      </c>
      <c r="O427" s="604"/>
      <c r="P427" s="352">
        <v>0.8</v>
      </c>
      <c r="Q427" s="418">
        <v>0.8</v>
      </c>
      <c r="R427" s="604"/>
      <c r="S427" s="415">
        <v>0.8</v>
      </c>
      <c r="T427" s="384">
        <v>0.8</v>
      </c>
      <c r="U427" s="381">
        <v>0.8</v>
      </c>
      <c r="V427" s="420">
        <v>0.79</v>
      </c>
      <c r="W427" s="381">
        <v>0.76</v>
      </c>
      <c r="X427" s="381">
        <v>0.76</v>
      </c>
      <c r="Y427" s="420">
        <v>0.74</v>
      </c>
      <c r="Z427" s="381">
        <v>0.68</v>
      </c>
      <c r="AA427" s="381">
        <v>0.68</v>
      </c>
      <c r="AB427" s="381">
        <v>0.68</v>
      </c>
      <c r="AC427" s="381">
        <v>0.68</v>
      </c>
      <c r="AD427" s="381">
        <v>0.68</v>
      </c>
      <c r="AE427" s="417">
        <f t="shared" si="247"/>
        <v>22.76</v>
      </c>
      <c r="AF427" s="710">
        <f t="shared" si="224"/>
        <v>6.4516129032258229</v>
      </c>
      <c r="AG427" s="710">
        <f t="shared" si="225"/>
        <v>6.8965517241379448</v>
      </c>
      <c r="AH427" s="710">
        <f t="shared" si="226"/>
        <v>5.4545454545454453</v>
      </c>
      <c r="AI427" s="710">
        <f t="shared" si="227"/>
        <v>1.8518518518518601</v>
      </c>
      <c r="AJ427" s="710">
        <f t="shared" si="228"/>
        <v>2.8571428571428692</v>
      </c>
      <c r="AK427" s="710">
        <f t="shared" si="229"/>
        <v>6.0606060606060552</v>
      </c>
      <c r="AL427" s="710">
        <f t="shared" si="230"/>
        <v>7.6086956521739024</v>
      </c>
      <c r="AM427" s="710">
        <f t="shared" si="231"/>
        <v>2.2222222222222143</v>
      </c>
      <c r="AN427" s="710">
        <f t="shared" si="232"/>
        <v>3.4482758620689724</v>
      </c>
      <c r="AO427" s="710">
        <f t="shared" si="234"/>
        <v>3.5714285714285809</v>
      </c>
      <c r="AP427" s="710">
        <f t="shared" si="233"/>
        <v>0</v>
      </c>
      <c r="AQ427" s="710">
        <f t="shared" si="248"/>
        <v>4.9999999999999822</v>
      </c>
      <c r="AR427" s="710">
        <f t="shared" si="249"/>
        <v>0</v>
      </c>
      <c r="AS427" s="710">
        <f t="shared" si="250"/>
        <v>0</v>
      </c>
      <c r="AT427" s="710">
        <f t="shared" si="253"/>
        <v>0</v>
      </c>
      <c r="AU427" s="710">
        <f t="shared" si="254"/>
        <v>0</v>
      </c>
      <c r="AV427" s="710">
        <f t="shared" si="255"/>
        <v>1.2658227848101333</v>
      </c>
      <c r="AW427" s="710">
        <f t="shared" si="256"/>
        <v>3.9473684210526327</v>
      </c>
      <c r="AX427" s="710">
        <f t="shared" si="257"/>
        <v>0</v>
      </c>
      <c r="AY427" s="710">
        <f t="shared" si="258"/>
        <v>2.7027027027026973</v>
      </c>
      <c r="AZ427" s="710">
        <f t="shared" si="259"/>
        <v>8.8235294117646959</v>
      </c>
      <c r="BA427" s="710">
        <f t="shared" si="260"/>
        <v>0</v>
      </c>
      <c r="BB427" s="710">
        <f t="shared" si="261"/>
        <v>0</v>
      </c>
      <c r="BC427" s="710">
        <f t="shared" si="262"/>
        <v>0</v>
      </c>
      <c r="BD427" s="710">
        <f t="shared" si="235"/>
        <v>0</v>
      </c>
      <c r="BE427" s="710">
        <f t="shared" si="251"/>
        <v>2.726494259189352</v>
      </c>
      <c r="BF427" s="175">
        <f t="shared" si="246"/>
        <v>2.8594625163254581</v>
      </c>
    </row>
    <row r="428" spans="1:58" ht="11.25" customHeight="1" x14ac:dyDescent="0.25">
      <c r="A428" s="73" t="s">
        <v>289</v>
      </c>
      <c r="B428" s="34" t="s">
        <v>290</v>
      </c>
      <c r="C428" s="414">
        <v>0.9</v>
      </c>
      <c r="D428" s="414">
        <v>0.86</v>
      </c>
      <c r="E428" s="414">
        <v>0.82</v>
      </c>
      <c r="F428" s="414">
        <v>0.78500000000000003</v>
      </c>
      <c r="G428" s="414">
        <v>0.76749999999999996</v>
      </c>
      <c r="H428" s="414">
        <v>0.73499999999999999</v>
      </c>
      <c r="I428" s="367">
        <v>0.66</v>
      </c>
      <c r="J428" s="419">
        <v>0.42122512500000003</v>
      </c>
      <c r="K428" s="414">
        <v>0.33585201000000003</v>
      </c>
      <c r="L428" s="414">
        <v>0.32954493000000001</v>
      </c>
      <c r="M428" s="414">
        <v>0.32244946499999999</v>
      </c>
      <c r="N428" s="352">
        <v>0.31535400000000002</v>
      </c>
      <c r="O428" s="604"/>
      <c r="P428" s="414">
        <v>0.24384016979012732</v>
      </c>
      <c r="Q428" s="350">
        <v>0.21297019175346724</v>
      </c>
      <c r="R428" s="604"/>
      <c r="S428" s="357">
        <v>0.2094541744367826</v>
      </c>
      <c r="T428" s="357">
        <v>0.20769616577844033</v>
      </c>
      <c r="U428" s="420">
        <v>0.20543586893200022</v>
      </c>
      <c r="V428" s="420">
        <v>0.19890612248672884</v>
      </c>
      <c r="W428" s="420">
        <v>0.1913717996652618</v>
      </c>
      <c r="X428" s="420">
        <v>0.18559548550213711</v>
      </c>
      <c r="Y428" s="420">
        <v>0.16826654301276303</v>
      </c>
      <c r="Z428" s="420">
        <v>0.12657662340064563</v>
      </c>
      <c r="AA428" s="420">
        <v>9.7443908490973202E-2</v>
      </c>
      <c r="AB428" s="420">
        <v>9.342560298619082E-2</v>
      </c>
      <c r="AC428" s="420">
        <v>8.940729748140841E-2</v>
      </c>
      <c r="AD428" s="420">
        <v>8.5388991976626E-2</v>
      </c>
      <c r="AE428" s="417">
        <f t="shared" si="247"/>
        <v>9.567704475693553</v>
      </c>
      <c r="AF428" s="710">
        <f t="shared" si="224"/>
        <v>4.6511627906976827</v>
      </c>
      <c r="AG428" s="710">
        <f t="shared" si="225"/>
        <v>4.8780487804878092</v>
      </c>
      <c r="AH428" s="710">
        <f t="shared" si="226"/>
        <v>4.4585987261146487</v>
      </c>
      <c r="AI428" s="710">
        <f t="shared" si="227"/>
        <v>2.2801302931596101</v>
      </c>
      <c r="AJ428" s="710">
        <f t="shared" si="228"/>
        <v>4.421768707482987</v>
      </c>
      <c r="AK428" s="710">
        <f t="shared" si="229"/>
        <v>11.363636363636353</v>
      </c>
      <c r="AL428" s="710">
        <f t="shared" si="230"/>
        <v>56.685810230337033</v>
      </c>
      <c r="AM428" s="710">
        <f t="shared" si="231"/>
        <v>25.419861265680677</v>
      </c>
      <c r="AN428" s="710">
        <f t="shared" si="232"/>
        <v>1.9138755980861344</v>
      </c>
      <c r="AO428" s="710">
        <f t="shared" si="234"/>
        <v>2.2004889975550279</v>
      </c>
      <c r="AP428" s="710">
        <f t="shared" si="233"/>
        <v>2.2499999999999964</v>
      </c>
      <c r="AQ428" s="710">
        <f t="shared" si="248"/>
        <v>29.328157978000302</v>
      </c>
      <c r="AR428" s="710">
        <f t="shared" si="249"/>
        <v>14.494975931840703</v>
      </c>
      <c r="AS428" s="710">
        <f t="shared" si="250"/>
        <v>1.6786570743405393</v>
      </c>
      <c r="AT428" s="710">
        <f t="shared" si="253"/>
        <v>0.8464328899637108</v>
      </c>
      <c r="AU428" s="710">
        <f t="shared" si="254"/>
        <v>1.1002444987775029</v>
      </c>
      <c r="AV428" s="710">
        <f t="shared" si="255"/>
        <v>3.2828282828282651</v>
      </c>
      <c r="AW428" s="710">
        <f t="shared" si="256"/>
        <v>3.9370078740157632</v>
      </c>
      <c r="AX428" s="710">
        <f t="shared" si="257"/>
        <v>3.1123139377537079</v>
      </c>
      <c r="AY428" s="710">
        <f t="shared" si="258"/>
        <v>10.298507462686546</v>
      </c>
      <c r="AZ428" s="710">
        <f t="shared" si="259"/>
        <v>32.93650793650793</v>
      </c>
      <c r="BA428" s="710">
        <f t="shared" si="260"/>
        <v>29.896907216494874</v>
      </c>
      <c r="BB428" s="710">
        <f t="shared" si="261"/>
        <v>4.3010752688171783</v>
      </c>
      <c r="BC428" s="710">
        <f t="shared" si="262"/>
        <v>4.4943820224719211</v>
      </c>
      <c r="BD428" s="710">
        <f t="shared" si="235"/>
        <v>4.705882352941182</v>
      </c>
      <c r="BE428" s="710">
        <f t="shared" si="251"/>
        <v>10.597490499227124</v>
      </c>
      <c r="BF428" s="175">
        <f t="shared" si="246"/>
        <v>13.755354083625532</v>
      </c>
    </row>
    <row r="429" spans="1:58" ht="11.25" customHeight="1" x14ac:dyDescent="0.25">
      <c r="A429" s="73" t="s">
        <v>1386</v>
      </c>
      <c r="B429" s="34" t="s">
        <v>1387</v>
      </c>
      <c r="C429" s="414">
        <v>0.94</v>
      </c>
      <c r="D429" s="414">
        <v>0.86</v>
      </c>
      <c r="E429" s="414">
        <v>0.78</v>
      </c>
      <c r="F429" s="414">
        <v>0.70333333333333325</v>
      </c>
      <c r="G429" s="414">
        <v>0.64666666666666661</v>
      </c>
      <c r="H429" s="414">
        <v>0.6166666666666667</v>
      </c>
      <c r="I429" s="351">
        <v>0.56666666666666665</v>
      </c>
      <c r="J429" s="419">
        <v>0.48666666666666675</v>
      </c>
      <c r="K429" s="414">
        <v>0.40333333333333332</v>
      </c>
      <c r="L429" s="414">
        <v>0.3</v>
      </c>
      <c r="M429" s="414">
        <v>0.19333333333333333</v>
      </c>
      <c r="N429" s="352">
        <v>0.17333333333333334</v>
      </c>
      <c r="O429" s="604"/>
      <c r="P429" s="414">
        <v>0.13</v>
      </c>
      <c r="Q429" s="418">
        <v>0</v>
      </c>
      <c r="R429" s="604"/>
      <c r="S429" s="415">
        <v>0</v>
      </c>
      <c r="T429" s="415">
        <v>0</v>
      </c>
      <c r="U429" s="416">
        <v>0</v>
      </c>
      <c r="V429" s="416">
        <v>0</v>
      </c>
      <c r="W429" s="416">
        <v>0</v>
      </c>
      <c r="X429" s="416">
        <v>0</v>
      </c>
      <c r="Y429" s="416">
        <v>0</v>
      </c>
      <c r="Z429" s="416">
        <v>0</v>
      </c>
      <c r="AA429" s="416">
        <v>0</v>
      </c>
      <c r="AB429" s="416">
        <v>0</v>
      </c>
      <c r="AC429" s="416">
        <v>0</v>
      </c>
      <c r="AD429" s="416">
        <v>0</v>
      </c>
      <c r="AE429" s="417">
        <f t="shared" si="247"/>
        <v>6.8</v>
      </c>
      <c r="AF429" s="710">
        <f t="shared" si="224"/>
        <v>9.302325581395344</v>
      </c>
      <c r="AG429" s="710">
        <f t="shared" si="225"/>
        <v>10.256410256410241</v>
      </c>
      <c r="AH429" s="710">
        <f t="shared" si="226"/>
        <v>10.900473933649302</v>
      </c>
      <c r="AI429" s="710">
        <f t="shared" si="227"/>
        <v>8.7628865979381345</v>
      </c>
      <c r="AJ429" s="710">
        <f t="shared" si="228"/>
        <v>4.8648648648648596</v>
      </c>
      <c r="AK429" s="710">
        <f t="shared" si="229"/>
        <v>8.8235294117647189</v>
      </c>
      <c r="AL429" s="710">
        <f t="shared" si="230"/>
        <v>16.438356164383539</v>
      </c>
      <c r="AM429" s="710">
        <f t="shared" si="231"/>
        <v>20.661157024793408</v>
      </c>
      <c r="AN429" s="710">
        <f t="shared" si="232"/>
        <v>34.444444444444457</v>
      </c>
      <c r="AO429" s="710">
        <f t="shared" si="234"/>
        <v>55.172413793103445</v>
      </c>
      <c r="AP429" s="710">
        <f t="shared" si="233"/>
        <v>11.538461538461542</v>
      </c>
      <c r="AQ429" s="710">
        <f t="shared" si="248"/>
        <v>33.333333333333329</v>
      </c>
      <c r="AR429" s="710" t="str">
        <f t="shared" si="249"/>
        <v>n/a</v>
      </c>
      <c r="AS429" s="710" t="str">
        <f t="shared" si="250"/>
        <v>n/a</v>
      </c>
      <c r="AT429" s="710" t="str">
        <f t="shared" si="253"/>
        <v>n/a</v>
      </c>
      <c r="AU429" s="710" t="str">
        <f t="shared" si="254"/>
        <v>n/a</v>
      </c>
      <c r="AV429" s="710" t="str">
        <f t="shared" si="255"/>
        <v>n/a</v>
      </c>
      <c r="AW429" s="710" t="str">
        <f t="shared" si="256"/>
        <v>n/a</v>
      </c>
      <c r="AX429" s="710" t="str">
        <f t="shared" si="257"/>
        <v>n/a</v>
      </c>
      <c r="AY429" s="710" t="str">
        <f t="shared" si="258"/>
        <v>n/a</v>
      </c>
      <c r="AZ429" s="710" t="str">
        <f t="shared" si="259"/>
        <v>n/a</v>
      </c>
      <c r="BA429" s="710" t="str">
        <f t="shared" si="260"/>
        <v>n/a</v>
      </c>
      <c r="BB429" s="710" t="str">
        <f t="shared" si="261"/>
        <v>n/a</v>
      </c>
      <c r="BC429" s="710" t="str">
        <f t="shared" si="262"/>
        <v>n/a</v>
      </c>
      <c r="BD429" s="710" t="str">
        <f t="shared" si="235"/>
        <v>n/a</v>
      </c>
      <c r="BE429" s="710">
        <f t="shared" si="251"/>
        <v>18.708221412045194</v>
      </c>
      <c r="BF429" s="175">
        <f t="shared" si="246"/>
        <v>14.956457688007616</v>
      </c>
    </row>
    <row r="430" spans="1:58" ht="11.25" customHeight="1" x14ac:dyDescent="0.25">
      <c r="A430" s="48" t="s">
        <v>294</v>
      </c>
      <c r="B430" s="32" t="s">
        <v>295</v>
      </c>
      <c r="C430" s="414">
        <v>2.82</v>
      </c>
      <c r="D430" s="414">
        <v>2.63</v>
      </c>
      <c r="E430" s="414">
        <v>2.1800000000000002</v>
      </c>
      <c r="F430" s="414">
        <v>1.68</v>
      </c>
      <c r="G430" s="414">
        <v>1.53</v>
      </c>
      <c r="H430" s="414">
        <v>1.43</v>
      </c>
      <c r="I430" s="351">
        <v>1.25</v>
      </c>
      <c r="J430" s="366">
        <v>1.1400000000000001</v>
      </c>
      <c r="K430" s="344">
        <v>1.02</v>
      </c>
      <c r="L430" s="344">
        <v>0.9</v>
      </c>
      <c r="M430" s="344">
        <v>0.76</v>
      </c>
      <c r="N430" s="344">
        <v>0.63</v>
      </c>
      <c r="O430" s="644"/>
      <c r="P430" s="344">
        <v>0.52500000000000002</v>
      </c>
      <c r="Q430" s="342">
        <v>0.44</v>
      </c>
      <c r="R430" s="644"/>
      <c r="S430" s="370">
        <v>0.39</v>
      </c>
      <c r="T430" s="370">
        <v>0.36875000000000002</v>
      </c>
      <c r="U430" s="349">
        <v>0.36499999999999999</v>
      </c>
      <c r="V430" s="349">
        <v>0.35</v>
      </c>
      <c r="W430" s="349">
        <v>0.33500000000000002</v>
      </c>
      <c r="X430" s="349">
        <v>0.32250000000000001</v>
      </c>
      <c r="Y430" s="349">
        <v>0.3125</v>
      </c>
      <c r="Z430" s="349">
        <v>0.30249999999999999</v>
      </c>
      <c r="AA430" s="349">
        <v>0.28499999999999998</v>
      </c>
      <c r="AB430" s="349">
        <v>0.28000000000000003</v>
      </c>
      <c r="AC430" s="349">
        <v>0.26</v>
      </c>
      <c r="AD430" s="349">
        <v>0.24</v>
      </c>
      <c r="AE430" s="417">
        <f t="shared" si="247"/>
        <v>22.74625</v>
      </c>
      <c r="AF430" s="710">
        <f t="shared" si="224"/>
        <v>7.2243346007604625</v>
      </c>
      <c r="AG430" s="710">
        <f t="shared" si="225"/>
        <v>20.642201834862362</v>
      </c>
      <c r="AH430" s="710">
        <f t="shared" si="226"/>
        <v>29.761904761904766</v>
      </c>
      <c r="AI430" s="710">
        <f t="shared" si="227"/>
        <v>9.8039215686274375</v>
      </c>
      <c r="AJ430" s="710">
        <f t="shared" si="228"/>
        <v>6.9930069930070005</v>
      </c>
      <c r="AK430" s="710">
        <f t="shared" si="229"/>
        <v>14.399999999999991</v>
      </c>
      <c r="AL430" s="710">
        <f t="shared" si="230"/>
        <v>9.6491228070175303</v>
      </c>
      <c r="AM430" s="710">
        <f t="shared" si="231"/>
        <v>11.764705882352944</v>
      </c>
      <c r="AN430" s="710">
        <f t="shared" si="232"/>
        <v>13.33333333333333</v>
      </c>
      <c r="AO430" s="710">
        <f t="shared" si="234"/>
        <v>18.421052631578938</v>
      </c>
      <c r="AP430" s="710">
        <f t="shared" si="233"/>
        <v>20.634920634920629</v>
      </c>
      <c r="AQ430" s="710">
        <f t="shared" si="248"/>
        <v>19.999999999999996</v>
      </c>
      <c r="AR430" s="710">
        <f t="shared" si="249"/>
        <v>19.318181818181813</v>
      </c>
      <c r="AS430" s="710">
        <f t="shared" si="250"/>
        <v>12.820512820512819</v>
      </c>
      <c r="AT430" s="710">
        <f t="shared" si="253"/>
        <v>5.7627118644067776</v>
      </c>
      <c r="AU430" s="710">
        <f t="shared" si="254"/>
        <v>1.0273972602739878</v>
      </c>
      <c r="AV430" s="710">
        <f t="shared" si="255"/>
        <v>4.2857142857142927</v>
      </c>
      <c r="AW430" s="710">
        <f t="shared" si="256"/>
        <v>4.4776119402984982</v>
      </c>
      <c r="AX430" s="710">
        <f t="shared" si="257"/>
        <v>3.8759689922480689</v>
      </c>
      <c r="AY430" s="710">
        <f t="shared" si="258"/>
        <v>3.2000000000000028</v>
      </c>
      <c r="AZ430" s="710">
        <f t="shared" si="259"/>
        <v>3.3057851239669533</v>
      </c>
      <c r="BA430" s="710">
        <f t="shared" si="260"/>
        <v>6.1403508771929793</v>
      </c>
      <c r="BB430" s="710">
        <f t="shared" si="261"/>
        <v>1.7857142857142572</v>
      </c>
      <c r="BC430" s="710">
        <f t="shared" si="262"/>
        <v>7.6923076923077094</v>
      </c>
      <c r="BD430" s="710">
        <f t="shared" si="235"/>
        <v>8.3333333333333481</v>
      </c>
      <c r="BE430" s="710">
        <f t="shared" si="251"/>
        <v>10.586163813700677</v>
      </c>
      <c r="BF430" s="175">
        <f t="shared" si="246"/>
        <v>7.374322586264376</v>
      </c>
    </row>
    <row r="431" spans="1:58" ht="11.25" customHeight="1" x14ac:dyDescent="0.25">
      <c r="A431" s="73" t="s">
        <v>665</v>
      </c>
      <c r="B431" s="34" t="s">
        <v>666</v>
      </c>
      <c r="C431" s="414">
        <v>2.06</v>
      </c>
      <c r="D431" s="414">
        <v>1.87</v>
      </c>
      <c r="E431" s="414">
        <v>1.7</v>
      </c>
      <c r="F431" s="414">
        <v>1.54</v>
      </c>
      <c r="G431" s="414">
        <v>1.4</v>
      </c>
      <c r="H431" s="414">
        <v>1.25</v>
      </c>
      <c r="I431" s="351">
        <v>1.1100000000000001</v>
      </c>
      <c r="J431" s="419">
        <v>0.98250000000000004</v>
      </c>
      <c r="K431" s="414">
        <v>0.87</v>
      </c>
      <c r="L431" s="414">
        <v>0.77</v>
      </c>
      <c r="M431" s="414">
        <v>0.72499999999999998</v>
      </c>
      <c r="N431" s="414">
        <v>0.66</v>
      </c>
      <c r="O431" s="604"/>
      <c r="P431" s="414">
        <v>0.6</v>
      </c>
      <c r="Q431" s="350">
        <v>0.55000000000000004</v>
      </c>
      <c r="R431" s="604"/>
      <c r="S431" s="357">
        <v>0.5</v>
      </c>
      <c r="T431" s="357">
        <v>0.47249999999999998</v>
      </c>
      <c r="U431" s="420">
        <v>0.44500000000000001</v>
      </c>
      <c r="V431" s="420">
        <v>0.41</v>
      </c>
      <c r="W431" s="420">
        <v>0.375</v>
      </c>
      <c r="X431" s="420">
        <v>0.35499999999999998</v>
      </c>
      <c r="Y431" s="420">
        <v>0.32500000000000001</v>
      </c>
      <c r="Z431" s="420">
        <v>0.3</v>
      </c>
      <c r="AA431" s="420">
        <v>0.28999999999999998</v>
      </c>
      <c r="AB431" s="420">
        <v>0.28000000000000003</v>
      </c>
      <c r="AC431" s="420">
        <v>0.27</v>
      </c>
      <c r="AD431" s="420">
        <v>0.26</v>
      </c>
      <c r="AE431" s="417">
        <f t="shared" si="247"/>
        <v>20.37</v>
      </c>
      <c r="AF431" s="710">
        <f t="shared" ref="AF431:AF494" si="263">IF(ISERROR((C431/D431-1)*100),"n/a",(C431/D431-1)*100)</f>
        <v>10.160427807486627</v>
      </c>
      <c r="AG431" s="710">
        <f t="shared" ref="AG431:AG494" si="264">IF(ISERROR((D431/E431-1)*100),"n/a",(D431/E431-1)*100)</f>
        <v>10.000000000000009</v>
      </c>
      <c r="AH431" s="710">
        <f t="shared" ref="AH431:AH494" si="265">IF(ISERROR((E431/F431-1)*100),"n/a",(E431/F431-1)*100)</f>
        <v>10.389610389610393</v>
      </c>
      <c r="AI431" s="710">
        <f t="shared" ref="AI431:AI494" si="266">IF(ISERROR((F431/G431-1)*100),"n/a",(F431/G431-1)*100)</f>
        <v>10.000000000000009</v>
      </c>
      <c r="AJ431" s="710">
        <f t="shared" ref="AJ431:AJ494" si="267">IF(ISERROR((G431/H431-1)*100),"n/a",(G431/H431-1)*100)</f>
        <v>11.999999999999989</v>
      </c>
      <c r="AK431" s="710">
        <f t="shared" ref="AK431:AK494" si="268">IF(ISERROR((H431/I431-1)*100),"n/a",(H431/I431-1)*100)</f>
        <v>12.612612612612594</v>
      </c>
      <c r="AL431" s="710">
        <f t="shared" ref="AL431:AL494" si="269">IF(ISERROR((I431/J431-1)*100),"n/a",(I431/J431-1)*100)</f>
        <v>12.977099236641232</v>
      </c>
      <c r="AM431" s="710">
        <f t="shared" ref="AM431:AM494" si="270">IF(ISERROR((J431/K431-1)*100),"n/a",(J431/K431-1)*100)</f>
        <v>12.93103448275863</v>
      </c>
      <c r="AN431" s="710">
        <f t="shared" ref="AN431:AN494" si="271">IF(ISERROR((K431/L431-1)*100),"n/a",(K431/L431-1)*100)</f>
        <v>12.987012987012992</v>
      </c>
      <c r="AO431" s="710">
        <f t="shared" si="234"/>
        <v>6.2068965517241503</v>
      </c>
      <c r="AP431" s="710">
        <f t="shared" ref="AP431:AP494" si="272">IF(ISERROR((M431/N431-1)*100),"n/a",(M431/N431-1)*100)</f>
        <v>9.8484848484848406</v>
      </c>
      <c r="AQ431" s="710">
        <f t="shared" si="248"/>
        <v>10.000000000000009</v>
      </c>
      <c r="AR431" s="710">
        <f t="shared" si="249"/>
        <v>9.0909090909090828</v>
      </c>
      <c r="AS431" s="710">
        <f t="shared" si="250"/>
        <v>10.000000000000009</v>
      </c>
      <c r="AT431" s="710">
        <f t="shared" si="253"/>
        <v>5.8201058201058364</v>
      </c>
      <c r="AU431" s="710">
        <f t="shared" si="254"/>
        <v>6.1797752808988804</v>
      </c>
      <c r="AV431" s="710">
        <f t="shared" si="255"/>
        <v>8.5365853658536661</v>
      </c>
      <c r="AW431" s="710">
        <f t="shared" si="256"/>
        <v>9.3333333333333268</v>
      </c>
      <c r="AX431" s="710">
        <f t="shared" si="257"/>
        <v>5.6338028169014231</v>
      </c>
      <c r="AY431" s="710">
        <f t="shared" si="258"/>
        <v>9.2307692307692193</v>
      </c>
      <c r="AZ431" s="710">
        <f t="shared" si="259"/>
        <v>8.3333333333333481</v>
      </c>
      <c r="BA431" s="710">
        <f t="shared" si="260"/>
        <v>3.4482758620689724</v>
      </c>
      <c r="BB431" s="710">
        <f t="shared" si="261"/>
        <v>3.5714285714285587</v>
      </c>
      <c r="BC431" s="710">
        <f t="shared" si="262"/>
        <v>3.7037037037036979</v>
      </c>
      <c r="BD431" s="710">
        <f t="shared" si="235"/>
        <v>3.8461538461538547</v>
      </c>
      <c r="BE431" s="710">
        <f t="shared" si="251"/>
        <v>8.6736542068716549</v>
      </c>
      <c r="BF431" s="175">
        <f t="shared" si="246"/>
        <v>3.0787337455648123</v>
      </c>
    </row>
    <row r="432" spans="1:58" ht="11.25" customHeight="1" x14ac:dyDescent="0.25">
      <c r="A432" s="57" t="s">
        <v>663</v>
      </c>
      <c r="B432" s="34" t="s">
        <v>664</v>
      </c>
      <c r="C432" s="414">
        <v>9.75</v>
      </c>
      <c r="D432" s="414">
        <v>8.6999999999999993</v>
      </c>
      <c r="E432" s="414">
        <v>8.4</v>
      </c>
      <c r="F432" s="414">
        <v>7.8</v>
      </c>
      <c r="G432" s="414">
        <v>7.6</v>
      </c>
      <c r="H432" s="414">
        <v>7.15</v>
      </c>
      <c r="I432" s="367">
        <v>7</v>
      </c>
      <c r="J432" s="419">
        <v>6.85</v>
      </c>
      <c r="K432" s="414">
        <v>6.4</v>
      </c>
      <c r="L432" s="414">
        <v>5.6</v>
      </c>
      <c r="M432" s="414">
        <v>4.4000000000000004</v>
      </c>
      <c r="N432" s="414">
        <v>3.45</v>
      </c>
      <c r="O432" s="604"/>
      <c r="P432" s="414">
        <v>3</v>
      </c>
      <c r="Q432" s="350">
        <v>2.08</v>
      </c>
      <c r="R432" s="604"/>
      <c r="S432" s="357">
        <v>1.5</v>
      </c>
      <c r="T432" s="357">
        <v>0.9</v>
      </c>
      <c r="U432" s="420">
        <v>0.8</v>
      </c>
      <c r="V432" s="420">
        <v>0.5</v>
      </c>
      <c r="W432" s="420">
        <v>0.375</v>
      </c>
      <c r="X432" s="416">
        <v>0</v>
      </c>
      <c r="Y432" s="416">
        <v>0</v>
      </c>
      <c r="Z432" s="416">
        <v>0</v>
      </c>
      <c r="AA432" s="416">
        <v>0</v>
      </c>
      <c r="AB432" s="416">
        <v>0</v>
      </c>
      <c r="AC432" s="416">
        <v>0.1875</v>
      </c>
      <c r="AD432" s="416">
        <v>0.25</v>
      </c>
      <c r="AE432" s="417">
        <f t="shared" si="247"/>
        <v>92.69250000000001</v>
      </c>
      <c r="AF432" s="710">
        <f t="shared" si="263"/>
        <v>12.068965517241391</v>
      </c>
      <c r="AG432" s="710">
        <f t="shared" si="264"/>
        <v>3.5714285714285587</v>
      </c>
      <c r="AH432" s="710">
        <f t="shared" si="265"/>
        <v>7.6923076923077094</v>
      </c>
      <c r="AI432" s="710">
        <f t="shared" si="266"/>
        <v>2.6315789473684292</v>
      </c>
      <c r="AJ432" s="710">
        <f t="shared" si="267"/>
        <v>6.2937062937062915</v>
      </c>
      <c r="AK432" s="710">
        <f t="shared" si="268"/>
        <v>2.1428571428571574</v>
      </c>
      <c r="AL432" s="710">
        <f t="shared" si="269"/>
        <v>2.1897810218978186</v>
      </c>
      <c r="AM432" s="710">
        <f t="shared" si="270"/>
        <v>7.0312499999999778</v>
      </c>
      <c r="AN432" s="710">
        <f t="shared" si="271"/>
        <v>14.285714285714302</v>
      </c>
      <c r="AO432" s="710">
        <f t="shared" ref="AO432:AO495" si="273">IF(ISERROR((L432/M432-1)*100),"n/a",(L432/M432-1)*100)</f>
        <v>27.272727272727249</v>
      </c>
      <c r="AP432" s="710">
        <f t="shared" si="272"/>
        <v>27.536231884057983</v>
      </c>
      <c r="AQ432" s="710">
        <f t="shared" si="248"/>
        <v>15.000000000000014</v>
      </c>
      <c r="AR432" s="710">
        <f t="shared" si="249"/>
        <v>44.230769230769226</v>
      </c>
      <c r="AS432" s="710">
        <f t="shared" si="250"/>
        <v>38.666666666666671</v>
      </c>
      <c r="AT432" s="710">
        <f t="shared" si="253"/>
        <v>66.666666666666657</v>
      </c>
      <c r="AU432" s="710">
        <f t="shared" si="254"/>
        <v>12.5</v>
      </c>
      <c r="AV432" s="710">
        <f t="shared" si="255"/>
        <v>60.000000000000007</v>
      </c>
      <c r="AW432" s="710">
        <f t="shared" si="256"/>
        <v>33.333333333333329</v>
      </c>
      <c r="AX432" s="710" t="str">
        <f t="shared" si="257"/>
        <v>n/a</v>
      </c>
      <c r="AY432" s="710" t="str">
        <f t="shared" si="258"/>
        <v>n/a</v>
      </c>
      <c r="AZ432" s="710" t="str">
        <f t="shared" si="259"/>
        <v>n/a</v>
      </c>
      <c r="BA432" s="710" t="str">
        <f t="shared" si="260"/>
        <v>n/a</v>
      </c>
      <c r="BB432" s="710" t="str">
        <f t="shared" si="261"/>
        <v>n/a</v>
      </c>
      <c r="BC432" s="710">
        <f t="shared" si="262"/>
        <v>-100</v>
      </c>
      <c r="BD432" s="710">
        <f t="shared" si="235"/>
        <v>-25</v>
      </c>
      <c r="BE432" s="710">
        <f t="shared" si="251"/>
        <v>12.905699226337138</v>
      </c>
      <c r="BF432" s="175">
        <f t="shared" si="246"/>
        <v>34.267685824937573</v>
      </c>
    </row>
    <row r="433" spans="1:58" ht="11.25" customHeight="1" x14ac:dyDescent="0.25">
      <c r="A433" s="17" t="s">
        <v>291</v>
      </c>
      <c r="B433" s="34" t="s">
        <v>292</v>
      </c>
      <c r="C433" s="414">
        <v>2.02</v>
      </c>
      <c r="D433" s="414">
        <v>1.94</v>
      </c>
      <c r="E433" s="414">
        <v>1.86</v>
      </c>
      <c r="F433" s="414">
        <v>1.8</v>
      </c>
      <c r="G433" s="414">
        <v>1.76</v>
      </c>
      <c r="H433" s="414">
        <v>1.72</v>
      </c>
      <c r="I433" s="351">
        <v>1.68</v>
      </c>
      <c r="J433" s="351">
        <v>1.6400000000000001</v>
      </c>
      <c r="K433" s="414">
        <v>1.6</v>
      </c>
      <c r="L433" s="414">
        <v>1.56</v>
      </c>
      <c r="M433" s="414">
        <v>1.52</v>
      </c>
      <c r="N433" s="414">
        <v>1.48</v>
      </c>
      <c r="O433" s="604"/>
      <c r="P433" s="414">
        <v>1.44</v>
      </c>
      <c r="Q433" s="350">
        <v>1.4</v>
      </c>
      <c r="R433" s="604"/>
      <c r="S433" s="357">
        <v>1.36</v>
      </c>
      <c r="T433" s="357">
        <v>1.32</v>
      </c>
      <c r="U433" s="420">
        <v>1.27</v>
      </c>
      <c r="V433" s="420">
        <v>1.22</v>
      </c>
      <c r="W433" s="420">
        <v>1.18</v>
      </c>
      <c r="X433" s="420">
        <v>1.1399999999999999</v>
      </c>
      <c r="Y433" s="420">
        <v>1.1000000000000001</v>
      </c>
      <c r="Z433" s="420">
        <v>1.06</v>
      </c>
      <c r="AA433" s="420">
        <v>1.0249999999999999</v>
      </c>
      <c r="AB433" s="420">
        <v>0.98499999999999999</v>
      </c>
      <c r="AC433" s="420">
        <v>0.94499999999999995</v>
      </c>
      <c r="AD433" s="420">
        <v>0.91500000000000004</v>
      </c>
      <c r="AE433" s="417">
        <f t="shared" si="247"/>
        <v>36.94</v>
      </c>
      <c r="AF433" s="710">
        <f t="shared" si="263"/>
        <v>4.1237113402061931</v>
      </c>
      <c r="AG433" s="710">
        <f t="shared" si="264"/>
        <v>4.3010752688172005</v>
      </c>
      <c r="AH433" s="710">
        <f t="shared" si="265"/>
        <v>3.3333333333333437</v>
      </c>
      <c r="AI433" s="710">
        <f t="shared" si="266"/>
        <v>2.2727272727272707</v>
      </c>
      <c r="AJ433" s="710">
        <f t="shared" si="267"/>
        <v>2.3255813953488413</v>
      </c>
      <c r="AK433" s="710">
        <f t="shared" si="268"/>
        <v>2.3809523809523725</v>
      </c>
      <c r="AL433" s="710">
        <f t="shared" si="269"/>
        <v>2.4390243902438824</v>
      </c>
      <c r="AM433" s="710">
        <f t="shared" si="270"/>
        <v>2.4999999999999911</v>
      </c>
      <c r="AN433" s="710">
        <f t="shared" si="271"/>
        <v>2.5641025641025772</v>
      </c>
      <c r="AO433" s="710">
        <f t="shared" si="273"/>
        <v>2.6315789473684292</v>
      </c>
      <c r="AP433" s="710">
        <f t="shared" si="272"/>
        <v>2.7027027027026973</v>
      </c>
      <c r="AQ433" s="710">
        <f t="shared" si="248"/>
        <v>2.7777777777777901</v>
      </c>
      <c r="AR433" s="710">
        <f t="shared" si="249"/>
        <v>2.8571428571428692</v>
      </c>
      <c r="AS433" s="710">
        <f t="shared" si="250"/>
        <v>2.9411764705882248</v>
      </c>
      <c r="AT433" s="710">
        <f t="shared" si="253"/>
        <v>3.0303030303030276</v>
      </c>
      <c r="AU433" s="710">
        <f t="shared" si="254"/>
        <v>3.937007874015741</v>
      </c>
      <c r="AV433" s="710">
        <f t="shared" si="255"/>
        <v>4.0983606557376984</v>
      </c>
      <c r="AW433" s="710">
        <f t="shared" si="256"/>
        <v>3.3898305084745894</v>
      </c>
      <c r="AX433" s="710">
        <f t="shared" si="257"/>
        <v>3.5087719298245723</v>
      </c>
      <c r="AY433" s="710">
        <f t="shared" si="258"/>
        <v>3.6363636363636154</v>
      </c>
      <c r="AZ433" s="710">
        <f t="shared" si="259"/>
        <v>3.7735849056603765</v>
      </c>
      <c r="BA433" s="710">
        <f t="shared" si="260"/>
        <v>3.4146341463414887</v>
      </c>
      <c r="BB433" s="710">
        <f t="shared" si="261"/>
        <v>4.0609137055837463</v>
      </c>
      <c r="BC433" s="710">
        <f t="shared" si="262"/>
        <v>4.2328042328042326</v>
      </c>
      <c r="BD433" s="710">
        <f t="shared" si="235"/>
        <v>3.2786885245901454</v>
      </c>
      <c r="BE433" s="710">
        <f t="shared" si="251"/>
        <v>3.2204859940404362</v>
      </c>
      <c r="BF433" s="175">
        <f t="shared" si="246"/>
        <v>0.66660772025672044</v>
      </c>
    </row>
    <row r="434" spans="1:58" x14ac:dyDescent="0.25">
      <c r="A434" s="72" t="s">
        <v>1398</v>
      </c>
      <c r="B434" s="405" t="s">
        <v>1399</v>
      </c>
      <c r="C434" s="372">
        <v>1.06</v>
      </c>
      <c r="D434" s="372">
        <v>1</v>
      </c>
      <c r="E434" s="372">
        <v>0.94</v>
      </c>
      <c r="F434" s="372">
        <v>0.88</v>
      </c>
      <c r="G434" s="372">
        <v>0.84</v>
      </c>
      <c r="H434" s="372">
        <v>0.8</v>
      </c>
      <c r="I434" s="351">
        <v>0.78</v>
      </c>
      <c r="J434" s="420">
        <v>0.7</v>
      </c>
      <c r="K434" s="372">
        <v>0.64</v>
      </c>
      <c r="L434" s="372">
        <v>0.51432</v>
      </c>
      <c r="M434" s="372">
        <v>0.40078000000000003</v>
      </c>
      <c r="N434" s="372">
        <v>0.38505999999999996</v>
      </c>
      <c r="O434" s="649"/>
      <c r="P434" s="372">
        <v>0.36934</v>
      </c>
      <c r="Q434" s="374">
        <v>0.36148000000000002</v>
      </c>
      <c r="R434" s="649"/>
      <c r="S434" s="374">
        <v>0.36148000000000002</v>
      </c>
      <c r="T434" s="374">
        <v>0.36148000000000002</v>
      </c>
      <c r="U434" s="374">
        <v>0.36148000000000002</v>
      </c>
      <c r="V434" s="374">
        <v>0.36148000000000002</v>
      </c>
      <c r="W434" s="374">
        <v>0.36148000000000002</v>
      </c>
      <c r="X434" s="374">
        <v>0.36148000000000002</v>
      </c>
      <c r="Y434" s="374">
        <v>0.36148000000000002</v>
      </c>
      <c r="Z434" s="416">
        <v>0.43221999999999999</v>
      </c>
      <c r="AA434" s="416">
        <v>0.45579999999999998</v>
      </c>
      <c r="AB434" s="420">
        <v>0.45579999999999998</v>
      </c>
      <c r="AC434" s="420">
        <v>0.42436000000000001</v>
      </c>
      <c r="AD434" s="420">
        <v>0.40079999999999999</v>
      </c>
      <c r="AE434" s="417">
        <f t="shared" si="247"/>
        <v>14.37032</v>
      </c>
      <c r="AF434" s="710">
        <f t="shared" si="263"/>
        <v>6.0000000000000053</v>
      </c>
      <c r="AG434" s="710">
        <f t="shared" si="264"/>
        <v>6.3829787234042534</v>
      </c>
      <c r="AH434" s="710">
        <f t="shared" si="265"/>
        <v>6.8181818181818121</v>
      </c>
      <c r="AI434" s="710">
        <f t="shared" si="266"/>
        <v>4.7619047619047672</v>
      </c>
      <c r="AJ434" s="710">
        <f t="shared" si="267"/>
        <v>4.9999999999999822</v>
      </c>
      <c r="AK434" s="710">
        <f t="shared" si="268"/>
        <v>2.5641025641025772</v>
      </c>
      <c r="AL434" s="710">
        <f t="shared" si="269"/>
        <v>11.428571428571432</v>
      </c>
      <c r="AM434" s="710">
        <f t="shared" si="270"/>
        <v>9.375</v>
      </c>
      <c r="AN434" s="710">
        <f t="shared" si="271"/>
        <v>24.436148701197702</v>
      </c>
      <c r="AO434" s="710">
        <f t="shared" si="273"/>
        <v>28.329756973900878</v>
      </c>
      <c r="AP434" s="710">
        <f t="shared" si="272"/>
        <v>4.0824806523658719</v>
      </c>
      <c r="AQ434" s="710">
        <f t="shared" si="248"/>
        <v>4.2562408620782977</v>
      </c>
      <c r="AR434" s="710">
        <f t="shared" si="249"/>
        <v>2.1743941573530989</v>
      </c>
      <c r="AS434" s="710">
        <f t="shared" si="250"/>
        <v>0</v>
      </c>
      <c r="AT434" s="710">
        <f t="shared" si="253"/>
        <v>0</v>
      </c>
      <c r="AU434" s="710">
        <f t="shared" si="254"/>
        <v>0</v>
      </c>
      <c r="AV434" s="710">
        <f t="shared" si="255"/>
        <v>0</v>
      </c>
      <c r="AW434" s="710">
        <f t="shared" si="256"/>
        <v>0</v>
      </c>
      <c r="AX434" s="710">
        <f t="shared" si="257"/>
        <v>0</v>
      </c>
      <c r="AY434" s="710">
        <f t="shared" si="258"/>
        <v>0</v>
      </c>
      <c r="AZ434" s="710">
        <f t="shared" si="259"/>
        <v>-16.366665124242274</v>
      </c>
      <c r="BA434" s="710">
        <f t="shared" si="260"/>
        <v>-5.1733216322948694</v>
      </c>
      <c r="BB434" s="710">
        <f t="shared" si="261"/>
        <v>0</v>
      </c>
      <c r="BC434" s="710">
        <f t="shared" si="262"/>
        <v>7.4088038457913008</v>
      </c>
      <c r="BD434" s="710">
        <f t="shared" si="235"/>
        <v>5.8782435129740573</v>
      </c>
      <c r="BE434" s="710">
        <f t="shared" si="251"/>
        <v>4.2942728498115548</v>
      </c>
      <c r="BF434" s="175">
        <f t="shared" si="246"/>
        <v>8.5592289130589663</v>
      </c>
    </row>
    <row r="435" spans="1:58" x14ac:dyDescent="0.25">
      <c r="A435" s="27" t="s">
        <v>669</v>
      </c>
      <c r="B435" s="405" t="s">
        <v>670</v>
      </c>
      <c r="C435" s="372">
        <v>0.69</v>
      </c>
      <c r="D435" s="372">
        <v>0.65</v>
      </c>
      <c r="E435" s="372">
        <v>0.61</v>
      </c>
      <c r="F435" s="372">
        <v>0.56999999999999995</v>
      </c>
      <c r="G435" s="372">
        <v>0.54500000000000004</v>
      </c>
      <c r="H435" s="372">
        <v>0.51</v>
      </c>
      <c r="I435" s="351">
        <v>0.48499999999999999</v>
      </c>
      <c r="J435" s="420">
        <v>0.45</v>
      </c>
      <c r="K435" s="372">
        <v>0.42499999999999999</v>
      </c>
      <c r="L435" s="372">
        <v>0.40500000000000003</v>
      </c>
      <c r="M435" s="372">
        <v>0.39250000000000002</v>
      </c>
      <c r="N435" s="372">
        <v>0.38250000000000001</v>
      </c>
      <c r="O435" s="649"/>
      <c r="P435" s="372">
        <v>0.36499999999999999</v>
      </c>
      <c r="Q435" s="372">
        <v>0.35249999999999998</v>
      </c>
      <c r="R435" s="649"/>
      <c r="S435" s="420">
        <v>0.34250000000000003</v>
      </c>
      <c r="T435" s="420">
        <v>0.33250000000000002</v>
      </c>
      <c r="U435" s="416">
        <v>0.33</v>
      </c>
      <c r="V435" s="420">
        <v>0.32250000000000001</v>
      </c>
      <c r="W435" s="416">
        <v>0.32</v>
      </c>
      <c r="X435" s="420">
        <v>0.30499999999999999</v>
      </c>
      <c r="Y435" s="420">
        <v>0.28499999999999998</v>
      </c>
      <c r="Z435" s="420">
        <v>0.26500000000000001</v>
      </c>
      <c r="AA435" s="420">
        <v>0.245</v>
      </c>
      <c r="AB435" s="420">
        <v>0.22500000000000001</v>
      </c>
      <c r="AC435" s="420">
        <v>0.20499999999999999</v>
      </c>
      <c r="AD435" s="420">
        <v>0.17272999999999999</v>
      </c>
      <c r="AE435" s="417">
        <f t="shared" si="247"/>
        <v>10.182729999999999</v>
      </c>
      <c r="AF435" s="710">
        <f t="shared" si="263"/>
        <v>6.153846153846132</v>
      </c>
      <c r="AG435" s="710">
        <f t="shared" si="264"/>
        <v>6.5573770491803351</v>
      </c>
      <c r="AH435" s="710">
        <f t="shared" si="265"/>
        <v>7.0175438596491224</v>
      </c>
      <c r="AI435" s="710">
        <f t="shared" si="266"/>
        <v>4.5871559633027248</v>
      </c>
      <c r="AJ435" s="710">
        <f t="shared" si="267"/>
        <v>6.8627450980392135</v>
      </c>
      <c r="AK435" s="710">
        <f t="shared" si="268"/>
        <v>5.1546391752577359</v>
      </c>
      <c r="AL435" s="710">
        <f t="shared" si="269"/>
        <v>7.7777777777777724</v>
      </c>
      <c r="AM435" s="710">
        <f t="shared" si="270"/>
        <v>5.8823529411764719</v>
      </c>
      <c r="AN435" s="710">
        <f t="shared" si="271"/>
        <v>4.9382716049382713</v>
      </c>
      <c r="AO435" s="710">
        <f t="shared" si="273"/>
        <v>3.1847133757961776</v>
      </c>
      <c r="AP435" s="710">
        <f t="shared" si="272"/>
        <v>2.6143790849673332</v>
      </c>
      <c r="AQ435" s="710">
        <f t="shared" si="248"/>
        <v>4.7945205479452024</v>
      </c>
      <c r="AR435" s="710">
        <f t="shared" si="249"/>
        <v>3.5460992907801359</v>
      </c>
      <c r="AS435" s="710">
        <f t="shared" si="250"/>
        <v>2.9197080291970767</v>
      </c>
      <c r="AT435" s="710">
        <f t="shared" si="253"/>
        <v>3.007518796992481</v>
      </c>
      <c r="AU435" s="710">
        <f t="shared" si="254"/>
        <v>0.7575757575757569</v>
      </c>
      <c r="AV435" s="710">
        <f t="shared" si="255"/>
        <v>2.3255813953488413</v>
      </c>
      <c r="AW435" s="710">
        <f t="shared" si="256"/>
        <v>0.78125</v>
      </c>
      <c r="AX435" s="710">
        <f t="shared" si="257"/>
        <v>4.9180327868852514</v>
      </c>
      <c r="AY435" s="710">
        <f t="shared" si="258"/>
        <v>7.0175438596491224</v>
      </c>
      <c r="AZ435" s="710">
        <f t="shared" si="259"/>
        <v>7.5471698113207308</v>
      </c>
      <c r="BA435" s="710">
        <f t="shared" si="260"/>
        <v>8.163265306122458</v>
      </c>
      <c r="BB435" s="710">
        <f t="shared" si="261"/>
        <v>8.8888888888888786</v>
      </c>
      <c r="BC435" s="710">
        <f t="shared" si="262"/>
        <v>9.7560975609756184</v>
      </c>
      <c r="BD435" s="710">
        <f t="shared" si="235"/>
        <v>18.682336594685346</v>
      </c>
      <c r="BE435" s="710">
        <f t="shared" si="251"/>
        <v>5.7534556284119276</v>
      </c>
      <c r="BF435" s="175">
        <f t="shared" si="246"/>
        <v>3.6154060892581339</v>
      </c>
    </row>
    <row r="436" spans="1:58" x14ac:dyDescent="0.25">
      <c r="A436" s="29" t="s">
        <v>661</v>
      </c>
      <c r="B436" s="405" t="s">
        <v>662</v>
      </c>
      <c r="C436" s="372">
        <v>1.71</v>
      </c>
      <c r="D436" s="372">
        <v>1.59</v>
      </c>
      <c r="E436" s="372">
        <v>1.4775</v>
      </c>
      <c r="F436" s="372">
        <v>1.36</v>
      </c>
      <c r="G436" s="372">
        <v>1.27</v>
      </c>
      <c r="H436" s="372">
        <v>1.19</v>
      </c>
      <c r="I436" s="351">
        <v>1.1100000000000001</v>
      </c>
      <c r="J436" s="420">
        <v>1.0375000000000001</v>
      </c>
      <c r="K436" s="372">
        <v>0.97499999999999998</v>
      </c>
      <c r="L436" s="372">
        <v>0.91500000000000004</v>
      </c>
      <c r="M436" s="372">
        <v>0.85499999999999998</v>
      </c>
      <c r="N436" s="372">
        <v>0.81</v>
      </c>
      <c r="O436" s="649"/>
      <c r="P436" s="372">
        <v>0.77</v>
      </c>
      <c r="Q436" s="372">
        <v>0.72</v>
      </c>
      <c r="R436" s="649"/>
      <c r="S436" s="420">
        <v>0.68</v>
      </c>
      <c r="T436" s="420">
        <v>0.62</v>
      </c>
      <c r="U436" s="420">
        <v>0.54666499999999996</v>
      </c>
      <c r="V436" s="420">
        <v>0.50666500000000003</v>
      </c>
      <c r="W436" s="420">
        <v>0.48</v>
      </c>
      <c r="X436" s="420">
        <v>0.45333499999999999</v>
      </c>
      <c r="Y436" s="420">
        <v>0.43333500000000003</v>
      </c>
      <c r="Z436" s="420">
        <v>0.41333500000000001</v>
      </c>
      <c r="AA436" s="420">
        <v>0.4</v>
      </c>
      <c r="AB436" s="420">
        <v>0.3911</v>
      </c>
      <c r="AC436" s="420">
        <v>0.38222</v>
      </c>
      <c r="AD436" s="420">
        <v>0.37333499999999997</v>
      </c>
      <c r="AE436" s="417">
        <f t="shared" si="247"/>
        <v>21.469990000000003</v>
      </c>
      <c r="AF436" s="710">
        <f t="shared" si="263"/>
        <v>7.547169811320753</v>
      </c>
      <c r="AG436" s="710">
        <f t="shared" si="264"/>
        <v>7.6142131979695549</v>
      </c>
      <c r="AH436" s="710">
        <f t="shared" si="265"/>
        <v>8.6397058823529438</v>
      </c>
      <c r="AI436" s="710">
        <f t="shared" si="266"/>
        <v>7.0866141732283561</v>
      </c>
      <c r="AJ436" s="710">
        <f t="shared" si="267"/>
        <v>6.7226890756302504</v>
      </c>
      <c r="AK436" s="710">
        <f t="shared" si="268"/>
        <v>7.2072072072072002</v>
      </c>
      <c r="AL436" s="710">
        <f t="shared" si="269"/>
        <v>6.9879518072289093</v>
      </c>
      <c r="AM436" s="710">
        <f t="shared" si="270"/>
        <v>6.4102564102564319</v>
      </c>
      <c r="AN436" s="710">
        <f t="shared" si="271"/>
        <v>6.5573770491803129</v>
      </c>
      <c r="AO436" s="710">
        <f t="shared" si="273"/>
        <v>7.0175438596491224</v>
      </c>
      <c r="AP436" s="710">
        <f t="shared" si="272"/>
        <v>5.5555555555555358</v>
      </c>
      <c r="AQ436" s="710">
        <f t="shared" si="248"/>
        <v>5.1948051948051965</v>
      </c>
      <c r="AR436" s="710">
        <f t="shared" si="249"/>
        <v>6.944444444444442</v>
      </c>
      <c r="AS436" s="710">
        <f t="shared" si="250"/>
        <v>5.8823529411764497</v>
      </c>
      <c r="AT436" s="710">
        <f t="shared" si="253"/>
        <v>9.6774193548387224</v>
      </c>
      <c r="AU436" s="710">
        <f t="shared" si="254"/>
        <v>13.414979923719294</v>
      </c>
      <c r="AV436" s="710">
        <f t="shared" si="255"/>
        <v>7.8947628117197688</v>
      </c>
      <c r="AW436" s="710">
        <f t="shared" si="256"/>
        <v>5.5552083333333391</v>
      </c>
      <c r="AX436" s="710">
        <f t="shared" si="257"/>
        <v>5.8819636692512223</v>
      </c>
      <c r="AY436" s="710">
        <f t="shared" si="258"/>
        <v>4.6153668639735912</v>
      </c>
      <c r="AZ436" s="710">
        <f t="shared" si="259"/>
        <v>4.838690166571924</v>
      </c>
      <c r="BA436" s="710">
        <f t="shared" si="260"/>
        <v>3.333750000000002</v>
      </c>
      <c r="BB436" s="710">
        <f t="shared" si="261"/>
        <v>2.2756328304781359</v>
      </c>
      <c r="BC436" s="710">
        <f t="shared" si="262"/>
        <v>2.3232693213332656</v>
      </c>
      <c r="BD436" s="710">
        <f t="shared" ref="BD436:BD499" si="274">IF(ISERROR((AC436/AD436-1)*100),"n/a",(AC436/AD436-1)*100)</f>
        <v>2.3799000897317457</v>
      </c>
      <c r="BE436" s="710">
        <f t="shared" si="251"/>
        <v>6.3023531989982597</v>
      </c>
      <c r="BF436" s="175">
        <f t="shared" si="246"/>
        <v>2.4174785229820857</v>
      </c>
    </row>
    <row r="437" spans="1:58" x14ac:dyDescent="0.25">
      <c r="A437" s="72" t="s">
        <v>667</v>
      </c>
      <c r="B437" s="405" t="s">
        <v>668</v>
      </c>
      <c r="C437" s="372">
        <v>1.48</v>
      </c>
      <c r="D437" s="372">
        <v>1.36</v>
      </c>
      <c r="E437" s="372">
        <v>1.2549999999999999</v>
      </c>
      <c r="F437" s="372">
        <v>1.1299999999999999</v>
      </c>
      <c r="G437" s="372">
        <v>0.98</v>
      </c>
      <c r="H437" s="372">
        <v>0.88</v>
      </c>
      <c r="I437" s="351">
        <v>0.8</v>
      </c>
      <c r="J437" s="420">
        <v>0.72</v>
      </c>
      <c r="K437" s="372">
        <v>0.64</v>
      </c>
      <c r="L437" s="372">
        <v>0.56000000000000005</v>
      </c>
      <c r="M437" s="372">
        <v>0.48</v>
      </c>
      <c r="N437" s="372">
        <v>0.42</v>
      </c>
      <c r="O437" s="649"/>
      <c r="P437" s="372">
        <v>0.375</v>
      </c>
      <c r="Q437" s="372">
        <v>0.31</v>
      </c>
      <c r="R437" s="649"/>
      <c r="S437" s="420">
        <v>0.28000000000000003</v>
      </c>
      <c r="T437" s="420">
        <v>0.255</v>
      </c>
      <c r="U437" s="420">
        <v>0.23499999999999999</v>
      </c>
      <c r="V437" s="420">
        <v>0.19625000000000001</v>
      </c>
      <c r="W437" s="420">
        <v>0.16250000000000001</v>
      </c>
      <c r="X437" s="420">
        <v>0.13250000000000001</v>
      </c>
      <c r="Y437" s="420">
        <v>0.10625</v>
      </c>
      <c r="Z437" s="420">
        <v>7.7499999999999999E-2</v>
      </c>
      <c r="AA437" s="420">
        <v>6.25E-2</v>
      </c>
      <c r="AB437" s="416">
        <v>0.06</v>
      </c>
      <c r="AC437" s="416">
        <v>0.06</v>
      </c>
      <c r="AD437" s="416">
        <v>0.06</v>
      </c>
      <c r="AE437" s="417">
        <f t="shared" si="247"/>
        <v>13.077500000000002</v>
      </c>
      <c r="AF437" s="710">
        <f t="shared" si="263"/>
        <v>8.8235294117646959</v>
      </c>
      <c r="AG437" s="710">
        <f t="shared" si="264"/>
        <v>8.3665338645418466</v>
      </c>
      <c r="AH437" s="710">
        <f t="shared" si="265"/>
        <v>11.061946902654874</v>
      </c>
      <c r="AI437" s="710">
        <f t="shared" si="266"/>
        <v>15.306122448979576</v>
      </c>
      <c r="AJ437" s="710">
        <f t="shared" si="267"/>
        <v>11.363636363636353</v>
      </c>
      <c r="AK437" s="710">
        <f t="shared" si="268"/>
        <v>9.9999999999999858</v>
      </c>
      <c r="AL437" s="710">
        <f t="shared" si="269"/>
        <v>11.111111111111116</v>
      </c>
      <c r="AM437" s="710">
        <f t="shared" si="270"/>
        <v>12.5</v>
      </c>
      <c r="AN437" s="710">
        <f t="shared" si="271"/>
        <v>14.285714285714279</v>
      </c>
      <c r="AO437" s="710">
        <f t="shared" si="273"/>
        <v>16.666666666666675</v>
      </c>
      <c r="AP437" s="710">
        <f t="shared" si="272"/>
        <v>14.285714285714279</v>
      </c>
      <c r="AQ437" s="710">
        <f t="shared" si="248"/>
        <v>11.999999999999989</v>
      </c>
      <c r="AR437" s="710">
        <f t="shared" si="249"/>
        <v>20.967741935483875</v>
      </c>
      <c r="AS437" s="710">
        <f t="shared" si="250"/>
        <v>10.714285714285698</v>
      </c>
      <c r="AT437" s="710">
        <f t="shared" si="253"/>
        <v>9.8039215686274606</v>
      </c>
      <c r="AU437" s="710">
        <f t="shared" si="254"/>
        <v>8.5106382978723527</v>
      </c>
      <c r="AV437" s="710">
        <f t="shared" si="255"/>
        <v>19.7452229299363</v>
      </c>
      <c r="AW437" s="710">
        <f t="shared" si="256"/>
        <v>20.769230769230763</v>
      </c>
      <c r="AX437" s="710">
        <f t="shared" si="257"/>
        <v>22.641509433962259</v>
      </c>
      <c r="AY437" s="710">
        <f t="shared" si="258"/>
        <v>24.705882352941178</v>
      </c>
      <c r="AZ437" s="710">
        <f t="shared" si="259"/>
        <v>37.096774193548377</v>
      </c>
      <c r="BA437" s="710">
        <f t="shared" si="260"/>
        <v>24</v>
      </c>
      <c r="BB437" s="710">
        <f t="shared" si="261"/>
        <v>4.1666666666666741</v>
      </c>
      <c r="BC437" s="710">
        <f t="shared" si="262"/>
        <v>0</v>
      </c>
      <c r="BD437" s="710">
        <f t="shared" si="274"/>
        <v>0</v>
      </c>
      <c r="BE437" s="710">
        <f t="shared" si="251"/>
        <v>13.955713968133544</v>
      </c>
      <c r="BF437" s="175">
        <f t="shared" si="246"/>
        <v>8.1929948389720355</v>
      </c>
    </row>
    <row r="438" spans="1:58" x14ac:dyDescent="0.25">
      <c r="A438" s="29" t="s">
        <v>3806</v>
      </c>
      <c r="B438" s="405" t="s">
        <v>3783</v>
      </c>
      <c r="C438" s="372">
        <v>1.1200000000000001</v>
      </c>
      <c r="D438" s="372">
        <v>1.06</v>
      </c>
      <c r="E438" s="372">
        <v>0.98</v>
      </c>
      <c r="F438" s="372">
        <v>0.9</v>
      </c>
      <c r="G438" s="372">
        <v>0.82</v>
      </c>
      <c r="H438" s="420">
        <v>0.74</v>
      </c>
      <c r="I438" s="351">
        <v>0.66</v>
      </c>
      <c r="J438" s="420">
        <v>0.58000000000000007</v>
      </c>
      <c r="K438" s="420">
        <v>0.5</v>
      </c>
      <c r="L438" s="420">
        <v>0.42000000000000004</v>
      </c>
      <c r="M438" s="381">
        <v>0.4</v>
      </c>
      <c r="N438" s="381">
        <v>0.4</v>
      </c>
      <c r="O438" s="420"/>
      <c r="P438" s="420">
        <v>0.4</v>
      </c>
      <c r="Q438" s="420">
        <v>0.37000000000000005</v>
      </c>
      <c r="R438" s="420"/>
      <c r="S438" s="420">
        <v>0.28000000000000003</v>
      </c>
      <c r="T438" s="381">
        <v>7.0000000000000007E-2</v>
      </c>
      <c r="U438" s="381">
        <v>7.0000000000000007E-2</v>
      </c>
      <c r="V438" s="420">
        <v>0.28000000000000003</v>
      </c>
      <c r="W438" s="381">
        <v>0</v>
      </c>
      <c r="X438" s="381">
        <v>0</v>
      </c>
      <c r="Y438" s="381">
        <v>0</v>
      </c>
      <c r="Z438" s="381">
        <v>0</v>
      </c>
      <c r="AA438" s="381">
        <v>0</v>
      </c>
      <c r="AB438" s="381">
        <v>0</v>
      </c>
      <c r="AC438" s="381">
        <v>0</v>
      </c>
      <c r="AD438" s="381">
        <v>0</v>
      </c>
      <c r="AE438" s="417">
        <f t="shared" si="247"/>
        <v>10.050000000000001</v>
      </c>
      <c r="AF438" s="710">
        <f t="shared" si="263"/>
        <v>5.6603773584905648</v>
      </c>
      <c r="AG438" s="710">
        <f t="shared" si="264"/>
        <v>8.163265306122458</v>
      </c>
      <c r="AH438" s="710">
        <f t="shared" si="265"/>
        <v>8.8888888888888786</v>
      </c>
      <c r="AI438" s="710">
        <f t="shared" si="266"/>
        <v>9.7560975609756184</v>
      </c>
      <c r="AJ438" s="710">
        <f t="shared" si="267"/>
        <v>10.810810810810811</v>
      </c>
      <c r="AK438" s="710">
        <f t="shared" si="268"/>
        <v>12.12121212121211</v>
      </c>
      <c r="AL438" s="710">
        <f t="shared" si="269"/>
        <v>13.793103448275845</v>
      </c>
      <c r="AM438" s="710">
        <f t="shared" si="270"/>
        <v>16.000000000000014</v>
      </c>
      <c r="AN438" s="710">
        <f t="shared" si="271"/>
        <v>19.047619047619047</v>
      </c>
      <c r="AO438" s="710">
        <f t="shared" si="273"/>
        <v>5.0000000000000044</v>
      </c>
      <c r="AP438" s="710">
        <f t="shared" si="272"/>
        <v>0</v>
      </c>
      <c r="AQ438" s="710">
        <f t="shared" si="248"/>
        <v>0</v>
      </c>
      <c r="AR438" s="710">
        <f t="shared" si="249"/>
        <v>8.108108108108091</v>
      </c>
      <c r="AS438" s="710">
        <f t="shared" si="250"/>
        <v>32.142857142857139</v>
      </c>
      <c r="AT438" s="710">
        <f t="shared" si="253"/>
        <v>300</v>
      </c>
      <c r="AU438" s="710">
        <f t="shared" si="254"/>
        <v>0</v>
      </c>
      <c r="AV438" s="710">
        <f t="shared" si="255"/>
        <v>-75</v>
      </c>
      <c r="AW438" s="710" t="str">
        <f t="shared" si="256"/>
        <v>n/a</v>
      </c>
      <c r="AX438" s="710" t="str">
        <f t="shared" si="257"/>
        <v>n/a</v>
      </c>
      <c r="AY438" s="710" t="str">
        <f t="shared" si="258"/>
        <v>n/a</v>
      </c>
      <c r="AZ438" s="710" t="str">
        <f t="shared" si="259"/>
        <v>n/a</v>
      </c>
      <c r="BA438" s="710" t="str">
        <f t="shared" si="260"/>
        <v>n/a</v>
      </c>
      <c r="BB438" s="710" t="str">
        <f t="shared" si="261"/>
        <v>n/a</v>
      </c>
      <c r="BC438" s="710" t="str">
        <f t="shared" si="262"/>
        <v>n/a</v>
      </c>
      <c r="BD438" s="710" t="str">
        <f t="shared" si="274"/>
        <v>n/a</v>
      </c>
      <c r="BE438" s="710">
        <f t="shared" si="251"/>
        <v>22.028961164315326</v>
      </c>
      <c r="BF438" s="175">
        <f t="shared" si="246"/>
        <v>74.935371712123924</v>
      </c>
    </row>
    <row r="439" spans="1:58" x14ac:dyDescent="0.25">
      <c r="A439" s="80" t="s">
        <v>4846</v>
      </c>
      <c r="B439" s="405" t="s">
        <v>293</v>
      </c>
      <c r="C439" s="372">
        <v>2.29</v>
      </c>
      <c r="D439" s="372">
        <v>2.23</v>
      </c>
      <c r="E439" s="372">
        <v>2.16</v>
      </c>
      <c r="F439" s="372">
        <v>2.1</v>
      </c>
      <c r="G439" s="372">
        <v>2.0699999999999998</v>
      </c>
      <c r="H439" s="372">
        <v>2.0299999999999998</v>
      </c>
      <c r="I439" s="351">
        <v>1.95</v>
      </c>
      <c r="J439" s="420">
        <v>1.8599999999999999</v>
      </c>
      <c r="K439" s="372">
        <v>1.78</v>
      </c>
      <c r="L439" s="372">
        <v>1.71</v>
      </c>
      <c r="M439" s="372">
        <v>1.65</v>
      </c>
      <c r="N439" s="372">
        <v>1.6</v>
      </c>
      <c r="O439" s="649"/>
      <c r="P439" s="372">
        <v>1.56</v>
      </c>
      <c r="Q439" s="372">
        <v>1.53</v>
      </c>
      <c r="R439" s="649"/>
      <c r="S439" s="420">
        <v>1.51</v>
      </c>
      <c r="T439" s="416">
        <v>1.5</v>
      </c>
      <c r="U439" s="420">
        <v>1.48</v>
      </c>
      <c r="V439" s="420">
        <v>1.4</v>
      </c>
      <c r="W439" s="420">
        <v>1.32</v>
      </c>
      <c r="X439" s="416">
        <v>1.3</v>
      </c>
      <c r="Y439" s="420">
        <v>1.29</v>
      </c>
      <c r="Z439" s="416">
        <v>1.28</v>
      </c>
      <c r="AA439" s="420">
        <v>1.27</v>
      </c>
      <c r="AB439" s="416">
        <v>1.26</v>
      </c>
      <c r="AC439" s="420">
        <v>1.2450000000000001</v>
      </c>
      <c r="AD439" s="416">
        <v>1.24</v>
      </c>
      <c r="AE439" s="417">
        <f t="shared" si="247"/>
        <v>42.615000000000002</v>
      </c>
      <c r="AF439" s="710">
        <f t="shared" si="263"/>
        <v>2.6905829596412634</v>
      </c>
      <c r="AG439" s="710">
        <f t="shared" si="264"/>
        <v>3.240740740740744</v>
      </c>
      <c r="AH439" s="710">
        <f t="shared" si="265"/>
        <v>2.8571428571428692</v>
      </c>
      <c r="AI439" s="710">
        <f t="shared" si="266"/>
        <v>1.449275362318847</v>
      </c>
      <c r="AJ439" s="710">
        <f t="shared" si="267"/>
        <v>1.9704433497536922</v>
      </c>
      <c r="AK439" s="710">
        <f t="shared" si="268"/>
        <v>4.102564102564088</v>
      </c>
      <c r="AL439" s="710">
        <f t="shared" si="269"/>
        <v>4.8387096774193505</v>
      </c>
      <c r="AM439" s="710">
        <f t="shared" si="270"/>
        <v>4.4943820224718989</v>
      </c>
      <c r="AN439" s="710">
        <f t="shared" si="271"/>
        <v>4.0935672514619936</v>
      </c>
      <c r="AO439" s="710">
        <f t="shared" si="273"/>
        <v>3.6363636363636376</v>
      </c>
      <c r="AP439" s="710">
        <f t="shared" si="272"/>
        <v>3.1249999999999778</v>
      </c>
      <c r="AQ439" s="710">
        <f t="shared" si="248"/>
        <v>2.5641025641025772</v>
      </c>
      <c r="AR439" s="710">
        <f t="shared" si="249"/>
        <v>1.9607843137254832</v>
      </c>
      <c r="AS439" s="710">
        <f t="shared" si="250"/>
        <v>1.3245033112582849</v>
      </c>
      <c r="AT439" s="710">
        <f t="shared" si="253"/>
        <v>0.66666666666665986</v>
      </c>
      <c r="AU439" s="710">
        <f t="shared" si="254"/>
        <v>1.3513513513513598</v>
      </c>
      <c r="AV439" s="710">
        <f t="shared" si="255"/>
        <v>5.7142857142857162</v>
      </c>
      <c r="AW439" s="710">
        <f t="shared" si="256"/>
        <v>6.0606060606060552</v>
      </c>
      <c r="AX439" s="710">
        <f t="shared" si="257"/>
        <v>1.538461538461533</v>
      </c>
      <c r="AY439" s="710">
        <f t="shared" si="258"/>
        <v>0.77519379844961378</v>
      </c>
      <c r="AZ439" s="710">
        <f t="shared" si="259"/>
        <v>0.78125</v>
      </c>
      <c r="BA439" s="710">
        <f t="shared" si="260"/>
        <v>0.78740157480314821</v>
      </c>
      <c r="BB439" s="710">
        <f t="shared" si="261"/>
        <v>0.79365079365079083</v>
      </c>
      <c r="BC439" s="710">
        <f t="shared" si="262"/>
        <v>1.2048192771084265</v>
      </c>
      <c r="BD439" s="710">
        <f t="shared" si="274"/>
        <v>0.40322580645162365</v>
      </c>
      <c r="BE439" s="710">
        <f t="shared" si="251"/>
        <v>2.4970029892319854</v>
      </c>
      <c r="BF439" s="175">
        <f t="shared" si="246"/>
        <v>1.6642369919647435</v>
      </c>
    </row>
    <row r="440" spans="1:58" x14ac:dyDescent="0.25">
      <c r="A440" s="80" t="s">
        <v>672</v>
      </c>
      <c r="B440" s="405" t="s">
        <v>673</v>
      </c>
      <c r="C440" s="372">
        <v>8.0500000000000007</v>
      </c>
      <c r="D440" s="372">
        <v>7.34</v>
      </c>
      <c r="E440" s="372">
        <v>6.76</v>
      </c>
      <c r="F440" s="372">
        <v>6.16</v>
      </c>
      <c r="G440" s="372">
        <v>5.67</v>
      </c>
      <c r="H440" s="372">
        <v>5.16</v>
      </c>
      <c r="I440" s="351">
        <v>4.7</v>
      </c>
      <c r="J440" s="420">
        <v>3.9</v>
      </c>
      <c r="K440" s="372">
        <v>3.5</v>
      </c>
      <c r="L440" s="372">
        <v>3.1</v>
      </c>
      <c r="M440" s="372">
        <v>2.71</v>
      </c>
      <c r="N440" s="372">
        <v>2.38</v>
      </c>
      <c r="O440" s="649"/>
      <c r="P440" s="372">
        <v>2.15</v>
      </c>
      <c r="Q440" s="372">
        <v>1.9246449999999999</v>
      </c>
      <c r="R440" s="649"/>
      <c r="S440" s="420">
        <v>1.6624399999999999</v>
      </c>
      <c r="T440" s="420">
        <v>1.5269149999999998</v>
      </c>
      <c r="U440" s="420">
        <v>1.4184950000000001</v>
      </c>
      <c r="V440" s="420">
        <v>1.33718</v>
      </c>
      <c r="W440" s="420">
        <v>1.04806</v>
      </c>
      <c r="X440" s="420">
        <v>0.91253499999999999</v>
      </c>
      <c r="Y440" s="420">
        <v>0.80411500000000002</v>
      </c>
      <c r="Z440" s="416">
        <v>0.7228</v>
      </c>
      <c r="AA440" s="416">
        <v>0.7228</v>
      </c>
      <c r="AB440" s="416">
        <v>0.7228</v>
      </c>
      <c r="AC440" s="416">
        <v>0.7228</v>
      </c>
      <c r="AD440" s="416">
        <v>0.7228</v>
      </c>
      <c r="AE440" s="417">
        <f t="shared" si="247"/>
        <v>75.82838500000004</v>
      </c>
      <c r="AF440" s="710">
        <f t="shared" si="263"/>
        <v>9.6730245231607661</v>
      </c>
      <c r="AG440" s="710">
        <f t="shared" si="264"/>
        <v>8.5798816568047442</v>
      </c>
      <c r="AH440" s="710">
        <f t="shared" si="265"/>
        <v>9.740259740259738</v>
      </c>
      <c r="AI440" s="710">
        <f t="shared" si="266"/>
        <v>8.6419753086419693</v>
      </c>
      <c r="AJ440" s="710">
        <f t="shared" si="267"/>
        <v>9.8837209302325526</v>
      </c>
      <c r="AK440" s="710">
        <f t="shared" si="268"/>
        <v>9.7872340425531945</v>
      </c>
      <c r="AL440" s="710">
        <f t="shared" si="269"/>
        <v>20.512820512820529</v>
      </c>
      <c r="AM440" s="710">
        <f t="shared" si="270"/>
        <v>11.428571428571432</v>
      </c>
      <c r="AN440" s="710">
        <f t="shared" si="271"/>
        <v>12.903225806451601</v>
      </c>
      <c r="AO440" s="710">
        <f t="shared" si="273"/>
        <v>14.391143911439119</v>
      </c>
      <c r="AP440" s="710">
        <f t="shared" si="272"/>
        <v>13.86554621848739</v>
      </c>
      <c r="AQ440" s="710">
        <f t="shared" si="248"/>
        <v>10.697674418604652</v>
      </c>
      <c r="AR440" s="710">
        <f t="shared" si="249"/>
        <v>11.70891255270452</v>
      </c>
      <c r="AS440" s="710">
        <f t="shared" si="250"/>
        <v>15.772298549120567</v>
      </c>
      <c r="AT440" s="710">
        <f t="shared" si="253"/>
        <v>8.875739644970416</v>
      </c>
      <c r="AU440" s="710">
        <f t="shared" si="254"/>
        <v>7.6433121019108041</v>
      </c>
      <c r="AV440" s="710">
        <f t="shared" si="255"/>
        <v>6.0810810810810745</v>
      </c>
      <c r="AW440" s="710">
        <f t="shared" si="256"/>
        <v>27.586206896551737</v>
      </c>
      <c r="AX440" s="710">
        <f t="shared" si="257"/>
        <v>14.851485148514843</v>
      </c>
      <c r="AY440" s="710">
        <f t="shared" si="258"/>
        <v>13.483146067415719</v>
      </c>
      <c r="AZ440" s="710">
        <f t="shared" si="259"/>
        <v>11.250000000000004</v>
      </c>
      <c r="BA440" s="710">
        <f t="shared" si="260"/>
        <v>0</v>
      </c>
      <c r="BB440" s="710">
        <f t="shared" si="261"/>
        <v>0</v>
      </c>
      <c r="BC440" s="710">
        <f t="shared" si="262"/>
        <v>0</v>
      </c>
      <c r="BD440" s="710">
        <f t="shared" si="274"/>
        <v>0</v>
      </c>
      <c r="BE440" s="710">
        <f t="shared" si="251"/>
        <v>10.294290421611898</v>
      </c>
      <c r="BF440" s="175">
        <f t="shared" si="246"/>
        <v>6.3329538348494534</v>
      </c>
    </row>
    <row r="441" spans="1:58" x14ac:dyDescent="0.25">
      <c r="A441" s="52" t="s">
        <v>3427</v>
      </c>
      <c r="B441" s="405" t="s">
        <v>3428</v>
      </c>
      <c r="C441" s="372">
        <v>1.2</v>
      </c>
      <c r="D441" s="372">
        <v>1.1599999999999999</v>
      </c>
      <c r="E441" s="372">
        <v>1.1200000000000001</v>
      </c>
      <c r="F441" s="372">
        <v>1.08</v>
      </c>
      <c r="G441" s="372">
        <v>1.04</v>
      </c>
      <c r="H441" s="372">
        <v>1</v>
      </c>
      <c r="I441" s="351">
        <v>0.96</v>
      </c>
      <c r="J441" s="420">
        <v>0.88</v>
      </c>
      <c r="K441" s="420">
        <v>0.84</v>
      </c>
      <c r="L441" s="420">
        <v>0.8</v>
      </c>
      <c r="M441" s="374">
        <v>0</v>
      </c>
      <c r="N441" s="374">
        <v>0</v>
      </c>
      <c r="O441" s="649"/>
      <c r="P441" s="374">
        <v>0</v>
      </c>
      <c r="Q441" s="374">
        <v>0</v>
      </c>
      <c r="R441" s="649"/>
      <c r="S441" s="416">
        <v>0</v>
      </c>
      <c r="T441" s="416">
        <v>0</v>
      </c>
      <c r="U441" s="416">
        <v>0</v>
      </c>
      <c r="V441" s="416">
        <v>0</v>
      </c>
      <c r="W441" s="416">
        <v>0</v>
      </c>
      <c r="X441" s="416">
        <v>0</v>
      </c>
      <c r="Y441" s="416">
        <v>0</v>
      </c>
      <c r="Z441" s="416">
        <v>0</v>
      </c>
      <c r="AA441" s="416">
        <v>0</v>
      </c>
      <c r="AB441" s="416">
        <v>0</v>
      </c>
      <c r="AC441" s="416">
        <v>0</v>
      </c>
      <c r="AD441" s="416">
        <v>0</v>
      </c>
      <c r="AE441" s="417">
        <f t="shared" si="247"/>
        <v>10.080000000000002</v>
      </c>
      <c r="AF441" s="710">
        <f t="shared" si="263"/>
        <v>3.4482758620689724</v>
      </c>
      <c r="AG441" s="710">
        <f t="shared" si="264"/>
        <v>3.5714285714285587</v>
      </c>
      <c r="AH441" s="710">
        <f t="shared" si="265"/>
        <v>3.7037037037036979</v>
      </c>
      <c r="AI441" s="710">
        <f t="shared" si="266"/>
        <v>3.8461538461538547</v>
      </c>
      <c r="AJ441" s="710">
        <f t="shared" si="267"/>
        <v>4.0000000000000036</v>
      </c>
      <c r="AK441" s="710">
        <f t="shared" si="268"/>
        <v>4.1666666666666741</v>
      </c>
      <c r="AL441" s="710">
        <f t="shared" si="269"/>
        <v>9.0909090909090828</v>
      </c>
      <c r="AM441" s="710">
        <f t="shared" si="270"/>
        <v>4.7619047619047672</v>
      </c>
      <c r="AN441" s="710">
        <f t="shared" si="271"/>
        <v>4.9999999999999822</v>
      </c>
      <c r="AO441" s="710" t="str">
        <f t="shared" si="273"/>
        <v>n/a</v>
      </c>
      <c r="AP441" s="710" t="str">
        <f t="shared" si="272"/>
        <v>n/a</v>
      </c>
      <c r="AQ441" s="710" t="str">
        <f t="shared" si="248"/>
        <v>n/a</v>
      </c>
      <c r="AR441" s="710" t="str">
        <f t="shared" si="249"/>
        <v>n/a</v>
      </c>
      <c r="AS441" s="710" t="str">
        <f t="shared" si="250"/>
        <v>n/a</v>
      </c>
      <c r="AT441" s="710" t="str">
        <f t="shared" si="253"/>
        <v>n/a</v>
      </c>
      <c r="AU441" s="710" t="str">
        <f t="shared" si="254"/>
        <v>n/a</v>
      </c>
      <c r="AV441" s="710" t="str">
        <f t="shared" si="255"/>
        <v>n/a</v>
      </c>
      <c r="AW441" s="710" t="str">
        <f t="shared" si="256"/>
        <v>n/a</v>
      </c>
      <c r="AX441" s="710" t="str">
        <f t="shared" si="257"/>
        <v>n/a</v>
      </c>
      <c r="AY441" s="710" t="str">
        <f t="shared" si="258"/>
        <v>n/a</v>
      </c>
      <c r="AZ441" s="710" t="str">
        <f t="shared" si="259"/>
        <v>n/a</v>
      </c>
      <c r="BA441" s="710" t="str">
        <f t="shared" si="260"/>
        <v>n/a</v>
      </c>
      <c r="BB441" s="710" t="str">
        <f t="shared" si="261"/>
        <v>n/a</v>
      </c>
      <c r="BC441" s="710" t="str">
        <f t="shared" si="262"/>
        <v>n/a</v>
      </c>
      <c r="BD441" s="710" t="str">
        <f t="shared" si="274"/>
        <v>n/a</v>
      </c>
      <c r="BE441" s="710">
        <f t="shared" si="251"/>
        <v>4.6210047225372888</v>
      </c>
      <c r="BF441" s="175">
        <f t="shared" si="246"/>
        <v>1.7555036084833588</v>
      </c>
    </row>
    <row r="442" spans="1:58" x14ac:dyDescent="0.25">
      <c r="A442" s="753" t="s">
        <v>4858</v>
      </c>
      <c r="B442" s="8" t="s">
        <v>4848</v>
      </c>
      <c r="C442" s="372">
        <v>1.63</v>
      </c>
      <c r="D442" s="372">
        <v>1.51</v>
      </c>
      <c r="E442" s="372">
        <v>1.4</v>
      </c>
      <c r="F442" s="372">
        <v>1.3</v>
      </c>
      <c r="G442" s="372">
        <v>1.2</v>
      </c>
      <c r="H442" s="393">
        <v>0.12</v>
      </c>
      <c r="I442" s="367">
        <v>0.12</v>
      </c>
      <c r="J442" s="679">
        <v>0.12</v>
      </c>
      <c r="K442" s="378">
        <v>0.23499999999999999</v>
      </c>
      <c r="L442" s="359">
        <v>0.57999999999999996</v>
      </c>
      <c r="M442" s="359">
        <v>0.54</v>
      </c>
      <c r="N442" s="359">
        <v>0.45</v>
      </c>
      <c r="O442" s="16"/>
      <c r="P442" s="359">
        <v>0.18</v>
      </c>
      <c r="Q442" s="692">
        <v>0</v>
      </c>
      <c r="R442" s="755"/>
      <c r="S442" s="713">
        <v>0</v>
      </c>
      <c r="T442" s="713">
        <v>0</v>
      </c>
      <c r="U442" s="379">
        <v>0</v>
      </c>
      <c r="V442" s="379">
        <v>0</v>
      </c>
      <c r="W442" s="379">
        <v>0</v>
      </c>
      <c r="X442" s="379">
        <v>0</v>
      </c>
      <c r="Y442" s="379">
        <v>0</v>
      </c>
      <c r="Z442" s="379">
        <v>0</v>
      </c>
      <c r="AA442" s="379">
        <v>0</v>
      </c>
      <c r="AB442" s="379">
        <v>0</v>
      </c>
      <c r="AC442" s="379">
        <v>0</v>
      </c>
      <c r="AD442" s="379">
        <v>0</v>
      </c>
      <c r="AE442" s="417">
        <f t="shared" si="247"/>
        <v>9.384999999999998</v>
      </c>
      <c r="AF442" s="710">
        <f t="shared" si="263"/>
        <v>7.9470198675496651</v>
      </c>
      <c r="AG442" s="710">
        <f t="shared" si="264"/>
        <v>7.8571428571428736</v>
      </c>
      <c r="AH442" s="710">
        <f t="shared" si="265"/>
        <v>7.6923076923076872</v>
      </c>
      <c r="AI442" s="710">
        <f t="shared" si="266"/>
        <v>8.3333333333333481</v>
      </c>
      <c r="AJ442" s="710">
        <f t="shared" si="267"/>
        <v>900</v>
      </c>
      <c r="AK442" s="710">
        <f t="shared" si="268"/>
        <v>0</v>
      </c>
      <c r="AL442" s="710">
        <f t="shared" si="269"/>
        <v>0</v>
      </c>
      <c r="AM442" s="710">
        <f t="shared" si="270"/>
        <v>-48.936170212765958</v>
      </c>
      <c r="AN442" s="710">
        <f t="shared" si="271"/>
        <v>-59.482758620689658</v>
      </c>
      <c r="AO442" s="710">
        <f t="shared" si="273"/>
        <v>7.4074074074073959</v>
      </c>
      <c r="AP442" s="710">
        <f t="shared" si="272"/>
        <v>19.999999999999996</v>
      </c>
      <c r="AQ442" s="710">
        <f t="shared" si="248"/>
        <v>150</v>
      </c>
      <c r="AR442" s="710" t="str">
        <f t="shared" si="249"/>
        <v>n/a</v>
      </c>
      <c r="AS442" s="710" t="str">
        <f t="shared" si="250"/>
        <v>n/a</v>
      </c>
      <c r="AT442" s="710" t="str">
        <f t="shared" si="253"/>
        <v>n/a</v>
      </c>
      <c r="AU442" s="710" t="str">
        <f t="shared" si="254"/>
        <v>n/a</v>
      </c>
      <c r="AV442" s="710" t="str">
        <f t="shared" si="255"/>
        <v>n/a</v>
      </c>
      <c r="AW442" s="710" t="str">
        <f t="shared" si="256"/>
        <v>n/a</v>
      </c>
      <c r="AX442" s="710" t="str">
        <f t="shared" si="257"/>
        <v>n/a</v>
      </c>
      <c r="AY442" s="710" t="str">
        <f t="shared" si="258"/>
        <v>n/a</v>
      </c>
      <c r="AZ442" s="710" t="str">
        <f t="shared" si="259"/>
        <v>n/a</v>
      </c>
      <c r="BA442" s="710" t="str">
        <f t="shared" si="260"/>
        <v>n/a</v>
      </c>
      <c r="BB442" s="710" t="str">
        <f t="shared" si="261"/>
        <v>n/a</v>
      </c>
      <c r="BC442" s="710" t="str">
        <f t="shared" si="262"/>
        <v>n/a</v>
      </c>
      <c r="BD442" s="710" t="str">
        <f t="shared" si="274"/>
        <v>n/a</v>
      </c>
      <c r="BE442" s="710">
        <f t="shared" si="251"/>
        <v>83.40152352702377</v>
      </c>
      <c r="BF442" s="175">
        <f t="shared" si="246"/>
        <v>262.10191518045826</v>
      </c>
    </row>
    <row r="443" spans="1:58" x14ac:dyDescent="0.25">
      <c r="A443" s="586" t="s">
        <v>1403</v>
      </c>
      <c r="B443" s="8" t="s">
        <v>1404</v>
      </c>
      <c r="C443" s="372">
        <v>2.46</v>
      </c>
      <c r="D443" s="372">
        <v>2.4</v>
      </c>
      <c r="E443" s="372">
        <v>1.82</v>
      </c>
      <c r="F443" s="372">
        <v>1.5</v>
      </c>
      <c r="G443" s="372">
        <v>1.38</v>
      </c>
      <c r="H443" s="372">
        <v>1.26</v>
      </c>
      <c r="I443" s="351">
        <v>1.02</v>
      </c>
      <c r="J443" s="420">
        <v>0.86</v>
      </c>
      <c r="K443" s="372">
        <v>0.78</v>
      </c>
      <c r="L443" s="372">
        <v>0.74</v>
      </c>
      <c r="M443" s="372">
        <v>0.7</v>
      </c>
      <c r="N443" s="372">
        <v>0.64</v>
      </c>
      <c r="O443" s="649"/>
      <c r="P443" s="372">
        <v>0.56000000000000005</v>
      </c>
      <c r="Q443" s="372">
        <v>0.5</v>
      </c>
      <c r="R443" s="649"/>
      <c r="S443" s="420">
        <v>0.44</v>
      </c>
      <c r="T443" s="416">
        <v>0.4</v>
      </c>
      <c r="U443" s="420">
        <v>0.66</v>
      </c>
      <c r="V443" s="420">
        <v>0.55476999999999999</v>
      </c>
      <c r="W443" s="420">
        <v>0.43196999999999997</v>
      </c>
      <c r="X443" s="420">
        <v>0.38547999999999993</v>
      </c>
      <c r="Y443" s="416">
        <v>0.34467999999999999</v>
      </c>
      <c r="Z443" s="420">
        <v>0.34467999999999999</v>
      </c>
      <c r="AA443" s="420">
        <v>0.18140000000000001</v>
      </c>
      <c r="AB443" s="416">
        <v>0.16492000000000001</v>
      </c>
      <c r="AC443" s="420">
        <v>0.16492000000000001</v>
      </c>
      <c r="AD443" s="420">
        <v>0.15708</v>
      </c>
      <c r="AE443" s="417">
        <f t="shared" si="247"/>
        <v>20.849899999999998</v>
      </c>
      <c r="AF443" s="710">
        <f t="shared" si="263"/>
        <v>2.5000000000000133</v>
      </c>
      <c r="AG443" s="710">
        <f t="shared" si="264"/>
        <v>31.868131868131865</v>
      </c>
      <c r="AH443" s="710">
        <f t="shared" si="265"/>
        <v>21.333333333333336</v>
      </c>
      <c r="AI443" s="710">
        <f t="shared" si="266"/>
        <v>8.6956521739130608</v>
      </c>
      <c r="AJ443" s="710">
        <f t="shared" si="267"/>
        <v>9.5238095238095113</v>
      </c>
      <c r="AK443" s="710">
        <f t="shared" si="268"/>
        <v>23.529411764705888</v>
      </c>
      <c r="AL443" s="710">
        <f t="shared" si="269"/>
        <v>18.604651162790709</v>
      </c>
      <c r="AM443" s="710">
        <f t="shared" si="270"/>
        <v>10.256410256410241</v>
      </c>
      <c r="AN443" s="710">
        <f t="shared" si="271"/>
        <v>5.4054054054054168</v>
      </c>
      <c r="AO443" s="710">
        <f t="shared" si="273"/>
        <v>5.7142857142857162</v>
      </c>
      <c r="AP443" s="710">
        <f t="shared" si="272"/>
        <v>9.375</v>
      </c>
      <c r="AQ443" s="710">
        <f t="shared" si="248"/>
        <v>14.285714285714279</v>
      </c>
      <c r="AR443" s="710">
        <f t="shared" si="249"/>
        <v>12.000000000000011</v>
      </c>
      <c r="AS443" s="710">
        <f t="shared" si="250"/>
        <v>13.636363636363647</v>
      </c>
      <c r="AT443" s="710">
        <f t="shared" si="253"/>
        <v>9.9999999999999858</v>
      </c>
      <c r="AU443" s="710">
        <f t="shared" si="254"/>
        <v>-39.393939393939391</v>
      </c>
      <c r="AV443" s="710">
        <f t="shared" si="255"/>
        <v>18.968221064585332</v>
      </c>
      <c r="AW443" s="710">
        <f t="shared" si="256"/>
        <v>28.427900085654102</v>
      </c>
      <c r="AX443" s="710">
        <f t="shared" si="257"/>
        <v>12.060288471516035</v>
      </c>
      <c r="AY443" s="710">
        <f t="shared" si="258"/>
        <v>11.837066264361141</v>
      </c>
      <c r="AZ443" s="710">
        <f t="shared" si="259"/>
        <v>0</v>
      </c>
      <c r="BA443" s="710">
        <f t="shared" si="260"/>
        <v>90.011025358324133</v>
      </c>
      <c r="BB443" s="710">
        <f t="shared" si="261"/>
        <v>9.9927237448459891</v>
      </c>
      <c r="BC443" s="710">
        <f t="shared" si="262"/>
        <v>0</v>
      </c>
      <c r="BD443" s="710">
        <f t="shared" si="274"/>
        <v>4.991087344028533</v>
      </c>
      <c r="BE443" s="710">
        <f t="shared" si="251"/>
        <v>13.34490168256958</v>
      </c>
      <c r="BF443" s="175">
        <f t="shared" si="246"/>
        <v>20.627640055868458</v>
      </c>
    </row>
    <row r="444" spans="1:58" x14ac:dyDescent="0.25">
      <c r="A444" s="753" t="s">
        <v>3753</v>
      </c>
      <c r="B444" s="8" t="s">
        <v>3752</v>
      </c>
      <c r="C444" s="372">
        <v>2.25</v>
      </c>
      <c r="D444" s="372">
        <v>2.23</v>
      </c>
      <c r="E444" s="372">
        <v>2.15</v>
      </c>
      <c r="F444" s="372">
        <v>1.59</v>
      </c>
      <c r="G444" s="372">
        <v>1.35</v>
      </c>
      <c r="H444" s="372">
        <v>1.27</v>
      </c>
      <c r="I444" s="351">
        <v>1.1599999999999999</v>
      </c>
      <c r="J444" s="420">
        <v>1.04</v>
      </c>
      <c r="K444" s="372">
        <v>0.87999999999999989</v>
      </c>
      <c r="L444" s="372">
        <v>0.54</v>
      </c>
      <c r="M444" s="374">
        <v>0</v>
      </c>
      <c r="N444" s="374">
        <v>0</v>
      </c>
      <c r="O444" s="649"/>
      <c r="P444" s="374">
        <v>0</v>
      </c>
      <c r="Q444" s="374">
        <v>0</v>
      </c>
      <c r="R444" s="649"/>
      <c r="S444" s="374">
        <v>0</v>
      </c>
      <c r="T444" s="374">
        <v>0</v>
      </c>
      <c r="U444" s="374">
        <v>0</v>
      </c>
      <c r="V444" s="374">
        <v>0</v>
      </c>
      <c r="W444" s="374">
        <v>0</v>
      </c>
      <c r="X444" s="374">
        <v>0</v>
      </c>
      <c r="Y444" s="374">
        <v>0</v>
      </c>
      <c r="Z444" s="374">
        <v>0</v>
      </c>
      <c r="AA444" s="374">
        <v>0</v>
      </c>
      <c r="AB444" s="374">
        <v>0</v>
      </c>
      <c r="AC444" s="374">
        <v>0</v>
      </c>
      <c r="AD444" s="374">
        <v>0</v>
      </c>
      <c r="AE444" s="417">
        <f t="shared" si="247"/>
        <v>14.459999999999997</v>
      </c>
      <c r="AF444" s="710">
        <f t="shared" si="263"/>
        <v>0.89686098654708779</v>
      </c>
      <c r="AG444" s="710">
        <f t="shared" si="264"/>
        <v>3.7209302325581506</v>
      </c>
      <c r="AH444" s="710">
        <f t="shared" si="265"/>
        <v>35.220125786163514</v>
      </c>
      <c r="AI444" s="710">
        <f t="shared" si="266"/>
        <v>17.777777777777782</v>
      </c>
      <c r="AJ444" s="710">
        <f t="shared" si="267"/>
        <v>6.2992125984252079</v>
      </c>
      <c r="AK444" s="710">
        <f t="shared" si="268"/>
        <v>9.4827586206896584</v>
      </c>
      <c r="AL444" s="710">
        <f t="shared" si="269"/>
        <v>11.538461538461519</v>
      </c>
      <c r="AM444" s="710">
        <f t="shared" si="270"/>
        <v>18.181818181818208</v>
      </c>
      <c r="AN444" s="710">
        <f t="shared" si="271"/>
        <v>62.962962962962933</v>
      </c>
      <c r="AO444" s="710" t="str">
        <f t="shared" si="273"/>
        <v>n/a</v>
      </c>
      <c r="AP444" s="710" t="str">
        <f t="shared" si="272"/>
        <v>n/a</v>
      </c>
      <c r="AQ444" s="710" t="str">
        <f t="shared" si="248"/>
        <v>n/a</v>
      </c>
      <c r="AR444" s="710" t="str">
        <f t="shared" si="249"/>
        <v>n/a</v>
      </c>
      <c r="AS444" s="710" t="str">
        <f t="shared" si="250"/>
        <v>n/a</v>
      </c>
      <c r="AT444" s="710" t="str">
        <f t="shared" si="253"/>
        <v>n/a</v>
      </c>
      <c r="AU444" s="710" t="str">
        <f t="shared" si="254"/>
        <v>n/a</v>
      </c>
      <c r="AV444" s="710" t="str">
        <f t="shared" si="255"/>
        <v>n/a</v>
      </c>
      <c r="AW444" s="710" t="str">
        <f t="shared" si="256"/>
        <v>n/a</v>
      </c>
      <c r="AX444" s="710" t="str">
        <f t="shared" si="257"/>
        <v>n/a</v>
      </c>
      <c r="AY444" s="710" t="str">
        <f t="shared" si="258"/>
        <v>n/a</v>
      </c>
      <c r="AZ444" s="710" t="str">
        <f t="shared" si="259"/>
        <v>n/a</v>
      </c>
      <c r="BA444" s="710" t="str">
        <f t="shared" si="260"/>
        <v>n/a</v>
      </c>
      <c r="BB444" s="710" t="str">
        <f t="shared" si="261"/>
        <v>n/a</v>
      </c>
      <c r="BC444" s="710" t="str">
        <f t="shared" si="262"/>
        <v>n/a</v>
      </c>
      <c r="BD444" s="710" t="str">
        <f t="shared" si="274"/>
        <v>n/a</v>
      </c>
      <c r="BE444" s="710">
        <f t="shared" si="251"/>
        <v>18.45343429837823</v>
      </c>
      <c r="BF444" s="175">
        <f t="shared" si="246"/>
        <v>19.570530429890123</v>
      </c>
    </row>
    <row r="445" spans="1:58" x14ac:dyDescent="0.25">
      <c r="A445" s="585" t="s">
        <v>1238</v>
      </c>
      <c r="B445" s="8" t="s">
        <v>1239</v>
      </c>
      <c r="C445" s="372">
        <v>2.37</v>
      </c>
      <c r="D445" s="372">
        <v>2.23</v>
      </c>
      <c r="E445" s="372">
        <v>2.0099999999999998</v>
      </c>
      <c r="F445" s="372">
        <v>1.75</v>
      </c>
      <c r="G445" s="372">
        <v>1.6</v>
      </c>
      <c r="H445" s="372">
        <v>1.2</v>
      </c>
      <c r="I445" s="351">
        <v>0.8</v>
      </c>
      <c r="J445" s="420">
        <v>0.57499999999999996</v>
      </c>
      <c r="K445" s="372">
        <v>0.48499999999999999</v>
      </c>
      <c r="L445" s="372">
        <v>0.42499999999999999</v>
      </c>
      <c r="M445" s="372">
        <v>0.37</v>
      </c>
      <c r="N445" s="374">
        <v>0.34</v>
      </c>
      <c r="O445" s="649"/>
      <c r="P445" s="372">
        <v>0.33</v>
      </c>
      <c r="Q445" s="372">
        <v>0.3</v>
      </c>
      <c r="R445" s="649"/>
      <c r="S445" s="416">
        <v>0.26</v>
      </c>
      <c r="T445" s="420">
        <v>0.26</v>
      </c>
      <c r="U445" s="420">
        <v>0.24</v>
      </c>
      <c r="V445" s="420">
        <v>0.22</v>
      </c>
      <c r="W445" s="420">
        <v>0.18</v>
      </c>
      <c r="X445" s="420">
        <v>0.14000000000000001</v>
      </c>
      <c r="Y445" s="416">
        <v>0</v>
      </c>
      <c r="Z445" s="416">
        <v>0</v>
      </c>
      <c r="AA445" s="416">
        <v>0</v>
      </c>
      <c r="AB445" s="416">
        <v>0</v>
      </c>
      <c r="AC445" s="416">
        <v>0</v>
      </c>
      <c r="AD445" s="416">
        <v>0</v>
      </c>
      <c r="AE445" s="417">
        <f t="shared" si="247"/>
        <v>16.084999999999997</v>
      </c>
      <c r="AF445" s="710">
        <f t="shared" si="263"/>
        <v>6.2780269058295923</v>
      </c>
      <c r="AG445" s="710">
        <f t="shared" si="264"/>
        <v>10.945273631840813</v>
      </c>
      <c r="AH445" s="710">
        <f t="shared" si="265"/>
        <v>14.857142857142836</v>
      </c>
      <c r="AI445" s="710">
        <f t="shared" si="266"/>
        <v>9.375</v>
      </c>
      <c r="AJ445" s="710">
        <f t="shared" si="267"/>
        <v>33.33333333333335</v>
      </c>
      <c r="AK445" s="710">
        <f t="shared" si="268"/>
        <v>49.999999999999979</v>
      </c>
      <c r="AL445" s="710">
        <f t="shared" si="269"/>
        <v>39.130434782608717</v>
      </c>
      <c r="AM445" s="710">
        <f t="shared" si="270"/>
        <v>18.556701030927837</v>
      </c>
      <c r="AN445" s="710">
        <f t="shared" si="271"/>
        <v>14.117647058823524</v>
      </c>
      <c r="AO445" s="710">
        <f t="shared" si="273"/>
        <v>14.864864864864868</v>
      </c>
      <c r="AP445" s="710">
        <f t="shared" si="272"/>
        <v>8.8235294117646959</v>
      </c>
      <c r="AQ445" s="710">
        <f t="shared" si="248"/>
        <v>3.0303030303030276</v>
      </c>
      <c r="AR445" s="710">
        <f t="shared" si="249"/>
        <v>10.000000000000009</v>
      </c>
      <c r="AS445" s="710">
        <f t="shared" si="250"/>
        <v>15.384615384615374</v>
      </c>
      <c r="AT445" s="710">
        <f t="shared" si="253"/>
        <v>0</v>
      </c>
      <c r="AU445" s="710">
        <f t="shared" si="254"/>
        <v>8.3333333333333481</v>
      </c>
      <c r="AV445" s="710">
        <f t="shared" si="255"/>
        <v>9.0909090909090828</v>
      </c>
      <c r="AW445" s="710">
        <f t="shared" si="256"/>
        <v>22.222222222222232</v>
      </c>
      <c r="AX445" s="710">
        <f t="shared" si="257"/>
        <v>28.571428571428559</v>
      </c>
      <c r="AY445" s="710" t="str">
        <f t="shared" si="258"/>
        <v>n/a</v>
      </c>
      <c r="AZ445" s="710" t="str">
        <f t="shared" si="259"/>
        <v>n/a</v>
      </c>
      <c r="BA445" s="710" t="str">
        <f t="shared" si="260"/>
        <v>n/a</v>
      </c>
      <c r="BB445" s="710" t="str">
        <f t="shared" si="261"/>
        <v>n/a</v>
      </c>
      <c r="BC445" s="710" t="str">
        <f t="shared" si="262"/>
        <v>n/a</v>
      </c>
      <c r="BD445" s="710" t="str">
        <f t="shared" si="274"/>
        <v>n/a</v>
      </c>
      <c r="BE445" s="710">
        <f t="shared" si="251"/>
        <v>16.679724500523569</v>
      </c>
      <c r="BF445" s="175">
        <f t="shared" si="246"/>
        <v>12.855346693787032</v>
      </c>
    </row>
    <row r="446" spans="1:58" x14ac:dyDescent="0.25">
      <c r="A446" s="753" t="s">
        <v>4961</v>
      </c>
      <c r="B446" s="8" t="s">
        <v>4958</v>
      </c>
      <c r="C446" s="372">
        <v>2.1500000000000004</v>
      </c>
      <c r="D446" s="372">
        <v>2.0700000000000003</v>
      </c>
      <c r="E446" s="372">
        <v>1.9</v>
      </c>
      <c r="F446" s="372">
        <v>1.83</v>
      </c>
      <c r="G446" s="372">
        <v>1.8</v>
      </c>
      <c r="H446" s="372">
        <v>1.74</v>
      </c>
      <c r="I446" s="351">
        <v>1.2000000000000002</v>
      </c>
      <c r="J446" s="381">
        <v>0</v>
      </c>
      <c r="K446" s="393">
        <v>0</v>
      </c>
      <c r="L446" s="393">
        <v>0</v>
      </c>
      <c r="M446" s="393">
        <v>0</v>
      </c>
      <c r="N446" s="393">
        <v>0</v>
      </c>
      <c r="O446" s="751"/>
      <c r="P446" s="393">
        <v>0</v>
      </c>
      <c r="Q446" s="393">
        <v>0</v>
      </c>
      <c r="R446" s="751"/>
      <c r="S446" s="393">
        <v>0</v>
      </c>
      <c r="T446" s="393">
        <v>0</v>
      </c>
      <c r="U446" s="381">
        <v>0</v>
      </c>
      <c r="V446" s="381">
        <v>0</v>
      </c>
      <c r="W446" s="381">
        <v>0</v>
      </c>
      <c r="X446" s="381">
        <v>0</v>
      </c>
      <c r="Y446" s="381">
        <v>0</v>
      </c>
      <c r="Z446" s="381">
        <v>0</v>
      </c>
      <c r="AA446" s="381">
        <v>0</v>
      </c>
      <c r="AB446" s="381">
        <v>0</v>
      </c>
      <c r="AC446" s="381">
        <v>0</v>
      </c>
      <c r="AD446" s="381">
        <v>0</v>
      </c>
      <c r="AE446" s="417">
        <f t="shared" si="247"/>
        <v>12.690000000000001</v>
      </c>
      <c r="AF446" s="710">
        <f t="shared" si="263"/>
        <v>3.8647342995169032</v>
      </c>
      <c r="AG446" s="710">
        <f t="shared" si="264"/>
        <v>8.9473684210526585</v>
      </c>
      <c r="AH446" s="710">
        <f t="shared" si="265"/>
        <v>3.82513661202184</v>
      </c>
      <c r="AI446" s="710">
        <f t="shared" si="266"/>
        <v>1.6666666666666607</v>
      </c>
      <c r="AJ446" s="710">
        <f t="shared" si="267"/>
        <v>3.4482758620689724</v>
      </c>
      <c r="AK446" s="710">
        <f t="shared" si="268"/>
        <v>44.999999999999972</v>
      </c>
      <c r="AL446" s="710" t="str">
        <f t="shared" si="269"/>
        <v>n/a</v>
      </c>
      <c r="AM446" s="710" t="str">
        <f t="shared" si="270"/>
        <v>n/a</v>
      </c>
      <c r="AN446" s="710" t="str">
        <f t="shared" si="271"/>
        <v>n/a</v>
      </c>
      <c r="AO446" s="710" t="str">
        <f t="shared" si="273"/>
        <v>n/a</v>
      </c>
      <c r="AP446" s="710" t="str">
        <f t="shared" si="272"/>
        <v>n/a</v>
      </c>
      <c r="AQ446" s="710" t="str">
        <f t="shared" si="248"/>
        <v>n/a</v>
      </c>
      <c r="AR446" s="710" t="str">
        <f t="shared" si="249"/>
        <v>n/a</v>
      </c>
      <c r="AS446" s="710" t="str">
        <f t="shared" si="250"/>
        <v>n/a</v>
      </c>
      <c r="AT446" s="710" t="str">
        <f t="shared" si="253"/>
        <v>n/a</v>
      </c>
      <c r="AU446" s="710" t="str">
        <f t="shared" si="254"/>
        <v>n/a</v>
      </c>
      <c r="AV446" s="710" t="str">
        <f t="shared" si="255"/>
        <v>n/a</v>
      </c>
      <c r="AW446" s="710" t="str">
        <f t="shared" si="256"/>
        <v>n/a</v>
      </c>
      <c r="AX446" s="710" t="str">
        <f t="shared" si="257"/>
        <v>n/a</v>
      </c>
      <c r="AY446" s="710" t="str">
        <f t="shared" si="258"/>
        <v>n/a</v>
      </c>
      <c r="AZ446" s="710" t="str">
        <f t="shared" si="259"/>
        <v>n/a</v>
      </c>
      <c r="BA446" s="710" t="str">
        <f t="shared" si="260"/>
        <v>n/a</v>
      </c>
      <c r="BB446" s="710" t="str">
        <f t="shared" si="261"/>
        <v>n/a</v>
      </c>
      <c r="BC446" s="710" t="str">
        <f t="shared" si="262"/>
        <v>n/a</v>
      </c>
      <c r="BD446" s="710" t="str">
        <f t="shared" si="274"/>
        <v>n/a</v>
      </c>
      <c r="BE446" s="710">
        <f t="shared" si="251"/>
        <v>11.1253636435545</v>
      </c>
      <c r="BF446" s="175">
        <f t="shared" si="246"/>
        <v>16.772890806055464</v>
      </c>
    </row>
    <row r="447" spans="1:58" x14ac:dyDescent="0.25">
      <c r="A447" s="585" t="s">
        <v>299</v>
      </c>
      <c r="B447" s="8" t="s">
        <v>300</v>
      </c>
      <c r="C447" s="372">
        <v>2.16</v>
      </c>
      <c r="D447" s="372">
        <v>2.04</v>
      </c>
      <c r="E447" s="372">
        <v>2</v>
      </c>
      <c r="F447" s="372">
        <v>1.62</v>
      </c>
      <c r="G447" s="372">
        <v>1.61</v>
      </c>
      <c r="H447" s="372">
        <v>1.6</v>
      </c>
      <c r="I447" s="351">
        <v>1.52</v>
      </c>
      <c r="J447" s="420">
        <v>1.51</v>
      </c>
      <c r="K447" s="372">
        <v>1.5</v>
      </c>
      <c r="L447" s="372">
        <v>1.49</v>
      </c>
      <c r="M447" s="372">
        <v>1.48</v>
      </c>
      <c r="N447" s="372">
        <v>1.47</v>
      </c>
      <c r="O447" s="649"/>
      <c r="P447" s="372">
        <v>1.46</v>
      </c>
      <c r="Q447" s="372">
        <v>1.45</v>
      </c>
      <c r="R447" s="649"/>
      <c r="S447" s="420">
        <v>1.44</v>
      </c>
      <c r="T447" s="420">
        <v>1.41</v>
      </c>
      <c r="U447" s="420">
        <v>1.31</v>
      </c>
      <c r="V447" s="420">
        <v>0.63</v>
      </c>
      <c r="W447" s="420">
        <v>0.4</v>
      </c>
      <c r="X447" s="420">
        <v>0.3</v>
      </c>
      <c r="Y447" s="420">
        <v>0.23499999999999999</v>
      </c>
      <c r="Z447" s="420">
        <v>0.2</v>
      </c>
      <c r="AA447" s="420">
        <v>0.19</v>
      </c>
      <c r="AB447" s="420">
        <v>0.17</v>
      </c>
      <c r="AC447" s="420">
        <v>0.15</v>
      </c>
      <c r="AD447" s="420">
        <v>0.13</v>
      </c>
      <c r="AE447" s="417">
        <f t="shared" si="247"/>
        <v>29.474999999999994</v>
      </c>
      <c r="AF447" s="710">
        <f t="shared" si="263"/>
        <v>5.8823529411764719</v>
      </c>
      <c r="AG447" s="710">
        <f t="shared" si="264"/>
        <v>2.0000000000000018</v>
      </c>
      <c r="AH447" s="710">
        <f t="shared" si="265"/>
        <v>23.456790123456784</v>
      </c>
      <c r="AI447" s="710">
        <f t="shared" si="266"/>
        <v>0.62111801242235032</v>
      </c>
      <c r="AJ447" s="710">
        <f t="shared" si="267"/>
        <v>0.62500000000000888</v>
      </c>
      <c r="AK447" s="710">
        <f t="shared" si="268"/>
        <v>5.2631578947368363</v>
      </c>
      <c r="AL447" s="710">
        <f t="shared" si="269"/>
        <v>0.66225165562914245</v>
      </c>
      <c r="AM447" s="710">
        <f t="shared" si="270"/>
        <v>0.66666666666665986</v>
      </c>
      <c r="AN447" s="710">
        <f t="shared" si="271"/>
        <v>0.67114093959732557</v>
      </c>
      <c r="AO447" s="710">
        <f t="shared" si="273"/>
        <v>0.67567567567567988</v>
      </c>
      <c r="AP447" s="710">
        <f t="shared" si="272"/>
        <v>0.68027210884353817</v>
      </c>
      <c r="AQ447" s="710">
        <f t="shared" si="248"/>
        <v>0.68493150684931781</v>
      </c>
      <c r="AR447" s="710">
        <f t="shared" si="249"/>
        <v>0.68965517241379448</v>
      </c>
      <c r="AS447" s="710">
        <f t="shared" si="250"/>
        <v>0.69444444444444198</v>
      </c>
      <c r="AT447" s="710">
        <f t="shared" si="253"/>
        <v>2.1276595744680771</v>
      </c>
      <c r="AU447" s="710">
        <f t="shared" si="254"/>
        <v>7.6335877862595325</v>
      </c>
      <c r="AV447" s="710">
        <f t="shared" si="255"/>
        <v>107.93650793650795</v>
      </c>
      <c r="AW447" s="710">
        <f t="shared" si="256"/>
        <v>57.499999999999993</v>
      </c>
      <c r="AX447" s="710">
        <f t="shared" si="257"/>
        <v>33.33333333333335</v>
      </c>
      <c r="AY447" s="710">
        <f t="shared" si="258"/>
        <v>27.659574468085111</v>
      </c>
      <c r="AZ447" s="710">
        <f t="shared" si="259"/>
        <v>17.499999999999982</v>
      </c>
      <c r="BA447" s="710">
        <f t="shared" si="260"/>
        <v>5.2631578947368363</v>
      </c>
      <c r="BB447" s="710">
        <f t="shared" si="261"/>
        <v>11.764705882352944</v>
      </c>
      <c r="BC447" s="710">
        <f t="shared" si="262"/>
        <v>13.333333333333353</v>
      </c>
      <c r="BD447" s="710">
        <f t="shared" si="274"/>
        <v>15.384615384615374</v>
      </c>
      <c r="BE447" s="710">
        <f t="shared" si="251"/>
        <v>13.708397309424193</v>
      </c>
      <c r="BF447" s="175">
        <f t="shared" ref="BF447:BF509" si="275">STDEV(AF447:BD447)</f>
        <v>23.896740528192467</v>
      </c>
    </row>
    <row r="448" spans="1:58" x14ac:dyDescent="0.25">
      <c r="A448" s="753" t="s">
        <v>2467</v>
      </c>
      <c r="B448" s="8" t="s">
        <v>2468</v>
      </c>
      <c r="C448" s="372">
        <v>3.7395445</v>
      </c>
      <c r="D448" s="372">
        <v>3.3121209051699649</v>
      </c>
      <c r="E448" s="372">
        <v>3.1479210134692499</v>
      </c>
      <c r="F448" s="372">
        <v>3.0284725824835368</v>
      </c>
      <c r="G448" s="372">
        <v>2.9227226856707929</v>
      </c>
      <c r="H448" s="393">
        <v>2.6829898175952258</v>
      </c>
      <c r="I448" s="351">
        <v>2.7798561437123932</v>
      </c>
      <c r="J448" s="381">
        <v>2.572826535596763</v>
      </c>
      <c r="K448" s="372">
        <v>2.5730035632736681</v>
      </c>
      <c r="L448" s="393">
        <v>2.5237775623572891</v>
      </c>
      <c r="M448" s="372">
        <v>2.6126151626571952</v>
      </c>
      <c r="N448" s="393">
        <v>2.2970713752873149</v>
      </c>
      <c r="O448" s="751"/>
      <c r="P448" s="372">
        <v>2.3497773427293689</v>
      </c>
      <c r="Q448" s="372">
        <v>2.2373269010121821</v>
      </c>
      <c r="S448" s="372">
        <v>1.844457045701541</v>
      </c>
      <c r="T448" s="372">
        <v>1.6229585016831829</v>
      </c>
      <c r="U448" s="420">
        <v>1.4554808526107319</v>
      </c>
      <c r="V448" s="420">
        <v>1.0380420170931111</v>
      </c>
      <c r="W448" s="420">
        <v>0.8331206476751627</v>
      </c>
      <c r="X448" s="420">
        <v>0.83611970478978193</v>
      </c>
      <c r="Y448" s="420">
        <v>0.73951182014745365</v>
      </c>
      <c r="Z448" s="420">
        <v>0.66790554484764253</v>
      </c>
      <c r="AA448" s="420">
        <v>0.50760556340241514</v>
      </c>
      <c r="AB448" s="420">
        <v>0.46926534460756653</v>
      </c>
      <c r="AC448" s="420">
        <v>0.456343270865599</v>
      </c>
      <c r="AD448" s="420">
        <v>0.45089990646879963</v>
      </c>
      <c r="AE448" s="417">
        <f t="shared" si="247"/>
        <v>49.70173631090794</v>
      </c>
      <c r="AF448" s="710">
        <f t="shared" si="263"/>
        <v>12.904830683048441</v>
      </c>
      <c r="AG448" s="710">
        <f t="shared" si="264"/>
        <v>5.216137603139992</v>
      </c>
      <c r="AH448" s="710">
        <f t="shared" si="265"/>
        <v>3.9441806961236558</v>
      </c>
      <c r="AI448" s="710">
        <f t="shared" si="266"/>
        <v>3.6181981045004141</v>
      </c>
      <c r="AJ448" s="710">
        <f t="shared" si="267"/>
        <v>8.9352880321566186</v>
      </c>
      <c r="AK448" s="710">
        <f t="shared" si="268"/>
        <v>-3.4845805361642279</v>
      </c>
      <c r="AL448" s="710">
        <f t="shared" si="269"/>
        <v>8.0467767745410868</v>
      </c>
      <c r="AM448" s="710">
        <f t="shared" si="270"/>
        <v>-6.8801955594555153E-3</v>
      </c>
      <c r="AN448" s="710">
        <f t="shared" si="271"/>
        <v>1.9504888881887172</v>
      </c>
      <c r="AO448" s="710">
        <f t="shared" si="273"/>
        <v>-3.4003324167173776</v>
      </c>
      <c r="AP448" s="710">
        <f t="shared" si="272"/>
        <v>13.736786360433072</v>
      </c>
      <c r="AQ448" s="710">
        <f t="shared" si="248"/>
        <v>-2.2430196463139707</v>
      </c>
      <c r="AR448" s="710">
        <f t="shared" si="249"/>
        <v>5.0261068986527269</v>
      </c>
      <c r="AS448" s="710">
        <f t="shared" si="250"/>
        <v>21.300027356354768</v>
      </c>
      <c r="AT448" s="710">
        <f t="shared" si="253"/>
        <v>13.647825485903686</v>
      </c>
      <c r="AU448" s="710">
        <f t="shared" si="254"/>
        <v>11.506688581443193</v>
      </c>
      <c r="AV448" s="710">
        <f t="shared" si="255"/>
        <v>40.214059608742893</v>
      </c>
      <c r="AW448" s="710">
        <f t="shared" si="256"/>
        <v>24.596842004790641</v>
      </c>
      <c r="AX448" s="710">
        <f t="shared" si="257"/>
        <v>-0.35868752972079143</v>
      </c>
      <c r="AY448" s="710">
        <f t="shared" si="258"/>
        <v>13.063737726743208</v>
      </c>
      <c r="AZ448" s="710">
        <f t="shared" si="259"/>
        <v>10.721018241605606</v>
      </c>
      <c r="BA448" s="710">
        <f t="shared" si="260"/>
        <v>31.579634464751937</v>
      </c>
      <c r="BB448" s="710">
        <f t="shared" si="261"/>
        <v>8.1702642727456087</v>
      </c>
      <c r="BC448" s="710">
        <f t="shared" si="262"/>
        <v>2.8316564671714728</v>
      </c>
      <c r="BD448" s="710">
        <f t="shared" si="274"/>
        <v>1.2072223388620351</v>
      </c>
      <c r="BE448" s="710">
        <f t="shared" si="251"/>
        <v>9.3089708106169589</v>
      </c>
      <c r="BF448" s="175">
        <f t="shared" si="275"/>
        <v>10.802824015650655</v>
      </c>
    </row>
    <row r="449" spans="1:58" x14ac:dyDescent="0.25">
      <c r="A449" s="586" t="s">
        <v>675</v>
      </c>
      <c r="B449" s="8" t="s">
        <v>676</v>
      </c>
      <c r="C449" s="372">
        <v>2.6</v>
      </c>
      <c r="D449" s="372">
        <v>2.56</v>
      </c>
      <c r="E449" s="372">
        <v>2.52</v>
      </c>
      <c r="F449" s="372">
        <v>2.48</v>
      </c>
      <c r="G449" s="372">
        <v>2.4</v>
      </c>
      <c r="H449" s="372">
        <v>2.2999999999999998</v>
      </c>
      <c r="I449" s="351">
        <v>2.2000000000000002</v>
      </c>
      <c r="J449" s="420">
        <v>2.1</v>
      </c>
      <c r="K449" s="372">
        <v>2</v>
      </c>
      <c r="L449" s="372">
        <v>1.92</v>
      </c>
      <c r="M449" s="372">
        <v>1.6</v>
      </c>
      <c r="N449" s="372">
        <v>1.52</v>
      </c>
      <c r="O449" s="649"/>
      <c r="P449" s="372">
        <v>1.48</v>
      </c>
      <c r="Q449" s="372">
        <v>1.44</v>
      </c>
      <c r="R449" s="649"/>
      <c r="S449" s="420">
        <v>1.36</v>
      </c>
      <c r="T449" s="420">
        <v>1.34</v>
      </c>
      <c r="U449" s="420">
        <v>1.32</v>
      </c>
      <c r="V449" s="420">
        <v>1.28</v>
      </c>
      <c r="W449" s="420">
        <v>1.24</v>
      </c>
      <c r="X449" s="420">
        <v>1</v>
      </c>
      <c r="Y449" s="416">
        <v>0</v>
      </c>
      <c r="Z449" s="416">
        <v>0</v>
      </c>
      <c r="AA449" s="416">
        <v>0</v>
      </c>
      <c r="AB449" s="416">
        <v>0</v>
      </c>
      <c r="AC449" s="416">
        <v>0</v>
      </c>
      <c r="AD449" s="416">
        <v>0</v>
      </c>
      <c r="AE449" s="417">
        <f t="shared" si="247"/>
        <v>36.660000000000004</v>
      </c>
      <c r="AF449" s="710">
        <f t="shared" si="263"/>
        <v>1.5625</v>
      </c>
      <c r="AG449" s="710">
        <f t="shared" si="264"/>
        <v>1.5873015873015817</v>
      </c>
      <c r="AH449" s="710">
        <f t="shared" si="265"/>
        <v>1.6129032258064502</v>
      </c>
      <c r="AI449" s="710">
        <f t="shared" si="266"/>
        <v>3.3333333333333437</v>
      </c>
      <c r="AJ449" s="710">
        <f t="shared" si="267"/>
        <v>4.3478260869565188</v>
      </c>
      <c r="AK449" s="710">
        <f t="shared" si="268"/>
        <v>4.5454545454545192</v>
      </c>
      <c r="AL449" s="710">
        <f t="shared" si="269"/>
        <v>4.7619047619047672</v>
      </c>
      <c r="AM449" s="710">
        <f t="shared" si="270"/>
        <v>5.0000000000000044</v>
      </c>
      <c r="AN449" s="710">
        <f t="shared" si="271"/>
        <v>4.1666666666666741</v>
      </c>
      <c r="AO449" s="710">
        <f t="shared" si="273"/>
        <v>19.999999999999996</v>
      </c>
      <c r="AP449" s="710">
        <f t="shared" si="272"/>
        <v>5.2631578947368363</v>
      </c>
      <c r="AQ449" s="710">
        <f t="shared" si="248"/>
        <v>2.7027027027026973</v>
      </c>
      <c r="AR449" s="710">
        <f t="shared" si="249"/>
        <v>2.7777777777777901</v>
      </c>
      <c r="AS449" s="710">
        <f t="shared" si="250"/>
        <v>5.8823529411764497</v>
      </c>
      <c r="AT449" s="710">
        <f t="shared" si="253"/>
        <v>1.4925373134328401</v>
      </c>
      <c r="AU449" s="710">
        <f t="shared" si="254"/>
        <v>1.5151515151515138</v>
      </c>
      <c r="AV449" s="710">
        <f t="shared" si="255"/>
        <v>3.125</v>
      </c>
      <c r="AW449" s="710">
        <f t="shared" si="256"/>
        <v>3.2258064516129004</v>
      </c>
      <c r="AX449" s="710">
        <f t="shared" si="257"/>
        <v>24</v>
      </c>
      <c r="AY449" s="710" t="str">
        <f t="shared" si="258"/>
        <v>n/a</v>
      </c>
      <c r="AZ449" s="710" t="str">
        <f t="shared" si="259"/>
        <v>n/a</v>
      </c>
      <c r="BA449" s="710" t="str">
        <f t="shared" si="260"/>
        <v>n/a</v>
      </c>
      <c r="BB449" s="710" t="str">
        <f t="shared" si="261"/>
        <v>n/a</v>
      </c>
      <c r="BC449" s="710" t="str">
        <f t="shared" si="262"/>
        <v>n/a</v>
      </c>
      <c r="BD449" s="710" t="str">
        <f t="shared" si="274"/>
        <v>n/a</v>
      </c>
      <c r="BE449" s="710">
        <f t="shared" si="251"/>
        <v>5.3106514107376244</v>
      </c>
      <c r="BF449" s="175">
        <f t="shared" si="275"/>
        <v>6.0801869032185447</v>
      </c>
    </row>
    <row r="450" spans="1:58" x14ac:dyDescent="0.25">
      <c r="A450" s="585" t="s">
        <v>677</v>
      </c>
      <c r="B450" s="8" t="s">
        <v>678</v>
      </c>
      <c r="C450" s="372">
        <v>1.2</v>
      </c>
      <c r="D450" s="372">
        <v>1.1599999999999999</v>
      </c>
      <c r="E450" s="372">
        <v>1.1200000000000001</v>
      </c>
      <c r="F450" s="372">
        <v>1.04</v>
      </c>
      <c r="G450" s="372">
        <v>1</v>
      </c>
      <c r="H450" s="372">
        <v>0.96</v>
      </c>
      <c r="I450" s="367">
        <v>0.88</v>
      </c>
      <c r="J450" s="420">
        <v>0.86666599999999994</v>
      </c>
      <c r="K450" s="372">
        <v>0.82666666666666666</v>
      </c>
      <c r="L450" s="372">
        <v>0.82</v>
      </c>
      <c r="M450" s="372">
        <v>0.8</v>
      </c>
      <c r="N450" s="372">
        <v>0.7624266666666667</v>
      </c>
      <c r="O450" s="649"/>
      <c r="P450" s="372">
        <v>0.72727272727272718</v>
      </c>
      <c r="Q450" s="372">
        <v>0.70303030303030301</v>
      </c>
      <c r="R450" s="649"/>
      <c r="S450" s="420">
        <v>0.67878787878787883</v>
      </c>
      <c r="T450" s="420">
        <v>0.65454545454545454</v>
      </c>
      <c r="U450" s="420">
        <v>0.60606060606060608</v>
      </c>
      <c r="V450" s="420">
        <v>0.5575757575757575</v>
      </c>
      <c r="W450" s="420">
        <v>0.49696969696969689</v>
      </c>
      <c r="X450" s="420">
        <v>0.41557575757575754</v>
      </c>
      <c r="Y450" s="420">
        <v>0.39242424242424234</v>
      </c>
      <c r="Z450" s="420">
        <v>0.36939393939393939</v>
      </c>
      <c r="AA450" s="420">
        <v>0.33863636363636362</v>
      </c>
      <c r="AB450" s="420">
        <v>0.30781818181818182</v>
      </c>
      <c r="AC450" s="420">
        <v>0.26163636363636361</v>
      </c>
      <c r="AD450" s="420">
        <v>0.21549090909090907</v>
      </c>
      <c r="AE450" s="417">
        <f t="shared" si="247"/>
        <v>18.160977515151515</v>
      </c>
      <c r="AF450" s="710">
        <f t="shared" si="263"/>
        <v>3.4482758620689724</v>
      </c>
      <c r="AG450" s="710">
        <f t="shared" si="264"/>
        <v>3.5714285714285587</v>
      </c>
      <c r="AH450" s="710">
        <f t="shared" si="265"/>
        <v>7.6923076923077094</v>
      </c>
      <c r="AI450" s="710">
        <f t="shared" si="266"/>
        <v>4.0000000000000036</v>
      </c>
      <c r="AJ450" s="710">
        <f t="shared" si="267"/>
        <v>4.1666666666666741</v>
      </c>
      <c r="AK450" s="710">
        <f t="shared" si="268"/>
        <v>9.0909090909090828</v>
      </c>
      <c r="AL450" s="710">
        <f t="shared" si="269"/>
        <v>1.5385396450305011</v>
      </c>
      <c r="AM450" s="710">
        <f t="shared" si="270"/>
        <v>4.8386290322580683</v>
      </c>
      <c r="AN450" s="710">
        <f t="shared" si="271"/>
        <v>0.81300813008131634</v>
      </c>
      <c r="AO450" s="710">
        <f t="shared" si="273"/>
        <v>2.4999999999999911</v>
      </c>
      <c r="AP450" s="710">
        <f t="shared" si="272"/>
        <v>4.9281242348991006</v>
      </c>
      <c r="AQ450" s="710">
        <f t="shared" si="248"/>
        <v>4.8336666666666916</v>
      </c>
      <c r="AR450" s="710">
        <f t="shared" si="249"/>
        <v>3.4482758620689502</v>
      </c>
      <c r="AS450" s="710">
        <f t="shared" si="250"/>
        <v>3.5714285714285587</v>
      </c>
      <c r="AT450" s="710">
        <f t="shared" si="253"/>
        <v>3.7037037037037202</v>
      </c>
      <c r="AU450" s="710">
        <f t="shared" si="254"/>
        <v>8.0000000000000071</v>
      </c>
      <c r="AV450" s="710">
        <f t="shared" si="255"/>
        <v>8.6956521739130608</v>
      </c>
      <c r="AW450" s="710">
        <f t="shared" si="256"/>
        <v>12.195121951219523</v>
      </c>
      <c r="AX450" s="710">
        <f t="shared" si="257"/>
        <v>19.585824704681333</v>
      </c>
      <c r="AY450" s="710">
        <f t="shared" si="258"/>
        <v>5.8996138996139091</v>
      </c>
      <c r="AZ450" s="710">
        <f t="shared" si="259"/>
        <v>6.2346185397866849</v>
      </c>
      <c r="BA450" s="710">
        <f t="shared" si="260"/>
        <v>9.0827740492170008</v>
      </c>
      <c r="BB450" s="710">
        <f t="shared" si="261"/>
        <v>10.011813349084452</v>
      </c>
      <c r="BC450" s="710">
        <f t="shared" si="262"/>
        <v>17.651146629603897</v>
      </c>
      <c r="BD450" s="710">
        <f t="shared" si="274"/>
        <v>21.414107323658449</v>
      </c>
      <c r="BE450" s="710">
        <f t="shared" si="251"/>
        <v>7.2366254540118486</v>
      </c>
      <c r="BF450" s="175">
        <f t="shared" si="275"/>
        <v>5.4305639820435223</v>
      </c>
    </row>
    <row r="451" spans="1:58" x14ac:dyDescent="0.25">
      <c r="A451" s="585" t="s">
        <v>297</v>
      </c>
      <c r="B451" s="8" t="s">
        <v>298</v>
      </c>
      <c r="C451" s="372">
        <v>1.9524999999999999</v>
      </c>
      <c r="D451" s="372">
        <v>1.9424999999999999</v>
      </c>
      <c r="E451" s="372">
        <v>1.9325000000000001</v>
      </c>
      <c r="F451" s="372">
        <v>1.9225000000000001</v>
      </c>
      <c r="G451" s="372">
        <v>1.9125000000000001</v>
      </c>
      <c r="H451" s="372">
        <v>1.9025000000000001</v>
      </c>
      <c r="I451" s="351">
        <v>1.8925000000000001</v>
      </c>
      <c r="J451" s="420">
        <v>1.8824999999999998</v>
      </c>
      <c r="K451" s="372">
        <v>1.8725000000000001</v>
      </c>
      <c r="L451" s="372">
        <v>1.855</v>
      </c>
      <c r="M451" s="372">
        <v>1.845</v>
      </c>
      <c r="N451" s="372">
        <v>1.825</v>
      </c>
      <c r="O451" s="649"/>
      <c r="P451" s="372">
        <v>1.79</v>
      </c>
      <c r="Q451" s="372">
        <v>1.75</v>
      </c>
      <c r="R451" s="649"/>
      <c r="S451" s="420">
        <v>1.68</v>
      </c>
      <c r="T451" s="420">
        <v>1.6</v>
      </c>
      <c r="U451" s="420">
        <v>1.52</v>
      </c>
      <c r="V451" s="420">
        <v>1.44</v>
      </c>
      <c r="W451" s="420">
        <v>1.39</v>
      </c>
      <c r="X451" s="420">
        <v>1.32</v>
      </c>
      <c r="Y451" s="420">
        <v>1.3</v>
      </c>
      <c r="Z451" s="420">
        <v>1.27</v>
      </c>
      <c r="AA451" s="416">
        <v>1.26</v>
      </c>
      <c r="AB451" s="420">
        <v>1.2450000000000001</v>
      </c>
      <c r="AC451" s="420">
        <v>1.24</v>
      </c>
      <c r="AD451" s="420">
        <v>1.22</v>
      </c>
      <c r="AE451" s="417">
        <f t="shared" si="247"/>
        <v>42.762499999999996</v>
      </c>
      <c r="AF451" s="710">
        <f t="shared" si="263"/>
        <v>0.51480051480050637</v>
      </c>
      <c r="AG451" s="710">
        <f t="shared" si="264"/>
        <v>0.51746442432081263</v>
      </c>
      <c r="AH451" s="710">
        <f t="shared" si="265"/>
        <v>0.52015604681403538</v>
      </c>
      <c r="AI451" s="710">
        <f t="shared" si="266"/>
        <v>0.52287581699346219</v>
      </c>
      <c r="AJ451" s="710">
        <f t="shared" si="267"/>
        <v>0.52562417871222511</v>
      </c>
      <c r="AK451" s="710">
        <f t="shared" si="268"/>
        <v>0.52840158520475189</v>
      </c>
      <c r="AL451" s="710">
        <f t="shared" si="269"/>
        <v>0.53120849933601111</v>
      </c>
      <c r="AM451" s="710">
        <f t="shared" si="270"/>
        <v>0.53404539385846217</v>
      </c>
      <c r="AN451" s="710">
        <f t="shared" si="271"/>
        <v>0.94339622641510523</v>
      </c>
      <c r="AO451" s="710">
        <f t="shared" si="273"/>
        <v>0.54200542005420349</v>
      </c>
      <c r="AP451" s="710">
        <f t="shared" si="272"/>
        <v>1.0958904109588996</v>
      </c>
      <c r="AQ451" s="710">
        <f t="shared" si="248"/>
        <v>1.9553072625698276</v>
      </c>
      <c r="AR451" s="710">
        <f t="shared" si="249"/>
        <v>2.2857142857142909</v>
      </c>
      <c r="AS451" s="710">
        <f t="shared" si="250"/>
        <v>4.1666666666666741</v>
      </c>
      <c r="AT451" s="710">
        <f t="shared" si="253"/>
        <v>4.9999999999999822</v>
      </c>
      <c r="AU451" s="710">
        <f t="shared" si="254"/>
        <v>5.2631578947368363</v>
      </c>
      <c r="AV451" s="710">
        <f t="shared" si="255"/>
        <v>5.555555555555558</v>
      </c>
      <c r="AW451" s="710">
        <f t="shared" si="256"/>
        <v>3.5971223021582732</v>
      </c>
      <c r="AX451" s="710">
        <f t="shared" si="257"/>
        <v>5.3030303030302983</v>
      </c>
      <c r="AY451" s="710">
        <f t="shared" si="258"/>
        <v>1.538461538461533</v>
      </c>
      <c r="AZ451" s="710">
        <f t="shared" si="259"/>
        <v>2.3622047244094446</v>
      </c>
      <c r="BA451" s="710">
        <f t="shared" si="260"/>
        <v>0.79365079365079083</v>
      </c>
      <c r="BB451" s="710">
        <f t="shared" si="261"/>
        <v>1.2048192771084265</v>
      </c>
      <c r="BC451" s="710">
        <f t="shared" si="262"/>
        <v>0.40322580645162365</v>
      </c>
      <c r="BD451" s="710">
        <f t="shared" si="274"/>
        <v>1.6393442622950838</v>
      </c>
      <c r="BE451" s="710">
        <f t="shared" si="251"/>
        <v>1.9137651676110847</v>
      </c>
      <c r="BF451" s="175">
        <f t="shared" si="275"/>
        <v>1.7904329387106901</v>
      </c>
    </row>
    <row r="452" spans="1:58" x14ac:dyDescent="0.25">
      <c r="A452" s="753" t="s">
        <v>4655</v>
      </c>
      <c r="B452" s="8" t="s">
        <v>4647</v>
      </c>
      <c r="C452" s="372">
        <v>4.056</v>
      </c>
      <c r="D452" s="372">
        <v>3.887</v>
      </c>
      <c r="E452" s="372">
        <v>3.0975000000000001</v>
      </c>
      <c r="F452" s="372">
        <v>2.0625</v>
      </c>
      <c r="G452" s="372">
        <v>1.5</v>
      </c>
      <c r="H452" s="372">
        <v>1.125</v>
      </c>
      <c r="I452" s="351">
        <v>0.25</v>
      </c>
      <c r="J452" s="381">
        <v>0</v>
      </c>
      <c r="K452" s="393">
        <v>0</v>
      </c>
      <c r="L452" s="393">
        <v>0</v>
      </c>
      <c r="M452" s="393">
        <v>0</v>
      </c>
      <c r="N452" s="393">
        <v>0</v>
      </c>
      <c r="O452" s="381"/>
      <c r="P452" s="393">
        <v>0</v>
      </c>
      <c r="Q452" s="393">
        <v>0</v>
      </c>
      <c r="R452" s="381"/>
      <c r="S452" s="393">
        <v>0</v>
      </c>
      <c r="T452" s="393">
        <v>0</v>
      </c>
      <c r="U452" s="381">
        <v>0</v>
      </c>
      <c r="V452" s="381">
        <v>0</v>
      </c>
      <c r="W452" s="381">
        <v>0</v>
      </c>
      <c r="X452" s="381">
        <v>0</v>
      </c>
      <c r="Y452" s="381">
        <v>0</v>
      </c>
      <c r="Z452" s="381">
        <v>0</v>
      </c>
      <c r="AA452" s="381">
        <v>0</v>
      </c>
      <c r="AB452" s="381">
        <v>0</v>
      </c>
      <c r="AC452" s="381">
        <v>0</v>
      </c>
      <c r="AD452" s="381">
        <v>0</v>
      </c>
      <c r="AE452" s="417">
        <f t="shared" si="247"/>
        <v>15.978</v>
      </c>
      <c r="AF452" s="710">
        <f t="shared" si="263"/>
        <v>4.3478260869565188</v>
      </c>
      <c r="AG452" s="710">
        <f t="shared" si="264"/>
        <v>25.488297013720729</v>
      </c>
      <c r="AH452" s="710">
        <f t="shared" si="265"/>
        <v>50.181818181818194</v>
      </c>
      <c r="AI452" s="710">
        <f t="shared" si="266"/>
        <v>37.5</v>
      </c>
      <c r="AJ452" s="710">
        <f t="shared" si="267"/>
        <v>33.333333333333329</v>
      </c>
      <c r="AK452" s="710">
        <f t="shared" si="268"/>
        <v>350</v>
      </c>
      <c r="AL452" s="710" t="str">
        <f t="shared" si="269"/>
        <v>n/a</v>
      </c>
      <c r="AM452" s="710" t="str">
        <f t="shared" si="270"/>
        <v>n/a</v>
      </c>
      <c r="AN452" s="710" t="str">
        <f t="shared" si="271"/>
        <v>n/a</v>
      </c>
      <c r="AO452" s="710" t="str">
        <f t="shared" si="273"/>
        <v>n/a</v>
      </c>
      <c r="AP452" s="710" t="str">
        <f t="shared" si="272"/>
        <v>n/a</v>
      </c>
      <c r="AQ452" s="710" t="str">
        <f t="shared" si="248"/>
        <v>n/a</v>
      </c>
      <c r="AR452" s="710" t="str">
        <f t="shared" si="249"/>
        <v>n/a</v>
      </c>
      <c r="AS452" s="710" t="str">
        <f t="shared" si="250"/>
        <v>n/a</v>
      </c>
      <c r="AT452" s="710" t="str">
        <f t="shared" si="253"/>
        <v>n/a</v>
      </c>
      <c r="AU452" s="710" t="str">
        <f t="shared" si="254"/>
        <v>n/a</v>
      </c>
      <c r="AV452" s="710" t="str">
        <f t="shared" si="255"/>
        <v>n/a</v>
      </c>
      <c r="AW452" s="710" t="str">
        <f t="shared" si="256"/>
        <v>n/a</v>
      </c>
      <c r="AX452" s="710" t="str">
        <f t="shared" si="257"/>
        <v>n/a</v>
      </c>
      <c r="AY452" s="710" t="str">
        <f t="shared" si="258"/>
        <v>n/a</v>
      </c>
      <c r="AZ452" s="710" t="str">
        <f t="shared" si="259"/>
        <v>n/a</v>
      </c>
      <c r="BA452" s="710" t="str">
        <f t="shared" si="260"/>
        <v>n/a</v>
      </c>
      <c r="BB452" s="710" t="str">
        <f t="shared" si="261"/>
        <v>n/a</v>
      </c>
      <c r="BC452" s="710" t="str">
        <f t="shared" si="262"/>
        <v>n/a</v>
      </c>
      <c r="BD452" s="710" t="str">
        <f t="shared" si="274"/>
        <v>n/a</v>
      </c>
      <c r="BE452" s="710">
        <f t="shared" si="251"/>
        <v>83.475212435971457</v>
      </c>
      <c r="BF452" s="175">
        <f t="shared" si="275"/>
        <v>131.44996486580197</v>
      </c>
    </row>
    <row r="453" spans="1:58" x14ac:dyDescent="0.25">
      <c r="A453" s="577" t="s">
        <v>3759</v>
      </c>
      <c r="B453" s="405" t="s">
        <v>3757</v>
      </c>
      <c r="C453" s="372">
        <v>1.8972</v>
      </c>
      <c r="D453" s="372">
        <v>1.7223999999999999</v>
      </c>
      <c r="E453" s="372">
        <v>1.56</v>
      </c>
      <c r="F453" s="372">
        <v>1.4037500000000001</v>
      </c>
      <c r="G453" s="372">
        <v>1.2787500000000001</v>
      </c>
      <c r="H453" s="372">
        <v>1.1375</v>
      </c>
      <c r="I453" s="351">
        <v>1.0249999999999999</v>
      </c>
      <c r="J453" s="420">
        <v>0.90999999999999992</v>
      </c>
      <c r="K453" s="372">
        <v>0.83799999999999997</v>
      </c>
      <c r="L453" s="372">
        <v>0.61799999999999999</v>
      </c>
      <c r="M453" s="374">
        <v>0</v>
      </c>
      <c r="N453" s="374">
        <v>0</v>
      </c>
      <c r="O453" s="649"/>
      <c r="P453" s="374">
        <v>0</v>
      </c>
      <c r="Q453" s="374">
        <v>0</v>
      </c>
      <c r="R453" s="649"/>
      <c r="S453" s="374">
        <v>0</v>
      </c>
      <c r="T453" s="374">
        <v>0</v>
      </c>
      <c r="U453" s="374">
        <v>0</v>
      </c>
      <c r="V453" s="374">
        <v>0</v>
      </c>
      <c r="W453" s="374">
        <v>0</v>
      </c>
      <c r="X453" s="374">
        <v>0</v>
      </c>
      <c r="Y453" s="374">
        <v>0</v>
      </c>
      <c r="Z453" s="374">
        <v>0</v>
      </c>
      <c r="AA453" s="374">
        <v>0</v>
      </c>
      <c r="AB453" s="374">
        <v>0</v>
      </c>
      <c r="AC453" s="374">
        <v>0</v>
      </c>
      <c r="AD453" s="374">
        <v>0</v>
      </c>
      <c r="AE453" s="417">
        <f t="shared" si="247"/>
        <v>12.390600000000001</v>
      </c>
      <c r="AF453" s="710">
        <f t="shared" si="263"/>
        <v>10.148629818857401</v>
      </c>
      <c r="AG453" s="710">
        <f t="shared" si="264"/>
        <v>10.410256410256391</v>
      </c>
      <c r="AH453" s="710">
        <f t="shared" si="265"/>
        <v>11.130899376669646</v>
      </c>
      <c r="AI453" s="710">
        <f t="shared" si="266"/>
        <v>9.7751710654936375</v>
      </c>
      <c r="AJ453" s="710">
        <f t="shared" si="267"/>
        <v>12.417582417582418</v>
      </c>
      <c r="AK453" s="710">
        <f t="shared" si="268"/>
        <v>10.975609756097571</v>
      </c>
      <c r="AL453" s="710">
        <f t="shared" si="269"/>
        <v>12.637362637362637</v>
      </c>
      <c r="AM453" s="710">
        <f t="shared" si="270"/>
        <v>8.591885441527447</v>
      </c>
      <c r="AN453" s="710">
        <f t="shared" si="271"/>
        <v>35.59870550161812</v>
      </c>
      <c r="AO453" s="710" t="str">
        <f t="shared" si="273"/>
        <v>n/a</v>
      </c>
      <c r="AP453" s="710" t="str">
        <f t="shared" si="272"/>
        <v>n/a</v>
      </c>
      <c r="AQ453" s="710" t="str">
        <f t="shared" si="248"/>
        <v>n/a</v>
      </c>
      <c r="AR453" s="710" t="str">
        <f t="shared" si="249"/>
        <v>n/a</v>
      </c>
      <c r="AS453" s="710" t="str">
        <f t="shared" si="250"/>
        <v>n/a</v>
      </c>
      <c r="AT453" s="710" t="str">
        <f t="shared" si="253"/>
        <v>n/a</v>
      </c>
      <c r="AU453" s="710" t="str">
        <f t="shared" si="254"/>
        <v>n/a</v>
      </c>
      <c r="AV453" s="710" t="str">
        <f t="shared" si="255"/>
        <v>n/a</v>
      </c>
      <c r="AW453" s="710" t="str">
        <f t="shared" si="256"/>
        <v>n/a</v>
      </c>
      <c r="AX453" s="710" t="str">
        <f t="shared" si="257"/>
        <v>n/a</v>
      </c>
      <c r="AY453" s="710" t="str">
        <f t="shared" si="258"/>
        <v>n/a</v>
      </c>
      <c r="AZ453" s="710" t="str">
        <f t="shared" si="259"/>
        <v>n/a</v>
      </c>
      <c r="BA453" s="710" t="str">
        <f t="shared" si="260"/>
        <v>n/a</v>
      </c>
      <c r="BB453" s="710" t="str">
        <f t="shared" si="261"/>
        <v>n/a</v>
      </c>
      <c r="BC453" s="710" t="str">
        <f t="shared" si="262"/>
        <v>n/a</v>
      </c>
      <c r="BD453" s="710" t="str">
        <f t="shared" si="274"/>
        <v>n/a</v>
      </c>
      <c r="BE453" s="710">
        <f t="shared" si="251"/>
        <v>13.520678047273922</v>
      </c>
      <c r="BF453" s="175">
        <f t="shared" si="275"/>
        <v>8.3740076141404121</v>
      </c>
    </row>
    <row r="454" spans="1:58" x14ac:dyDescent="0.25">
      <c r="A454" s="95" t="s">
        <v>1394</v>
      </c>
      <c r="B454" s="405" t="s">
        <v>1395</v>
      </c>
      <c r="C454" s="372">
        <v>6.76</v>
      </c>
      <c r="D454" s="372">
        <v>5.4</v>
      </c>
      <c r="E454" s="372">
        <v>3.6</v>
      </c>
      <c r="F454" s="372">
        <v>2.8</v>
      </c>
      <c r="G454" s="372">
        <v>2.2400000000000002</v>
      </c>
      <c r="H454" s="372">
        <v>1.8</v>
      </c>
      <c r="I454" s="351">
        <v>1.5</v>
      </c>
      <c r="J454" s="420">
        <v>1.2</v>
      </c>
      <c r="K454" s="372">
        <v>0.96</v>
      </c>
      <c r="L454" s="372">
        <v>0.76</v>
      </c>
      <c r="M454" s="372">
        <v>0.6</v>
      </c>
      <c r="N454" s="372">
        <v>0.48</v>
      </c>
      <c r="O454" s="649"/>
      <c r="P454" s="374">
        <v>0</v>
      </c>
      <c r="Q454" s="374">
        <v>0</v>
      </c>
      <c r="R454" s="649"/>
      <c r="S454" s="416">
        <v>0</v>
      </c>
      <c r="T454" s="416">
        <v>0</v>
      </c>
      <c r="U454" s="416">
        <v>0</v>
      </c>
      <c r="V454" s="416">
        <v>0</v>
      </c>
      <c r="W454" s="416">
        <v>0</v>
      </c>
      <c r="X454" s="416">
        <v>0</v>
      </c>
      <c r="Y454" s="416">
        <v>0</v>
      </c>
      <c r="Z454" s="416">
        <v>0</v>
      </c>
      <c r="AA454" s="416">
        <v>0</v>
      </c>
      <c r="AB454" s="416">
        <v>0</v>
      </c>
      <c r="AC454" s="416">
        <v>0</v>
      </c>
      <c r="AD454" s="416">
        <v>0</v>
      </c>
      <c r="AE454" s="417">
        <f t="shared" si="247"/>
        <v>28.1</v>
      </c>
      <c r="AF454" s="710">
        <f t="shared" si="263"/>
        <v>25.185185185185176</v>
      </c>
      <c r="AG454" s="710">
        <f t="shared" si="264"/>
        <v>50</v>
      </c>
      <c r="AH454" s="710">
        <f t="shared" si="265"/>
        <v>28.57142857142858</v>
      </c>
      <c r="AI454" s="710">
        <f t="shared" si="266"/>
        <v>24.999999999999979</v>
      </c>
      <c r="AJ454" s="710">
        <f t="shared" si="267"/>
        <v>24.444444444444446</v>
      </c>
      <c r="AK454" s="710">
        <f t="shared" si="268"/>
        <v>19.999999999999996</v>
      </c>
      <c r="AL454" s="710">
        <f t="shared" si="269"/>
        <v>25</v>
      </c>
      <c r="AM454" s="710">
        <f t="shared" si="270"/>
        <v>25</v>
      </c>
      <c r="AN454" s="710">
        <f t="shared" si="271"/>
        <v>26.315789473684205</v>
      </c>
      <c r="AO454" s="710">
        <f t="shared" si="273"/>
        <v>26.666666666666682</v>
      </c>
      <c r="AP454" s="710">
        <f t="shared" si="272"/>
        <v>25</v>
      </c>
      <c r="AQ454" s="710" t="str">
        <f t="shared" si="248"/>
        <v>n/a</v>
      </c>
      <c r="AR454" s="710" t="str">
        <f t="shared" si="249"/>
        <v>n/a</v>
      </c>
      <c r="AS454" s="710" t="str">
        <f t="shared" si="250"/>
        <v>n/a</v>
      </c>
      <c r="AT454" s="710" t="str">
        <f t="shared" si="253"/>
        <v>n/a</v>
      </c>
      <c r="AU454" s="710" t="str">
        <f t="shared" si="254"/>
        <v>n/a</v>
      </c>
      <c r="AV454" s="710" t="str">
        <f t="shared" si="255"/>
        <v>n/a</v>
      </c>
      <c r="AW454" s="710" t="str">
        <f t="shared" si="256"/>
        <v>n/a</v>
      </c>
      <c r="AX454" s="710" t="str">
        <f t="shared" si="257"/>
        <v>n/a</v>
      </c>
      <c r="AY454" s="710" t="str">
        <f t="shared" si="258"/>
        <v>n/a</v>
      </c>
      <c r="AZ454" s="710" t="str">
        <f t="shared" si="259"/>
        <v>n/a</v>
      </c>
      <c r="BA454" s="710" t="str">
        <f t="shared" si="260"/>
        <v>n/a</v>
      </c>
      <c r="BB454" s="710" t="str">
        <f t="shared" si="261"/>
        <v>n/a</v>
      </c>
      <c r="BC454" s="710" t="str">
        <f t="shared" si="262"/>
        <v>n/a</v>
      </c>
      <c r="BD454" s="710" t="str">
        <f t="shared" si="274"/>
        <v>n/a</v>
      </c>
      <c r="BE454" s="710">
        <f t="shared" si="251"/>
        <v>27.380319485582643</v>
      </c>
      <c r="BF454" s="175">
        <f t="shared" si="275"/>
        <v>7.7799870687417121</v>
      </c>
    </row>
    <row r="455" spans="1:58" x14ac:dyDescent="0.25">
      <c r="A455" s="577" t="s">
        <v>4767</v>
      </c>
      <c r="B455" s="405" t="s">
        <v>4765</v>
      </c>
      <c r="C455" s="372">
        <v>0.5</v>
      </c>
      <c r="D455" s="372">
        <v>0.42</v>
      </c>
      <c r="E455" s="372">
        <v>0.34</v>
      </c>
      <c r="F455" s="372">
        <v>0.27</v>
      </c>
      <c r="G455" s="372">
        <v>0.22999999999999998</v>
      </c>
      <c r="H455" s="372">
        <v>0.19000000000000003</v>
      </c>
      <c r="I455" s="367">
        <v>0.16</v>
      </c>
      <c r="J455" s="381">
        <v>0.16</v>
      </c>
      <c r="K455" s="393">
        <v>0.16</v>
      </c>
      <c r="L455" s="393">
        <v>0.16</v>
      </c>
      <c r="M455" s="372">
        <v>0.16</v>
      </c>
      <c r="N455" s="372">
        <v>0.04</v>
      </c>
      <c r="P455" s="393">
        <v>0</v>
      </c>
      <c r="Q455" s="393">
        <v>0</v>
      </c>
      <c r="S455" s="393">
        <v>0</v>
      </c>
      <c r="T455" s="393">
        <v>0</v>
      </c>
      <c r="U455" s="393">
        <v>0.75</v>
      </c>
      <c r="V455" s="372">
        <v>0.86499999999999999</v>
      </c>
      <c r="W455" s="420">
        <v>0.69</v>
      </c>
      <c r="X455" s="420">
        <v>0.65</v>
      </c>
      <c r="Y455" s="420">
        <v>0.61</v>
      </c>
      <c r="Z455" s="420">
        <v>0.56999999999999995</v>
      </c>
      <c r="AA455" s="420">
        <v>0.53</v>
      </c>
      <c r="AB455" s="420">
        <v>0.49</v>
      </c>
      <c r="AC455" s="420">
        <v>0.45</v>
      </c>
      <c r="AD455" s="420">
        <v>0.41000000000000003</v>
      </c>
      <c r="AE455" s="417">
        <f t="shared" ref="AE455:AE518" si="276">SUM(C455:AD455)</f>
        <v>8.8050000000000015</v>
      </c>
      <c r="AF455" s="710">
        <f t="shared" si="263"/>
        <v>19.047619047619047</v>
      </c>
      <c r="AG455" s="710">
        <f t="shared" si="264"/>
        <v>23.529411764705866</v>
      </c>
      <c r="AH455" s="710">
        <f t="shared" si="265"/>
        <v>25.925925925925931</v>
      </c>
      <c r="AI455" s="710">
        <f t="shared" si="266"/>
        <v>17.391304347826097</v>
      </c>
      <c r="AJ455" s="710">
        <f t="shared" si="267"/>
        <v>21.052631578947345</v>
      </c>
      <c r="AK455" s="710">
        <f t="shared" si="268"/>
        <v>18.750000000000021</v>
      </c>
      <c r="AL455" s="710">
        <f t="shared" si="269"/>
        <v>0</v>
      </c>
      <c r="AM455" s="710">
        <f t="shared" si="270"/>
        <v>0</v>
      </c>
      <c r="AN455" s="710">
        <f t="shared" si="271"/>
        <v>0</v>
      </c>
      <c r="AO455" s="710">
        <f t="shared" si="273"/>
        <v>0</v>
      </c>
      <c r="AP455" s="710">
        <f t="shared" si="272"/>
        <v>300</v>
      </c>
      <c r="AQ455" s="710" t="str">
        <f t="shared" ref="AQ455:AQ518" si="277">IF(ISERROR((N455/P455-1)*100),"n/a",(N455/P455-1)*100)</f>
        <v>n/a</v>
      </c>
      <c r="AR455" s="710" t="str">
        <f t="shared" ref="AR455:AR518" si="278">IF(ISERROR((P455/Q455-1)*100),"n/a",(P455/Q455-1)*100)</f>
        <v>n/a</v>
      </c>
      <c r="AS455" s="710" t="str">
        <f t="shared" ref="AS455:AS518" si="279">IF(ISERROR((Q455/S455-1)*100),"n/a",(Q455/S455-1)*100)</f>
        <v>n/a</v>
      </c>
      <c r="AT455" s="710" t="str">
        <f t="shared" si="253"/>
        <v>n/a</v>
      </c>
      <c r="AU455" s="710">
        <f t="shared" si="254"/>
        <v>-100</v>
      </c>
      <c r="AV455" s="710">
        <f t="shared" si="255"/>
        <v>-13.294797687861271</v>
      </c>
      <c r="AW455" s="710">
        <f t="shared" si="256"/>
        <v>25.362318840579711</v>
      </c>
      <c r="AX455" s="710">
        <f t="shared" si="257"/>
        <v>6.153846153846132</v>
      </c>
      <c r="AY455" s="710">
        <f t="shared" si="258"/>
        <v>6.5573770491803351</v>
      </c>
      <c r="AZ455" s="710">
        <f t="shared" si="259"/>
        <v>7.0175438596491224</v>
      </c>
      <c r="BA455" s="710">
        <f t="shared" si="260"/>
        <v>7.5471698113207308</v>
      </c>
      <c r="BB455" s="710">
        <f t="shared" si="261"/>
        <v>8.163265306122458</v>
      </c>
      <c r="BC455" s="710">
        <f t="shared" si="262"/>
        <v>8.8888888888888786</v>
      </c>
      <c r="BD455" s="710">
        <f t="shared" si="274"/>
        <v>9.7560975609755971</v>
      </c>
      <c r="BE455" s="710">
        <f t="shared" ref="BE455:BE518" si="280">AVERAGE(AF455:BD455)</f>
        <v>18.659457259415518</v>
      </c>
      <c r="BF455" s="175">
        <f t="shared" si="275"/>
        <v>69.506134951095376</v>
      </c>
    </row>
    <row r="456" spans="1:58" x14ac:dyDescent="0.25">
      <c r="A456" s="8" t="s">
        <v>712</v>
      </c>
      <c r="B456" s="405" t="s">
        <v>713</v>
      </c>
      <c r="C456" s="372">
        <v>3.1255000000000002</v>
      </c>
      <c r="D456" s="372">
        <v>3.0510000000000002</v>
      </c>
      <c r="E456" s="372">
        <v>2.9670000000000001</v>
      </c>
      <c r="F456" s="372">
        <v>2.8330000000000002</v>
      </c>
      <c r="G456" s="372">
        <v>2.794</v>
      </c>
      <c r="H456" s="372">
        <v>2.7105000000000001</v>
      </c>
      <c r="I456" s="351">
        <v>2.6305000000000001</v>
      </c>
      <c r="J456" s="420">
        <v>2.5350000000000001</v>
      </c>
      <c r="K456" s="372">
        <v>2.3914999999999997</v>
      </c>
      <c r="L456" s="372">
        <v>2.2714167000000001</v>
      </c>
      <c r="M456" s="372">
        <v>2.1916253999999999</v>
      </c>
      <c r="N456" s="372">
        <v>2.1474587000000001</v>
      </c>
      <c r="O456" s="649"/>
      <c r="P456" s="372">
        <v>1.7716250000000002</v>
      </c>
      <c r="Q456" s="372">
        <v>1.7366250000000003</v>
      </c>
      <c r="R456" s="649"/>
      <c r="S456" s="420">
        <v>1.72725</v>
      </c>
      <c r="T456" s="420">
        <v>1.716</v>
      </c>
      <c r="U456" s="420">
        <v>1.7010000000000001</v>
      </c>
      <c r="V456" s="420">
        <v>1.641</v>
      </c>
      <c r="W456" s="420">
        <v>1.518</v>
      </c>
      <c r="X456" s="420">
        <v>1.395</v>
      </c>
      <c r="Y456" s="420">
        <v>1.32</v>
      </c>
      <c r="Z456" s="420">
        <v>1.2</v>
      </c>
      <c r="AA456" s="420">
        <v>1.17</v>
      </c>
      <c r="AB456" s="420">
        <v>1.1399999999999999</v>
      </c>
      <c r="AC456" s="420">
        <v>1.1100000000000001</v>
      </c>
      <c r="AD456" s="420">
        <v>1.08</v>
      </c>
      <c r="AE456" s="417">
        <f t="shared" si="276"/>
        <v>51.875000800000016</v>
      </c>
      <c r="AF456" s="710">
        <f t="shared" si="263"/>
        <v>2.4418223533267724</v>
      </c>
      <c r="AG456" s="710">
        <f t="shared" si="264"/>
        <v>2.8311425682507663</v>
      </c>
      <c r="AH456" s="710">
        <f t="shared" si="265"/>
        <v>4.7299682315566471</v>
      </c>
      <c r="AI456" s="710">
        <f t="shared" si="266"/>
        <v>1.3958482462419486</v>
      </c>
      <c r="AJ456" s="710">
        <f t="shared" si="267"/>
        <v>3.0806124331304252</v>
      </c>
      <c r="AK456" s="710">
        <f t="shared" si="268"/>
        <v>3.0412469112336193</v>
      </c>
      <c r="AL456" s="710">
        <f t="shared" si="269"/>
        <v>3.7672583826430017</v>
      </c>
      <c r="AM456" s="710">
        <f t="shared" si="270"/>
        <v>6.0004181476061236</v>
      </c>
      <c r="AN456" s="710">
        <f t="shared" si="271"/>
        <v>5.2867137940827647</v>
      </c>
      <c r="AO456" s="710">
        <f t="shared" si="273"/>
        <v>3.6407362316571046</v>
      </c>
      <c r="AP456" s="710">
        <f t="shared" si="272"/>
        <v>2.0566961311060394</v>
      </c>
      <c r="AQ456" s="710">
        <f t="shared" si="277"/>
        <v>21.214066182177362</v>
      </c>
      <c r="AR456" s="710">
        <f t="shared" si="278"/>
        <v>2.0154034405815757</v>
      </c>
      <c r="AS456" s="710">
        <f t="shared" si="279"/>
        <v>0.54277029960922984</v>
      </c>
      <c r="AT456" s="710">
        <f t="shared" si="253"/>
        <v>0.65559440559439519</v>
      </c>
      <c r="AU456" s="710">
        <f t="shared" si="254"/>
        <v>0.8818342151675429</v>
      </c>
      <c r="AV456" s="710">
        <f t="shared" si="255"/>
        <v>3.6563071297988969</v>
      </c>
      <c r="AW456" s="710">
        <f t="shared" si="256"/>
        <v>8.1027667984189691</v>
      </c>
      <c r="AX456" s="710">
        <f t="shared" si="257"/>
        <v>8.8172043010752645</v>
      </c>
      <c r="AY456" s="710">
        <f t="shared" si="258"/>
        <v>5.6818181818181879</v>
      </c>
      <c r="AZ456" s="710">
        <f t="shared" si="259"/>
        <v>10.000000000000009</v>
      </c>
      <c r="BA456" s="710">
        <f t="shared" si="260"/>
        <v>2.5641025641025772</v>
      </c>
      <c r="BB456" s="710">
        <f t="shared" si="261"/>
        <v>2.6315789473684292</v>
      </c>
      <c r="BC456" s="710">
        <f t="shared" si="262"/>
        <v>2.7027027027026751</v>
      </c>
      <c r="BD456" s="710">
        <f t="shared" si="274"/>
        <v>2.7777777777777901</v>
      </c>
      <c r="BE456" s="710">
        <f t="shared" si="280"/>
        <v>4.4206556150811247</v>
      </c>
      <c r="BF456" s="175">
        <f t="shared" si="275"/>
        <v>4.2685155429292267</v>
      </c>
    </row>
    <row r="457" spans="1:58" x14ac:dyDescent="0.25">
      <c r="A457" s="8" t="s">
        <v>1702</v>
      </c>
      <c r="B457" s="405" t="s">
        <v>1703</v>
      </c>
      <c r="C457" s="372">
        <v>2.4</v>
      </c>
      <c r="D457" s="372">
        <v>2.08</v>
      </c>
      <c r="E457" s="372">
        <v>1.4</v>
      </c>
      <c r="F457" s="372">
        <v>1.04</v>
      </c>
      <c r="G457" s="372">
        <v>0.96</v>
      </c>
      <c r="H457" s="372">
        <v>0.88</v>
      </c>
      <c r="I457" s="351">
        <v>0.84</v>
      </c>
      <c r="J457" s="420">
        <v>0.8</v>
      </c>
      <c r="K457" s="372">
        <v>0.71</v>
      </c>
      <c r="L457" s="372">
        <v>0.67</v>
      </c>
      <c r="M457" s="372">
        <v>0.48</v>
      </c>
      <c r="N457" s="374">
        <v>0</v>
      </c>
      <c r="O457" s="649"/>
      <c r="P457" s="374">
        <v>0</v>
      </c>
      <c r="Q457" s="763">
        <v>0</v>
      </c>
      <c r="R457" s="649"/>
      <c r="S457" s="416">
        <v>0</v>
      </c>
      <c r="T457" s="416">
        <v>0</v>
      </c>
      <c r="U457" s="765">
        <v>0</v>
      </c>
      <c r="V457" s="765">
        <v>0</v>
      </c>
      <c r="W457" s="765">
        <v>0</v>
      </c>
      <c r="X457" s="416">
        <v>0</v>
      </c>
      <c r="Y457" s="766">
        <v>0</v>
      </c>
      <c r="Z457" s="416">
        <v>0</v>
      </c>
      <c r="AA457" s="416">
        <v>0</v>
      </c>
      <c r="AB457" s="416">
        <v>0</v>
      </c>
      <c r="AC457" s="416">
        <v>0</v>
      </c>
      <c r="AD457" s="416">
        <v>0</v>
      </c>
      <c r="AE457" s="417">
        <f t="shared" si="276"/>
        <v>12.260000000000003</v>
      </c>
      <c r="AF457" s="710">
        <f t="shared" si="263"/>
        <v>15.384615384615374</v>
      </c>
      <c r="AG457" s="710">
        <f t="shared" si="264"/>
        <v>48.571428571428577</v>
      </c>
      <c r="AH457" s="710">
        <f t="shared" si="265"/>
        <v>34.615384615384606</v>
      </c>
      <c r="AI457" s="710">
        <f t="shared" si="266"/>
        <v>8.3333333333333481</v>
      </c>
      <c r="AJ457" s="710">
        <f t="shared" si="267"/>
        <v>9.0909090909090828</v>
      </c>
      <c r="AK457" s="710">
        <f t="shared" si="268"/>
        <v>4.7619047619047672</v>
      </c>
      <c r="AL457" s="710">
        <f t="shared" si="269"/>
        <v>4.9999999999999822</v>
      </c>
      <c r="AM457" s="710">
        <f t="shared" si="270"/>
        <v>12.676056338028175</v>
      </c>
      <c r="AN457" s="710">
        <f t="shared" si="271"/>
        <v>5.9701492537313383</v>
      </c>
      <c r="AO457" s="710">
        <f t="shared" si="273"/>
        <v>39.58333333333335</v>
      </c>
      <c r="AP457" s="710" t="str">
        <f t="shared" si="272"/>
        <v>n/a</v>
      </c>
      <c r="AQ457" s="710" t="str">
        <f t="shared" si="277"/>
        <v>n/a</v>
      </c>
      <c r="AR457" s="710" t="str">
        <f t="shared" si="278"/>
        <v>n/a</v>
      </c>
      <c r="AS457" s="710" t="str">
        <f t="shared" si="279"/>
        <v>n/a</v>
      </c>
      <c r="AT457" s="710" t="str">
        <f t="shared" si="253"/>
        <v>n/a</v>
      </c>
      <c r="AU457" s="710" t="str">
        <f t="shared" si="254"/>
        <v>n/a</v>
      </c>
      <c r="AV457" s="710" t="str">
        <f t="shared" si="255"/>
        <v>n/a</v>
      </c>
      <c r="AW457" s="710" t="str">
        <f t="shared" si="256"/>
        <v>n/a</v>
      </c>
      <c r="AX457" s="710" t="str">
        <f t="shared" si="257"/>
        <v>n/a</v>
      </c>
      <c r="AY457" s="710" t="str">
        <f t="shared" si="258"/>
        <v>n/a</v>
      </c>
      <c r="AZ457" s="710" t="str">
        <f t="shared" si="259"/>
        <v>n/a</v>
      </c>
      <c r="BA457" s="710" t="str">
        <f t="shared" si="260"/>
        <v>n/a</v>
      </c>
      <c r="BB457" s="710" t="str">
        <f t="shared" si="261"/>
        <v>n/a</v>
      </c>
      <c r="BC457" s="710" t="str">
        <f t="shared" si="262"/>
        <v>n/a</v>
      </c>
      <c r="BD457" s="710" t="str">
        <f t="shared" si="274"/>
        <v>n/a</v>
      </c>
      <c r="BE457" s="710">
        <f t="shared" si="280"/>
        <v>18.39871146826686</v>
      </c>
      <c r="BF457" s="175">
        <f t="shared" si="275"/>
        <v>16.234049446309974</v>
      </c>
    </row>
    <row r="458" spans="1:58" x14ac:dyDescent="0.25">
      <c r="A458" s="95" t="s">
        <v>685</v>
      </c>
      <c r="B458" s="405" t="s">
        <v>686</v>
      </c>
      <c r="C458" s="372">
        <v>0.6</v>
      </c>
      <c r="D458" s="372">
        <v>0.56999999999999995</v>
      </c>
      <c r="E458" s="372">
        <v>0.55000000000000004</v>
      </c>
      <c r="F458" s="372">
        <v>0.53</v>
      </c>
      <c r="G458" s="372">
        <v>0.51</v>
      </c>
      <c r="H458" s="372">
        <v>0.49</v>
      </c>
      <c r="I458" s="351">
        <v>0.47</v>
      </c>
      <c r="J458" s="420">
        <v>0.45</v>
      </c>
      <c r="K458" s="372">
        <v>0.43</v>
      </c>
      <c r="L458" s="372">
        <v>0.41</v>
      </c>
      <c r="M458" s="372">
        <v>0.39</v>
      </c>
      <c r="N458" s="372">
        <v>0.37</v>
      </c>
      <c r="O458" s="649" t="e">
        <v>#VALUE!</v>
      </c>
      <c r="P458" s="372">
        <v>0.35</v>
      </c>
      <c r="Q458" s="372">
        <v>0.33</v>
      </c>
      <c r="R458" s="649">
        <v>0</v>
      </c>
      <c r="S458" s="420">
        <v>0.31</v>
      </c>
      <c r="T458" s="420">
        <v>0.28999999999999998</v>
      </c>
      <c r="U458" s="420">
        <v>0.27</v>
      </c>
      <c r="V458" s="420">
        <v>0.25</v>
      </c>
      <c r="W458" s="420">
        <v>0.216</v>
      </c>
      <c r="X458" s="420">
        <v>0.18</v>
      </c>
      <c r="Y458" s="420">
        <v>0.16399999999999998</v>
      </c>
      <c r="Z458" s="420">
        <v>0.14799999999999999</v>
      </c>
      <c r="AA458" s="416">
        <v>0.14399999999999999</v>
      </c>
      <c r="AB458" s="416">
        <v>0.14399999999999999</v>
      </c>
      <c r="AC458" s="416">
        <v>0.14399999999999999</v>
      </c>
      <c r="AD458" s="416">
        <v>0.14399999999999999</v>
      </c>
      <c r="AE458" s="417" t="e">
        <f t="shared" si="276"/>
        <v>#VALUE!</v>
      </c>
      <c r="AF458" s="710">
        <f t="shared" si="263"/>
        <v>5.2631578947368363</v>
      </c>
      <c r="AG458" s="710">
        <f t="shared" si="264"/>
        <v>3.6363636363636154</v>
      </c>
      <c r="AH458" s="710">
        <f t="shared" si="265"/>
        <v>3.7735849056603765</v>
      </c>
      <c r="AI458" s="710">
        <f t="shared" si="266"/>
        <v>3.9215686274509887</v>
      </c>
      <c r="AJ458" s="710">
        <f t="shared" si="267"/>
        <v>4.081632653061229</v>
      </c>
      <c r="AK458" s="710">
        <f t="shared" si="268"/>
        <v>4.2553191489361764</v>
      </c>
      <c r="AL458" s="710">
        <f t="shared" si="269"/>
        <v>4.4444444444444287</v>
      </c>
      <c r="AM458" s="710">
        <f t="shared" si="270"/>
        <v>4.6511627906976827</v>
      </c>
      <c r="AN458" s="710">
        <f t="shared" si="271"/>
        <v>4.8780487804878092</v>
      </c>
      <c r="AO458" s="710">
        <f t="shared" si="273"/>
        <v>5.12820512820511</v>
      </c>
      <c r="AP458" s="710">
        <f t="shared" si="272"/>
        <v>5.4054054054054168</v>
      </c>
      <c r="AQ458" s="710">
        <f t="shared" si="277"/>
        <v>5.7142857142857162</v>
      </c>
      <c r="AR458" s="710">
        <f t="shared" si="278"/>
        <v>6.0606060606060552</v>
      </c>
      <c r="AS458" s="710">
        <f t="shared" si="279"/>
        <v>6.4516129032258229</v>
      </c>
      <c r="AT458" s="710">
        <f t="shared" si="253"/>
        <v>6.8965517241379448</v>
      </c>
      <c r="AU458" s="710">
        <f t="shared" si="254"/>
        <v>7.4074074074073959</v>
      </c>
      <c r="AV458" s="710">
        <f t="shared" si="255"/>
        <v>8.0000000000000071</v>
      </c>
      <c r="AW458" s="710">
        <f t="shared" si="256"/>
        <v>15.740740740740744</v>
      </c>
      <c r="AX458" s="710">
        <f t="shared" si="257"/>
        <v>19.999999999999996</v>
      </c>
      <c r="AY458" s="710">
        <f t="shared" si="258"/>
        <v>9.7560975609756184</v>
      </c>
      <c r="AZ458" s="710">
        <f t="shared" si="259"/>
        <v>10.810810810810811</v>
      </c>
      <c r="BA458" s="710">
        <f t="shared" si="260"/>
        <v>2.7777777777777901</v>
      </c>
      <c r="BB458" s="710">
        <f t="shared" si="261"/>
        <v>0</v>
      </c>
      <c r="BC458" s="710">
        <f t="shared" si="262"/>
        <v>0</v>
      </c>
      <c r="BD458" s="710">
        <f t="shared" si="274"/>
        <v>0</v>
      </c>
      <c r="BE458" s="710">
        <f t="shared" si="280"/>
        <v>5.9621913646167037</v>
      </c>
      <c r="BF458" s="175">
        <f t="shared" si="275"/>
        <v>4.4828239626824002</v>
      </c>
    </row>
    <row r="459" spans="1:58" x14ac:dyDescent="0.25">
      <c r="A459" s="577" t="s">
        <v>3970</v>
      </c>
      <c r="B459" s="405" t="s">
        <v>3960</v>
      </c>
      <c r="C459" s="372">
        <v>1.04</v>
      </c>
      <c r="D459" s="372">
        <v>0.8</v>
      </c>
      <c r="E459" s="372">
        <v>0.6</v>
      </c>
      <c r="F459" s="372">
        <v>0.4</v>
      </c>
      <c r="G459" s="372">
        <v>0.30164999999999997</v>
      </c>
      <c r="H459" s="372">
        <v>0.2266</v>
      </c>
      <c r="I459" s="351">
        <v>0.1734</v>
      </c>
      <c r="J459" s="420">
        <v>0.13339999999999999</v>
      </c>
      <c r="K459" s="393">
        <v>0</v>
      </c>
      <c r="L459" s="393">
        <v>0</v>
      </c>
      <c r="M459" s="393">
        <v>0</v>
      </c>
      <c r="N459" s="393">
        <v>0</v>
      </c>
      <c r="O459" s="381"/>
      <c r="P459" s="393">
        <v>0</v>
      </c>
      <c r="Q459" s="393">
        <v>0</v>
      </c>
      <c r="R459" s="381"/>
      <c r="S459" s="393">
        <v>0</v>
      </c>
      <c r="T459" s="393">
        <v>0</v>
      </c>
      <c r="U459" s="381">
        <v>0</v>
      </c>
      <c r="V459" s="381">
        <v>0</v>
      </c>
      <c r="W459" s="381">
        <v>0</v>
      </c>
      <c r="X459" s="381">
        <v>0</v>
      </c>
      <c r="Y459" s="381">
        <v>0</v>
      </c>
      <c r="Z459" s="381">
        <v>0</v>
      </c>
      <c r="AA459" s="381">
        <v>0</v>
      </c>
      <c r="AB459" s="381">
        <v>0</v>
      </c>
      <c r="AC459" s="381">
        <v>0</v>
      </c>
      <c r="AD459" s="381">
        <v>0</v>
      </c>
      <c r="AE459" s="417">
        <f t="shared" si="276"/>
        <v>3.6750499999999997</v>
      </c>
      <c r="AF459" s="710">
        <f t="shared" si="263"/>
        <v>30.000000000000004</v>
      </c>
      <c r="AG459" s="710">
        <f t="shared" si="264"/>
        <v>33.33333333333335</v>
      </c>
      <c r="AH459" s="710">
        <f t="shared" si="265"/>
        <v>49.999999999999979</v>
      </c>
      <c r="AI459" s="710">
        <f t="shared" si="266"/>
        <v>32.60401127134098</v>
      </c>
      <c r="AJ459" s="710">
        <f t="shared" si="267"/>
        <v>33.120035304501314</v>
      </c>
      <c r="AK459" s="710">
        <f t="shared" si="268"/>
        <v>30.680507497116484</v>
      </c>
      <c r="AL459" s="710">
        <f t="shared" si="269"/>
        <v>29.985007496251882</v>
      </c>
      <c r="AM459" s="710" t="str">
        <f t="shared" si="270"/>
        <v>n/a</v>
      </c>
      <c r="AN459" s="710" t="str">
        <f t="shared" si="271"/>
        <v>n/a</v>
      </c>
      <c r="AO459" s="710" t="str">
        <f t="shared" si="273"/>
        <v>n/a</v>
      </c>
      <c r="AP459" s="710" t="str">
        <f t="shared" si="272"/>
        <v>n/a</v>
      </c>
      <c r="AQ459" s="710" t="str">
        <f t="shared" si="277"/>
        <v>n/a</v>
      </c>
      <c r="AR459" s="710" t="str">
        <f t="shared" si="278"/>
        <v>n/a</v>
      </c>
      <c r="AS459" s="710" t="str">
        <f t="shared" si="279"/>
        <v>n/a</v>
      </c>
      <c r="AT459" s="710" t="str">
        <f t="shared" si="253"/>
        <v>n/a</v>
      </c>
      <c r="AU459" s="710" t="str">
        <f t="shared" si="254"/>
        <v>n/a</v>
      </c>
      <c r="AV459" s="710" t="str">
        <f t="shared" si="255"/>
        <v>n/a</v>
      </c>
      <c r="AW459" s="710" t="str">
        <f t="shared" si="256"/>
        <v>n/a</v>
      </c>
      <c r="AX459" s="710" t="str">
        <f t="shared" si="257"/>
        <v>n/a</v>
      </c>
      <c r="AY459" s="710" t="str">
        <f t="shared" si="258"/>
        <v>n/a</v>
      </c>
      <c r="AZ459" s="710" t="str">
        <f t="shared" si="259"/>
        <v>n/a</v>
      </c>
      <c r="BA459" s="710" t="str">
        <f t="shared" si="260"/>
        <v>n/a</v>
      </c>
      <c r="BB459" s="710" t="str">
        <f t="shared" si="261"/>
        <v>n/a</v>
      </c>
      <c r="BC459" s="710" t="str">
        <f t="shared" si="262"/>
        <v>n/a</v>
      </c>
      <c r="BD459" s="710" t="str">
        <f t="shared" si="274"/>
        <v>n/a</v>
      </c>
      <c r="BE459" s="710">
        <f t="shared" si="280"/>
        <v>34.24612784322057</v>
      </c>
      <c r="BF459" s="175">
        <f t="shared" si="275"/>
        <v>7.0932210562351523</v>
      </c>
    </row>
    <row r="460" spans="1:58" x14ac:dyDescent="0.25">
      <c r="A460" s="577" t="s">
        <v>4801</v>
      </c>
      <c r="B460" s="8" t="s">
        <v>4802</v>
      </c>
      <c r="C460" s="372">
        <v>1.34</v>
      </c>
      <c r="D460" s="372">
        <v>1.3</v>
      </c>
      <c r="E460" s="372">
        <v>1.24</v>
      </c>
      <c r="F460" s="372">
        <v>1.1600000000000001</v>
      </c>
      <c r="G460" s="372">
        <v>1.1200000000000001</v>
      </c>
      <c r="H460" s="372">
        <v>1.04</v>
      </c>
      <c r="I460" s="420">
        <v>0.91999999999999993</v>
      </c>
      <c r="J460" s="420">
        <v>0.44</v>
      </c>
      <c r="K460" s="393">
        <v>0</v>
      </c>
      <c r="L460" s="393">
        <v>0</v>
      </c>
      <c r="M460" s="393">
        <v>0</v>
      </c>
      <c r="N460" s="393">
        <v>0</v>
      </c>
      <c r="O460" s="751"/>
      <c r="P460" s="393">
        <v>0</v>
      </c>
      <c r="Q460" s="393">
        <v>0</v>
      </c>
      <c r="R460" s="751"/>
      <c r="S460" s="393">
        <v>0</v>
      </c>
      <c r="T460" s="393">
        <v>0</v>
      </c>
      <c r="U460" s="381">
        <v>0</v>
      </c>
      <c r="V460" s="381">
        <v>0</v>
      </c>
      <c r="W460" s="381">
        <v>0</v>
      </c>
      <c r="X460" s="381">
        <v>0</v>
      </c>
      <c r="Y460" s="381">
        <v>0</v>
      </c>
      <c r="Z460" s="381">
        <v>0</v>
      </c>
      <c r="AA460" s="381">
        <v>0</v>
      </c>
      <c r="AB460" s="381">
        <v>0</v>
      </c>
      <c r="AC460" s="381">
        <v>0</v>
      </c>
      <c r="AD460" s="381">
        <v>0</v>
      </c>
      <c r="AE460" s="417">
        <f t="shared" si="276"/>
        <v>8.56</v>
      </c>
      <c r="AF460" s="710">
        <f t="shared" si="263"/>
        <v>3.0769230769230882</v>
      </c>
      <c r="AG460" s="710">
        <f t="shared" si="264"/>
        <v>4.8387096774193505</v>
      </c>
      <c r="AH460" s="710">
        <f t="shared" si="265"/>
        <v>6.8965517241379226</v>
      </c>
      <c r="AI460" s="710">
        <f t="shared" si="266"/>
        <v>3.5714285714285809</v>
      </c>
      <c r="AJ460" s="710">
        <f t="shared" si="267"/>
        <v>7.6923076923077094</v>
      </c>
      <c r="AK460" s="710">
        <f t="shared" si="268"/>
        <v>13.043478260869579</v>
      </c>
      <c r="AL460" s="710">
        <f t="shared" si="269"/>
        <v>109.09090909090908</v>
      </c>
      <c r="AM460" s="710" t="str">
        <f t="shared" si="270"/>
        <v>n/a</v>
      </c>
      <c r="AN460" s="710" t="str">
        <f t="shared" si="271"/>
        <v>n/a</v>
      </c>
      <c r="AO460" s="710" t="str">
        <f t="shared" si="273"/>
        <v>n/a</v>
      </c>
      <c r="AP460" s="710" t="str">
        <f t="shared" si="272"/>
        <v>n/a</v>
      </c>
      <c r="AQ460" s="710" t="str">
        <f t="shared" si="277"/>
        <v>n/a</v>
      </c>
      <c r="AR460" s="710" t="str">
        <f t="shared" si="278"/>
        <v>n/a</v>
      </c>
      <c r="AS460" s="710" t="str">
        <f t="shared" si="279"/>
        <v>n/a</v>
      </c>
      <c r="AT460" s="710" t="str">
        <f t="shared" si="253"/>
        <v>n/a</v>
      </c>
      <c r="AU460" s="710" t="str">
        <f t="shared" si="254"/>
        <v>n/a</v>
      </c>
      <c r="AV460" s="710" t="str">
        <f t="shared" si="255"/>
        <v>n/a</v>
      </c>
      <c r="AW460" s="710" t="str">
        <f t="shared" si="256"/>
        <v>n/a</v>
      </c>
      <c r="AX460" s="710" t="str">
        <f t="shared" si="257"/>
        <v>n/a</v>
      </c>
      <c r="AY460" s="710" t="str">
        <f t="shared" si="258"/>
        <v>n/a</v>
      </c>
      <c r="AZ460" s="710" t="str">
        <f t="shared" si="259"/>
        <v>n/a</v>
      </c>
      <c r="BA460" s="710" t="str">
        <f t="shared" si="260"/>
        <v>n/a</v>
      </c>
      <c r="BB460" s="710" t="str">
        <f t="shared" si="261"/>
        <v>n/a</v>
      </c>
      <c r="BC460" s="710" t="str">
        <f t="shared" si="262"/>
        <v>n/a</v>
      </c>
      <c r="BD460" s="710" t="str">
        <f t="shared" si="274"/>
        <v>n/a</v>
      </c>
      <c r="BE460" s="710">
        <f t="shared" si="280"/>
        <v>21.172901156285043</v>
      </c>
      <c r="BF460" s="175">
        <f t="shared" si="275"/>
        <v>38.912907584603524</v>
      </c>
    </row>
    <row r="461" spans="1:58" x14ac:dyDescent="0.25">
      <c r="A461" s="95" t="s">
        <v>682</v>
      </c>
      <c r="B461" s="8" t="s">
        <v>683</v>
      </c>
      <c r="C461" s="372">
        <v>1.6758500000000001</v>
      </c>
      <c r="D461" s="372">
        <v>1.6605000000000001</v>
      </c>
      <c r="E461" s="372">
        <v>1.6440999999999999</v>
      </c>
      <c r="F461" s="372">
        <v>1.6174999999999999</v>
      </c>
      <c r="G461" s="372">
        <v>1.5649999999999999</v>
      </c>
      <c r="H461" s="372">
        <v>1.4824999999999999</v>
      </c>
      <c r="I461" s="420">
        <v>1.3625</v>
      </c>
      <c r="J461" s="420">
        <v>1.24</v>
      </c>
      <c r="K461" s="372">
        <v>1.1274999999999999</v>
      </c>
      <c r="L461" s="372">
        <v>1.0249999999999999</v>
      </c>
      <c r="M461" s="372">
        <v>0.92500000000000004</v>
      </c>
      <c r="N461" s="372">
        <v>0.83499999999999996</v>
      </c>
      <c r="O461" s="649"/>
      <c r="P461" s="372">
        <v>0.78500000000000003</v>
      </c>
      <c r="Q461" s="372">
        <v>0.75</v>
      </c>
      <c r="R461" s="649"/>
      <c r="S461" s="420">
        <v>0.72499999999999998</v>
      </c>
      <c r="T461" s="420">
        <v>0.71</v>
      </c>
      <c r="U461" s="420">
        <v>0.69499999999999995</v>
      </c>
      <c r="V461" s="420">
        <v>0.68</v>
      </c>
      <c r="W461" s="416">
        <v>0.66500000000000004</v>
      </c>
      <c r="X461" s="416">
        <v>0.66500000000000004</v>
      </c>
      <c r="Y461" s="416">
        <v>0.66500000000000004</v>
      </c>
      <c r="Z461" s="416">
        <v>0.66500000000000004</v>
      </c>
      <c r="AA461" s="416">
        <v>0.66500000000000004</v>
      </c>
      <c r="AB461" s="416">
        <v>0.66500000000000004</v>
      </c>
      <c r="AC461" s="416">
        <v>0.66500000000000004</v>
      </c>
      <c r="AD461" s="416">
        <v>0.66500000000000004</v>
      </c>
      <c r="AE461" s="417">
        <f t="shared" si="276"/>
        <v>25.825449999999996</v>
      </c>
      <c r="AF461" s="710">
        <f t="shared" si="263"/>
        <v>0.92442035531465905</v>
      </c>
      <c r="AG461" s="710">
        <f t="shared" si="264"/>
        <v>0.99750623441396957</v>
      </c>
      <c r="AH461" s="710">
        <f t="shared" si="265"/>
        <v>1.6445131375579569</v>
      </c>
      <c r="AI461" s="710">
        <f t="shared" si="266"/>
        <v>3.3546325878594185</v>
      </c>
      <c r="AJ461" s="710">
        <f t="shared" si="267"/>
        <v>5.5649241146711548</v>
      </c>
      <c r="AK461" s="710">
        <f t="shared" si="268"/>
        <v>8.8073394495412849</v>
      </c>
      <c r="AL461" s="710">
        <f t="shared" si="269"/>
        <v>9.8790322580645231</v>
      </c>
      <c r="AM461" s="710">
        <f t="shared" si="270"/>
        <v>9.9778270509977887</v>
      </c>
      <c r="AN461" s="710">
        <f t="shared" si="271"/>
        <v>10.000000000000009</v>
      </c>
      <c r="AO461" s="710">
        <f t="shared" si="273"/>
        <v>10.810810810810789</v>
      </c>
      <c r="AP461" s="710">
        <f t="shared" si="272"/>
        <v>10.778443113772473</v>
      </c>
      <c r="AQ461" s="710">
        <f t="shared" si="277"/>
        <v>6.3694267515923553</v>
      </c>
      <c r="AR461" s="710">
        <f t="shared" si="278"/>
        <v>4.6666666666666634</v>
      </c>
      <c r="AS461" s="710">
        <f t="shared" si="279"/>
        <v>3.4482758620689724</v>
      </c>
      <c r="AT461" s="710">
        <f t="shared" si="253"/>
        <v>2.1126760563380254</v>
      </c>
      <c r="AU461" s="710">
        <f t="shared" si="254"/>
        <v>2.1582733812949728</v>
      </c>
      <c r="AV461" s="710">
        <f t="shared" si="255"/>
        <v>2.2058823529411686</v>
      </c>
      <c r="AW461" s="710">
        <f t="shared" si="256"/>
        <v>2.2556390977443552</v>
      </c>
      <c r="AX461" s="710">
        <f t="shared" si="257"/>
        <v>0</v>
      </c>
      <c r="AY461" s="710">
        <f t="shared" si="258"/>
        <v>0</v>
      </c>
      <c r="AZ461" s="710">
        <f t="shared" si="259"/>
        <v>0</v>
      </c>
      <c r="BA461" s="710">
        <f t="shared" si="260"/>
        <v>0</v>
      </c>
      <c r="BB461" s="710">
        <f t="shared" si="261"/>
        <v>0</v>
      </c>
      <c r="BC461" s="710">
        <f t="shared" si="262"/>
        <v>0</v>
      </c>
      <c r="BD461" s="710">
        <f t="shared" si="274"/>
        <v>0</v>
      </c>
      <c r="BE461" s="710">
        <f t="shared" si="280"/>
        <v>3.8382515712660212</v>
      </c>
      <c r="BF461" s="175">
        <f t="shared" si="275"/>
        <v>3.9767811152011299</v>
      </c>
    </row>
    <row r="462" spans="1:58" x14ac:dyDescent="0.25">
      <c r="A462" s="95" t="s">
        <v>3310</v>
      </c>
      <c r="B462" s="8" t="s">
        <v>3311</v>
      </c>
      <c r="C462" s="372">
        <v>2.64</v>
      </c>
      <c r="D462" s="372">
        <v>2.6</v>
      </c>
      <c r="E462" s="372">
        <v>2.48</v>
      </c>
      <c r="F462" s="372">
        <v>2.3199999999999998</v>
      </c>
      <c r="G462" s="372">
        <v>2.16</v>
      </c>
      <c r="H462" s="372">
        <v>2</v>
      </c>
      <c r="I462" s="420">
        <v>1.84</v>
      </c>
      <c r="J462" s="420">
        <v>1.68</v>
      </c>
      <c r="K462" s="372">
        <v>1.4</v>
      </c>
      <c r="L462" s="372">
        <v>1.2</v>
      </c>
      <c r="M462" s="372">
        <v>0.84</v>
      </c>
      <c r="N462" s="372">
        <v>0</v>
      </c>
      <c r="O462" s="649"/>
      <c r="P462" s="372">
        <v>0</v>
      </c>
      <c r="Q462" s="374">
        <v>0</v>
      </c>
      <c r="R462" s="649"/>
      <c r="S462" s="374">
        <v>0</v>
      </c>
      <c r="T462" s="374">
        <v>0</v>
      </c>
      <c r="U462" s="374">
        <v>0</v>
      </c>
      <c r="V462" s="374">
        <v>0</v>
      </c>
      <c r="W462" s="374">
        <v>0</v>
      </c>
      <c r="X462" s="374">
        <v>0</v>
      </c>
      <c r="Y462" s="374">
        <v>0</v>
      </c>
      <c r="Z462" s="416">
        <v>0</v>
      </c>
      <c r="AA462" s="416">
        <v>0</v>
      </c>
      <c r="AB462" s="381">
        <v>0</v>
      </c>
      <c r="AC462" s="381">
        <v>0</v>
      </c>
      <c r="AD462" s="381">
        <v>0</v>
      </c>
      <c r="AE462" s="417">
        <f t="shared" si="276"/>
        <v>21.16</v>
      </c>
      <c r="AF462" s="710">
        <f t="shared" si="263"/>
        <v>1.538461538461533</v>
      </c>
      <c r="AG462" s="710">
        <f t="shared" si="264"/>
        <v>4.8387096774193505</v>
      </c>
      <c r="AH462" s="710">
        <f t="shared" si="265"/>
        <v>6.8965517241379448</v>
      </c>
      <c r="AI462" s="710">
        <f t="shared" si="266"/>
        <v>7.4074074074073959</v>
      </c>
      <c r="AJ462" s="710">
        <f t="shared" si="267"/>
        <v>8.0000000000000071</v>
      </c>
      <c r="AK462" s="710">
        <f t="shared" si="268"/>
        <v>8.6956521739130377</v>
      </c>
      <c r="AL462" s="710">
        <f t="shared" si="269"/>
        <v>9.5238095238095344</v>
      </c>
      <c r="AM462" s="710">
        <f t="shared" si="270"/>
        <v>19.999999999999996</v>
      </c>
      <c r="AN462" s="710">
        <f t="shared" si="271"/>
        <v>16.666666666666675</v>
      </c>
      <c r="AO462" s="710">
        <f t="shared" si="273"/>
        <v>42.857142857142861</v>
      </c>
      <c r="AP462" s="710" t="str">
        <f t="shared" si="272"/>
        <v>n/a</v>
      </c>
      <c r="AQ462" s="710" t="str">
        <f t="shared" si="277"/>
        <v>n/a</v>
      </c>
      <c r="AR462" s="710" t="str">
        <f t="shared" si="278"/>
        <v>n/a</v>
      </c>
      <c r="AS462" s="710" t="str">
        <f t="shared" si="279"/>
        <v>n/a</v>
      </c>
      <c r="AT462" s="710" t="str">
        <f t="shared" si="253"/>
        <v>n/a</v>
      </c>
      <c r="AU462" s="710" t="str">
        <f t="shared" si="254"/>
        <v>n/a</v>
      </c>
      <c r="AV462" s="710" t="str">
        <f t="shared" si="255"/>
        <v>n/a</v>
      </c>
      <c r="AW462" s="710" t="str">
        <f t="shared" si="256"/>
        <v>n/a</v>
      </c>
      <c r="AX462" s="710" t="str">
        <f t="shared" si="257"/>
        <v>n/a</v>
      </c>
      <c r="AY462" s="710" t="str">
        <f t="shared" si="258"/>
        <v>n/a</v>
      </c>
      <c r="AZ462" s="710" t="str">
        <f t="shared" si="259"/>
        <v>n/a</v>
      </c>
      <c r="BA462" s="710" t="str">
        <f t="shared" si="260"/>
        <v>n/a</v>
      </c>
      <c r="BB462" s="710" t="str">
        <f t="shared" si="261"/>
        <v>n/a</v>
      </c>
      <c r="BC462" s="710" t="str">
        <f t="shared" si="262"/>
        <v>n/a</v>
      </c>
      <c r="BD462" s="710" t="str">
        <f t="shared" si="274"/>
        <v>n/a</v>
      </c>
      <c r="BE462" s="710">
        <f t="shared" si="280"/>
        <v>12.642440156895834</v>
      </c>
      <c r="BF462" s="175">
        <f t="shared" si="275"/>
        <v>11.90111544937696</v>
      </c>
    </row>
    <row r="463" spans="1:58" x14ac:dyDescent="0.25">
      <c r="A463" s="577" t="s">
        <v>3972</v>
      </c>
      <c r="B463" s="8" t="s">
        <v>3962</v>
      </c>
      <c r="C463" s="372">
        <v>1.6</v>
      </c>
      <c r="D463" s="372">
        <v>1.4</v>
      </c>
      <c r="E463" s="372">
        <v>1.2</v>
      </c>
      <c r="F463" s="372">
        <v>0.8</v>
      </c>
      <c r="G463" s="372">
        <v>0.6</v>
      </c>
      <c r="H463" s="372">
        <v>0.4</v>
      </c>
      <c r="I463" s="420">
        <v>0.24</v>
      </c>
      <c r="J463" s="420">
        <v>0.12</v>
      </c>
      <c r="K463" s="393">
        <v>0</v>
      </c>
      <c r="L463" s="393">
        <v>0</v>
      </c>
      <c r="M463" s="393">
        <v>0</v>
      </c>
      <c r="N463" s="393">
        <v>0</v>
      </c>
      <c r="O463" s="381"/>
      <c r="P463" s="393">
        <v>0</v>
      </c>
      <c r="Q463" s="393">
        <v>0</v>
      </c>
      <c r="R463" s="381"/>
      <c r="S463" s="393">
        <v>0</v>
      </c>
      <c r="T463" s="393">
        <v>0</v>
      </c>
      <c r="U463" s="381">
        <v>0</v>
      </c>
      <c r="V463" s="381">
        <v>0</v>
      </c>
      <c r="W463" s="381">
        <v>0</v>
      </c>
      <c r="X463" s="381">
        <v>0</v>
      </c>
      <c r="Y463" s="381">
        <v>0</v>
      </c>
      <c r="Z463" s="381">
        <v>0</v>
      </c>
      <c r="AA463" s="381">
        <v>0</v>
      </c>
      <c r="AB463" s="381">
        <v>0</v>
      </c>
      <c r="AC463" s="381">
        <v>0</v>
      </c>
      <c r="AD463" s="381">
        <v>0</v>
      </c>
      <c r="AE463" s="417">
        <f t="shared" si="276"/>
        <v>6.36</v>
      </c>
      <c r="AF463" s="710">
        <f t="shared" si="263"/>
        <v>14.285714285714302</v>
      </c>
      <c r="AG463" s="710">
        <f t="shared" si="264"/>
        <v>16.666666666666675</v>
      </c>
      <c r="AH463" s="710">
        <f t="shared" si="265"/>
        <v>49.999999999999979</v>
      </c>
      <c r="AI463" s="710">
        <f t="shared" si="266"/>
        <v>33.33333333333335</v>
      </c>
      <c r="AJ463" s="710">
        <f t="shared" si="267"/>
        <v>49.999999999999979</v>
      </c>
      <c r="AK463" s="710">
        <f t="shared" si="268"/>
        <v>66.666666666666671</v>
      </c>
      <c r="AL463" s="710">
        <f t="shared" si="269"/>
        <v>100</v>
      </c>
      <c r="AM463" s="710" t="str">
        <f t="shared" si="270"/>
        <v>n/a</v>
      </c>
      <c r="AN463" s="710" t="str">
        <f t="shared" si="271"/>
        <v>n/a</v>
      </c>
      <c r="AO463" s="710" t="str">
        <f t="shared" si="273"/>
        <v>n/a</v>
      </c>
      <c r="AP463" s="710" t="str">
        <f t="shared" si="272"/>
        <v>n/a</v>
      </c>
      <c r="AQ463" s="710" t="str">
        <f t="shared" si="277"/>
        <v>n/a</v>
      </c>
      <c r="AR463" s="710" t="str">
        <f t="shared" si="278"/>
        <v>n/a</v>
      </c>
      <c r="AS463" s="710" t="str">
        <f t="shared" si="279"/>
        <v>n/a</v>
      </c>
      <c r="AT463" s="710" t="str">
        <f t="shared" si="253"/>
        <v>n/a</v>
      </c>
      <c r="AU463" s="710" t="str">
        <f t="shared" si="254"/>
        <v>n/a</v>
      </c>
      <c r="AV463" s="710" t="str">
        <f t="shared" si="255"/>
        <v>n/a</v>
      </c>
      <c r="AW463" s="710" t="str">
        <f t="shared" si="256"/>
        <v>n/a</v>
      </c>
      <c r="AX463" s="710" t="str">
        <f t="shared" si="257"/>
        <v>n/a</v>
      </c>
      <c r="AY463" s="710" t="str">
        <f t="shared" si="258"/>
        <v>n/a</v>
      </c>
      <c r="AZ463" s="710" t="str">
        <f t="shared" si="259"/>
        <v>n/a</v>
      </c>
      <c r="BA463" s="710" t="str">
        <f t="shared" si="260"/>
        <v>n/a</v>
      </c>
      <c r="BB463" s="710" t="str">
        <f t="shared" si="261"/>
        <v>n/a</v>
      </c>
      <c r="BC463" s="710" t="str">
        <f t="shared" si="262"/>
        <v>n/a</v>
      </c>
      <c r="BD463" s="710" t="str">
        <f t="shared" si="274"/>
        <v>n/a</v>
      </c>
      <c r="BE463" s="710">
        <f t="shared" si="280"/>
        <v>47.278911564625851</v>
      </c>
      <c r="BF463" s="175">
        <f t="shared" si="275"/>
        <v>29.973173046454963</v>
      </c>
    </row>
    <row r="464" spans="1:58" x14ac:dyDescent="0.25">
      <c r="A464" s="577" t="s">
        <v>4893</v>
      </c>
      <c r="B464" s="8" t="s">
        <v>4889</v>
      </c>
      <c r="C464" s="372">
        <v>4.12</v>
      </c>
      <c r="D464" s="372">
        <v>4</v>
      </c>
      <c r="E464" s="372">
        <v>3.8</v>
      </c>
      <c r="F464" s="372">
        <v>2.5499999999999998</v>
      </c>
      <c r="G464" s="372">
        <v>1.4400000000000002</v>
      </c>
      <c r="H464" s="372">
        <v>1</v>
      </c>
      <c r="I464" s="381">
        <v>0</v>
      </c>
      <c r="J464" s="381">
        <v>0</v>
      </c>
      <c r="K464" s="393">
        <v>0</v>
      </c>
      <c r="L464" s="393">
        <v>0</v>
      </c>
      <c r="M464" s="393">
        <v>0</v>
      </c>
      <c r="N464" s="393">
        <v>0</v>
      </c>
      <c r="O464" s="751"/>
      <c r="P464" s="381">
        <v>0</v>
      </c>
      <c r="Q464" s="393">
        <v>0</v>
      </c>
      <c r="R464" s="751"/>
      <c r="S464" s="393">
        <v>0</v>
      </c>
      <c r="T464" s="381">
        <v>0</v>
      </c>
      <c r="U464" s="393">
        <v>0</v>
      </c>
      <c r="V464" s="393">
        <v>0</v>
      </c>
      <c r="W464" s="381">
        <v>0</v>
      </c>
      <c r="X464" s="381">
        <v>0</v>
      </c>
      <c r="Y464" s="381">
        <v>0</v>
      </c>
      <c r="Z464" s="381">
        <v>0</v>
      </c>
      <c r="AA464" s="381">
        <v>0</v>
      </c>
      <c r="AB464" s="381">
        <v>0</v>
      </c>
      <c r="AC464" s="381">
        <v>0</v>
      </c>
      <c r="AD464" s="381">
        <v>0</v>
      </c>
      <c r="AE464" s="417">
        <f t="shared" si="276"/>
        <v>16.910000000000004</v>
      </c>
      <c r="AF464" s="710">
        <f t="shared" si="263"/>
        <v>3.0000000000000027</v>
      </c>
      <c r="AG464" s="710">
        <f t="shared" si="264"/>
        <v>5.2631578947368363</v>
      </c>
      <c r="AH464" s="710">
        <f t="shared" si="265"/>
        <v>49.019607843137258</v>
      </c>
      <c r="AI464" s="710">
        <f t="shared" si="266"/>
        <v>77.0833333333333</v>
      </c>
      <c r="AJ464" s="710">
        <f t="shared" si="267"/>
        <v>44.000000000000014</v>
      </c>
      <c r="AK464" s="710" t="str">
        <f t="shared" si="268"/>
        <v>n/a</v>
      </c>
      <c r="AL464" s="710" t="str">
        <f t="shared" si="269"/>
        <v>n/a</v>
      </c>
      <c r="AM464" s="710" t="str">
        <f t="shared" si="270"/>
        <v>n/a</v>
      </c>
      <c r="AN464" s="710" t="str">
        <f t="shared" si="271"/>
        <v>n/a</v>
      </c>
      <c r="AO464" s="710" t="str">
        <f t="shared" si="273"/>
        <v>n/a</v>
      </c>
      <c r="AP464" s="710" t="str">
        <f t="shared" si="272"/>
        <v>n/a</v>
      </c>
      <c r="AQ464" s="710" t="str">
        <f t="shared" si="277"/>
        <v>n/a</v>
      </c>
      <c r="AR464" s="710" t="str">
        <f t="shared" si="278"/>
        <v>n/a</v>
      </c>
      <c r="AS464" s="710" t="str">
        <f t="shared" si="279"/>
        <v>n/a</v>
      </c>
      <c r="AT464" s="710" t="str">
        <f t="shared" ref="AT464:AT527" si="281">IF(ISERROR((S464/T464-1)*100),"n/a",(S464/T464-1)*100)</f>
        <v>n/a</v>
      </c>
      <c r="AU464" s="710" t="str">
        <f t="shared" ref="AU464:AU527" si="282">IF(ISERROR((T464/U464-1)*100),"n/a",(T464/U464-1)*100)</f>
        <v>n/a</v>
      </c>
      <c r="AV464" s="710" t="str">
        <f t="shared" ref="AV464:AV527" si="283">IF(ISERROR((U464/V464-1)*100),"n/a",(U464/V464-1)*100)</f>
        <v>n/a</v>
      </c>
      <c r="AW464" s="710" t="str">
        <f t="shared" ref="AW464:AW527" si="284">IF(ISERROR((V464/W464-1)*100),"n/a",(V464/W464-1)*100)</f>
        <v>n/a</v>
      </c>
      <c r="AX464" s="710" t="str">
        <f t="shared" ref="AX464:AX527" si="285">IF(ISERROR((W464/X464-1)*100),"n/a",(W464/X464-1)*100)</f>
        <v>n/a</v>
      </c>
      <c r="AY464" s="710" t="str">
        <f t="shared" ref="AY464:AY527" si="286">IF(ISERROR((X464/Y464-1)*100),"n/a",(X464/Y464-1)*100)</f>
        <v>n/a</v>
      </c>
      <c r="AZ464" s="710" t="str">
        <f t="shared" ref="AZ464:AZ527" si="287">IF(ISERROR((Y464/Z464-1)*100),"n/a",(Y464/Z464-1)*100)</f>
        <v>n/a</v>
      </c>
      <c r="BA464" s="710" t="str">
        <f t="shared" ref="BA464:BA527" si="288">IF(ISERROR((Z464/AA464-1)*100),"n/a",(Z464/AA464-1)*100)</f>
        <v>n/a</v>
      </c>
      <c r="BB464" s="710" t="str">
        <f t="shared" ref="BB464:BB527" si="289">IF(ISERROR((AA464/AB464-1)*100),"n/a",(AA464/AB464-1)*100)</f>
        <v>n/a</v>
      </c>
      <c r="BC464" s="710" t="str">
        <f t="shared" ref="BC464:BC527" si="290">IF(ISERROR((AB464/AC464-1)*100),"n/a",(AB464/AC464-1)*100)</f>
        <v>n/a</v>
      </c>
      <c r="BD464" s="710" t="str">
        <f t="shared" si="274"/>
        <v>n/a</v>
      </c>
      <c r="BE464" s="710">
        <f t="shared" si="280"/>
        <v>35.673219814241484</v>
      </c>
      <c r="BF464" s="175">
        <f t="shared" si="275"/>
        <v>31.442685963200223</v>
      </c>
    </row>
    <row r="465" spans="1:58" x14ac:dyDescent="0.25">
      <c r="A465" s="8" t="s">
        <v>1416</v>
      </c>
      <c r="B465" s="8" t="s">
        <v>1417</v>
      </c>
      <c r="C465" s="372">
        <v>1.6</v>
      </c>
      <c r="D465" s="372">
        <v>1.52</v>
      </c>
      <c r="E465" s="372">
        <v>1.28</v>
      </c>
      <c r="F465" s="372">
        <v>1.2</v>
      </c>
      <c r="G465" s="372">
        <v>0.96</v>
      </c>
      <c r="H465" s="372">
        <v>0.91</v>
      </c>
      <c r="I465" s="381">
        <v>0.76</v>
      </c>
      <c r="J465" s="420">
        <v>0.72000000000000008</v>
      </c>
      <c r="K465" s="374">
        <v>0.6</v>
      </c>
      <c r="L465" s="372">
        <v>0.56999999999999995</v>
      </c>
      <c r="M465" s="374">
        <v>0.48</v>
      </c>
      <c r="N465" s="372">
        <v>0.42</v>
      </c>
      <c r="O465" s="649" t="s">
        <v>89</v>
      </c>
      <c r="P465" s="374">
        <v>0.24</v>
      </c>
      <c r="Q465" s="372">
        <v>0.23</v>
      </c>
      <c r="R465" s="649"/>
      <c r="S465" s="416">
        <v>0.2</v>
      </c>
      <c r="T465" s="420">
        <v>0.15</v>
      </c>
      <c r="U465" s="416">
        <v>0</v>
      </c>
      <c r="V465" s="416">
        <v>0</v>
      </c>
      <c r="W465" s="416">
        <v>0</v>
      </c>
      <c r="X465" s="416">
        <v>0</v>
      </c>
      <c r="Y465" s="416">
        <v>0</v>
      </c>
      <c r="Z465" s="416">
        <v>0</v>
      </c>
      <c r="AA465" s="416">
        <v>0</v>
      </c>
      <c r="AB465" s="416">
        <v>0</v>
      </c>
      <c r="AC465" s="416">
        <v>0</v>
      </c>
      <c r="AD465" s="416">
        <v>0</v>
      </c>
      <c r="AE465" s="417">
        <f t="shared" si="276"/>
        <v>11.840000000000002</v>
      </c>
      <c r="AF465" s="710">
        <f t="shared" si="263"/>
        <v>5.2631578947368363</v>
      </c>
      <c r="AG465" s="710">
        <f t="shared" si="264"/>
        <v>18.75</v>
      </c>
      <c r="AH465" s="710">
        <f t="shared" si="265"/>
        <v>6.6666666666666652</v>
      </c>
      <c r="AI465" s="710">
        <f t="shared" si="266"/>
        <v>25</v>
      </c>
      <c r="AJ465" s="710">
        <f t="shared" si="267"/>
        <v>5.4945054945054972</v>
      </c>
      <c r="AK465" s="710">
        <f t="shared" si="268"/>
        <v>19.736842105263165</v>
      </c>
      <c r="AL465" s="710">
        <f t="shared" si="269"/>
        <v>5.5555555555555358</v>
      </c>
      <c r="AM465" s="710">
        <f t="shared" si="270"/>
        <v>20.000000000000018</v>
      </c>
      <c r="AN465" s="710">
        <f t="shared" si="271"/>
        <v>5.2631578947368363</v>
      </c>
      <c r="AO465" s="710">
        <f t="shared" si="273"/>
        <v>18.75</v>
      </c>
      <c r="AP465" s="710">
        <f t="shared" si="272"/>
        <v>14.285714285714279</v>
      </c>
      <c r="AQ465" s="710">
        <f t="shared" si="277"/>
        <v>75</v>
      </c>
      <c r="AR465" s="710">
        <f t="shared" si="278"/>
        <v>4.3478260869565188</v>
      </c>
      <c r="AS465" s="710">
        <f t="shared" si="279"/>
        <v>14.999999999999991</v>
      </c>
      <c r="AT465" s="710">
        <f t="shared" si="281"/>
        <v>33.33333333333335</v>
      </c>
      <c r="AU465" s="710" t="str">
        <f t="shared" si="282"/>
        <v>n/a</v>
      </c>
      <c r="AV465" s="710" t="str">
        <f t="shared" si="283"/>
        <v>n/a</v>
      </c>
      <c r="AW465" s="710" t="str">
        <f t="shared" si="284"/>
        <v>n/a</v>
      </c>
      <c r="AX465" s="710" t="str">
        <f t="shared" si="285"/>
        <v>n/a</v>
      </c>
      <c r="AY465" s="710" t="str">
        <f t="shared" si="286"/>
        <v>n/a</v>
      </c>
      <c r="AZ465" s="710" t="str">
        <f t="shared" si="287"/>
        <v>n/a</v>
      </c>
      <c r="BA465" s="710" t="str">
        <f t="shared" si="288"/>
        <v>n/a</v>
      </c>
      <c r="BB465" s="710" t="str">
        <f t="shared" si="289"/>
        <v>n/a</v>
      </c>
      <c r="BC465" s="710" t="str">
        <f t="shared" si="290"/>
        <v>n/a</v>
      </c>
      <c r="BD465" s="710" t="str">
        <f t="shared" si="274"/>
        <v>n/a</v>
      </c>
      <c r="BE465" s="710">
        <f t="shared" si="280"/>
        <v>18.163117287831248</v>
      </c>
      <c r="BF465" s="175">
        <f t="shared" si="275"/>
        <v>17.95665758394022</v>
      </c>
    </row>
    <row r="466" spans="1:58" x14ac:dyDescent="0.25">
      <c r="A466" s="95" t="s">
        <v>301</v>
      </c>
      <c r="B466" s="8" t="s">
        <v>302</v>
      </c>
      <c r="C466" s="372">
        <v>1.06</v>
      </c>
      <c r="D466" s="372">
        <v>0.98</v>
      </c>
      <c r="E466" s="372">
        <v>0.92</v>
      </c>
      <c r="F466" s="372">
        <v>0.88</v>
      </c>
      <c r="G466" s="372">
        <v>0.84</v>
      </c>
      <c r="H466" s="372">
        <v>0.8</v>
      </c>
      <c r="I466" s="420">
        <v>0.78</v>
      </c>
      <c r="J466" s="420">
        <v>0.76</v>
      </c>
      <c r="K466" s="372">
        <v>0.75</v>
      </c>
      <c r="L466" s="372">
        <v>0.74</v>
      </c>
      <c r="M466" s="372">
        <v>0.73</v>
      </c>
      <c r="N466" s="372">
        <v>0.72</v>
      </c>
      <c r="O466" s="649"/>
      <c r="P466" s="372">
        <v>0.71</v>
      </c>
      <c r="Q466" s="372">
        <v>0.7</v>
      </c>
      <c r="R466" s="649"/>
      <c r="S466" s="420">
        <v>0.69</v>
      </c>
      <c r="T466" s="416">
        <v>0.68</v>
      </c>
      <c r="U466" s="420">
        <v>0.67</v>
      </c>
      <c r="V466" s="420">
        <v>0.63</v>
      </c>
      <c r="W466" s="420">
        <v>0.59</v>
      </c>
      <c r="X466" s="420">
        <v>0.51200000000000001</v>
      </c>
      <c r="Y466" s="420">
        <v>0.40266000000000002</v>
      </c>
      <c r="Z466" s="420">
        <v>0.35731999999999997</v>
      </c>
      <c r="AA466" s="420">
        <v>0.33602000000000004</v>
      </c>
      <c r="AB466" s="420">
        <v>0.31466</v>
      </c>
      <c r="AC466" s="420">
        <v>0.29332000000000003</v>
      </c>
      <c r="AD466" s="420">
        <v>0.26135999999999998</v>
      </c>
      <c r="AE466" s="417">
        <f t="shared" si="276"/>
        <v>17.107340000000001</v>
      </c>
      <c r="AF466" s="710">
        <f t="shared" si="263"/>
        <v>8.163265306122458</v>
      </c>
      <c r="AG466" s="710">
        <f t="shared" si="264"/>
        <v>6.5217391304347672</v>
      </c>
      <c r="AH466" s="710">
        <f t="shared" si="265"/>
        <v>4.5454545454545414</v>
      </c>
      <c r="AI466" s="710">
        <f t="shared" si="266"/>
        <v>4.7619047619047672</v>
      </c>
      <c r="AJ466" s="710">
        <f t="shared" si="267"/>
        <v>4.9999999999999822</v>
      </c>
      <c r="AK466" s="710">
        <f t="shared" si="268"/>
        <v>2.5641025641025772</v>
      </c>
      <c r="AL466" s="710">
        <f t="shared" si="269"/>
        <v>2.6315789473684292</v>
      </c>
      <c r="AM466" s="710">
        <f t="shared" si="270"/>
        <v>1.3333333333333419</v>
      </c>
      <c r="AN466" s="710">
        <f t="shared" si="271"/>
        <v>1.3513513513513598</v>
      </c>
      <c r="AO466" s="710">
        <f t="shared" si="273"/>
        <v>1.3698630136986356</v>
      </c>
      <c r="AP466" s="710">
        <f t="shared" si="272"/>
        <v>1.388888888888884</v>
      </c>
      <c r="AQ466" s="710">
        <f t="shared" si="277"/>
        <v>1.4084507042253502</v>
      </c>
      <c r="AR466" s="710">
        <f t="shared" si="278"/>
        <v>1.4285714285714235</v>
      </c>
      <c r="AS466" s="710">
        <f t="shared" si="279"/>
        <v>1.449275362318847</v>
      </c>
      <c r="AT466" s="710">
        <f t="shared" si="281"/>
        <v>1.4705882352941124</v>
      </c>
      <c r="AU466" s="710">
        <f t="shared" si="282"/>
        <v>1.4925373134328401</v>
      </c>
      <c r="AV466" s="710">
        <f t="shared" si="283"/>
        <v>6.3492063492063489</v>
      </c>
      <c r="AW466" s="710">
        <f t="shared" si="284"/>
        <v>6.7796610169491567</v>
      </c>
      <c r="AX466" s="710">
        <f t="shared" si="285"/>
        <v>15.234375</v>
      </c>
      <c r="AY466" s="710">
        <f t="shared" si="286"/>
        <v>27.154423086474932</v>
      </c>
      <c r="AZ466" s="710">
        <f t="shared" si="287"/>
        <v>12.68890630247399</v>
      </c>
      <c r="BA466" s="710">
        <f t="shared" si="288"/>
        <v>6.3389083983095951</v>
      </c>
      <c r="BB466" s="710">
        <f t="shared" si="289"/>
        <v>6.7882794126994384</v>
      </c>
      <c r="BC466" s="710">
        <f t="shared" si="290"/>
        <v>7.2753306968498466</v>
      </c>
      <c r="BD466" s="710">
        <f t="shared" si="274"/>
        <v>12.228344046525885</v>
      </c>
      <c r="BE466" s="710">
        <f t="shared" si="280"/>
        <v>5.9087335678396604</v>
      </c>
      <c r="BF466" s="175">
        <f t="shared" si="275"/>
        <v>5.9215843958195391</v>
      </c>
    </row>
    <row r="467" spans="1:58" x14ac:dyDescent="0.25">
      <c r="A467" s="95" t="s">
        <v>3485</v>
      </c>
      <c r="B467" s="8" t="s">
        <v>2501</v>
      </c>
      <c r="C467" s="372">
        <v>0.86</v>
      </c>
      <c r="D467" s="372">
        <v>0.8</v>
      </c>
      <c r="E467" s="372">
        <v>0.76</v>
      </c>
      <c r="F467" s="372">
        <v>0.74</v>
      </c>
      <c r="G467" s="372">
        <v>0.68</v>
      </c>
      <c r="H467" s="372">
        <v>0.6</v>
      </c>
      <c r="I467" s="420">
        <v>0.5</v>
      </c>
      <c r="J467" s="420">
        <v>0.42</v>
      </c>
      <c r="K467" s="420">
        <v>0.35</v>
      </c>
      <c r="L467" s="420">
        <v>0.22</v>
      </c>
      <c r="M467" s="374">
        <v>0</v>
      </c>
      <c r="N467" s="374">
        <v>0</v>
      </c>
      <c r="O467" s="420"/>
      <c r="P467" s="374">
        <v>0</v>
      </c>
      <c r="Q467" s="381">
        <v>0.69</v>
      </c>
      <c r="R467" s="420"/>
      <c r="S467" s="420">
        <v>0.89</v>
      </c>
      <c r="T467" s="420">
        <v>0.88</v>
      </c>
      <c r="U467" s="420">
        <v>0.87</v>
      </c>
      <c r="V467" s="420">
        <v>0.84</v>
      </c>
      <c r="W467" s="420">
        <v>0.78</v>
      </c>
      <c r="X467" s="420">
        <v>0.59</v>
      </c>
      <c r="Y467" s="420">
        <v>0.5</v>
      </c>
      <c r="Z467" s="420">
        <v>0.42499999999999999</v>
      </c>
      <c r="AA467" s="420">
        <v>0.36</v>
      </c>
      <c r="AB467" s="420">
        <v>0.30499999999999999</v>
      </c>
      <c r="AC467" s="420">
        <v>0.28499999999999998</v>
      </c>
      <c r="AD467" s="420">
        <v>0.27</v>
      </c>
      <c r="AE467" s="417">
        <f t="shared" si="276"/>
        <v>13.614999999999997</v>
      </c>
      <c r="AF467" s="710">
        <f t="shared" si="263"/>
        <v>7.4999999999999956</v>
      </c>
      <c r="AG467" s="710">
        <f t="shared" si="264"/>
        <v>5.2631578947368363</v>
      </c>
      <c r="AH467" s="710">
        <f t="shared" si="265"/>
        <v>2.7027027027026973</v>
      </c>
      <c r="AI467" s="710">
        <f t="shared" si="266"/>
        <v>8.8235294117646959</v>
      </c>
      <c r="AJ467" s="710">
        <f t="shared" si="267"/>
        <v>13.333333333333353</v>
      </c>
      <c r="AK467" s="710">
        <f t="shared" si="268"/>
        <v>19.999999999999996</v>
      </c>
      <c r="AL467" s="710">
        <f t="shared" si="269"/>
        <v>19.047619047619047</v>
      </c>
      <c r="AM467" s="710">
        <f t="shared" si="270"/>
        <v>19.999999999999996</v>
      </c>
      <c r="AN467" s="710">
        <f t="shared" si="271"/>
        <v>59.090909090909079</v>
      </c>
      <c r="AO467" s="710" t="str">
        <f t="shared" si="273"/>
        <v>n/a</v>
      </c>
      <c r="AP467" s="710" t="str">
        <f t="shared" si="272"/>
        <v>n/a</v>
      </c>
      <c r="AQ467" s="710" t="str">
        <f t="shared" si="277"/>
        <v>n/a</v>
      </c>
      <c r="AR467" s="710">
        <f t="shared" si="278"/>
        <v>-100</v>
      </c>
      <c r="AS467" s="710">
        <f t="shared" si="279"/>
        <v>-22.471910112359559</v>
      </c>
      <c r="AT467" s="710">
        <f t="shared" si="281"/>
        <v>1.1363636363636465</v>
      </c>
      <c r="AU467" s="710">
        <f t="shared" si="282"/>
        <v>1.1494252873563315</v>
      </c>
      <c r="AV467" s="710">
        <f t="shared" si="283"/>
        <v>3.5714285714285809</v>
      </c>
      <c r="AW467" s="710">
        <f t="shared" si="284"/>
        <v>7.6923076923076872</v>
      </c>
      <c r="AX467" s="710">
        <f t="shared" si="285"/>
        <v>32.203389830508478</v>
      </c>
      <c r="AY467" s="710">
        <f t="shared" si="286"/>
        <v>17.999999999999993</v>
      </c>
      <c r="AZ467" s="710">
        <f t="shared" si="287"/>
        <v>17.647058823529417</v>
      </c>
      <c r="BA467" s="710">
        <f t="shared" si="288"/>
        <v>18.055555555555557</v>
      </c>
      <c r="BB467" s="710">
        <f t="shared" si="289"/>
        <v>18.032786885245898</v>
      </c>
      <c r="BC467" s="710">
        <f t="shared" si="290"/>
        <v>7.0175438596491224</v>
      </c>
      <c r="BD467" s="710">
        <f t="shared" si="274"/>
        <v>5.5555555555555358</v>
      </c>
      <c r="BE467" s="710">
        <f t="shared" si="280"/>
        <v>7.4250344121002909</v>
      </c>
      <c r="BF467" s="175">
        <f t="shared" si="275"/>
        <v>28.260562941341206</v>
      </c>
    </row>
    <row r="468" spans="1:58" x14ac:dyDescent="0.25">
      <c r="A468" s="95" t="s">
        <v>1418</v>
      </c>
      <c r="B468" s="8" t="s">
        <v>1419</v>
      </c>
      <c r="C468" s="372">
        <v>1.84</v>
      </c>
      <c r="D468" s="372">
        <v>1.64</v>
      </c>
      <c r="E468" s="372">
        <v>1.48</v>
      </c>
      <c r="F468" s="372">
        <v>1.36</v>
      </c>
      <c r="G468" s="372">
        <v>1.23</v>
      </c>
      <c r="H468" s="372">
        <v>1.1100000000000001</v>
      </c>
      <c r="I468" s="420">
        <v>0.99</v>
      </c>
      <c r="J468" s="420">
        <v>0.87</v>
      </c>
      <c r="K468" s="372">
        <v>0.78</v>
      </c>
      <c r="L468" s="372">
        <v>0.7</v>
      </c>
      <c r="M468" s="372">
        <v>0.62</v>
      </c>
      <c r="N468" s="372">
        <v>0.15</v>
      </c>
      <c r="O468" s="649"/>
      <c r="P468" s="374">
        <v>0</v>
      </c>
      <c r="Q468" s="374">
        <v>0</v>
      </c>
      <c r="R468" s="649"/>
      <c r="S468" s="416">
        <v>0</v>
      </c>
      <c r="T468" s="416">
        <v>0.1</v>
      </c>
      <c r="U468" s="416">
        <v>0.4</v>
      </c>
      <c r="V468" s="416">
        <v>0.4</v>
      </c>
      <c r="W468" s="420">
        <v>0.4</v>
      </c>
      <c r="X468" s="420">
        <v>0.24049999999999999</v>
      </c>
      <c r="Y468" s="420">
        <v>0.14599999999999999</v>
      </c>
      <c r="Z468" s="420">
        <v>0.111</v>
      </c>
      <c r="AA468" s="416">
        <v>8.5999999999999993E-2</v>
      </c>
      <c r="AB468" s="416">
        <v>8.5999999999999993E-2</v>
      </c>
      <c r="AC468" s="420">
        <v>8.5999999999999993E-2</v>
      </c>
      <c r="AD468" s="420">
        <v>8.4000000000000005E-2</v>
      </c>
      <c r="AE468" s="417">
        <f t="shared" si="276"/>
        <v>14.909500000000001</v>
      </c>
      <c r="AF468" s="710">
        <f t="shared" si="263"/>
        <v>12.195121951219523</v>
      </c>
      <c r="AG468" s="710">
        <f t="shared" si="264"/>
        <v>10.810810810810811</v>
      </c>
      <c r="AH468" s="710">
        <f t="shared" si="265"/>
        <v>8.8235294117646959</v>
      </c>
      <c r="AI468" s="710">
        <f t="shared" si="266"/>
        <v>10.569105691056912</v>
      </c>
      <c r="AJ468" s="710">
        <f t="shared" si="267"/>
        <v>10.810810810810789</v>
      </c>
      <c r="AK468" s="710">
        <f t="shared" si="268"/>
        <v>12.121212121212132</v>
      </c>
      <c r="AL468" s="710">
        <f t="shared" si="269"/>
        <v>13.793103448275868</v>
      </c>
      <c r="AM468" s="710">
        <f t="shared" si="270"/>
        <v>11.538461538461542</v>
      </c>
      <c r="AN468" s="710">
        <f t="shared" si="271"/>
        <v>11.428571428571432</v>
      </c>
      <c r="AO468" s="710">
        <f t="shared" si="273"/>
        <v>12.903225806451601</v>
      </c>
      <c r="AP468" s="710">
        <f t="shared" si="272"/>
        <v>313.33333333333337</v>
      </c>
      <c r="AQ468" s="710" t="str">
        <f t="shared" si="277"/>
        <v>n/a</v>
      </c>
      <c r="AR468" s="710" t="str">
        <f t="shared" si="278"/>
        <v>n/a</v>
      </c>
      <c r="AS468" s="710" t="str">
        <f t="shared" si="279"/>
        <v>n/a</v>
      </c>
      <c r="AT468" s="710">
        <f t="shared" si="281"/>
        <v>-100</v>
      </c>
      <c r="AU468" s="710">
        <f t="shared" si="282"/>
        <v>-75</v>
      </c>
      <c r="AV468" s="710">
        <f t="shared" si="283"/>
        <v>0</v>
      </c>
      <c r="AW468" s="710">
        <f t="shared" si="284"/>
        <v>0</v>
      </c>
      <c r="AX468" s="710">
        <f t="shared" si="285"/>
        <v>66.320166320166322</v>
      </c>
      <c r="AY468" s="710">
        <f t="shared" si="286"/>
        <v>64.726027397260282</v>
      </c>
      <c r="AZ468" s="710">
        <f t="shared" si="287"/>
        <v>31.53153153153152</v>
      </c>
      <c r="BA468" s="710">
        <f t="shared" si="288"/>
        <v>29.069767441860471</v>
      </c>
      <c r="BB468" s="710">
        <f t="shared" si="289"/>
        <v>0</v>
      </c>
      <c r="BC468" s="710">
        <f t="shared" si="290"/>
        <v>0</v>
      </c>
      <c r="BD468" s="710">
        <f t="shared" si="274"/>
        <v>2.3809523809523725</v>
      </c>
      <c r="BE468" s="710">
        <f t="shared" si="280"/>
        <v>20.334351428351802</v>
      </c>
      <c r="BF468" s="175">
        <f t="shared" si="275"/>
        <v>74.475407889785743</v>
      </c>
    </row>
    <row r="469" spans="1:58" x14ac:dyDescent="0.25">
      <c r="A469" s="95" t="s">
        <v>1414</v>
      </c>
      <c r="B469" s="8" t="s">
        <v>1415</v>
      </c>
      <c r="C469" s="372">
        <v>1.0249999999999999</v>
      </c>
      <c r="D469" s="372">
        <v>0.98599999999999999</v>
      </c>
      <c r="E469" s="372">
        <v>0.92779999999999996</v>
      </c>
      <c r="F469" s="372">
        <v>0.84340000000000004</v>
      </c>
      <c r="G469" s="372">
        <v>0.72460000000000002</v>
      </c>
      <c r="H469" s="372">
        <v>0.67559999999999998</v>
      </c>
      <c r="I469" s="420">
        <v>0.58740000000000003</v>
      </c>
      <c r="J469" s="420">
        <v>0.51100000000000001</v>
      </c>
      <c r="K469" s="372">
        <v>0.44500000000000001</v>
      </c>
      <c r="L469" s="372">
        <v>0.38650000000000001</v>
      </c>
      <c r="M469" s="372">
        <v>0.33449999999999996</v>
      </c>
      <c r="N469" s="372">
        <v>0.22500000000000001</v>
      </c>
      <c r="O469" s="649"/>
      <c r="P469" s="374">
        <v>0</v>
      </c>
      <c r="Q469" s="374">
        <v>0</v>
      </c>
      <c r="R469" s="649"/>
      <c r="S469" s="416">
        <v>0</v>
      </c>
      <c r="T469" s="416">
        <v>0</v>
      </c>
      <c r="U469" s="416">
        <v>0</v>
      </c>
      <c r="V469" s="416">
        <v>0</v>
      </c>
      <c r="W469" s="416">
        <v>0</v>
      </c>
      <c r="X469" s="416">
        <v>0</v>
      </c>
      <c r="Y469" s="416">
        <v>0</v>
      </c>
      <c r="Z469" s="416">
        <v>0</v>
      </c>
      <c r="AA469" s="416">
        <v>0</v>
      </c>
      <c r="AB469" s="416">
        <v>0</v>
      </c>
      <c r="AC469" s="416">
        <v>0</v>
      </c>
      <c r="AD469" s="416">
        <v>0</v>
      </c>
      <c r="AE469" s="417">
        <f t="shared" si="276"/>
        <v>7.6718000000000002</v>
      </c>
      <c r="AF469" s="710">
        <f t="shared" si="263"/>
        <v>3.9553752535496978</v>
      </c>
      <c r="AG469" s="710">
        <f t="shared" si="264"/>
        <v>6.2729036430265284</v>
      </c>
      <c r="AH469" s="710">
        <f t="shared" si="265"/>
        <v>10.007114062129464</v>
      </c>
      <c r="AI469" s="710">
        <f t="shared" si="266"/>
        <v>16.395252553132767</v>
      </c>
      <c r="AJ469" s="710">
        <f t="shared" si="267"/>
        <v>7.2528123149792734</v>
      </c>
      <c r="AK469" s="710">
        <f t="shared" si="268"/>
        <v>15.015321756894773</v>
      </c>
      <c r="AL469" s="710">
        <f t="shared" si="269"/>
        <v>14.95107632093935</v>
      </c>
      <c r="AM469" s="710">
        <f t="shared" si="270"/>
        <v>14.831460674157304</v>
      </c>
      <c r="AN469" s="710">
        <f t="shared" si="271"/>
        <v>15.13583441138422</v>
      </c>
      <c r="AO469" s="710">
        <f t="shared" si="273"/>
        <v>15.545590433482825</v>
      </c>
      <c r="AP469" s="710">
        <f t="shared" si="272"/>
        <v>48.666666666666657</v>
      </c>
      <c r="AQ469" s="710" t="str">
        <f t="shared" si="277"/>
        <v>n/a</v>
      </c>
      <c r="AR469" s="710" t="str">
        <f t="shared" si="278"/>
        <v>n/a</v>
      </c>
      <c r="AS469" s="710" t="str">
        <f t="shared" si="279"/>
        <v>n/a</v>
      </c>
      <c r="AT469" s="710" t="str">
        <f t="shared" si="281"/>
        <v>n/a</v>
      </c>
      <c r="AU469" s="710" t="str">
        <f t="shared" si="282"/>
        <v>n/a</v>
      </c>
      <c r="AV469" s="710" t="str">
        <f t="shared" si="283"/>
        <v>n/a</v>
      </c>
      <c r="AW469" s="710" t="str">
        <f t="shared" si="284"/>
        <v>n/a</v>
      </c>
      <c r="AX469" s="710" t="str">
        <f t="shared" si="285"/>
        <v>n/a</v>
      </c>
      <c r="AY469" s="710" t="str">
        <f t="shared" si="286"/>
        <v>n/a</v>
      </c>
      <c r="AZ469" s="710" t="str">
        <f t="shared" si="287"/>
        <v>n/a</v>
      </c>
      <c r="BA469" s="710" t="str">
        <f t="shared" si="288"/>
        <v>n/a</v>
      </c>
      <c r="BB469" s="710" t="str">
        <f t="shared" si="289"/>
        <v>n/a</v>
      </c>
      <c r="BC469" s="710" t="str">
        <f t="shared" si="290"/>
        <v>n/a</v>
      </c>
      <c r="BD469" s="710" t="str">
        <f t="shared" si="274"/>
        <v>n/a</v>
      </c>
      <c r="BE469" s="710">
        <f t="shared" si="280"/>
        <v>15.275400735485714</v>
      </c>
      <c r="BF469" s="175">
        <f t="shared" si="275"/>
        <v>11.907971280785032</v>
      </c>
    </row>
    <row r="470" spans="1:58" x14ac:dyDescent="0.25">
      <c r="A470" s="577" t="s">
        <v>4890</v>
      </c>
      <c r="B470" s="8" t="s">
        <v>4886</v>
      </c>
      <c r="C470" s="372">
        <v>1.51</v>
      </c>
      <c r="D470" s="372">
        <v>1.31</v>
      </c>
      <c r="E470" s="372">
        <v>1.1099999999999999</v>
      </c>
      <c r="F470" s="372">
        <v>0.91999999999999993</v>
      </c>
      <c r="G470" s="372">
        <v>0.60000000000000009</v>
      </c>
      <c r="H470" s="393">
        <v>0</v>
      </c>
      <c r="I470" s="381">
        <v>0</v>
      </c>
      <c r="J470" s="381">
        <v>0</v>
      </c>
      <c r="K470" s="393">
        <v>0</v>
      </c>
      <c r="L470" s="393">
        <v>0</v>
      </c>
      <c r="M470" s="393">
        <v>0</v>
      </c>
      <c r="N470" s="393">
        <v>0</v>
      </c>
      <c r="O470" s="751"/>
      <c r="P470" s="381">
        <v>0</v>
      </c>
      <c r="Q470" s="393">
        <v>0</v>
      </c>
      <c r="R470" s="751"/>
      <c r="S470" s="393">
        <v>0</v>
      </c>
      <c r="T470" s="381">
        <v>0</v>
      </c>
      <c r="U470" s="393">
        <v>0</v>
      </c>
      <c r="V470" s="393">
        <v>0</v>
      </c>
      <c r="W470" s="381">
        <v>0</v>
      </c>
      <c r="X470" s="381">
        <v>0</v>
      </c>
      <c r="Y470" s="381">
        <v>0</v>
      </c>
      <c r="Z470" s="381">
        <v>0</v>
      </c>
      <c r="AA470" s="381">
        <v>0</v>
      </c>
      <c r="AB470" s="381">
        <v>0</v>
      </c>
      <c r="AC470" s="381">
        <v>0</v>
      </c>
      <c r="AD470" s="381">
        <v>0</v>
      </c>
      <c r="AE470" s="417">
        <f t="shared" si="276"/>
        <v>5.4499999999999993</v>
      </c>
      <c r="AF470" s="710">
        <f t="shared" si="263"/>
        <v>15.267175572519086</v>
      </c>
      <c r="AG470" s="710">
        <f t="shared" si="264"/>
        <v>18.018018018018033</v>
      </c>
      <c r="AH470" s="710">
        <f t="shared" si="265"/>
        <v>20.65217391304348</v>
      </c>
      <c r="AI470" s="710">
        <f t="shared" si="266"/>
        <v>53.3333333333333</v>
      </c>
      <c r="AJ470" s="710" t="str">
        <f t="shared" si="267"/>
        <v>n/a</v>
      </c>
      <c r="AK470" s="710" t="str">
        <f t="shared" si="268"/>
        <v>n/a</v>
      </c>
      <c r="AL470" s="710" t="str">
        <f t="shared" si="269"/>
        <v>n/a</v>
      </c>
      <c r="AM470" s="710" t="str">
        <f t="shared" si="270"/>
        <v>n/a</v>
      </c>
      <c r="AN470" s="710" t="str">
        <f t="shared" si="271"/>
        <v>n/a</v>
      </c>
      <c r="AO470" s="710" t="str">
        <f t="shared" si="273"/>
        <v>n/a</v>
      </c>
      <c r="AP470" s="710" t="str">
        <f t="shared" si="272"/>
        <v>n/a</v>
      </c>
      <c r="AQ470" s="710" t="str">
        <f t="shared" si="277"/>
        <v>n/a</v>
      </c>
      <c r="AR470" s="710" t="str">
        <f t="shared" si="278"/>
        <v>n/a</v>
      </c>
      <c r="AS470" s="710" t="str">
        <f t="shared" si="279"/>
        <v>n/a</v>
      </c>
      <c r="AT470" s="710" t="str">
        <f t="shared" si="281"/>
        <v>n/a</v>
      </c>
      <c r="AU470" s="710" t="str">
        <f t="shared" si="282"/>
        <v>n/a</v>
      </c>
      <c r="AV470" s="710" t="str">
        <f t="shared" si="283"/>
        <v>n/a</v>
      </c>
      <c r="AW470" s="710" t="str">
        <f t="shared" si="284"/>
        <v>n/a</v>
      </c>
      <c r="AX470" s="710" t="str">
        <f t="shared" si="285"/>
        <v>n/a</v>
      </c>
      <c r="AY470" s="710" t="str">
        <f t="shared" si="286"/>
        <v>n/a</v>
      </c>
      <c r="AZ470" s="710" t="str">
        <f t="shared" si="287"/>
        <v>n/a</v>
      </c>
      <c r="BA470" s="710" t="str">
        <f t="shared" si="288"/>
        <v>n/a</v>
      </c>
      <c r="BB470" s="710" t="str">
        <f t="shared" si="289"/>
        <v>n/a</v>
      </c>
      <c r="BC470" s="710" t="str">
        <f t="shared" si="290"/>
        <v>n/a</v>
      </c>
      <c r="BD470" s="710" t="str">
        <f t="shared" si="274"/>
        <v>n/a</v>
      </c>
      <c r="BE470" s="710">
        <f t="shared" si="280"/>
        <v>26.817675209228476</v>
      </c>
      <c r="BF470" s="175">
        <f t="shared" si="275"/>
        <v>17.813305331765449</v>
      </c>
    </row>
    <row r="471" spans="1:58" x14ac:dyDescent="0.25">
      <c r="A471" s="8" t="s">
        <v>2504</v>
      </c>
      <c r="B471" s="8" t="s">
        <v>2505</v>
      </c>
      <c r="C471" s="372">
        <v>1.87</v>
      </c>
      <c r="D471" s="372">
        <v>1.75</v>
      </c>
      <c r="E471" s="372">
        <v>1.65</v>
      </c>
      <c r="F471" s="372">
        <v>1.56</v>
      </c>
      <c r="G471" s="372">
        <v>1.48</v>
      </c>
      <c r="H471" s="372">
        <v>1.4</v>
      </c>
      <c r="I471" s="420">
        <v>1.34</v>
      </c>
      <c r="J471" s="420">
        <v>1.28</v>
      </c>
      <c r="K471" s="372">
        <v>1.25</v>
      </c>
      <c r="L471" s="372">
        <v>1.23</v>
      </c>
      <c r="M471" s="372">
        <v>1.21</v>
      </c>
      <c r="N471" s="393">
        <v>1.19</v>
      </c>
      <c r="O471" s="649"/>
      <c r="P471" s="393">
        <v>1.19</v>
      </c>
      <c r="Q471" s="374">
        <v>1.19</v>
      </c>
      <c r="R471" s="649"/>
      <c r="S471" s="374">
        <v>1.19</v>
      </c>
      <c r="T471" s="374">
        <v>1.19</v>
      </c>
      <c r="U471" s="372">
        <v>1.19</v>
      </c>
      <c r="V471" s="372">
        <v>1.17</v>
      </c>
      <c r="W471" s="372">
        <v>1.1499999999999999</v>
      </c>
      <c r="X471" s="372">
        <v>1.1200000000000001</v>
      </c>
      <c r="Y471" s="372">
        <v>1.1000000000000001</v>
      </c>
      <c r="Z471" s="420">
        <v>1.08</v>
      </c>
      <c r="AA471" s="420">
        <v>1.06</v>
      </c>
      <c r="AB471" s="420">
        <v>1.04</v>
      </c>
      <c r="AC471" s="420">
        <v>1.02</v>
      </c>
      <c r="AD471" s="420">
        <v>0.99</v>
      </c>
      <c r="AE471" s="417">
        <f t="shared" si="276"/>
        <v>32.890000000000008</v>
      </c>
      <c r="AF471" s="710">
        <f t="shared" si="263"/>
        <v>6.8571428571428727</v>
      </c>
      <c r="AG471" s="710">
        <f t="shared" si="264"/>
        <v>6.0606060606060552</v>
      </c>
      <c r="AH471" s="710">
        <f t="shared" si="265"/>
        <v>5.7692307692307709</v>
      </c>
      <c r="AI471" s="710">
        <f t="shared" si="266"/>
        <v>5.4054054054054168</v>
      </c>
      <c r="AJ471" s="710">
        <f t="shared" si="267"/>
        <v>5.7142857142857162</v>
      </c>
      <c r="AK471" s="710">
        <f t="shared" si="268"/>
        <v>4.4776119402984982</v>
      </c>
      <c r="AL471" s="710">
        <f t="shared" si="269"/>
        <v>4.6875</v>
      </c>
      <c r="AM471" s="710">
        <f t="shared" si="270"/>
        <v>2.4000000000000021</v>
      </c>
      <c r="AN471" s="710">
        <f t="shared" si="271"/>
        <v>1.6260162601626105</v>
      </c>
      <c r="AO471" s="710">
        <f t="shared" si="273"/>
        <v>1.6528925619834656</v>
      </c>
      <c r="AP471" s="710">
        <f t="shared" si="272"/>
        <v>1.6806722689075571</v>
      </c>
      <c r="AQ471" s="710">
        <f t="shared" si="277"/>
        <v>0</v>
      </c>
      <c r="AR471" s="710">
        <f t="shared" si="278"/>
        <v>0</v>
      </c>
      <c r="AS471" s="710">
        <f t="shared" si="279"/>
        <v>0</v>
      </c>
      <c r="AT471" s="710">
        <f t="shared" si="281"/>
        <v>0</v>
      </c>
      <c r="AU471" s="710">
        <f t="shared" si="282"/>
        <v>0</v>
      </c>
      <c r="AV471" s="710">
        <f t="shared" si="283"/>
        <v>1.7094017094017033</v>
      </c>
      <c r="AW471" s="710">
        <f t="shared" si="284"/>
        <v>1.7391304347826209</v>
      </c>
      <c r="AX471" s="710">
        <f t="shared" si="285"/>
        <v>2.6785714285714191</v>
      </c>
      <c r="AY471" s="710">
        <f t="shared" si="286"/>
        <v>1.8181818181818299</v>
      </c>
      <c r="AZ471" s="710">
        <f t="shared" si="287"/>
        <v>1.8518518518518601</v>
      </c>
      <c r="BA471" s="710">
        <f t="shared" si="288"/>
        <v>1.8867924528301883</v>
      </c>
      <c r="BB471" s="710">
        <f t="shared" si="289"/>
        <v>1.9230769230769162</v>
      </c>
      <c r="BC471" s="710">
        <f t="shared" si="290"/>
        <v>1.9607843137254832</v>
      </c>
      <c r="BD471" s="710">
        <f t="shared" si="274"/>
        <v>3.0303030303030276</v>
      </c>
      <c r="BE471" s="710">
        <f t="shared" si="280"/>
        <v>2.5971783120299206</v>
      </c>
      <c r="BF471" s="175">
        <f t="shared" si="275"/>
        <v>2.1055275481573918</v>
      </c>
    </row>
    <row r="472" spans="1:58" x14ac:dyDescent="0.25">
      <c r="A472" s="95" t="s">
        <v>3306</v>
      </c>
      <c r="B472" s="8" t="s">
        <v>3307</v>
      </c>
      <c r="C472" s="372">
        <v>0.45</v>
      </c>
      <c r="D472" s="372">
        <v>0.32</v>
      </c>
      <c r="E472" s="372">
        <v>0.3</v>
      </c>
      <c r="F472" s="372">
        <v>0.28999999999999998</v>
      </c>
      <c r="G472" s="372">
        <v>0.28000000000000003</v>
      </c>
      <c r="H472" s="372">
        <v>0.27</v>
      </c>
      <c r="I472" s="420">
        <v>0.26</v>
      </c>
      <c r="J472" s="420">
        <v>0.25</v>
      </c>
      <c r="K472" s="372">
        <v>0.24</v>
      </c>
      <c r="L472" s="372">
        <v>0.21</v>
      </c>
      <c r="M472" s="372">
        <v>0.16500000000000001</v>
      </c>
      <c r="N472" s="393">
        <v>0</v>
      </c>
      <c r="O472" s="649"/>
      <c r="P472" s="374">
        <v>0</v>
      </c>
      <c r="Q472" s="374">
        <v>0</v>
      </c>
      <c r="R472" s="649"/>
      <c r="S472" s="416">
        <v>0</v>
      </c>
      <c r="T472" s="416">
        <v>2.5000000000000001E-2</v>
      </c>
      <c r="U472" s="416">
        <v>7.4999999999999997E-2</v>
      </c>
      <c r="V472" s="416">
        <v>0.19</v>
      </c>
      <c r="W472" s="416">
        <v>0.19</v>
      </c>
      <c r="X472" s="416">
        <v>0.25</v>
      </c>
      <c r="Y472" s="420">
        <v>0.28999999999999998</v>
      </c>
      <c r="Z472" s="416">
        <v>0.27500000000000002</v>
      </c>
      <c r="AA472" s="420">
        <v>0.375</v>
      </c>
      <c r="AB472" s="420">
        <v>0.35</v>
      </c>
      <c r="AC472" s="416">
        <v>0.3</v>
      </c>
      <c r="AD472" s="420">
        <v>0.35</v>
      </c>
      <c r="AE472" s="417">
        <f t="shared" si="276"/>
        <v>5.7049999999999992</v>
      </c>
      <c r="AF472" s="710">
        <f t="shared" si="263"/>
        <v>40.625</v>
      </c>
      <c r="AG472" s="710">
        <f t="shared" si="264"/>
        <v>6.6666666666666652</v>
      </c>
      <c r="AH472" s="710">
        <f t="shared" si="265"/>
        <v>3.4482758620689724</v>
      </c>
      <c r="AI472" s="710">
        <f t="shared" si="266"/>
        <v>3.5714285714285587</v>
      </c>
      <c r="AJ472" s="710">
        <f t="shared" si="267"/>
        <v>3.7037037037036979</v>
      </c>
      <c r="AK472" s="710">
        <f t="shared" si="268"/>
        <v>3.8461538461538547</v>
      </c>
      <c r="AL472" s="710">
        <f t="shared" si="269"/>
        <v>4.0000000000000036</v>
      </c>
      <c r="AM472" s="710">
        <f t="shared" si="270"/>
        <v>4.1666666666666741</v>
      </c>
      <c r="AN472" s="710">
        <f t="shared" si="271"/>
        <v>14.285714285714279</v>
      </c>
      <c r="AO472" s="710">
        <f t="shared" si="273"/>
        <v>27.27272727272727</v>
      </c>
      <c r="AP472" s="710" t="str">
        <f t="shared" si="272"/>
        <v>n/a</v>
      </c>
      <c r="AQ472" s="710" t="str">
        <f t="shared" si="277"/>
        <v>n/a</v>
      </c>
      <c r="AR472" s="710" t="str">
        <f t="shared" si="278"/>
        <v>n/a</v>
      </c>
      <c r="AS472" s="710" t="str">
        <f t="shared" si="279"/>
        <v>n/a</v>
      </c>
      <c r="AT472" s="710">
        <f t="shared" si="281"/>
        <v>-100</v>
      </c>
      <c r="AU472" s="710">
        <f t="shared" si="282"/>
        <v>-66.666666666666657</v>
      </c>
      <c r="AV472" s="710">
        <f t="shared" si="283"/>
        <v>-60.526315789473685</v>
      </c>
      <c r="AW472" s="710">
        <f t="shared" si="284"/>
        <v>0</v>
      </c>
      <c r="AX472" s="710">
        <f t="shared" si="285"/>
        <v>-24</v>
      </c>
      <c r="AY472" s="710">
        <f t="shared" si="286"/>
        <v>-13.793103448275856</v>
      </c>
      <c r="AZ472" s="710">
        <f t="shared" si="287"/>
        <v>5.4545454545454453</v>
      </c>
      <c r="BA472" s="710">
        <f t="shared" si="288"/>
        <v>-26.666666666666661</v>
      </c>
      <c r="BB472" s="710">
        <f t="shared" si="289"/>
        <v>7.1428571428571397</v>
      </c>
      <c r="BC472" s="710">
        <f t="shared" si="290"/>
        <v>16.666666666666675</v>
      </c>
      <c r="BD472" s="710">
        <f t="shared" si="274"/>
        <v>-14.285714285714279</v>
      </c>
      <c r="BE472" s="710">
        <f t="shared" si="280"/>
        <v>-7.8613362246475189</v>
      </c>
      <c r="BF472" s="175">
        <f t="shared" si="275"/>
        <v>32.84759868633266</v>
      </c>
    </row>
    <row r="473" spans="1:58" x14ac:dyDescent="0.25">
      <c r="A473" s="577" t="s">
        <v>4986</v>
      </c>
      <c r="B473" s="8" t="s">
        <v>1421</v>
      </c>
      <c r="C473" s="372">
        <v>2.66</v>
      </c>
      <c r="D473" s="372">
        <v>2.5</v>
      </c>
      <c r="E473" s="372">
        <v>2.0700000000000003</v>
      </c>
      <c r="F473" s="372">
        <v>1.46</v>
      </c>
      <c r="G473" s="393">
        <v>1.1200000000000001</v>
      </c>
      <c r="H473" s="372">
        <v>1.45</v>
      </c>
      <c r="I473" s="420">
        <v>1.29</v>
      </c>
      <c r="J473" s="420">
        <v>1.08</v>
      </c>
      <c r="K473" s="372">
        <v>1.06</v>
      </c>
      <c r="L473" s="372">
        <v>0.96</v>
      </c>
      <c r="M473" s="372">
        <v>0.81</v>
      </c>
      <c r="N473" s="372">
        <v>0.69000000000000006</v>
      </c>
      <c r="P473" s="372">
        <v>0.57999999999999996</v>
      </c>
      <c r="Q473" s="372">
        <v>0.5</v>
      </c>
      <c r="S473" s="374">
        <v>0.42000000000000004</v>
      </c>
      <c r="T473" s="393">
        <v>0.45</v>
      </c>
      <c r="U473" s="416">
        <v>0.72</v>
      </c>
      <c r="V473" s="420">
        <v>0.72</v>
      </c>
      <c r="W473" s="420">
        <v>0.6</v>
      </c>
      <c r="X473" s="420">
        <v>0.54</v>
      </c>
      <c r="Y473" s="420">
        <v>0.48</v>
      </c>
      <c r="Z473" s="381">
        <v>0.42</v>
      </c>
      <c r="AA473" s="381">
        <v>0.42</v>
      </c>
      <c r="AB473" s="381">
        <v>0.42</v>
      </c>
      <c r="AC473" s="381">
        <v>0.42</v>
      </c>
      <c r="AD473" s="381">
        <v>0.42</v>
      </c>
      <c r="AE473" s="417">
        <f t="shared" si="276"/>
        <v>24.260000000000009</v>
      </c>
      <c r="AF473" s="710">
        <f t="shared" si="263"/>
        <v>6.4000000000000057</v>
      </c>
      <c r="AG473" s="710">
        <f t="shared" si="264"/>
        <v>20.772946859903364</v>
      </c>
      <c r="AH473" s="710">
        <f t="shared" si="265"/>
        <v>41.780821917808254</v>
      </c>
      <c r="AI473" s="710">
        <f t="shared" si="266"/>
        <v>30.35714285714284</v>
      </c>
      <c r="AJ473" s="710">
        <f t="shared" si="267"/>
        <v>-22.758620689655164</v>
      </c>
      <c r="AK473" s="710">
        <f t="shared" si="268"/>
        <v>12.403100775193799</v>
      </c>
      <c r="AL473" s="710">
        <f t="shared" si="269"/>
        <v>19.444444444444443</v>
      </c>
      <c r="AM473" s="710">
        <f t="shared" si="270"/>
        <v>1.8867924528301883</v>
      </c>
      <c r="AN473" s="710">
        <f t="shared" si="271"/>
        <v>10.416666666666675</v>
      </c>
      <c r="AO473" s="710">
        <f t="shared" si="273"/>
        <v>18.518518518518512</v>
      </c>
      <c r="AP473" s="710">
        <f t="shared" si="272"/>
        <v>17.391304347826075</v>
      </c>
      <c r="AQ473" s="710">
        <f t="shared" si="277"/>
        <v>18.965517241379338</v>
      </c>
      <c r="AR473" s="710">
        <f t="shared" si="278"/>
        <v>15.999999999999993</v>
      </c>
      <c r="AS473" s="710">
        <f t="shared" si="279"/>
        <v>19.047619047619047</v>
      </c>
      <c r="AT473" s="710">
        <f t="shared" si="281"/>
        <v>-6.6666666666666652</v>
      </c>
      <c r="AU473" s="710">
        <f t="shared" si="282"/>
        <v>-37.5</v>
      </c>
      <c r="AV473" s="710">
        <f t="shared" si="283"/>
        <v>0</v>
      </c>
      <c r="AW473" s="710">
        <f t="shared" si="284"/>
        <v>19.999999999999996</v>
      </c>
      <c r="AX473" s="710">
        <f t="shared" si="285"/>
        <v>11.111111111111093</v>
      </c>
      <c r="AY473" s="710">
        <f t="shared" si="286"/>
        <v>12.500000000000021</v>
      </c>
      <c r="AZ473" s="710">
        <f t="shared" si="287"/>
        <v>14.285714285714279</v>
      </c>
      <c r="BA473" s="710">
        <f t="shared" si="288"/>
        <v>0</v>
      </c>
      <c r="BB473" s="710">
        <f t="shared" si="289"/>
        <v>0</v>
      </c>
      <c r="BC473" s="710">
        <f t="shared" si="290"/>
        <v>0</v>
      </c>
      <c r="BD473" s="710">
        <f t="shared" si="274"/>
        <v>0</v>
      </c>
      <c r="BE473" s="710">
        <f t="shared" si="280"/>
        <v>8.9742565267934431</v>
      </c>
      <c r="BF473" s="175">
        <f t="shared" si="275"/>
        <v>16.132989094519257</v>
      </c>
    </row>
    <row r="474" spans="1:58" x14ac:dyDescent="0.25">
      <c r="A474" s="8" t="s">
        <v>3693</v>
      </c>
      <c r="B474" s="8" t="s">
        <v>3528</v>
      </c>
      <c r="C474" s="372">
        <v>1.58</v>
      </c>
      <c r="D474" s="372">
        <v>1.42</v>
      </c>
      <c r="E474" s="372">
        <v>1.26</v>
      </c>
      <c r="F474" s="372">
        <v>1.1325000000000001</v>
      </c>
      <c r="G474" s="372">
        <v>1.0774999999999999</v>
      </c>
      <c r="H474" s="372">
        <v>0.94</v>
      </c>
      <c r="I474" s="420">
        <v>0.79500000000000004</v>
      </c>
      <c r="J474" s="420">
        <v>0.71</v>
      </c>
      <c r="K474" s="372">
        <v>0.63</v>
      </c>
      <c r="L474" s="372">
        <v>0.55000000000000004</v>
      </c>
      <c r="M474" s="372">
        <v>0.47</v>
      </c>
      <c r="N474" s="372">
        <v>0.36</v>
      </c>
      <c r="O474" s="649"/>
      <c r="P474" s="372">
        <v>0.25</v>
      </c>
      <c r="Q474" s="372">
        <v>0.185</v>
      </c>
      <c r="R474" s="649"/>
      <c r="S474" s="420">
        <v>0.15</v>
      </c>
      <c r="T474" s="420">
        <v>0.13</v>
      </c>
      <c r="U474" s="420">
        <v>0.125</v>
      </c>
      <c r="V474" s="420">
        <v>0.1075</v>
      </c>
      <c r="W474" s="416">
        <v>0.1</v>
      </c>
      <c r="X474" s="420">
        <v>9.2499999999999999E-2</v>
      </c>
      <c r="Y474" s="420">
        <v>7.4999999999999997E-2</v>
      </c>
      <c r="Z474" s="420">
        <v>5.7500000000000002E-2</v>
      </c>
      <c r="AA474" s="420">
        <v>3.875E-2</v>
      </c>
      <c r="AB474" s="420">
        <v>2.8750000000000001E-2</v>
      </c>
      <c r="AC474" s="420">
        <v>2.6249999999999999E-2</v>
      </c>
      <c r="AD474" s="420">
        <v>2.5000000000000001E-2</v>
      </c>
      <c r="AE474" s="417">
        <f t="shared" si="276"/>
        <v>12.31625</v>
      </c>
      <c r="AF474" s="710">
        <f t="shared" si="263"/>
        <v>11.267605633802823</v>
      </c>
      <c r="AG474" s="710">
        <f t="shared" si="264"/>
        <v>12.698412698412698</v>
      </c>
      <c r="AH474" s="710">
        <f t="shared" si="265"/>
        <v>11.258278145695355</v>
      </c>
      <c r="AI474" s="710">
        <f t="shared" si="266"/>
        <v>5.1044083526682327</v>
      </c>
      <c r="AJ474" s="710">
        <f t="shared" si="267"/>
        <v>14.627659574468076</v>
      </c>
      <c r="AK474" s="710">
        <f t="shared" si="268"/>
        <v>18.238993710691819</v>
      </c>
      <c r="AL474" s="710">
        <f t="shared" si="269"/>
        <v>11.971830985915499</v>
      </c>
      <c r="AM474" s="710">
        <f t="shared" si="270"/>
        <v>12.698412698412698</v>
      </c>
      <c r="AN474" s="710">
        <f t="shared" si="271"/>
        <v>14.545454545454529</v>
      </c>
      <c r="AO474" s="710">
        <f t="shared" si="273"/>
        <v>17.021276595744705</v>
      </c>
      <c r="AP474" s="710">
        <f t="shared" si="272"/>
        <v>30.555555555555557</v>
      </c>
      <c r="AQ474" s="710">
        <f t="shared" si="277"/>
        <v>43.999999999999993</v>
      </c>
      <c r="AR474" s="710">
        <f t="shared" si="278"/>
        <v>35.13513513513513</v>
      </c>
      <c r="AS474" s="710">
        <f t="shared" si="279"/>
        <v>23.333333333333339</v>
      </c>
      <c r="AT474" s="710">
        <f t="shared" si="281"/>
        <v>15.384615384615374</v>
      </c>
      <c r="AU474" s="710">
        <f t="shared" si="282"/>
        <v>4.0000000000000036</v>
      </c>
      <c r="AV474" s="710">
        <f t="shared" si="283"/>
        <v>16.279069767441868</v>
      </c>
      <c r="AW474" s="710">
        <f t="shared" si="284"/>
        <v>7.4999999999999956</v>
      </c>
      <c r="AX474" s="710">
        <f t="shared" si="285"/>
        <v>8.1081081081081141</v>
      </c>
      <c r="AY474" s="710">
        <f t="shared" si="286"/>
        <v>23.333333333333339</v>
      </c>
      <c r="AZ474" s="710">
        <f t="shared" si="287"/>
        <v>30.434782608695631</v>
      </c>
      <c r="BA474" s="710">
        <f t="shared" si="288"/>
        <v>48.387096774193552</v>
      </c>
      <c r="BB474" s="710">
        <f t="shared" si="289"/>
        <v>34.782608695652172</v>
      </c>
      <c r="BC474" s="710">
        <f t="shared" si="290"/>
        <v>9.5238095238095344</v>
      </c>
      <c r="BD474" s="710">
        <f t="shared" si="274"/>
        <v>4.9999999999999822</v>
      </c>
      <c r="BE474" s="710">
        <f t="shared" si="280"/>
        <v>18.607591246445601</v>
      </c>
      <c r="BF474" s="175">
        <f t="shared" si="275"/>
        <v>12.184798288786437</v>
      </c>
    </row>
    <row r="475" spans="1:58" x14ac:dyDescent="0.25">
      <c r="A475" s="577" t="s">
        <v>5000</v>
      </c>
      <c r="B475" s="8" t="s">
        <v>1439</v>
      </c>
      <c r="C475" s="372">
        <v>4.09</v>
      </c>
      <c r="D475" s="372">
        <v>2.78</v>
      </c>
      <c r="E475" s="372">
        <v>2.0700000000000003</v>
      </c>
      <c r="F475" s="372">
        <v>1.78</v>
      </c>
      <c r="G475" s="393">
        <v>0.84</v>
      </c>
      <c r="H475" s="372">
        <v>1.58</v>
      </c>
      <c r="I475" s="420">
        <v>1.4200000000000002</v>
      </c>
      <c r="J475" s="420">
        <v>1.26</v>
      </c>
      <c r="K475" s="372">
        <v>1.1000000000000001</v>
      </c>
      <c r="L475" s="372">
        <v>0.94</v>
      </c>
      <c r="M475" s="372">
        <v>0.78</v>
      </c>
      <c r="N475" s="372">
        <v>0.62</v>
      </c>
      <c r="P475" s="372">
        <v>0.45999999999999996</v>
      </c>
      <c r="Q475" s="372">
        <v>0.24</v>
      </c>
      <c r="S475" s="393">
        <v>0</v>
      </c>
      <c r="T475" s="393">
        <v>0</v>
      </c>
      <c r="U475" s="381">
        <v>0</v>
      </c>
      <c r="V475" s="381">
        <v>0.27</v>
      </c>
      <c r="W475" s="420">
        <v>0.30000000000000004</v>
      </c>
      <c r="X475" s="420">
        <v>0.23500000000000001</v>
      </c>
      <c r="Y475" s="420">
        <v>0.22499999999999998</v>
      </c>
      <c r="Z475" s="420">
        <v>0.20500000000000002</v>
      </c>
      <c r="AA475" s="420">
        <v>0.05</v>
      </c>
      <c r="AB475" s="381">
        <v>0</v>
      </c>
      <c r="AC475" s="381">
        <v>0</v>
      </c>
      <c r="AD475" s="381">
        <v>0</v>
      </c>
      <c r="AE475" s="417">
        <f t="shared" si="276"/>
        <v>21.245000000000001</v>
      </c>
      <c r="AF475" s="710">
        <f t="shared" si="263"/>
        <v>47.122302158273378</v>
      </c>
      <c r="AG475" s="710">
        <f t="shared" si="264"/>
        <v>34.299516908212539</v>
      </c>
      <c r="AH475" s="710">
        <f t="shared" si="265"/>
        <v>16.292134831460679</v>
      </c>
      <c r="AI475" s="710">
        <f t="shared" si="266"/>
        <v>111.90476190476191</v>
      </c>
      <c r="AJ475" s="710">
        <f t="shared" si="267"/>
        <v>-46.835443037974692</v>
      </c>
      <c r="AK475" s="710">
        <f t="shared" si="268"/>
        <v>11.267605633802802</v>
      </c>
      <c r="AL475" s="710">
        <f t="shared" si="269"/>
        <v>12.698412698412721</v>
      </c>
      <c r="AM475" s="710">
        <f t="shared" si="270"/>
        <v>14.545454545454529</v>
      </c>
      <c r="AN475" s="710">
        <f t="shared" si="271"/>
        <v>17.021276595744705</v>
      </c>
      <c r="AO475" s="710">
        <f t="shared" si="273"/>
        <v>20.512820512820507</v>
      </c>
      <c r="AP475" s="710">
        <f t="shared" si="272"/>
        <v>25.806451612903224</v>
      </c>
      <c r="AQ475" s="710">
        <f t="shared" si="277"/>
        <v>34.782608695652172</v>
      </c>
      <c r="AR475" s="710">
        <f t="shared" si="278"/>
        <v>91.666666666666657</v>
      </c>
      <c r="AS475" s="710" t="str">
        <f t="shared" si="279"/>
        <v>n/a</v>
      </c>
      <c r="AT475" s="710" t="str">
        <f t="shared" si="281"/>
        <v>n/a</v>
      </c>
      <c r="AU475" s="710" t="str">
        <f t="shared" si="282"/>
        <v>n/a</v>
      </c>
      <c r="AV475" s="710">
        <f t="shared" si="283"/>
        <v>-100</v>
      </c>
      <c r="AW475" s="710">
        <f t="shared" si="284"/>
        <v>-10.000000000000009</v>
      </c>
      <c r="AX475" s="710">
        <f t="shared" si="285"/>
        <v>27.659574468085111</v>
      </c>
      <c r="AY475" s="710">
        <f t="shared" si="286"/>
        <v>4.4444444444444509</v>
      </c>
      <c r="AZ475" s="710">
        <f t="shared" si="287"/>
        <v>9.7560975609755971</v>
      </c>
      <c r="BA475" s="710">
        <f t="shared" si="288"/>
        <v>309.99999999999994</v>
      </c>
      <c r="BB475" s="710" t="str">
        <f t="shared" si="289"/>
        <v>n/a</v>
      </c>
      <c r="BC475" s="710" t="str">
        <f t="shared" si="290"/>
        <v>n/a</v>
      </c>
      <c r="BD475" s="710" t="str">
        <f t="shared" si="274"/>
        <v>n/a</v>
      </c>
      <c r="BE475" s="710">
        <f t="shared" si="280"/>
        <v>33.312878221036641</v>
      </c>
      <c r="BF475" s="175">
        <f t="shared" si="275"/>
        <v>80.229626280462867</v>
      </c>
    </row>
    <row r="476" spans="1:58" x14ac:dyDescent="0.25">
      <c r="A476" s="577" t="s">
        <v>4854</v>
      </c>
      <c r="B476" s="8" t="s">
        <v>4851</v>
      </c>
      <c r="C476" s="372">
        <v>1.5</v>
      </c>
      <c r="D476" s="372">
        <v>1.2666666666666666</v>
      </c>
      <c r="E476" s="372">
        <v>0.96</v>
      </c>
      <c r="F476" s="372">
        <v>0.77999999999999992</v>
      </c>
      <c r="G476" s="372">
        <v>0.68666666666666665</v>
      </c>
      <c r="H476" s="372">
        <v>0.16666666666666666</v>
      </c>
      <c r="I476" s="381">
        <v>0</v>
      </c>
      <c r="J476" s="381">
        <v>0</v>
      </c>
      <c r="K476" s="393">
        <v>0</v>
      </c>
      <c r="L476" s="393">
        <v>0</v>
      </c>
      <c r="M476" s="393">
        <v>0</v>
      </c>
      <c r="N476" s="393">
        <v>0</v>
      </c>
      <c r="O476" s="751">
        <v>0</v>
      </c>
      <c r="P476" s="393">
        <v>0</v>
      </c>
      <c r="Q476" s="393">
        <v>0</v>
      </c>
      <c r="R476" s="751">
        <v>0</v>
      </c>
      <c r="S476" s="393">
        <v>0</v>
      </c>
      <c r="T476" s="393">
        <v>0</v>
      </c>
      <c r="U476" s="381">
        <v>0</v>
      </c>
      <c r="V476" s="381">
        <v>0</v>
      </c>
      <c r="W476" s="381">
        <v>0</v>
      </c>
      <c r="X476" s="381">
        <v>0</v>
      </c>
      <c r="Y476" s="381">
        <v>0</v>
      </c>
      <c r="Z476" s="381">
        <v>1.1852E-2</v>
      </c>
      <c r="AA476" s="381">
        <v>4.7407333333333329E-2</v>
      </c>
      <c r="AB476" s="381">
        <v>4.7407333333333329E-2</v>
      </c>
      <c r="AC476" s="381">
        <v>4.7407333333333329E-2</v>
      </c>
      <c r="AD476" s="381">
        <v>4.7407333333333329E-2</v>
      </c>
      <c r="AE476" s="417">
        <f t="shared" si="276"/>
        <v>5.5614813333333331</v>
      </c>
      <c r="AF476" s="710">
        <f t="shared" si="263"/>
        <v>18.421052631578959</v>
      </c>
      <c r="AG476" s="710">
        <f t="shared" si="264"/>
        <v>31.944444444444443</v>
      </c>
      <c r="AH476" s="710">
        <f t="shared" si="265"/>
        <v>23.076923076923084</v>
      </c>
      <c r="AI476" s="710">
        <f t="shared" si="266"/>
        <v>13.592233009708732</v>
      </c>
      <c r="AJ476" s="710">
        <f t="shared" si="267"/>
        <v>312</v>
      </c>
      <c r="AK476" s="710" t="str">
        <f t="shared" si="268"/>
        <v>n/a</v>
      </c>
      <c r="AL476" s="710" t="str">
        <f t="shared" si="269"/>
        <v>n/a</v>
      </c>
      <c r="AM476" s="710" t="str">
        <f t="shared" si="270"/>
        <v>n/a</v>
      </c>
      <c r="AN476" s="710" t="str">
        <f t="shared" si="271"/>
        <v>n/a</v>
      </c>
      <c r="AO476" s="710" t="str">
        <f t="shared" si="273"/>
        <v>n/a</v>
      </c>
      <c r="AP476" s="710" t="str">
        <f t="shared" si="272"/>
        <v>n/a</v>
      </c>
      <c r="AQ476" s="710" t="str">
        <f t="shared" si="277"/>
        <v>n/a</v>
      </c>
      <c r="AR476" s="710" t="str">
        <f t="shared" si="278"/>
        <v>n/a</v>
      </c>
      <c r="AS476" s="710" t="str">
        <f t="shared" si="279"/>
        <v>n/a</v>
      </c>
      <c r="AT476" s="710" t="str">
        <f t="shared" si="281"/>
        <v>n/a</v>
      </c>
      <c r="AU476" s="710" t="str">
        <f t="shared" si="282"/>
        <v>n/a</v>
      </c>
      <c r="AV476" s="710" t="str">
        <f t="shared" si="283"/>
        <v>n/a</v>
      </c>
      <c r="AW476" s="710" t="str">
        <f t="shared" si="284"/>
        <v>n/a</v>
      </c>
      <c r="AX476" s="710" t="str">
        <f t="shared" si="285"/>
        <v>n/a</v>
      </c>
      <c r="AY476" s="710" t="str">
        <f t="shared" si="286"/>
        <v>n/a</v>
      </c>
      <c r="AZ476" s="710">
        <f t="shared" si="287"/>
        <v>-100</v>
      </c>
      <c r="BA476" s="710">
        <f t="shared" si="288"/>
        <v>-74.999648436950679</v>
      </c>
      <c r="BB476" s="710">
        <f t="shared" si="289"/>
        <v>0</v>
      </c>
      <c r="BC476" s="710">
        <f t="shared" si="290"/>
        <v>0</v>
      </c>
      <c r="BD476" s="710">
        <f t="shared" si="274"/>
        <v>0</v>
      </c>
      <c r="BE476" s="710">
        <f t="shared" si="280"/>
        <v>22.403500472570453</v>
      </c>
      <c r="BF476" s="175">
        <f t="shared" si="275"/>
        <v>110.56765390938486</v>
      </c>
    </row>
    <row r="477" spans="1:58" x14ac:dyDescent="0.25">
      <c r="A477" s="8" t="s">
        <v>1434</v>
      </c>
      <c r="B477" s="8" t="s">
        <v>1435</v>
      </c>
      <c r="C477" s="372">
        <v>3.83</v>
      </c>
      <c r="D477" s="372">
        <v>3.46</v>
      </c>
      <c r="E477" s="372">
        <v>3.03</v>
      </c>
      <c r="F477" s="372">
        <v>2.6</v>
      </c>
      <c r="G477" s="372">
        <v>2.48</v>
      </c>
      <c r="H477" s="372">
        <v>2.42</v>
      </c>
      <c r="I477" s="420">
        <v>2.1800000000000002</v>
      </c>
      <c r="J477" s="420">
        <v>1.92</v>
      </c>
      <c r="K477" s="372">
        <v>1.76</v>
      </c>
      <c r="L477" s="372">
        <v>1.6</v>
      </c>
      <c r="M477" s="372">
        <v>1.46</v>
      </c>
      <c r="N477" s="372">
        <v>1.36</v>
      </c>
      <c r="O477" s="649" t="s">
        <v>89</v>
      </c>
      <c r="P477" s="372">
        <v>1.29</v>
      </c>
      <c r="Q477" s="372">
        <v>1.25</v>
      </c>
      <c r="R477" s="649"/>
      <c r="S477" s="416">
        <v>1.24</v>
      </c>
      <c r="T477" s="420">
        <v>1.24</v>
      </c>
      <c r="U477" s="420">
        <v>1.22</v>
      </c>
      <c r="V477" s="420">
        <v>1.02</v>
      </c>
      <c r="W477" s="420">
        <v>0.69</v>
      </c>
      <c r="X477" s="420">
        <v>0.55000000000000004</v>
      </c>
      <c r="Y477" s="420">
        <v>0.49</v>
      </c>
      <c r="Z477" s="420">
        <v>0.45</v>
      </c>
      <c r="AA477" s="416">
        <v>0.44</v>
      </c>
      <c r="AB477" s="420">
        <v>0.38</v>
      </c>
      <c r="AC477" s="420">
        <v>0.27</v>
      </c>
      <c r="AD477" s="420">
        <v>0.18</v>
      </c>
      <c r="AE477" s="417">
        <f t="shared" si="276"/>
        <v>38.810000000000009</v>
      </c>
      <c r="AF477" s="710">
        <f t="shared" si="263"/>
        <v>10.693641618497107</v>
      </c>
      <c r="AG477" s="710">
        <f t="shared" si="264"/>
        <v>14.191419141914196</v>
      </c>
      <c r="AH477" s="710">
        <f t="shared" si="265"/>
        <v>16.538461538461526</v>
      </c>
      <c r="AI477" s="710">
        <f t="shared" si="266"/>
        <v>4.8387096774193505</v>
      </c>
      <c r="AJ477" s="710">
        <f t="shared" si="267"/>
        <v>2.4793388429751984</v>
      </c>
      <c r="AK477" s="710">
        <f t="shared" si="268"/>
        <v>11.009174311926584</v>
      </c>
      <c r="AL477" s="710">
        <f t="shared" si="269"/>
        <v>13.541666666666675</v>
      </c>
      <c r="AM477" s="710">
        <f t="shared" si="270"/>
        <v>9.0909090909090828</v>
      </c>
      <c r="AN477" s="710">
        <f t="shared" si="271"/>
        <v>9.9999999999999858</v>
      </c>
      <c r="AO477" s="710">
        <f t="shared" si="273"/>
        <v>9.5890410958904262</v>
      </c>
      <c r="AP477" s="710">
        <f t="shared" si="272"/>
        <v>7.3529411764705843</v>
      </c>
      <c r="AQ477" s="710">
        <f t="shared" si="277"/>
        <v>5.4263565891472965</v>
      </c>
      <c r="AR477" s="710">
        <f t="shared" si="278"/>
        <v>3.2000000000000028</v>
      </c>
      <c r="AS477" s="710">
        <f t="shared" si="279"/>
        <v>0.80645161290322509</v>
      </c>
      <c r="AT477" s="710">
        <f t="shared" si="281"/>
        <v>0</v>
      </c>
      <c r="AU477" s="710">
        <f t="shared" si="282"/>
        <v>1.6393442622950838</v>
      </c>
      <c r="AV477" s="710">
        <f t="shared" si="283"/>
        <v>19.6078431372549</v>
      </c>
      <c r="AW477" s="710">
        <f t="shared" si="284"/>
        <v>47.826086956521749</v>
      </c>
      <c r="AX477" s="710">
        <f t="shared" si="285"/>
        <v>25.454545454545439</v>
      </c>
      <c r="AY477" s="710">
        <f t="shared" si="286"/>
        <v>12.244897959183687</v>
      </c>
      <c r="AZ477" s="710">
        <f t="shared" si="287"/>
        <v>8.8888888888888786</v>
      </c>
      <c r="BA477" s="710">
        <f t="shared" si="288"/>
        <v>2.2727272727272707</v>
      </c>
      <c r="BB477" s="710">
        <f t="shared" si="289"/>
        <v>15.789473684210531</v>
      </c>
      <c r="BC477" s="710">
        <f t="shared" si="290"/>
        <v>40.740740740740748</v>
      </c>
      <c r="BD477" s="710">
        <f t="shared" si="274"/>
        <v>50.000000000000021</v>
      </c>
      <c r="BE477" s="710">
        <f t="shared" si="280"/>
        <v>13.728906388781981</v>
      </c>
      <c r="BF477" s="175">
        <f t="shared" si="275"/>
        <v>13.762854608902117</v>
      </c>
    </row>
    <row r="478" spans="1:58" x14ac:dyDescent="0.25">
      <c r="A478" s="8" t="s">
        <v>701</v>
      </c>
      <c r="B478" s="8" t="s">
        <v>702</v>
      </c>
      <c r="C478" s="372">
        <v>2.2400000000000002</v>
      </c>
      <c r="D478" s="372">
        <v>2.2000000000000002</v>
      </c>
      <c r="E478" s="372">
        <v>2.08</v>
      </c>
      <c r="F478" s="372">
        <v>1.96</v>
      </c>
      <c r="G478" s="372">
        <v>1.84</v>
      </c>
      <c r="H478" s="372">
        <v>1.64</v>
      </c>
      <c r="I478" s="420">
        <v>1.44</v>
      </c>
      <c r="J478" s="420">
        <v>1.36</v>
      </c>
      <c r="K478" s="372">
        <v>1.2</v>
      </c>
      <c r="L478" s="372">
        <v>1.0900000000000001</v>
      </c>
      <c r="M478" s="372">
        <v>0.96</v>
      </c>
      <c r="N478" s="372">
        <v>0.86</v>
      </c>
      <c r="O478" s="649" t="s">
        <v>89</v>
      </c>
      <c r="P478" s="372">
        <v>0.8</v>
      </c>
      <c r="Q478" s="372">
        <v>0.7</v>
      </c>
      <c r="R478" s="649"/>
      <c r="S478" s="420">
        <v>0.62</v>
      </c>
      <c r="T478" s="420">
        <v>0.55000000000000004</v>
      </c>
      <c r="U478" s="420">
        <v>0.5</v>
      </c>
      <c r="V478" s="420">
        <v>0.45</v>
      </c>
      <c r="W478" s="420">
        <v>0.4</v>
      </c>
      <c r="X478" s="420">
        <v>0.33</v>
      </c>
      <c r="Y478" s="420">
        <v>0.28749999999999998</v>
      </c>
      <c r="Z478" s="420">
        <v>0.24249999999999999</v>
      </c>
      <c r="AA478" s="420">
        <v>0.23499999999999999</v>
      </c>
      <c r="AB478" s="420">
        <v>0.19</v>
      </c>
      <c r="AC478" s="420">
        <v>0.16</v>
      </c>
      <c r="AD478" s="420">
        <v>2.5000000000000001E-2</v>
      </c>
      <c r="AE478" s="417">
        <f t="shared" si="276"/>
        <v>24.36</v>
      </c>
      <c r="AF478" s="710">
        <f t="shared" si="263"/>
        <v>1.8181818181818299</v>
      </c>
      <c r="AG478" s="710">
        <f t="shared" si="264"/>
        <v>5.7692307692307709</v>
      </c>
      <c r="AH478" s="710">
        <f t="shared" si="265"/>
        <v>6.1224489795918435</v>
      </c>
      <c r="AI478" s="710">
        <f t="shared" si="266"/>
        <v>6.5217391304347672</v>
      </c>
      <c r="AJ478" s="710">
        <f t="shared" si="267"/>
        <v>12.195121951219523</v>
      </c>
      <c r="AK478" s="710">
        <f t="shared" si="268"/>
        <v>13.888888888888884</v>
      </c>
      <c r="AL478" s="710">
        <f t="shared" si="269"/>
        <v>5.8823529411764497</v>
      </c>
      <c r="AM478" s="710">
        <f t="shared" si="270"/>
        <v>13.333333333333353</v>
      </c>
      <c r="AN478" s="710">
        <f t="shared" si="271"/>
        <v>10.091743119266038</v>
      </c>
      <c r="AO478" s="710">
        <f t="shared" si="273"/>
        <v>13.541666666666675</v>
      </c>
      <c r="AP478" s="710">
        <f t="shared" si="272"/>
        <v>11.627906976744185</v>
      </c>
      <c r="AQ478" s="710">
        <f t="shared" si="277"/>
        <v>7.4999999999999956</v>
      </c>
      <c r="AR478" s="710">
        <f t="shared" si="278"/>
        <v>14.285714285714302</v>
      </c>
      <c r="AS478" s="710">
        <f t="shared" si="279"/>
        <v>12.903225806451601</v>
      </c>
      <c r="AT478" s="710">
        <f t="shared" si="281"/>
        <v>12.72727272727272</v>
      </c>
      <c r="AU478" s="710">
        <f t="shared" si="282"/>
        <v>10.000000000000009</v>
      </c>
      <c r="AV478" s="710">
        <f t="shared" si="283"/>
        <v>11.111111111111116</v>
      </c>
      <c r="AW478" s="710">
        <f t="shared" si="284"/>
        <v>12.5</v>
      </c>
      <c r="AX478" s="710">
        <f t="shared" si="285"/>
        <v>21.212121212121215</v>
      </c>
      <c r="AY478" s="710">
        <f t="shared" si="286"/>
        <v>14.782608695652177</v>
      </c>
      <c r="AZ478" s="710">
        <f t="shared" si="287"/>
        <v>18.556701030927837</v>
      </c>
      <c r="BA478" s="710">
        <f t="shared" si="288"/>
        <v>3.1914893617021267</v>
      </c>
      <c r="BB478" s="710">
        <f t="shared" si="289"/>
        <v>23.684210526315773</v>
      </c>
      <c r="BC478" s="710">
        <f t="shared" si="290"/>
        <v>18.75</v>
      </c>
      <c r="BD478" s="710">
        <f t="shared" si="274"/>
        <v>540</v>
      </c>
      <c r="BE478" s="710">
        <f t="shared" si="280"/>
        <v>32.87988277328013</v>
      </c>
      <c r="BF478" s="175">
        <f t="shared" si="275"/>
        <v>105.78435339126301</v>
      </c>
    </row>
    <row r="479" spans="1:58" x14ac:dyDescent="0.25">
      <c r="A479" s="577" t="s">
        <v>4771</v>
      </c>
      <c r="B479" s="8" t="s">
        <v>4769</v>
      </c>
      <c r="C479" s="372">
        <v>0.72</v>
      </c>
      <c r="D479" s="372">
        <v>0.69</v>
      </c>
      <c r="E479" s="372">
        <v>0.6</v>
      </c>
      <c r="F479" s="372">
        <v>0.43999999999999995</v>
      </c>
      <c r="G479" s="372">
        <v>0.4</v>
      </c>
      <c r="H479" s="372">
        <v>0.25</v>
      </c>
      <c r="I479" s="381">
        <v>0.12</v>
      </c>
      <c r="J479" s="420">
        <v>0.12</v>
      </c>
      <c r="K479" s="372">
        <v>0.10909090909090909</v>
      </c>
      <c r="L479" s="372">
        <v>7.4380165289256173E-2</v>
      </c>
      <c r="M479" s="393">
        <v>0</v>
      </c>
      <c r="N479" s="393">
        <v>0</v>
      </c>
      <c r="O479" s="751"/>
      <c r="P479" s="393">
        <v>0</v>
      </c>
      <c r="Q479" s="393">
        <v>0</v>
      </c>
      <c r="R479" s="751"/>
      <c r="S479" s="393">
        <v>0</v>
      </c>
      <c r="T479" s="393">
        <v>0</v>
      </c>
      <c r="U479" s="381">
        <v>0</v>
      </c>
      <c r="V479" s="381">
        <v>0</v>
      </c>
      <c r="W479" s="381">
        <v>0</v>
      </c>
      <c r="X479" s="381">
        <v>0</v>
      </c>
      <c r="Y479" s="381">
        <v>0</v>
      </c>
      <c r="Z479" s="381">
        <v>0</v>
      </c>
      <c r="AA479" s="381">
        <v>0</v>
      </c>
      <c r="AB479" s="381">
        <v>0</v>
      </c>
      <c r="AC479" s="381">
        <v>0</v>
      </c>
      <c r="AD479" s="381">
        <v>0</v>
      </c>
      <c r="AE479" s="417">
        <f t="shared" si="276"/>
        <v>3.5234710743801649</v>
      </c>
      <c r="AF479" s="710">
        <f t="shared" si="263"/>
        <v>4.3478260869565188</v>
      </c>
      <c r="AG479" s="710">
        <f t="shared" si="264"/>
        <v>14.999999999999991</v>
      </c>
      <c r="AH479" s="710">
        <f t="shared" si="265"/>
        <v>36.363636363636374</v>
      </c>
      <c r="AI479" s="710">
        <f t="shared" si="266"/>
        <v>9.9999999999999858</v>
      </c>
      <c r="AJ479" s="710">
        <f t="shared" si="267"/>
        <v>60.000000000000007</v>
      </c>
      <c r="AK479" s="710">
        <f t="shared" si="268"/>
        <v>108.33333333333334</v>
      </c>
      <c r="AL479" s="710">
        <f t="shared" si="269"/>
        <v>0</v>
      </c>
      <c r="AM479" s="710">
        <f t="shared" si="270"/>
        <v>10.000000000000009</v>
      </c>
      <c r="AN479" s="710">
        <f t="shared" si="271"/>
        <v>46.6666666666667</v>
      </c>
      <c r="AO479" s="710" t="str">
        <f t="shared" si="273"/>
        <v>n/a</v>
      </c>
      <c r="AP479" s="710" t="str">
        <f t="shared" si="272"/>
        <v>n/a</v>
      </c>
      <c r="AQ479" s="710" t="str">
        <f t="shared" si="277"/>
        <v>n/a</v>
      </c>
      <c r="AR479" s="710" t="str">
        <f t="shared" si="278"/>
        <v>n/a</v>
      </c>
      <c r="AS479" s="710" t="str">
        <f t="shared" si="279"/>
        <v>n/a</v>
      </c>
      <c r="AT479" s="710" t="str">
        <f t="shared" si="281"/>
        <v>n/a</v>
      </c>
      <c r="AU479" s="710" t="str">
        <f t="shared" si="282"/>
        <v>n/a</v>
      </c>
      <c r="AV479" s="710" t="str">
        <f t="shared" si="283"/>
        <v>n/a</v>
      </c>
      <c r="AW479" s="710" t="str">
        <f t="shared" si="284"/>
        <v>n/a</v>
      </c>
      <c r="AX479" s="710" t="str">
        <f t="shared" si="285"/>
        <v>n/a</v>
      </c>
      <c r="AY479" s="710" t="str">
        <f t="shared" si="286"/>
        <v>n/a</v>
      </c>
      <c r="AZ479" s="710" t="str">
        <f t="shared" si="287"/>
        <v>n/a</v>
      </c>
      <c r="BA479" s="710" t="str">
        <f t="shared" si="288"/>
        <v>n/a</v>
      </c>
      <c r="BB479" s="710" t="str">
        <f t="shared" si="289"/>
        <v>n/a</v>
      </c>
      <c r="BC479" s="710" t="str">
        <f t="shared" si="290"/>
        <v>n/a</v>
      </c>
      <c r="BD479" s="710" t="str">
        <f t="shared" si="274"/>
        <v>n/a</v>
      </c>
      <c r="BE479" s="710">
        <f t="shared" si="280"/>
        <v>32.301273605621439</v>
      </c>
      <c r="BF479" s="175">
        <f t="shared" si="275"/>
        <v>35.159913326918108</v>
      </c>
    </row>
    <row r="480" spans="1:58" x14ac:dyDescent="0.25">
      <c r="A480" s="577" t="s">
        <v>3911</v>
      </c>
      <c r="B480" s="8" t="s">
        <v>2534</v>
      </c>
      <c r="C480" s="372">
        <v>1.59</v>
      </c>
      <c r="D480" s="372">
        <v>1.55</v>
      </c>
      <c r="E480" s="372">
        <v>1.5</v>
      </c>
      <c r="F480" s="372">
        <v>1.43</v>
      </c>
      <c r="G480" s="372">
        <v>1.37</v>
      </c>
      <c r="H480" s="372">
        <v>1.32</v>
      </c>
      <c r="I480" s="420">
        <v>1.1200000000000001</v>
      </c>
      <c r="J480" s="420">
        <v>0.84</v>
      </c>
      <c r="K480" s="372">
        <v>0.64</v>
      </c>
      <c r="L480" s="393">
        <v>0.6</v>
      </c>
      <c r="M480" s="372">
        <v>0.6</v>
      </c>
      <c r="N480" s="372">
        <v>0.54</v>
      </c>
      <c r="O480" s="420"/>
      <c r="P480" s="372">
        <v>0.45</v>
      </c>
      <c r="Q480" s="374">
        <v>0.4</v>
      </c>
      <c r="R480" s="420"/>
      <c r="S480" s="393">
        <v>0.4</v>
      </c>
      <c r="T480" s="393">
        <v>0.79</v>
      </c>
      <c r="U480" s="420">
        <v>0.9</v>
      </c>
      <c r="V480" s="420">
        <v>0.87</v>
      </c>
      <c r="W480" s="420">
        <v>0.82</v>
      </c>
      <c r="X480" s="420">
        <v>0.76</v>
      </c>
      <c r="Y480" s="420">
        <v>0.72</v>
      </c>
      <c r="Z480" s="420">
        <v>0.63</v>
      </c>
      <c r="AA480" s="420">
        <v>0.6</v>
      </c>
      <c r="AB480" s="420">
        <v>0.57999999999999996</v>
      </c>
      <c r="AC480" s="416">
        <v>0.56000000000000005</v>
      </c>
      <c r="AD480" s="420">
        <v>0.56000000000000005</v>
      </c>
      <c r="AE480" s="417">
        <f t="shared" si="276"/>
        <v>22.139999999999993</v>
      </c>
      <c r="AF480" s="710">
        <f t="shared" si="263"/>
        <v>2.5806451612903292</v>
      </c>
      <c r="AG480" s="710">
        <f t="shared" si="264"/>
        <v>3.3333333333333437</v>
      </c>
      <c r="AH480" s="710">
        <f t="shared" si="265"/>
        <v>4.8951048951048959</v>
      </c>
      <c r="AI480" s="710">
        <f t="shared" si="266"/>
        <v>4.3795620437956151</v>
      </c>
      <c r="AJ480" s="710">
        <f t="shared" si="267"/>
        <v>3.7878787878787845</v>
      </c>
      <c r="AK480" s="710">
        <f t="shared" si="268"/>
        <v>17.857142857142861</v>
      </c>
      <c r="AL480" s="710">
        <f t="shared" si="269"/>
        <v>33.33333333333335</v>
      </c>
      <c r="AM480" s="710">
        <f t="shared" si="270"/>
        <v>31.25</v>
      </c>
      <c r="AN480" s="710">
        <f t="shared" si="271"/>
        <v>6.6666666666666652</v>
      </c>
      <c r="AO480" s="710">
        <f t="shared" si="273"/>
        <v>0</v>
      </c>
      <c r="AP480" s="710">
        <f t="shared" si="272"/>
        <v>11.111111111111093</v>
      </c>
      <c r="AQ480" s="710">
        <f t="shared" si="277"/>
        <v>19.999999999999996</v>
      </c>
      <c r="AR480" s="710">
        <f t="shared" si="278"/>
        <v>12.5</v>
      </c>
      <c r="AS480" s="710">
        <f t="shared" si="279"/>
        <v>0</v>
      </c>
      <c r="AT480" s="710">
        <f t="shared" si="281"/>
        <v>-49.367088607594937</v>
      </c>
      <c r="AU480" s="710">
        <f t="shared" si="282"/>
        <v>-12.222222222222223</v>
      </c>
      <c r="AV480" s="710">
        <f t="shared" si="283"/>
        <v>3.4482758620689724</v>
      </c>
      <c r="AW480" s="710">
        <f t="shared" si="284"/>
        <v>6.0975609756097615</v>
      </c>
      <c r="AX480" s="710">
        <f t="shared" si="285"/>
        <v>7.8947368421052655</v>
      </c>
      <c r="AY480" s="710">
        <f t="shared" si="286"/>
        <v>5.555555555555558</v>
      </c>
      <c r="AZ480" s="710">
        <f t="shared" si="287"/>
        <v>14.285714285714279</v>
      </c>
      <c r="BA480" s="710">
        <f t="shared" si="288"/>
        <v>5.0000000000000044</v>
      </c>
      <c r="BB480" s="710">
        <f t="shared" si="289"/>
        <v>3.4482758620689724</v>
      </c>
      <c r="BC480" s="710">
        <f t="shared" si="290"/>
        <v>3.5714285714285587</v>
      </c>
      <c r="BD480" s="710">
        <f t="shared" si="274"/>
        <v>0</v>
      </c>
      <c r="BE480" s="710">
        <f t="shared" si="280"/>
        <v>5.5762806125756459</v>
      </c>
      <c r="BF480" s="175">
        <f t="shared" si="275"/>
        <v>15.015370819331864</v>
      </c>
    </row>
    <row r="481" spans="1:58" x14ac:dyDescent="0.25">
      <c r="A481" s="95" t="s">
        <v>1477</v>
      </c>
      <c r="B481" s="8" t="s">
        <v>33</v>
      </c>
      <c r="C481" s="372">
        <v>2.4</v>
      </c>
      <c r="D481" s="372">
        <v>2.2799999999999998</v>
      </c>
      <c r="E481" s="372">
        <v>2.16</v>
      </c>
      <c r="F481" s="372">
        <v>2.04</v>
      </c>
      <c r="G481" s="372">
        <v>1.96</v>
      </c>
      <c r="H481" s="372">
        <v>1.88</v>
      </c>
      <c r="I481" s="420">
        <v>1.8</v>
      </c>
      <c r="J481" s="420">
        <v>1.72</v>
      </c>
      <c r="K481" s="372">
        <v>1.64</v>
      </c>
      <c r="L481" s="372">
        <v>1.56</v>
      </c>
      <c r="M481" s="372">
        <v>1.48</v>
      </c>
      <c r="N481" s="372">
        <v>1.44</v>
      </c>
      <c r="O481" s="649"/>
      <c r="P481" s="372">
        <v>1.42</v>
      </c>
      <c r="Q481" s="374">
        <v>1.37</v>
      </c>
      <c r="R481" s="649"/>
      <c r="S481" s="372">
        <v>1.37</v>
      </c>
      <c r="T481" s="420">
        <v>1.33</v>
      </c>
      <c r="U481" s="420">
        <v>1.29</v>
      </c>
      <c r="V481" s="420">
        <v>1.17</v>
      </c>
      <c r="W481" s="420">
        <v>1.1399999999999999</v>
      </c>
      <c r="X481" s="420">
        <v>1.1200000000000001</v>
      </c>
      <c r="Y481" s="420">
        <v>1.1000000000000001</v>
      </c>
      <c r="Z481" s="416">
        <v>1.08</v>
      </c>
      <c r="AA481" s="416">
        <v>1.08</v>
      </c>
      <c r="AB481" s="416">
        <v>1.08</v>
      </c>
      <c r="AC481" s="416">
        <v>1.08</v>
      </c>
      <c r="AD481" s="416">
        <v>1.08</v>
      </c>
      <c r="AE481" s="417">
        <f t="shared" si="276"/>
        <v>39.069999999999993</v>
      </c>
      <c r="AF481" s="710">
        <f t="shared" si="263"/>
        <v>5.2631578947368363</v>
      </c>
      <c r="AG481" s="710">
        <f t="shared" si="264"/>
        <v>5.5555555555555358</v>
      </c>
      <c r="AH481" s="710">
        <f t="shared" si="265"/>
        <v>5.8823529411764719</v>
      </c>
      <c r="AI481" s="710">
        <f t="shared" si="266"/>
        <v>4.081632653061229</v>
      </c>
      <c r="AJ481" s="710">
        <f t="shared" si="267"/>
        <v>4.2553191489361764</v>
      </c>
      <c r="AK481" s="710">
        <f t="shared" si="268"/>
        <v>4.4444444444444287</v>
      </c>
      <c r="AL481" s="710">
        <f t="shared" si="269"/>
        <v>4.6511627906976827</v>
      </c>
      <c r="AM481" s="710">
        <f t="shared" si="270"/>
        <v>4.8780487804878092</v>
      </c>
      <c r="AN481" s="710">
        <f t="shared" si="271"/>
        <v>5.12820512820511</v>
      </c>
      <c r="AO481" s="710">
        <f t="shared" si="273"/>
        <v>5.4054054054054168</v>
      </c>
      <c r="AP481" s="710">
        <f t="shared" si="272"/>
        <v>2.7777777777777901</v>
      </c>
      <c r="AQ481" s="710">
        <f t="shared" si="277"/>
        <v>1.4084507042253502</v>
      </c>
      <c r="AR481" s="710">
        <f t="shared" si="278"/>
        <v>3.6496350364963348</v>
      </c>
      <c r="AS481" s="710">
        <f t="shared" si="279"/>
        <v>0</v>
      </c>
      <c r="AT481" s="710">
        <f t="shared" si="281"/>
        <v>3.007518796992481</v>
      </c>
      <c r="AU481" s="710">
        <f t="shared" si="282"/>
        <v>3.1007751937984551</v>
      </c>
      <c r="AV481" s="710">
        <f t="shared" si="283"/>
        <v>10.256410256410264</v>
      </c>
      <c r="AW481" s="710">
        <f t="shared" si="284"/>
        <v>2.6315789473684292</v>
      </c>
      <c r="AX481" s="710">
        <f t="shared" si="285"/>
        <v>1.7857142857142572</v>
      </c>
      <c r="AY481" s="710">
        <f t="shared" si="286"/>
        <v>1.8181818181818299</v>
      </c>
      <c r="AZ481" s="710">
        <f t="shared" si="287"/>
        <v>1.8518518518518601</v>
      </c>
      <c r="BA481" s="710">
        <f t="shared" si="288"/>
        <v>0</v>
      </c>
      <c r="BB481" s="710">
        <f t="shared" si="289"/>
        <v>0</v>
      </c>
      <c r="BC481" s="710">
        <f t="shared" si="290"/>
        <v>0</v>
      </c>
      <c r="BD481" s="710">
        <f t="shared" si="274"/>
        <v>0</v>
      </c>
      <c r="BE481" s="710">
        <f t="shared" si="280"/>
        <v>3.2733271764609499</v>
      </c>
      <c r="BF481" s="175">
        <f t="shared" si="275"/>
        <v>2.4536463309638012</v>
      </c>
    </row>
    <row r="482" spans="1:58" x14ac:dyDescent="0.25">
      <c r="A482" s="8" t="s">
        <v>309</v>
      </c>
      <c r="B482" s="8" t="s">
        <v>310</v>
      </c>
      <c r="C482" s="372">
        <v>5.24</v>
      </c>
      <c r="D482" s="372">
        <v>4.83</v>
      </c>
      <c r="E482" s="372">
        <v>4.45</v>
      </c>
      <c r="F482" s="372">
        <v>4.1950000000000003</v>
      </c>
      <c r="G482" s="372">
        <v>3.9550000000000001</v>
      </c>
      <c r="H482" s="372">
        <v>3.7650000000000001</v>
      </c>
      <c r="I482" s="420">
        <v>3.4649999999999999</v>
      </c>
      <c r="J482" s="420">
        <v>3.1150000000000002</v>
      </c>
      <c r="K482" s="372">
        <v>2.91</v>
      </c>
      <c r="L482" s="372">
        <v>2.7149999999999999</v>
      </c>
      <c r="M482" s="372">
        <v>2.4449999999999998</v>
      </c>
      <c r="N482" s="372">
        <v>2.21</v>
      </c>
      <c r="O482" s="649"/>
      <c r="P482" s="372">
        <v>2.105</v>
      </c>
      <c r="Q482" s="372">
        <v>1.99</v>
      </c>
      <c r="R482" s="649"/>
      <c r="S482" s="420">
        <v>1.86</v>
      </c>
      <c r="T482" s="420">
        <v>1.75</v>
      </c>
      <c r="U482" s="420">
        <v>1.6</v>
      </c>
      <c r="V482" s="420">
        <v>1.35</v>
      </c>
      <c r="W482" s="420">
        <v>1.1200000000000001</v>
      </c>
      <c r="X482" s="420">
        <v>0.98</v>
      </c>
      <c r="Y482" s="420">
        <v>0.78</v>
      </c>
      <c r="Z482" s="420">
        <v>0.62</v>
      </c>
      <c r="AA482" s="420">
        <v>0.59</v>
      </c>
      <c r="AB482" s="420">
        <v>0.56999999999999995</v>
      </c>
      <c r="AC482" s="420">
        <v>0.55000000000000004</v>
      </c>
      <c r="AD482" s="420">
        <v>0.53</v>
      </c>
      <c r="AE482" s="417">
        <f t="shared" si="276"/>
        <v>59.69</v>
      </c>
      <c r="AF482" s="710">
        <f t="shared" si="263"/>
        <v>8.4886128364389357</v>
      </c>
      <c r="AG482" s="710">
        <f t="shared" si="264"/>
        <v>8.5393258426966323</v>
      </c>
      <c r="AH482" s="710">
        <f t="shared" si="265"/>
        <v>6.0786650774731887</v>
      </c>
      <c r="AI482" s="710">
        <f t="shared" si="266"/>
        <v>6.0682680151706858</v>
      </c>
      <c r="AJ482" s="710">
        <f t="shared" si="267"/>
        <v>5.0464807436918946</v>
      </c>
      <c r="AK482" s="710">
        <f t="shared" si="268"/>
        <v>8.6580086580086757</v>
      </c>
      <c r="AL482" s="710">
        <f t="shared" si="269"/>
        <v>11.235955056179758</v>
      </c>
      <c r="AM482" s="710">
        <f t="shared" si="270"/>
        <v>7.0446735395188975</v>
      </c>
      <c r="AN482" s="710">
        <f t="shared" si="271"/>
        <v>7.1823204419889652</v>
      </c>
      <c r="AO482" s="710">
        <f t="shared" si="273"/>
        <v>11.042944785276077</v>
      </c>
      <c r="AP482" s="710">
        <f t="shared" si="272"/>
        <v>10.633484162895911</v>
      </c>
      <c r="AQ482" s="710">
        <f t="shared" si="277"/>
        <v>4.9881235154394243</v>
      </c>
      <c r="AR482" s="710">
        <f t="shared" si="278"/>
        <v>5.7788944723618174</v>
      </c>
      <c r="AS482" s="710">
        <f t="shared" si="279"/>
        <v>6.9892473118279508</v>
      </c>
      <c r="AT482" s="710">
        <f t="shared" si="281"/>
        <v>6.2857142857142945</v>
      </c>
      <c r="AU482" s="710">
        <f t="shared" si="282"/>
        <v>9.375</v>
      </c>
      <c r="AV482" s="710">
        <f t="shared" si="283"/>
        <v>18.518518518518512</v>
      </c>
      <c r="AW482" s="710">
        <f t="shared" si="284"/>
        <v>20.535714285714278</v>
      </c>
      <c r="AX482" s="710">
        <f t="shared" si="285"/>
        <v>14.285714285714302</v>
      </c>
      <c r="AY482" s="710">
        <f t="shared" si="286"/>
        <v>25.641025641025639</v>
      </c>
      <c r="AZ482" s="710">
        <f t="shared" si="287"/>
        <v>25.806451612903224</v>
      </c>
      <c r="BA482" s="710">
        <f t="shared" si="288"/>
        <v>5.0847457627118731</v>
      </c>
      <c r="BB482" s="710">
        <f t="shared" si="289"/>
        <v>3.5087719298245723</v>
      </c>
      <c r="BC482" s="710">
        <f t="shared" si="290"/>
        <v>3.6363636363636154</v>
      </c>
      <c r="BD482" s="710">
        <f t="shared" si="274"/>
        <v>3.7735849056603765</v>
      </c>
      <c r="BE482" s="710">
        <f t="shared" si="280"/>
        <v>9.769064372924781</v>
      </c>
      <c r="BF482" s="175">
        <f t="shared" si="275"/>
        <v>6.4164996212882226</v>
      </c>
    </row>
    <row r="483" spans="1:58" x14ac:dyDescent="0.25">
      <c r="A483" s="577" t="s">
        <v>3315</v>
      </c>
      <c r="B483" s="8" t="s">
        <v>3316</v>
      </c>
      <c r="C483" s="372">
        <v>2.8</v>
      </c>
      <c r="D483" s="372">
        <v>2.2000000000000002</v>
      </c>
      <c r="E483" s="372">
        <v>1.72</v>
      </c>
      <c r="F483" s="372">
        <v>1.4400000000000002</v>
      </c>
      <c r="G483" s="393">
        <v>1.2</v>
      </c>
      <c r="H483" s="372">
        <v>1.5</v>
      </c>
      <c r="I483" s="420">
        <v>0.94</v>
      </c>
      <c r="J483" s="420">
        <v>0.76</v>
      </c>
      <c r="K483" s="372">
        <v>0.6</v>
      </c>
      <c r="L483" s="372">
        <v>0.45999999999999996</v>
      </c>
      <c r="M483" s="372">
        <v>0.1</v>
      </c>
      <c r="N483" s="393">
        <v>0</v>
      </c>
      <c r="O483" s="751"/>
      <c r="P483" s="393">
        <v>0</v>
      </c>
      <c r="Q483" s="393">
        <v>0</v>
      </c>
      <c r="S483" s="393">
        <v>0</v>
      </c>
      <c r="T483" s="393">
        <v>0.4</v>
      </c>
      <c r="U483" s="416">
        <v>2.35</v>
      </c>
      <c r="V483" s="420">
        <v>3.1166666666666663</v>
      </c>
      <c r="W483" s="420">
        <v>2.6666666666666665</v>
      </c>
      <c r="X483" s="420">
        <v>2.1333333333333333</v>
      </c>
      <c r="Y483" s="420">
        <v>2</v>
      </c>
      <c r="Z483" s="416">
        <v>0.79999999999999982</v>
      </c>
      <c r="AA483" s="381">
        <v>1.2666666666666659</v>
      </c>
      <c r="AB483" s="420">
        <v>1.2666666666666659</v>
      </c>
      <c r="AC483" s="416">
        <v>0</v>
      </c>
      <c r="AD483" s="381">
        <v>0</v>
      </c>
      <c r="AE483" s="417">
        <f t="shared" si="276"/>
        <v>29.72</v>
      </c>
      <c r="AF483" s="710">
        <f t="shared" si="263"/>
        <v>27.272727272727249</v>
      </c>
      <c r="AG483" s="710">
        <f t="shared" si="264"/>
        <v>27.906976744186053</v>
      </c>
      <c r="AH483" s="710">
        <f t="shared" si="265"/>
        <v>19.444444444444422</v>
      </c>
      <c r="AI483" s="710">
        <f t="shared" si="266"/>
        <v>20.000000000000018</v>
      </c>
      <c r="AJ483" s="710">
        <f t="shared" si="267"/>
        <v>-20.000000000000007</v>
      </c>
      <c r="AK483" s="710">
        <f t="shared" si="268"/>
        <v>59.574468085106403</v>
      </c>
      <c r="AL483" s="710">
        <f t="shared" si="269"/>
        <v>23.684210526315773</v>
      </c>
      <c r="AM483" s="710">
        <f t="shared" si="270"/>
        <v>26.666666666666682</v>
      </c>
      <c r="AN483" s="710">
        <f t="shared" si="271"/>
        <v>30.434782608695656</v>
      </c>
      <c r="AO483" s="710">
        <f t="shared" si="273"/>
        <v>359.99999999999994</v>
      </c>
      <c r="AP483" s="710" t="str">
        <f t="shared" si="272"/>
        <v>n/a</v>
      </c>
      <c r="AQ483" s="710" t="str">
        <f t="shared" si="277"/>
        <v>n/a</v>
      </c>
      <c r="AR483" s="710" t="str">
        <f t="shared" si="278"/>
        <v>n/a</v>
      </c>
      <c r="AS483" s="710" t="str">
        <f t="shared" si="279"/>
        <v>n/a</v>
      </c>
      <c r="AT483" s="710">
        <f t="shared" si="281"/>
        <v>-100</v>
      </c>
      <c r="AU483" s="710">
        <f t="shared" si="282"/>
        <v>-82.978723404255319</v>
      </c>
      <c r="AV483" s="710">
        <f t="shared" si="283"/>
        <v>-24.598930481283411</v>
      </c>
      <c r="AW483" s="710">
        <f t="shared" si="284"/>
        <v>16.874999999999996</v>
      </c>
      <c r="AX483" s="710">
        <f t="shared" si="285"/>
        <v>25</v>
      </c>
      <c r="AY483" s="710">
        <f t="shared" si="286"/>
        <v>6.6666666666666652</v>
      </c>
      <c r="AZ483" s="710">
        <f t="shared" si="287"/>
        <v>150.00000000000006</v>
      </c>
      <c r="BA483" s="710">
        <f t="shared" si="288"/>
        <v>-36.842105263157876</v>
      </c>
      <c r="BB483" s="710">
        <f t="shared" si="289"/>
        <v>0</v>
      </c>
      <c r="BC483" s="710" t="str">
        <f t="shared" si="290"/>
        <v>n/a</v>
      </c>
      <c r="BD483" s="710" t="str">
        <f t="shared" si="274"/>
        <v>n/a</v>
      </c>
      <c r="BE483" s="710">
        <f t="shared" si="280"/>
        <v>27.847693887690124</v>
      </c>
      <c r="BF483" s="175">
        <f t="shared" si="275"/>
        <v>95.921227308017833</v>
      </c>
    </row>
    <row r="484" spans="1:58" x14ac:dyDescent="0.25">
      <c r="A484" s="8" t="s">
        <v>1444</v>
      </c>
      <c r="B484" s="8" t="s">
        <v>1445</v>
      </c>
      <c r="C484" s="372">
        <v>1.68</v>
      </c>
      <c r="D484" s="372">
        <v>1.64</v>
      </c>
      <c r="E484" s="372">
        <v>1.6</v>
      </c>
      <c r="F484" s="372">
        <v>1.56</v>
      </c>
      <c r="G484" s="372">
        <v>1.52</v>
      </c>
      <c r="H484" s="372">
        <v>1.44</v>
      </c>
      <c r="I484" s="420">
        <v>1.36</v>
      </c>
      <c r="J484" s="420">
        <v>1.28</v>
      </c>
      <c r="K484" s="372">
        <v>1.2</v>
      </c>
      <c r="L484" s="372">
        <v>1.1200000000000001</v>
      </c>
      <c r="M484" s="372">
        <v>1.04</v>
      </c>
      <c r="N484" s="372">
        <v>0.96</v>
      </c>
      <c r="O484" s="649"/>
      <c r="P484" s="372">
        <v>0.88</v>
      </c>
      <c r="Q484" s="372">
        <v>0.8</v>
      </c>
      <c r="R484" s="649"/>
      <c r="S484" s="416">
        <v>0.72</v>
      </c>
      <c r="T484" s="416">
        <v>0.8</v>
      </c>
      <c r="U484" s="420">
        <v>1.28</v>
      </c>
      <c r="V484" s="420">
        <v>1.1599999999999999</v>
      </c>
      <c r="W484" s="420">
        <v>0.96</v>
      </c>
      <c r="X484" s="420">
        <v>0.76</v>
      </c>
      <c r="Y484" s="420">
        <v>0.68</v>
      </c>
      <c r="Z484" s="420">
        <v>0.6</v>
      </c>
      <c r="AA484" s="420">
        <v>0.52</v>
      </c>
      <c r="AB484" s="420">
        <v>0.44</v>
      </c>
      <c r="AC484" s="420">
        <v>0.36</v>
      </c>
      <c r="AD484" s="420">
        <v>0.30667</v>
      </c>
      <c r="AE484" s="417">
        <f t="shared" si="276"/>
        <v>26.666670000000003</v>
      </c>
      <c r="AF484" s="710">
        <f t="shared" si="263"/>
        <v>2.4390243902439046</v>
      </c>
      <c r="AG484" s="710">
        <f t="shared" si="264"/>
        <v>2.4999999999999911</v>
      </c>
      <c r="AH484" s="710">
        <f t="shared" si="265"/>
        <v>2.5641025641025772</v>
      </c>
      <c r="AI484" s="710">
        <f t="shared" si="266"/>
        <v>2.6315789473684292</v>
      </c>
      <c r="AJ484" s="710">
        <f t="shared" si="267"/>
        <v>5.555555555555558</v>
      </c>
      <c r="AK484" s="710">
        <f t="shared" si="268"/>
        <v>5.8823529411764497</v>
      </c>
      <c r="AL484" s="710">
        <f t="shared" si="269"/>
        <v>6.25</v>
      </c>
      <c r="AM484" s="710">
        <f t="shared" si="270"/>
        <v>6.6666666666666652</v>
      </c>
      <c r="AN484" s="710">
        <f t="shared" si="271"/>
        <v>7.1428571428571397</v>
      </c>
      <c r="AO484" s="710">
        <f t="shared" si="273"/>
        <v>7.6923076923077094</v>
      </c>
      <c r="AP484" s="710">
        <f t="shared" si="272"/>
        <v>8.3333333333333481</v>
      </c>
      <c r="AQ484" s="710">
        <f t="shared" si="277"/>
        <v>9.0909090909090828</v>
      </c>
      <c r="AR484" s="710">
        <f t="shared" si="278"/>
        <v>9.9999999999999858</v>
      </c>
      <c r="AS484" s="710">
        <f t="shared" si="279"/>
        <v>11.111111111111116</v>
      </c>
      <c r="AT484" s="710">
        <f t="shared" si="281"/>
        <v>-10.000000000000009</v>
      </c>
      <c r="AU484" s="710">
        <f t="shared" si="282"/>
        <v>-37.5</v>
      </c>
      <c r="AV484" s="710">
        <f t="shared" si="283"/>
        <v>10.344827586206918</v>
      </c>
      <c r="AW484" s="710">
        <f t="shared" si="284"/>
        <v>20.833333333333325</v>
      </c>
      <c r="AX484" s="710">
        <f t="shared" si="285"/>
        <v>26.315789473684205</v>
      </c>
      <c r="AY484" s="710">
        <f t="shared" si="286"/>
        <v>11.764705882352944</v>
      </c>
      <c r="AZ484" s="710">
        <f t="shared" si="287"/>
        <v>13.333333333333353</v>
      </c>
      <c r="BA484" s="710">
        <f t="shared" si="288"/>
        <v>15.384615384615374</v>
      </c>
      <c r="BB484" s="710">
        <f t="shared" si="289"/>
        <v>18.181818181818187</v>
      </c>
      <c r="BC484" s="710">
        <f t="shared" si="290"/>
        <v>22.222222222222232</v>
      </c>
      <c r="BD484" s="710">
        <f t="shared" si="274"/>
        <v>17.39002836925685</v>
      </c>
      <c r="BE484" s="710">
        <f t="shared" si="280"/>
        <v>7.8452189280982134</v>
      </c>
      <c r="BF484" s="175">
        <f t="shared" si="275"/>
        <v>12.147064973143257</v>
      </c>
    </row>
    <row r="485" spans="1:58" x14ac:dyDescent="0.25">
      <c r="A485" s="95" t="s">
        <v>1469</v>
      </c>
      <c r="B485" s="8" t="s">
        <v>1470</v>
      </c>
      <c r="C485" s="372">
        <v>2.85</v>
      </c>
      <c r="D485" s="372">
        <v>2.6</v>
      </c>
      <c r="E485" s="372">
        <v>2.56</v>
      </c>
      <c r="F485" s="372">
        <v>2.44</v>
      </c>
      <c r="G485" s="372">
        <v>2.2400000000000002</v>
      </c>
      <c r="H485" s="372">
        <v>2.1800000000000002</v>
      </c>
      <c r="I485" s="420">
        <v>2.1</v>
      </c>
      <c r="J485" s="420">
        <v>1.8699999999999999</v>
      </c>
      <c r="K485" s="372">
        <v>1.61</v>
      </c>
      <c r="L485" s="372">
        <v>1.5</v>
      </c>
      <c r="M485" s="372">
        <v>1.32</v>
      </c>
      <c r="N485" s="372">
        <v>0.98</v>
      </c>
      <c r="O485" s="649"/>
      <c r="P485" s="372">
        <v>0.76</v>
      </c>
      <c r="Q485" s="372">
        <v>0.7</v>
      </c>
      <c r="R485" s="649"/>
      <c r="S485" s="420">
        <v>0.55000000000000004</v>
      </c>
      <c r="T485" s="420">
        <v>0.5</v>
      </c>
      <c r="U485" s="416">
        <v>0.45</v>
      </c>
      <c r="V485" s="420">
        <v>0.9</v>
      </c>
      <c r="W485" s="420">
        <v>0.8</v>
      </c>
      <c r="X485" s="420">
        <v>0.65</v>
      </c>
      <c r="Y485" s="420">
        <v>0.55000000000000004</v>
      </c>
      <c r="Z485" s="420">
        <v>0.45</v>
      </c>
      <c r="AA485" s="420">
        <v>0.25</v>
      </c>
      <c r="AB485" s="416">
        <v>0</v>
      </c>
      <c r="AC485" s="416">
        <v>0</v>
      </c>
      <c r="AD485" s="416">
        <v>0</v>
      </c>
      <c r="AE485" s="417">
        <f t="shared" si="276"/>
        <v>30.81</v>
      </c>
      <c r="AF485" s="710">
        <f t="shared" si="263"/>
        <v>9.6153846153846256</v>
      </c>
      <c r="AG485" s="710">
        <f t="shared" si="264"/>
        <v>1.5625</v>
      </c>
      <c r="AH485" s="710">
        <f t="shared" si="265"/>
        <v>4.9180327868852514</v>
      </c>
      <c r="AI485" s="710">
        <f t="shared" si="266"/>
        <v>8.9285714285714199</v>
      </c>
      <c r="AJ485" s="710">
        <f t="shared" si="267"/>
        <v>2.7522935779816571</v>
      </c>
      <c r="AK485" s="710">
        <f t="shared" si="268"/>
        <v>3.8095238095238182</v>
      </c>
      <c r="AL485" s="710">
        <f t="shared" si="269"/>
        <v>12.299465240641716</v>
      </c>
      <c r="AM485" s="710">
        <f t="shared" si="270"/>
        <v>16.149068322981353</v>
      </c>
      <c r="AN485" s="710">
        <f t="shared" si="271"/>
        <v>7.3333333333333472</v>
      </c>
      <c r="AO485" s="710">
        <f t="shared" si="273"/>
        <v>13.636363636363624</v>
      </c>
      <c r="AP485" s="710">
        <f t="shared" si="272"/>
        <v>34.693877551020421</v>
      </c>
      <c r="AQ485" s="710">
        <f t="shared" si="277"/>
        <v>28.947368421052634</v>
      </c>
      <c r="AR485" s="710">
        <f t="shared" si="278"/>
        <v>8.5714285714285854</v>
      </c>
      <c r="AS485" s="710">
        <f t="shared" si="279"/>
        <v>27.272727272727249</v>
      </c>
      <c r="AT485" s="710">
        <f t="shared" si="281"/>
        <v>10.000000000000009</v>
      </c>
      <c r="AU485" s="710">
        <f t="shared" si="282"/>
        <v>11.111111111111116</v>
      </c>
      <c r="AV485" s="710">
        <f t="shared" si="283"/>
        <v>-50</v>
      </c>
      <c r="AW485" s="710">
        <f t="shared" si="284"/>
        <v>12.5</v>
      </c>
      <c r="AX485" s="710">
        <f t="shared" si="285"/>
        <v>23.076923076923084</v>
      </c>
      <c r="AY485" s="710">
        <f t="shared" si="286"/>
        <v>18.181818181818166</v>
      </c>
      <c r="AZ485" s="710">
        <f t="shared" si="287"/>
        <v>22.222222222222232</v>
      </c>
      <c r="BA485" s="710">
        <f t="shared" si="288"/>
        <v>80</v>
      </c>
      <c r="BB485" s="710" t="str">
        <f t="shared" si="289"/>
        <v>n/a</v>
      </c>
      <c r="BC485" s="710" t="str">
        <f t="shared" si="290"/>
        <v>n/a</v>
      </c>
      <c r="BD485" s="710" t="str">
        <f t="shared" si="274"/>
        <v>n/a</v>
      </c>
      <c r="BE485" s="710">
        <f t="shared" si="280"/>
        <v>13.981000598180469</v>
      </c>
      <c r="BF485" s="175">
        <f t="shared" si="275"/>
        <v>21.895778401230462</v>
      </c>
    </row>
    <row r="486" spans="1:58" x14ac:dyDescent="0.25">
      <c r="A486" s="577" t="s">
        <v>3975</v>
      </c>
      <c r="B486" s="8" t="s">
        <v>3965</v>
      </c>
      <c r="C486" s="372">
        <v>2.0550000000000002</v>
      </c>
      <c r="D486" s="372">
        <v>1.64</v>
      </c>
      <c r="E486" s="372">
        <v>1.58</v>
      </c>
      <c r="F486" s="372">
        <v>1.5</v>
      </c>
      <c r="G486" s="372">
        <v>1.44</v>
      </c>
      <c r="H486" s="372">
        <v>1.37</v>
      </c>
      <c r="I486" s="420">
        <v>1.31</v>
      </c>
      <c r="J486" s="420">
        <v>1.26</v>
      </c>
      <c r="K486" s="393">
        <v>1.24</v>
      </c>
      <c r="L486" s="393">
        <v>1.24</v>
      </c>
      <c r="M486" s="372">
        <v>1.24</v>
      </c>
      <c r="N486" s="372">
        <v>0.92</v>
      </c>
      <c r="O486" s="420"/>
      <c r="P486" s="372">
        <v>0.86</v>
      </c>
      <c r="Q486" s="372">
        <v>0.8</v>
      </c>
      <c r="R486" s="420"/>
      <c r="S486" s="372">
        <v>0.79</v>
      </c>
      <c r="T486" s="393">
        <v>0.76</v>
      </c>
      <c r="U486" s="381">
        <v>0.76</v>
      </c>
      <c r="V486" s="381">
        <v>0.76</v>
      </c>
      <c r="W486" s="381">
        <v>0.76</v>
      </c>
      <c r="X486" s="420">
        <v>0.76</v>
      </c>
      <c r="Y486" s="420">
        <v>0.73</v>
      </c>
      <c r="Z486" s="420">
        <v>0.65</v>
      </c>
      <c r="AA486" s="420">
        <v>0.58666666666666667</v>
      </c>
      <c r="AB486" s="420">
        <v>0.48000000000000004</v>
      </c>
      <c r="AC486" s="420">
        <v>0.41333333333333333</v>
      </c>
      <c r="AD486" s="420">
        <v>0.34666666666666668</v>
      </c>
      <c r="AE486" s="417">
        <f t="shared" si="276"/>
        <v>26.251666666666676</v>
      </c>
      <c r="AF486" s="710">
        <f t="shared" si="263"/>
        <v>25.304878048780498</v>
      </c>
      <c r="AG486" s="710">
        <f t="shared" si="264"/>
        <v>3.7974683544303778</v>
      </c>
      <c r="AH486" s="710">
        <f t="shared" si="265"/>
        <v>5.3333333333333455</v>
      </c>
      <c r="AI486" s="710">
        <f t="shared" si="266"/>
        <v>4.1666666666666741</v>
      </c>
      <c r="AJ486" s="710">
        <f t="shared" si="267"/>
        <v>5.1094890510948732</v>
      </c>
      <c r="AK486" s="710">
        <f t="shared" si="268"/>
        <v>4.5801526717557328</v>
      </c>
      <c r="AL486" s="710">
        <f t="shared" si="269"/>
        <v>3.9682539682539764</v>
      </c>
      <c r="AM486" s="710">
        <f t="shared" si="270"/>
        <v>1.6129032258064502</v>
      </c>
      <c r="AN486" s="710">
        <f t="shared" si="271"/>
        <v>0</v>
      </c>
      <c r="AO486" s="710">
        <f t="shared" si="273"/>
        <v>0</v>
      </c>
      <c r="AP486" s="710">
        <f t="shared" si="272"/>
        <v>34.782608695652172</v>
      </c>
      <c r="AQ486" s="710">
        <f t="shared" si="277"/>
        <v>6.976744186046524</v>
      </c>
      <c r="AR486" s="710">
        <f t="shared" si="278"/>
        <v>7.4999999999999956</v>
      </c>
      <c r="AS486" s="710">
        <f t="shared" si="279"/>
        <v>1.2658227848101333</v>
      </c>
      <c r="AT486" s="710">
        <f t="shared" si="281"/>
        <v>3.9473684210526327</v>
      </c>
      <c r="AU486" s="710">
        <f t="shared" si="282"/>
        <v>0</v>
      </c>
      <c r="AV486" s="710">
        <f t="shared" si="283"/>
        <v>0</v>
      </c>
      <c r="AW486" s="710">
        <f t="shared" si="284"/>
        <v>0</v>
      </c>
      <c r="AX486" s="710">
        <f t="shared" si="285"/>
        <v>0</v>
      </c>
      <c r="AY486" s="710">
        <f t="shared" si="286"/>
        <v>4.1095890410958846</v>
      </c>
      <c r="AZ486" s="710">
        <f t="shared" si="287"/>
        <v>12.307692307692308</v>
      </c>
      <c r="BA486" s="710">
        <f t="shared" si="288"/>
        <v>10.795454545454541</v>
      </c>
      <c r="BB486" s="710">
        <f t="shared" si="289"/>
        <v>22.222222222222211</v>
      </c>
      <c r="BC486" s="710">
        <f t="shared" si="290"/>
        <v>16.129032258064523</v>
      </c>
      <c r="BD486" s="710">
        <f t="shared" si="274"/>
        <v>19.23076923076923</v>
      </c>
      <c r="BE486" s="710">
        <f t="shared" si="280"/>
        <v>7.7256179605192825</v>
      </c>
      <c r="BF486" s="175">
        <f t="shared" si="275"/>
        <v>9.1617662416435355</v>
      </c>
    </row>
    <row r="487" spans="1:58" x14ac:dyDescent="0.25">
      <c r="A487" s="8" t="s">
        <v>314</v>
      </c>
      <c r="B487" s="8" t="s">
        <v>315</v>
      </c>
      <c r="C487" s="372">
        <v>3.9601999999999999</v>
      </c>
      <c r="D487" s="372">
        <v>3.7353999999999998</v>
      </c>
      <c r="E487" s="372">
        <v>3.6097000000000001</v>
      </c>
      <c r="F487" s="372">
        <v>3.4001000000000001</v>
      </c>
      <c r="G487" s="372">
        <v>3.1179999999999999</v>
      </c>
      <c r="H487" s="372">
        <v>2.9548999999999999</v>
      </c>
      <c r="I487" s="420">
        <v>2.8412000000000002</v>
      </c>
      <c r="J487" s="420">
        <v>2.7382999999999997</v>
      </c>
      <c r="K487" s="372">
        <v>2.6713999999999998</v>
      </c>
      <c r="L487" s="372">
        <v>2.6322999999999999</v>
      </c>
      <c r="M487" s="372">
        <v>2.5322999999999998</v>
      </c>
      <c r="N487" s="372">
        <v>2.3665000000000003</v>
      </c>
      <c r="O487" s="649"/>
      <c r="P487" s="372">
        <v>2.2110000000000003</v>
      </c>
      <c r="Q487" s="372">
        <v>2.0568</v>
      </c>
      <c r="R487" s="649"/>
      <c r="S487" s="420">
        <v>1.8854</v>
      </c>
      <c r="T487" s="420">
        <v>1.72</v>
      </c>
      <c r="U487" s="420">
        <v>1.55</v>
      </c>
      <c r="V487" s="420">
        <v>1.36</v>
      </c>
      <c r="W487" s="420">
        <v>1.21</v>
      </c>
      <c r="X487" s="420">
        <v>1.0900000000000001</v>
      </c>
      <c r="Y487" s="420">
        <v>0.97750000000000004</v>
      </c>
      <c r="Z487" s="420">
        <v>0.86499999999999999</v>
      </c>
      <c r="AA487" s="420">
        <v>0.79</v>
      </c>
      <c r="AB487" s="420">
        <v>0.73</v>
      </c>
      <c r="AC487" s="420">
        <v>0.67</v>
      </c>
      <c r="AD487" s="420">
        <v>0.625</v>
      </c>
      <c r="AE487" s="417">
        <f t="shared" si="276"/>
        <v>54.300999999999995</v>
      </c>
      <c r="AF487" s="710">
        <f t="shared" si="263"/>
        <v>6.0180971248059212</v>
      </c>
      <c r="AG487" s="710">
        <f t="shared" si="264"/>
        <v>3.4822838463030026</v>
      </c>
      <c r="AH487" s="710">
        <f t="shared" si="265"/>
        <v>6.1645245728066733</v>
      </c>
      <c r="AI487" s="710">
        <f t="shared" si="266"/>
        <v>9.0474663245670328</v>
      </c>
      <c r="AJ487" s="710">
        <f t="shared" si="267"/>
        <v>5.5196453348675067</v>
      </c>
      <c r="AK487" s="710">
        <f t="shared" si="268"/>
        <v>4.0018302125862215</v>
      </c>
      <c r="AL487" s="710">
        <f t="shared" si="269"/>
        <v>3.7578059379907325</v>
      </c>
      <c r="AM487" s="710">
        <f t="shared" si="270"/>
        <v>2.5043048588754946</v>
      </c>
      <c r="AN487" s="710">
        <f t="shared" si="271"/>
        <v>1.4853930023173589</v>
      </c>
      <c r="AO487" s="710">
        <f t="shared" si="273"/>
        <v>3.9489791888796866</v>
      </c>
      <c r="AP487" s="710">
        <f t="shared" si="272"/>
        <v>7.0061271920557555</v>
      </c>
      <c r="AQ487" s="710">
        <f t="shared" si="277"/>
        <v>7.0330167345092676</v>
      </c>
      <c r="AR487" s="710">
        <f t="shared" si="278"/>
        <v>7.4970828471412121</v>
      </c>
      <c r="AS487" s="710">
        <f t="shared" si="279"/>
        <v>9.0909090909090828</v>
      </c>
      <c r="AT487" s="710">
        <f t="shared" si="281"/>
        <v>9.6162790697674296</v>
      </c>
      <c r="AU487" s="710">
        <f t="shared" si="282"/>
        <v>10.967741935483865</v>
      </c>
      <c r="AV487" s="710">
        <f t="shared" si="283"/>
        <v>13.970588235294112</v>
      </c>
      <c r="AW487" s="710">
        <f t="shared" si="284"/>
        <v>12.396694214876035</v>
      </c>
      <c r="AX487" s="710">
        <f t="shared" si="285"/>
        <v>11.009174311926584</v>
      </c>
      <c r="AY487" s="710">
        <f t="shared" si="286"/>
        <v>11.508951406649626</v>
      </c>
      <c r="AZ487" s="710">
        <f t="shared" si="287"/>
        <v>13.005780346820806</v>
      </c>
      <c r="BA487" s="710">
        <f t="shared" si="288"/>
        <v>9.4936708860759325</v>
      </c>
      <c r="BB487" s="710">
        <f t="shared" si="289"/>
        <v>8.2191780821917924</v>
      </c>
      <c r="BC487" s="710">
        <f t="shared" si="290"/>
        <v>8.9552238805969964</v>
      </c>
      <c r="BD487" s="710">
        <f t="shared" si="274"/>
        <v>7.2000000000000064</v>
      </c>
      <c r="BE487" s="710">
        <f t="shared" si="280"/>
        <v>7.7160299455319263</v>
      </c>
      <c r="BF487" s="175">
        <f t="shared" si="275"/>
        <v>3.3911462119043256</v>
      </c>
    </row>
    <row r="488" spans="1:58" x14ac:dyDescent="0.25">
      <c r="A488" s="8" t="s">
        <v>303</v>
      </c>
      <c r="B488" s="8" t="s">
        <v>304</v>
      </c>
      <c r="C488" s="372">
        <v>6.37</v>
      </c>
      <c r="D488" s="372">
        <v>5.77</v>
      </c>
      <c r="E488" s="372">
        <v>5.0199999999999996</v>
      </c>
      <c r="F488" s="372">
        <v>3.97</v>
      </c>
      <c r="G488" s="372">
        <v>3.52</v>
      </c>
      <c r="H488" s="372">
        <v>3.4</v>
      </c>
      <c r="I488" s="420">
        <v>2.94</v>
      </c>
      <c r="J488" s="420">
        <v>2.64</v>
      </c>
      <c r="K488" s="374">
        <v>2.52</v>
      </c>
      <c r="L488" s="374">
        <v>2.52</v>
      </c>
      <c r="M488" s="372">
        <v>2.0699999999999998</v>
      </c>
      <c r="N488" s="372">
        <v>1.78</v>
      </c>
      <c r="O488" s="649"/>
      <c r="P488" s="372">
        <v>1.62</v>
      </c>
      <c r="Q488" s="372">
        <v>1.43</v>
      </c>
      <c r="R488" s="649"/>
      <c r="S488" s="420">
        <v>1.07</v>
      </c>
      <c r="T488" s="416">
        <v>1</v>
      </c>
      <c r="U488" s="420">
        <v>0.92</v>
      </c>
      <c r="V488" s="420">
        <v>0.76332999999999995</v>
      </c>
      <c r="W488" s="420">
        <v>0.65332999999999997</v>
      </c>
      <c r="X488" s="420">
        <v>0.57333000000000001</v>
      </c>
      <c r="Y488" s="416">
        <v>0.50666</v>
      </c>
      <c r="Z488" s="420">
        <v>0.50666</v>
      </c>
      <c r="AA488" s="416">
        <v>0.48</v>
      </c>
      <c r="AB488" s="420">
        <v>0.48</v>
      </c>
      <c r="AC488" s="416">
        <v>0.45333000000000001</v>
      </c>
      <c r="AD488" s="420">
        <v>0.45333000000000001</v>
      </c>
      <c r="AE488" s="417">
        <f t="shared" si="276"/>
        <v>53.42996999999999</v>
      </c>
      <c r="AF488" s="710">
        <f t="shared" si="263"/>
        <v>10.398613518197575</v>
      </c>
      <c r="AG488" s="710">
        <f t="shared" si="264"/>
        <v>14.940239043824711</v>
      </c>
      <c r="AH488" s="710">
        <f t="shared" si="265"/>
        <v>26.448362720403008</v>
      </c>
      <c r="AI488" s="710">
        <f t="shared" si="266"/>
        <v>12.784090909090917</v>
      </c>
      <c r="AJ488" s="710">
        <f t="shared" si="267"/>
        <v>3.529411764705892</v>
      </c>
      <c r="AK488" s="710">
        <f t="shared" si="268"/>
        <v>15.646258503401356</v>
      </c>
      <c r="AL488" s="710">
        <f t="shared" si="269"/>
        <v>11.363636363636353</v>
      </c>
      <c r="AM488" s="710">
        <f t="shared" si="270"/>
        <v>4.7619047619047672</v>
      </c>
      <c r="AN488" s="710">
        <f t="shared" si="271"/>
        <v>0</v>
      </c>
      <c r="AO488" s="710">
        <f t="shared" si="273"/>
        <v>21.739130434782616</v>
      </c>
      <c r="AP488" s="710">
        <f t="shared" si="272"/>
        <v>16.292134831460658</v>
      </c>
      <c r="AQ488" s="710">
        <f t="shared" si="277"/>
        <v>9.8765432098765427</v>
      </c>
      <c r="AR488" s="710">
        <f t="shared" si="278"/>
        <v>13.286713286713292</v>
      </c>
      <c r="AS488" s="710">
        <f t="shared" si="279"/>
        <v>33.644859813084096</v>
      </c>
      <c r="AT488" s="710">
        <f t="shared" si="281"/>
        <v>7.0000000000000062</v>
      </c>
      <c r="AU488" s="710">
        <f t="shared" si="282"/>
        <v>8.6956521739130377</v>
      </c>
      <c r="AV488" s="710">
        <f t="shared" si="283"/>
        <v>20.524543775300351</v>
      </c>
      <c r="AW488" s="710">
        <f t="shared" si="284"/>
        <v>16.83682059602345</v>
      </c>
      <c r="AX488" s="710">
        <f t="shared" si="285"/>
        <v>13.953569497497064</v>
      </c>
      <c r="AY488" s="710">
        <f t="shared" si="286"/>
        <v>13.158725772707536</v>
      </c>
      <c r="AZ488" s="710">
        <f t="shared" si="287"/>
        <v>0</v>
      </c>
      <c r="BA488" s="710">
        <f t="shared" si="288"/>
        <v>5.55416666666666</v>
      </c>
      <c r="BB488" s="710">
        <f t="shared" si="289"/>
        <v>0</v>
      </c>
      <c r="BC488" s="710">
        <f t="shared" si="290"/>
        <v>5.8831314936139245</v>
      </c>
      <c r="BD488" s="710">
        <f t="shared" si="274"/>
        <v>0</v>
      </c>
      <c r="BE488" s="710">
        <f t="shared" si="280"/>
        <v>11.452740365472152</v>
      </c>
      <c r="BF488" s="175">
        <f t="shared" si="275"/>
        <v>8.4925855128252685</v>
      </c>
    </row>
    <row r="489" spans="1:58" x14ac:dyDescent="0.25">
      <c r="A489" s="95" t="s">
        <v>4739</v>
      </c>
      <c r="B489" s="8" t="s">
        <v>4740</v>
      </c>
      <c r="C489" s="372">
        <v>0.8</v>
      </c>
      <c r="D489" s="372">
        <v>0.64</v>
      </c>
      <c r="E489" s="372">
        <v>0.6</v>
      </c>
      <c r="F489" s="372">
        <v>0.56000000000000005</v>
      </c>
      <c r="G489" s="372">
        <v>0.48</v>
      </c>
      <c r="H489" s="372">
        <v>0.44</v>
      </c>
      <c r="I489" s="381">
        <v>0.36</v>
      </c>
      <c r="J489" s="381">
        <v>0.36</v>
      </c>
      <c r="K489" s="372">
        <v>0.36</v>
      </c>
      <c r="L489" s="372">
        <v>0.32</v>
      </c>
      <c r="M489" s="372">
        <v>0.2</v>
      </c>
      <c r="N489" s="372">
        <v>0.1</v>
      </c>
      <c r="P489" s="393">
        <v>0</v>
      </c>
      <c r="Q489" s="393">
        <v>0</v>
      </c>
      <c r="R489" s="751"/>
      <c r="S489" s="393">
        <v>0</v>
      </c>
      <c r="T489" s="393">
        <v>0.04</v>
      </c>
      <c r="U489" s="381">
        <v>0.16</v>
      </c>
      <c r="V489" s="381">
        <v>0.16</v>
      </c>
      <c r="W489" s="420">
        <v>0.16</v>
      </c>
      <c r="X489" s="420">
        <v>0.11499999999999999</v>
      </c>
      <c r="Y489" s="420">
        <v>0.1</v>
      </c>
      <c r="Z489" s="381">
        <v>0.04</v>
      </c>
      <c r="AA489" s="381">
        <v>0.04</v>
      </c>
      <c r="AB489" s="381">
        <v>0.04</v>
      </c>
      <c r="AC489" s="381">
        <v>0.04</v>
      </c>
      <c r="AD489" s="381">
        <v>0.04</v>
      </c>
      <c r="AE489" s="417">
        <f t="shared" si="276"/>
        <v>6.1550000000000011</v>
      </c>
      <c r="AF489" s="710">
        <f t="shared" si="263"/>
        <v>25</v>
      </c>
      <c r="AG489" s="710">
        <f t="shared" si="264"/>
        <v>6.6666666666666652</v>
      </c>
      <c r="AH489" s="710">
        <f t="shared" si="265"/>
        <v>7.1428571428571397</v>
      </c>
      <c r="AI489" s="710">
        <f t="shared" si="266"/>
        <v>16.666666666666675</v>
      </c>
      <c r="AJ489" s="710">
        <f t="shared" si="267"/>
        <v>9.0909090909090828</v>
      </c>
      <c r="AK489" s="710">
        <f t="shared" si="268"/>
        <v>22.222222222222232</v>
      </c>
      <c r="AL489" s="710">
        <f t="shared" si="269"/>
        <v>0</v>
      </c>
      <c r="AM489" s="710">
        <f t="shared" si="270"/>
        <v>0</v>
      </c>
      <c r="AN489" s="710">
        <f t="shared" si="271"/>
        <v>12.5</v>
      </c>
      <c r="AO489" s="710">
        <f t="shared" si="273"/>
        <v>59.999999999999986</v>
      </c>
      <c r="AP489" s="710">
        <f t="shared" si="272"/>
        <v>100</v>
      </c>
      <c r="AQ489" s="710" t="str">
        <f t="shared" si="277"/>
        <v>n/a</v>
      </c>
      <c r="AR489" s="710" t="str">
        <f t="shared" si="278"/>
        <v>n/a</v>
      </c>
      <c r="AS489" s="710" t="str">
        <f t="shared" si="279"/>
        <v>n/a</v>
      </c>
      <c r="AT489" s="710">
        <f t="shared" si="281"/>
        <v>-100</v>
      </c>
      <c r="AU489" s="710">
        <f t="shared" si="282"/>
        <v>-75</v>
      </c>
      <c r="AV489" s="710">
        <f t="shared" si="283"/>
        <v>0</v>
      </c>
      <c r="AW489" s="710">
        <f t="shared" si="284"/>
        <v>0</v>
      </c>
      <c r="AX489" s="710">
        <f t="shared" si="285"/>
        <v>39.130434782608717</v>
      </c>
      <c r="AY489" s="710">
        <f t="shared" si="286"/>
        <v>14.999999999999991</v>
      </c>
      <c r="AZ489" s="710">
        <f t="shared" si="287"/>
        <v>150</v>
      </c>
      <c r="BA489" s="710">
        <f t="shared" si="288"/>
        <v>0</v>
      </c>
      <c r="BB489" s="710">
        <f t="shared" si="289"/>
        <v>0</v>
      </c>
      <c r="BC489" s="710">
        <f t="shared" si="290"/>
        <v>0</v>
      </c>
      <c r="BD489" s="710">
        <f t="shared" si="274"/>
        <v>0</v>
      </c>
      <c r="BE489" s="710">
        <f t="shared" si="280"/>
        <v>13.109988935087751</v>
      </c>
      <c r="BF489" s="175">
        <f t="shared" si="275"/>
        <v>49.488322589868069</v>
      </c>
    </row>
    <row r="490" spans="1:58" x14ac:dyDescent="0.25">
      <c r="A490" s="8" t="s">
        <v>696</v>
      </c>
      <c r="B490" s="8" t="s">
        <v>697</v>
      </c>
      <c r="C490" s="372">
        <v>2.64</v>
      </c>
      <c r="D490" s="372">
        <v>2.6</v>
      </c>
      <c r="E490" s="372">
        <v>2.56</v>
      </c>
      <c r="F490" s="372">
        <v>2.52</v>
      </c>
      <c r="G490" s="372">
        <v>2.48</v>
      </c>
      <c r="H490" s="372">
        <v>2.44</v>
      </c>
      <c r="I490" s="420">
        <v>2.4</v>
      </c>
      <c r="J490" s="420">
        <v>2.3199999999999998</v>
      </c>
      <c r="K490" s="372">
        <v>2.2000000000000002</v>
      </c>
      <c r="L490" s="372">
        <v>2.12</v>
      </c>
      <c r="M490" s="372">
        <v>1.92</v>
      </c>
      <c r="N490" s="372">
        <v>1.68</v>
      </c>
      <c r="O490" s="649"/>
      <c r="P490" s="372">
        <v>1.48</v>
      </c>
      <c r="Q490" s="372">
        <v>0.9</v>
      </c>
      <c r="R490" s="649"/>
      <c r="S490" s="420">
        <v>0.8</v>
      </c>
      <c r="T490" s="420">
        <v>0.78</v>
      </c>
      <c r="U490" s="420">
        <v>0.76</v>
      </c>
      <c r="V490" s="420">
        <v>0.68</v>
      </c>
      <c r="W490" s="420">
        <v>0.62</v>
      </c>
      <c r="X490" s="420">
        <v>0.56000000000000005</v>
      </c>
      <c r="Y490" s="420">
        <v>0.46</v>
      </c>
      <c r="Z490" s="420">
        <v>0.31</v>
      </c>
      <c r="AA490" s="420">
        <v>0.28000000000000003</v>
      </c>
      <c r="AB490" s="420">
        <v>0.25</v>
      </c>
      <c r="AC490" s="420">
        <v>0.22</v>
      </c>
      <c r="AD490" s="420">
        <v>0.2</v>
      </c>
      <c r="AE490" s="417">
        <f t="shared" si="276"/>
        <v>36.180000000000007</v>
      </c>
      <c r="AF490" s="710">
        <f t="shared" si="263"/>
        <v>1.538461538461533</v>
      </c>
      <c r="AG490" s="710">
        <f t="shared" si="264"/>
        <v>1.5625</v>
      </c>
      <c r="AH490" s="710">
        <f t="shared" si="265"/>
        <v>1.5873015873015817</v>
      </c>
      <c r="AI490" s="710">
        <f t="shared" si="266"/>
        <v>1.6129032258064502</v>
      </c>
      <c r="AJ490" s="710">
        <f t="shared" si="267"/>
        <v>1.6393442622950838</v>
      </c>
      <c r="AK490" s="710">
        <f t="shared" si="268"/>
        <v>1.6666666666666607</v>
      </c>
      <c r="AL490" s="710">
        <f t="shared" si="269"/>
        <v>3.4482758620689724</v>
      </c>
      <c r="AM490" s="710">
        <f t="shared" si="270"/>
        <v>5.4545454545454453</v>
      </c>
      <c r="AN490" s="710">
        <f t="shared" si="271"/>
        <v>3.7735849056603765</v>
      </c>
      <c r="AO490" s="710">
        <f t="shared" si="273"/>
        <v>10.416666666666675</v>
      </c>
      <c r="AP490" s="710">
        <f t="shared" si="272"/>
        <v>14.285714285714279</v>
      </c>
      <c r="AQ490" s="710">
        <f t="shared" si="277"/>
        <v>13.513513513513509</v>
      </c>
      <c r="AR490" s="710">
        <f t="shared" si="278"/>
        <v>64.444444444444443</v>
      </c>
      <c r="AS490" s="710">
        <f t="shared" si="279"/>
        <v>12.5</v>
      </c>
      <c r="AT490" s="710">
        <f t="shared" si="281"/>
        <v>2.5641025641025772</v>
      </c>
      <c r="AU490" s="710">
        <f t="shared" si="282"/>
        <v>2.6315789473684292</v>
      </c>
      <c r="AV490" s="710">
        <f t="shared" si="283"/>
        <v>11.764705882352944</v>
      </c>
      <c r="AW490" s="710">
        <f t="shared" si="284"/>
        <v>9.6774193548387224</v>
      </c>
      <c r="AX490" s="710">
        <f t="shared" si="285"/>
        <v>10.714285714285698</v>
      </c>
      <c r="AY490" s="710">
        <f t="shared" si="286"/>
        <v>21.739130434782616</v>
      </c>
      <c r="AZ490" s="710">
        <f t="shared" si="287"/>
        <v>48.387096774193552</v>
      </c>
      <c r="BA490" s="710">
        <f t="shared" si="288"/>
        <v>10.714285714285698</v>
      </c>
      <c r="BB490" s="710">
        <f t="shared" si="289"/>
        <v>12.000000000000011</v>
      </c>
      <c r="BC490" s="710">
        <f t="shared" si="290"/>
        <v>13.636363636363647</v>
      </c>
      <c r="BD490" s="710">
        <f t="shared" si="274"/>
        <v>9.9999999999999858</v>
      </c>
      <c r="BE490" s="710">
        <f t="shared" si="280"/>
        <v>11.650915657428756</v>
      </c>
      <c r="BF490" s="175">
        <f t="shared" si="275"/>
        <v>14.721335148092793</v>
      </c>
    </row>
    <row r="491" spans="1:58" x14ac:dyDescent="0.25">
      <c r="A491" s="577" t="s">
        <v>4923</v>
      </c>
      <c r="B491" s="8" t="s">
        <v>4920</v>
      </c>
      <c r="C491" s="372">
        <v>1.1100000000000001</v>
      </c>
      <c r="D491" s="372">
        <v>1.1000000000000001</v>
      </c>
      <c r="E491" s="372">
        <v>1.0900000000000001</v>
      </c>
      <c r="F491" s="372">
        <v>1.0150000000000001</v>
      </c>
      <c r="G491" s="372">
        <v>0.82000000000000006</v>
      </c>
      <c r="H491" s="372">
        <v>5.8000000000000003E-2</v>
      </c>
      <c r="I491" s="381">
        <v>0</v>
      </c>
      <c r="J491" s="381">
        <v>0</v>
      </c>
      <c r="K491" s="393">
        <v>0</v>
      </c>
      <c r="L491" s="393">
        <v>0</v>
      </c>
      <c r="M491" s="393">
        <v>0</v>
      </c>
      <c r="N491" s="393">
        <v>0</v>
      </c>
      <c r="O491" s="751"/>
      <c r="P491" s="393">
        <v>0</v>
      </c>
      <c r="Q491" s="393">
        <v>0</v>
      </c>
      <c r="R491" s="751"/>
      <c r="S491" s="393">
        <v>0</v>
      </c>
      <c r="T491" s="393">
        <v>0</v>
      </c>
      <c r="U491" s="381">
        <v>0</v>
      </c>
      <c r="V491" s="381">
        <v>0</v>
      </c>
      <c r="W491" s="381">
        <v>0</v>
      </c>
      <c r="X491" s="381">
        <v>0</v>
      </c>
      <c r="Y491" s="381">
        <v>0</v>
      </c>
      <c r="Z491" s="381">
        <v>0</v>
      </c>
      <c r="AA491" s="381">
        <v>0</v>
      </c>
      <c r="AB491" s="381">
        <v>0</v>
      </c>
      <c r="AC491" s="381">
        <v>0</v>
      </c>
      <c r="AD491" s="381">
        <v>0</v>
      </c>
      <c r="AE491" s="417">
        <f t="shared" si="276"/>
        <v>5.1929999999999996</v>
      </c>
      <c r="AF491" s="710">
        <f t="shared" si="263"/>
        <v>0.90909090909090384</v>
      </c>
      <c r="AG491" s="710">
        <f t="shared" si="264"/>
        <v>0.91743119266054496</v>
      </c>
      <c r="AH491" s="710">
        <f t="shared" si="265"/>
        <v>7.3891625615763568</v>
      </c>
      <c r="AI491" s="710">
        <f t="shared" si="266"/>
        <v>23.780487804878049</v>
      </c>
      <c r="AJ491" s="710">
        <f t="shared" si="267"/>
        <v>1313.793103448276</v>
      </c>
      <c r="AK491" s="710" t="str">
        <f t="shared" si="268"/>
        <v>n/a</v>
      </c>
      <c r="AL491" s="710" t="str">
        <f t="shared" si="269"/>
        <v>n/a</v>
      </c>
      <c r="AM491" s="710" t="str">
        <f t="shared" si="270"/>
        <v>n/a</v>
      </c>
      <c r="AN491" s="710" t="str">
        <f t="shared" si="271"/>
        <v>n/a</v>
      </c>
      <c r="AO491" s="710" t="str">
        <f t="shared" si="273"/>
        <v>n/a</v>
      </c>
      <c r="AP491" s="710" t="str">
        <f t="shared" si="272"/>
        <v>n/a</v>
      </c>
      <c r="AQ491" s="710" t="str">
        <f t="shared" si="277"/>
        <v>n/a</v>
      </c>
      <c r="AR491" s="710" t="str">
        <f t="shared" si="278"/>
        <v>n/a</v>
      </c>
      <c r="AS491" s="710" t="str">
        <f t="shared" si="279"/>
        <v>n/a</v>
      </c>
      <c r="AT491" s="710" t="str">
        <f t="shared" si="281"/>
        <v>n/a</v>
      </c>
      <c r="AU491" s="710" t="str">
        <f t="shared" si="282"/>
        <v>n/a</v>
      </c>
      <c r="AV491" s="710" t="str">
        <f t="shared" si="283"/>
        <v>n/a</v>
      </c>
      <c r="AW491" s="710" t="str">
        <f t="shared" si="284"/>
        <v>n/a</v>
      </c>
      <c r="AX491" s="710" t="str">
        <f t="shared" si="285"/>
        <v>n/a</v>
      </c>
      <c r="AY491" s="710" t="str">
        <f t="shared" si="286"/>
        <v>n/a</v>
      </c>
      <c r="AZ491" s="710" t="str">
        <f t="shared" si="287"/>
        <v>n/a</v>
      </c>
      <c r="BA491" s="710" t="str">
        <f t="shared" si="288"/>
        <v>n/a</v>
      </c>
      <c r="BB491" s="710" t="str">
        <f t="shared" si="289"/>
        <v>n/a</v>
      </c>
      <c r="BC491" s="710" t="str">
        <f t="shared" si="290"/>
        <v>n/a</v>
      </c>
      <c r="BD491" s="710" t="str">
        <f t="shared" si="274"/>
        <v>n/a</v>
      </c>
      <c r="BE491" s="710">
        <f t="shared" si="280"/>
        <v>269.35785518329641</v>
      </c>
      <c r="BF491" s="175">
        <f t="shared" si="275"/>
        <v>583.93189401106486</v>
      </c>
    </row>
    <row r="492" spans="1:58" x14ac:dyDescent="0.25">
      <c r="A492" s="577" t="s">
        <v>4960</v>
      </c>
      <c r="B492" s="8" t="s">
        <v>4957</v>
      </c>
      <c r="C492" s="372">
        <v>1.08</v>
      </c>
      <c r="D492" s="372">
        <v>1</v>
      </c>
      <c r="E492" s="372">
        <v>0.64</v>
      </c>
      <c r="F492" s="372">
        <v>0.56000000000000005</v>
      </c>
      <c r="G492" s="393">
        <v>0.36</v>
      </c>
      <c r="H492" s="372">
        <v>0.46</v>
      </c>
      <c r="I492" s="420">
        <v>0.36</v>
      </c>
      <c r="J492" s="420">
        <v>0.28000000000000003</v>
      </c>
      <c r="K492" s="372">
        <v>0.1</v>
      </c>
      <c r="L492" s="393">
        <v>0</v>
      </c>
      <c r="M492" s="393">
        <v>0</v>
      </c>
      <c r="N492" s="393">
        <v>0</v>
      </c>
      <c r="O492" s="751"/>
      <c r="P492" s="393">
        <v>0</v>
      </c>
      <c r="Q492" s="393">
        <v>0</v>
      </c>
      <c r="R492" s="751"/>
      <c r="S492" s="393">
        <v>0</v>
      </c>
      <c r="T492" s="393">
        <v>0</v>
      </c>
      <c r="U492" s="416">
        <v>0.24</v>
      </c>
      <c r="V492" s="420">
        <v>0.3</v>
      </c>
      <c r="W492" s="420">
        <v>0.26</v>
      </c>
      <c r="X492" s="420">
        <v>0.2166666666666667</v>
      </c>
      <c r="Y492" s="420">
        <v>0.18666666666666668</v>
      </c>
      <c r="Z492" s="416">
        <v>0.16</v>
      </c>
      <c r="AA492" s="420">
        <v>0.16888888888888892</v>
      </c>
      <c r="AB492" s="381">
        <v>0.1333333333333333</v>
      </c>
      <c r="AC492" s="420">
        <v>0.1333333333333333</v>
      </c>
      <c r="AD492" s="381">
        <v>0.1185185185185185</v>
      </c>
      <c r="AE492" s="417">
        <f t="shared" si="276"/>
        <v>6.757407407407408</v>
      </c>
      <c r="AF492" s="710">
        <f t="shared" si="263"/>
        <v>8.0000000000000071</v>
      </c>
      <c r="AG492" s="710">
        <f t="shared" si="264"/>
        <v>56.25</v>
      </c>
      <c r="AH492" s="710">
        <f t="shared" si="265"/>
        <v>14.285714285714279</v>
      </c>
      <c r="AI492" s="710">
        <f t="shared" si="266"/>
        <v>55.555555555555578</v>
      </c>
      <c r="AJ492" s="710">
        <f t="shared" si="267"/>
        <v>-21.739130434782616</v>
      </c>
      <c r="AK492" s="710">
        <f t="shared" si="268"/>
        <v>27.777777777777789</v>
      </c>
      <c r="AL492" s="710">
        <f t="shared" si="269"/>
        <v>28.571428571428559</v>
      </c>
      <c r="AM492" s="710">
        <f t="shared" si="270"/>
        <v>180.00000000000003</v>
      </c>
      <c r="AN492" s="710" t="str">
        <f t="shared" si="271"/>
        <v>n/a</v>
      </c>
      <c r="AO492" s="710" t="str">
        <f t="shared" si="273"/>
        <v>n/a</v>
      </c>
      <c r="AP492" s="710" t="str">
        <f t="shared" si="272"/>
        <v>n/a</v>
      </c>
      <c r="AQ492" s="710" t="str">
        <f t="shared" si="277"/>
        <v>n/a</v>
      </c>
      <c r="AR492" s="710" t="str">
        <f t="shared" si="278"/>
        <v>n/a</v>
      </c>
      <c r="AS492" s="710" t="str">
        <f t="shared" si="279"/>
        <v>n/a</v>
      </c>
      <c r="AT492" s="710" t="str">
        <f t="shared" si="281"/>
        <v>n/a</v>
      </c>
      <c r="AU492" s="710">
        <f t="shared" si="282"/>
        <v>-100</v>
      </c>
      <c r="AV492" s="710">
        <f t="shared" si="283"/>
        <v>-19.999999999999996</v>
      </c>
      <c r="AW492" s="710">
        <f t="shared" si="284"/>
        <v>15.384615384615374</v>
      </c>
      <c r="AX492" s="710">
        <f t="shared" si="285"/>
        <v>19.999999999999996</v>
      </c>
      <c r="AY492" s="710">
        <f t="shared" si="286"/>
        <v>16.07142857142858</v>
      </c>
      <c r="AZ492" s="710">
        <f t="shared" si="287"/>
        <v>16.666666666666675</v>
      </c>
      <c r="BA492" s="710">
        <f t="shared" si="288"/>
        <v>-5.2631578947368585</v>
      </c>
      <c r="BB492" s="710">
        <f t="shared" si="289"/>
        <v>26.666666666666728</v>
      </c>
      <c r="BC492" s="710">
        <f t="shared" si="290"/>
        <v>0</v>
      </c>
      <c r="BD492" s="710">
        <f t="shared" si="274"/>
        <v>12.5</v>
      </c>
      <c r="BE492" s="710">
        <f t="shared" si="280"/>
        <v>18.373753619463006</v>
      </c>
      <c r="BF492" s="175">
        <f t="shared" si="275"/>
        <v>52.787139296155665</v>
      </c>
    </row>
    <row r="493" spans="1:58" x14ac:dyDescent="0.25">
      <c r="A493" s="8" t="s">
        <v>3317</v>
      </c>
      <c r="B493" s="8" t="s">
        <v>3318</v>
      </c>
      <c r="C493" s="372">
        <v>3.84</v>
      </c>
      <c r="D493" s="372">
        <v>3.48</v>
      </c>
      <c r="E493" s="372">
        <v>3.16</v>
      </c>
      <c r="F493" s="372">
        <v>2.52</v>
      </c>
      <c r="G493" s="372">
        <v>2.3199999999999998</v>
      </c>
      <c r="H493" s="372">
        <v>2.12</v>
      </c>
      <c r="I493" s="420">
        <v>1.92</v>
      </c>
      <c r="J493" s="420">
        <v>1.76</v>
      </c>
      <c r="K493" s="372">
        <v>1.68</v>
      </c>
      <c r="L493" s="372">
        <v>1.52</v>
      </c>
      <c r="M493" s="372">
        <v>1.32</v>
      </c>
      <c r="N493" s="393">
        <v>1.1200000000000001</v>
      </c>
      <c r="O493" s="649"/>
      <c r="P493" s="374">
        <v>1.1200000000000001</v>
      </c>
      <c r="Q493" s="374">
        <v>1.1200000000000001</v>
      </c>
      <c r="R493" s="649"/>
      <c r="S493" s="416">
        <v>1.1200000000000001</v>
      </c>
      <c r="T493" s="416">
        <v>1.1200000000000001</v>
      </c>
      <c r="U493" s="416">
        <v>1.56</v>
      </c>
      <c r="V493" s="420">
        <v>2</v>
      </c>
      <c r="W493" s="420">
        <v>1.84</v>
      </c>
      <c r="X493" s="420">
        <v>1.76</v>
      </c>
      <c r="Y493" s="420">
        <v>1.7</v>
      </c>
      <c r="Z493" s="420">
        <v>1.66</v>
      </c>
      <c r="AA493" s="420">
        <v>1.64</v>
      </c>
      <c r="AB493" s="420">
        <v>1.58</v>
      </c>
      <c r="AC493" s="420">
        <v>1.48</v>
      </c>
      <c r="AD493" s="420">
        <v>1.4</v>
      </c>
      <c r="AE493" s="417">
        <f t="shared" si="276"/>
        <v>47.86</v>
      </c>
      <c r="AF493" s="710">
        <f t="shared" si="263"/>
        <v>10.344827586206895</v>
      </c>
      <c r="AG493" s="710">
        <f t="shared" si="264"/>
        <v>10.126582278480999</v>
      </c>
      <c r="AH493" s="710">
        <f t="shared" si="265"/>
        <v>25.396825396825395</v>
      </c>
      <c r="AI493" s="710">
        <f t="shared" si="266"/>
        <v>8.6206896551724199</v>
      </c>
      <c r="AJ493" s="710">
        <f t="shared" si="267"/>
        <v>9.4339622641509422</v>
      </c>
      <c r="AK493" s="710">
        <f t="shared" si="268"/>
        <v>10.416666666666675</v>
      </c>
      <c r="AL493" s="710">
        <f t="shared" si="269"/>
        <v>9.0909090909090828</v>
      </c>
      <c r="AM493" s="710">
        <f t="shared" si="270"/>
        <v>4.7619047619047672</v>
      </c>
      <c r="AN493" s="710">
        <f t="shared" si="271"/>
        <v>10.526315789473673</v>
      </c>
      <c r="AO493" s="710">
        <f t="shared" si="273"/>
        <v>15.151515151515138</v>
      </c>
      <c r="AP493" s="710">
        <f t="shared" si="272"/>
        <v>17.857142857142861</v>
      </c>
      <c r="AQ493" s="710">
        <f t="shared" si="277"/>
        <v>0</v>
      </c>
      <c r="AR493" s="710">
        <f t="shared" si="278"/>
        <v>0</v>
      </c>
      <c r="AS493" s="710">
        <f t="shared" si="279"/>
        <v>0</v>
      </c>
      <c r="AT493" s="710">
        <f t="shared" si="281"/>
        <v>0</v>
      </c>
      <c r="AU493" s="710">
        <f t="shared" si="282"/>
        <v>-28.205128205128204</v>
      </c>
      <c r="AV493" s="710">
        <f t="shared" si="283"/>
        <v>-21.999999999999996</v>
      </c>
      <c r="AW493" s="710">
        <f t="shared" si="284"/>
        <v>8.6956521739130377</v>
      </c>
      <c r="AX493" s="710">
        <f t="shared" si="285"/>
        <v>4.5454545454545414</v>
      </c>
      <c r="AY493" s="710">
        <f t="shared" si="286"/>
        <v>3.529411764705892</v>
      </c>
      <c r="AZ493" s="710">
        <f t="shared" si="287"/>
        <v>2.4096385542168752</v>
      </c>
      <c r="BA493" s="710">
        <f t="shared" si="288"/>
        <v>1.2195121951219523</v>
      </c>
      <c r="BB493" s="710">
        <f t="shared" si="289"/>
        <v>3.7974683544303778</v>
      </c>
      <c r="BC493" s="710">
        <f t="shared" si="290"/>
        <v>6.7567567567567544</v>
      </c>
      <c r="BD493" s="710">
        <f t="shared" si="274"/>
        <v>5.7142857142857162</v>
      </c>
      <c r="BE493" s="710">
        <f t="shared" si="280"/>
        <v>4.7276157340882321</v>
      </c>
      <c r="BF493" s="175">
        <f t="shared" si="275"/>
        <v>10.840660955330973</v>
      </c>
    </row>
    <row r="494" spans="1:58" x14ac:dyDescent="0.25">
      <c r="A494" s="8" t="s">
        <v>694</v>
      </c>
      <c r="B494" s="8" t="s">
        <v>695</v>
      </c>
      <c r="C494" s="372">
        <v>5.25</v>
      </c>
      <c r="D494" s="372">
        <v>5.1100000000000003</v>
      </c>
      <c r="E494" s="372">
        <v>5.0199999999999996</v>
      </c>
      <c r="F494" s="372">
        <v>4.8499999999999996</v>
      </c>
      <c r="G494" s="372">
        <v>4.71</v>
      </c>
      <c r="H494" s="372">
        <v>4.59</v>
      </c>
      <c r="I494" s="420">
        <v>4.42</v>
      </c>
      <c r="J494" s="420">
        <v>4.1900000000000004</v>
      </c>
      <c r="K494" s="372">
        <v>4.0999999999999996</v>
      </c>
      <c r="L494" s="372">
        <v>4.0199999999999996</v>
      </c>
      <c r="M494" s="372">
        <v>3.88</v>
      </c>
      <c r="N494" s="372">
        <v>3.49</v>
      </c>
      <c r="O494" s="649"/>
      <c r="P494" s="372">
        <v>3.16</v>
      </c>
      <c r="Q494" s="372">
        <v>2.69</v>
      </c>
      <c r="R494" s="649"/>
      <c r="S494" s="420">
        <v>2.38</v>
      </c>
      <c r="T494" s="420">
        <v>2.2000000000000002</v>
      </c>
      <c r="U494" s="420">
        <v>1</v>
      </c>
      <c r="V494" s="416">
        <v>0</v>
      </c>
      <c r="W494" s="416">
        <v>0</v>
      </c>
      <c r="X494" s="416">
        <v>0</v>
      </c>
      <c r="Y494" s="416">
        <v>0</v>
      </c>
      <c r="Z494" s="416">
        <v>0</v>
      </c>
      <c r="AA494" s="416">
        <v>0</v>
      </c>
      <c r="AB494" s="416">
        <v>0</v>
      </c>
      <c r="AC494" s="416">
        <v>0</v>
      </c>
      <c r="AD494" s="416">
        <v>0</v>
      </c>
      <c r="AE494" s="417">
        <f t="shared" si="276"/>
        <v>65.059999999999988</v>
      </c>
      <c r="AF494" s="710">
        <f t="shared" si="263"/>
        <v>2.739726027397249</v>
      </c>
      <c r="AG494" s="710">
        <f t="shared" si="264"/>
        <v>1.7928286852589848</v>
      </c>
      <c r="AH494" s="710">
        <f t="shared" si="265"/>
        <v>3.5051546391752675</v>
      </c>
      <c r="AI494" s="710">
        <f t="shared" si="266"/>
        <v>2.9723991507430991</v>
      </c>
      <c r="AJ494" s="710">
        <f t="shared" si="267"/>
        <v>2.6143790849673332</v>
      </c>
      <c r="AK494" s="710">
        <f t="shared" si="268"/>
        <v>3.8461538461538547</v>
      </c>
      <c r="AL494" s="710">
        <f t="shared" si="269"/>
        <v>5.4892601431980825</v>
      </c>
      <c r="AM494" s="710">
        <f t="shared" si="270"/>
        <v>2.1951219512195363</v>
      </c>
      <c r="AN494" s="710">
        <f t="shared" si="271"/>
        <v>1.990049751243772</v>
      </c>
      <c r="AO494" s="710">
        <f t="shared" si="273"/>
        <v>3.6082474226803996</v>
      </c>
      <c r="AP494" s="710">
        <f t="shared" si="272"/>
        <v>11.174785100286533</v>
      </c>
      <c r="AQ494" s="710">
        <f t="shared" si="277"/>
        <v>10.443037974683556</v>
      </c>
      <c r="AR494" s="710">
        <f t="shared" si="278"/>
        <v>17.472118959107807</v>
      </c>
      <c r="AS494" s="710">
        <f t="shared" si="279"/>
        <v>13.025210084033612</v>
      </c>
      <c r="AT494" s="710">
        <f t="shared" si="281"/>
        <v>8.1818181818181799</v>
      </c>
      <c r="AU494" s="710">
        <f t="shared" si="282"/>
        <v>120.00000000000001</v>
      </c>
      <c r="AV494" s="710" t="str">
        <f t="shared" si="283"/>
        <v>n/a</v>
      </c>
      <c r="AW494" s="710" t="str">
        <f t="shared" si="284"/>
        <v>n/a</v>
      </c>
      <c r="AX494" s="710" t="str">
        <f t="shared" si="285"/>
        <v>n/a</v>
      </c>
      <c r="AY494" s="710" t="str">
        <f t="shared" si="286"/>
        <v>n/a</v>
      </c>
      <c r="AZ494" s="710" t="str">
        <f t="shared" si="287"/>
        <v>n/a</v>
      </c>
      <c r="BA494" s="710" t="str">
        <f t="shared" si="288"/>
        <v>n/a</v>
      </c>
      <c r="BB494" s="710" t="str">
        <f t="shared" si="289"/>
        <v>n/a</v>
      </c>
      <c r="BC494" s="710" t="str">
        <f t="shared" si="290"/>
        <v>n/a</v>
      </c>
      <c r="BD494" s="710" t="str">
        <f t="shared" si="274"/>
        <v>n/a</v>
      </c>
      <c r="BE494" s="710">
        <f t="shared" si="280"/>
        <v>13.190643187622957</v>
      </c>
      <c r="BF494" s="175">
        <f t="shared" si="275"/>
        <v>28.864414919507347</v>
      </c>
    </row>
    <row r="495" spans="1:58" x14ac:dyDescent="0.25">
      <c r="A495" s="8" t="s">
        <v>1456</v>
      </c>
      <c r="B495" s="8" t="s">
        <v>1457</v>
      </c>
      <c r="C495" s="372">
        <v>6.3</v>
      </c>
      <c r="D495" s="372">
        <v>6.1</v>
      </c>
      <c r="E495" s="372">
        <v>5.75</v>
      </c>
      <c r="F495" s="372">
        <v>4.8</v>
      </c>
      <c r="G495" s="372">
        <v>4.5999999999999996</v>
      </c>
      <c r="H495" s="372">
        <v>4.2</v>
      </c>
      <c r="I495" s="420">
        <v>3.4</v>
      </c>
      <c r="J495" s="420">
        <v>2.6</v>
      </c>
      <c r="K495" s="372">
        <v>2.12</v>
      </c>
      <c r="L495" s="372">
        <v>2.0099999999999998</v>
      </c>
      <c r="M495" s="372">
        <v>1.88</v>
      </c>
      <c r="N495" s="372">
        <v>1.72</v>
      </c>
      <c r="O495" s="649"/>
      <c r="P495" s="372">
        <v>1.55</v>
      </c>
      <c r="Q495" s="372">
        <v>1.06</v>
      </c>
      <c r="R495" s="649"/>
      <c r="S495" s="416">
        <v>0.4</v>
      </c>
      <c r="T495" s="416">
        <v>0.69</v>
      </c>
      <c r="U495" s="420">
        <v>2.61</v>
      </c>
      <c r="V495" s="420">
        <v>2.44</v>
      </c>
      <c r="W495" s="420">
        <v>2.15</v>
      </c>
      <c r="X495" s="416">
        <v>2</v>
      </c>
      <c r="Y495" s="416">
        <v>2</v>
      </c>
      <c r="Z495" s="420">
        <v>1.94</v>
      </c>
      <c r="AA495" s="416">
        <v>1.92</v>
      </c>
      <c r="AB495" s="416">
        <v>1.92</v>
      </c>
      <c r="AC495" s="420">
        <v>1.83</v>
      </c>
      <c r="AD495" s="420">
        <v>1.68</v>
      </c>
      <c r="AE495" s="417">
        <f t="shared" si="276"/>
        <v>69.669999999999987</v>
      </c>
      <c r="AF495" s="710">
        <f t="shared" ref="AF495:AF558" si="291">IF(ISERROR((C495/D495-1)*100),"n/a",(C495/D495-1)*100)</f>
        <v>3.2786885245901676</v>
      </c>
      <c r="AG495" s="710">
        <f t="shared" ref="AG495:AG558" si="292">IF(ISERROR((D495/E495-1)*100),"n/a",(D495/E495-1)*100)</f>
        <v>6.0869565217391175</v>
      </c>
      <c r="AH495" s="710">
        <f t="shared" ref="AH495:AH558" si="293">IF(ISERROR((E495/F495-1)*100),"n/a",(E495/F495-1)*100)</f>
        <v>19.791666666666675</v>
      </c>
      <c r="AI495" s="710">
        <f t="shared" ref="AI495:AI558" si="294">IF(ISERROR((F495/G495-1)*100),"n/a",(F495/G495-1)*100)</f>
        <v>4.3478260869565188</v>
      </c>
      <c r="AJ495" s="710">
        <f t="shared" ref="AJ495:AJ558" si="295">IF(ISERROR((G495/H495-1)*100),"n/a",(G495/H495-1)*100)</f>
        <v>9.5238095238095113</v>
      </c>
      <c r="AK495" s="710">
        <f t="shared" ref="AK495:AK558" si="296">IF(ISERROR((H495/I495-1)*100),"n/a",(H495/I495-1)*100)</f>
        <v>23.529411764705888</v>
      </c>
      <c r="AL495" s="710">
        <f t="shared" ref="AL495:AL558" si="297">IF(ISERROR((I495/J495-1)*100),"n/a",(I495/J495-1)*100)</f>
        <v>30.76923076923077</v>
      </c>
      <c r="AM495" s="710">
        <f t="shared" ref="AM495:AM558" si="298">IF(ISERROR((J495/K495-1)*100),"n/a",(J495/K495-1)*100)</f>
        <v>22.641509433962259</v>
      </c>
      <c r="AN495" s="710">
        <f t="shared" ref="AN495:AN558" si="299">IF(ISERROR((K495/L495-1)*100),"n/a",(K495/L495-1)*100)</f>
        <v>5.4726368159204064</v>
      </c>
      <c r="AO495" s="710">
        <f t="shared" si="273"/>
        <v>6.9148936170212671</v>
      </c>
      <c r="AP495" s="710">
        <f t="shared" ref="AP495:AP558" si="300">IF(ISERROR((M495/N495-1)*100),"n/a",(M495/N495-1)*100)</f>
        <v>9.302325581395344</v>
      </c>
      <c r="AQ495" s="710">
        <f t="shared" si="277"/>
        <v>10.967741935483865</v>
      </c>
      <c r="AR495" s="710">
        <f t="shared" si="278"/>
        <v>46.226415094339622</v>
      </c>
      <c r="AS495" s="710">
        <f t="shared" si="279"/>
        <v>165</v>
      </c>
      <c r="AT495" s="710">
        <f t="shared" si="281"/>
        <v>-42.028985507246361</v>
      </c>
      <c r="AU495" s="710">
        <f t="shared" si="282"/>
        <v>-73.563218390804593</v>
      </c>
      <c r="AV495" s="710">
        <f t="shared" si="283"/>
        <v>6.9672131147541005</v>
      </c>
      <c r="AW495" s="710">
        <f t="shared" si="284"/>
        <v>13.488372093023248</v>
      </c>
      <c r="AX495" s="710">
        <f t="shared" si="285"/>
        <v>7.4999999999999956</v>
      </c>
      <c r="AY495" s="710">
        <f t="shared" si="286"/>
        <v>0</v>
      </c>
      <c r="AZ495" s="710">
        <f t="shared" si="287"/>
        <v>3.0927835051546504</v>
      </c>
      <c r="BA495" s="710">
        <f t="shared" si="288"/>
        <v>1.0416666666666741</v>
      </c>
      <c r="BB495" s="710">
        <f t="shared" si="289"/>
        <v>0</v>
      </c>
      <c r="BC495" s="710">
        <f t="shared" si="290"/>
        <v>4.9180327868852292</v>
      </c>
      <c r="BD495" s="710">
        <f t="shared" si="274"/>
        <v>8.9285714285714413</v>
      </c>
      <c r="BE495" s="710">
        <f t="shared" si="280"/>
        <v>11.767901921313033</v>
      </c>
      <c r="BF495" s="175">
        <f t="shared" si="275"/>
        <v>38.904683547766979</v>
      </c>
    </row>
    <row r="496" spans="1:58" x14ac:dyDescent="0.25">
      <c r="A496" s="95" t="s">
        <v>305</v>
      </c>
      <c r="B496" s="8" t="s">
        <v>306</v>
      </c>
      <c r="C496" s="372">
        <v>0.92</v>
      </c>
      <c r="D496" s="372">
        <v>0.88</v>
      </c>
      <c r="E496" s="372">
        <v>0.84</v>
      </c>
      <c r="F496" s="372">
        <v>0.8</v>
      </c>
      <c r="G496" s="372">
        <v>0.76</v>
      </c>
      <c r="H496" s="372">
        <v>0.72</v>
      </c>
      <c r="I496" s="420">
        <v>0.82</v>
      </c>
      <c r="J496" s="420">
        <v>0.92679650772330424</v>
      </c>
      <c r="K496" s="372">
        <v>0.91336467427803891</v>
      </c>
      <c r="L496" s="372">
        <v>0.85963734049697782</v>
      </c>
      <c r="M496" s="372">
        <v>0.73875083948959031</v>
      </c>
      <c r="N496" s="372">
        <v>0.64472800537273334</v>
      </c>
      <c r="O496" s="649"/>
      <c r="P496" s="372">
        <v>0.59100067159167224</v>
      </c>
      <c r="Q496" s="372">
        <v>0.53727333781061115</v>
      </c>
      <c r="R496" s="649"/>
      <c r="S496" s="420">
        <v>0.5104096709200806</v>
      </c>
      <c r="T496" s="420">
        <v>0.48354600402955</v>
      </c>
      <c r="U496" s="420">
        <v>0.45668233713901946</v>
      </c>
      <c r="V496" s="420">
        <v>0.40295500335795831</v>
      </c>
      <c r="W496" s="420">
        <v>0.37609133646742782</v>
      </c>
      <c r="X496" s="420">
        <v>0.34922766957689722</v>
      </c>
      <c r="Y496" s="420">
        <v>0.28878441907320346</v>
      </c>
      <c r="Z496" s="420">
        <v>0.26863666890530558</v>
      </c>
      <c r="AA496" s="420">
        <v>0.25184687709872394</v>
      </c>
      <c r="AB496" s="420">
        <v>0.23505708529214234</v>
      </c>
      <c r="AC496" s="420">
        <v>0.21826729348556076</v>
      </c>
      <c r="AD496" s="420">
        <v>0.21490933512424445</v>
      </c>
      <c r="AE496" s="417">
        <f t="shared" si="276"/>
        <v>15.007965077233045</v>
      </c>
      <c r="AF496" s="710">
        <f t="shared" si="291"/>
        <v>4.5454545454545414</v>
      </c>
      <c r="AG496" s="710">
        <f t="shared" si="292"/>
        <v>4.7619047619047672</v>
      </c>
      <c r="AH496" s="710">
        <f t="shared" si="293"/>
        <v>4.9999999999999822</v>
      </c>
      <c r="AI496" s="710">
        <f t="shared" si="294"/>
        <v>5.2631578947368363</v>
      </c>
      <c r="AJ496" s="710">
        <f t="shared" si="295"/>
        <v>5.555555555555558</v>
      </c>
      <c r="AK496" s="710">
        <f t="shared" si="296"/>
        <v>-12.195121951219512</v>
      </c>
      <c r="AL496" s="710">
        <f t="shared" si="297"/>
        <v>-11.523188405797102</v>
      </c>
      <c r="AM496" s="710">
        <f t="shared" si="298"/>
        <v>1.4705882352941124</v>
      </c>
      <c r="AN496" s="710">
        <f t="shared" si="299"/>
        <v>6.25</v>
      </c>
      <c r="AO496" s="710">
        <f t="shared" ref="AO496:AO559" si="301">IF(ISERROR((L496/M496-1)*100),"n/a",(L496/M496-1)*100)</f>
        <v>16.36363636363636</v>
      </c>
      <c r="AP496" s="710">
        <f t="shared" si="300"/>
        <v>14.583333333333325</v>
      </c>
      <c r="AQ496" s="710">
        <f t="shared" si="277"/>
        <v>9.0909090909090828</v>
      </c>
      <c r="AR496" s="710">
        <f t="shared" si="278"/>
        <v>9.9999999999999858</v>
      </c>
      <c r="AS496" s="710">
        <f t="shared" si="279"/>
        <v>5.2631578947368363</v>
      </c>
      <c r="AT496" s="710">
        <f t="shared" si="281"/>
        <v>5.555555555555558</v>
      </c>
      <c r="AU496" s="710">
        <f t="shared" si="282"/>
        <v>5.8823529411764719</v>
      </c>
      <c r="AV496" s="710">
        <f t="shared" si="283"/>
        <v>13.333333333333353</v>
      </c>
      <c r="AW496" s="710">
        <f t="shared" si="284"/>
        <v>7.1428571428571175</v>
      </c>
      <c r="AX496" s="710">
        <f t="shared" si="285"/>
        <v>7.6923076923077094</v>
      </c>
      <c r="AY496" s="710">
        <f t="shared" si="286"/>
        <v>20.930232558139529</v>
      </c>
      <c r="AZ496" s="710">
        <f t="shared" si="287"/>
        <v>7.4999999999999956</v>
      </c>
      <c r="BA496" s="710">
        <f t="shared" si="288"/>
        <v>6.6666666666666874</v>
      </c>
      <c r="BB496" s="710">
        <f t="shared" si="289"/>
        <v>7.1428571428571397</v>
      </c>
      <c r="BC496" s="710">
        <f t="shared" si="290"/>
        <v>7.6923076923076872</v>
      </c>
      <c r="BD496" s="710">
        <f t="shared" si="274"/>
        <v>1.5625</v>
      </c>
      <c r="BE496" s="710">
        <f t="shared" si="280"/>
        <v>6.2212143217498408</v>
      </c>
      <c r="BF496" s="175">
        <f t="shared" si="275"/>
        <v>7.0049698005136634</v>
      </c>
    </row>
    <row r="497" spans="1:58" x14ac:dyDescent="0.25">
      <c r="A497" s="95" t="s">
        <v>1453</v>
      </c>
      <c r="B497" s="8" t="s">
        <v>1454</v>
      </c>
      <c r="C497" s="372">
        <v>3.5350000000000001</v>
      </c>
      <c r="D497" s="372">
        <v>3.4750000000000001</v>
      </c>
      <c r="E497" s="372">
        <v>3.415</v>
      </c>
      <c r="F497" s="372">
        <v>3.34</v>
      </c>
      <c r="G497" s="372">
        <v>3.1775000000000002</v>
      </c>
      <c r="H497" s="372">
        <v>2.9950000000000001</v>
      </c>
      <c r="I497" s="420">
        <v>2.8224999999999998</v>
      </c>
      <c r="J497" s="420">
        <v>2.66</v>
      </c>
      <c r="K497" s="372">
        <v>2.5299999999999998</v>
      </c>
      <c r="L497" s="372">
        <v>2.41</v>
      </c>
      <c r="M497" s="372">
        <v>2.2974999999999999</v>
      </c>
      <c r="N497" s="372">
        <v>2.2025000000000001</v>
      </c>
      <c r="O497" s="649"/>
      <c r="P497" s="372">
        <v>2.12</v>
      </c>
      <c r="Q497" s="374">
        <v>2.1</v>
      </c>
      <c r="R497" s="649"/>
      <c r="S497" s="374">
        <v>2.1</v>
      </c>
      <c r="T497" s="374">
        <v>2.1</v>
      </c>
      <c r="U497" s="374">
        <v>2.1</v>
      </c>
      <c r="V497" s="372">
        <v>2.1</v>
      </c>
      <c r="W497" s="372">
        <v>2.0249999999999999</v>
      </c>
      <c r="X497" s="372">
        <v>1.925</v>
      </c>
      <c r="Y497" s="372">
        <v>1.825</v>
      </c>
      <c r="Z497" s="420">
        <v>1.7250000000000001</v>
      </c>
      <c r="AA497" s="420">
        <v>1.625</v>
      </c>
      <c r="AB497" s="420">
        <v>1.5249999999999999</v>
      </c>
      <c r="AC497" s="420">
        <v>1.425</v>
      </c>
      <c r="AD497" s="420">
        <v>1.325</v>
      </c>
      <c r="AE497" s="417">
        <f t="shared" si="276"/>
        <v>60.88000000000001</v>
      </c>
      <c r="AF497" s="710">
        <f t="shared" si="291"/>
        <v>1.7266187050359649</v>
      </c>
      <c r="AG497" s="710">
        <f t="shared" si="292"/>
        <v>1.7569546120058677</v>
      </c>
      <c r="AH497" s="710">
        <f t="shared" si="293"/>
        <v>2.2455089820359264</v>
      </c>
      <c r="AI497" s="710">
        <f t="shared" si="294"/>
        <v>5.1140833988984946</v>
      </c>
      <c r="AJ497" s="710">
        <f t="shared" si="295"/>
        <v>6.0934891485809661</v>
      </c>
      <c r="AK497" s="710">
        <f t="shared" si="296"/>
        <v>6.111603188662551</v>
      </c>
      <c r="AL497" s="710">
        <f t="shared" si="297"/>
        <v>6.1090225563909639</v>
      </c>
      <c r="AM497" s="710">
        <f t="shared" si="298"/>
        <v>5.1383399209486313</v>
      </c>
      <c r="AN497" s="710">
        <f t="shared" si="299"/>
        <v>4.9792531120331773</v>
      </c>
      <c r="AO497" s="710">
        <f t="shared" si="301"/>
        <v>4.8966267682263531</v>
      </c>
      <c r="AP497" s="710">
        <f t="shared" si="300"/>
        <v>4.3132803632236039</v>
      </c>
      <c r="AQ497" s="710">
        <f t="shared" si="277"/>
        <v>3.8915094339622591</v>
      </c>
      <c r="AR497" s="710">
        <f t="shared" si="278"/>
        <v>0.952380952380949</v>
      </c>
      <c r="AS497" s="710">
        <f t="shared" si="279"/>
        <v>0</v>
      </c>
      <c r="AT497" s="710">
        <f t="shared" si="281"/>
        <v>0</v>
      </c>
      <c r="AU497" s="710">
        <f t="shared" si="282"/>
        <v>0</v>
      </c>
      <c r="AV497" s="710">
        <f t="shared" si="283"/>
        <v>0</v>
      </c>
      <c r="AW497" s="710">
        <f t="shared" si="284"/>
        <v>3.7037037037037202</v>
      </c>
      <c r="AX497" s="710">
        <f t="shared" si="285"/>
        <v>5.1948051948051965</v>
      </c>
      <c r="AY497" s="710">
        <f t="shared" si="286"/>
        <v>5.4794520547945202</v>
      </c>
      <c r="AZ497" s="710">
        <f t="shared" si="287"/>
        <v>5.7971014492753437</v>
      </c>
      <c r="BA497" s="710">
        <f t="shared" si="288"/>
        <v>6.1538461538461542</v>
      </c>
      <c r="BB497" s="710">
        <f t="shared" si="289"/>
        <v>6.5573770491803351</v>
      </c>
      <c r="BC497" s="710">
        <f t="shared" si="290"/>
        <v>7.0175438596491224</v>
      </c>
      <c r="BD497" s="710">
        <f t="shared" si="274"/>
        <v>7.547169811320753</v>
      </c>
      <c r="BE497" s="710">
        <f t="shared" si="280"/>
        <v>4.031186816758435</v>
      </c>
      <c r="BF497" s="175">
        <f t="shared" si="275"/>
        <v>2.4498441281842136</v>
      </c>
    </row>
    <row r="498" spans="1:58" x14ac:dyDescent="0.25">
      <c r="A498" s="8" t="s">
        <v>1461</v>
      </c>
      <c r="B498" s="8" t="s">
        <v>1462</v>
      </c>
      <c r="C498" s="372">
        <v>4.7</v>
      </c>
      <c r="D498" s="372">
        <v>4.3</v>
      </c>
      <c r="E498" s="372">
        <v>3.8</v>
      </c>
      <c r="F498" s="372">
        <v>2.98</v>
      </c>
      <c r="G498" s="372">
        <v>2.29</v>
      </c>
      <c r="H498" s="372">
        <v>2.1</v>
      </c>
      <c r="I498" s="420">
        <v>1.72</v>
      </c>
      <c r="J498" s="420">
        <v>1.42</v>
      </c>
      <c r="K498" s="372">
        <v>1.19</v>
      </c>
      <c r="L498" s="372">
        <v>1</v>
      </c>
      <c r="M498" s="372">
        <v>0.85</v>
      </c>
      <c r="N498" s="372">
        <v>0.73</v>
      </c>
      <c r="O498" s="649"/>
      <c r="P498" s="372">
        <v>0.62</v>
      </c>
      <c r="Q498" s="372">
        <v>0.55000000000000004</v>
      </c>
      <c r="R498" s="649"/>
      <c r="S498" s="416">
        <v>0.52</v>
      </c>
      <c r="T498" s="420">
        <v>0.52</v>
      </c>
      <c r="U498" s="420">
        <v>0.51</v>
      </c>
      <c r="V498" s="420">
        <v>0.46500000000000002</v>
      </c>
      <c r="W498" s="420">
        <v>0.40500000000000003</v>
      </c>
      <c r="X498" s="420">
        <v>0.34</v>
      </c>
      <c r="Y498" s="420">
        <v>0.20333000000000001</v>
      </c>
      <c r="Z498" s="416">
        <v>0</v>
      </c>
      <c r="AA498" s="416">
        <v>0</v>
      </c>
      <c r="AB498" s="416">
        <v>0</v>
      </c>
      <c r="AC498" s="416">
        <v>0</v>
      </c>
      <c r="AD498" s="416">
        <v>0</v>
      </c>
      <c r="AE498" s="417">
        <f t="shared" si="276"/>
        <v>31.21333000000001</v>
      </c>
      <c r="AF498" s="710">
        <f t="shared" si="291"/>
        <v>9.3023255813953654</v>
      </c>
      <c r="AG498" s="710">
        <f t="shared" si="292"/>
        <v>13.157894736842103</v>
      </c>
      <c r="AH498" s="710">
        <f t="shared" si="293"/>
        <v>27.516778523489926</v>
      </c>
      <c r="AI498" s="710">
        <f t="shared" si="294"/>
        <v>30.13100436681222</v>
      </c>
      <c r="AJ498" s="710">
        <f t="shared" si="295"/>
        <v>9.0476190476190368</v>
      </c>
      <c r="AK498" s="710">
        <f t="shared" si="296"/>
        <v>22.093023255813971</v>
      </c>
      <c r="AL498" s="710">
        <f t="shared" si="297"/>
        <v>21.126760563380277</v>
      </c>
      <c r="AM498" s="710">
        <f t="shared" si="298"/>
        <v>19.327731092436974</v>
      </c>
      <c r="AN498" s="710">
        <f t="shared" si="299"/>
        <v>18.999999999999993</v>
      </c>
      <c r="AO498" s="710">
        <f t="shared" si="301"/>
        <v>17.647058823529417</v>
      </c>
      <c r="AP498" s="710">
        <f t="shared" si="300"/>
        <v>16.43835616438356</v>
      </c>
      <c r="AQ498" s="710">
        <f t="shared" si="277"/>
        <v>17.741935483870975</v>
      </c>
      <c r="AR498" s="710">
        <f t="shared" si="278"/>
        <v>12.72727272727272</v>
      </c>
      <c r="AS498" s="710">
        <f t="shared" si="279"/>
        <v>5.7692307692307709</v>
      </c>
      <c r="AT498" s="710">
        <f t="shared" si="281"/>
        <v>0</v>
      </c>
      <c r="AU498" s="710">
        <f t="shared" si="282"/>
        <v>1.9607843137254832</v>
      </c>
      <c r="AV498" s="710">
        <f t="shared" si="283"/>
        <v>9.6774193548387011</v>
      </c>
      <c r="AW498" s="710">
        <f t="shared" si="284"/>
        <v>14.814814814814813</v>
      </c>
      <c r="AX498" s="710">
        <f t="shared" si="285"/>
        <v>19.117647058823529</v>
      </c>
      <c r="AY498" s="710">
        <f t="shared" si="286"/>
        <v>67.215855997639309</v>
      </c>
      <c r="AZ498" s="710" t="str">
        <f t="shared" si="287"/>
        <v>n/a</v>
      </c>
      <c r="BA498" s="710" t="str">
        <f t="shared" si="288"/>
        <v>n/a</v>
      </c>
      <c r="BB498" s="710" t="str">
        <f t="shared" si="289"/>
        <v>n/a</v>
      </c>
      <c r="BC498" s="710" t="str">
        <f t="shared" si="290"/>
        <v>n/a</v>
      </c>
      <c r="BD498" s="710" t="str">
        <f t="shared" si="274"/>
        <v>n/a</v>
      </c>
      <c r="BE498" s="710">
        <f t="shared" si="280"/>
        <v>17.690675633795959</v>
      </c>
      <c r="BF498" s="175">
        <f t="shared" si="275"/>
        <v>13.970815018049665</v>
      </c>
    </row>
    <row r="499" spans="1:58" x14ac:dyDescent="0.25">
      <c r="A499" s="95" t="s">
        <v>698</v>
      </c>
      <c r="B499" s="8" t="s">
        <v>699</v>
      </c>
      <c r="C499" s="372">
        <v>1.95</v>
      </c>
      <c r="D499" s="372">
        <v>1.855</v>
      </c>
      <c r="E499" s="372">
        <v>1.7649999999999999</v>
      </c>
      <c r="F499" s="372">
        <v>1.675</v>
      </c>
      <c r="G499" s="372">
        <v>1.5625</v>
      </c>
      <c r="H499" s="372">
        <v>1.4950000000000001</v>
      </c>
      <c r="I499" s="420">
        <v>1.405</v>
      </c>
      <c r="J499" s="420">
        <v>1.32</v>
      </c>
      <c r="K499" s="372">
        <v>1.24</v>
      </c>
      <c r="L499" s="372">
        <v>1.1599999999999999</v>
      </c>
      <c r="M499" s="372">
        <v>1.1100000000000001</v>
      </c>
      <c r="N499" s="372">
        <v>1.0900000000000001</v>
      </c>
      <c r="O499" s="649"/>
      <c r="P499" s="372">
        <v>1.07</v>
      </c>
      <c r="Q499" s="372">
        <v>1.05</v>
      </c>
      <c r="R499" s="649"/>
      <c r="S499" s="420">
        <v>1.03</v>
      </c>
      <c r="T499" s="420">
        <v>1</v>
      </c>
      <c r="U499" s="420">
        <v>0.96</v>
      </c>
      <c r="V499" s="420">
        <v>0.92</v>
      </c>
      <c r="W499" s="420">
        <v>0.45</v>
      </c>
      <c r="X499" s="416">
        <v>0</v>
      </c>
      <c r="Y499" s="416">
        <v>0</v>
      </c>
      <c r="Z499" s="416">
        <v>0</v>
      </c>
      <c r="AA499" s="416">
        <v>0</v>
      </c>
      <c r="AB499" s="416">
        <v>0</v>
      </c>
      <c r="AC499" s="416">
        <v>0</v>
      </c>
      <c r="AD499" s="416">
        <v>0</v>
      </c>
      <c r="AE499" s="417">
        <f t="shared" si="276"/>
        <v>24.107500000000002</v>
      </c>
      <c r="AF499" s="710">
        <f t="shared" si="291"/>
        <v>5.1212938005390729</v>
      </c>
      <c r="AG499" s="710">
        <f t="shared" si="292"/>
        <v>5.0991501416430607</v>
      </c>
      <c r="AH499" s="710">
        <f t="shared" si="293"/>
        <v>5.3731343283581978</v>
      </c>
      <c r="AI499" s="710">
        <f t="shared" si="294"/>
        <v>7.2000000000000064</v>
      </c>
      <c r="AJ499" s="710">
        <f t="shared" si="295"/>
        <v>4.5150501672240662</v>
      </c>
      <c r="AK499" s="710">
        <f t="shared" si="296"/>
        <v>6.4056939501779375</v>
      </c>
      <c r="AL499" s="710">
        <f t="shared" si="297"/>
        <v>6.4393939393939448</v>
      </c>
      <c r="AM499" s="710">
        <f t="shared" si="298"/>
        <v>6.4516129032258229</v>
      </c>
      <c r="AN499" s="710">
        <f t="shared" si="299"/>
        <v>6.8965517241379448</v>
      </c>
      <c r="AO499" s="710">
        <f t="shared" si="301"/>
        <v>4.5045045045044807</v>
      </c>
      <c r="AP499" s="710">
        <f t="shared" si="300"/>
        <v>1.8348623853211121</v>
      </c>
      <c r="AQ499" s="710">
        <f t="shared" si="277"/>
        <v>1.8691588785046731</v>
      </c>
      <c r="AR499" s="710">
        <f t="shared" si="278"/>
        <v>1.904761904761898</v>
      </c>
      <c r="AS499" s="710">
        <f t="shared" si="279"/>
        <v>1.9417475728155331</v>
      </c>
      <c r="AT499" s="710">
        <f t="shared" si="281"/>
        <v>3.0000000000000027</v>
      </c>
      <c r="AU499" s="710">
        <f t="shared" si="282"/>
        <v>4.1666666666666741</v>
      </c>
      <c r="AV499" s="710">
        <f t="shared" si="283"/>
        <v>4.3478260869565188</v>
      </c>
      <c r="AW499" s="710">
        <f t="shared" si="284"/>
        <v>104.44444444444443</v>
      </c>
      <c r="AX499" s="710" t="str">
        <f t="shared" si="285"/>
        <v>n/a</v>
      </c>
      <c r="AY499" s="710" t="str">
        <f t="shared" si="286"/>
        <v>n/a</v>
      </c>
      <c r="AZ499" s="710" t="str">
        <f t="shared" si="287"/>
        <v>n/a</v>
      </c>
      <c r="BA499" s="710" t="str">
        <f t="shared" si="288"/>
        <v>n/a</v>
      </c>
      <c r="BB499" s="710" t="str">
        <f t="shared" si="289"/>
        <v>n/a</v>
      </c>
      <c r="BC499" s="710" t="str">
        <f t="shared" si="290"/>
        <v>n/a</v>
      </c>
      <c r="BD499" s="710" t="str">
        <f t="shared" si="274"/>
        <v>n/a</v>
      </c>
      <c r="BE499" s="710">
        <f t="shared" si="280"/>
        <v>10.084214077704186</v>
      </c>
      <c r="BF499" s="175">
        <f t="shared" si="275"/>
        <v>23.618314389359703</v>
      </c>
    </row>
    <row r="500" spans="1:58" x14ac:dyDescent="0.25">
      <c r="A500" s="8" t="s">
        <v>1463</v>
      </c>
      <c r="B500" s="8" t="s">
        <v>1464</v>
      </c>
      <c r="C500" s="372">
        <v>0.81</v>
      </c>
      <c r="D500" s="372">
        <v>0.77</v>
      </c>
      <c r="E500" s="372">
        <v>0.72</v>
      </c>
      <c r="F500" s="372">
        <v>0.54</v>
      </c>
      <c r="G500" s="372">
        <v>0.42</v>
      </c>
      <c r="H500" s="372">
        <v>0.35</v>
      </c>
      <c r="I500" s="420">
        <v>0.32</v>
      </c>
      <c r="J500" s="420">
        <v>0.28000000000000003</v>
      </c>
      <c r="K500" s="372">
        <v>0.26</v>
      </c>
      <c r="L500" s="372">
        <v>0.24</v>
      </c>
      <c r="M500" s="372">
        <v>0.22</v>
      </c>
      <c r="N500" s="372">
        <v>0.16</v>
      </c>
      <c r="O500" s="649"/>
      <c r="P500" s="374">
        <v>0.1</v>
      </c>
      <c r="Q500" s="374">
        <v>0.1</v>
      </c>
      <c r="R500" s="649"/>
      <c r="S500" s="420">
        <v>0.1</v>
      </c>
      <c r="T500" s="420">
        <v>0.05</v>
      </c>
      <c r="U500" s="420">
        <v>1.2500000000000001E-2</v>
      </c>
      <c r="V500" s="416">
        <v>0</v>
      </c>
      <c r="W500" s="416">
        <v>0</v>
      </c>
      <c r="X500" s="416">
        <v>0</v>
      </c>
      <c r="Y500" s="416">
        <v>0</v>
      </c>
      <c r="Z500" s="416">
        <v>0</v>
      </c>
      <c r="AA500" s="416">
        <v>0</v>
      </c>
      <c r="AB500" s="416">
        <v>0</v>
      </c>
      <c r="AC500" s="416">
        <v>0</v>
      </c>
      <c r="AD500" s="416">
        <v>0</v>
      </c>
      <c r="AE500" s="417">
        <f t="shared" si="276"/>
        <v>5.4524999999999988</v>
      </c>
      <c r="AF500" s="710">
        <f t="shared" si="291"/>
        <v>5.1948051948051965</v>
      </c>
      <c r="AG500" s="710">
        <f t="shared" si="292"/>
        <v>6.944444444444442</v>
      </c>
      <c r="AH500" s="710">
        <f t="shared" si="293"/>
        <v>33.333333333333329</v>
      </c>
      <c r="AI500" s="710">
        <f t="shared" si="294"/>
        <v>28.57142857142858</v>
      </c>
      <c r="AJ500" s="710">
        <f t="shared" si="295"/>
        <v>19.999999999999996</v>
      </c>
      <c r="AK500" s="710">
        <f t="shared" si="296"/>
        <v>9.375</v>
      </c>
      <c r="AL500" s="710">
        <f t="shared" si="297"/>
        <v>14.285714285714279</v>
      </c>
      <c r="AM500" s="710">
        <f t="shared" si="298"/>
        <v>7.6923076923077094</v>
      </c>
      <c r="AN500" s="710">
        <f t="shared" si="299"/>
        <v>8.3333333333333481</v>
      </c>
      <c r="AO500" s="710">
        <f t="shared" si="301"/>
        <v>9.0909090909090828</v>
      </c>
      <c r="AP500" s="710">
        <f t="shared" si="300"/>
        <v>37.5</v>
      </c>
      <c r="AQ500" s="710">
        <f t="shared" si="277"/>
        <v>59.999999999999986</v>
      </c>
      <c r="AR500" s="710">
        <f t="shared" si="278"/>
        <v>0</v>
      </c>
      <c r="AS500" s="710">
        <f t="shared" si="279"/>
        <v>0</v>
      </c>
      <c r="AT500" s="710">
        <f t="shared" si="281"/>
        <v>100</v>
      </c>
      <c r="AU500" s="710">
        <f t="shared" si="282"/>
        <v>300</v>
      </c>
      <c r="AV500" s="710" t="str">
        <f t="shared" si="283"/>
        <v>n/a</v>
      </c>
      <c r="AW500" s="710" t="str">
        <f t="shared" si="284"/>
        <v>n/a</v>
      </c>
      <c r="AX500" s="710" t="str">
        <f t="shared" si="285"/>
        <v>n/a</v>
      </c>
      <c r="AY500" s="710" t="str">
        <f t="shared" si="286"/>
        <v>n/a</v>
      </c>
      <c r="AZ500" s="710" t="str">
        <f t="shared" si="287"/>
        <v>n/a</v>
      </c>
      <c r="BA500" s="710" t="str">
        <f t="shared" si="288"/>
        <v>n/a</v>
      </c>
      <c r="BB500" s="710" t="str">
        <f t="shared" si="289"/>
        <v>n/a</v>
      </c>
      <c r="BC500" s="710" t="str">
        <f t="shared" si="290"/>
        <v>n/a</v>
      </c>
      <c r="BD500" s="710" t="str">
        <f t="shared" ref="BD500:BD563" si="302">IF(ISERROR((AC500/AD500-1)*100),"n/a",(AC500/AD500-1)*100)</f>
        <v>n/a</v>
      </c>
      <c r="BE500" s="710">
        <f t="shared" si="280"/>
        <v>40.020079746642253</v>
      </c>
      <c r="BF500" s="175">
        <f t="shared" si="275"/>
        <v>74.065927097582204</v>
      </c>
    </row>
    <row r="501" spans="1:58" x14ac:dyDescent="0.25">
      <c r="A501" s="8" t="s">
        <v>312</v>
      </c>
      <c r="B501" s="8" t="s">
        <v>313</v>
      </c>
      <c r="C501" s="372">
        <v>2.66</v>
      </c>
      <c r="D501" s="372">
        <v>2.54</v>
      </c>
      <c r="E501" s="372">
        <v>2.42</v>
      </c>
      <c r="F501" s="372">
        <v>2.2599999999999998</v>
      </c>
      <c r="G501" s="372">
        <v>2.1</v>
      </c>
      <c r="H501" s="372">
        <v>1.98</v>
      </c>
      <c r="I501" s="420">
        <v>1.86</v>
      </c>
      <c r="J501" s="420">
        <v>1.7000000000000002</v>
      </c>
      <c r="K501" s="372">
        <v>1.56</v>
      </c>
      <c r="L501" s="372">
        <v>1.415</v>
      </c>
      <c r="M501" s="372">
        <v>1.31</v>
      </c>
      <c r="N501" s="372">
        <v>1.21</v>
      </c>
      <c r="O501" s="649"/>
      <c r="P501" s="372">
        <v>1.17</v>
      </c>
      <c r="Q501" s="372">
        <v>1.1299999999999999</v>
      </c>
      <c r="R501" s="649"/>
      <c r="S501" s="420">
        <v>1.0900000000000001</v>
      </c>
      <c r="T501" s="420">
        <v>1.0649999999999999</v>
      </c>
      <c r="U501" s="420">
        <v>1.0449999999999999</v>
      </c>
      <c r="V501" s="420">
        <v>1.02</v>
      </c>
      <c r="W501" s="420">
        <v>0.95499999999999996</v>
      </c>
      <c r="X501" s="420">
        <v>0.93</v>
      </c>
      <c r="Y501" s="420">
        <v>0.89500000000000002</v>
      </c>
      <c r="Z501" s="420">
        <v>0.86499999999999999</v>
      </c>
      <c r="AA501" s="420">
        <v>0.84499999999999997</v>
      </c>
      <c r="AB501" s="420">
        <v>0.84</v>
      </c>
      <c r="AC501" s="420">
        <v>0.8</v>
      </c>
      <c r="AD501" s="420">
        <v>0.76</v>
      </c>
      <c r="AE501" s="417">
        <f t="shared" si="276"/>
        <v>36.42499999999999</v>
      </c>
      <c r="AF501" s="710">
        <f t="shared" si="291"/>
        <v>4.7244094488189115</v>
      </c>
      <c r="AG501" s="710">
        <f t="shared" si="292"/>
        <v>4.9586776859504189</v>
      </c>
      <c r="AH501" s="710">
        <f t="shared" si="293"/>
        <v>7.079646017699126</v>
      </c>
      <c r="AI501" s="710">
        <f t="shared" si="294"/>
        <v>7.6190476190476142</v>
      </c>
      <c r="AJ501" s="710">
        <f t="shared" si="295"/>
        <v>6.0606060606060552</v>
      </c>
      <c r="AK501" s="710">
        <f t="shared" si="296"/>
        <v>6.4516129032258007</v>
      </c>
      <c r="AL501" s="710">
        <f t="shared" si="297"/>
        <v>9.4117647058823408</v>
      </c>
      <c r="AM501" s="710">
        <f t="shared" si="298"/>
        <v>8.9743589743589869</v>
      </c>
      <c r="AN501" s="710">
        <f t="shared" si="299"/>
        <v>10.24734982332156</v>
      </c>
      <c r="AO501" s="710">
        <f t="shared" si="301"/>
        <v>8.0152671755725269</v>
      </c>
      <c r="AP501" s="710">
        <f t="shared" si="300"/>
        <v>8.2644628099173723</v>
      </c>
      <c r="AQ501" s="710">
        <f t="shared" si="277"/>
        <v>3.4188034188034289</v>
      </c>
      <c r="AR501" s="710">
        <f t="shared" si="278"/>
        <v>3.539823008849563</v>
      </c>
      <c r="AS501" s="710">
        <f t="shared" si="279"/>
        <v>3.6697247706421798</v>
      </c>
      <c r="AT501" s="710">
        <f t="shared" si="281"/>
        <v>2.3474178403755985</v>
      </c>
      <c r="AU501" s="710">
        <f t="shared" si="282"/>
        <v>1.9138755980861344</v>
      </c>
      <c r="AV501" s="710">
        <f t="shared" si="283"/>
        <v>2.450980392156854</v>
      </c>
      <c r="AW501" s="710">
        <f t="shared" si="284"/>
        <v>6.8062827225130906</v>
      </c>
      <c r="AX501" s="710">
        <f t="shared" si="285"/>
        <v>2.6881720430107503</v>
      </c>
      <c r="AY501" s="710">
        <f t="shared" si="286"/>
        <v>3.9106145251396773</v>
      </c>
      <c r="AZ501" s="710">
        <f t="shared" si="287"/>
        <v>3.4682080924855585</v>
      </c>
      <c r="BA501" s="710">
        <f t="shared" si="288"/>
        <v>2.3668639053254559</v>
      </c>
      <c r="BB501" s="710">
        <f t="shared" si="289"/>
        <v>0.59523809523809312</v>
      </c>
      <c r="BC501" s="710">
        <f t="shared" si="290"/>
        <v>4.9999999999999822</v>
      </c>
      <c r="BD501" s="710">
        <f t="shared" si="302"/>
        <v>5.2631578947368363</v>
      </c>
      <c r="BE501" s="710">
        <f t="shared" si="280"/>
        <v>5.1698546212705567</v>
      </c>
      <c r="BF501" s="175">
        <f t="shared" si="275"/>
        <v>2.6166132183730682</v>
      </c>
    </row>
    <row r="502" spans="1:58" x14ac:dyDescent="0.25">
      <c r="A502" s="95" t="s">
        <v>1441</v>
      </c>
      <c r="B502" s="8" t="s">
        <v>1442</v>
      </c>
      <c r="C502" s="372">
        <v>1.1904761904761905</v>
      </c>
      <c r="D502" s="372">
        <v>1.1065759637188206</v>
      </c>
      <c r="E502" s="372">
        <v>1.0612244897959182</v>
      </c>
      <c r="F502" s="372">
        <v>0.99341323831119721</v>
      </c>
      <c r="G502" s="372">
        <v>0.90908623464502936</v>
      </c>
      <c r="H502" s="372">
        <v>0.84620825978593572</v>
      </c>
      <c r="I502" s="420">
        <v>0.76113970456935998</v>
      </c>
      <c r="J502" s="420">
        <v>0.68936089022621772</v>
      </c>
      <c r="K502" s="372">
        <v>0.63622900030696583</v>
      </c>
      <c r="L502" s="372">
        <v>0.55436366794730541</v>
      </c>
      <c r="M502" s="372">
        <v>0.47885233776179215</v>
      </c>
      <c r="N502" s="372">
        <v>0.43266267392396346</v>
      </c>
      <c r="O502" s="649">
        <v>0</v>
      </c>
      <c r="P502" s="372">
        <v>0.36751269599718905</v>
      </c>
      <c r="Q502" s="374">
        <v>0</v>
      </c>
      <c r="R502" s="649">
        <v>0</v>
      </c>
      <c r="S502" s="416">
        <v>0</v>
      </c>
      <c r="T502" s="416">
        <v>0</v>
      </c>
      <c r="U502" s="416">
        <v>0</v>
      </c>
      <c r="V502" s="416">
        <v>0</v>
      </c>
      <c r="W502" s="416">
        <v>0</v>
      </c>
      <c r="X502" s="416">
        <v>0</v>
      </c>
      <c r="Y502" s="416">
        <v>0</v>
      </c>
      <c r="Z502" s="416">
        <v>0</v>
      </c>
      <c r="AA502" s="416">
        <v>0</v>
      </c>
      <c r="AB502" s="416">
        <v>0</v>
      </c>
      <c r="AC502" s="416">
        <v>0</v>
      </c>
      <c r="AD502" s="416">
        <v>0</v>
      </c>
      <c r="AE502" s="417">
        <f t="shared" si="276"/>
        <v>10.027105347465884</v>
      </c>
      <c r="AF502" s="710">
        <f t="shared" si="291"/>
        <v>7.5819672131147708</v>
      </c>
      <c r="AG502" s="710">
        <f t="shared" si="292"/>
        <v>4.2735042735042583</v>
      </c>
      <c r="AH502" s="710">
        <f t="shared" si="293"/>
        <v>6.8260869565217597</v>
      </c>
      <c r="AI502" s="710">
        <f t="shared" si="294"/>
        <v>9.2760180995474997</v>
      </c>
      <c r="AJ502" s="710">
        <f t="shared" si="295"/>
        <v>7.4305555555555403</v>
      </c>
      <c r="AK502" s="710">
        <f t="shared" si="296"/>
        <v>11.176470588235322</v>
      </c>
      <c r="AL502" s="710">
        <f t="shared" si="297"/>
        <v>10.412371134020626</v>
      </c>
      <c r="AM502" s="710">
        <f t="shared" si="298"/>
        <v>8.3510638297872308</v>
      </c>
      <c r="AN502" s="710">
        <f t="shared" si="299"/>
        <v>14.767441860465148</v>
      </c>
      <c r="AO502" s="710">
        <f t="shared" si="301"/>
        <v>15.769230769230735</v>
      </c>
      <c r="AP502" s="710">
        <f t="shared" si="300"/>
        <v>10.675675675675711</v>
      </c>
      <c r="AQ502" s="710">
        <f t="shared" si="277"/>
        <v>17.727272727272727</v>
      </c>
      <c r="AR502" s="710" t="str">
        <f t="shared" si="278"/>
        <v>n/a</v>
      </c>
      <c r="AS502" s="710" t="str">
        <f t="shared" si="279"/>
        <v>n/a</v>
      </c>
      <c r="AT502" s="710" t="str">
        <f t="shared" si="281"/>
        <v>n/a</v>
      </c>
      <c r="AU502" s="710" t="str">
        <f t="shared" si="282"/>
        <v>n/a</v>
      </c>
      <c r="AV502" s="710" t="str">
        <f t="shared" si="283"/>
        <v>n/a</v>
      </c>
      <c r="AW502" s="710" t="str">
        <f t="shared" si="284"/>
        <v>n/a</v>
      </c>
      <c r="AX502" s="710" t="str">
        <f t="shared" si="285"/>
        <v>n/a</v>
      </c>
      <c r="AY502" s="710" t="str">
        <f t="shared" si="286"/>
        <v>n/a</v>
      </c>
      <c r="AZ502" s="710" t="str">
        <f t="shared" si="287"/>
        <v>n/a</v>
      </c>
      <c r="BA502" s="710" t="str">
        <f t="shared" si="288"/>
        <v>n/a</v>
      </c>
      <c r="BB502" s="710" t="str">
        <f t="shared" si="289"/>
        <v>n/a</v>
      </c>
      <c r="BC502" s="710" t="str">
        <f t="shared" si="290"/>
        <v>n/a</v>
      </c>
      <c r="BD502" s="710" t="str">
        <f t="shared" si="302"/>
        <v>n/a</v>
      </c>
      <c r="BE502" s="710">
        <f t="shared" si="280"/>
        <v>10.355638223577609</v>
      </c>
      <c r="BF502" s="175">
        <f t="shared" si="275"/>
        <v>3.9860523001691606</v>
      </c>
    </row>
    <row r="503" spans="1:58" x14ac:dyDescent="0.25">
      <c r="A503" s="95" t="s">
        <v>691</v>
      </c>
      <c r="B503" s="8" t="s">
        <v>692</v>
      </c>
      <c r="C503" s="372">
        <v>1.1040000000000001</v>
      </c>
      <c r="D503" s="372">
        <v>1.0920000000000001</v>
      </c>
      <c r="E503" s="372">
        <v>1.04</v>
      </c>
      <c r="F503" s="372">
        <v>0.96</v>
      </c>
      <c r="G503" s="372">
        <v>0.9</v>
      </c>
      <c r="H503" s="372">
        <v>0.82</v>
      </c>
      <c r="I503" s="420">
        <v>0.76</v>
      </c>
      <c r="J503" s="420">
        <v>0.64</v>
      </c>
      <c r="K503" s="372">
        <v>0.57999999999999996</v>
      </c>
      <c r="L503" s="372">
        <v>0.5</v>
      </c>
      <c r="M503" s="372">
        <v>0.42</v>
      </c>
      <c r="N503" s="374">
        <v>0.36</v>
      </c>
      <c r="O503" s="649"/>
      <c r="P503" s="372">
        <v>0.33</v>
      </c>
      <c r="Q503" s="372">
        <v>0.28999999999999998</v>
      </c>
      <c r="R503" s="649"/>
      <c r="S503" s="420">
        <v>0.25750000000000001</v>
      </c>
      <c r="T503" s="420">
        <v>0.22750000000000001</v>
      </c>
      <c r="U503" s="420">
        <v>0.20499999999999999</v>
      </c>
      <c r="V503" s="420">
        <v>0.185</v>
      </c>
      <c r="W503" s="420">
        <v>0.17249999999999999</v>
      </c>
      <c r="X503" s="420">
        <v>0.16250000000000001</v>
      </c>
      <c r="Y503" s="420">
        <v>0.14499999999999999</v>
      </c>
      <c r="Z503" s="420">
        <v>0.11</v>
      </c>
      <c r="AA503" s="416">
        <v>0</v>
      </c>
      <c r="AB503" s="416">
        <v>0</v>
      </c>
      <c r="AC503" s="416">
        <v>0</v>
      </c>
      <c r="AD503" s="416">
        <v>0</v>
      </c>
      <c r="AE503" s="417">
        <f t="shared" si="276"/>
        <v>11.260999999999997</v>
      </c>
      <c r="AF503" s="710">
        <f t="shared" si="291"/>
        <v>1.098901098901095</v>
      </c>
      <c r="AG503" s="710">
        <f t="shared" si="292"/>
        <v>5.0000000000000044</v>
      </c>
      <c r="AH503" s="710">
        <f t="shared" si="293"/>
        <v>8.3333333333333481</v>
      </c>
      <c r="AI503" s="710">
        <f t="shared" si="294"/>
        <v>6.6666666666666652</v>
      </c>
      <c r="AJ503" s="710">
        <f t="shared" si="295"/>
        <v>9.7560975609756184</v>
      </c>
      <c r="AK503" s="710">
        <f t="shared" si="296"/>
        <v>7.8947368421052655</v>
      </c>
      <c r="AL503" s="710">
        <f t="shared" si="297"/>
        <v>18.75</v>
      </c>
      <c r="AM503" s="710">
        <f t="shared" si="298"/>
        <v>10.344827586206918</v>
      </c>
      <c r="AN503" s="710">
        <f t="shared" si="299"/>
        <v>15.999999999999993</v>
      </c>
      <c r="AO503" s="710">
        <f t="shared" si="301"/>
        <v>19.047619047619047</v>
      </c>
      <c r="AP503" s="710">
        <f t="shared" si="300"/>
        <v>16.666666666666675</v>
      </c>
      <c r="AQ503" s="710">
        <f t="shared" si="277"/>
        <v>9.0909090909090828</v>
      </c>
      <c r="AR503" s="710">
        <f t="shared" si="278"/>
        <v>13.793103448275868</v>
      </c>
      <c r="AS503" s="710">
        <f t="shared" si="279"/>
        <v>12.621359223300965</v>
      </c>
      <c r="AT503" s="710">
        <f t="shared" si="281"/>
        <v>13.186813186813184</v>
      </c>
      <c r="AU503" s="710">
        <f t="shared" si="282"/>
        <v>10.975609756097571</v>
      </c>
      <c r="AV503" s="710">
        <f t="shared" si="283"/>
        <v>10.810810810810811</v>
      </c>
      <c r="AW503" s="710">
        <f t="shared" si="284"/>
        <v>7.2463768115942129</v>
      </c>
      <c r="AX503" s="710">
        <f t="shared" si="285"/>
        <v>6.153846153846132</v>
      </c>
      <c r="AY503" s="710">
        <f t="shared" si="286"/>
        <v>12.068965517241391</v>
      </c>
      <c r="AZ503" s="710">
        <f t="shared" si="287"/>
        <v>31.818181818181813</v>
      </c>
      <c r="BA503" s="710" t="str">
        <f t="shared" si="288"/>
        <v>n/a</v>
      </c>
      <c r="BB503" s="710" t="str">
        <f t="shared" si="289"/>
        <v>n/a</v>
      </c>
      <c r="BC503" s="710" t="str">
        <f t="shared" si="290"/>
        <v>n/a</v>
      </c>
      <c r="BD503" s="710" t="str">
        <f t="shared" si="302"/>
        <v>n/a</v>
      </c>
      <c r="BE503" s="710">
        <f t="shared" si="280"/>
        <v>11.777372600930748</v>
      </c>
      <c r="BF503" s="175">
        <f t="shared" si="275"/>
        <v>6.4490109301481242</v>
      </c>
    </row>
    <row r="504" spans="1:58" x14ac:dyDescent="0.25">
      <c r="A504" s="8" t="s">
        <v>1467</v>
      </c>
      <c r="B504" s="8" t="s">
        <v>1468</v>
      </c>
      <c r="C504" s="372">
        <v>3.3</v>
      </c>
      <c r="D504" s="372">
        <v>2.6</v>
      </c>
      <c r="E504" s="372">
        <v>2.2000000000000002</v>
      </c>
      <c r="F504" s="372">
        <v>1.88</v>
      </c>
      <c r="G504" s="372">
        <v>1.6</v>
      </c>
      <c r="H504" s="372">
        <v>1.36</v>
      </c>
      <c r="I504" s="420">
        <v>1</v>
      </c>
      <c r="J504" s="420">
        <v>0.78</v>
      </c>
      <c r="K504" s="372">
        <v>0.7</v>
      </c>
      <c r="L504" s="372">
        <v>0.64</v>
      </c>
      <c r="M504" s="372">
        <v>0.48</v>
      </c>
      <c r="N504" s="372">
        <v>0.44</v>
      </c>
      <c r="O504" s="649"/>
      <c r="P504" s="372">
        <v>0.24</v>
      </c>
      <c r="Q504" s="372">
        <v>0.1</v>
      </c>
      <c r="R504" s="649"/>
      <c r="S504" s="420">
        <v>0.02</v>
      </c>
      <c r="T504" s="416">
        <v>0</v>
      </c>
      <c r="U504" s="416">
        <v>0</v>
      </c>
      <c r="V504" s="416">
        <v>0</v>
      </c>
      <c r="W504" s="416">
        <v>0</v>
      </c>
      <c r="X504" s="416">
        <v>0</v>
      </c>
      <c r="Y504" s="416">
        <v>0</v>
      </c>
      <c r="Z504" s="416">
        <v>0</v>
      </c>
      <c r="AA504" s="416">
        <v>0</v>
      </c>
      <c r="AB504" s="416">
        <v>0</v>
      </c>
      <c r="AC504" s="416">
        <v>0</v>
      </c>
      <c r="AD504" s="416">
        <v>0</v>
      </c>
      <c r="AE504" s="417">
        <f t="shared" si="276"/>
        <v>17.34</v>
      </c>
      <c r="AF504" s="710">
        <f t="shared" si="291"/>
        <v>26.923076923076916</v>
      </c>
      <c r="AG504" s="710">
        <f t="shared" si="292"/>
        <v>18.181818181818166</v>
      </c>
      <c r="AH504" s="710">
        <f t="shared" si="293"/>
        <v>17.021276595744705</v>
      </c>
      <c r="AI504" s="710">
        <f t="shared" si="294"/>
        <v>17.499999999999982</v>
      </c>
      <c r="AJ504" s="710">
        <f t="shared" si="295"/>
        <v>17.647058823529417</v>
      </c>
      <c r="AK504" s="710">
        <f t="shared" si="296"/>
        <v>36.000000000000007</v>
      </c>
      <c r="AL504" s="710">
        <f t="shared" si="297"/>
        <v>28.205128205128194</v>
      </c>
      <c r="AM504" s="710">
        <f t="shared" si="298"/>
        <v>11.428571428571432</v>
      </c>
      <c r="AN504" s="710">
        <f t="shared" si="299"/>
        <v>9.375</v>
      </c>
      <c r="AO504" s="710">
        <f t="shared" si="301"/>
        <v>33.33333333333335</v>
      </c>
      <c r="AP504" s="710">
        <f t="shared" si="300"/>
        <v>9.0909090909090828</v>
      </c>
      <c r="AQ504" s="710">
        <f t="shared" si="277"/>
        <v>83.333333333333343</v>
      </c>
      <c r="AR504" s="710">
        <f t="shared" si="278"/>
        <v>140</v>
      </c>
      <c r="AS504" s="710">
        <f t="shared" si="279"/>
        <v>400</v>
      </c>
      <c r="AT504" s="710" t="str">
        <f t="shared" si="281"/>
        <v>n/a</v>
      </c>
      <c r="AU504" s="710" t="str">
        <f t="shared" si="282"/>
        <v>n/a</v>
      </c>
      <c r="AV504" s="710" t="str">
        <f t="shared" si="283"/>
        <v>n/a</v>
      </c>
      <c r="AW504" s="710" t="str">
        <f t="shared" si="284"/>
        <v>n/a</v>
      </c>
      <c r="AX504" s="710" t="str">
        <f t="shared" si="285"/>
        <v>n/a</v>
      </c>
      <c r="AY504" s="710" t="str">
        <f t="shared" si="286"/>
        <v>n/a</v>
      </c>
      <c r="AZ504" s="710" t="str">
        <f t="shared" si="287"/>
        <v>n/a</v>
      </c>
      <c r="BA504" s="710" t="str">
        <f t="shared" si="288"/>
        <v>n/a</v>
      </c>
      <c r="BB504" s="710" t="str">
        <f t="shared" si="289"/>
        <v>n/a</v>
      </c>
      <c r="BC504" s="710" t="str">
        <f t="shared" si="290"/>
        <v>n/a</v>
      </c>
      <c r="BD504" s="710" t="str">
        <f t="shared" si="302"/>
        <v>n/a</v>
      </c>
      <c r="BE504" s="710">
        <f t="shared" si="280"/>
        <v>60.574250422531755</v>
      </c>
      <c r="BF504" s="175">
        <f t="shared" si="275"/>
        <v>104.01246154504415</v>
      </c>
    </row>
    <row r="505" spans="1:58" x14ac:dyDescent="0.25">
      <c r="A505" s="577" t="s">
        <v>4635</v>
      </c>
      <c r="B505" s="8" t="s">
        <v>2521</v>
      </c>
      <c r="C505" s="372">
        <v>4.24</v>
      </c>
      <c r="D505" s="372">
        <v>4.2</v>
      </c>
      <c r="E505" s="372">
        <v>4.16</v>
      </c>
      <c r="F505" s="372">
        <v>4.12</v>
      </c>
      <c r="G505" s="372">
        <v>4.08</v>
      </c>
      <c r="H505" s="372">
        <v>4.04</v>
      </c>
      <c r="I505" s="420">
        <v>3.82</v>
      </c>
      <c r="J505" s="381">
        <v>3.76</v>
      </c>
      <c r="K505" s="393">
        <v>3.76</v>
      </c>
      <c r="L505" s="393">
        <v>3.76</v>
      </c>
      <c r="M505" s="393">
        <v>3.76</v>
      </c>
      <c r="N505" s="393">
        <v>3.76</v>
      </c>
      <c r="O505" s="381"/>
      <c r="P505" s="393">
        <v>3.76</v>
      </c>
      <c r="Q505" s="393">
        <v>3.76</v>
      </c>
      <c r="R505" s="381"/>
      <c r="S505" s="393">
        <v>3.76</v>
      </c>
      <c r="T505" s="393">
        <v>3.76</v>
      </c>
      <c r="U505" s="420">
        <v>3.77</v>
      </c>
      <c r="V505" s="420">
        <v>3.7300000000000004</v>
      </c>
      <c r="W505" s="420">
        <v>3.69</v>
      </c>
      <c r="X505" s="420">
        <v>3.62</v>
      </c>
      <c r="Y505" s="420">
        <v>3.4142857142857146</v>
      </c>
      <c r="Z505" s="420">
        <v>3.2095238095238092</v>
      </c>
      <c r="AA505" s="420">
        <v>2.961904761904762</v>
      </c>
      <c r="AB505" s="420">
        <v>2.7523809523809519</v>
      </c>
      <c r="AC505" s="420">
        <v>2.5333333333333332</v>
      </c>
      <c r="AD505" s="420">
        <v>2.2517006802721085</v>
      </c>
      <c r="AE505" s="417">
        <f t="shared" si="276"/>
        <v>94.433129251700663</v>
      </c>
      <c r="AF505" s="710">
        <f t="shared" si="291"/>
        <v>0.952380952380949</v>
      </c>
      <c r="AG505" s="710">
        <f t="shared" si="292"/>
        <v>0.96153846153845812</v>
      </c>
      <c r="AH505" s="710">
        <f t="shared" si="293"/>
        <v>0.97087378640776656</v>
      </c>
      <c r="AI505" s="710">
        <f t="shared" si="294"/>
        <v>0.98039215686274161</v>
      </c>
      <c r="AJ505" s="710">
        <f t="shared" si="295"/>
        <v>0.99009900990099098</v>
      </c>
      <c r="AK505" s="710">
        <f t="shared" si="296"/>
        <v>5.7591623036649331</v>
      </c>
      <c r="AL505" s="710">
        <f t="shared" si="297"/>
        <v>1.5957446808510634</v>
      </c>
      <c r="AM505" s="710">
        <f t="shared" si="298"/>
        <v>0</v>
      </c>
      <c r="AN505" s="710">
        <f t="shared" si="299"/>
        <v>0</v>
      </c>
      <c r="AO505" s="710">
        <f t="shared" si="301"/>
        <v>0</v>
      </c>
      <c r="AP505" s="710">
        <f t="shared" si="300"/>
        <v>0</v>
      </c>
      <c r="AQ505" s="710">
        <f t="shared" si="277"/>
        <v>0</v>
      </c>
      <c r="AR505" s="710">
        <f t="shared" si="278"/>
        <v>0</v>
      </c>
      <c r="AS505" s="710">
        <f t="shared" si="279"/>
        <v>0</v>
      </c>
      <c r="AT505" s="710">
        <f t="shared" si="281"/>
        <v>0</v>
      </c>
      <c r="AU505" s="710">
        <f t="shared" si="282"/>
        <v>-0.26525198938992522</v>
      </c>
      <c r="AV505" s="710">
        <f t="shared" si="283"/>
        <v>1.0723860589812118</v>
      </c>
      <c r="AW505" s="710">
        <f t="shared" si="284"/>
        <v>1.084010840108407</v>
      </c>
      <c r="AX505" s="710">
        <f t="shared" si="285"/>
        <v>1.9337016574585641</v>
      </c>
      <c r="AY505" s="710">
        <f t="shared" si="286"/>
        <v>6.0251046025104449</v>
      </c>
      <c r="AZ505" s="710">
        <f t="shared" si="287"/>
        <v>6.3798219584569882</v>
      </c>
      <c r="BA505" s="710">
        <f t="shared" si="288"/>
        <v>8.3601286173633262</v>
      </c>
      <c r="BB505" s="710">
        <f t="shared" si="289"/>
        <v>7.6124567474048721</v>
      </c>
      <c r="BC505" s="710">
        <f t="shared" si="290"/>
        <v>8.6466165413533691</v>
      </c>
      <c r="BD505" s="710">
        <f t="shared" si="302"/>
        <v>12.507552870090644</v>
      </c>
      <c r="BE505" s="710">
        <f t="shared" si="280"/>
        <v>2.6226687702377922</v>
      </c>
      <c r="BF505" s="175">
        <f t="shared" si="275"/>
        <v>3.5977596119619473</v>
      </c>
    </row>
    <row r="506" spans="1:58" x14ac:dyDescent="0.25">
      <c r="A506" s="8" t="s">
        <v>1475</v>
      </c>
      <c r="B506" s="8" t="s">
        <v>1476</v>
      </c>
      <c r="C506" s="372">
        <v>5.2</v>
      </c>
      <c r="D506" s="372">
        <v>5</v>
      </c>
      <c r="E506" s="372">
        <v>4.8</v>
      </c>
      <c r="F506" s="372">
        <v>4.5999999999999996</v>
      </c>
      <c r="G506" s="372">
        <v>4.4000000000000004</v>
      </c>
      <c r="H506" s="372">
        <v>4</v>
      </c>
      <c r="I506" s="420">
        <v>3.6</v>
      </c>
      <c r="J506" s="420">
        <v>3</v>
      </c>
      <c r="K506" s="374">
        <v>2.8</v>
      </c>
      <c r="L506" s="372">
        <v>2.44</v>
      </c>
      <c r="M506" s="372">
        <v>2.17</v>
      </c>
      <c r="N506" s="372">
        <v>1.73</v>
      </c>
      <c r="O506" s="649"/>
      <c r="P506" s="372">
        <v>1.6</v>
      </c>
      <c r="Q506" s="372">
        <v>1.45</v>
      </c>
      <c r="R506" s="649"/>
      <c r="S506" s="420">
        <v>1.1499999999999999</v>
      </c>
      <c r="T506" s="420">
        <v>0.7</v>
      </c>
      <c r="U506" s="416">
        <v>0.57999999999999996</v>
      </c>
      <c r="V506" s="420">
        <v>1.1499999999999999</v>
      </c>
      <c r="W506" s="420">
        <v>0.95</v>
      </c>
      <c r="X506" s="420">
        <v>0.78</v>
      </c>
      <c r="Y506" s="420">
        <v>0.625</v>
      </c>
      <c r="Z506" s="420">
        <v>0.5</v>
      </c>
      <c r="AA506" s="420">
        <v>0.4</v>
      </c>
      <c r="AB506" s="416">
        <v>0</v>
      </c>
      <c r="AC506" s="416">
        <v>0</v>
      </c>
      <c r="AD506" s="416">
        <v>0</v>
      </c>
      <c r="AE506" s="417">
        <f t="shared" si="276"/>
        <v>53.625</v>
      </c>
      <c r="AF506" s="710">
        <f t="shared" si="291"/>
        <v>4.0000000000000036</v>
      </c>
      <c r="AG506" s="710">
        <f t="shared" si="292"/>
        <v>4.1666666666666741</v>
      </c>
      <c r="AH506" s="710">
        <f t="shared" si="293"/>
        <v>4.3478260869565188</v>
      </c>
      <c r="AI506" s="710">
        <f t="shared" si="294"/>
        <v>4.5454545454545192</v>
      </c>
      <c r="AJ506" s="710">
        <f t="shared" si="295"/>
        <v>10.000000000000009</v>
      </c>
      <c r="AK506" s="710">
        <f t="shared" si="296"/>
        <v>11.111111111111116</v>
      </c>
      <c r="AL506" s="710">
        <f t="shared" si="297"/>
        <v>19.999999999999996</v>
      </c>
      <c r="AM506" s="710">
        <f t="shared" si="298"/>
        <v>7.1428571428571397</v>
      </c>
      <c r="AN506" s="710">
        <f t="shared" si="299"/>
        <v>14.754098360655732</v>
      </c>
      <c r="AO506" s="710">
        <f t="shared" si="301"/>
        <v>12.442396313364057</v>
      </c>
      <c r="AP506" s="710">
        <f t="shared" si="300"/>
        <v>25.43352601156068</v>
      </c>
      <c r="AQ506" s="710">
        <f t="shared" si="277"/>
        <v>8.1249999999999822</v>
      </c>
      <c r="AR506" s="710">
        <f t="shared" si="278"/>
        <v>10.344827586206895</v>
      </c>
      <c r="AS506" s="710">
        <f t="shared" si="279"/>
        <v>26.086956521739136</v>
      </c>
      <c r="AT506" s="710">
        <f t="shared" si="281"/>
        <v>64.285714285714278</v>
      </c>
      <c r="AU506" s="710">
        <f t="shared" si="282"/>
        <v>20.68965517241379</v>
      </c>
      <c r="AV506" s="710">
        <f t="shared" si="283"/>
        <v>-49.565217391304351</v>
      </c>
      <c r="AW506" s="710">
        <f t="shared" si="284"/>
        <v>21.052631578947366</v>
      </c>
      <c r="AX506" s="710">
        <f t="shared" si="285"/>
        <v>21.794871794871785</v>
      </c>
      <c r="AY506" s="710">
        <f t="shared" si="286"/>
        <v>24.8</v>
      </c>
      <c r="AZ506" s="710">
        <f t="shared" si="287"/>
        <v>25</v>
      </c>
      <c r="BA506" s="710">
        <f t="shared" si="288"/>
        <v>25</v>
      </c>
      <c r="BB506" s="710" t="str">
        <f t="shared" si="289"/>
        <v>n/a</v>
      </c>
      <c r="BC506" s="710" t="str">
        <f t="shared" si="290"/>
        <v>n/a</v>
      </c>
      <c r="BD506" s="710" t="str">
        <f t="shared" si="302"/>
        <v>n/a</v>
      </c>
      <c r="BE506" s="710">
        <f t="shared" si="280"/>
        <v>14.343562535782514</v>
      </c>
      <c r="BF506" s="175">
        <f t="shared" si="275"/>
        <v>19.389231713064465</v>
      </c>
    </row>
    <row r="507" spans="1:58" x14ac:dyDescent="0.25">
      <c r="A507" s="95" t="s">
        <v>703</v>
      </c>
      <c r="B507" s="8" t="s">
        <v>704</v>
      </c>
      <c r="C507" s="372">
        <v>0.62</v>
      </c>
      <c r="D507" s="372">
        <v>0.55000000000000004</v>
      </c>
      <c r="E507" s="372">
        <v>0.48</v>
      </c>
      <c r="F507" s="372">
        <v>0.44</v>
      </c>
      <c r="G507" s="372">
        <v>0.41</v>
      </c>
      <c r="H507" s="372">
        <v>0.38</v>
      </c>
      <c r="I507" s="420">
        <v>0.3367</v>
      </c>
      <c r="J507" s="420">
        <v>0.32</v>
      </c>
      <c r="K507" s="372">
        <v>0.27999999999999997</v>
      </c>
      <c r="L507" s="372">
        <v>0.27333333333333332</v>
      </c>
      <c r="M507" s="372">
        <v>0.26333333333333336</v>
      </c>
      <c r="N507" s="372">
        <v>0.25666666666666665</v>
      </c>
      <c r="O507" s="649"/>
      <c r="P507" s="372">
        <v>0.22678730158730157</v>
      </c>
      <c r="Q507" s="372">
        <v>0.22073015873015875</v>
      </c>
      <c r="R507" s="649"/>
      <c r="S507" s="420">
        <v>0.21466666666666664</v>
      </c>
      <c r="T507" s="420">
        <v>0.2086031746031746</v>
      </c>
      <c r="U507" s="420">
        <v>0.20257142857142854</v>
      </c>
      <c r="V507" s="420">
        <v>0.19653968253968254</v>
      </c>
      <c r="W507" s="420">
        <v>0.19047619047619047</v>
      </c>
      <c r="X507" s="420">
        <v>0.18441269841269839</v>
      </c>
      <c r="Y507" s="416">
        <v>0.17707936507936509</v>
      </c>
      <c r="Z507" s="420">
        <v>0.19434920634920638</v>
      </c>
      <c r="AA507" s="420">
        <v>0.15549206349206349</v>
      </c>
      <c r="AB507" s="420">
        <v>0.14831746031746032</v>
      </c>
      <c r="AC507" s="420">
        <v>0.14396825396825397</v>
      </c>
      <c r="AD507" s="420">
        <v>0.13822222222222222</v>
      </c>
      <c r="AE507" s="417">
        <f t="shared" si="276"/>
        <v>7.2122492063492052</v>
      </c>
      <c r="AF507" s="710">
        <f t="shared" si="291"/>
        <v>12.72727272727272</v>
      </c>
      <c r="AG507" s="710">
        <f t="shared" si="292"/>
        <v>14.583333333333348</v>
      </c>
      <c r="AH507" s="710">
        <f t="shared" si="293"/>
        <v>9.0909090909090828</v>
      </c>
      <c r="AI507" s="710">
        <f t="shared" si="294"/>
        <v>7.3170731707317138</v>
      </c>
      <c r="AJ507" s="710">
        <f t="shared" si="295"/>
        <v>7.8947368421052655</v>
      </c>
      <c r="AK507" s="710">
        <f t="shared" si="296"/>
        <v>12.86011286011286</v>
      </c>
      <c r="AL507" s="710">
        <f t="shared" si="297"/>
        <v>5.2187500000000053</v>
      </c>
      <c r="AM507" s="710">
        <f t="shared" si="298"/>
        <v>14.285714285714302</v>
      </c>
      <c r="AN507" s="710">
        <f t="shared" si="299"/>
        <v>2.4390243902439046</v>
      </c>
      <c r="AO507" s="710">
        <f t="shared" si="301"/>
        <v>3.7974683544303556</v>
      </c>
      <c r="AP507" s="710">
        <f t="shared" si="300"/>
        <v>2.5974025974026205</v>
      </c>
      <c r="AQ507" s="710">
        <f t="shared" si="277"/>
        <v>13.175060891962275</v>
      </c>
      <c r="AR507" s="710">
        <f t="shared" si="278"/>
        <v>2.7441392204803572</v>
      </c>
      <c r="AS507" s="710">
        <f t="shared" si="279"/>
        <v>2.8246081041112259</v>
      </c>
      <c r="AT507" s="710">
        <f t="shared" si="281"/>
        <v>2.9067113072591688</v>
      </c>
      <c r="AU507" s="710">
        <f t="shared" si="282"/>
        <v>2.977589719479723</v>
      </c>
      <c r="AV507" s="710">
        <f t="shared" si="283"/>
        <v>3.0689710870618558</v>
      </c>
      <c r="AW507" s="710">
        <f t="shared" si="284"/>
        <v>3.183333333333338</v>
      </c>
      <c r="AX507" s="710">
        <f t="shared" si="285"/>
        <v>3.2880013771733552</v>
      </c>
      <c r="AY507" s="710">
        <f t="shared" si="286"/>
        <v>4.1412692721405353</v>
      </c>
      <c r="AZ507" s="710">
        <f t="shared" si="287"/>
        <v>-8.8859849722313093</v>
      </c>
      <c r="BA507" s="710">
        <f t="shared" si="288"/>
        <v>24.989791751735435</v>
      </c>
      <c r="BB507" s="710">
        <f t="shared" si="289"/>
        <v>4.8373287671232834</v>
      </c>
      <c r="BC507" s="710">
        <f t="shared" si="290"/>
        <v>3.0209481808158856</v>
      </c>
      <c r="BD507" s="710">
        <f t="shared" si="302"/>
        <v>4.1570969223702292</v>
      </c>
      <c r="BE507" s="710">
        <f t="shared" si="280"/>
        <v>6.3696265046028611</v>
      </c>
      <c r="BF507" s="175">
        <f t="shared" si="275"/>
        <v>6.4221529081253941</v>
      </c>
    </row>
    <row r="508" spans="1:58" x14ac:dyDescent="0.25">
      <c r="A508" s="577" t="s">
        <v>4757</v>
      </c>
      <c r="B508" s="8" t="s">
        <v>4752</v>
      </c>
      <c r="C508" s="372">
        <v>0.96</v>
      </c>
      <c r="D508" s="372">
        <v>0.95</v>
      </c>
      <c r="E508" s="372">
        <v>0.92500000000000004</v>
      </c>
      <c r="F508" s="372">
        <v>0.88500000000000001</v>
      </c>
      <c r="G508" s="372">
        <v>0.79</v>
      </c>
      <c r="H508" s="372">
        <v>0.20300000000000001</v>
      </c>
      <c r="I508" s="381">
        <v>0</v>
      </c>
      <c r="J508" s="381">
        <v>0</v>
      </c>
      <c r="K508" s="393">
        <v>0</v>
      </c>
      <c r="L508" s="393">
        <v>0</v>
      </c>
      <c r="M508" s="393">
        <v>0</v>
      </c>
      <c r="N508" s="393">
        <v>0</v>
      </c>
      <c r="O508" s="751"/>
      <c r="P508" s="393">
        <v>0</v>
      </c>
      <c r="Q508" s="393">
        <v>0</v>
      </c>
      <c r="R508" s="751"/>
      <c r="S508" s="393">
        <v>0</v>
      </c>
      <c r="T508" s="393">
        <v>0</v>
      </c>
      <c r="U508" s="416">
        <v>0</v>
      </c>
      <c r="V508" s="416">
        <v>0</v>
      </c>
      <c r="W508" s="381">
        <v>0</v>
      </c>
      <c r="X508" s="381">
        <v>0</v>
      </c>
      <c r="Y508" s="381">
        <v>0</v>
      </c>
      <c r="Z508" s="381">
        <v>0</v>
      </c>
      <c r="AA508" s="381">
        <v>0</v>
      </c>
      <c r="AB508" s="381">
        <v>0</v>
      </c>
      <c r="AC508" s="381">
        <v>0</v>
      </c>
      <c r="AD508" s="381">
        <v>0</v>
      </c>
      <c r="AE508" s="417">
        <f t="shared" si="276"/>
        <v>4.7130000000000001</v>
      </c>
      <c r="AF508" s="710">
        <f t="shared" si="291"/>
        <v>1.0526315789473717</v>
      </c>
      <c r="AG508" s="710">
        <f t="shared" si="292"/>
        <v>2.7027027027026973</v>
      </c>
      <c r="AH508" s="710">
        <f t="shared" si="293"/>
        <v>4.5197740112994378</v>
      </c>
      <c r="AI508" s="710">
        <f t="shared" si="294"/>
        <v>12.025316455696199</v>
      </c>
      <c r="AJ508" s="710">
        <f t="shared" si="295"/>
        <v>289.16256157635468</v>
      </c>
      <c r="AK508" s="710" t="str">
        <f t="shared" si="296"/>
        <v>n/a</v>
      </c>
      <c r="AL508" s="710" t="str">
        <f t="shared" si="297"/>
        <v>n/a</v>
      </c>
      <c r="AM508" s="710" t="str">
        <f t="shared" si="298"/>
        <v>n/a</v>
      </c>
      <c r="AN508" s="710" t="str">
        <f t="shared" si="299"/>
        <v>n/a</v>
      </c>
      <c r="AO508" s="710" t="str">
        <f t="shared" si="301"/>
        <v>n/a</v>
      </c>
      <c r="AP508" s="710" t="str">
        <f t="shared" si="300"/>
        <v>n/a</v>
      </c>
      <c r="AQ508" s="710" t="str">
        <f t="shared" si="277"/>
        <v>n/a</v>
      </c>
      <c r="AR508" s="710" t="str">
        <f t="shared" si="278"/>
        <v>n/a</v>
      </c>
      <c r="AS508" s="710" t="str">
        <f t="shared" si="279"/>
        <v>n/a</v>
      </c>
      <c r="AT508" s="710" t="str">
        <f t="shared" si="281"/>
        <v>n/a</v>
      </c>
      <c r="AU508" s="710" t="str">
        <f t="shared" si="282"/>
        <v>n/a</v>
      </c>
      <c r="AV508" s="710" t="str">
        <f t="shared" si="283"/>
        <v>n/a</v>
      </c>
      <c r="AW508" s="710" t="str">
        <f t="shared" si="284"/>
        <v>n/a</v>
      </c>
      <c r="AX508" s="710" t="str">
        <f t="shared" si="285"/>
        <v>n/a</v>
      </c>
      <c r="AY508" s="710" t="str">
        <f t="shared" si="286"/>
        <v>n/a</v>
      </c>
      <c r="AZ508" s="710" t="str">
        <f t="shared" si="287"/>
        <v>n/a</v>
      </c>
      <c r="BA508" s="710" t="str">
        <f t="shared" si="288"/>
        <v>n/a</v>
      </c>
      <c r="BB508" s="710" t="str">
        <f t="shared" si="289"/>
        <v>n/a</v>
      </c>
      <c r="BC508" s="710" t="str">
        <f t="shared" si="290"/>
        <v>n/a</v>
      </c>
      <c r="BD508" s="710" t="str">
        <f t="shared" si="302"/>
        <v>n/a</v>
      </c>
      <c r="BE508" s="710">
        <f t="shared" si="280"/>
        <v>61.892597265000077</v>
      </c>
      <c r="BF508" s="175">
        <f t="shared" si="275"/>
        <v>127.11704081718813</v>
      </c>
    </row>
    <row r="509" spans="1:58" x14ac:dyDescent="0.25">
      <c r="A509" s="95" t="s">
        <v>1446</v>
      </c>
      <c r="B509" s="8" t="s">
        <v>1447</v>
      </c>
      <c r="C509" s="372">
        <v>4.5</v>
      </c>
      <c r="D509" s="372">
        <v>4.2</v>
      </c>
      <c r="E509" s="372">
        <v>3.83</v>
      </c>
      <c r="F509" s="372">
        <v>3.62</v>
      </c>
      <c r="G509" s="372">
        <v>3.6</v>
      </c>
      <c r="H509" s="372">
        <v>3.5</v>
      </c>
      <c r="I509" s="420">
        <v>3.1</v>
      </c>
      <c r="J509" s="420">
        <v>2.7299999999999995</v>
      </c>
      <c r="K509" s="372">
        <v>2.4500000000000002</v>
      </c>
      <c r="L509" s="372">
        <v>2.1800000000000002</v>
      </c>
      <c r="M509" s="372">
        <v>1.89</v>
      </c>
      <c r="N509" s="372">
        <v>1.3274999999999999</v>
      </c>
      <c r="O509" s="649"/>
      <c r="P509" s="372">
        <v>0.45</v>
      </c>
      <c r="Q509" s="374">
        <v>0</v>
      </c>
      <c r="R509" s="649"/>
      <c r="S509" s="416">
        <v>0</v>
      </c>
      <c r="T509" s="416">
        <v>0</v>
      </c>
      <c r="U509" s="416">
        <v>0</v>
      </c>
      <c r="V509" s="416">
        <v>0</v>
      </c>
      <c r="W509" s="416">
        <v>0</v>
      </c>
      <c r="X509" s="416">
        <v>0</v>
      </c>
      <c r="Y509" s="416">
        <v>0</v>
      </c>
      <c r="Z509" s="416">
        <v>0</v>
      </c>
      <c r="AA509" s="416">
        <v>0</v>
      </c>
      <c r="AB509" s="416">
        <v>0</v>
      </c>
      <c r="AC509" s="416">
        <v>0</v>
      </c>
      <c r="AD509" s="416">
        <v>0</v>
      </c>
      <c r="AE509" s="417">
        <f t="shared" si="276"/>
        <v>37.377500000000005</v>
      </c>
      <c r="AF509" s="710">
        <f t="shared" si="291"/>
        <v>7.1428571428571397</v>
      </c>
      <c r="AG509" s="710">
        <f t="shared" si="292"/>
        <v>9.6605744125326289</v>
      </c>
      <c r="AH509" s="710">
        <f t="shared" si="293"/>
        <v>5.8011049723756924</v>
      </c>
      <c r="AI509" s="710">
        <f t="shared" si="294"/>
        <v>0.55555555555555358</v>
      </c>
      <c r="AJ509" s="710">
        <f t="shared" si="295"/>
        <v>2.8571428571428692</v>
      </c>
      <c r="AK509" s="710">
        <f t="shared" si="296"/>
        <v>12.903225806451601</v>
      </c>
      <c r="AL509" s="710">
        <f t="shared" si="297"/>
        <v>13.553113553113572</v>
      </c>
      <c r="AM509" s="710">
        <f t="shared" si="298"/>
        <v>11.428571428571409</v>
      </c>
      <c r="AN509" s="710">
        <f t="shared" si="299"/>
        <v>12.385321100917434</v>
      </c>
      <c r="AO509" s="710">
        <f t="shared" si="301"/>
        <v>15.343915343915349</v>
      </c>
      <c r="AP509" s="710">
        <f t="shared" si="300"/>
        <v>42.372881355932201</v>
      </c>
      <c r="AQ509" s="710">
        <f t="shared" si="277"/>
        <v>194.99999999999997</v>
      </c>
      <c r="AR509" s="710" t="str">
        <f t="shared" si="278"/>
        <v>n/a</v>
      </c>
      <c r="AS509" s="710" t="str">
        <f t="shared" si="279"/>
        <v>n/a</v>
      </c>
      <c r="AT509" s="710" t="str">
        <f t="shared" si="281"/>
        <v>n/a</v>
      </c>
      <c r="AU509" s="710" t="str">
        <f t="shared" si="282"/>
        <v>n/a</v>
      </c>
      <c r="AV509" s="710" t="str">
        <f t="shared" si="283"/>
        <v>n/a</v>
      </c>
      <c r="AW509" s="710" t="str">
        <f t="shared" si="284"/>
        <v>n/a</v>
      </c>
      <c r="AX509" s="710" t="str">
        <f t="shared" si="285"/>
        <v>n/a</v>
      </c>
      <c r="AY509" s="710" t="str">
        <f t="shared" si="286"/>
        <v>n/a</v>
      </c>
      <c r="AZ509" s="710" t="str">
        <f t="shared" si="287"/>
        <v>n/a</v>
      </c>
      <c r="BA509" s="710" t="str">
        <f t="shared" si="288"/>
        <v>n/a</v>
      </c>
      <c r="BB509" s="710" t="str">
        <f t="shared" si="289"/>
        <v>n/a</v>
      </c>
      <c r="BC509" s="710" t="str">
        <f t="shared" si="290"/>
        <v>n/a</v>
      </c>
      <c r="BD509" s="710" t="str">
        <f t="shared" si="302"/>
        <v>n/a</v>
      </c>
      <c r="BE509" s="710">
        <f t="shared" si="280"/>
        <v>27.417021960780449</v>
      </c>
      <c r="BF509" s="175">
        <f t="shared" si="275"/>
        <v>53.814698966412919</v>
      </c>
    </row>
    <row r="510" spans="1:58" x14ac:dyDescent="0.25">
      <c r="A510" s="95" t="s">
        <v>4744</v>
      </c>
      <c r="B510" s="8" t="s">
        <v>4741</v>
      </c>
      <c r="C510" s="372">
        <v>0.36</v>
      </c>
      <c r="D510" s="372">
        <v>0.32</v>
      </c>
      <c r="E510" s="372">
        <v>0.28000000000000003</v>
      </c>
      <c r="F510" s="372">
        <v>0.24</v>
      </c>
      <c r="G510" s="372">
        <v>0.2</v>
      </c>
      <c r="H510" s="372">
        <v>0.16</v>
      </c>
      <c r="I510" s="381">
        <v>0</v>
      </c>
      <c r="J510" s="381">
        <v>0</v>
      </c>
      <c r="K510" s="393">
        <v>0</v>
      </c>
      <c r="L510" s="393">
        <v>0</v>
      </c>
      <c r="M510" s="393">
        <v>0</v>
      </c>
      <c r="N510" s="393">
        <v>0</v>
      </c>
      <c r="O510" s="751"/>
      <c r="P510" s="393">
        <v>0</v>
      </c>
      <c r="Q510" s="393">
        <v>0</v>
      </c>
      <c r="R510" s="751"/>
      <c r="S510" s="393">
        <v>0</v>
      </c>
      <c r="T510" s="393">
        <v>0</v>
      </c>
      <c r="U510" s="381">
        <v>0</v>
      </c>
      <c r="V510" s="381">
        <v>0</v>
      </c>
      <c r="W510" s="381">
        <v>0</v>
      </c>
      <c r="X510" s="381">
        <v>0</v>
      </c>
      <c r="Y510" s="381">
        <v>0</v>
      </c>
      <c r="Z510" s="381">
        <v>0</v>
      </c>
      <c r="AA510" s="381">
        <v>0</v>
      </c>
      <c r="AB510" s="381">
        <v>0</v>
      </c>
      <c r="AC510" s="381">
        <v>0</v>
      </c>
      <c r="AD510" s="381">
        <v>0</v>
      </c>
      <c r="AE510" s="417">
        <f t="shared" si="276"/>
        <v>1.5599999999999998</v>
      </c>
      <c r="AF510" s="710">
        <f t="shared" si="291"/>
        <v>12.5</v>
      </c>
      <c r="AG510" s="710">
        <f t="shared" si="292"/>
        <v>14.285714285714279</v>
      </c>
      <c r="AH510" s="710">
        <f t="shared" si="293"/>
        <v>16.666666666666675</v>
      </c>
      <c r="AI510" s="710">
        <f t="shared" si="294"/>
        <v>19.999999999999996</v>
      </c>
      <c r="AJ510" s="710">
        <f t="shared" si="295"/>
        <v>25</v>
      </c>
      <c r="AK510" s="710" t="str">
        <f t="shared" si="296"/>
        <v>n/a</v>
      </c>
      <c r="AL510" s="710" t="str">
        <f t="shared" si="297"/>
        <v>n/a</v>
      </c>
      <c r="AM510" s="710" t="str">
        <f t="shared" si="298"/>
        <v>n/a</v>
      </c>
      <c r="AN510" s="710" t="str">
        <f t="shared" si="299"/>
        <v>n/a</v>
      </c>
      <c r="AO510" s="710" t="str">
        <f t="shared" si="301"/>
        <v>n/a</v>
      </c>
      <c r="AP510" s="710" t="str">
        <f t="shared" si="300"/>
        <v>n/a</v>
      </c>
      <c r="AQ510" s="710" t="str">
        <f t="shared" si="277"/>
        <v>n/a</v>
      </c>
      <c r="AR510" s="710" t="str">
        <f t="shared" si="278"/>
        <v>n/a</v>
      </c>
      <c r="AS510" s="710" t="str">
        <f t="shared" si="279"/>
        <v>n/a</v>
      </c>
      <c r="AT510" s="710" t="str">
        <f t="shared" si="281"/>
        <v>n/a</v>
      </c>
      <c r="AU510" s="710" t="str">
        <f t="shared" si="282"/>
        <v>n/a</v>
      </c>
      <c r="AV510" s="710" t="str">
        <f t="shared" si="283"/>
        <v>n/a</v>
      </c>
      <c r="AW510" s="710" t="str">
        <f t="shared" si="284"/>
        <v>n/a</v>
      </c>
      <c r="AX510" s="710" t="str">
        <f t="shared" si="285"/>
        <v>n/a</v>
      </c>
      <c r="AY510" s="710" t="str">
        <f t="shared" si="286"/>
        <v>n/a</v>
      </c>
      <c r="AZ510" s="710" t="str">
        <f t="shared" si="287"/>
        <v>n/a</v>
      </c>
      <c r="BA510" s="710" t="str">
        <f t="shared" si="288"/>
        <v>n/a</v>
      </c>
      <c r="BB510" s="710" t="str">
        <f t="shared" si="289"/>
        <v>n/a</v>
      </c>
      <c r="BC510" s="710" t="str">
        <f t="shared" si="290"/>
        <v>n/a</v>
      </c>
      <c r="BD510" s="710" t="str">
        <f t="shared" si="302"/>
        <v>n/a</v>
      </c>
      <c r="BE510" s="710">
        <f t="shared" si="280"/>
        <v>17.69047619047619</v>
      </c>
      <c r="BF510" s="175">
        <f t="shared" ref="BF510:BF573" si="303">STDEV(AF510:BD510)</f>
        <v>4.9584440906854592</v>
      </c>
    </row>
    <row r="511" spans="1:58" x14ac:dyDescent="0.25">
      <c r="A511" s="95" t="s">
        <v>708</v>
      </c>
      <c r="B511" s="8" t="s">
        <v>709</v>
      </c>
      <c r="C511" s="372">
        <v>3.35</v>
      </c>
      <c r="D511" s="372">
        <v>3.15</v>
      </c>
      <c r="E511" s="372">
        <v>2.93</v>
      </c>
      <c r="F511" s="372">
        <v>2.72</v>
      </c>
      <c r="G511" s="372">
        <v>2.57</v>
      </c>
      <c r="H511" s="372">
        <v>2.48</v>
      </c>
      <c r="I511" s="420">
        <v>2.4300000000000002</v>
      </c>
      <c r="J511" s="420">
        <v>2.2400000000000002</v>
      </c>
      <c r="K511" s="372">
        <v>2.0699999999999998</v>
      </c>
      <c r="L511" s="372">
        <v>1.86</v>
      </c>
      <c r="M511" s="372">
        <v>1.61</v>
      </c>
      <c r="N511" s="372">
        <v>1.3</v>
      </c>
      <c r="O511" s="649"/>
      <c r="P511" s="372">
        <v>0.96499999999999997</v>
      </c>
      <c r="Q511" s="372">
        <v>0.83499999999999996</v>
      </c>
      <c r="R511" s="649"/>
      <c r="S511" s="420">
        <v>0.74</v>
      </c>
      <c r="T511" s="420">
        <v>0.67</v>
      </c>
      <c r="U511" s="420">
        <v>0.62</v>
      </c>
      <c r="V511" s="420">
        <v>0.54</v>
      </c>
      <c r="W511" s="420">
        <v>0.45</v>
      </c>
      <c r="X511" s="420">
        <v>0.34</v>
      </c>
      <c r="Y511" s="420">
        <v>0.22500000000000001</v>
      </c>
      <c r="Z511" s="420">
        <v>0.12</v>
      </c>
      <c r="AA511" s="416">
        <v>0</v>
      </c>
      <c r="AB511" s="416">
        <v>0</v>
      </c>
      <c r="AC511" s="416">
        <v>0</v>
      </c>
      <c r="AD511" s="416">
        <v>0</v>
      </c>
      <c r="AE511" s="417">
        <f t="shared" si="276"/>
        <v>34.215000000000003</v>
      </c>
      <c r="AF511" s="710">
        <f t="shared" si="291"/>
        <v>6.3492063492063489</v>
      </c>
      <c r="AG511" s="710">
        <f t="shared" si="292"/>
        <v>7.5085324232081918</v>
      </c>
      <c r="AH511" s="710">
        <f t="shared" si="293"/>
        <v>7.7205882352941124</v>
      </c>
      <c r="AI511" s="710">
        <f t="shared" si="294"/>
        <v>5.836575875486405</v>
      </c>
      <c r="AJ511" s="710">
        <f t="shared" si="295"/>
        <v>3.6290322580645018</v>
      </c>
      <c r="AK511" s="710">
        <f t="shared" si="296"/>
        <v>2.0576131687242816</v>
      </c>
      <c r="AL511" s="710">
        <f t="shared" si="297"/>
        <v>8.4821428571428612</v>
      </c>
      <c r="AM511" s="710">
        <f t="shared" si="298"/>
        <v>8.2125603864734451</v>
      </c>
      <c r="AN511" s="710">
        <f t="shared" si="299"/>
        <v>11.290322580645151</v>
      </c>
      <c r="AO511" s="710">
        <f t="shared" si="301"/>
        <v>15.527950310559003</v>
      </c>
      <c r="AP511" s="710">
        <f t="shared" si="300"/>
        <v>23.84615384615385</v>
      </c>
      <c r="AQ511" s="710">
        <f t="shared" si="277"/>
        <v>34.715025906735761</v>
      </c>
      <c r="AR511" s="710">
        <f t="shared" si="278"/>
        <v>15.568862275449113</v>
      </c>
      <c r="AS511" s="710">
        <f t="shared" si="279"/>
        <v>12.837837837837828</v>
      </c>
      <c r="AT511" s="710">
        <f t="shared" si="281"/>
        <v>10.447761194029837</v>
      </c>
      <c r="AU511" s="710">
        <f t="shared" si="282"/>
        <v>8.064516129032274</v>
      </c>
      <c r="AV511" s="710">
        <f t="shared" si="283"/>
        <v>14.814814814814813</v>
      </c>
      <c r="AW511" s="710">
        <f t="shared" si="284"/>
        <v>19.999999999999996</v>
      </c>
      <c r="AX511" s="710">
        <f t="shared" si="285"/>
        <v>32.352941176470587</v>
      </c>
      <c r="AY511" s="710">
        <f t="shared" si="286"/>
        <v>51.111111111111107</v>
      </c>
      <c r="AZ511" s="710">
        <f t="shared" si="287"/>
        <v>87.500000000000028</v>
      </c>
      <c r="BA511" s="710" t="str">
        <f t="shared" si="288"/>
        <v>n/a</v>
      </c>
      <c r="BB511" s="710" t="str">
        <f t="shared" si="289"/>
        <v>n/a</v>
      </c>
      <c r="BC511" s="710" t="str">
        <f t="shared" si="290"/>
        <v>n/a</v>
      </c>
      <c r="BD511" s="710" t="str">
        <f t="shared" si="302"/>
        <v>n/a</v>
      </c>
      <c r="BE511" s="710">
        <f t="shared" si="280"/>
        <v>18.470168987449501</v>
      </c>
      <c r="BF511" s="175">
        <f t="shared" si="303"/>
        <v>19.801022374612998</v>
      </c>
    </row>
    <row r="512" spans="1:58" x14ac:dyDescent="0.25">
      <c r="A512" s="8" t="s">
        <v>3324</v>
      </c>
      <c r="B512" s="8" t="s">
        <v>3325</v>
      </c>
      <c r="C512" s="372">
        <v>2.29</v>
      </c>
      <c r="D512" s="372">
        <v>2.19</v>
      </c>
      <c r="E512" s="372">
        <v>2.15</v>
      </c>
      <c r="F512" s="372">
        <v>2.11</v>
      </c>
      <c r="G512" s="372">
        <v>2.06</v>
      </c>
      <c r="H512" s="372">
        <v>1.95</v>
      </c>
      <c r="I512" s="420">
        <v>1.8</v>
      </c>
      <c r="J512" s="420">
        <v>0.78</v>
      </c>
      <c r="K512" s="420">
        <v>0.62</v>
      </c>
      <c r="L512" s="420">
        <v>0.44</v>
      </c>
      <c r="M512" s="374">
        <v>0</v>
      </c>
      <c r="N512" s="374">
        <v>0</v>
      </c>
      <c r="O512" s="420"/>
      <c r="P512" s="374">
        <v>0</v>
      </c>
      <c r="Q512" s="374">
        <v>0</v>
      </c>
      <c r="R512" s="649"/>
      <c r="S512" s="416">
        <v>0</v>
      </c>
      <c r="T512" s="416">
        <v>0</v>
      </c>
      <c r="U512" s="416">
        <v>0</v>
      </c>
      <c r="V512" s="416">
        <v>0</v>
      </c>
      <c r="W512" s="416">
        <v>0</v>
      </c>
      <c r="X512" s="416">
        <v>0</v>
      </c>
      <c r="Y512" s="416">
        <v>0</v>
      </c>
      <c r="Z512" s="416">
        <v>0</v>
      </c>
      <c r="AA512" s="416">
        <v>0</v>
      </c>
      <c r="AB512" s="416">
        <v>0</v>
      </c>
      <c r="AC512" s="416">
        <v>0</v>
      </c>
      <c r="AD512" s="416">
        <v>0</v>
      </c>
      <c r="AE512" s="417">
        <f t="shared" si="276"/>
        <v>16.39</v>
      </c>
      <c r="AF512" s="710">
        <f t="shared" si="291"/>
        <v>4.5662100456621113</v>
      </c>
      <c r="AG512" s="710">
        <f t="shared" si="292"/>
        <v>1.8604651162790642</v>
      </c>
      <c r="AH512" s="710">
        <f t="shared" si="293"/>
        <v>1.8957345971563955</v>
      </c>
      <c r="AI512" s="710">
        <f t="shared" si="294"/>
        <v>2.4271844660194164</v>
      </c>
      <c r="AJ512" s="710">
        <f t="shared" si="295"/>
        <v>5.6410256410256432</v>
      </c>
      <c r="AK512" s="710">
        <f t="shared" si="296"/>
        <v>8.333333333333325</v>
      </c>
      <c r="AL512" s="710">
        <f t="shared" si="297"/>
        <v>130.76923076923075</v>
      </c>
      <c r="AM512" s="710">
        <f t="shared" si="298"/>
        <v>25.806451612903224</v>
      </c>
      <c r="AN512" s="710">
        <f t="shared" si="299"/>
        <v>40.909090909090921</v>
      </c>
      <c r="AO512" s="710" t="str">
        <f t="shared" si="301"/>
        <v>n/a</v>
      </c>
      <c r="AP512" s="710" t="str">
        <f t="shared" si="300"/>
        <v>n/a</v>
      </c>
      <c r="AQ512" s="710" t="str">
        <f t="shared" si="277"/>
        <v>n/a</v>
      </c>
      <c r="AR512" s="710" t="str">
        <f t="shared" si="278"/>
        <v>n/a</v>
      </c>
      <c r="AS512" s="710" t="str">
        <f t="shared" si="279"/>
        <v>n/a</v>
      </c>
      <c r="AT512" s="710" t="str">
        <f t="shared" si="281"/>
        <v>n/a</v>
      </c>
      <c r="AU512" s="710" t="str">
        <f t="shared" si="282"/>
        <v>n/a</v>
      </c>
      <c r="AV512" s="710" t="str">
        <f t="shared" si="283"/>
        <v>n/a</v>
      </c>
      <c r="AW512" s="710" t="str">
        <f t="shared" si="284"/>
        <v>n/a</v>
      </c>
      <c r="AX512" s="710" t="str">
        <f t="shared" si="285"/>
        <v>n/a</v>
      </c>
      <c r="AY512" s="710" t="str">
        <f t="shared" si="286"/>
        <v>n/a</v>
      </c>
      <c r="AZ512" s="710" t="str">
        <f t="shared" si="287"/>
        <v>n/a</v>
      </c>
      <c r="BA512" s="710" t="str">
        <f t="shared" si="288"/>
        <v>n/a</v>
      </c>
      <c r="BB512" s="710" t="str">
        <f t="shared" si="289"/>
        <v>n/a</v>
      </c>
      <c r="BC512" s="710" t="str">
        <f t="shared" si="290"/>
        <v>n/a</v>
      </c>
      <c r="BD512" s="710" t="str">
        <f t="shared" si="302"/>
        <v>n/a</v>
      </c>
      <c r="BE512" s="710">
        <f t="shared" si="280"/>
        <v>24.689858498966757</v>
      </c>
      <c r="BF512" s="175">
        <f t="shared" si="303"/>
        <v>41.965579078267808</v>
      </c>
    </row>
    <row r="513" spans="1:58" x14ac:dyDescent="0.25">
      <c r="A513" s="95" t="s">
        <v>737</v>
      </c>
      <c r="B513" s="8" t="s">
        <v>738</v>
      </c>
      <c r="C513" s="372">
        <v>3.04</v>
      </c>
      <c r="D513" s="372">
        <v>2.66</v>
      </c>
      <c r="E513" s="372">
        <v>2.4</v>
      </c>
      <c r="F513" s="372">
        <v>2.2799999999999998</v>
      </c>
      <c r="G513" s="372">
        <v>2.2400000000000002</v>
      </c>
      <c r="H513" s="372">
        <v>2.2000000000000002</v>
      </c>
      <c r="I513" s="420">
        <v>2.12</v>
      </c>
      <c r="J513" s="420">
        <v>1.8</v>
      </c>
      <c r="K513" s="372">
        <v>1.7</v>
      </c>
      <c r="L513" s="372">
        <v>1.56</v>
      </c>
      <c r="M513" s="372">
        <v>1.42</v>
      </c>
      <c r="N513" s="372">
        <v>1.3</v>
      </c>
      <c r="O513" s="649"/>
      <c r="P513" s="372">
        <v>1.2</v>
      </c>
      <c r="Q513" s="372">
        <v>1.1200000000000001</v>
      </c>
      <c r="R513" s="649"/>
      <c r="S513" s="420">
        <v>1.02</v>
      </c>
      <c r="T513" s="420">
        <v>0.96</v>
      </c>
      <c r="U513" s="420">
        <v>0.92</v>
      </c>
      <c r="V513" s="420">
        <v>0.84</v>
      </c>
      <c r="W513" s="420">
        <v>0.72</v>
      </c>
      <c r="X513" s="420">
        <v>0.64</v>
      </c>
      <c r="Y513" s="416">
        <v>0.6</v>
      </c>
      <c r="Z513" s="416">
        <v>0.6</v>
      </c>
      <c r="AA513" s="416">
        <v>0.6</v>
      </c>
      <c r="AB513" s="416">
        <v>0.6</v>
      </c>
      <c r="AC513" s="416">
        <v>0.6</v>
      </c>
      <c r="AD513" s="416">
        <v>0.6</v>
      </c>
      <c r="AE513" s="417">
        <f t="shared" si="276"/>
        <v>35.740000000000009</v>
      </c>
      <c r="AF513" s="710">
        <f t="shared" si="291"/>
        <v>14.285714285714279</v>
      </c>
      <c r="AG513" s="710">
        <f t="shared" si="292"/>
        <v>10.833333333333339</v>
      </c>
      <c r="AH513" s="710">
        <f t="shared" si="293"/>
        <v>5.2631578947368363</v>
      </c>
      <c r="AI513" s="710">
        <f t="shared" si="294"/>
        <v>1.7857142857142572</v>
      </c>
      <c r="AJ513" s="710">
        <f t="shared" si="295"/>
        <v>1.8181818181818299</v>
      </c>
      <c r="AK513" s="710">
        <f t="shared" si="296"/>
        <v>3.7735849056603765</v>
      </c>
      <c r="AL513" s="710">
        <f t="shared" si="297"/>
        <v>17.777777777777782</v>
      </c>
      <c r="AM513" s="710">
        <f t="shared" si="298"/>
        <v>5.8823529411764719</v>
      </c>
      <c r="AN513" s="710">
        <f t="shared" si="299"/>
        <v>8.9743589743589638</v>
      </c>
      <c r="AO513" s="710">
        <f t="shared" si="301"/>
        <v>9.8591549295774747</v>
      </c>
      <c r="AP513" s="710">
        <f t="shared" si="300"/>
        <v>9.2307692307692193</v>
      </c>
      <c r="AQ513" s="710">
        <f t="shared" si="277"/>
        <v>8.3333333333333481</v>
      </c>
      <c r="AR513" s="710">
        <f t="shared" si="278"/>
        <v>7.1428571428571397</v>
      </c>
      <c r="AS513" s="710">
        <f t="shared" si="279"/>
        <v>9.8039215686274606</v>
      </c>
      <c r="AT513" s="710">
        <f t="shared" si="281"/>
        <v>6.25</v>
      </c>
      <c r="AU513" s="710">
        <f t="shared" si="282"/>
        <v>4.3478260869565188</v>
      </c>
      <c r="AV513" s="710">
        <f t="shared" si="283"/>
        <v>9.5238095238095344</v>
      </c>
      <c r="AW513" s="710">
        <f t="shared" si="284"/>
        <v>16.666666666666675</v>
      </c>
      <c r="AX513" s="710">
        <f t="shared" si="285"/>
        <v>12.5</v>
      </c>
      <c r="AY513" s="710">
        <f t="shared" si="286"/>
        <v>6.6666666666666652</v>
      </c>
      <c r="AZ513" s="710">
        <f t="shared" si="287"/>
        <v>0</v>
      </c>
      <c r="BA513" s="710">
        <f t="shared" si="288"/>
        <v>0</v>
      </c>
      <c r="BB513" s="710">
        <f t="shared" si="289"/>
        <v>0</v>
      </c>
      <c r="BC513" s="710">
        <f t="shared" si="290"/>
        <v>0</v>
      </c>
      <c r="BD513" s="710">
        <f t="shared" si="302"/>
        <v>0</v>
      </c>
      <c r="BE513" s="710">
        <f t="shared" si="280"/>
        <v>6.8287672546367268</v>
      </c>
      <c r="BF513" s="175">
        <f t="shared" si="303"/>
        <v>5.2496036749369992</v>
      </c>
    </row>
    <row r="514" spans="1:58" x14ac:dyDescent="0.25">
      <c r="A514" s="95" t="s">
        <v>4917</v>
      </c>
      <c r="B514" s="8" t="s">
        <v>726</v>
      </c>
      <c r="C514" s="372">
        <v>1.1200000000000001</v>
      </c>
      <c r="D514" s="372">
        <v>1.08</v>
      </c>
      <c r="E514" s="372">
        <v>1.04</v>
      </c>
      <c r="F514" s="372">
        <v>0.94</v>
      </c>
      <c r="G514" s="372">
        <v>0.84</v>
      </c>
      <c r="H514" s="372">
        <v>0.76</v>
      </c>
      <c r="I514" s="420">
        <v>0.7</v>
      </c>
      <c r="J514" s="420">
        <v>0.68</v>
      </c>
      <c r="K514" s="372">
        <v>0.66</v>
      </c>
      <c r="L514" s="372">
        <v>0.6</v>
      </c>
      <c r="M514" s="372">
        <v>0.54</v>
      </c>
      <c r="N514" s="372">
        <v>0.505</v>
      </c>
      <c r="O514" s="649"/>
      <c r="P514" s="372">
        <v>0.47</v>
      </c>
      <c r="Q514" s="372">
        <v>0.435</v>
      </c>
      <c r="R514" s="649"/>
      <c r="S514" s="420">
        <v>0.41</v>
      </c>
      <c r="T514" s="420">
        <v>0.38</v>
      </c>
      <c r="U514" s="420">
        <v>0.34</v>
      </c>
      <c r="V514" s="420">
        <v>0.3</v>
      </c>
      <c r="W514" s="420">
        <v>0.26</v>
      </c>
      <c r="X514" s="420">
        <v>0.1933</v>
      </c>
      <c r="Y514" s="420">
        <v>0.12330000000000001</v>
      </c>
      <c r="Z514" s="420">
        <v>0.05</v>
      </c>
      <c r="AA514" s="416">
        <v>0</v>
      </c>
      <c r="AB514" s="416">
        <v>0</v>
      </c>
      <c r="AC514" s="416">
        <v>0</v>
      </c>
      <c r="AD514" s="416">
        <v>0</v>
      </c>
      <c r="AE514" s="417">
        <f t="shared" si="276"/>
        <v>12.426600000000006</v>
      </c>
      <c r="AF514" s="710">
        <f t="shared" si="291"/>
        <v>3.7037037037036979</v>
      </c>
      <c r="AG514" s="710">
        <f t="shared" si="292"/>
        <v>3.8461538461538547</v>
      </c>
      <c r="AH514" s="710">
        <f t="shared" si="293"/>
        <v>10.638297872340431</v>
      </c>
      <c r="AI514" s="710">
        <f t="shared" si="294"/>
        <v>11.904761904761907</v>
      </c>
      <c r="AJ514" s="710">
        <f t="shared" si="295"/>
        <v>10.526315789473673</v>
      </c>
      <c r="AK514" s="710">
        <f t="shared" si="296"/>
        <v>8.5714285714285854</v>
      </c>
      <c r="AL514" s="710">
        <f t="shared" si="297"/>
        <v>2.9411764705882248</v>
      </c>
      <c r="AM514" s="710">
        <f t="shared" si="298"/>
        <v>3.0303030303030276</v>
      </c>
      <c r="AN514" s="710">
        <f t="shared" si="299"/>
        <v>10.000000000000009</v>
      </c>
      <c r="AO514" s="710">
        <f t="shared" si="301"/>
        <v>11.111111111111093</v>
      </c>
      <c r="AP514" s="710">
        <f t="shared" si="300"/>
        <v>6.9306930693069368</v>
      </c>
      <c r="AQ514" s="710">
        <f t="shared" si="277"/>
        <v>7.4468085106383031</v>
      </c>
      <c r="AR514" s="710">
        <f t="shared" si="278"/>
        <v>8.045977011494255</v>
      </c>
      <c r="AS514" s="710">
        <f t="shared" si="279"/>
        <v>6.0975609756097615</v>
      </c>
      <c r="AT514" s="710">
        <f t="shared" si="281"/>
        <v>7.8947368421052655</v>
      </c>
      <c r="AU514" s="710">
        <f t="shared" si="282"/>
        <v>11.764705882352944</v>
      </c>
      <c r="AV514" s="710">
        <f t="shared" si="283"/>
        <v>13.333333333333353</v>
      </c>
      <c r="AW514" s="710">
        <f t="shared" si="284"/>
        <v>15.384615384615374</v>
      </c>
      <c r="AX514" s="710">
        <f t="shared" si="285"/>
        <v>34.505949301603735</v>
      </c>
      <c r="AY514" s="710">
        <f t="shared" si="286"/>
        <v>56.772100567720997</v>
      </c>
      <c r="AZ514" s="710">
        <f t="shared" si="287"/>
        <v>146.60000000000002</v>
      </c>
      <c r="BA514" s="710" t="str">
        <f t="shared" si="288"/>
        <v>n/a</v>
      </c>
      <c r="BB514" s="710" t="str">
        <f t="shared" si="289"/>
        <v>n/a</v>
      </c>
      <c r="BC514" s="710" t="str">
        <f t="shared" si="290"/>
        <v>n/a</v>
      </c>
      <c r="BD514" s="710" t="str">
        <f t="shared" si="302"/>
        <v>n/a</v>
      </c>
      <c r="BE514" s="710">
        <f t="shared" si="280"/>
        <v>18.621415865649784</v>
      </c>
      <c r="BF514" s="175">
        <f t="shared" si="303"/>
        <v>31.743478741297057</v>
      </c>
    </row>
    <row r="515" spans="1:58" x14ac:dyDescent="0.25">
      <c r="A515" s="8" t="s">
        <v>719</v>
      </c>
      <c r="B515" s="8" t="s">
        <v>720</v>
      </c>
      <c r="C515" s="372">
        <v>1.595</v>
      </c>
      <c r="D515" s="372">
        <v>1.4630000000000001</v>
      </c>
      <c r="E515" s="372">
        <v>1.331</v>
      </c>
      <c r="F515" s="372">
        <v>1.21</v>
      </c>
      <c r="G515" s="372">
        <v>1.1220000000000001</v>
      </c>
      <c r="H515" s="372">
        <v>1.034</v>
      </c>
      <c r="I515" s="420">
        <v>0.94599999999999995</v>
      </c>
      <c r="J515" s="420">
        <v>0.85799999999999998</v>
      </c>
      <c r="K515" s="372">
        <v>0.81400000000000006</v>
      </c>
      <c r="L515" s="372">
        <v>0.77</v>
      </c>
      <c r="M515" s="372">
        <v>0.72599999999999998</v>
      </c>
      <c r="N515" s="372">
        <v>0.68199999999999994</v>
      </c>
      <c r="O515" s="649"/>
      <c r="P515" s="372">
        <v>0.63800000000000001</v>
      </c>
      <c r="Q515" s="372">
        <v>0.60499999999999998</v>
      </c>
      <c r="R515" s="649"/>
      <c r="S515" s="420">
        <v>0.56100000000000005</v>
      </c>
      <c r="T515" s="420">
        <v>0.51700000000000002</v>
      </c>
      <c r="U515" s="420">
        <v>0.47299999999999998</v>
      </c>
      <c r="V515" s="420">
        <v>0.42429</v>
      </c>
      <c r="W515" s="420">
        <v>0.36268</v>
      </c>
      <c r="X515" s="420">
        <v>0.30597000000000002</v>
      </c>
      <c r="Y515" s="420">
        <v>0.25385000000000002</v>
      </c>
      <c r="Z515" s="420">
        <v>0.20815</v>
      </c>
      <c r="AA515" s="420">
        <v>0.17194000000000001</v>
      </c>
      <c r="AB515" s="420">
        <v>0.14477999999999999</v>
      </c>
      <c r="AC515" s="420">
        <v>0.12444</v>
      </c>
      <c r="AD515" s="420">
        <v>9.7290000000000001E-2</v>
      </c>
      <c r="AE515" s="417">
        <f t="shared" si="276"/>
        <v>17.438389999999998</v>
      </c>
      <c r="AF515" s="710">
        <f t="shared" si="291"/>
        <v>9.0225563909774422</v>
      </c>
      <c r="AG515" s="710">
        <f t="shared" si="292"/>
        <v>9.9173553719008378</v>
      </c>
      <c r="AH515" s="710">
        <f t="shared" si="293"/>
        <v>10.000000000000009</v>
      </c>
      <c r="AI515" s="710">
        <f t="shared" si="294"/>
        <v>7.8431372549019551</v>
      </c>
      <c r="AJ515" s="710">
        <f t="shared" si="295"/>
        <v>8.5106382978723527</v>
      </c>
      <c r="AK515" s="710">
        <f t="shared" si="296"/>
        <v>9.3023255813953654</v>
      </c>
      <c r="AL515" s="710">
        <f t="shared" si="297"/>
        <v>10.256410256410241</v>
      </c>
      <c r="AM515" s="710">
        <f t="shared" si="298"/>
        <v>5.4054054054053946</v>
      </c>
      <c r="AN515" s="710">
        <f t="shared" si="299"/>
        <v>5.7142857142857162</v>
      </c>
      <c r="AO515" s="710">
        <f t="shared" si="301"/>
        <v>6.0606060606060552</v>
      </c>
      <c r="AP515" s="710">
        <f t="shared" si="300"/>
        <v>6.4516129032258229</v>
      </c>
      <c r="AQ515" s="710">
        <f t="shared" si="277"/>
        <v>6.8965517241379226</v>
      </c>
      <c r="AR515" s="710">
        <f t="shared" si="278"/>
        <v>5.4545454545454675</v>
      </c>
      <c r="AS515" s="710">
        <f t="shared" si="279"/>
        <v>7.8431372549019551</v>
      </c>
      <c r="AT515" s="710">
        <f t="shared" si="281"/>
        <v>8.5106382978723527</v>
      </c>
      <c r="AU515" s="710">
        <f t="shared" si="282"/>
        <v>9.3023255813953654</v>
      </c>
      <c r="AV515" s="710">
        <f t="shared" si="283"/>
        <v>11.480355417285338</v>
      </c>
      <c r="AW515" s="710">
        <f t="shared" si="284"/>
        <v>16.987426932833351</v>
      </c>
      <c r="AX515" s="710">
        <f t="shared" si="285"/>
        <v>18.534496846096005</v>
      </c>
      <c r="AY515" s="710">
        <f t="shared" si="286"/>
        <v>20.531810124089024</v>
      </c>
      <c r="AZ515" s="710">
        <f t="shared" si="287"/>
        <v>21.955320682200341</v>
      </c>
      <c r="BA515" s="710">
        <f t="shared" si="288"/>
        <v>21.059671978597173</v>
      </c>
      <c r="BB515" s="710">
        <f t="shared" si="289"/>
        <v>18.759497168117157</v>
      </c>
      <c r="BC515" s="710">
        <f t="shared" si="290"/>
        <v>16.345226615236253</v>
      </c>
      <c r="BD515" s="710">
        <f t="shared" si="302"/>
        <v>27.906259636139374</v>
      </c>
      <c r="BE515" s="710">
        <f t="shared" si="280"/>
        <v>12.002063878017132</v>
      </c>
      <c r="BF515" s="175">
        <f t="shared" si="303"/>
        <v>6.2950333218764962</v>
      </c>
    </row>
    <row r="516" spans="1:58" x14ac:dyDescent="0.25">
      <c r="A516" s="577" t="s">
        <v>4878</v>
      </c>
      <c r="B516" s="8" t="s">
        <v>4866</v>
      </c>
      <c r="C516" s="372">
        <v>0.98</v>
      </c>
      <c r="D516" s="372">
        <v>0.9</v>
      </c>
      <c r="E516" s="372">
        <v>0.8</v>
      </c>
      <c r="F516" s="372">
        <v>0.54500000000000004</v>
      </c>
      <c r="G516" s="372">
        <v>0.5</v>
      </c>
      <c r="H516" s="393">
        <v>0.01</v>
      </c>
      <c r="I516" s="381">
        <v>0.01</v>
      </c>
      <c r="J516" s="381">
        <v>0.01</v>
      </c>
      <c r="K516" s="393">
        <v>0.01</v>
      </c>
      <c r="L516" s="393">
        <v>0.01</v>
      </c>
      <c r="M516" s="393">
        <v>0.01</v>
      </c>
      <c r="N516" s="393">
        <v>0.01</v>
      </c>
      <c r="O516" s="751"/>
      <c r="P516" s="393">
        <v>0.01</v>
      </c>
      <c r="Q516" s="393">
        <v>0.01</v>
      </c>
      <c r="R516" s="751"/>
      <c r="S516" s="393">
        <v>0.01</v>
      </c>
      <c r="T516" s="393">
        <v>0.01</v>
      </c>
      <c r="U516" s="381">
        <v>4.4999999999999998E-2</v>
      </c>
      <c r="V516" s="381">
        <v>0.08</v>
      </c>
      <c r="W516" s="381">
        <v>0.08</v>
      </c>
      <c r="X516" s="381">
        <v>0.08</v>
      </c>
      <c r="Y516" s="381">
        <v>0.08</v>
      </c>
      <c r="Z516" s="381">
        <v>0.08</v>
      </c>
      <c r="AA516" s="420">
        <v>0.08</v>
      </c>
      <c r="AB516" s="420">
        <v>6.5000000000000002E-2</v>
      </c>
      <c r="AC516" s="420">
        <v>0.06</v>
      </c>
      <c r="AD516" s="420">
        <v>0.03</v>
      </c>
      <c r="AE516" s="417">
        <f t="shared" si="276"/>
        <v>4.5149999999999979</v>
      </c>
      <c r="AF516" s="710">
        <f t="shared" si="291"/>
        <v>8.8888888888888786</v>
      </c>
      <c r="AG516" s="710">
        <f t="shared" si="292"/>
        <v>12.5</v>
      </c>
      <c r="AH516" s="710">
        <f t="shared" si="293"/>
        <v>46.788990825688082</v>
      </c>
      <c r="AI516" s="710">
        <f t="shared" si="294"/>
        <v>9.0000000000000071</v>
      </c>
      <c r="AJ516" s="710">
        <f t="shared" si="295"/>
        <v>4900</v>
      </c>
      <c r="AK516" s="710">
        <f t="shared" si="296"/>
        <v>0</v>
      </c>
      <c r="AL516" s="710">
        <f t="shared" si="297"/>
        <v>0</v>
      </c>
      <c r="AM516" s="710">
        <f t="shared" si="298"/>
        <v>0</v>
      </c>
      <c r="AN516" s="710">
        <f t="shared" si="299"/>
        <v>0</v>
      </c>
      <c r="AO516" s="710">
        <f t="shared" si="301"/>
        <v>0</v>
      </c>
      <c r="AP516" s="710">
        <f t="shared" si="300"/>
        <v>0</v>
      </c>
      <c r="AQ516" s="710">
        <f t="shared" si="277"/>
        <v>0</v>
      </c>
      <c r="AR516" s="710">
        <f t="shared" si="278"/>
        <v>0</v>
      </c>
      <c r="AS516" s="710">
        <f t="shared" si="279"/>
        <v>0</v>
      </c>
      <c r="AT516" s="710">
        <f t="shared" si="281"/>
        <v>0</v>
      </c>
      <c r="AU516" s="710">
        <f t="shared" si="282"/>
        <v>-77.777777777777786</v>
      </c>
      <c r="AV516" s="710">
        <f t="shared" si="283"/>
        <v>-43.75</v>
      </c>
      <c r="AW516" s="710">
        <f t="shared" si="284"/>
        <v>0</v>
      </c>
      <c r="AX516" s="710">
        <f t="shared" si="285"/>
        <v>0</v>
      </c>
      <c r="AY516" s="710">
        <f t="shared" si="286"/>
        <v>0</v>
      </c>
      <c r="AZ516" s="710">
        <f t="shared" si="287"/>
        <v>0</v>
      </c>
      <c r="BA516" s="710">
        <f t="shared" si="288"/>
        <v>0</v>
      </c>
      <c r="BB516" s="710">
        <f t="shared" si="289"/>
        <v>23.076923076923084</v>
      </c>
      <c r="BC516" s="710">
        <f t="shared" si="290"/>
        <v>8.3333333333333481</v>
      </c>
      <c r="BD516" s="710">
        <f t="shared" si="302"/>
        <v>100</v>
      </c>
      <c r="BE516" s="710">
        <f t="shared" si="280"/>
        <v>199.48241433388222</v>
      </c>
      <c r="BF516" s="175">
        <f t="shared" si="303"/>
        <v>979.71594661700055</v>
      </c>
    </row>
    <row r="517" spans="1:58" x14ac:dyDescent="0.25">
      <c r="A517" s="95" t="s">
        <v>3322</v>
      </c>
      <c r="B517" s="8" t="s">
        <v>3323</v>
      </c>
      <c r="C517" s="372">
        <v>2.68</v>
      </c>
      <c r="D517" s="372">
        <v>2.6</v>
      </c>
      <c r="E517" s="372">
        <v>2.5</v>
      </c>
      <c r="F517" s="372">
        <v>2.41</v>
      </c>
      <c r="G517" s="372">
        <v>2.38</v>
      </c>
      <c r="H517" s="372">
        <v>2.34</v>
      </c>
      <c r="I517" s="420">
        <v>2.2200000000000002</v>
      </c>
      <c r="J517" s="420">
        <v>2.1</v>
      </c>
      <c r="K517" s="372">
        <v>2</v>
      </c>
      <c r="L517" s="372">
        <v>1.94</v>
      </c>
      <c r="M517" s="372">
        <v>1.88</v>
      </c>
      <c r="N517" s="393">
        <v>1.85</v>
      </c>
      <c r="O517" s="649"/>
      <c r="P517" s="393">
        <v>1.85</v>
      </c>
      <c r="Q517" s="393">
        <v>1.85</v>
      </c>
      <c r="R517" s="649"/>
      <c r="S517" s="416">
        <v>1.85</v>
      </c>
      <c r="T517" s="416">
        <v>2.1124999999999998</v>
      </c>
      <c r="U517" s="420">
        <v>2.9</v>
      </c>
      <c r="V517" s="420">
        <v>2.64</v>
      </c>
      <c r="W517" s="420">
        <v>2.38</v>
      </c>
      <c r="X517" s="420">
        <v>2.2000000000000002</v>
      </c>
      <c r="Y517" s="420">
        <v>2.12</v>
      </c>
      <c r="Z517" s="420">
        <v>2.08</v>
      </c>
      <c r="AA517" s="420">
        <v>2.04</v>
      </c>
      <c r="AB517" s="420">
        <v>2</v>
      </c>
      <c r="AC517" s="420">
        <v>1.92</v>
      </c>
      <c r="AD517" s="420">
        <v>1.84</v>
      </c>
      <c r="AE517" s="417">
        <f t="shared" si="276"/>
        <v>56.682500000000005</v>
      </c>
      <c r="AF517" s="710">
        <f t="shared" si="291"/>
        <v>3.0769230769230882</v>
      </c>
      <c r="AG517" s="710">
        <f t="shared" si="292"/>
        <v>4.0000000000000036</v>
      </c>
      <c r="AH517" s="710">
        <f t="shared" si="293"/>
        <v>3.734439834024883</v>
      </c>
      <c r="AI517" s="710">
        <f t="shared" si="294"/>
        <v>1.26050420168069</v>
      </c>
      <c r="AJ517" s="710">
        <f t="shared" si="295"/>
        <v>1.7094017094017033</v>
      </c>
      <c r="AK517" s="710">
        <f t="shared" si="296"/>
        <v>5.4054054054053946</v>
      </c>
      <c r="AL517" s="710">
        <f t="shared" si="297"/>
        <v>5.7142857142857162</v>
      </c>
      <c r="AM517" s="710">
        <f t="shared" si="298"/>
        <v>5.0000000000000044</v>
      </c>
      <c r="AN517" s="710">
        <f t="shared" si="299"/>
        <v>3.0927835051546504</v>
      </c>
      <c r="AO517" s="710">
        <f t="shared" si="301"/>
        <v>3.1914893617021267</v>
      </c>
      <c r="AP517" s="710">
        <f t="shared" si="300"/>
        <v>1.6216216216216051</v>
      </c>
      <c r="AQ517" s="710">
        <f t="shared" si="277"/>
        <v>0</v>
      </c>
      <c r="AR517" s="710">
        <f t="shared" si="278"/>
        <v>0</v>
      </c>
      <c r="AS517" s="710">
        <f t="shared" si="279"/>
        <v>0</v>
      </c>
      <c r="AT517" s="710">
        <f t="shared" si="281"/>
        <v>-12.426035502958566</v>
      </c>
      <c r="AU517" s="710">
        <f t="shared" si="282"/>
        <v>-27.155172413793103</v>
      </c>
      <c r="AV517" s="710">
        <f t="shared" si="283"/>
        <v>9.8484848484848406</v>
      </c>
      <c r="AW517" s="710">
        <f t="shared" si="284"/>
        <v>10.924369747899165</v>
      </c>
      <c r="AX517" s="710">
        <f t="shared" si="285"/>
        <v>8.1818181818181799</v>
      </c>
      <c r="AY517" s="710">
        <f t="shared" si="286"/>
        <v>3.7735849056603765</v>
      </c>
      <c r="AZ517" s="710">
        <f t="shared" si="287"/>
        <v>1.9230769230769162</v>
      </c>
      <c r="BA517" s="710">
        <f t="shared" si="288"/>
        <v>1.9607843137254832</v>
      </c>
      <c r="BB517" s="710">
        <f t="shared" si="289"/>
        <v>2.0000000000000018</v>
      </c>
      <c r="BC517" s="710">
        <f t="shared" si="290"/>
        <v>4.1666666666666741</v>
      </c>
      <c r="BD517" s="710">
        <f t="shared" si="302"/>
        <v>4.3478260869565188</v>
      </c>
      <c r="BE517" s="710">
        <f t="shared" si="280"/>
        <v>1.8140903275094535</v>
      </c>
      <c r="BF517" s="175">
        <f t="shared" si="303"/>
        <v>7.3825168421969227</v>
      </c>
    </row>
    <row r="518" spans="1:58" x14ac:dyDescent="0.25">
      <c r="A518" s="477" t="s">
        <v>3471</v>
      </c>
      <c r="B518" s="8" t="s">
        <v>3472</v>
      </c>
      <c r="C518" s="372">
        <v>1.6325000000000001</v>
      </c>
      <c r="D518" s="372">
        <v>1.4550000000000001</v>
      </c>
      <c r="E518" s="372">
        <v>1.1850000000000001</v>
      </c>
      <c r="F518" s="372">
        <v>0.93500000000000005</v>
      </c>
      <c r="G518" s="372">
        <v>0.83</v>
      </c>
      <c r="H518" s="372">
        <v>0.71499999999999997</v>
      </c>
      <c r="I518" s="420">
        <v>0.625</v>
      </c>
      <c r="J518" s="420">
        <v>0.57999999999999996</v>
      </c>
      <c r="K518" s="420">
        <v>0.54</v>
      </c>
      <c r="L518" s="420">
        <v>0.51</v>
      </c>
      <c r="M518" s="420">
        <v>0.48</v>
      </c>
      <c r="N518" s="420">
        <v>0.21</v>
      </c>
      <c r="O518" s="420"/>
      <c r="P518" s="374">
        <v>0</v>
      </c>
      <c r="Q518" s="374">
        <v>0</v>
      </c>
      <c r="R518" s="420"/>
      <c r="S518" s="416">
        <v>0</v>
      </c>
      <c r="T518" s="416">
        <v>0</v>
      </c>
      <c r="U518" s="416">
        <v>0</v>
      </c>
      <c r="V518" s="416">
        <v>0</v>
      </c>
      <c r="W518" s="416">
        <v>0</v>
      </c>
      <c r="X518" s="416">
        <v>0</v>
      </c>
      <c r="Y518" s="416">
        <v>0</v>
      </c>
      <c r="Z518" s="416">
        <v>0</v>
      </c>
      <c r="AA518" s="416">
        <v>0</v>
      </c>
      <c r="AB518" s="416">
        <v>0</v>
      </c>
      <c r="AC518" s="416">
        <v>0</v>
      </c>
      <c r="AD518" s="416">
        <v>0</v>
      </c>
      <c r="AE518" s="417">
        <f t="shared" si="276"/>
        <v>9.6975000000000033</v>
      </c>
      <c r="AF518" s="710">
        <f t="shared" si="291"/>
        <v>12.199312714776633</v>
      </c>
      <c r="AG518" s="710">
        <f t="shared" si="292"/>
        <v>22.78481012658229</v>
      </c>
      <c r="AH518" s="710">
        <f t="shared" si="293"/>
        <v>26.737967914438499</v>
      </c>
      <c r="AI518" s="710">
        <f t="shared" si="294"/>
        <v>12.650602409638555</v>
      </c>
      <c r="AJ518" s="710">
        <f t="shared" si="295"/>
        <v>16.083916083916083</v>
      </c>
      <c r="AK518" s="710">
        <f t="shared" si="296"/>
        <v>14.399999999999991</v>
      </c>
      <c r="AL518" s="710">
        <f t="shared" si="297"/>
        <v>7.7586206896551824</v>
      </c>
      <c r="AM518" s="710">
        <f t="shared" si="298"/>
        <v>7.4074074074073959</v>
      </c>
      <c r="AN518" s="710">
        <f t="shared" si="299"/>
        <v>5.8823529411764719</v>
      </c>
      <c r="AO518" s="710">
        <f t="shared" si="301"/>
        <v>6.25</v>
      </c>
      <c r="AP518" s="710">
        <f t="shared" si="300"/>
        <v>128.57142857142856</v>
      </c>
      <c r="AQ518" s="710" t="str">
        <f t="shared" si="277"/>
        <v>n/a</v>
      </c>
      <c r="AR518" s="710" t="str">
        <f t="shared" si="278"/>
        <v>n/a</v>
      </c>
      <c r="AS518" s="710" t="str">
        <f t="shared" si="279"/>
        <v>n/a</v>
      </c>
      <c r="AT518" s="710" t="str">
        <f t="shared" si="281"/>
        <v>n/a</v>
      </c>
      <c r="AU518" s="710" t="str">
        <f t="shared" si="282"/>
        <v>n/a</v>
      </c>
      <c r="AV518" s="710" t="str">
        <f t="shared" si="283"/>
        <v>n/a</v>
      </c>
      <c r="AW518" s="710" t="str">
        <f t="shared" si="284"/>
        <v>n/a</v>
      </c>
      <c r="AX518" s="710" t="str">
        <f t="shared" si="285"/>
        <v>n/a</v>
      </c>
      <c r="AY518" s="710" t="str">
        <f t="shared" si="286"/>
        <v>n/a</v>
      </c>
      <c r="AZ518" s="710" t="str">
        <f t="shared" si="287"/>
        <v>n/a</v>
      </c>
      <c r="BA518" s="710" t="str">
        <f t="shared" si="288"/>
        <v>n/a</v>
      </c>
      <c r="BB518" s="710" t="str">
        <f t="shared" si="289"/>
        <v>n/a</v>
      </c>
      <c r="BC518" s="710" t="str">
        <f t="shared" si="290"/>
        <v>n/a</v>
      </c>
      <c r="BD518" s="710" t="str">
        <f t="shared" si="302"/>
        <v>n/a</v>
      </c>
      <c r="BE518" s="710">
        <f t="shared" si="280"/>
        <v>23.702401714456332</v>
      </c>
      <c r="BF518" s="175">
        <f t="shared" si="303"/>
        <v>35.423834084542236</v>
      </c>
    </row>
    <row r="519" spans="1:58" x14ac:dyDescent="0.25">
      <c r="A519" s="95" t="s">
        <v>1488</v>
      </c>
      <c r="B519" s="8" t="s">
        <v>1489</v>
      </c>
      <c r="C519" s="372">
        <v>0.97</v>
      </c>
      <c r="D519" s="372">
        <v>0.84</v>
      </c>
      <c r="E519" s="372">
        <v>0.71</v>
      </c>
      <c r="F519" s="372">
        <v>0.63500000000000001</v>
      </c>
      <c r="G519" s="372">
        <v>0.62</v>
      </c>
      <c r="H519" s="372">
        <v>0.57499999999999996</v>
      </c>
      <c r="I519" s="420">
        <v>0.41</v>
      </c>
      <c r="J519" s="420">
        <v>0.315</v>
      </c>
      <c r="K519" s="372">
        <v>0.25</v>
      </c>
      <c r="L519" s="372">
        <v>0.22</v>
      </c>
      <c r="M519" s="372">
        <v>0.16</v>
      </c>
      <c r="N519" s="372">
        <v>0.08</v>
      </c>
      <c r="O519" s="649"/>
      <c r="P519" s="374">
        <v>0.04</v>
      </c>
      <c r="Q519" s="374">
        <v>0.04</v>
      </c>
      <c r="R519" s="649"/>
      <c r="S519" s="416">
        <v>0.04</v>
      </c>
      <c r="T519" s="416">
        <v>0.22</v>
      </c>
      <c r="U519" s="416">
        <v>1.24</v>
      </c>
      <c r="V519" s="420">
        <v>1.44</v>
      </c>
      <c r="W519" s="420">
        <v>1.4</v>
      </c>
      <c r="X519" s="420">
        <v>1.36</v>
      </c>
      <c r="Y519" s="420">
        <v>1.2604199999999999</v>
      </c>
      <c r="Z519" s="420">
        <v>0.98005999999999993</v>
      </c>
      <c r="AA519" s="420">
        <v>0.93155999999999994</v>
      </c>
      <c r="AB519" s="420">
        <v>0.89905999999999997</v>
      </c>
      <c r="AC519" s="420">
        <v>0.85855999999999999</v>
      </c>
      <c r="AD519" s="420">
        <v>0.79376999999999998</v>
      </c>
      <c r="AE519" s="417">
        <f t="shared" ref="AE519:AE582" si="304">SUM(C519:AD519)</f>
        <v>17.288429999999998</v>
      </c>
      <c r="AF519" s="710">
        <f t="shared" si="291"/>
        <v>15.476190476190489</v>
      </c>
      <c r="AG519" s="710">
        <f t="shared" si="292"/>
        <v>18.309859154929576</v>
      </c>
      <c r="AH519" s="710">
        <f t="shared" si="293"/>
        <v>11.811023622047244</v>
      </c>
      <c r="AI519" s="710">
        <f t="shared" si="294"/>
        <v>2.4193548387096753</v>
      </c>
      <c r="AJ519" s="710">
        <f t="shared" si="295"/>
        <v>7.8260869565217384</v>
      </c>
      <c r="AK519" s="710">
        <f t="shared" si="296"/>
        <v>40.243902439024382</v>
      </c>
      <c r="AL519" s="710">
        <f t="shared" si="297"/>
        <v>30.15873015873014</v>
      </c>
      <c r="AM519" s="710">
        <f t="shared" si="298"/>
        <v>26</v>
      </c>
      <c r="AN519" s="710">
        <f t="shared" si="299"/>
        <v>13.636363636363647</v>
      </c>
      <c r="AO519" s="710">
        <f t="shared" si="301"/>
        <v>37.5</v>
      </c>
      <c r="AP519" s="710">
        <f t="shared" si="300"/>
        <v>100</v>
      </c>
      <c r="AQ519" s="710">
        <f t="shared" ref="AQ519:AQ582" si="305">IF(ISERROR((N519/P519-1)*100),"n/a",(N519/P519-1)*100)</f>
        <v>100</v>
      </c>
      <c r="AR519" s="710">
        <f t="shared" ref="AR519:AR582" si="306">IF(ISERROR((P519/Q519-1)*100),"n/a",(P519/Q519-1)*100)</f>
        <v>0</v>
      </c>
      <c r="AS519" s="710">
        <f t="shared" ref="AS519:AS582" si="307">IF(ISERROR((Q519/S519-1)*100),"n/a",(Q519/S519-1)*100)</f>
        <v>0</v>
      </c>
      <c r="AT519" s="710">
        <f t="shared" si="281"/>
        <v>-81.818181818181813</v>
      </c>
      <c r="AU519" s="710">
        <f t="shared" si="282"/>
        <v>-82.258064516129025</v>
      </c>
      <c r="AV519" s="710">
        <f t="shared" si="283"/>
        <v>-13.888888888888884</v>
      </c>
      <c r="AW519" s="710">
        <f t="shared" si="284"/>
        <v>2.8571428571428692</v>
      </c>
      <c r="AX519" s="710">
        <f t="shared" si="285"/>
        <v>2.9411764705882248</v>
      </c>
      <c r="AY519" s="710">
        <f t="shared" si="286"/>
        <v>7.9005410894781303</v>
      </c>
      <c r="AZ519" s="710">
        <f t="shared" si="287"/>
        <v>28.606411852335569</v>
      </c>
      <c r="BA519" s="710">
        <f t="shared" si="288"/>
        <v>5.2063205805315871</v>
      </c>
      <c r="BB519" s="710">
        <f t="shared" si="289"/>
        <v>3.6148866593998186</v>
      </c>
      <c r="BC519" s="710">
        <f t="shared" si="290"/>
        <v>4.7172008945210564</v>
      </c>
      <c r="BD519" s="710">
        <f t="shared" si="302"/>
        <v>8.162314020434124</v>
      </c>
      <c r="BE519" s="710">
        <f t="shared" ref="BE519:BE582" si="308">AVERAGE(AF519:BD519)</f>
        <v>11.576894819349944</v>
      </c>
      <c r="BF519" s="175">
        <f t="shared" si="303"/>
        <v>39.215317119789333</v>
      </c>
    </row>
    <row r="520" spans="1:58" x14ac:dyDescent="0.25">
      <c r="A520" s="8" t="s">
        <v>1490</v>
      </c>
      <c r="B520" s="8" t="s">
        <v>1491</v>
      </c>
      <c r="C520" s="372">
        <v>3.48</v>
      </c>
      <c r="D520" s="372">
        <v>3.3</v>
      </c>
      <c r="E520" s="372">
        <v>3.06</v>
      </c>
      <c r="F520" s="372">
        <v>2.86</v>
      </c>
      <c r="G520" s="372">
        <v>2.8</v>
      </c>
      <c r="H520" s="372">
        <v>2.6</v>
      </c>
      <c r="I520" s="420">
        <v>2.2000000000000002</v>
      </c>
      <c r="J520" s="420">
        <v>1.8199999999999998</v>
      </c>
      <c r="K520" s="372">
        <v>1.56</v>
      </c>
      <c r="L520" s="372">
        <v>1.4</v>
      </c>
      <c r="M520" s="372">
        <v>1.26</v>
      </c>
      <c r="N520" s="372">
        <v>1.08</v>
      </c>
      <c r="O520" s="649"/>
      <c r="P520" s="372">
        <v>0.84</v>
      </c>
      <c r="Q520" s="372">
        <v>0.6</v>
      </c>
      <c r="R520" s="649"/>
      <c r="S520" s="416">
        <v>0.48</v>
      </c>
      <c r="T520" s="420">
        <v>0.36</v>
      </c>
      <c r="U520" s="420">
        <v>0.09</v>
      </c>
      <c r="V520" s="416">
        <v>0</v>
      </c>
      <c r="W520" s="416">
        <v>0</v>
      </c>
      <c r="X520" s="416">
        <v>0</v>
      </c>
      <c r="Y520" s="416">
        <v>0</v>
      </c>
      <c r="Z520" s="416">
        <v>0</v>
      </c>
      <c r="AA520" s="416">
        <v>0</v>
      </c>
      <c r="AB520" s="416">
        <v>0</v>
      </c>
      <c r="AC520" s="416">
        <v>0</v>
      </c>
      <c r="AD520" s="416">
        <v>0</v>
      </c>
      <c r="AE520" s="417">
        <f t="shared" si="304"/>
        <v>29.790000000000003</v>
      </c>
      <c r="AF520" s="710">
        <f t="shared" si="291"/>
        <v>5.4545454545454675</v>
      </c>
      <c r="AG520" s="710">
        <f t="shared" si="292"/>
        <v>7.8431372549019551</v>
      </c>
      <c r="AH520" s="710">
        <f t="shared" si="293"/>
        <v>6.9930069930070005</v>
      </c>
      <c r="AI520" s="710">
        <f t="shared" si="294"/>
        <v>2.1428571428571352</v>
      </c>
      <c r="AJ520" s="710">
        <f t="shared" si="295"/>
        <v>7.6923076923076872</v>
      </c>
      <c r="AK520" s="710">
        <f t="shared" si="296"/>
        <v>18.181818181818166</v>
      </c>
      <c r="AL520" s="710">
        <f t="shared" si="297"/>
        <v>20.879120879120894</v>
      </c>
      <c r="AM520" s="710">
        <f t="shared" si="298"/>
        <v>16.66666666666665</v>
      </c>
      <c r="AN520" s="710">
        <f t="shared" si="299"/>
        <v>11.428571428571432</v>
      </c>
      <c r="AO520" s="710">
        <f t="shared" si="301"/>
        <v>11.111111111111093</v>
      </c>
      <c r="AP520" s="710">
        <f t="shared" si="300"/>
        <v>16.66666666666665</v>
      </c>
      <c r="AQ520" s="710">
        <f t="shared" si="305"/>
        <v>28.57142857142858</v>
      </c>
      <c r="AR520" s="710">
        <f t="shared" si="306"/>
        <v>39.999999999999993</v>
      </c>
      <c r="AS520" s="710">
        <f t="shared" si="307"/>
        <v>25</v>
      </c>
      <c r="AT520" s="710">
        <f t="shared" si="281"/>
        <v>33.333333333333329</v>
      </c>
      <c r="AU520" s="710">
        <f t="shared" si="282"/>
        <v>300</v>
      </c>
      <c r="AV520" s="710" t="str">
        <f t="shared" si="283"/>
        <v>n/a</v>
      </c>
      <c r="AW520" s="710" t="str">
        <f t="shared" si="284"/>
        <v>n/a</v>
      </c>
      <c r="AX520" s="710" t="str">
        <f t="shared" si="285"/>
        <v>n/a</v>
      </c>
      <c r="AY520" s="710" t="str">
        <f t="shared" si="286"/>
        <v>n/a</v>
      </c>
      <c r="AZ520" s="710" t="str">
        <f t="shared" si="287"/>
        <v>n/a</v>
      </c>
      <c r="BA520" s="710" t="str">
        <f t="shared" si="288"/>
        <v>n/a</v>
      </c>
      <c r="BB520" s="710" t="str">
        <f t="shared" si="289"/>
        <v>n/a</v>
      </c>
      <c r="BC520" s="710" t="str">
        <f t="shared" si="290"/>
        <v>n/a</v>
      </c>
      <c r="BD520" s="710" t="str">
        <f t="shared" si="302"/>
        <v>n/a</v>
      </c>
      <c r="BE520" s="710">
        <f t="shared" si="308"/>
        <v>34.497785711021002</v>
      </c>
      <c r="BF520" s="175">
        <f t="shared" si="303"/>
        <v>71.596534077776212</v>
      </c>
    </row>
    <row r="521" spans="1:58" x14ac:dyDescent="0.25">
      <c r="A521" s="95" t="s">
        <v>724</v>
      </c>
      <c r="B521" s="8" t="s">
        <v>725</v>
      </c>
      <c r="C521" s="372">
        <v>0.8</v>
      </c>
      <c r="D521" s="372">
        <v>0.79</v>
      </c>
      <c r="E521" s="372">
        <v>0.78</v>
      </c>
      <c r="F521" s="372">
        <v>0.74</v>
      </c>
      <c r="G521" s="372">
        <v>0.7</v>
      </c>
      <c r="H521" s="372">
        <v>0.66</v>
      </c>
      <c r="I521" s="420">
        <v>0.62</v>
      </c>
      <c r="J521" s="420">
        <v>0.57999999999999996</v>
      </c>
      <c r="K521" s="372">
        <v>0.54</v>
      </c>
      <c r="L521" s="372">
        <v>0.51333333333333331</v>
      </c>
      <c r="M521" s="372">
        <v>0.49333333333333335</v>
      </c>
      <c r="N521" s="372">
        <v>0.48</v>
      </c>
      <c r="O521" s="649"/>
      <c r="P521" s="372">
        <v>0.46666666666666662</v>
      </c>
      <c r="Q521" s="372">
        <v>0.45333333333333337</v>
      </c>
      <c r="R521" s="649"/>
      <c r="S521" s="420">
        <v>0.44</v>
      </c>
      <c r="T521" s="420">
        <v>0.42666666666666669</v>
      </c>
      <c r="U521" s="420">
        <v>0.41666666666666669</v>
      </c>
      <c r="V521" s="420">
        <v>0.40666666666666668</v>
      </c>
      <c r="W521" s="420">
        <v>0.4</v>
      </c>
      <c r="X521" s="416">
        <v>0.39333333333333331</v>
      </c>
      <c r="Y521" s="420">
        <v>0.39</v>
      </c>
      <c r="Z521" s="416">
        <v>0.38</v>
      </c>
      <c r="AA521" s="420">
        <v>0.38</v>
      </c>
      <c r="AB521" s="420">
        <v>0.37333333333333335</v>
      </c>
      <c r="AC521" s="420">
        <v>0.3666666666666667</v>
      </c>
      <c r="AD521" s="420">
        <v>0.36</v>
      </c>
      <c r="AE521" s="417">
        <f t="shared" si="304"/>
        <v>13.35</v>
      </c>
      <c r="AF521" s="710">
        <f t="shared" si="291"/>
        <v>1.2658227848101333</v>
      </c>
      <c r="AG521" s="710">
        <f t="shared" si="292"/>
        <v>1.2820512820512775</v>
      </c>
      <c r="AH521" s="710">
        <f t="shared" si="293"/>
        <v>5.4054054054054168</v>
      </c>
      <c r="AI521" s="710">
        <f t="shared" si="294"/>
        <v>5.7142857142857162</v>
      </c>
      <c r="AJ521" s="710">
        <f t="shared" si="295"/>
        <v>6.0606060606060552</v>
      </c>
      <c r="AK521" s="710">
        <f t="shared" si="296"/>
        <v>6.4516129032258229</v>
      </c>
      <c r="AL521" s="710">
        <f t="shared" si="297"/>
        <v>6.8965517241379448</v>
      </c>
      <c r="AM521" s="710">
        <f t="shared" si="298"/>
        <v>7.4074074074073959</v>
      </c>
      <c r="AN521" s="710">
        <f t="shared" si="299"/>
        <v>5.1948051948051965</v>
      </c>
      <c r="AO521" s="710">
        <f t="shared" si="301"/>
        <v>4.0540540540540571</v>
      </c>
      <c r="AP521" s="710">
        <f t="shared" si="300"/>
        <v>2.7777777777777901</v>
      </c>
      <c r="AQ521" s="710">
        <f t="shared" si="305"/>
        <v>2.8571428571428692</v>
      </c>
      <c r="AR521" s="710">
        <f t="shared" si="306"/>
        <v>2.9411764705882248</v>
      </c>
      <c r="AS521" s="710">
        <f t="shared" si="307"/>
        <v>3.0303030303030276</v>
      </c>
      <c r="AT521" s="710">
        <f t="shared" si="281"/>
        <v>3.125</v>
      </c>
      <c r="AU521" s="710">
        <f t="shared" si="282"/>
        <v>2.4000000000000021</v>
      </c>
      <c r="AV521" s="710">
        <f t="shared" si="283"/>
        <v>2.4590163934426146</v>
      </c>
      <c r="AW521" s="710">
        <f t="shared" si="284"/>
        <v>1.6666666666666607</v>
      </c>
      <c r="AX521" s="710">
        <f t="shared" si="285"/>
        <v>1.6949152542373058</v>
      </c>
      <c r="AY521" s="710">
        <f t="shared" si="286"/>
        <v>0.85470085470085166</v>
      </c>
      <c r="AZ521" s="710">
        <f t="shared" si="287"/>
        <v>2.6315789473684292</v>
      </c>
      <c r="BA521" s="710">
        <f t="shared" si="288"/>
        <v>0</v>
      </c>
      <c r="BB521" s="710">
        <f t="shared" si="289"/>
        <v>1.7857142857142794</v>
      </c>
      <c r="BC521" s="710">
        <f t="shared" si="290"/>
        <v>1.8181818181818077</v>
      </c>
      <c r="BD521" s="710">
        <f t="shared" si="302"/>
        <v>1.8518518518518601</v>
      </c>
      <c r="BE521" s="710">
        <f t="shared" si="308"/>
        <v>3.2650651495505896</v>
      </c>
      <c r="BF521" s="175">
        <f t="shared" si="303"/>
        <v>2.0547100436621371</v>
      </c>
    </row>
    <row r="522" spans="1:58" x14ac:dyDescent="0.25">
      <c r="A522" s="95" t="s">
        <v>735</v>
      </c>
      <c r="B522" s="8" t="s">
        <v>736</v>
      </c>
      <c r="C522" s="372">
        <v>1.6</v>
      </c>
      <c r="D522" s="372">
        <v>1.5</v>
      </c>
      <c r="E522" s="372">
        <v>1.4</v>
      </c>
      <c r="F522" s="372">
        <v>1.2</v>
      </c>
      <c r="G522" s="372">
        <v>1.1200000000000001</v>
      </c>
      <c r="H522" s="372">
        <v>1.06</v>
      </c>
      <c r="I522" s="420">
        <v>1</v>
      </c>
      <c r="J522" s="420">
        <v>0.96</v>
      </c>
      <c r="K522" s="372">
        <v>0.92</v>
      </c>
      <c r="L522" s="372">
        <v>0.88</v>
      </c>
      <c r="M522" s="372">
        <v>0.84</v>
      </c>
      <c r="N522" s="372">
        <v>0.8</v>
      </c>
      <c r="O522" s="649"/>
      <c r="P522" s="372">
        <v>0.6</v>
      </c>
      <c r="Q522" s="372">
        <v>0.44</v>
      </c>
      <c r="R522" s="649"/>
      <c r="S522" s="420">
        <v>0.36</v>
      </c>
      <c r="T522" s="420">
        <v>0.32</v>
      </c>
      <c r="U522" s="420">
        <v>0.28000000000000003</v>
      </c>
      <c r="V522" s="420">
        <v>0.26</v>
      </c>
      <c r="W522" s="420">
        <v>0.22</v>
      </c>
      <c r="X522" s="420">
        <v>0.2</v>
      </c>
      <c r="Y522" s="420">
        <v>0.15</v>
      </c>
      <c r="Z522" s="420">
        <v>0.1</v>
      </c>
      <c r="AA522" s="420">
        <v>7.4999999999999997E-2</v>
      </c>
      <c r="AB522" s="416">
        <v>0.05</v>
      </c>
      <c r="AC522" s="420">
        <v>0.05</v>
      </c>
      <c r="AD522" s="416">
        <v>0</v>
      </c>
      <c r="AE522" s="417">
        <f t="shared" si="304"/>
        <v>16.385000000000002</v>
      </c>
      <c r="AF522" s="710">
        <f t="shared" si="291"/>
        <v>6.6666666666666652</v>
      </c>
      <c r="AG522" s="710">
        <f t="shared" si="292"/>
        <v>7.1428571428571397</v>
      </c>
      <c r="AH522" s="710">
        <f t="shared" si="293"/>
        <v>16.666666666666675</v>
      </c>
      <c r="AI522" s="710">
        <f t="shared" si="294"/>
        <v>7.1428571428571397</v>
      </c>
      <c r="AJ522" s="710">
        <f t="shared" si="295"/>
        <v>5.6603773584905648</v>
      </c>
      <c r="AK522" s="710">
        <f t="shared" si="296"/>
        <v>6.0000000000000053</v>
      </c>
      <c r="AL522" s="710">
        <f t="shared" si="297"/>
        <v>4.1666666666666741</v>
      </c>
      <c r="AM522" s="710">
        <f t="shared" si="298"/>
        <v>4.3478260869565188</v>
      </c>
      <c r="AN522" s="710">
        <f t="shared" si="299"/>
        <v>4.5454545454545414</v>
      </c>
      <c r="AO522" s="710">
        <f t="shared" si="301"/>
        <v>4.7619047619047672</v>
      </c>
      <c r="AP522" s="710">
        <f t="shared" si="300"/>
        <v>4.9999999999999822</v>
      </c>
      <c r="AQ522" s="710">
        <f t="shared" si="305"/>
        <v>33.33333333333335</v>
      </c>
      <c r="AR522" s="710">
        <f t="shared" si="306"/>
        <v>36.363636363636353</v>
      </c>
      <c r="AS522" s="710">
        <f t="shared" si="307"/>
        <v>22.222222222222232</v>
      </c>
      <c r="AT522" s="710">
        <f t="shared" si="281"/>
        <v>12.5</v>
      </c>
      <c r="AU522" s="710">
        <f t="shared" si="282"/>
        <v>14.285714285714279</v>
      </c>
      <c r="AV522" s="710">
        <f t="shared" si="283"/>
        <v>7.6923076923077094</v>
      </c>
      <c r="AW522" s="710">
        <f t="shared" si="284"/>
        <v>18.181818181818187</v>
      </c>
      <c r="AX522" s="710">
        <f t="shared" si="285"/>
        <v>9.9999999999999858</v>
      </c>
      <c r="AY522" s="710">
        <f t="shared" si="286"/>
        <v>33.33333333333335</v>
      </c>
      <c r="AZ522" s="710">
        <f t="shared" si="287"/>
        <v>49.999999999999979</v>
      </c>
      <c r="BA522" s="710">
        <f t="shared" si="288"/>
        <v>33.33333333333335</v>
      </c>
      <c r="BB522" s="710">
        <f t="shared" si="289"/>
        <v>49.999999999999979</v>
      </c>
      <c r="BC522" s="710">
        <f t="shared" si="290"/>
        <v>0</v>
      </c>
      <c r="BD522" s="710" t="str">
        <f t="shared" si="302"/>
        <v>n/a</v>
      </c>
      <c r="BE522" s="710">
        <f t="shared" si="308"/>
        <v>16.38945732434248</v>
      </c>
      <c r="BF522" s="175">
        <f t="shared" si="303"/>
        <v>14.963313571635695</v>
      </c>
    </row>
    <row r="523" spans="1:58" x14ac:dyDescent="0.25">
      <c r="A523" s="95" t="s">
        <v>727</v>
      </c>
      <c r="B523" s="8" t="s">
        <v>728</v>
      </c>
      <c r="C523" s="372">
        <v>2.12</v>
      </c>
      <c r="D523" s="372">
        <v>1.92</v>
      </c>
      <c r="E523" s="372">
        <v>1.72</v>
      </c>
      <c r="F523" s="372">
        <v>1.52</v>
      </c>
      <c r="G523" s="372">
        <v>1.36</v>
      </c>
      <c r="H523" s="372">
        <v>1.24</v>
      </c>
      <c r="I523" s="420">
        <v>1.1200000000000001</v>
      </c>
      <c r="J523" s="420">
        <v>0.96</v>
      </c>
      <c r="K523" s="372">
        <v>0.88</v>
      </c>
      <c r="L523" s="372">
        <v>0.8</v>
      </c>
      <c r="M523" s="372">
        <v>0.72</v>
      </c>
      <c r="N523" s="372">
        <v>0.64</v>
      </c>
      <c r="O523" s="649"/>
      <c r="P523" s="372">
        <v>0.6</v>
      </c>
      <c r="Q523" s="372">
        <v>0.56000000000000005</v>
      </c>
      <c r="R523" s="649"/>
      <c r="S523" s="420">
        <v>0.52</v>
      </c>
      <c r="T523" s="420">
        <v>0.48</v>
      </c>
      <c r="U523" s="420">
        <v>0.44</v>
      </c>
      <c r="V523" s="420">
        <v>0.4</v>
      </c>
      <c r="W523" s="420">
        <v>0.32</v>
      </c>
      <c r="X523" s="420">
        <v>0.28000000000000003</v>
      </c>
      <c r="Y523" s="420">
        <v>0.18</v>
      </c>
      <c r="Z523" s="416">
        <v>0</v>
      </c>
      <c r="AA523" s="416">
        <v>0</v>
      </c>
      <c r="AB523" s="416">
        <v>0</v>
      </c>
      <c r="AC523" s="416">
        <v>0</v>
      </c>
      <c r="AD523" s="416">
        <v>0</v>
      </c>
      <c r="AE523" s="417">
        <f t="shared" si="304"/>
        <v>18.780000000000005</v>
      </c>
      <c r="AF523" s="710">
        <f t="shared" si="291"/>
        <v>10.416666666666675</v>
      </c>
      <c r="AG523" s="710">
        <f t="shared" si="292"/>
        <v>11.627906976744185</v>
      </c>
      <c r="AH523" s="710">
        <f t="shared" si="293"/>
        <v>13.157894736842103</v>
      </c>
      <c r="AI523" s="710">
        <f t="shared" si="294"/>
        <v>11.764705882352944</v>
      </c>
      <c r="AJ523" s="710">
        <f t="shared" si="295"/>
        <v>9.6774193548387224</v>
      </c>
      <c r="AK523" s="710">
        <f t="shared" si="296"/>
        <v>10.714285714285698</v>
      </c>
      <c r="AL523" s="710">
        <f t="shared" si="297"/>
        <v>16.666666666666675</v>
      </c>
      <c r="AM523" s="710">
        <f t="shared" si="298"/>
        <v>9.0909090909090828</v>
      </c>
      <c r="AN523" s="710">
        <f t="shared" si="299"/>
        <v>9.9999999999999858</v>
      </c>
      <c r="AO523" s="710">
        <f t="shared" si="301"/>
        <v>11.111111111111116</v>
      </c>
      <c r="AP523" s="710">
        <f t="shared" si="300"/>
        <v>12.5</v>
      </c>
      <c r="AQ523" s="710">
        <f t="shared" si="305"/>
        <v>6.6666666666666652</v>
      </c>
      <c r="AR523" s="710">
        <f t="shared" si="306"/>
        <v>7.1428571428571397</v>
      </c>
      <c r="AS523" s="710">
        <f t="shared" si="307"/>
        <v>7.6923076923077094</v>
      </c>
      <c r="AT523" s="710">
        <f t="shared" si="281"/>
        <v>8.3333333333333481</v>
      </c>
      <c r="AU523" s="710">
        <f t="shared" si="282"/>
        <v>9.0909090909090828</v>
      </c>
      <c r="AV523" s="710">
        <f t="shared" si="283"/>
        <v>9.9999999999999858</v>
      </c>
      <c r="AW523" s="710">
        <f t="shared" si="284"/>
        <v>25</v>
      </c>
      <c r="AX523" s="710">
        <f t="shared" si="285"/>
        <v>14.285714285714279</v>
      </c>
      <c r="AY523" s="710">
        <f t="shared" si="286"/>
        <v>55.555555555555578</v>
      </c>
      <c r="AZ523" s="710" t="str">
        <f t="shared" si="287"/>
        <v>n/a</v>
      </c>
      <c r="BA523" s="710" t="str">
        <f t="shared" si="288"/>
        <v>n/a</v>
      </c>
      <c r="BB523" s="710" t="str">
        <f t="shared" si="289"/>
        <v>n/a</v>
      </c>
      <c r="BC523" s="710" t="str">
        <f t="shared" si="290"/>
        <v>n/a</v>
      </c>
      <c r="BD523" s="710" t="str">
        <f t="shared" si="302"/>
        <v>n/a</v>
      </c>
      <c r="BE523" s="710">
        <f t="shared" si="308"/>
        <v>13.524745498388048</v>
      </c>
      <c r="BF523" s="175">
        <f t="shared" si="303"/>
        <v>10.68122631399819</v>
      </c>
    </row>
    <row r="524" spans="1:58" x14ac:dyDescent="0.25">
      <c r="A524" s="577" t="s">
        <v>4972</v>
      </c>
      <c r="B524" s="8" t="s">
        <v>4969</v>
      </c>
      <c r="C524" s="372">
        <v>0.26</v>
      </c>
      <c r="D524" s="372">
        <v>0.24</v>
      </c>
      <c r="E524" s="372">
        <v>0.2</v>
      </c>
      <c r="F524" s="372">
        <v>0.16</v>
      </c>
      <c r="G524" s="372">
        <v>0.15</v>
      </c>
      <c r="H524" s="372">
        <v>0.13</v>
      </c>
      <c r="I524" s="381">
        <v>0.12</v>
      </c>
      <c r="J524" s="381">
        <v>0.12</v>
      </c>
      <c r="K524" s="372">
        <v>0.12</v>
      </c>
      <c r="L524" s="393">
        <v>0</v>
      </c>
      <c r="M524" s="393">
        <v>0</v>
      </c>
      <c r="N524" s="393">
        <v>0</v>
      </c>
      <c r="O524" s="751"/>
      <c r="P524" s="393">
        <v>0</v>
      </c>
      <c r="Q524" s="393">
        <v>0</v>
      </c>
      <c r="R524" s="751"/>
      <c r="S524" s="393">
        <v>0</v>
      </c>
      <c r="T524" s="393">
        <v>0</v>
      </c>
      <c r="U524" s="381">
        <v>0</v>
      </c>
      <c r="V524" s="381">
        <v>0</v>
      </c>
      <c r="W524" s="381">
        <v>0</v>
      </c>
      <c r="X524" s="381">
        <v>0</v>
      </c>
      <c r="Y524" s="381">
        <v>0</v>
      </c>
      <c r="Z524" s="381">
        <v>0</v>
      </c>
      <c r="AA524" s="381">
        <v>0</v>
      </c>
      <c r="AB524" s="381">
        <v>0</v>
      </c>
      <c r="AC524" s="381">
        <v>0</v>
      </c>
      <c r="AD524" s="381">
        <v>0</v>
      </c>
      <c r="AE524" s="417">
        <f t="shared" si="304"/>
        <v>1.5000000000000004</v>
      </c>
      <c r="AF524" s="710">
        <f t="shared" si="291"/>
        <v>8.3333333333333481</v>
      </c>
      <c r="AG524" s="710">
        <f t="shared" si="292"/>
        <v>19.999999999999996</v>
      </c>
      <c r="AH524" s="710">
        <f t="shared" si="293"/>
        <v>25</v>
      </c>
      <c r="AI524" s="710">
        <f t="shared" si="294"/>
        <v>6.6666666666666652</v>
      </c>
      <c r="AJ524" s="710">
        <f t="shared" si="295"/>
        <v>15.384615384615374</v>
      </c>
      <c r="AK524" s="710">
        <f t="shared" si="296"/>
        <v>8.3333333333333481</v>
      </c>
      <c r="AL524" s="710">
        <f t="shared" si="297"/>
        <v>0</v>
      </c>
      <c r="AM524" s="710">
        <f t="shared" si="298"/>
        <v>0</v>
      </c>
      <c r="AN524" s="710" t="str">
        <f t="shared" si="299"/>
        <v>n/a</v>
      </c>
      <c r="AO524" s="710" t="str">
        <f t="shared" si="301"/>
        <v>n/a</v>
      </c>
      <c r="AP524" s="710" t="str">
        <f t="shared" si="300"/>
        <v>n/a</v>
      </c>
      <c r="AQ524" s="710" t="str">
        <f t="shared" si="305"/>
        <v>n/a</v>
      </c>
      <c r="AR524" s="710" t="str">
        <f t="shared" si="306"/>
        <v>n/a</v>
      </c>
      <c r="AS524" s="710" t="str">
        <f t="shared" si="307"/>
        <v>n/a</v>
      </c>
      <c r="AT524" s="710" t="str">
        <f t="shared" si="281"/>
        <v>n/a</v>
      </c>
      <c r="AU524" s="710" t="str">
        <f t="shared" si="282"/>
        <v>n/a</v>
      </c>
      <c r="AV524" s="710" t="str">
        <f t="shared" si="283"/>
        <v>n/a</v>
      </c>
      <c r="AW524" s="710" t="str">
        <f t="shared" si="284"/>
        <v>n/a</v>
      </c>
      <c r="AX524" s="710" t="str">
        <f t="shared" si="285"/>
        <v>n/a</v>
      </c>
      <c r="AY524" s="710" t="str">
        <f t="shared" si="286"/>
        <v>n/a</v>
      </c>
      <c r="AZ524" s="710" t="str">
        <f t="shared" si="287"/>
        <v>n/a</v>
      </c>
      <c r="BA524" s="710" t="str">
        <f t="shared" si="288"/>
        <v>n/a</v>
      </c>
      <c r="BB524" s="710" t="str">
        <f t="shared" si="289"/>
        <v>n/a</v>
      </c>
      <c r="BC524" s="710" t="str">
        <f t="shared" si="290"/>
        <v>n/a</v>
      </c>
      <c r="BD524" s="710" t="str">
        <f t="shared" si="302"/>
        <v>n/a</v>
      </c>
      <c r="BE524" s="710">
        <f t="shared" si="308"/>
        <v>10.464743589743591</v>
      </c>
      <c r="BF524" s="175">
        <f t="shared" si="303"/>
        <v>9.0153270812484418</v>
      </c>
    </row>
    <row r="525" spans="1:58" x14ac:dyDescent="0.25">
      <c r="A525" s="95" t="s">
        <v>1486</v>
      </c>
      <c r="B525" s="8" t="s">
        <v>1487</v>
      </c>
      <c r="C525" s="372">
        <v>1.8</v>
      </c>
      <c r="D525" s="372">
        <v>1.68</v>
      </c>
      <c r="E525" s="372">
        <v>1.36</v>
      </c>
      <c r="F525" s="372">
        <v>1.04</v>
      </c>
      <c r="G525" s="372">
        <v>0.98666666666666669</v>
      </c>
      <c r="H525" s="372">
        <v>0.90666666666666673</v>
      </c>
      <c r="I525" s="420">
        <v>0.73333333333333339</v>
      </c>
      <c r="J525" s="420">
        <v>0.58666666666666667</v>
      </c>
      <c r="K525" s="372">
        <v>0.53333333333333333</v>
      </c>
      <c r="L525" s="372">
        <v>0.48</v>
      </c>
      <c r="M525" s="372">
        <v>0.42666666666666669</v>
      </c>
      <c r="N525" s="372">
        <v>0.37333333333333335</v>
      </c>
      <c r="O525" s="649"/>
      <c r="P525" s="374">
        <v>0.34666666666666668</v>
      </c>
      <c r="Q525" s="372">
        <v>0.34666666666666668</v>
      </c>
      <c r="R525" s="649"/>
      <c r="S525" s="416">
        <v>0.29333333333333333</v>
      </c>
      <c r="T525" s="416">
        <v>0.29333333333333333</v>
      </c>
      <c r="U525" s="420">
        <v>0.29333333333333333</v>
      </c>
      <c r="V525" s="420">
        <v>0.26666666666666666</v>
      </c>
      <c r="W525" s="420">
        <v>0.21333333333333335</v>
      </c>
      <c r="X525" s="420">
        <v>0.14221999999999999</v>
      </c>
      <c r="Y525" s="420">
        <v>0.12000666666666669</v>
      </c>
      <c r="Z525" s="416">
        <v>0.10666666666666667</v>
      </c>
      <c r="AA525" s="416">
        <v>0.10666666666666667</v>
      </c>
      <c r="AB525" s="420">
        <v>0.10666666666666667</v>
      </c>
      <c r="AC525" s="420">
        <v>8.8880000000000001E-2</v>
      </c>
      <c r="AD525" s="420">
        <v>8.2959999999999992E-2</v>
      </c>
      <c r="AE525" s="417">
        <f t="shared" si="304"/>
        <v>13.714066666666669</v>
      </c>
      <c r="AF525" s="710">
        <f t="shared" si="291"/>
        <v>7.1428571428571397</v>
      </c>
      <c r="AG525" s="710">
        <f t="shared" si="292"/>
        <v>23.529411764705866</v>
      </c>
      <c r="AH525" s="710">
        <f t="shared" si="293"/>
        <v>30.76923076923077</v>
      </c>
      <c r="AI525" s="710">
        <f t="shared" si="294"/>
        <v>5.4054054054054168</v>
      </c>
      <c r="AJ525" s="710">
        <f t="shared" si="295"/>
        <v>8.8235294117646959</v>
      </c>
      <c r="AK525" s="710">
        <f t="shared" si="296"/>
        <v>23.636363636363633</v>
      </c>
      <c r="AL525" s="710">
        <f t="shared" si="297"/>
        <v>25</v>
      </c>
      <c r="AM525" s="710">
        <f t="shared" si="298"/>
        <v>10.000000000000009</v>
      </c>
      <c r="AN525" s="710">
        <f t="shared" si="299"/>
        <v>11.111111111111116</v>
      </c>
      <c r="AO525" s="710">
        <f t="shared" si="301"/>
        <v>12.499999999999979</v>
      </c>
      <c r="AP525" s="710">
        <f t="shared" si="300"/>
        <v>14.285714285714279</v>
      </c>
      <c r="AQ525" s="710">
        <f t="shared" si="305"/>
        <v>7.6923076923076872</v>
      </c>
      <c r="AR525" s="710">
        <f t="shared" si="306"/>
        <v>0</v>
      </c>
      <c r="AS525" s="710">
        <f t="shared" si="307"/>
        <v>18.181818181818187</v>
      </c>
      <c r="AT525" s="710">
        <f t="shared" si="281"/>
        <v>0</v>
      </c>
      <c r="AU525" s="710">
        <f t="shared" si="282"/>
        <v>0</v>
      </c>
      <c r="AV525" s="710">
        <f t="shared" si="283"/>
        <v>10.000000000000009</v>
      </c>
      <c r="AW525" s="710">
        <f t="shared" si="284"/>
        <v>25</v>
      </c>
      <c r="AX525" s="710">
        <f t="shared" si="285"/>
        <v>50.002343786621694</v>
      </c>
      <c r="AY525" s="710">
        <f t="shared" si="286"/>
        <v>18.510082773179228</v>
      </c>
      <c r="AZ525" s="710">
        <f t="shared" si="287"/>
        <v>12.506250000000009</v>
      </c>
      <c r="BA525" s="710">
        <f t="shared" si="288"/>
        <v>0</v>
      </c>
      <c r="BB525" s="710">
        <f t="shared" si="289"/>
        <v>0</v>
      </c>
      <c r="BC525" s="710">
        <f t="shared" si="290"/>
        <v>20.012001200120011</v>
      </c>
      <c r="BD525" s="710">
        <f t="shared" si="302"/>
        <v>7.1359691417550719</v>
      </c>
      <c r="BE525" s="710">
        <f t="shared" si="308"/>
        <v>13.649775852118193</v>
      </c>
      <c r="BF525" s="175">
        <f t="shared" si="303"/>
        <v>11.785310508402786</v>
      </c>
    </row>
    <row r="526" spans="1:58" x14ac:dyDescent="0.25">
      <c r="A526" s="8" t="s">
        <v>316</v>
      </c>
      <c r="B526" s="8" t="s">
        <v>317</v>
      </c>
      <c r="C526" s="372">
        <v>0.56999999999999995</v>
      </c>
      <c r="D526" s="372">
        <v>0.53500000000000003</v>
      </c>
      <c r="E526" s="372">
        <v>0.51500000000000001</v>
      </c>
      <c r="F526" s="372">
        <v>0.495</v>
      </c>
      <c r="G526" s="372">
        <v>0.47499999999999998</v>
      </c>
      <c r="H526" s="372">
        <v>0.45500000000000002</v>
      </c>
      <c r="I526" s="420">
        <v>0.435</v>
      </c>
      <c r="J526" s="420">
        <v>0.41500000000000004</v>
      </c>
      <c r="K526" s="372">
        <v>0.39500000000000002</v>
      </c>
      <c r="L526" s="372">
        <v>0.375</v>
      </c>
      <c r="M526" s="372">
        <v>0.35499999999999998</v>
      </c>
      <c r="N526" s="372">
        <v>0.33500000000000002</v>
      </c>
      <c r="O526" s="649">
        <v>0</v>
      </c>
      <c r="P526" s="372">
        <v>0.315</v>
      </c>
      <c r="Q526" s="372">
        <v>0.29749999999999999</v>
      </c>
      <c r="R526" s="649">
        <v>0</v>
      </c>
      <c r="S526" s="420">
        <v>0.28499999999999998</v>
      </c>
      <c r="T526" s="420">
        <v>0.26500000000000001</v>
      </c>
      <c r="U526" s="420">
        <v>0.24</v>
      </c>
      <c r="V526" s="420">
        <v>0.21</v>
      </c>
      <c r="W526" s="420">
        <v>0.18</v>
      </c>
      <c r="X526" s="420">
        <v>0.15</v>
      </c>
      <c r="Y526" s="420">
        <v>0.12</v>
      </c>
      <c r="Z526" s="420">
        <v>9.5000000000000001E-2</v>
      </c>
      <c r="AA526" s="420">
        <v>8.3750000000000005E-2</v>
      </c>
      <c r="AB526" s="420">
        <v>7.7499999999999999E-2</v>
      </c>
      <c r="AC526" s="420">
        <v>7.2499999999999995E-2</v>
      </c>
      <c r="AD526" s="420">
        <v>6.7500000000000004E-2</v>
      </c>
      <c r="AE526" s="417">
        <f t="shared" si="304"/>
        <v>7.8137500000000015</v>
      </c>
      <c r="AF526" s="710">
        <f t="shared" si="291"/>
        <v>6.5420560747663448</v>
      </c>
      <c r="AG526" s="710">
        <f t="shared" si="292"/>
        <v>3.8834951456310662</v>
      </c>
      <c r="AH526" s="710">
        <f t="shared" si="293"/>
        <v>4.0404040404040442</v>
      </c>
      <c r="AI526" s="710">
        <f t="shared" si="294"/>
        <v>4.2105263157894868</v>
      </c>
      <c r="AJ526" s="710">
        <f t="shared" si="295"/>
        <v>4.39560439560438</v>
      </c>
      <c r="AK526" s="710">
        <f t="shared" si="296"/>
        <v>4.5977011494252817</v>
      </c>
      <c r="AL526" s="710">
        <f t="shared" si="297"/>
        <v>4.8192771084337283</v>
      </c>
      <c r="AM526" s="710">
        <f t="shared" si="298"/>
        <v>5.0632911392405111</v>
      </c>
      <c r="AN526" s="710">
        <f t="shared" si="299"/>
        <v>5.3333333333333455</v>
      </c>
      <c r="AO526" s="710">
        <f t="shared" si="301"/>
        <v>5.6338028169014231</v>
      </c>
      <c r="AP526" s="710">
        <f t="shared" si="300"/>
        <v>5.9701492537313383</v>
      </c>
      <c r="AQ526" s="710">
        <f t="shared" si="305"/>
        <v>6.3492063492063489</v>
      </c>
      <c r="AR526" s="710">
        <f t="shared" si="306"/>
        <v>5.8823529411764719</v>
      </c>
      <c r="AS526" s="710">
        <f t="shared" si="307"/>
        <v>4.3859649122807154</v>
      </c>
      <c r="AT526" s="710">
        <f t="shared" si="281"/>
        <v>7.5471698113207308</v>
      </c>
      <c r="AU526" s="710">
        <f t="shared" si="282"/>
        <v>10.416666666666675</v>
      </c>
      <c r="AV526" s="710">
        <f t="shared" si="283"/>
        <v>14.285714285714279</v>
      </c>
      <c r="AW526" s="710">
        <f t="shared" si="284"/>
        <v>16.666666666666675</v>
      </c>
      <c r="AX526" s="710">
        <f t="shared" si="285"/>
        <v>19.999999999999996</v>
      </c>
      <c r="AY526" s="710">
        <f t="shared" si="286"/>
        <v>25</v>
      </c>
      <c r="AZ526" s="710">
        <f t="shared" si="287"/>
        <v>26.315789473684205</v>
      </c>
      <c r="BA526" s="710">
        <f t="shared" si="288"/>
        <v>13.432835820895516</v>
      </c>
      <c r="BB526" s="710">
        <f t="shared" si="289"/>
        <v>8.064516129032274</v>
      </c>
      <c r="BC526" s="710">
        <f t="shared" si="290"/>
        <v>6.8965517241379448</v>
      </c>
      <c r="BD526" s="710">
        <f t="shared" si="302"/>
        <v>7.4074074074073959</v>
      </c>
      <c r="BE526" s="710">
        <f t="shared" si="308"/>
        <v>9.0856193184580061</v>
      </c>
      <c r="BF526" s="175">
        <f t="shared" si="303"/>
        <v>6.5200925655993069</v>
      </c>
    </row>
    <row r="527" spans="1:58" x14ac:dyDescent="0.25">
      <c r="A527" s="95" t="s">
        <v>1494</v>
      </c>
      <c r="B527" s="8" t="s">
        <v>1495</v>
      </c>
      <c r="C527" s="372">
        <v>2.02</v>
      </c>
      <c r="D527" s="372">
        <v>1.84</v>
      </c>
      <c r="E527" s="372">
        <v>1.72</v>
      </c>
      <c r="F527" s="372">
        <v>1.62</v>
      </c>
      <c r="G527" s="372">
        <v>1.56</v>
      </c>
      <c r="H527" s="372">
        <v>1.52</v>
      </c>
      <c r="I527" s="420">
        <v>1.44</v>
      </c>
      <c r="J527" s="420">
        <v>1.3599999999999999</v>
      </c>
      <c r="K527" s="372">
        <v>1.26</v>
      </c>
      <c r="L527" s="372">
        <v>1.1599999999999999</v>
      </c>
      <c r="M527" s="372">
        <v>1.06</v>
      </c>
      <c r="N527" s="372">
        <v>0.84</v>
      </c>
      <c r="O527" s="649"/>
      <c r="P527" s="372">
        <v>0.34</v>
      </c>
      <c r="Q527" s="374">
        <v>0</v>
      </c>
      <c r="R527" s="649"/>
      <c r="S527" s="416">
        <v>0</v>
      </c>
      <c r="T527" s="416">
        <v>0</v>
      </c>
      <c r="U527" s="416">
        <v>0</v>
      </c>
      <c r="V527" s="416">
        <v>0</v>
      </c>
      <c r="W527" s="416">
        <v>0</v>
      </c>
      <c r="X527" s="416">
        <v>0</v>
      </c>
      <c r="Y527" s="416">
        <v>0</v>
      </c>
      <c r="Z527" s="416">
        <v>0</v>
      </c>
      <c r="AA527" s="416">
        <v>0</v>
      </c>
      <c r="AB527" s="416">
        <v>0</v>
      </c>
      <c r="AC527" s="416">
        <v>0</v>
      </c>
      <c r="AD527" s="416">
        <v>0</v>
      </c>
      <c r="AE527" s="417">
        <f t="shared" si="304"/>
        <v>17.739999999999998</v>
      </c>
      <c r="AF527" s="710">
        <f t="shared" si="291"/>
        <v>9.7826086956521721</v>
      </c>
      <c r="AG527" s="710">
        <f t="shared" si="292"/>
        <v>6.976744186046524</v>
      </c>
      <c r="AH527" s="710">
        <f t="shared" si="293"/>
        <v>6.1728395061728225</v>
      </c>
      <c r="AI527" s="710">
        <f t="shared" si="294"/>
        <v>3.8461538461538547</v>
      </c>
      <c r="AJ527" s="710">
        <f t="shared" si="295"/>
        <v>2.6315789473684292</v>
      </c>
      <c r="AK527" s="710">
        <f t="shared" si="296"/>
        <v>5.555555555555558</v>
      </c>
      <c r="AL527" s="710">
        <f t="shared" si="297"/>
        <v>5.8823529411764719</v>
      </c>
      <c r="AM527" s="710">
        <f t="shared" si="298"/>
        <v>7.9365079365079305</v>
      </c>
      <c r="AN527" s="710">
        <f t="shared" si="299"/>
        <v>8.6206896551724199</v>
      </c>
      <c r="AO527" s="710">
        <f t="shared" si="301"/>
        <v>9.4339622641509422</v>
      </c>
      <c r="AP527" s="710">
        <f t="shared" si="300"/>
        <v>26.190476190476208</v>
      </c>
      <c r="AQ527" s="710">
        <f t="shared" si="305"/>
        <v>147.05882352941174</v>
      </c>
      <c r="AR527" s="710" t="str">
        <f t="shared" si="306"/>
        <v>n/a</v>
      </c>
      <c r="AS527" s="710" t="str">
        <f t="shared" si="307"/>
        <v>n/a</v>
      </c>
      <c r="AT527" s="710" t="str">
        <f t="shared" si="281"/>
        <v>n/a</v>
      </c>
      <c r="AU527" s="710" t="str">
        <f t="shared" si="282"/>
        <v>n/a</v>
      </c>
      <c r="AV527" s="710" t="str">
        <f t="shared" si="283"/>
        <v>n/a</v>
      </c>
      <c r="AW527" s="710" t="str">
        <f t="shared" si="284"/>
        <v>n/a</v>
      </c>
      <c r="AX527" s="710" t="str">
        <f t="shared" si="285"/>
        <v>n/a</v>
      </c>
      <c r="AY527" s="710" t="str">
        <f t="shared" si="286"/>
        <v>n/a</v>
      </c>
      <c r="AZ527" s="710" t="str">
        <f t="shared" si="287"/>
        <v>n/a</v>
      </c>
      <c r="BA527" s="710" t="str">
        <f t="shared" si="288"/>
        <v>n/a</v>
      </c>
      <c r="BB527" s="710" t="str">
        <f t="shared" si="289"/>
        <v>n/a</v>
      </c>
      <c r="BC527" s="710" t="str">
        <f t="shared" si="290"/>
        <v>n/a</v>
      </c>
      <c r="BD527" s="710" t="str">
        <f t="shared" si="302"/>
        <v>n/a</v>
      </c>
      <c r="BE527" s="710">
        <f t="shared" si="308"/>
        <v>20.007357771153753</v>
      </c>
      <c r="BF527" s="175">
        <f t="shared" si="303"/>
        <v>40.45724236122107</v>
      </c>
    </row>
    <row r="528" spans="1:58" x14ac:dyDescent="0.25">
      <c r="A528" s="8" t="s">
        <v>716</v>
      </c>
      <c r="B528" s="8" t="s">
        <v>717</v>
      </c>
      <c r="C528" s="372">
        <v>1.56</v>
      </c>
      <c r="D528" s="372">
        <v>1.52</v>
      </c>
      <c r="E528" s="372">
        <v>1.48</v>
      </c>
      <c r="F528" s="372">
        <v>1.44</v>
      </c>
      <c r="G528" s="372">
        <v>1.4</v>
      </c>
      <c r="H528" s="372">
        <v>1.36</v>
      </c>
      <c r="I528" s="420">
        <v>1.32</v>
      </c>
      <c r="J528" s="420">
        <v>1.28</v>
      </c>
      <c r="K528" s="372">
        <v>1.24</v>
      </c>
      <c r="L528" s="372">
        <v>1.2</v>
      </c>
      <c r="M528" s="372">
        <v>1.1599999999999999</v>
      </c>
      <c r="N528" s="372">
        <v>1.1200000000000001</v>
      </c>
      <c r="O528" s="649"/>
      <c r="P528" s="372">
        <v>1.08</v>
      </c>
      <c r="Q528" s="372">
        <v>1.04</v>
      </c>
      <c r="R528" s="649"/>
      <c r="S528" s="420">
        <v>1</v>
      </c>
      <c r="T528" s="420">
        <v>0.96</v>
      </c>
      <c r="U528" s="420">
        <v>0.92</v>
      </c>
      <c r="V528" s="420">
        <v>0.88</v>
      </c>
      <c r="W528" s="420">
        <v>0.84</v>
      </c>
      <c r="X528" s="420">
        <v>0.8</v>
      </c>
      <c r="Y528" s="420">
        <v>0.72</v>
      </c>
      <c r="Z528" s="420">
        <v>0.6</v>
      </c>
      <c r="AA528" s="420">
        <v>0.56833999999999996</v>
      </c>
      <c r="AB528" s="420">
        <v>0.53332000000000002</v>
      </c>
      <c r="AC528" s="420">
        <v>0.5</v>
      </c>
      <c r="AD528" s="420">
        <v>0.46667999999999998</v>
      </c>
      <c r="AE528" s="417">
        <f t="shared" si="304"/>
        <v>26.988339999999997</v>
      </c>
      <c r="AF528" s="710">
        <f t="shared" si="291"/>
        <v>2.6315789473684292</v>
      </c>
      <c r="AG528" s="710">
        <f t="shared" si="292"/>
        <v>2.7027027027026973</v>
      </c>
      <c r="AH528" s="710">
        <f t="shared" si="293"/>
        <v>2.7777777777777901</v>
      </c>
      <c r="AI528" s="710">
        <f t="shared" si="294"/>
        <v>2.8571428571428692</v>
      </c>
      <c r="AJ528" s="710">
        <f t="shared" si="295"/>
        <v>2.9411764705882248</v>
      </c>
      <c r="AK528" s="710">
        <f t="shared" si="296"/>
        <v>3.0303030303030276</v>
      </c>
      <c r="AL528" s="710">
        <f t="shared" si="297"/>
        <v>3.125</v>
      </c>
      <c r="AM528" s="710">
        <f t="shared" si="298"/>
        <v>3.2258064516129004</v>
      </c>
      <c r="AN528" s="710">
        <f t="shared" si="299"/>
        <v>3.3333333333333437</v>
      </c>
      <c r="AO528" s="710">
        <f t="shared" si="301"/>
        <v>3.4482758620689724</v>
      </c>
      <c r="AP528" s="710">
        <f t="shared" si="300"/>
        <v>3.5714285714285587</v>
      </c>
      <c r="AQ528" s="710">
        <f t="shared" si="305"/>
        <v>3.7037037037036979</v>
      </c>
      <c r="AR528" s="710">
        <f t="shared" si="306"/>
        <v>3.8461538461538547</v>
      </c>
      <c r="AS528" s="710">
        <f t="shared" si="307"/>
        <v>4.0000000000000036</v>
      </c>
      <c r="AT528" s="710">
        <f t="shared" ref="AT528:AT591" si="309">IF(ISERROR((S528/T528-1)*100),"n/a",(S528/T528-1)*100)</f>
        <v>4.1666666666666741</v>
      </c>
      <c r="AU528" s="710">
        <f t="shared" ref="AU528:AU591" si="310">IF(ISERROR((T528/U528-1)*100),"n/a",(T528/U528-1)*100)</f>
        <v>4.3478260869565188</v>
      </c>
      <c r="AV528" s="710">
        <f t="shared" ref="AV528:AV591" si="311">IF(ISERROR((U528/V528-1)*100),"n/a",(U528/V528-1)*100)</f>
        <v>4.5454545454545414</v>
      </c>
      <c r="AW528" s="710">
        <f t="shared" ref="AW528:AW591" si="312">IF(ISERROR((V528/W528-1)*100),"n/a",(V528/W528-1)*100)</f>
        <v>4.7619047619047672</v>
      </c>
      <c r="AX528" s="710">
        <f t="shared" ref="AX528:AX591" si="313">IF(ISERROR((W528/X528-1)*100),"n/a",(W528/X528-1)*100)</f>
        <v>4.9999999999999822</v>
      </c>
      <c r="AY528" s="710">
        <f t="shared" ref="AY528:AY591" si="314">IF(ISERROR((X528/Y528-1)*100),"n/a",(X528/Y528-1)*100)</f>
        <v>11.111111111111116</v>
      </c>
      <c r="AZ528" s="710">
        <f t="shared" ref="AZ528:AZ591" si="315">IF(ISERROR((Y528/Z528-1)*100),"n/a",(Y528/Z528-1)*100)</f>
        <v>19.999999999999996</v>
      </c>
      <c r="BA528" s="710">
        <f t="shared" ref="BA528:BA591" si="316">IF(ISERROR((Z528/AA528-1)*100),"n/a",(Z528/AA528-1)*100)</f>
        <v>5.5706091424147619</v>
      </c>
      <c r="BB528" s="710">
        <f t="shared" ref="BB528:BB591" si="317">IF(ISERROR((AA528/AB528-1)*100),"n/a",(AA528/AB528-1)*100)</f>
        <v>6.5664141603539949</v>
      </c>
      <c r="BC528" s="710">
        <f t="shared" ref="BC528:BC591" si="318">IF(ISERROR((AB528/AC528-1)*100),"n/a",(AB528/AC528-1)*100)</f>
        <v>6.6640000000000033</v>
      </c>
      <c r="BD528" s="710">
        <f t="shared" si="302"/>
        <v>7.1397960058284138</v>
      </c>
      <c r="BE528" s="710">
        <f t="shared" si="308"/>
        <v>5.0027266413950056</v>
      </c>
      <c r="BF528" s="175">
        <f t="shared" si="303"/>
        <v>3.6531526170210875</v>
      </c>
    </row>
    <row r="529" spans="1:58" x14ac:dyDescent="0.25">
      <c r="A529" s="8" t="s">
        <v>1500</v>
      </c>
      <c r="B529" s="8" t="s">
        <v>1501</v>
      </c>
      <c r="C529" s="372">
        <v>5.0599999999999996</v>
      </c>
      <c r="D529" s="372">
        <v>4.79</v>
      </c>
      <c r="E529" s="372">
        <v>4.54</v>
      </c>
      <c r="F529" s="372">
        <v>4.33</v>
      </c>
      <c r="G529" s="372">
        <v>4.13</v>
      </c>
      <c r="H529" s="372">
        <v>3.93</v>
      </c>
      <c r="I529" s="420">
        <v>3.645</v>
      </c>
      <c r="J529" s="420">
        <v>3.1150000000000002</v>
      </c>
      <c r="K529" s="372">
        <v>2.9350000000000001</v>
      </c>
      <c r="L529" s="372">
        <v>2.6749999999999998</v>
      </c>
      <c r="M529" s="372">
        <v>2.39</v>
      </c>
      <c r="N529" s="372">
        <v>2.09</v>
      </c>
      <c r="O529" s="649"/>
      <c r="P529" s="372">
        <v>1.79</v>
      </c>
      <c r="Q529" s="372">
        <v>1.55</v>
      </c>
      <c r="R529" s="649"/>
      <c r="S529" s="420">
        <v>1.28</v>
      </c>
      <c r="T529" s="416">
        <v>1.1599999999999999</v>
      </c>
      <c r="U529" s="416">
        <v>1.1599999999999999</v>
      </c>
      <c r="V529" s="420">
        <v>1.1599999999999999</v>
      </c>
      <c r="W529" s="420">
        <v>0.96499999999999997</v>
      </c>
      <c r="X529" s="420">
        <v>0.84</v>
      </c>
      <c r="Y529" s="416">
        <v>0.66</v>
      </c>
      <c r="Z529" s="416">
        <v>0.66</v>
      </c>
      <c r="AA529" s="416">
        <v>0.66</v>
      </c>
      <c r="AB529" s="420">
        <v>0.84</v>
      </c>
      <c r="AC529" s="416">
        <v>1.02</v>
      </c>
      <c r="AD529" s="420">
        <v>1.0349999999999999</v>
      </c>
      <c r="AE529" s="417">
        <f t="shared" si="304"/>
        <v>58.409999999999982</v>
      </c>
      <c r="AF529" s="710">
        <f t="shared" si="291"/>
        <v>5.6367432150313146</v>
      </c>
      <c r="AG529" s="710">
        <f t="shared" si="292"/>
        <v>5.506607929515428</v>
      </c>
      <c r="AH529" s="710">
        <f t="shared" si="293"/>
        <v>4.8498845265589008</v>
      </c>
      <c r="AI529" s="710">
        <f t="shared" si="294"/>
        <v>4.8426150121065437</v>
      </c>
      <c r="AJ529" s="710">
        <f t="shared" si="295"/>
        <v>5.0890585241730291</v>
      </c>
      <c r="AK529" s="710">
        <f t="shared" si="296"/>
        <v>7.8189300411522611</v>
      </c>
      <c r="AL529" s="710">
        <f t="shared" si="297"/>
        <v>17.014446227929358</v>
      </c>
      <c r="AM529" s="710">
        <f t="shared" si="298"/>
        <v>6.1328790459965976</v>
      </c>
      <c r="AN529" s="710">
        <f t="shared" si="299"/>
        <v>9.7196261682243055</v>
      </c>
      <c r="AO529" s="710">
        <f t="shared" si="301"/>
        <v>11.924686192468602</v>
      </c>
      <c r="AP529" s="710">
        <f t="shared" si="300"/>
        <v>14.354066985645941</v>
      </c>
      <c r="AQ529" s="710">
        <f t="shared" si="305"/>
        <v>16.759776536312842</v>
      </c>
      <c r="AR529" s="710">
        <f t="shared" si="306"/>
        <v>15.483870967741931</v>
      </c>
      <c r="AS529" s="710">
        <f t="shared" si="307"/>
        <v>21.09375</v>
      </c>
      <c r="AT529" s="710">
        <f t="shared" si="309"/>
        <v>10.344827586206918</v>
      </c>
      <c r="AU529" s="710">
        <f t="shared" si="310"/>
        <v>0</v>
      </c>
      <c r="AV529" s="710">
        <f t="shared" si="311"/>
        <v>0</v>
      </c>
      <c r="AW529" s="710">
        <f t="shared" si="312"/>
        <v>20.207253886010367</v>
      </c>
      <c r="AX529" s="710">
        <f t="shared" si="313"/>
        <v>14.880952380952372</v>
      </c>
      <c r="AY529" s="710">
        <f t="shared" si="314"/>
        <v>27.27272727272727</v>
      </c>
      <c r="AZ529" s="710">
        <f t="shared" si="315"/>
        <v>0</v>
      </c>
      <c r="BA529" s="710">
        <f t="shared" si="316"/>
        <v>0</v>
      </c>
      <c r="BB529" s="710">
        <f t="shared" si="317"/>
        <v>-21.42857142857142</v>
      </c>
      <c r="BC529" s="710">
        <f t="shared" si="318"/>
        <v>-17.647058823529417</v>
      </c>
      <c r="BD529" s="710">
        <f t="shared" si="302"/>
        <v>-1.4492753623188359</v>
      </c>
      <c r="BE529" s="710">
        <f t="shared" si="308"/>
        <v>7.136311875373373</v>
      </c>
      <c r="BF529" s="175">
        <f t="shared" si="303"/>
        <v>11.014427826165999</v>
      </c>
    </row>
    <row r="530" spans="1:58" x14ac:dyDescent="0.25">
      <c r="A530" s="95" t="s">
        <v>731</v>
      </c>
      <c r="B530" s="8" t="s">
        <v>732</v>
      </c>
      <c r="C530" s="372">
        <v>3</v>
      </c>
      <c r="D530" s="372">
        <v>2.73</v>
      </c>
      <c r="E530" s="372">
        <v>2.48</v>
      </c>
      <c r="F530" s="372">
        <v>2.25</v>
      </c>
      <c r="G530" s="372">
        <v>2.0499999999999998</v>
      </c>
      <c r="H530" s="372">
        <v>1.85</v>
      </c>
      <c r="I530" s="420">
        <v>1.65</v>
      </c>
      <c r="J530" s="420">
        <v>1.4</v>
      </c>
      <c r="K530" s="372">
        <v>1.2</v>
      </c>
      <c r="L530" s="372">
        <v>1</v>
      </c>
      <c r="M530" s="372">
        <v>0.8</v>
      </c>
      <c r="N530" s="372">
        <v>0.66</v>
      </c>
      <c r="O530" s="649" t="s">
        <v>89</v>
      </c>
      <c r="P530" s="372">
        <v>0.55000000000000004</v>
      </c>
      <c r="Q530" s="372">
        <v>0.44</v>
      </c>
      <c r="R530" s="649"/>
      <c r="S530" s="420">
        <v>0.38</v>
      </c>
      <c r="T530" s="420">
        <v>0.33</v>
      </c>
      <c r="U530" s="420">
        <v>0.28999999999999998</v>
      </c>
      <c r="V530" s="420">
        <v>0.26</v>
      </c>
      <c r="W530" s="420">
        <v>0.23499999999999999</v>
      </c>
      <c r="X530" s="420">
        <v>0.21</v>
      </c>
      <c r="Y530" s="420">
        <v>0.19600000000000001</v>
      </c>
      <c r="Z530" s="420">
        <v>0.17599999999999999</v>
      </c>
      <c r="AA530" s="420">
        <v>0.16600000000000001</v>
      </c>
      <c r="AB530" s="420">
        <v>0.15</v>
      </c>
      <c r="AC530" s="420">
        <v>0.14000000000000001</v>
      </c>
      <c r="AD530" s="420">
        <v>0.13</v>
      </c>
      <c r="AE530" s="417">
        <f t="shared" si="304"/>
        <v>24.722999999999999</v>
      </c>
      <c r="AF530" s="710">
        <f t="shared" si="291"/>
        <v>9.8901098901098994</v>
      </c>
      <c r="AG530" s="710">
        <f t="shared" si="292"/>
        <v>10.080645161290324</v>
      </c>
      <c r="AH530" s="710">
        <f t="shared" si="293"/>
        <v>10.222222222222221</v>
      </c>
      <c r="AI530" s="710">
        <f t="shared" si="294"/>
        <v>9.7560975609756184</v>
      </c>
      <c r="AJ530" s="710">
        <f t="shared" si="295"/>
        <v>10.810810810810789</v>
      </c>
      <c r="AK530" s="710">
        <f t="shared" si="296"/>
        <v>12.121212121212132</v>
      </c>
      <c r="AL530" s="710">
        <f t="shared" si="297"/>
        <v>17.857142857142861</v>
      </c>
      <c r="AM530" s="710">
        <f t="shared" si="298"/>
        <v>16.666666666666675</v>
      </c>
      <c r="AN530" s="710">
        <f t="shared" si="299"/>
        <v>19.999999999999996</v>
      </c>
      <c r="AO530" s="710">
        <f t="shared" si="301"/>
        <v>25</v>
      </c>
      <c r="AP530" s="710">
        <f t="shared" si="300"/>
        <v>21.212121212121215</v>
      </c>
      <c r="AQ530" s="710">
        <f t="shared" si="305"/>
        <v>19.999999999999996</v>
      </c>
      <c r="AR530" s="710">
        <f t="shared" si="306"/>
        <v>25</v>
      </c>
      <c r="AS530" s="710">
        <f t="shared" si="307"/>
        <v>15.789473684210531</v>
      </c>
      <c r="AT530" s="710">
        <f t="shared" si="309"/>
        <v>15.151515151515138</v>
      </c>
      <c r="AU530" s="710">
        <f t="shared" si="310"/>
        <v>13.793103448275868</v>
      </c>
      <c r="AV530" s="710">
        <f t="shared" si="311"/>
        <v>11.538461538461519</v>
      </c>
      <c r="AW530" s="710">
        <f t="shared" si="312"/>
        <v>10.638297872340431</v>
      </c>
      <c r="AX530" s="710">
        <f t="shared" si="313"/>
        <v>11.904761904761907</v>
      </c>
      <c r="AY530" s="710">
        <f t="shared" si="314"/>
        <v>7.1428571428571397</v>
      </c>
      <c r="AZ530" s="710">
        <f t="shared" si="315"/>
        <v>11.363636363636376</v>
      </c>
      <c r="BA530" s="710">
        <f t="shared" si="316"/>
        <v>6.0240963855421548</v>
      </c>
      <c r="BB530" s="710">
        <f t="shared" si="317"/>
        <v>10.666666666666668</v>
      </c>
      <c r="BC530" s="710">
        <f t="shared" si="318"/>
        <v>7.1428571428571397</v>
      </c>
      <c r="BD530" s="710">
        <f t="shared" si="302"/>
        <v>7.6923076923077094</v>
      </c>
      <c r="BE530" s="710">
        <f t="shared" si="308"/>
        <v>13.498602539839379</v>
      </c>
      <c r="BF530" s="175">
        <f t="shared" si="303"/>
        <v>5.4074778429094845</v>
      </c>
    </row>
    <row r="531" spans="1:58" x14ac:dyDescent="0.25">
      <c r="A531" s="577" t="s">
        <v>4987</v>
      </c>
      <c r="B531" s="8" t="s">
        <v>734</v>
      </c>
      <c r="C531" s="372">
        <v>1.47</v>
      </c>
      <c r="D531" s="372">
        <v>1.34</v>
      </c>
      <c r="E531" s="372">
        <v>1.24</v>
      </c>
      <c r="F531" s="372">
        <v>1.1399999999999999</v>
      </c>
      <c r="G531" s="393">
        <v>0.28499999999999998</v>
      </c>
      <c r="H531" s="372">
        <v>1.02</v>
      </c>
      <c r="I531" s="420">
        <v>0.9</v>
      </c>
      <c r="J531" s="420">
        <v>0.64</v>
      </c>
      <c r="K531" s="372">
        <v>0.54</v>
      </c>
      <c r="L531" s="372">
        <v>0.47</v>
      </c>
      <c r="M531" s="372">
        <v>0.4</v>
      </c>
      <c r="N531" s="372">
        <v>0.34</v>
      </c>
      <c r="P531" s="372">
        <v>0.28000000000000003</v>
      </c>
      <c r="Q531" s="372">
        <v>0.22</v>
      </c>
      <c r="S531" s="372">
        <v>0.16</v>
      </c>
      <c r="T531" s="372">
        <v>0.11</v>
      </c>
      <c r="U531" s="420">
        <v>9.5000000000000001E-2</v>
      </c>
      <c r="V531" s="420">
        <v>7.4999999999999997E-2</v>
      </c>
      <c r="W531" s="420">
        <v>0.06</v>
      </c>
      <c r="X531" s="420">
        <v>5.2500000000000005E-2</v>
      </c>
      <c r="Y531" s="420">
        <v>4.2500000000000003E-2</v>
      </c>
      <c r="Z531" s="420">
        <v>2.8750000000000001E-2</v>
      </c>
      <c r="AA531" s="420">
        <v>2.375E-2</v>
      </c>
      <c r="AB531" s="420">
        <v>2.1250000000000002E-2</v>
      </c>
      <c r="AC531" s="420">
        <v>1.8749999999999999E-2</v>
      </c>
      <c r="AD531" s="420">
        <v>1.6250000000000001E-2</v>
      </c>
      <c r="AE531" s="417">
        <f t="shared" si="304"/>
        <v>10.988750000000001</v>
      </c>
      <c r="AF531" s="710">
        <f t="shared" si="291"/>
        <v>9.7014925373134275</v>
      </c>
      <c r="AG531" s="710">
        <f t="shared" si="292"/>
        <v>8.064516129032274</v>
      </c>
      <c r="AH531" s="710">
        <f t="shared" si="293"/>
        <v>8.7719298245614077</v>
      </c>
      <c r="AI531" s="710">
        <f t="shared" si="294"/>
        <v>300</v>
      </c>
      <c r="AJ531" s="710">
        <f t="shared" si="295"/>
        <v>-72.058823529411768</v>
      </c>
      <c r="AK531" s="710">
        <f t="shared" si="296"/>
        <v>13.33333333333333</v>
      </c>
      <c r="AL531" s="710">
        <f t="shared" si="297"/>
        <v>40.625</v>
      </c>
      <c r="AM531" s="710">
        <f t="shared" si="298"/>
        <v>18.518518518518512</v>
      </c>
      <c r="AN531" s="710">
        <f t="shared" si="299"/>
        <v>14.893617021276606</v>
      </c>
      <c r="AO531" s="710">
        <f t="shared" si="301"/>
        <v>17.499999999999982</v>
      </c>
      <c r="AP531" s="710">
        <f t="shared" si="300"/>
        <v>17.647058823529417</v>
      </c>
      <c r="AQ531" s="710">
        <f t="shared" si="305"/>
        <v>21.42857142857142</v>
      </c>
      <c r="AR531" s="710">
        <f t="shared" si="306"/>
        <v>27.272727272727295</v>
      </c>
      <c r="AS531" s="710">
        <f t="shared" si="307"/>
        <v>37.5</v>
      </c>
      <c r="AT531" s="710">
        <f t="shared" si="309"/>
        <v>45.45454545454546</v>
      </c>
      <c r="AU531" s="710">
        <f t="shared" si="310"/>
        <v>15.789473684210531</v>
      </c>
      <c r="AV531" s="710">
        <f t="shared" si="311"/>
        <v>26.666666666666682</v>
      </c>
      <c r="AW531" s="710">
        <f t="shared" si="312"/>
        <v>25</v>
      </c>
      <c r="AX531" s="710">
        <f t="shared" si="313"/>
        <v>14.285714285714279</v>
      </c>
      <c r="AY531" s="710">
        <f t="shared" si="314"/>
        <v>23.529411764705888</v>
      </c>
      <c r="AZ531" s="710">
        <f t="shared" si="315"/>
        <v>47.826086956521749</v>
      </c>
      <c r="BA531" s="710">
        <f t="shared" si="316"/>
        <v>21.052631578947366</v>
      </c>
      <c r="BB531" s="710">
        <f t="shared" si="317"/>
        <v>11.764705882352944</v>
      </c>
      <c r="BC531" s="710">
        <f t="shared" si="318"/>
        <v>13.333333333333353</v>
      </c>
      <c r="BD531" s="710">
        <f t="shared" si="302"/>
        <v>15.384615384615374</v>
      </c>
      <c r="BE531" s="710">
        <f t="shared" si="308"/>
        <v>28.931405054042621</v>
      </c>
      <c r="BF531" s="175">
        <f t="shared" si="303"/>
        <v>60.489468262289641</v>
      </c>
    </row>
    <row r="532" spans="1:58" x14ac:dyDescent="0.25">
      <c r="A532" s="8" t="s">
        <v>319</v>
      </c>
      <c r="B532" s="8" t="s">
        <v>320</v>
      </c>
      <c r="C532" s="372">
        <v>1.89</v>
      </c>
      <c r="D532" s="372">
        <v>1.72</v>
      </c>
      <c r="E532" s="372">
        <v>1.62</v>
      </c>
      <c r="F532" s="372">
        <v>1.54</v>
      </c>
      <c r="G532" s="372">
        <v>1.46</v>
      </c>
      <c r="H532" s="372">
        <v>1.41</v>
      </c>
      <c r="I532" s="420">
        <v>1.31</v>
      </c>
      <c r="J532" s="420">
        <v>1.22</v>
      </c>
      <c r="K532" s="372">
        <v>1.125</v>
      </c>
      <c r="L532" s="372">
        <v>1.0549999999999999</v>
      </c>
      <c r="M532" s="372">
        <v>0.98</v>
      </c>
      <c r="N532" s="372">
        <v>0.91500000000000004</v>
      </c>
      <c r="O532" s="649" t="s">
        <v>89</v>
      </c>
      <c r="P532" s="372">
        <v>0.87</v>
      </c>
      <c r="Q532" s="372">
        <v>0.84499999999999997</v>
      </c>
      <c r="R532" s="649"/>
      <c r="S532" s="420">
        <v>0.82499999999999996</v>
      </c>
      <c r="T532" s="420">
        <v>0.80500000000000005</v>
      </c>
      <c r="U532" s="420">
        <v>0.77</v>
      </c>
      <c r="V532" s="420">
        <v>0.71499999999999997</v>
      </c>
      <c r="W532" s="420">
        <v>0.65500000000000003</v>
      </c>
      <c r="X532" s="420">
        <v>0.61</v>
      </c>
      <c r="Y532" s="420">
        <v>0.56999999999999995</v>
      </c>
      <c r="Z532" s="420">
        <v>0.53</v>
      </c>
      <c r="AA532" s="420">
        <v>0.505</v>
      </c>
      <c r="AB532" s="416">
        <v>0.5</v>
      </c>
      <c r="AC532" s="420">
        <v>0.49249999999999999</v>
      </c>
      <c r="AD532" s="420">
        <v>0.47499999999999998</v>
      </c>
      <c r="AE532" s="417">
        <f t="shared" si="304"/>
        <v>25.412500000000001</v>
      </c>
      <c r="AF532" s="710">
        <f t="shared" si="291"/>
        <v>9.8837209302325526</v>
      </c>
      <c r="AG532" s="710">
        <f t="shared" si="292"/>
        <v>6.1728395061728225</v>
      </c>
      <c r="AH532" s="710">
        <f t="shared" si="293"/>
        <v>5.1948051948051965</v>
      </c>
      <c r="AI532" s="710">
        <f t="shared" si="294"/>
        <v>5.4794520547945202</v>
      </c>
      <c r="AJ532" s="710">
        <f t="shared" si="295"/>
        <v>3.5460992907801359</v>
      </c>
      <c r="AK532" s="710">
        <f t="shared" si="296"/>
        <v>7.6335877862595325</v>
      </c>
      <c r="AL532" s="710">
        <f t="shared" si="297"/>
        <v>7.3770491803278659</v>
      </c>
      <c r="AM532" s="710">
        <f t="shared" si="298"/>
        <v>8.4444444444444322</v>
      </c>
      <c r="AN532" s="710">
        <f t="shared" si="299"/>
        <v>6.6350710900473953</v>
      </c>
      <c r="AO532" s="710">
        <f t="shared" si="301"/>
        <v>7.6530612244897878</v>
      </c>
      <c r="AP532" s="710">
        <f t="shared" si="300"/>
        <v>7.1038251366120075</v>
      </c>
      <c r="AQ532" s="710">
        <f t="shared" si="305"/>
        <v>5.1724137931034475</v>
      </c>
      <c r="AR532" s="710">
        <f t="shared" si="306"/>
        <v>2.9585798816567976</v>
      </c>
      <c r="AS532" s="710">
        <f t="shared" si="307"/>
        <v>2.4242424242424176</v>
      </c>
      <c r="AT532" s="710">
        <f t="shared" si="309"/>
        <v>2.4844720496894235</v>
      </c>
      <c r="AU532" s="710">
        <f t="shared" si="310"/>
        <v>4.5454545454545414</v>
      </c>
      <c r="AV532" s="710">
        <f t="shared" si="311"/>
        <v>7.6923076923077094</v>
      </c>
      <c r="AW532" s="710">
        <f t="shared" si="312"/>
        <v>9.1603053435114425</v>
      </c>
      <c r="AX532" s="710">
        <f t="shared" si="313"/>
        <v>7.3770491803278659</v>
      </c>
      <c r="AY532" s="710">
        <f t="shared" si="314"/>
        <v>7.0175438596491224</v>
      </c>
      <c r="AZ532" s="710">
        <f t="shared" si="315"/>
        <v>7.5471698113207308</v>
      </c>
      <c r="BA532" s="710">
        <f t="shared" si="316"/>
        <v>4.9504950495049549</v>
      </c>
      <c r="BB532" s="710">
        <f t="shared" si="317"/>
        <v>1.0000000000000009</v>
      </c>
      <c r="BC532" s="710">
        <f t="shared" si="318"/>
        <v>1.5228426395939021</v>
      </c>
      <c r="BD532" s="710">
        <f t="shared" si="302"/>
        <v>3.6842105263158009</v>
      </c>
      <c r="BE532" s="710">
        <f t="shared" si="308"/>
        <v>5.7064417054257772</v>
      </c>
      <c r="BF532" s="175">
        <f t="shared" si="303"/>
        <v>2.4296446253700967</v>
      </c>
    </row>
    <row r="533" spans="1:58" x14ac:dyDescent="0.25">
      <c r="A533" s="577" t="s">
        <v>4859</v>
      </c>
      <c r="B533" s="8" t="s">
        <v>4847</v>
      </c>
      <c r="C533" s="372">
        <v>0.84</v>
      </c>
      <c r="D533" s="372">
        <v>0.8</v>
      </c>
      <c r="E533" s="372">
        <v>0.76</v>
      </c>
      <c r="F533" s="372">
        <v>0.68</v>
      </c>
      <c r="G533" s="372">
        <v>0.3</v>
      </c>
      <c r="H533" s="393">
        <v>0</v>
      </c>
      <c r="I533" s="381">
        <v>0</v>
      </c>
      <c r="J533" s="381">
        <v>0</v>
      </c>
      <c r="K533" s="393">
        <v>0</v>
      </c>
      <c r="L533" s="393">
        <v>0</v>
      </c>
      <c r="M533" s="393">
        <v>0</v>
      </c>
      <c r="N533" s="393">
        <v>0</v>
      </c>
      <c r="O533" s="751"/>
      <c r="P533" s="393">
        <v>0</v>
      </c>
      <c r="Q533" s="393">
        <v>0</v>
      </c>
      <c r="R533" s="751"/>
      <c r="S533" s="393">
        <v>0</v>
      </c>
      <c r="T533" s="393">
        <v>0</v>
      </c>
      <c r="U533" s="381">
        <v>0</v>
      </c>
      <c r="V533" s="381">
        <v>0</v>
      </c>
      <c r="W533" s="381">
        <v>0</v>
      </c>
      <c r="X533" s="381">
        <v>0</v>
      </c>
      <c r="Y533" s="381">
        <v>0</v>
      </c>
      <c r="Z533" s="381">
        <v>0</v>
      </c>
      <c r="AA533" s="381">
        <v>0</v>
      </c>
      <c r="AB533" s="381">
        <v>0</v>
      </c>
      <c r="AC533" s="381">
        <v>0</v>
      </c>
      <c r="AD533" s="381">
        <v>0</v>
      </c>
      <c r="AE533" s="417">
        <f t="shared" si="304"/>
        <v>3.3800000000000003</v>
      </c>
      <c r="AF533" s="710">
        <f t="shared" si="291"/>
        <v>4.9999999999999822</v>
      </c>
      <c r="AG533" s="710">
        <f t="shared" si="292"/>
        <v>5.2631578947368363</v>
      </c>
      <c r="AH533" s="710">
        <f t="shared" si="293"/>
        <v>11.764705882352944</v>
      </c>
      <c r="AI533" s="710">
        <f t="shared" si="294"/>
        <v>126.6666666666667</v>
      </c>
      <c r="AJ533" s="710" t="str">
        <f t="shared" si="295"/>
        <v>n/a</v>
      </c>
      <c r="AK533" s="710" t="str">
        <f t="shared" si="296"/>
        <v>n/a</v>
      </c>
      <c r="AL533" s="710" t="str">
        <f t="shared" si="297"/>
        <v>n/a</v>
      </c>
      <c r="AM533" s="710" t="str">
        <f t="shared" si="298"/>
        <v>n/a</v>
      </c>
      <c r="AN533" s="710" t="str">
        <f t="shared" si="299"/>
        <v>n/a</v>
      </c>
      <c r="AO533" s="710" t="str">
        <f t="shared" si="301"/>
        <v>n/a</v>
      </c>
      <c r="AP533" s="710" t="str">
        <f t="shared" si="300"/>
        <v>n/a</v>
      </c>
      <c r="AQ533" s="710" t="str">
        <f t="shared" si="305"/>
        <v>n/a</v>
      </c>
      <c r="AR533" s="710" t="str">
        <f t="shared" si="306"/>
        <v>n/a</v>
      </c>
      <c r="AS533" s="710" t="str">
        <f t="shared" si="307"/>
        <v>n/a</v>
      </c>
      <c r="AT533" s="710" t="str">
        <f t="shared" si="309"/>
        <v>n/a</v>
      </c>
      <c r="AU533" s="710" t="str">
        <f t="shared" si="310"/>
        <v>n/a</v>
      </c>
      <c r="AV533" s="710" t="str">
        <f t="shared" si="311"/>
        <v>n/a</v>
      </c>
      <c r="AW533" s="710" t="str">
        <f t="shared" si="312"/>
        <v>n/a</v>
      </c>
      <c r="AX533" s="710" t="str">
        <f t="shared" si="313"/>
        <v>n/a</v>
      </c>
      <c r="AY533" s="710" t="str">
        <f t="shared" si="314"/>
        <v>n/a</v>
      </c>
      <c r="AZ533" s="710" t="str">
        <f t="shared" si="315"/>
        <v>n/a</v>
      </c>
      <c r="BA533" s="710" t="str">
        <f t="shared" si="316"/>
        <v>n/a</v>
      </c>
      <c r="BB533" s="710" t="str">
        <f t="shared" si="317"/>
        <v>n/a</v>
      </c>
      <c r="BC533" s="710" t="str">
        <f t="shared" si="318"/>
        <v>n/a</v>
      </c>
      <c r="BD533" s="710" t="str">
        <f t="shared" si="302"/>
        <v>n/a</v>
      </c>
      <c r="BE533" s="710">
        <f t="shared" si="308"/>
        <v>37.173632610939116</v>
      </c>
      <c r="BF533" s="175">
        <f t="shared" si="303"/>
        <v>59.744003141167084</v>
      </c>
    </row>
    <row r="534" spans="1:58" x14ac:dyDescent="0.25">
      <c r="A534" s="8" t="s">
        <v>1492</v>
      </c>
      <c r="B534" s="8" t="s">
        <v>1493</v>
      </c>
      <c r="C534" s="372">
        <v>4.4000000000000004</v>
      </c>
      <c r="D534" s="372">
        <v>4</v>
      </c>
      <c r="E534" s="372">
        <v>3.5</v>
      </c>
      <c r="F534" s="372">
        <v>2.75</v>
      </c>
      <c r="G534" s="372">
        <v>2.5</v>
      </c>
      <c r="H534" s="372">
        <v>2.2000000000000002</v>
      </c>
      <c r="I534" s="420">
        <v>2</v>
      </c>
      <c r="J534" s="420">
        <v>1.8</v>
      </c>
      <c r="K534" s="372">
        <v>1.65</v>
      </c>
      <c r="L534" s="372">
        <v>1.6</v>
      </c>
      <c r="M534" s="372">
        <v>1.4</v>
      </c>
      <c r="N534" s="372">
        <v>1.26</v>
      </c>
      <c r="O534" s="649"/>
      <c r="P534" s="372">
        <v>0.8</v>
      </c>
      <c r="Q534" s="372">
        <v>0.48</v>
      </c>
      <c r="R534" s="649"/>
      <c r="S534" s="416">
        <v>0.4</v>
      </c>
      <c r="T534" s="416">
        <v>0.4</v>
      </c>
      <c r="U534" s="420">
        <v>0.4</v>
      </c>
      <c r="V534" s="420">
        <v>0.32</v>
      </c>
      <c r="W534" s="420">
        <v>0.22</v>
      </c>
      <c r="X534" s="420">
        <v>0.19</v>
      </c>
      <c r="Y534" s="420">
        <v>0.13</v>
      </c>
      <c r="Z534" s="416">
        <v>0.12</v>
      </c>
      <c r="AA534" s="416">
        <v>0.12</v>
      </c>
      <c r="AB534" s="420">
        <v>0.12</v>
      </c>
      <c r="AC534" s="420">
        <v>0.11</v>
      </c>
      <c r="AD534" s="420">
        <v>0.09</v>
      </c>
      <c r="AE534" s="417">
        <f t="shared" si="304"/>
        <v>32.959999999999994</v>
      </c>
      <c r="AF534" s="710">
        <f t="shared" si="291"/>
        <v>10.000000000000009</v>
      </c>
      <c r="AG534" s="710">
        <f t="shared" si="292"/>
        <v>14.285714285714279</v>
      </c>
      <c r="AH534" s="710">
        <f t="shared" si="293"/>
        <v>27.27272727272727</v>
      </c>
      <c r="AI534" s="710">
        <f t="shared" si="294"/>
        <v>10.000000000000009</v>
      </c>
      <c r="AJ534" s="710">
        <f t="shared" si="295"/>
        <v>13.636363636363624</v>
      </c>
      <c r="AK534" s="710">
        <f t="shared" si="296"/>
        <v>10.000000000000009</v>
      </c>
      <c r="AL534" s="710">
        <f t="shared" si="297"/>
        <v>11.111111111111116</v>
      </c>
      <c r="AM534" s="710">
        <f t="shared" si="298"/>
        <v>9.0909090909091042</v>
      </c>
      <c r="AN534" s="710">
        <f t="shared" si="299"/>
        <v>3.1249999999999778</v>
      </c>
      <c r="AO534" s="710">
        <f t="shared" si="301"/>
        <v>14.285714285714302</v>
      </c>
      <c r="AP534" s="710">
        <f t="shared" si="300"/>
        <v>11.111111111111093</v>
      </c>
      <c r="AQ534" s="710">
        <f t="shared" si="305"/>
        <v>57.499999999999993</v>
      </c>
      <c r="AR534" s="710">
        <f t="shared" si="306"/>
        <v>66.666666666666671</v>
      </c>
      <c r="AS534" s="710">
        <f t="shared" si="307"/>
        <v>19.999999999999996</v>
      </c>
      <c r="AT534" s="710">
        <f t="shared" si="309"/>
        <v>0</v>
      </c>
      <c r="AU534" s="710">
        <f t="shared" si="310"/>
        <v>0</v>
      </c>
      <c r="AV534" s="710">
        <f t="shared" si="311"/>
        <v>25</v>
      </c>
      <c r="AW534" s="710">
        <f t="shared" si="312"/>
        <v>45.45454545454546</v>
      </c>
      <c r="AX534" s="710">
        <f t="shared" si="313"/>
        <v>15.789473684210531</v>
      </c>
      <c r="AY534" s="710">
        <f t="shared" si="314"/>
        <v>46.153846153846146</v>
      </c>
      <c r="AZ534" s="710">
        <f t="shared" si="315"/>
        <v>8.3333333333333481</v>
      </c>
      <c r="BA534" s="710">
        <f t="shared" si="316"/>
        <v>0</v>
      </c>
      <c r="BB534" s="710">
        <f t="shared" si="317"/>
        <v>0</v>
      </c>
      <c r="BC534" s="710">
        <f t="shared" si="318"/>
        <v>9.0909090909090828</v>
      </c>
      <c r="BD534" s="710">
        <f t="shared" si="302"/>
        <v>22.222222222222232</v>
      </c>
      <c r="BE534" s="710">
        <f t="shared" si="308"/>
        <v>18.005185895975369</v>
      </c>
      <c r="BF534" s="175">
        <f t="shared" si="303"/>
        <v>17.95803274307287</v>
      </c>
    </row>
    <row r="535" spans="1:58" x14ac:dyDescent="0.25">
      <c r="A535" s="95" t="s">
        <v>721</v>
      </c>
      <c r="B535" s="8" t="s">
        <v>722</v>
      </c>
      <c r="C535" s="372">
        <v>2.1850000000000001</v>
      </c>
      <c r="D535" s="372">
        <v>2.02</v>
      </c>
      <c r="E535" s="372">
        <v>1.875</v>
      </c>
      <c r="F535" s="372">
        <v>1.7350000000000001</v>
      </c>
      <c r="G535" s="372">
        <v>1.64</v>
      </c>
      <c r="H535" s="372">
        <v>1.53</v>
      </c>
      <c r="I535" s="420">
        <v>1.41</v>
      </c>
      <c r="J535" s="420">
        <v>1.3049999999999999</v>
      </c>
      <c r="K535" s="372">
        <v>1.22</v>
      </c>
      <c r="L535" s="372">
        <v>1.1399999999999999</v>
      </c>
      <c r="M535" s="372">
        <v>1.06</v>
      </c>
      <c r="N535" s="372">
        <v>0.96499999999999997</v>
      </c>
      <c r="O535" s="649"/>
      <c r="P535" s="372">
        <v>0.89500000000000002</v>
      </c>
      <c r="Q535" s="372">
        <v>0.82</v>
      </c>
      <c r="R535" s="649"/>
      <c r="S535" s="420">
        <v>0.77</v>
      </c>
      <c r="T535" s="416">
        <v>0.76</v>
      </c>
      <c r="U535" s="420">
        <v>0.7</v>
      </c>
      <c r="V535" s="420">
        <v>0.49001</v>
      </c>
      <c r="W535" s="420">
        <v>0.38666</v>
      </c>
      <c r="X535" s="420">
        <v>0.33333000000000002</v>
      </c>
      <c r="Y535" s="420">
        <v>0.2</v>
      </c>
      <c r="Z535" s="420">
        <v>0.04</v>
      </c>
      <c r="AA535" s="416">
        <v>0</v>
      </c>
      <c r="AB535" s="416">
        <v>0</v>
      </c>
      <c r="AC535" s="416">
        <v>0</v>
      </c>
      <c r="AD535" s="416">
        <v>0</v>
      </c>
      <c r="AE535" s="417">
        <f t="shared" si="304"/>
        <v>23.479999999999997</v>
      </c>
      <c r="AF535" s="710">
        <f t="shared" si="291"/>
        <v>8.1683168316831747</v>
      </c>
      <c r="AG535" s="710">
        <f t="shared" si="292"/>
        <v>7.7333333333333254</v>
      </c>
      <c r="AH535" s="710">
        <f t="shared" si="293"/>
        <v>8.0691642651296682</v>
      </c>
      <c r="AI535" s="710">
        <f t="shared" si="294"/>
        <v>5.7926829268292845</v>
      </c>
      <c r="AJ535" s="710">
        <f t="shared" si="295"/>
        <v>7.1895424836601274</v>
      </c>
      <c r="AK535" s="710">
        <f t="shared" si="296"/>
        <v>8.5106382978723527</v>
      </c>
      <c r="AL535" s="710">
        <f t="shared" si="297"/>
        <v>8.045977011494255</v>
      </c>
      <c r="AM535" s="710">
        <f t="shared" si="298"/>
        <v>6.9672131147541005</v>
      </c>
      <c r="AN535" s="710">
        <f t="shared" si="299"/>
        <v>7.0175438596491224</v>
      </c>
      <c r="AO535" s="710">
        <f t="shared" si="301"/>
        <v>7.5471698113207308</v>
      </c>
      <c r="AP535" s="710">
        <f t="shared" si="300"/>
        <v>9.8445595854922416</v>
      </c>
      <c r="AQ535" s="710">
        <f t="shared" si="305"/>
        <v>7.8212290502793325</v>
      </c>
      <c r="AR535" s="710">
        <f t="shared" si="306"/>
        <v>9.1463414634146432</v>
      </c>
      <c r="AS535" s="710">
        <f t="shared" si="307"/>
        <v>6.4935064935064846</v>
      </c>
      <c r="AT535" s="710">
        <f t="shared" si="309"/>
        <v>1.3157894736842035</v>
      </c>
      <c r="AU535" s="710">
        <f t="shared" si="310"/>
        <v>8.5714285714285854</v>
      </c>
      <c r="AV535" s="710">
        <f t="shared" si="311"/>
        <v>42.854227464745605</v>
      </c>
      <c r="AW535" s="710">
        <f t="shared" si="312"/>
        <v>26.728909119122733</v>
      </c>
      <c r="AX535" s="710">
        <f t="shared" si="313"/>
        <v>15.99915999159991</v>
      </c>
      <c r="AY535" s="710">
        <f t="shared" si="314"/>
        <v>66.664999999999992</v>
      </c>
      <c r="AZ535" s="710">
        <f t="shared" si="315"/>
        <v>400</v>
      </c>
      <c r="BA535" s="710" t="str">
        <f t="shared" si="316"/>
        <v>n/a</v>
      </c>
      <c r="BB535" s="710" t="str">
        <f t="shared" si="317"/>
        <v>n/a</v>
      </c>
      <c r="BC535" s="710" t="str">
        <f t="shared" si="318"/>
        <v>n/a</v>
      </c>
      <c r="BD535" s="710" t="str">
        <f t="shared" si="302"/>
        <v>n/a</v>
      </c>
      <c r="BE535" s="710">
        <f t="shared" si="308"/>
        <v>31.927701578523802</v>
      </c>
      <c r="BF535" s="175">
        <f t="shared" si="303"/>
        <v>85.665652779094799</v>
      </c>
    </row>
    <row r="536" spans="1:58" x14ac:dyDescent="0.25">
      <c r="A536" s="577" t="s">
        <v>4711</v>
      </c>
      <c r="B536" s="8" t="s">
        <v>4712</v>
      </c>
      <c r="C536" s="372">
        <v>0.7</v>
      </c>
      <c r="D536" s="372">
        <v>0.62</v>
      </c>
      <c r="E536" s="372">
        <v>0.53333333333333333</v>
      </c>
      <c r="F536" s="372">
        <v>0.49333333333333335</v>
      </c>
      <c r="G536" s="372">
        <v>0.27111111111111114</v>
      </c>
      <c r="H536" s="372">
        <v>0.22222222222222224</v>
      </c>
      <c r="I536" s="420">
        <v>0.10666666666666667</v>
      </c>
      <c r="J536" s="381">
        <v>0</v>
      </c>
      <c r="K536" s="393">
        <v>0</v>
      </c>
      <c r="L536" s="393">
        <v>0</v>
      </c>
      <c r="M536" s="393">
        <v>0</v>
      </c>
      <c r="N536" s="393">
        <v>0</v>
      </c>
      <c r="O536" s="381"/>
      <c r="P536" s="393">
        <v>0</v>
      </c>
      <c r="Q536" s="393">
        <v>0</v>
      </c>
      <c r="R536" s="381"/>
      <c r="S536" s="393">
        <v>0</v>
      </c>
      <c r="T536" s="393">
        <v>0</v>
      </c>
      <c r="U536" s="381">
        <v>0</v>
      </c>
      <c r="V536" s="381">
        <v>0</v>
      </c>
      <c r="W536" s="381">
        <v>0</v>
      </c>
      <c r="X536" s="381">
        <v>0</v>
      </c>
      <c r="Y536" s="381">
        <v>0</v>
      </c>
      <c r="Z536" s="381">
        <v>0</v>
      </c>
      <c r="AA536" s="381">
        <v>0</v>
      </c>
      <c r="AB536" s="381">
        <v>0</v>
      </c>
      <c r="AC536" s="381">
        <v>0</v>
      </c>
      <c r="AD536" s="381">
        <v>0</v>
      </c>
      <c r="AE536" s="417">
        <f t="shared" si="304"/>
        <v>2.9466666666666663</v>
      </c>
      <c r="AF536" s="710">
        <f t="shared" si="291"/>
        <v>12.903225806451601</v>
      </c>
      <c r="AG536" s="710">
        <f t="shared" si="292"/>
        <v>16.250000000000007</v>
      </c>
      <c r="AH536" s="710">
        <f t="shared" si="293"/>
        <v>8.1081081081081141</v>
      </c>
      <c r="AI536" s="710">
        <f t="shared" si="294"/>
        <v>81.967213114754074</v>
      </c>
      <c r="AJ536" s="710">
        <f t="shared" si="295"/>
        <v>21.999999999999996</v>
      </c>
      <c r="AK536" s="710">
        <f t="shared" si="296"/>
        <v>108.33333333333334</v>
      </c>
      <c r="AL536" s="710" t="str">
        <f t="shared" si="297"/>
        <v>n/a</v>
      </c>
      <c r="AM536" s="710" t="str">
        <f t="shared" si="298"/>
        <v>n/a</v>
      </c>
      <c r="AN536" s="710" t="str">
        <f t="shared" si="299"/>
        <v>n/a</v>
      </c>
      <c r="AO536" s="710" t="str">
        <f t="shared" si="301"/>
        <v>n/a</v>
      </c>
      <c r="AP536" s="710" t="str">
        <f t="shared" si="300"/>
        <v>n/a</v>
      </c>
      <c r="AQ536" s="710" t="str">
        <f t="shared" si="305"/>
        <v>n/a</v>
      </c>
      <c r="AR536" s="710" t="str">
        <f t="shared" si="306"/>
        <v>n/a</v>
      </c>
      <c r="AS536" s="710" t="str">
        <f t="shared" si="307"/>
        <v>n/a</v>
      </c>
      <c r="AT536" s="710" t="str">
        <f t="shared" si="309"/>
        <v>n/a</v>
      </c>
      <c r="AU536" s="710" t="str">
        <f t="shared" si="310"/>
        <v>n/a</v>
      </c>
      <c r="AV536" s="710" t="str">
        <f t="shared" si="311"/>
        <v>n/a</v>
      </c>
      <c r="AW536" s="710" t="str">
        <f t="shared" si="312"/>
        <v>n/a</v>
      </c>
      <c r="AX536" s="710" t="str">
        <f t="shared" si="313"/>
        <v>n/a</v>
      </c>
      <c r="AY536" s="710" t="str">
        <f t="shared" si="314"/>
        <v>n/a</v>
      </c>
      <c r="AZ536" s="710" t="str">
        <f t="shared" si="315"/>
        <v>n/a</v>
      </c>
      <c r="BA536" s="710" t="str">
        <f t="shared" si="316"/>
        <v>n/a</v>
      </c>
      <c r="BB536" s="710" t="str">
        <f t="shared" si="317"/>
        <v>n/a</v>
      </c>
      <c r="BC536" s="710" t="str">
        <f t="shared" si="318"/>
        <v>n/a</v>
      </c>
      <c r="BD536" s="710" t="str">
        <f t="shared" si="302"/>
        <v>n/a</v>
      </c>
      <c r="BE536" s="710">
        <f t="shared" si="308"/>
        <v>41.59364672710786</v>
      </c>
      <c r="BF536" s="175">
        <f t="shared" si="303"/>
        <v>42.55547814761097</v>
      </c>
    </row>
    <row r="537" spans="1:58" x14ac:dyDescent="0.25">
      <c r="A537" s="577" t="s">
        <v>2620</v>
      </c>
      <c r="B537" s="8" t="s">
        <v>2621</v>
      </c>
      <c r="C537" s="372">
        <v>4.0818000000000003</v>
      </c>
      <c r="D537" s="372">
        <v>3.9630999999999998</v>
      </c>
      <c r="E537" s="372">
        <v>3.8300999999999998</v>
      </c>
      <c r="F537" s="372">
        <v>3.4434</v>
      </c>
      <c r="G537" s="372">
        <v>3.1890999999999998</v>
      </c>
      <c r="H537" s="372">
        <v>3.07</v>
      </c>
      <c r="I537" s="420">
        <v>2.9415</v>
      </c>
      <c r="J537" s="420">
        <v>2.6806000000000001</v>
      </c>
      <c r="K537" s="372">
        <v>2.4308000000000001</v>
      </c>
      <c r="L537" s="393">
        <v>2.4301999999999997</v>
      </c>
      <c r="M537" s="372">
        <v>2.5745</v>
      </c>
      <c r="N537" s="372">
        <v>2.4809999999999999</v>
      </c>
      <c r="O537" s="420"/>
      <c r="P537" s="372">
        <v>2.2704</v>
      </c>
      <c r="Q537" s="372">
        <v>2.1347</v>
      </c>
      <c r="R537" s="420"/>
      <c r="S537" s="374">
        <v>1.9445000000000001</v>
      </c>
      <c r="T537" s="393">
        <v>2</v>
      </c>
      <c r="U537" s="420">
        <v>2</v>
      </c>
      <c r="V537" s="420">
        <v>1.8199999999999998</v>
      </c>
      <c r="W537" s="420">
        <v>1.4275740099961554</v>
      </c>
      <c r="X537" s="420">
        <v>1.129373317954633</v>
      </c>
      <c r="Y537" s="420">
        <v>0.9707804690503653</v>
      </c>
      <c r="Z537" s="420">
        <v>0.82660515186466765</v>
      </c>
      <c r="AA537" s="420">
        <v>0.73048827374086889</v>
      </c>
      <c r="AB537" s="420">
        <v>0.66320645905421005</v>
      </c>
      <c r="AC537" s="420">
        <v>0.54786620530565155</v>
      </c>
      <c r="AD537" s="420">
        <v>0.45174932718185301</v>
      </c>
      <c r="AE537" s="417">
        <f t="shared" si="304"/>
        <v>56.033343214148417</v>
      </c>
      <c r="AF537" s="710">
        <f t="shared" si="291"/>
        <v>2.9951300749413434</v>
      </c>
      <c r="AG537" s="710">
        <f t="shared" si="292"/>
        <v>3.4724941907521956</v>
      </c>
      <c r="AH537" s="710">
        <f t="shared" si="293"/>
        <v>11.230179473775914</v>
      </c>
      <c r="AI537" s="710">
        <f t="shared" si="294"/>
        <v>7.9740365620394549</v>
      </c>
      <c r="AJ537" s="710">
        <f t="shared" si="295"/>
        <v>3.879478827361571</v>
      </c>
      <c r="AK537" s="710">
        <f t="shared" si="296"/>
        <v>4.3685194628590773</v>
      </c>
      <c r="AL537" s="710">
        <f t="shared" si="297"/>
        <v>9.732895620383486</v>
      </c>
      <c r="AM537" s="710">
        <f t="shared" si="298"/>
        <v>10.276452196807639</v>
      </c>
      <c r="AN537" s="710">
        <f t="shared" si="299"/>
        <v>2.4689325981408494E-2</v>
      </c>
      <c r="AO537" s="710">
        <f t="shared" si="301"/>
        <v>-5.6049718391920855</v>
      </c>
      <c r="AP537" s="710">
        <f t="shared" si="300"/>
        <v>3.7686416767432451</v>
      </c>
      <c r="AQ537" s="710">
        <f t="shared" si="305"/>
        <v>9.2758985200845689</v>
      </c>
      <c r="AR537" s="710">
        <f t="shared" si="306"/>
        <v>6.3568651332740034</v>
      </c>
      <c r="AS537" s="710">
        <f t="shared" si="307"/>
        <v>9.7814348161481046</v>
      </c>
      <c r="AT537" s="710">
        <f t="shared" si="309"/>
        <v>-2.7749999999999941</v>
      </c>
      <c r="AU537" s="710">
        <f t="shared" si="310"/>
        <v>0</v>
      </c>
      <c r="AV537" s="710">
        <f t="shared" si="311"/>
        <v>9.8901098901098994</v>
      </c>
      <c r="AW537" s="710">
        <f t="shared" si="312"/>
        <v>27.489011936053753</v>
      </c>
      <c r="AX537" s="710">
        <f t="shared" si="313"/>
        <v>26.404085106382968</v>
      </c>
      <c r="AY537" s="710">
        <f t="shared" si="314"/>
        <v>16.336633663366349</v>
      </c>
      <c r="AZ537" s="710">
        <f t="shared" si="315"/>
        <v>17.441860465116264</v>
      </c>
      <c r="BA537" s="710">
        <f t="shared" si="316"/>
        <v>13.157894736842145</v>
      </c>
      <c r="BB537" s="710">
        <f t="shared" si="317"/>
        <v>10.144927536231862</v>
      </c>
      <c r="BC537" s="710">
        <f t="shared" si="318"/>
        <v>21.052631578947413</v>
      </c>
      <c r="BD537" s="710">
        <f t="shared" si="302"/>
        <v>21.276595744680861</v>
      </c>
      <c r="BE537" s="710">
        <f t="shared" si="308"/>
        <v>9.5180197879876562</v>
      </c>
      <c r="BF537" s="175">
        <f t="shared" si="303"/>
        <v>8.537972206449389</v>
      </c>
    </row>
    <row r="538" spans="1:58" x14ac:dyDescent="0.25">
      <c r="A538" s="577" t="s">
        <v>4007</v>
      </c>
      <c r="B538" s="8" t="s">
        <v>4006</v>
      </c>
      <c r="C538" s="372">
        <v>1.2</v>
      </c>
      <c r="D538" s="372">
        <v>1.1399999999999999</v>
      </c>
      <c r="E538" s="372">
        <v>0.87</v>
      </c>
      <c r="F538" s="372">
        <v>0.44</v>
      </c>
      <c r="G538" s="372">
        <v>0.4</v>
      </c>
      <c r="H538" s="372">
        <v>0.36000000000000004</v>
      </c>
      <c r="I538" s="420">
        <v>0.22999999999999998</v>
      </c>
      <c r="J538" s="420">
        <v>0.2</v>
      </c>
      <c r="K538" s="372">
        <v>0.18750000000000003</v>
      </c>
      <c r="L538" s="393">
        <v>0.1</v>
      </c>
      <c r="M538" s="393">
        <v>0.1</v>
      </c>
      <c r="N538" s="393">
        <v>0.1</v>
      </c>
      <c r="O538" s="381"/>
      <c r="P538" s="393">
        <v>0.1</v>
      </c>
      <c r="Q538" s="372">
        <v>0.1</v>
      </c>
      <c r="R538" s="420"/>
      <c r="S538" s="393">
        <v>0</v>
      </c>
      <c r="T538" s="393">
        <v>0.12</v>
      </c>
      <c r="U538" s="416">
        <v>0.48</v>
      </c>
      <c r="V538" s="416">
        <v>0.48</v>
      </c>
      <c r="W538" s="416">
        <v>0.48</v>
      </c>
      <c r="X538" s="420">
        <v>0.48</v>
      </c>
      <c r="Y538" s="420">
        <v>0.42000000000000004</v>
      </c>
      <c r="Z538" s="420">
        <v>0.1</v>
      </c>
      <c r="AA538" s="381">
        <v>0</v>
      </c>
      <c r="AB538" s="381">
        <v>0</v>
      </c>
      <c r="AC538" s="381">
        <v>0</v>
      </c>
      <c r="AD538" s="381">
        <v>0</v>
      </c>
      <c r="AE538" s="417">
        <f t="shared" si="304"/>
        <v>8.0875000000000004</v>
      </c>
      <c r="AF538" s="710">
        <f t="shared" si="291"/>
        <v>5.2631578947368363</v>
      </c>
      <c r="AG538" s="710">
        <f t="shared" si="292"/>
        <v>31.034482758620683</v>
      </c>
      <c r="AH538" s="710">
        <f t="shared" si="293"/>
        <v>97.727272727272734</v>
      </c>
      <c r="AI538" s="710">
        <f t="shared" si="294"/>
        <v>9.9999999999999858</v>
      </c>
      <c r="AJ538" s="710">
        <f t="shared" si="295"/>
        <v>11.111111111111093</v>
      </c>
      <c r="AK538" s="710">
        <f t="shared" si="296"/>
        <v>56.52173913043481</v>
      </c>
      <c r="AL538" s="710">
        <f t="shared" si="297"/>
        <v>14.999999999999991</v>
      </c>
      <c r="AM538" s="710">
        <f t="shared" si="298"/>
        <v>6.6666666666666652</v>
      </c>
      <c r="AN538" s="710">
        <f t="shared" si="299"/>
        <v>87.500000000000028</v>
      </c>
      <c r="AO538" s="710">
        <f t="shared" si="301"/>
        <v>0</v>
      </c>
      <c r="AP538" s="710">
        <f t="shared" si="300"/>
        <v>0</v>
      </c>
      <c r="AQ538" s="710">
        <f t="shared" si="305"/>
        <v>0</v>
      </c>
      <c r="AR538" s="710">
        <f t="shared" si="306"/>
        <v>0</v>
      </c>
      <c r="AS538" s="710" t="str">
        <f t="shared" si="307"/>
        <v>n/a</v>
      </c>
      <c r="AT538" s="710">
        <f t="shared" si="309"/>
        <v>-100</v>
      </c>
      <c r="AU538" s="710">
        <f t="shared" si="310"/>
        <v>-75</v>
      </c>
      <c r="AV538" s="710">
        <f t="shared" si="311"/>
        <v>0</v>
      </c>
      <c r="AW538" s="710">
        <f t="shared" si="312"/>
        <v>0</v>
      </c>
      <c r="AX538" s="710">
        <f t="shared" si="313"/>
        <v>0</v>
      </c>
      <c r="AY538" s="710">
        <f t="shared" si="314"/>
        <v>14.285714285714279</v>
      </c>
      <c r="AZ538" s="710">
        <f t="shared" si="315"/>
        <v>320</v>
      </c>
      <c r="BA538" s="710" t="str">
        <f t="shared" si="316"/>
        <v>n/a</v>
      </c>
      <c r="BB538" s="710" t="str">
        <f t="shared" si="317"/>
        <v>n/a</v>
      </c>
      <c r="BC538" s="710" t="str">
        <f t="shared" si="318"/>
        <v>n/a</v>
      </c>
      <c r="BD538" s="710" t="str">
        <f t="shared" si="302"/>
        <v>n/a</v>
      </c>
      <c r="BE538" s="710">
        <f t="shared" si="308"/>
        <v>24.005507228727858</v>
      </c>
      <c r="BF538" s="175">
        <f t="shared" si="303"/>
        <v>82.266931420388303</v>
      </c>
    </row>
    <row r="539" spans="1:58" x14ac:dyDescent="0.25">
      <c r="A539" s="577" t="s">
        <v>4719</v>
      </c>
      <c r="B539" s="8" t="s">
        <v>4720</v>
      </c>
      <c r="C539" s="372">
        <v>0.78</v>
      </c>
      <c r="D539" s="372">
        <v>0.74</v>
      </c>
      <c r="E539" s="372">
        <v>0.7</v>
      </c>
      <c r="F539" s="372">
        <v>0.66</v>
      </c>
      <c r="G539" s="372">
        <v>0.64</v>
      </c>
      <c r="H539" s="372">
        <v>0.6</v>
      </c>
      <c r="I539" s="420">
        <v>0.56000000000000005</v>
      </c>
      <c r="J539" s="381">
        <v>0.48</v>
      </c>
      <c r="K539" s="393">
        <v>0.48</v>
      </c>
      <c r="L539" s="393">
        <v>0.48</v>
      </c>
      <c r="M539" s="372">
        <v>0.48</v>
      </c>
      <c r="N539" s="372">
        <v>0.12</v>
      </c>
      <c r="O539" s="420"/>
      <c r="P539" s="393">
        <v>0</v>
      </c>
      <c r="Q539" s="393">
        <v>0</v>
      </c>
      <c r="R539" s="381"/>
      <c r="S539" s="393">
        <v>0</v>
      </c>
      <c r="T539" s="393">
        <v>0</v>
      </c>
      <c r="U539" s="381">
        <v>0</v>
      </c>
      <c r="V539" s="381">
        <v>0</v>
      </c>
      <c r="W539" s="381">
        <v>0</v>
      </c>
      <c r="X539" s="381">
        <v>0</v>
      </c>
      <c r="Y539" s="381">
        <v>0</v>
      </c>
      <c r="Z539" s="381">
        <v>0</v>
      </c>
      <c r="AA539" s="381">
        <v>0</v>
      </c>
      <c r="AB539" s="381">
        <v>0</v>
      </c>
      <c r="AC539" s="381">
        <v>0</v>
      </c>
      <c r="AD539" s="381">
        <v>0</v>
      </c>
      <c r="AE539" s="417">
        <f t="shared" si="304"/>
        <v>6.7200000000000015</v>
      </c>
      <c r="AF539" s="710">
        <f t="shared" si="291"/>
        <v>5.4054054054054168</v>
      </c>
      <c r="AG539" s="710">
        <f t="shared" si="292"/>
        <v>5.7142857142857162</v>
      </c>
      <c r="AH539" s="710">
        <f t="shared" si="293"/>
        <v>6.0606060606060552</v>
      </c>
      <c r="AI539" s="710">
        <f t="shared" si="294"/>
        <v>3.125</v>
      </c>
      <c r="AJ539" s="710">
        <f t="shared" si="295"/>
        <v>6.6666666666666652</v>
      </c>
      <c r="AK539" s="710">
        <f t="shared" si="296"/>
        <v>7.1428571428571397</v>
      </c>
      <c r="AL539" s="710">
        <f t="shared" si="297"/>
        <v>16.666666666666675</v>
      </c>
      <c r="AM539" s="710">
        <f t="shared" si="298"/>
        <v>0</v>
      </c>
      <c r="AN539" s="710">
        <f t="shared" si="299"/>
        <v>0</v>
      </c>
      <c r="AO539" s="710">
        <f t="shared" si="301"/>
        <v>0</v>
      </c>
      <c r="AP539" s="710">
        <f t="shared" si="300"/>
        <v>300</v>
      </c>
      <c r="AQ539" s="710" t="str">
        <f t="shared" si="305"/>
        <v>n/a</v>
      </c>
      <c r="AR539" s="710" t="str">
        <f t="shared" si="306"/>
        <v>n/a</v>
      </c>
      <c r="AS539" s="710" t="str">
        <f t="shared" si="307"/>
        <v>n/a</v>
      </c>
      <c r="AT539" s="710" t="str">
        <f t="shared" si="309"/>
        <v>n/a</v>
      </c>
      <c r="AU539" s="710" t="str">
        <f t="shared" si="310"/>
        <v>n/a</v>
      </c>
      <c r="AV539" s="710" t="str">
        <f t="shared" si="311"/>
        <v>n/a</v>
      </c>
      <c r="AW539" s="710" t="str">
        <f t="shared" si="312"/>
        <v>n/a</v>
      </c>
      <c r="AX539" s="710" t="str">
        <f t="shared" si="313"/>
        <v>n/a</v>
      </c>
      <c r="AY539" s="710" t="str">
        <f t="shared" si="314"/>
        <v>n/a</v>
      </c>
      <c r="AZ539" s="710" t="str">
        <f t="shared" si="315"/>
        <v>n/a</v>
      </c>
      <c r="BA539" s="710" t="str">
        <f t="shared" si="316"/>
        <v>n/a</v>
      </c>
      <c r="BB539" s="710" t="str">
        <f t="shared" si="317"/>
        <v>n/a</v>
      </c>
      <c r="BC539" s="710" t="str">
        <f t="shared" si="318"/>
        <v>n/a</v>
      </c>
      <c r="BD539" s="710" t="str">
        <f t="shared" si="302"/>
        <v>n/a</v>
      </c>
      <c r="BE539" s="710">
        <f t="shared" si="308"/>
        <v>31.889226150589788</v>
      </c>
      <c r="BF539" s="175">
        <f t="shared" si="303"/>
        <v>89.047998562971955</v>
      </c>
    </row>
    <row r="540" spans="1:58" x14ac:dyDescent="0.25">
      <c r="A540" s="577" t="s">
        <v>4856</v>
      </c>
      <c r="B540" s="8" t="s">
        <v>4850</v>
      </c>
      <c r="C540" s="372">
        <v>3.92</v>
      </c>
      <c r="D540" s="372">
        <v>3.4</v>
      </c>
      <c r="E540" s="372">
        <v>2.84</v>
      </c>
      <c r="F540" s="372">
        <v>2.3199999999999998</v>
      </c>
      <c r="G540" s="372">
        <v>1.86</v>
      </c>
      <c r="H540" s="372">
        <v>0.74</v>
      </c>
      <c r="I540" s="381">
        <v>0</v>
      </c>
      <c r="J540" s="381">
        <v>0</v>
      </c>
      <c r="K540" s="393">
        <v>0</v>
      </c>
      <c r="L540" s="393">
        <v>0</v>
      </c>
      <c r="M540" s="393">
        <v>0</v>
      </c>
      <c r="N540" s="393">
        <v>0</v>
      </c>
      <c r="O540" s="751"/>
      <c r="P540" s="393">
        <v>0</v>
      </c>
      <c r="Q540" s="393">
        <v>0</v>
      </c>
      <c r="R540" s="751"/>
      <c r="S540" s="393">
        <v>0</v>
      </c>
      <c r="T540" s="393">
        <v>0</v>
      </c>
      <c r="U540" s="381">
        <v>0</v>
      </c>
      <c r="V540" s="381">
        <v>0</v>
      </c>
      <c r="W540" s="381">
        <v>0</v>
      </c>
      <c r="X540" s="381">
        <v>0</v>
      </c>
      <c r="Y540" s="381">
        <v>0</v>
      </c>
      <c r="Z540" s="381">
        <v>0</v>
      </c>
      <c r="AA540" s="381">
        <v>0</v>
      </c>
      <c r="AB540" s="381">
        <v>0</v>
      </c>
      <c r="AC540" s="381">
        <v>0</v>
      </c>
      <c r="AD540" s="381">
        <v>0</v>
      </c>
      <c r="AE540" s="417">
        <f t="shared" si="304"/>
        <v>15.08</v>
      </c>
      <c r="AF540" s="710">
        <f t="shared" si="291"/>
        <v>15.294117647058814</v>
      </c>
      <c r="AG540" s="710">
        <f t="shared" si="292"/>
        <v>19.718309859154925</v>
      </c>
      <c r="AH540" s="710">
        <f t="shared" si="293"/>
        <v>22.413793103448288</v>
      </c>
      <c r="AI540" s="710">
        <f t="shared" si="294"/>
        <v>24.731182795698903</v>
      </c>
      <c r="AJ540" s="710">
        <f t="shared" si="295"/>
        <v>151.35135135135135</v>
      </c>
      <c r="AK540" s="710" t="str">
        <f t="shared" si="296"/>
        <v>n/a</v>
      </c>
      <c r="AL540" s="710" t="str">
        <f t="shared" si="297"/>
        <v>n/a</v>
      </c>
      <c r="AM540" s="710" t="str">
        <f t="shared" si="298"/>
        <v>n/a</v>
      </c>
      <c r="AN540" s="710" t="str">
        <f t="shared" si="299"/>
        <v>n/a</v>
      </c>
      <c r="AO540" s="710" t="str">
        <f t="shared" si="301"/>
        <v>n/a</v>
      </c>
      <c r="AP540" s="710" t="str">
        <f t="shared" si="300"/>
        <v>n/a</v>
      </c>
      <c r="AQ540" s="710" t="str">
        <f t="shared" si="305"/>
        <v>n/a</v>
      </c>
      <c r="AR540" s="710" t="str">
        <f t="shared" si="306"/>
        <v>n/a</v>
      </c>
      <c r="AS540" s="710" t="str">
        <f t="shared" si="307"/>
        <v>n/a</v>
      </c>
      <c r="AT540" s="710" t="str">
        <f t="shared" si="309"/>
        <v>n/a</v>
      </c>
      <c r="AU540" s="710" t="str">
        <f t="shared" si="310"/>
        <v>n/a</v>
      </c>
      <c r="AV540" s="710" t="str">
        <f t="shared" si="311"/>
        <v>n/a</v>
      </c>
      <c r="AW540" s="710" t="str">
        <f t="shared" si="312"/>
        <v>n/a</v>
      </c>
      <c r="AX540" s="710" t="str">
        <f t="shared" si="313"/>
        <v>n/a</v>
      </c>
      <c r="AY540" s="710" t="str">
        <f t="shared" si="314"/>
        <v>n/a</v>
      </c>
      <c r="AZ540" s="710" t="str">
        <f t="shared" si="315"/>
        <v>n/a</v>
      </c>
      <c r="BA540" s="710" t="str">
        <f t="shared" si="316"/>
        <v>n/a</v>
      </c>
      <c r="BB540" s="710" t="str">
        <f t="shared" si="317"/>
        <v>n/a</v>
      </c>
      <c r="BC540" s="710" t="str">
        <f t="shared" si="318"/>
        <v>n/a</v>
      </c>
      <c r="BD540" s="710" t="str">
        <f t="shared" si="302"/>
        <v>n/a</v>
      </c>
      <c r="BE540" s="710">
        <f t="shared" si="308"/>
        <v>46.701750951342454</v>
      </c>
      <c r="BF540" s="175">
        <f t="shared" si="303"/>
        <v>58.606090017028741</v>
      </c>
    </row>
    <row r="541" spans="1:58" x14ac:dyDescent="0.25">
      <c r="A541" s="95" t="s">
        <v>1515</v>
      </c>
      <c r="B541" s="8" t="s">
        <v>1516</v>
      </c>
      <c r="C541" s="372">
        <v>0.56000000000000005</v>
      </c>
      <c r="D541" s="372">
        <v>0.52</v>
      </c>
      <c r="E541" s="372">
        <v>0.48</v>
      </c>
      <c r="F541" s="372">
        <v>0.44</v>
      </c>
      <c r="G541" s="372">
        <v>0.4</v>
      </c>
      <c r="H541" s="372">
        <v>0.36</v>
      </c>
      <c r="I541" s="420">
        <v>0.32</v>
      </c>
      <c r="J541" s="420">
        <v>0.28000000000000003</v>
      </c>
      <c r="K541" s="372">
        <v>0.24</v>
      </c>
      <c r="L541" s="372">
        <v>0.2</v>
      </c>
      <c r="M541" s="372">
        <v>0.16</v>
      </c>
      <c r="N541" s="372">
        <v>0.12</v>
      </c>
      <c r="O541" s="649"/>
      <c r="P541" s="374">
        <v>0</v>
      </c>
      <c r="Q541" s="374">
        <v>0</v>
      </c>
      <c r="R541" s="649"/>
      <c r="S541" s="416">
        <v>0</v>
      </c>
      <c r="T541" s="416">
        <v>0.36</v>
      </c>
      <c r="U541" s="420">
        <v>0.34</v>
      </c>
      <c r="V541" s="420">
        <v>0.26</v>
      </c>
      <c r="W541" s="420">
        <v>0.21</v>
      </c>
      <c r="X541" s="420">
        <v>0.2</v>
      </c>
      <c r="Y541" s="416">
        <v>0</v>
      </c>
      <c r="Z541" s="416">
        <v>0</v>
      </c>
      <c r="AA541" s="416">
        <v>0.26</v>
      </c>
      <c r="AB541" s="420">
        <v>0.49</v>
      </c>
      <c r="AC541" s="420">
        <v>0.44</v>
      </c>
      <c r="AD541" s="420">
        <v>0.4</v>
      </c>
      <c r="AE541" s="417">
        <f t="shared" si="304"/>
        <v>7.0400000000000009</v>
      </c>
      <c r="AF541" s="710">
        <f t="shared" si="291"/>
        <v>7.6923076923077094</v>
      </c>
      <c r="AG541" s="710">
        <f t="shared" si="292"/>
        <v>8.3333333333333481</v>
      </c>
      <c r="AH541" s="710">
        <f t="shared" si="293"/>
        <v>9.0909090909090828</v>
      </c>
      <c r="AI541" s="710">
        <f t="shared" si="294"/>
        <v>9.9999999999999858</v>
      </c>
      <c r="AJ541" s="710">
        <f t="shared" si="295"/>
        <v>11.111111111111116</v>
      </c>
      <c r="AK541" s="710">
        <f t="shared" si="296"/>
        <v>12.5</v>
      </c>
      <c r="AL541" s="710">
        <f t="shared" si="297"/>
        <v>14.285714285714279</v>
      </c>
      <c r="AM541" s="710">
        <f t="shared" si="298"/>
        <v>16.666666666666675</v>
      </c>
      <c r="AN541" s="710">
        <f t="shared" si="299"/>
        <v>19.999999999999996</v>
      </c>
      <c r="AO541" s="710">
        <f t="shared" si="301"/>
        <v>25</v>
      </c>
      <c r="AP541" s="710">
        <f t="shared" si="300"/>
        <v>33.33333333333335</v>
      </c>
      <c r="AQ541" s="710" t="str">
        <f t="shared" si="305"/>
        <v>n/a</v>
      </c>
      <c r="AR541" s="710" t="str">
        <f t="shared" si="306"/>
        <v>n/a</v>
      </c>
      <c r="AS541" s="710" t="str">
        <f t="shared" si="307"/>
        <v>n/a</v>
      </c>
      <c r="AT541" s="710">
        <f t="shared" si="309"/>
        <v>-100</v>
      </c>
      <c r="AU541" s="710">
        <f t="shared" si="310"/>
        <v>5.8823529411764497</v>
      </c>
      <c r="AV541" s="710">
        <f t="shared" si="311"/>
        <v>30.76923076923077</v>
      </c>
      <c r="AW541" s="710">
        <f t="shared" si="312"/>
        <v>23.809523809523814</v>
      </c>
      <c r="AX541" s="710">
        <f t="shared" si="313"/>
        <v>4.9999999999999822</v>
      </c>
      <c r="AY541" s="710" t="str">
        <f t="shared" si="314"/>
        <v>n/a</v>
      </c>
      <c r="AZ541" s="710" t="str">
        <f t="shared" si="315"/>
        <v>n/a</v>
      </c>
      <c r="BA541" s="710">
        <f t="shared" si="316"/>
        <v>-100</v>
      </c>
      <c r="BB541" s="710">
        <f t="shared" si="317"/>
        <v>-46.938775510204081</v>
      </c>
      <c r="BC541" s="710">
        <f t="shared" si="318"/>
        <v>11.363636363636353</v>
      </c>
      <c r="BD541" s="710">
        <f t="shared" si="302"/>
        <v>9.9999999999999858</v>
      </c>
      <c r="BE541" s="710">
        <f t="shared" si="308"/>
        <v>0.39496719433693989</v>
      </c>
      <c r="BF541" s="175">
        <f t="shared" si="303"/>
        <v>37.844167971914729</v>
      </c>
    </row>
    <row r="542" spans="1:58" x14ac:dyDescent="0.25">
      <c r="A542" s="8" t="s">
        <v>750</v>
      </c>
      <c r="B542" s="8" t="s">
        <v>751</v>
      </c>
      <c r="C542" s="372">
        <v>1.44</v>
      </c>
      <c r="D542" s="372">
        <v>1.4</v>
      </c>
      <c r="E542" s="372">
        <v>1.36</v>
      </c>
      <c r="F542" s="372">
        <v>1.31</v>
      </c>
      <c r="G542" s="372">
        <v>1.25</v>
      </c>
      <c r="H542" s="372">
        <v>1.23</v>
      </c>
      <c r="I542" s="420">
        <v>1.2</v>
      </c>
      <c r="J542" s="420">
        <v>1.0770740000000001</v>
      </c>
      <c r="K542" s="372">
        <v>0.91475024390243909</v>
      </c>
      <c r="L542" s="372">
        <v>0.83579448039378368</v>
      </c>
      <c r="M542" s="372">
        <v>0.76101985509651016</v>
      </c>
      <c r="N542" s="372">
        <v>0.67825999931525072</v>
      </c>
      <c r="O542" s="649"/>
      <c r="P542" s="372">
        <v>0.61915384297995879</v>
      </c>
      <c r="Q542" s="372">
        <v>0.52885722989304484</v>
      </c>
      <c r="R542" s="649"/>
      <c r="S542" s="420">
        <v>0.48920698379088012</v>
      </c>
      <c r="T542" s="420">
        <v>0.376998392594875</v>
      </c>
      <c r="U542" s="420">
        <v>0.33309417272061559</v>
      </c>
      <c r="V542" s="420">
        <v>0.29223997177729194</v>
      </c>
      <c r="W542" s="420">
        <v>0.2604555639706983</v>
      </c>
      <c r="X542" s="420">
        <v>0.25106471620965914</v>
      </c>
      <c r="Y542" s="420">
        <v>0.21221710666826687</v>
      </c>
      <c r="Z542" s="420">
        <v>0.17987085326913244</v>
      </c>
      <c r="AA542" s="420">
        <v>0.13323766908824627</v>
      </c>
      <c r="AB542" s="420">
        <v>0.11333228238108656</v>
      </c>
      <c r="AC542" s="420">
        <v>8.5561057378355704E-2</v>
      </c>
      <c r="AD542" s="420">
        <v>8.1547874574492876E-2</v>
      </c>
      <c r="AE542" s="417">
        <f t="shared" si="304"/>
        <v>17.413736296004586</v>
      </c>
      <c r="AF542" s="710">
        <f t="shared" si="291"/>
        <v>2.8571428571428692</v>
      </c>
      <c r="AG542" s="710">
        <f t="shared" si="292"/>
        <v>2.9411764705882248</v>
      </c>
      <c r="AH542" s="710">
        <f t="shared" si="293"/>
        <v>3.8167938931297662</v>
      </c>
      <c r="AI542" s="710">
        <f t="shared" si="294"/>
        <v>4.8000000000000043</v>
      </c>
      <c r="AJ542" s="710">
        <f t="shared" si="295"/>
        <v>1.6260162601626105</v>
      </c>
      <c r="AK542" s="710">
        <f t="shared" si="296"/>
        <v>2.5000000000000133</v>
      </c>
      <c r="AL542" s="710">
        <f t="shared" si="297"/>
        <v>11.412957698356841</v>
      </c>
      <c r="AM542" s="710">
        <f t="shared" si="298"/>
        <v>17.745144882942853</v>
      </c>
      <c r="AN542" s="710">
        <f t="shared" si="299"/>
        <v>9.4467916887241756</v>
      </c>
      <c r="AO542" s="710">
        <f t="shared" si="301"/>
        <v>9.8255813953488591</v>
      </c>
      <c r="AP542" s="710">
        <f t="shared" si="300"/>
        <v>12.20178926441351</v>
      </c>
      <c r="AQ542" s="710">
        <f t="shared" si="305"/>
        <v>9.5462794918330438</v>
      </c>
      <c r="AR542" s="710">
        <f t="shared" si="306"/>
        <v>17.073911063894375</v>
      </c>
      <c r="AS542" s="710">
        <f t="shared" si="307"/>
        <v>8.1050041017227024</v>
      </c>
      <c r="AT542" s="710">
        <f t="shared" si="309"/>
        <v>29.763678944006866</v>
      </c>
      <c r="AU542" s="710">
        <f t="shared" si="310"/>
        <v>13.180722891566244</v>
      </c>
      <c r="AV542" s="710">
        <f t="shared" si="311"/>
        <v>13.979675913210631</v>
      </c>
      <c r="AW542" s="710">
        <f t="shared" si="312"/>
        <v>12.20338983050846</v>
      </c>
      <c r="AX542" s="710">
        <f t="shared" si="313"/>
        <v>3.7404092071611661</v>
      </c>
      <c r="AY542" s="710">
        <f t="shared" si="314"/>
        <v>18.305597579425115</v>
      </c>
      <c r="AZ542" s="710">
        <f t="shared" si="315"/>
        <v>17.98304328424809</v>
      </c>
      <c r="BA542" s="710">
        <f t="shared" si="316"/>
        <v>34.999999999999964</v>
      </c>
      <c r="BB542" s="710">
        <f t="shared" si="317"/>
        <v>17.563739376770581</v>
      </c>
      <c r="BC542" s="710">
        <f t="shared" si="318"/>
        <v>32.45778611632273</v>
      </c>
      <c r="BD542" s="710">
        <f t="shared" si="302"/>
        <v>4.9212598425196763</v>
      </c>
      <c r="BE542" s="710">
        <f t="shared" si="308"/>
        <v>12.519915682159974</v>
      </c>
      <c r="BF542" s="175">
        <f t="shared" si="303"/>
        <v>9.2655542186681465</v>
      </c>
    </row>
    <row r="543" spans="1:58" x14ac:dyDescent="0.25">
      <c r="A543" s="8" t="s">
        <v>1572</v>
      </c>
      <c r="B543" s="8" t="s">
        <v>1573</v>
      </c>
      <c r="C543" s="372">
        <v>2.3199999999999998</v>
      </c>
      <c r="D543" s="372">
        <v>2.16</v>
      </c>
      <c r="E543" s="372">
        <v>2</v>
      </c>
      <c r="F543" s="372">
        <v>1.84</v>
      </c>
      <c r="G543" s="372">
        <v>1.68</v>
      </c>
      <c r="H543" s="372">
        <v>1.49</v>
      </c>
      <c r="I543" s="420">
        <v>1.32</v>
      </c>
      <c r="J543" s="420">
        <v>1.05</v>
      </c>
      <c r="K543" s="372">
        <v>0.85</v>
      </c>
      <c r="L543" s="372">
        <v>0.68</v>
      </c>
      <c r="M543" s="372">
        <v>0.55000000000000004</v>
      </c>
      <c r="N543" s="372">
        <v>0.44500000000000001</v>
      </c>
      <c r="O543" s="649"/>
      <c r="P543" s="372">
        <v>0.36</v>
      </c>
      <c r="Q543" s="372">
        <v>0.28000000000000003</v>
      </c>
      <c r="R543" s="649"/>
      <c r="S543" s="420">
        <v>0.18</v>
      </c>
      <c r="T543" s="416">
        <v>0</v>
      </c>
      <c r="U543" s="416">
        <v>0</v>
      </c>
      <c r="V543" s="416">
        <v>0</v>
      </c>
      <c r="W543" s="416">
        <v>0</v>
      </c>
      <c r="X543" s="416">
        <v>0</v>
      </c>
      <c r="Y543" s="416">
        <v>0</v>
      </c>
      <c r="Z543" s="416">
        <v>0</v>
      </c>
      <c r="AA543" s="416">
        <v>0</v>
      </c>
      <c r="AB543" s="416">
        <v>0</v>
      </c>
      <c r="AC543" s="416">
        <v>0</v>
      </c>
      <c r="AD543" s="416">
        <v>0</v>
      </c>
      <c r="AE543" s="417">
        <f t="shared" si="304"/>
        <v>17.205000000000002</v>
      </c>
      <c r="AF543" s="710">
        <f t="shared" si="291"/>
        <v>7.4074074074073959</v>
      </c>
      <c r="AG543" s="710">
        <f t="shared" si="292"/>
        <v>8.0000000000000071</v>
      </c>
      <c r="AH543" s="710">
        <f t="shared" si="293"/>
        <v>8.6956521739130377</v>
      </c>
      <c r="AI543" s="710">
        <f t="shared" si="294"/>
        <v>9.5238095238095344</v>
      </c>
      <c r="AJ543" s="710">
        <f t="shared" si="295"/>
        <v>12.751677852348987</v>
      </c>
      <c r="AK543" s="710">
        <f t="shared" si="296"/>
        <v>12.878787878787868</v>
      </c>
      <c r="AL543" s="710">
        <f t="shared" si="297"/>
        <v>25.714285714285712</v>
      </c>
      <c r="AM543" s="710">
        <f t="shared" si="298"/>
        <v>23.529411764705888</v>
      </c>
      <c r="AN543" s="710">
        <f t="shared" si="299"/>
        <v>24.999999999999979</v>
      </c>
      <c r="AO543" s="710">
        <f t="shared" si="301"/>
        <v>23.636363636363633</v>
      </c>
      <c r="AP543" s="710">
        <f t="shared" si="300"/>
        <v>23.59550561797754</v>
      </c>
      <c r="AQ543" s="710">
        <f t="shared" si="305"/>
        <v>23.611111111111114</v>
      </c>
      <c r="AR543" s="710">
        <f t="shared" si="306"/>
        <v>28.571428571428559</v>
      </c>
      <c r="AS543" s="710">
        <f t="shared" si="307"/>
        <v>55.555555555555578</v>
      </c>
      <c r="AT543" s="710" t="str">
        <f t="shared" si="309"/>
        <v>n/a</v>
      </c>
      <c r="AU543" s="710" t="str">
        <f t="shared" si="310"/>
        <v>n/a</v>
      </c>
      <c r="AV543" s="710" t="str">
        <f t="shared" si="311"/>
        <v>n/a</v>
      </c>
      <c r="AW543" s="710" t="str">
        <f t="shared" si="312"/>
        <v>n/a</v>
      </c>
      <c r="AX543" s="710" t="str">
        <f t="shared" si="313"/>
        <v>n/a</v>
      </c>
      <c r="AY543" s="710" t="str">
        <f t="shared" si="314"/>
        <v>n/a</v>
      </c>
      <c r="AZ543" s="710" t="str">
        <f t="shared" si="315"/>
        <v>n/a</v>
      </c>
      <c r="BA543" s="710" t="str">
        <f t="shared" si="316"/>
        <v>n/a</v>
      </c>
      <c r="BB543" s="710" t="str">
        <f t="shared" si="317"/>
        <v>n/a</v>
      </c>
      <c r="BC543" s="710" t="str">
        <f t="shared" si="318"/>
        <v>n/a</v>
      </c>
      <c r="BD543" s="710" t="str">
        <f t="shared" si="302"/>
        <v>n/a</v>
      </c>
      <c r="BE543" s="710">
        <f t="shared" si="308"/>
        <v>20.605071200549634</v>
      </c>
      <c r="BF543" s="175">
        <f t="shared" si="303"/>
        <v>12.664924812382548</v>
      </c>
    </row>
    <row r="544" spans="1:58" x14ac:dyDescent="0.25">
      <c r="A544" s="95" t="s">
        <v>1524</v>
      </c>
      <c r="B544" s="8" t="s">
        <v>1525</v>
      </c>
      <c r="C544" s="372">
        <v>1.2</v>
      </c>
      <c r="D544" s="372">
        <v>1.1200000000000001</v>
      </c>
      <c r="E544" s="372">
        <v>1.02</v>
      </c>
      <c r="F544" s="372">
        <v>0.88</v>
      </c>
      <c r="G544" s="372">
        <v>0.78</v>
      </c>
      <c r="H544" s="372">
        <v>0.72</v>
      </c>
      <c r="I544" s="420">
        <v>0.68</v>
      </c>
      <c r="J544" s="420">
        <v>0.57999999999999996</v>
      </c>
      <c r="K544" s="372">
        <v>0.51</v>
      </c>
      <c r="L544" s="372">
        <v>0.44</v>
      </c>
      <c r="M544" s="372">
        <v>0.34</v>
      </c>
      <c r="N544" s="372">
        <v>0.27</v>
      </c>
      <c r="O544" s="649"/>
      <c r="P544" s="372">
        <v>0.22</v>
      </c>
      <c r="Q544" s="372">
        <v>0.19</v>
      </c>
      <c r="R544" s="649"/>
      <c r="S544" s="416">
        <v>0.16</v>
      </c>
      <c r="T544" s="416">
        <v>0.16</v>
      </c>
      <c r="U544" s="420">
        <v>0.16</v>
      </c>
      <c r="V544" s="420">
        <v>0.12</v>
      </c>
      <c r="W544" s="420">
        <v>0.1</v>
      </c>
      <c r="X544" s="420">
        <v>7.4999999999999997E-2</v>
      </c>
      <c r="Y544" s="416">
        <v>0</v>
      </c>
      <c r="Z544" s="416">
        <v>0</v>
      </c>
      <c r="AA544" s="416">
        <v>0</v>
      </c>
      <c r="AB544" s="416">
        <v>0</v>
      </c>
      <c r="AC544" s="416">
        <v>0</v>
      </c>
      <c r="AD544" s="420">
        <v>0.36</v>
      </c>
      <c r="AE544" s="417">
        <f t="shared" si="304"/>
        <v>10.084999999999999</v>
      </c>
      <c r="AF544" s="710">
        <f t="shared" si="291"/>
        <v>7.1428571428571397</v>
      </c>
      <c r="AG544" s="710">
        <f t="shared" si="292"/>
        <v>9.8039215686274606</v>
      </c>
      <c r="AH544" s="710">
        <f t="shared" si="293"/>
        <v>15.909090909090917</v>
      </c>
      <c r="AI544" s="710">
        <f t="shared" si="294"/>
        <v>12.820512820512819</v>
      </c>
      <c r="AJ544" s="710">
        <f t="shared" si="295"/>
        <v>8.3333333333333481</v>
      </c>
      <c r="AK544" s="710">
        <f t="shared" si="296"/>
        <v>5.8823529411764497</v>
      </c>
      <c r="AL544" s="710">
        <f t="shared" si="297"/>
        <v>17.24137931034484</v>
      </c>
      <c r="AM544" s="710">
        <f t="shared" si="298"/>
        <v>13.725490196078427</v>
      </c>
      <c r="AN544" s="710">
        <f t="shared" si="299"/>
        <v>15.909090909090917</v>
      </c>
      <c r="AO544" s="710">
        <f t="shared" si="301"/>
        <v>29.411764705882337</v>
      </c>
      <c r="AP544" s="710">
        <f t="shared" si="300"/>
        <v>25.925925925925931</v>
      </c>
      <c r="AQ544" s="710">
        <f t="shared" si="305"/>
        <v>22.72727272727273</v>
      </c>
      <c r="AR544" s="710">
        <f t="shared" si="306"/>
        <v>15.789473684210531</v>
      </c>
      <c r="AS544" s="710">
        <f t="shared" si="307"/>
        <v>18.75</v>
      </c>
      <c r="AT544" s="710">
        <f t="shared" si="309"/>
        <v>0</v>
      </c>
      <c r="AU544" s="710">
        <f t="shared" si="310"/>
        <v>0</v>
      </c>
      <c r="AV544" s="710">
        <f t="shared" si="311"/>
        <v>33.33333333333335</v>
      </c>
      <c r="AW544" s="710">
        <f t="shared" si="312"/>
        <v>19.999999999999996</v>
      </c>
      <c r="AX544" s="710">
        <f t="shared" si="313"/>
        <v>33.33333333333335</v>
      </c>
      <c r="AY544" s="710" t="str">
        <f t="shared" si="314"/>
        <v>n/a</v>
      </c>
      <c r="AZ544" s="710" t="str">
        <f t="shared" si="315"/>
        <v>n/a</v>
      </c>
      <c r="BA544" s="710" t="str">
        <f t="shared" si="316"/>
        <v>n/a</v>
      </c>
      <c r="BB544" s="710" t="str">
        <f t="shared" si="317"/>
        <v>n/a</v>
      </c>
      <c r="BC544" s="710" t="str">
        <f t="shared" si="318"/>
        <v>n/a</v>
      </c>
      <c r="BD544" s="710">
        <f t="shared" si="302"/>
        <v>-100</v>
      </c>
      <c r="BE544" s="710">
        <f t="shared" si="308"/>
        <v>10.301956642053526</v>
      </c>
      <c r="BF544" s="175">
        <f t="shared" si="303"/>
        <v>27.683951646731213</v>
      </c>
    </row>
    <row r="545" spans="1:58" x14ac:dyDescent="0.25">
      <c r="A545" s="8" t="s">
        <v>334</v>
      </c>
      <c r="B545" s="8" t="s">
        <v>335</v>
      </c>
      <c r="C545" s="372">
        <v>1.51</v>
      </c>
      <c r="D545" s="372">
        <v>1.47</v>
      </c>
      <c r="E545" s="372">
        <v>1.37</v>
      </c>
      <c r="F545" s="372">
        <v>1.25</v>
      </c>
      <c r="G545" s="372">
        <v>1.1299999999999999</v>
      </c>
      <c r="H545" s="372">
        <v>1.0249999999999999</v>
      </c>
      <c r="I545" s="420">
        <v>0.92500000000000004</v>
      </c>
      <c r="J545" s="420">
        <v>0.84</v>
      </c>
      <c r="K545" s="372">
        <v>0.78500000000000003</v>
      </c>
      <c r="L545" s="372">
        <v>0.73</v>
      </c>
      <c r="M545" s="372">
        <v>0.69</v>
      </c>
      <c r="N545" s="372">
        <v>0.65</v>
      </c>
      <c r="O545" s="649"/>
      <c r="P545" s="372">
        <v>0.57999999999999996</v>
      </c>
      <c r="Q545" s="372">
        <v>0.53</v>
      </c>
      <c r="R545" s="649"/>
      <c r="S545" s="420">
        <v>0.49</v>
      </c>
      <c r="T545" s="420">
        <v>0.45</v>
      </c>
      <c r="U545" s="420">
        <v>0.42499999999999999</v>
      </c>
      <c r="V545" s="420">
        <v>0.41249999999999998</v>
      </c>
      <c r="W545" s="420">
        <v>0.40250000000000002</v>
      </c>
      <c r="X545" s="420">
        <v>0.39250000000000002</v>
      </c>
      <c r="Y545" s="420">
        <v>0.38624999999999998</v>
      </c>
      <c r="Z545" s="420">
        <v>0.38124999999999998</v>
      </c>
      <c r="AA545" s="420">
        <v>0.36875000000000002</v>
      </c>
      <c r="AB545" s="420">
        <v>0.35375000000000001</v>
      </c>
      <c r="AC545" s="420">
        <v>0.32624999999999998</v>
      </c>
      <c r="AD545" s="420">
        <v>0.30625000000000002</v>
      </c>
      <c r="AE545" s="417">
        <f t="shared" si="304"/>
        <v>18.18</v>
      </c>
      <c r="AF545" s="710">
        <f t="shared" si="291"/>
        <v>2.7210884353741527</v>
      </c>
      <c r="AG545" s="710">
        <f t="shared" si="292"/>
        <v>7.2992700729926918</v>
      </c>
      <c r="AH545" s="710">
        <f t="shared" si="293"/>
        <v>9.6000000000000085</v>
      </c>
      <c r="AI545" s="710">
        <f t="shared" si="294"/>
        <v>10.619469026548689</v>
      </c>
      <c r="AJ545" s="710">
        <f t="shared" si="295"/>
        <v>10.243902439024399</v>
      </c>
      <c r="AK545" s="710">
        <f t="shared" si="296"/>
        <v>10.810810810810789</v>
      </c>
      <c r="AL545" s="710">
        <f t="shared" si="297"/>
        <v>10.119047619047628</v>
      </c>
      <c r="AM545" s="710">
        <f t="shared" si="298"/>
        <v>7.0063694267515908</v>
      </c>
      <c r="AN545" s="710">
        <f t="shared" si="299"/>
        <v>7.5342465753424737</v>
      </c>
      <c r="AO545" s="710">
        <f t="shared" si="301"/>
        <v>5.7971014492753659</v>
      </c>
      <c r="AP545" s="710">
        <f t="shared" si="300"/>
        <v>6.153846153846132</v>
      </c>
      <c r="AQ545" s="710">
        <f t="shared" si="305"/>
        <v>12.068965517241391</v>
      </c>
      <c r="AR545" s="710">
        <f t="shared" si="306"/>
        <v>9.4339622641509422</v>
      </c>
      <c r="AS545" s="710">
        <f t="shared" si="307"/>
        <v>8.163265306122458</v>
      </c>
      <c r="AT545" s="710">
        <f t="shared" si="309"/>
        <v>8.8888888888888786</v>
      </c>
      <c r="AU545" s="710">
        <f t="shared" si="310"/>
        <v>5.8823529411764719</v>
      </c>
      <c r="AV545" s="710">
        <f t="shared" si="311"/>
        <v>3.0303030303030276</v>
      </c>
      <c r="AW545" s="710">
        <f t="shared" si="312"/>
        <v>2.4844720496894235</v>
      </c>
      <c r="AX545" s="710">
        <f t="shared" si="313"/>
        <v>2.5477707006369421</v>
      </c>
      <c r="AY545" s="710">
        <f t="shared" si="314"/>
        <v>1.6181229773462924</v>
      </c>
      <c r="AZ545" s="710">
        <f t="shared" si="315"/>
        <v>1.3114754098360715</v>
      </c>
      <c r="BA545" s="710">
        <f t="shared" si="316"/>
        <v>3.3898305084745672</v>
      </c>
      <c r="BB545" s="710">
        <f t="shared" si="317"/>
        <v>4.2402826855123754</v>
      </c>
      <c r="BC545" s="710">
        <f t="shared" si="318"/>
        <v>8.4291187739463638</v>
      </c>
      <c r="BD545" s="710">
        <f t="shared" si="302"/>
        <v>6.5306122448979487</v>
      </c>
      <c r="BE545" s="710">
        <f t="shared" si="308"/>
        <v>6.636983012289484</v>
      </c>
      <c r="BF545" s="175">
        <f t="shared" si="303"/>
        <v>3.228662844728555</v>
      </c>
    </row>
    <row r="546" spans="1:58" x14ac:dyDescent="0.25">
      <c r="A546" s="95" t="s">
        <v>1528</v>
      </c>
      <c r="B546" s="8" t="s">
        <v>1529</v>
      </c>
      <c r="C546" s="372">
        <v>0.52500000000000002</v>
      </c>
      <c r="D546" s="372">
        <v>0.41</v>
      </c>
      <c r="E546" s="372">
        <v>0.34</v>
      </c>
      <c r="F546" s="372">
        <v>0.255</v>
      </c>
      <c r="G546" s="372">
        <v>0.17499999999999999</v>
      </c>
      <c r="H546" s="372">
        <v>0.16500000000000001</v>
      </c>
      <c r="I546" s="420">
        <v>0.155</v>
      </c>
      <c r="J546" s="420">
        <v>0.14500000000000002</v>
      </c>
      <c r="K546" s="372">
        <v>0.13500000000000001</v>
      </c>
      <c r="L546" s="372">
        <v>0.125</v>
      </c>
      <c r="M546" s="374">
        <v>0.12</v>
      </c>
      <c r="N546" s="372">
        <v>0.115</v>
      </c>
      <c r="O546" s="649"/>
      <c r="P546" s="372">
        <v>0.06</v>
      </c>
      <c r="Q546" s="374">
        <v>0</v>
      </c>
      <c r="R546" s="649"/>
      <c r="S546" s="416">
        <v>0</v>
      </c>
      <c r="T546" s="416">
        <v>0</v>
      </c>
      <c r="U546" s="416">
        <v>0</v>
      </c>
      <c r="V546" s="416">
        <v>0</v>
      </c>
      <c r="W546" s="416">
        <v>0</v>
      </c>
      <c r="X546" s="416">
        <v>0</v>
      </c>
      <c r="Y546" s="416">
        <v>0</v>
      </c>
      <c r="Z546" s="416">
        <v>0</v>
      </c>
      <c r="AA546" s="416">
        <v>0</v>
      </c>
      <c r="AB546" s="416">
        <v>0</v>
      </c>
      <c r="AC546" s="416">
        <v>0</v>
      </c>
      <c r="AD546" s="416">
        <v>0</v>
      </c>
      <c r="AE546" s="417">
        <f t="shared" si="304"/>
        <v>2.725000000000001</v>
      </c>
      <c r="AF546" s="710">
        <f t="shared" si="291"/>
        <v>28.04878048780488</v>
      </c>
      <c r="AG546" s="710">
        <f t="shared" si="292"/>
        <v>20.588235294117641</v>
      </c>
      <c r="AH546" s="710">
        <f t="shared" si="293"/>
        <v>33.33333333333335</v>
      </c>
      <c r="AI546" s="710">
        <f t="shared" si="294"/>
        <v>45.71428571428573</v>
      </c>
      <c r="AJ546" s="710">
        <f t="shared" si="295"/>
        <v>6.0606060606060552</v>
      </c>
      <c r="AK546" s="710">
        <f t="shared" si="296"/>
        <v>6.4516129032258229</v>
      </c>
      <c r="AL546" s="710">
        <f t="shared" si="297"/>
        <v>6.8965517241379226</v>
      </c>
      <c r="AM546" s="710">
        <f t="shared" si="298"/>
        <v>7.4074074074074181</v>
      </c>
      <c r="AN546" s="710">
        <f t="shared" si="299"/>
        <v>8.0000000000000071</v>
      </c>
      <c r="AO546" s="710">
        <f t="shared" si="301"/>
        <v>4.1666666666666741</v>
      </c>
      <c r="AP546" s="710">
        <f t="shared" si="300"/>
        <v>4.3478260869565188</v>
      </c>
      <c r="AQ546" s="710">
        <f t="shared" si="305"/>
        <v>91.666666666666671</v>
      </c>
      <c r="AR546" s="710" t="str">
        <f t="shared" si="306"/>
        <v>n/a</v>
      </c>
      <c r="AS546" s="710" t="str">
        <f t="shared" si="307"/>
        <v>n/a</v>
      </c>
      <c r="AT546" s="710" t="str">
        <f t="shared" si="309"/>
        <v>n/a</v>
      </c>
      <c r="AU546" s="710" t="str">
        <f t="shared" si="310"/>
        <v>n/a</v>
      </c>
      <c r="AV546" s="710" t="str">
        <f t="shared" si="311"/>
        <v>n/a</v>
      </c>
      <c r="AW546" s="710" t="str">
        <f t="shared" si="312"/>
        <v>n/a</v>
      </c>
      <c r="AX546" s="710" t="str">
        <f t="shared" si="313"/>
        <v>n/a</v>
      </c>
      <c r="AY546" s="710" t="str">
        <f t="shared" si="314"/>
        <v>n/a</v>
      </c>
      <c r="AZ546" s="710" t="str">
        <f t="shared" si="315"/>
        <v>n/a</v>
      </c>
      <c r="BA546" s="710" t="str">
        <f t="shared" si="316"/>
        <v>n/a</v>
      </c>
      <c r="BB546" s="710" t="str">
        <f t="shared" si="317"/>
        <v>n/a</v>
      </c>
      <c r="BC546" s="710" t="str">
        <f t="shared" si="318"/>
        <v>n/a</v>
      </c>
      <c r="BD546" s="710" t="str">
        <f t="shared" si="302"/>
        <v>n/a</v>
      </c>
      <c r="BE546" s="710">
        <f t="shared" si="308"/>
        <v>21.89016436210073</v>
      </c>
      <c r="BF546" s="175">
        <f t="shared" si="303"/>
        <v>25.840760340785991</v>
      </c>
    </row>
    <row r="547" spans="1:58" x14ac:dyDescent="0.25">
      <c r="A547" s="95" t="s">
        <v>323</v>
      </c>
      <c r="B547" s="8" t="s">
        <v>324</v>
      </c>
      <c r="C547" s="372">
        <v>0.92</v>
      </c>
      <c r="D547" s="372">
        <v>0.86</v>
      </c>
      <c r="E547" s="372">
        <v>0.8</v>
      </c>
      <c r="F547" s="372">
        <v>0.74</v>
      </c>
      <c r="G547" s="372">
        <v>0.7</v>
      </c>
      <c r="H547" s="372">
        <v>0.66</v>
      </c>
      <c r="I547" s="420">
        <v>0.6</v>
      </c>
      <c r="J547" s="420">
        <v>0.57999999999999996</v>
      </c>
      <c r="K547" s="372">
        <v>0.52</v>
      </c>
      <c r="L547" s="372">
        <v>0.48</v>
      </c>
      <c r="M547" s="372">
        <v>0.44</v>
      </c>
      <c r="N547" s="372">
        <v>0.35</v>
      </c>
      <c r="O547" s="649" t="s">
        <v>89</v>
      </c>
      <c r="P547" s="372">
        <v>0.3</v>
      </c>
      <c r="Q547" s="372">
        <v>0.22</v>
      </c>
      <c r="R547" s="649"/>
      <c r="S547" s="420">
        <v>0.19</v>
      </c>
      <c r="T547" s="420">
        <v>0.16</v>
      </c>
      <c r="U547" s="420">
        <v>0.15</v>
      </c>
      <c r="V547" s="420">
        <v>0.13</v>
      </c>
      <c r="W547" s="420">
        <v>0.115</v>
      </c>
      <c r="X547" s="420">
        <v>0.105</v>
      </c>
      <c r="Y547" s="420">
        <v>9.5000000000000001E-2</v>
      </c>
      <c r="Z547" s="420">
        <v>6.5000000000000002E-2</v>
      </c>
      <c r="AA547" s="420">
        <v>5.5E-2</v>
      </c>
      <c r="AB547" s="420">
        <v>4.4999999999999998E-2</v>
      </c>
      <c r="AC547" s="420">
        <v>3.6670000000000001E-2</v>
      </c>
      <c r="AD547" s="420">
        <v>1.4999999999999999E-2</v>
      </c>
      <c r="AE547" s="417">
        <f t="shared" si="304"/>
        <v>9.3316700000000044</v>
      </c>
      <c r="AF547" s="710">
        <f t="shared" si="291"/>
        <v>6.976744186046524</v>
      </c>
      <c r="AG547" s="710">
        <f t="shared" si="292"/>
        <v>7.4999999999999956</v>
      </c>
      <c r="AH547" s="710">
        <f t="shared" si="293"/>
        <v>8.1081081081081141</v>
      </c>
      <c r="AI547" s="710">
        <f t="shared" si="294"/>
        <v>5.7142857142857162</v>
      </c>
      <c r="AJ547" s="710">
        <f t="shared" si="295"/>
        <v>6.0606060606060552</v>
      </c>
      <c r="AK547" s="710">
        <f t="shared" si="296"/>
        <v>10.000000000000009</v>
      </c>
      <c r="AL547" s="710">
        <f t="shared" si="297"/>
        <v>3.4482758620689724</v>
      </c>
      <c r="AM547" s="710">
        <f t="shared" si="298"/>
        <v>11.538461538461519</v>
      </c>
      <c r="AN547" s="710">
        <f t="shared" si="299"/>
        <v>8.3333333333333481</v>
      </c>
      <c r="AO547" s="710">
        <f t="shared" si="301"/>
        <v>9.0909090909090828</v>
      </c>
      <c r="AP547" s="710">
        <f t="shared" si="300"/>
        <v>25.714285714285733</v>
      </c>
      <c r="AQ547" s="710">
        <f t="shared" si="305"/>
        <v>16.666666666666675</v>
      </c>
      <c r="AR547" s="710">
        <f t="shared" si="306"/>
        <v>36.363636363636353</v>
      </c>
      <c r="AS547" s="710">
        <f t="shared" si="307"/>
        <v>15.789473684210531</v>
      </c>
      <c r="AT547" s="710">
        <f t="shared" si="309"/>
        <v>18.75</v>
      </c>
      <c r="AU547" s="710">
        <f t="shared" si="310"/>
        <v>6.6666666666666652</v>
      </c>
      <c r="AV547" s="710">
        <f t="shared" si="311"/>
        <v>15.384615384615374</v>
      </c>
      <c r="AW547" s="710">
        <f t="shared" si="312"/>
        <v>13.043478260869556</v>
      </c>
      <c r="AX547" s="710">
        <f t="shared" si="313"/>
        <v>9.5238095238095344</v>
      </c>
      <c r="AY547" s="710">
        <f t="shared" si="314"/>
        <v>10.526315789473673</v>
      </c>
      <c r="AZ547" s="710">
        <f t="shared" si="315"/>
        <v>46.153846153846146</v>
      </c>
      <c r="BA547" s="710">
        <f t="shared" si="316"/>
        <v>18.181818181818187</v>
      </c>
      <c r="BB547" s="710">
        <f t="shared" si="317"/>
        <v>22.222222222222232</v>
      </c>
      <c r="BC547" s="710">
        <f t="shared" si="318"/>
        <v>22.716116716662114</v>
      </c>
      <c r="BD547" s="710">
        <f t="shared" si="302"/>
        <v>144.4666666666667</v>
      </c>
      <c r="BE547" s="710">
        <f t="shared" si="308"/>
        <v>19.957613675570752</v>
      </c>
      <c r="BF547" s="175">
        <f t="shared" si="303"/>
        <v>27.79065057055152</v>
      </c>
    </row>
    <row r="548" spans="1:58" x14ac:dyDescent="0.25">
      <c r="A548" s="577" t="s">
        <v>3974</v>
      </c>
      <c r="B548" s="8" t="s">
        <v>3964</v>
      </c>
      <c r="C548" s="372">
        <v>1.68</v>
      </c>
      <c r="D548" s="372">
        <v>1.44</v>
      </c>
      <c r="E548" s="372">
        <v>1.2</v>
      </c>
      <c r="F548" s="372">
        <v>0.6</v>
      </c>
      <c r="G548" s="372">
        <v>0.45333333333333337</v>
      </c>
      <c r="H548" s="372">
        <v>0.39999999999999997</v>
      </c>
      <c r="I548" s="420">
        <v>0.32</v>
      </c>
      <c r="J548" s="420">
        <v>0.13333333333333333</v>
      </c>
      <c r="K548" s="393">
        <v>0</v>
      </c>
      <c r="L548" s="393">
        <v>0</v>
      </c>
      <c r="M548" s="393">
        <v>0</v>
      </c>
      <c r="N548" s="393">
        <v>0</v>
      </c>
      <c r="O548" s="381"/>
      <c r="P548" s="393">
        <v>0</v>
      </c>
      <c r="Q548" s="393">
        <v>0</v>
      </c>
      <c r="R548" s="381"/>
      <c r="S548" s="393">
        <v>0</v>
      </c>
      <c r="T548" s="393">
        <v>0</v>
      </c>
      <c r="U548" s="381">
        <v>0</v>
      </c>
      <c r="V548" s="381">
        <v>0</v>
      </c>
      <c r="W548" s="381">
        <v>0</v>
      </c>
      <c r="X548" s="381">
        <v>0</v>
      </c>
      <c r="Y548" s="381">
        <v>0</v>
      </c>
      <c r="Z548" s="416">
        <v>0</v>
      </c>
      <c r="AA548" s="381">
        <v>1.3333333333333334E-2</v>
      </c>
      <c r="AB548" s="381">
        <v>2.6666666666666668E-2</v>
      </c>
      <c r="AC548" s="381">
        <v>2.6666666666666668E-2</v>
      </c>
      <c r="AD548" s="381">
        <v>2.6666666666666668E-2</v>
      </c>
      <c r="AE548" s="417">
        <f t="shared" si="304"/>
        <v>6.32</v>
      </c>
      <c r="AF548" s="710">
        <f t="shared" si="291"/>
        <v>16.666666666666675</v>
      </c>
      <c r="AG548" s="710">
        <f t="shared" si="292"/>
        <v>19.999999999999996</v>
      </c>
      <c r="AH548" s="710">
        <f t="shared" si="293"/>
        <v>100</v>
      </c>
      <c r="AI548" s="710">
        <f t="shared" si="294"/>
        <v>32.352941176470587</v>
      </c>
      <c r="AJ548" s="710">
        <f t="shared" si="295"/>
        <v>13.333333333333353</v>
      </c>
      <c r="AK548" s="710">
        <f t="shared" si="296"/>
        <v>24.999999999999979</v>
      </c>
      <c r="AL548" s="710">
        <f t="shared" si="297"/>
        <v>140</v>
      </c>
      <c r="AM548" s="710" t="str">
        <f t="shared" si="298"/>
        <v>n/a</v>
      </c>
      <c r="AN548" s="710" t="str">
        <f t="shared" si="299"/>
        <v>n/a</v>
      </c>
      <c r="AO548" s="710" t="str">
        <f t="shared" si="301"/>
        <v>n/a</v>
      </c>
      <c r="AP548" s="710" t="str">
        <f t="shared" si="300"/>
        <v>n/a</v>
      </c>
      <c r="AQ548" s="710" t="str">
        <f t="shared" si="305"/>
        <v>n/a</v>
      </c>
      <c r="AR548" s="710" t="str">
        <f t="shared" si="306"/>
        <v>n/a</v>
      </c>
      <c r="AS548" s="710" t="str">
        <f t="shared" si="307"/>
        <v>n/a</v>
      </c>
      <c r="AT548" s="710" t="str">
        <f t="shared" si="309"/>
        <v>n/a</v>
      </c>
      <c r="AU548" s="710" t="str">
        <f t="shared" si="310"/>
        <v>n/a</v>
      </c>
      <c r="AV548" s="710" t="str">
        <f t="shared" si="311"/>
        <v>n/a</v>
      </c>
      <c r="AW548" s="710" t="str">
        <f t="shared" si="312"/>
        <v>n/a</v>
      </c>
      <c r="AX548" s="710" t="str">
        <f t="shared" si="313"/>
        <v>n/a</v>
      </c>
      <c r="AY548" s="710" t="str">
        <f t="shared" si="314"/>
        <v>n/a</v>
      </c>
      <c r="AZ548" s="710" t="str">
        <f t="shared" si="315"/>
        <v>n/a</v>
      </c>
      <c r="BA548" s="710">
        <f t="shared" si="316"/>
        <v>-100</v>
      </c>
      <c r="BB548" s="710">
        <f t="shared" si="317"/>
        <v>-50</v>
      </c>
      <c r="BC548" s="710">
        <f t="shared" si="318"/>
        <v>0</v>
      </c>
      <c r="BD548" s="710">
        <f t="shared" si="302"/>
        <v>0</v>
      </c>
      <c r="BE548" s="710">
        <f t="shared" si="308"/>
        <v>17.941176470588236</v>
      </c>
      <c r="BF548" s="175">
        <f t="shared" si="303"/>
        <v>64.098770981733381</v>
      </c>
    </row>
    <row r="549" spans="1:58" x14ac:dyDescent="0.25">
      <c r="A549" s="88" t="s">
        <v>3435</v>
      </c>
      <c r="B549" s="8" t="s">
        <v>3436</v>
      </c>
      <c r="C549" s="372">
        <v>1.2</v>
      </c>
      <c r="D549" s="372">
        <v>1.1200000000000001</v>
      </c>
      <c r="E549" s="372">
        <v>0.92</v>
      </c>
      <c r="F549" s="372">
        <v>0.8</v>
      </c>
      <c r="G549" s="372">
        <v>0.7</v>
      </c>
      <c r="H549" s="372">
        <v>0.6</v>
      </c>
      <c r="I549" s="420">
        <v>0.38</v>
      </c>
      <c r="J549" s="420">
        <v>0.19</v>
      </c>
      <c r="K549" s="372">
        <v>0.15</v>
      </c>
      <c r="L549" s="372">
        <v>0.115</v>
      </c>
      <c r="M549" s="372">
        <v>0.05</v>
      </c>
      <c r="N549" s="393">
        <v>0</v>
      </c>
      <c r="O549" s="649"/>
      <c r="P549" s="374">
        <v>0</v>
      </c>
      <c r="Q549" s="374">
        <v>0</v>
      </c>
      <c r="R549" s="649"/>
      <c r="S549" s="416">
        <v>0</v>
      </c>
      <c r="T549" s="416">
        <v>0</v>
      </c>
      <c r="U549" s="381">
        <v>0</v>
      </c>
      <c r="V549" s="381">
        <v>0</v>
      </c>
      <c r="W549" s="381">
        <v>0</v>
      </c>
      <c r="X549" s="381">
        <v>0</v>
      </c>
      <c r="Y549" s="381">
        <v>0</v>
      </c>
      <c r="Z549" s="381">
        <v>0</v>
      </c>
      <c r="AA549" s="381">
        <v>0</v>
      </c>
      <c r="AB549" s="381">
        <v>0</v>
      </c>
      <c r="AC549" s="381">
        <v>0</v>
      </c>
      <c r="AD549" s="381">
        <v>0</v>
      </c>
      <c r="AE549" s="417">
        <f t="shared" si="304"/>
        <v>6.2250000000000005</v>
      </c>
      <c r="AF549" s="710">
        <f t="shared" si="291"/>
        <v>7.1428571428571397</v>
      </c>
      <c r="AG549" s="710">
        <f t="shared" si="292"/>
        <v>21.739130434782616</v>
      </c>
      <c r="AH549" s="710">
        <f t="shared" si="293"/>
        <v>14.999999999999991</v>
      </c>
      <c r="AI549" s="710">
        <f t="shared" si="294"/>
        <v>14.285714285714302</v>
      </c>
      <c r="AJ549" s="710">
        <f t="shared" si="295"/>
        <v>16.666666666666675</v>
      </c>
      <c r="AK549" s="710">
        <f t="shared" si="296"/>
        <v>57.894736842105267</v>
      </c>
      <c r="AL549" s="710">
        <f t="shared" si="297"/>
        <v>100</v>
      </c>
      <c r="AM549" s="710">
        <f t="shared" si="298"/>
        <v>26.666666666666682</v>
      </c>
      <c r="AN549" s="710">
        <f t="shared" si="299"/>
        <v>30.434782608695631</v>
      </c>
      <c r="AO549" s="710">
        <f t="shared" si="301"/>
        <v>129.99999999999997</v>
      </c>
      <c r="AP549" s="710" t="str">
        <f t="shared" si="300"/>
        <v>n/a</v>
      </c>
      <c r="AQ549" s="710" t="str">
        <f t="shared" si="305"/>
        <v>n/a</v>
      </c>
      <c r="AR549" s="710" t="str">
        <f t="shared" si="306"/>
        <v>n/a</v>
      </c>
      <c r="AS549" s="710" t="str">
        <f t="shared" si="307"/>
        <v>n/a</v>
      </c>
      <c r="AT549" s="710" t="str">
        <f t="shared" si="309"/>
        <v>n/a</v>
      </c>
      <c r="AU549" s="710" t="str">
        <f t="shared" si="310"/>
        <v>n/a</v>
      </c>
      <c r="AV549" s="710" t="str">
        <f t="shared" si="311"/>
        <v>n/a</v>
      </c>
      <c r="AW549" s="710" t="str">
        <f t="shared" si="312"/>
        <v>n/a</v>
      </c>
      <c r="AX549" s="710" t="str">
        <f t="shared" si="313"/>
        <v>n/a</v>
      </c>
      <c r="AY549" s="710" t="str">
        <f t="shared" si="314"/>
        <v>n/a</v>
      </c>
      <c r="AZ549" s="710" t="str">
        <f t="shared" si="315"/>
        <v>n/a</v>
      </c>
      <c r="BA549" s="710" t="str">
        <f t="shared" si="316"/>
        <v>n/a</v>
      </c>
      <c r="BB549" s="710" t="str">
        <f t="shared" si="317"/>
        <v>n/a</v>
      </c>
      <c r="BC549" s="710" t="str">
        <f t="shared" si="318"/>
        <v>n/a</v>
      </c>
      <c r="BD549" s="710" t="str">
        <f t="shared" si="302"/>
        <v>n/a</v>
      </c>
      <c r="BE549" s="710">
        <f t="shared" si="308"/>
        <v>41.98305546474883</v>
      </c>
      <c r="BF549" s="175">
        <f t="shared" si="303"/>
        <v>41.491482133430608</v>
      </c>
    </row>
    <row r="550" spans="1:58" x14ac:dyDescent="0.25">
      <c r="A550" s="95" t="s">
        <v>1534</v>
      </c>
      <c r="B550" s="8" t="s">
        <v>1535</v>
      </c>
      <c r="C550" s="372">
        <v>0.83</v>
      </c>
      <c r="D550" s="372">
        <v>0.79</v>
      </c>
      <c r="E550" s="372">
        <v>0.75</v>
      </c>
      <c r="F550" s="372">
        <v>0.71</v>
      </c>
      <c r="G550" s="372">
        <v>0.67</v>
      </c>
      <c r="H550" s="372">
        <v>0.63</v>
      </c>
      <c r="I550" s="420">
        <v>0.57499999999999996</v>
      </c>
      <c r="J550" s="420">
        <v>0.495</v>
      </c>
      <c r="K550" s="372">
        <v>0.47499999999999998</v>
      </c>
      <c r="L550" s="372">
        <v>0.45500000000000002</v>
      </c>
      <c r="M550" s="372">
        <v>0.435</v>
      </c>
      <c r="N550" s="372">
        <v>0.41499999999999998</v>
      </c>
      <c r="O550" s="649"/>
      <c r="P550" s="372">
        <v>0.39500000000000002</v>
      </c>
      <c r="Q550" s="374">
        <v>0.39</v>
      </c>
      <c r="R550" s="649"/>
      <c r="S550" s="416">
        <v>0.39</v>
      </c>
      <c r="T550" s="416">
        <v>0.39</v>
      </c>
      <c r="U550" s="420">
        <v>0.39</v>
      </c>
      <c r="V550" s="420">
        <v>0.36</v>
      </c>
      <c r="W550" s="420">
        <v>0.33</v>
      </c>
      <c r="X550" s="420">
        <v>0.3</v>
      </c>
      <c r="Y550" s="420">
        <v>0.28000000000000003</v>
      </c>
      <c r="Z550" s="420">
        <v>0.255</v>
      </c>
      <c r="AA550" s="420">
        <v>0.23499999999999999</v>
      </c>
      <c r="AB550" s="420">
        <v>0.215</v>
      </c>
      <c r="AC550" s="420">
        <v>0.19500000000000001</v>
      </c>
      <c r="AD550" s="420">
        <v>0.17499999999999999</v>
      </c>
      <c r="AE550" s="417">
        <f t="shared" si="304"/>
        <v>11.530000000000003</v>
      </c>
      <c r="AF550" s="710">
        <f t="shared" si="291"/>
        <v>5.0632911392404889</v>
      </c>
      <c r="AG550" s="710">
        <f t="shared" si="292"/>
        <v>5.3333333333333455</v>
      </c>
      <c r="AH550" s="710">
        <f t="shared" si="293"/>
        <v>5.6338028169014231</v>
      </c>
      <c r="AI550" s="710">
        <f t="shared" si="294"/>
        <v>5.9701492537313383</v>
      </c>
      <c r="AJ550" s="710">
        <f t="shared" si="295"/>
        <v>6.3492063492063489</v>
      </c>
      <c r="AK550" s="710">
        <f t="shared" si="296"/>
        <v>9.5652173913043583</v>
      </c>
      <c r="AL550" s="710">
        <f t="shared" si="297"/>
        <v>16.161616161616156</v>
      </c>
      <c r="AM550" s="710">
        <f t="shared" si="298"/>
        <v>4.2105263157894868</v>
      </c>
      <c r="AN550" s="710">
        <f t="shared" si="299"/>
        <v>4.39560439560438</v>
      </c>
      <c r="AO550" s="710">
        <f t="shared" si="301"/>
        <v>4.5977011494252817</v>
      </c>
      <c r="AP550" s="710">
        <f t="shared" si="300"/>
        <v>4.8192771084337505</v>
      </c>
      <c r="AQ550" s="710">
        <f t="shared" si="305"/>
        <v>5.0632911392404889</v>
      </c>
      <c r="AR550" s="710">
        <f t="shared" si="306"/>
        <v>1.2820512820512775</v>
      </c>
      <c r="AS550" s="710">
        <f t="shared" si="307"/>
        <v>0</v>
      </c>
      <c r="AT550" s="710">
        <f t="shared" si="309"/>
        <v>0</v>
      </c>
      <c r="AU550" s="710">
        <f t="shared" si="310"/>
        <v>0</v>
      </c>
      <c r="AV550" s="710">
        <f t="shared" si="311"/>
        <v>8.3333333333333481</v>
      </c>
      <c r="AW550" s="710">
        <f t="shared" si="312"/>
        <v>9.0909090909090828</v>
      </c>
      <c r="AX550" s="710">
        <f t="shared" si="313"/>
        <v>10.000000000000009</v>
      </c>
      <c r="AY550" s="710">
        <f t="shared" si="314"/>
        <v>7.1428571428571397</v>
      </c>
      <c r="AZ550" s="710">
        <f t="shared" si="315"/>
        <v>9.8039215686274606</v>
      </c>
      <c r="BA550" s="710">
        <f t="shared" si="316"/>
        <v>8.5106382978723527</v>
      </c>
      <c r="BB550" s="710">
        <f t="shared" si="317"/>
        <v>9.302325581395344</v>
      </c>
      <c r="BC550" s="710">
        <f t="shared" si="318"/>
        <v>10.256410256410241</v>
      </c>
      <c r="BD550" s="710">
        <f t="shared" si="302"/>
        <v>11.428571428571432</v>
      </c>
      <c r="BE550" s="710">
        <f t="shared" si="308"/>
        <v>6.4925613814341823</v>
      </c>
      <c r="BF550" s="175">
        <f t="shared" si="303"/>
        <v>3.8908284160742448</v>
      </c>
    </row>
    <row r="551" spans="1:58" x14ac:dyDescent="0.25">
      <c r="A551" s="95" t="s">
        <v>1570</v>
      </c>
      <c r="B551" s="8" t="s">
        <v>1571</v>
      </c>
      <c r="C551" s="372">
        <v>0.68</v>
      </c>
      <c r="D551" s="372">
        <v>0.64</v>
      </c>
      <c r="E551" s="372">
        <v>0.6</v>
      </c>
      <c r="F551" s="372">
        <v>0.56000000000000005</v>
      </c>
      <c r="G551" s="372">
        <v>0.52249999999999996</v>
      </c>
      <c r="H551" s="372">
        <v>0.49249999999999999</v>
      </c>
      <c r="I551" s="420">
        <v>0.46250000000000002</v>
      </c>
      <c r="J551" s="420">
        <v>0.4325</v>
      </c>
      <c r="K551" s="372">
        <v>0.40250000000000002</v>
      </c>
      <c r="L551" s="372">
        <v>0.3725</v>
      </c>
      <c r="M551" s="372">
        <v>0.34499999999999997</v>
      </c>
      <c r="N551" s="372">
        <v>0.32500000000000001</v>
      </c>
      <c r="O551" s="649"/>
      <c r="P551" s="374">
        <v>0.31</v>
      </c>
      <c r="Q551" s="372">
        <v>0.31</v>
      </c>
      <c r="R551" s="649"/>
      <c r="S551" s="420">
        <v>0.28999999999999998</v>
      </c>
      <c r="T551" s="420">
        <v>0.27</v>
      </c>
      <c r="U551" s="416">
        <v>0</v>
      </c>
      <c r="V551" s="416">
        <v>0</v>
      </c>
      <c r="W551" s="416">
        <v>0</v>
      </c>
      <c r="X551" s="416">
        <v>0</v>
      </c>
      <c r="Y551" s="416">
        <v>0</v>
      </c>
      <c r="Z551" s="416">
        <v>0</v>
      </c>
      <c r="AA551" s="416">
        <v>0</v>
      </c>
      <c r="AB551" s="416">
        <v>0</v>
      </c>
      <c r="AC551" s="416">
        <v>0</v>
      </c>
      <c r="AD551" s="416">
        <v>0</v>
      </c>
      <c r="AE551" s="417">
        <f t="shared" si="304"/>
        <v>7.0149999999999988</v>
      </c>
      <c r="AF551" s="710">
        <f t="shared" si="291"/>
        <v>6.25</v>
      </c>
      <c r="AG551" s="710">
        <f t="shared" si="292"/>
        <v>6.6666666666666652</v>
      </c>
      <c r="AH551" s="710">
        <f t="shared" si="293"/>
        <v>7.1428571428571397</v>
      </c>
      <c r="AI551" s="710">
        <f t="shared" si="294"/>
        <v>7.1770334928229929</v>
      </c>
      <c r="AJ551" s="710">
        <f t="shared" si="295"/>
        <v>6.0913705583756306</v>
      </c>
      <c r="AK551" s="710">
        <f t="shared" si="296"/>
        <v>6.4864864864864868</v>
      </c>
      <c r="AL551" s="710">
        <f t="shared" si="297"/>
        <v>6.9364161849710948</v>
      </c>
      <c r="AM551" s="710">
        <f t="shared" si="298"/>
        <v>7.4534161490683148</v>
      </c>
      <c r="AN551" s="710">
        <f t="shared" si="299"/>
        <v>8.0536912751677967</v>
      </c>
      <c r="AO551" s="710">
        <f t="shared" si="301"/>
        <v>7.9710144927536364</v>
      </c>
      <c r="AP551" s="710">
        <f t="shared" si="300"/>
        <v>6.153846153846132</v>
      </c>
      <c r="AQ551" s="710">
        <f t="shared" si="305"/>
        <v>4.8387096774193505</v>
      </c>
      <c r="AR551" s="710">
        <f t="shared" si="306"/>
        <v>0</v>
      </c>
      <c r="AS551" s="710">
        <f t="shared" si="307"/>
        <v>6.8965517241379448</v>
      </c>
      <c r="AT551" s="710">
        <f t="shared" si="309"/>
        <v>7.4074074074073959</v>
      </c>
      <c r="AU551" s="710" t="str">
        <f t="shared" si="310"/>
        <v>n/a</v>
      </c>
      <c r="AV551" s="710" t="str">
        <f t="shared" si="311"/>
        <v>n/a</v>
      </c>
      <c r="AW551" s="710" t="str">
        <f t="shared" si="312"/>
        <v>n/a</v>
      </c>
      <c r="AX551" s="710" t="str">
        <f t="shared" si="313"/>
        <v>n/a</v>
      </c>
      <c r="AY551" s="710" t="str">
        <f t="shared" si="314"/>
        <v>n/a</v>
      </c>
      <c r="AZ551" s="710" t="str">
        <f t="shared" si="315"/>
        <v>n/a</v>
      </c>
      <c r="BA551" s="710" t="str">
        <f t="shared" si="316"/>
        <v>n/a</v>
      </c>
      <c r="BB551" s="710" t="str">
        <f t="shared" si="317"/>
        <v>n/a</v>
      </c>
      <c r="BC551" s="710" t="str">
        <f t="shared" si="318"/>
        <v>n/a</v>
      </c>
      <c r="BD551" s="710" t="str">
        <f t="shared" si="302"/>
        <v>n/a</v>
      </c>
      <c r="BE551" s="710">
        <f t="shared" si="308"/>
        <v>6.3683644941320381</v>
      </c>
      <c r="BF551" s="175">
        <f t="shared" si="303"/>
        <v>1.9393815403022547</v>
      </c>
    </row>
    <row r="552" spans="1:58" x14ac:dyDescent="0.25">
      <c r="A552" s="8" t="s">
        <v>326</v>
      </c>
      <c r="B552" s="8" t="s">
        <v>327</v>
      </c>
      <c r="C552" s="372">
        <v>2.86</v>
      </c>
      <c r="D552" s="372">
        <v>2.42</v>
      </c>
      <c r="E552" s="372">
        <v>2.4</v>
      </c>
      <c r="F552" s="372">
        <v>2.2000000000000002</v>
      </c>
      <c r="G552" s="372">
        <v>1.7866666666666668</v>
      </c>
      <c r="H552" s="372">
        <v>1.5066666666666666</v>
      </c>
      <c r="I552" s="420">
        <v>1.1466666666666667</v>
      </c>
      <c r="J552" s="420">
        <v>1.1333333333333333</v>
      </c>
      <c r="K552" s="372">
        <v>1.1199999999999999</v>
      </c>
      <c r="L552" s="372">
        <v>0.89333333333333342</v>
      </c>
      <c r="M552" s="372">
        <v>0.73333333333333339</v>
      </c>
      <c r="N552" s="372">
        <v>0.66666666666666663</v>
      </c>
      <c r="O552" s="649"/>
      <c r="P552" s="372">
        <v>0.52</v>
      </c>
      <c r="Q552" s="372">
        <v>0.48666666666666664</v>
      </c>
      <c r="R552" s="649"/>
      <c r="S552" s="420">
        <v>0.48</v>
      </c>
      <c r="T552" s="420">
        <v>0.47333333333333333</v>
      </c>
      <c r="U552" s="420">
        <v>0.46666666666666662</v>
      </c>
      <c r="V552" s="420">
        <v>0.42</v>
      </c>
      <c r="W552" s="420">
        <v>0.33333333333333331</v>
      </c>
      <c r="X552" s="420">
        <v>0.27333333333333332</v>
      </c>
      <c r="Y552" s="420">
        <v>0.22666666666666668</v>
      </c>
      <c r="Z552" s="420">
        <v>0.20666666666666667</v>
      </c>
      <c r="AA552" s="420">
        <v>0.19833333333333333</v>
      </c>
      <c r="AB552" s="420">
        <v>0.19333333333333333</v>
      </c>
      <c r="AC552" s="420">
        <v>0.18000000000000002</v>
      </c>
      <c r="AD552" s="420">
        <v>0.16</v>
      </c>
      <c r="AE552" s="417">
        <f t="shared" si="304"/>
        <v>23.484999999999999</v>
      </c>
      <c r="AF552" s="710">
        <f t="shared" si="291"/>
        <v>18.181818181818187</v>
      </c>
      <c r="AG552" s="710">
        <f t="shared" si="292"/>
        <v>0.83333333333333037</v>
      </c>
      <c r="AH552" s="710">
        <f t="shared" si="293"/>
        <v>9.0909090909090828</v>
      </c>
      <c r="AI552" s="710">
        <f t="shared" si="294"/>
        <v>23.134328358208943</v>
      </c>
      <c r="AJ552" s="710">
        <f t="shared" si="295"/>
        <v>18.584070796460182</v>
      </c>
      <c r="AK552" s="710">
        <f t="shared" si="296"/>
        <v>31.395348837209291</v>
      </c>
      <c r="AL552" s="710">
        <f t="shared" si="297"/>
        <v>1.1764705882353121</v>
      </c>
      <c r="AM552" s="710">
        <f t="shared" si="298"/>
        <v>1.1904761904762085</v>
      </c>
      <c r="AN552" s="710">
        <f t="shared" si="299"/>
        <v>25.373134328358194</v>
      </c>
      <c r="AO552" s="710">
        <f t="shared" si="301"/>
        <v>21.818181818181827</v>
      </c>
      <c r="AP552" s="710">
        <f t="shared" si="300"/>
        <v>10.000000000000009</v>
      </c>
      <c r="AQ552" s="710">
        <f t="shared" si="305"/>
        <v>28.205128205128194</v>
      </c>
      <c r="AR552" s="710">
        <f t="shared" si="306"/>
        <v>6.8493150684931559</v>
      </c>
      <c r="AS552" s="710">
        <f t="shared" si="307"/>
        <v>1.388888888888884</v>
      </c>
      <c r="AT552" s="710">
        <f t="shared" si="309"/>
        <v>1.4084507042253502</v>
      </c>
      <c r="AU552" s="710">
        <f t="shared" si="310"/>
        <v>1.4285714285714457</v>
      </c>
      <c r="AV552" s="710">
        <f t="shared" si="311"/>
        <v>11.111111111111093</v>
      </c>
      <c r="AW552" s="710">
        <f t="shared" si="312"/>
        <v>26</v>
      </c>
      <c r="AX552" s="710">
        <f t="shared" si="313"/>
        <v>21.95121951219512</v>
      </c>
      <c r="AY552" s="710">
        <f t="shared" si="314"/>
        <v>20.588235294117641</v>
      </c>
      <c r="AZ552" s="710">
        <f t="shared" si="315"/>
        <v>9.6774193548387224</v>
      </c>
      <c r="BA552" s="710">
        <f t="shared" si="316"/>
        <v>4.2016806722689148</v>
      </c>
      <c r="BB552" s="710">
        <f t="shared" si="317"/>
        <v>2.5862068965517349</v>
      </c>
      <c r="BC552" s="710">
        <f t="shared" si="318"/>
        <v>7.4074074074073959</v>
      </c>
      <c r="BD552" s="710">
        <f t="shared" si="302"/>
        <v>12.5</v>
      </c>
      <c r="BE552" s="710">
        <f t="shared" si="308"/>
        <v>12.643268242679531</v>
      </c>
      <c r="BF552" s="175">
        <f t="shared" si="303"/>
        <v>9.9774198952852053</v>
      </c>
    </row>
    <row r="553" spans="1:58" x14ac:dyDescent="0.25">
      <c r="A553" s="88" t="s">
        <v>3326</v>
      </c>
      <c r="B553" s="8" t="s">
        <v>3327</v>
      </c>
      <c r="C553" s="372">
        <v>1.43</v>
      </c>
      <c r="D553" s="372">
        <v>1.25</v>
      </c>
      <c r="E553" s="372">
        <v>1.1399999999999999</v>
      </c>
      <c r="F553" s="372">
        <v>1.03</v>
      </c>
      <c r="G553" s="372">
        <v>0.94</v>
      </c>
      <c r="H553" s="372">
        <v>0.83</v>
      </c>
      <c r="I553" s="420">
        <v>0.74</v>
      </c>
      <c r="J553" s="420">
        <v>0.66</v>
      </c>
      <c r="K553" s="420">
        <v>0.61</v>
      </c>
      <c r="L553" s="420">
        <v>0.56999999999999995</v>
      </c>
      <c r="M553" s="420">
        <v>0.53</v>
      </c>
      <c r="N553" s="420">
        <v>0.52</v>
      </c>
      <c r="O553" s="420">
        <v>0.52</v>
      </c>
      <c r="P553" s="420">
        <v>0.52</v>
      </c>
      <c r="Q553" s="420">
        <v>0.52</v>
      </c>
      <c r="R553" s="420"/>
      <c r="S553" s="420">
        <v>0.52</v>
      </c>
      <c r="T553" s="420">
        <v>0.52</v>
      </c>
      <c r="U553" s="420">
        <v>0.49</v>
      </c>
      <c r="V553" s="420">
        <v>0.44</v>
      </c>
      <c r="W553" s="420">
        <v>0.39500000000000002</v>
      </c>
      <c r="X553" s="420">
        <v>0.35</v>
      </c>
      <c r="Y553" s="420">
        <v>0.31</v>
      </c>
      <c r="Z553" s="420">
        <v>0.3</v>
      </c>
      <c r="AA553" s="420">
        <v>0.3</v>
      </c>
      <c r="AB553" s="420">
        <v>0.3</v>
      </c>
      <c r="AC553" s="420">
        <v>0.29499999999999998</v>
      </c>
      <c r="AD553" s="420">
        <v>0.24175824175824201</v>
      </c>
      <c r="AE553" s="417">
        <f t="shared" si="304"/>
        <v>16.271758241758238</v>
      </c>
      <c r="AF553" s="710">
        <f t="shared" si="291"/>
        <v>14.399999999999991</v>
      </c>
      <c r="AG553" s="710">
        <f t="shared" si="292"/>
        <v>9.6491228070175517</v>
      </c>
      <c r="AH553" s="710">
        <f t="shared" si="293"/>
        <v>10.679611650485432</v>
      </c>
      <c r="AI553" s="710">
        <f t="shared" si="294"/>
        <v>9.5744680851064032</v>
      </c>
      <c r="AJ553" s="710">
        <f t="shared" si="295"/>
        <v>13.25301204819278</v>
      </c>
      <c r="AK553" s="710">
        <f t="shared" si="296"/>
        <v>12.162162162162149</v>
      </c>
      <c r="AL553" s="710">
        <f t="shared" si="297"/>
        <v>12.12121212121211</v>
      </c>
      <c r="AM553" s="710">
        <f t="shared" si="298"/>
        <v>8.196721311475418</v>
      </c>
      <c r="AN553" s="710">
        <f t="shared" si="299"/>
        <v>7.0175438596491224</v>
      </c>
      <c r="AO553" s="710">
        <f t="shared" si="301"/>
        <v>7.5471698113207308</v>
      </c>
      <c r="AP553" s="710">
        <f t="shared" si="300"/>
        <v>1.9230769230769162</v>
      </c>
      <c r="AQ553" s="710">
        <f t="shared" si="305"/>
        <v>0</v>
      </c>
      <c r="AR553" s="710">
        <f t="shared" si="306"/>
        <v>0</v>
      </c>
      <c r="AS553" s="710">
        <f t="shared" si="307"/>
        <v>0</v>
      </c>
      <c r="AT553" s="710">
        <f t="shared" si="309"/>
        <v>0</v>
      </c>
      <c r="AU553" s="710">
        <f t="shared" si="310"/>
        <v>6.1224489795918435</v>
      </c>
      <c r="AV553" s="710">
        <f t="shared" si="311"/>
        <v>11.363636363636353</v>
      </c>
      <c r="AW553" s="710">
        <f t="shared" si="312"/>
        <v>11.392405063291132</v>
      </c>
      <c r="AX553" s="710">
        <f t="shared" si="313"/>
        <v>12.857142857142879</v>
      </c>
      <c r="AY553" s="710">
        <f t="shared" si="314"/>
        <v>12.903225806451601</v>
      </c>
      <c r="AZ553" s="710">
        <f t="shared" si="315"/>
        <v>3.3333333333333437</v>
      </c>
      <c r="BA553" s="710">
        <f t="shared" si="316"/>
        <v>0</v>
      </c>
      <c r="BB553" s="710">
        <f t="shared" si="317"/>
        <v>0</v>
      </c>
      <c r="BC553" s="710">
        <f t="shared" si="318"/>
        <v>1.6949152542372836</v>
      </c>
      <c r="BD553" s="710">
        <f t="shared" si="302"/>
        <v>22.022727272727138</v>
      </c>
      <c r="BE553" s="710">
        <f t="shared" si="308"/>
        <v>7.5285574284044072</v>
      </c>
      <c r="BF553" s="175">
        <f t="shared" si="303"/>
        <v>5.9999040981610001</v>
      </c>
    </row>
    <row r="554" spans="1:58" x14ac:dyDescent="0.25">
      <c r="A554" s="577" t="s">
        <v>4611</v>
      </c>
      <c r="B554" s="8" t="s">
        <v>4606</v>
      </c>
      <c r="C554" s="372">
        <v>1.0680000000000001</v>
      </c>
      <c r="D554" s="372">
        <v>0.99199999999999999</v>
      </c>
      <c r="E554" s="372">
        <v>0.90084500000000001</v>
      </c>
      <c r="F554" s="372">
        <v>0.65823000000000009</v>
      </c>
      <c r="G554" s="372">
        <v>0.54571000000000003</v>
      </c>
      <c r="H554" s="372">
        <v>0.49609999999999999</v>
      </c>
      <c r="I554" s="420">
        <v>0.45100000000000001</v>
      </c>
      <c r="J554" s="420">
        <v>0.41000000000000003</v>
      </c>
      <c r="K554" s="372">
        <v>0.1</v>
      </c>
      <c r="L554" s="393">
        <v>0</v>
      </c>
      <c r="M554" s="393">
        <v>0</v>
      </c>
      <c r="N554" s="393">
        <v>0</v>
      </c>
      <c r="O554" s="381"/>
      <c r="P554" s="381">
        <v>0</v>
      </c>
      <c r="Q554" s="393">
        <v>0</v>
      </c>
      <c r="R554" s="381"/>
      <c r="S554" s="393">
        <v>0</v>
      </c>
      <c r="T554" s="381">
        <v>0</v>
      </c>
      <c r="U554" s="393">
        <v>0</v>
      </c>
      <c r="V554" s="393">
        <v>0</v>
      </c>
      <c r="W554" s="381">
        <v>0</v>
      </c>
      <c r="X554" s="381">
        <v>0</v>
      </c>
      <c r="Y554" s="381">
        <v>0</v>
      </c>
      <c r="Z554" s="381">
        <v>0</v>
      </c>
      <c r="AA554" s="381">
        <v>0</v>
      </c>
      <c r="AB554" s="381">
        <v>0</v>
      </c>
      <c r="AC554" s="381">
        <v>0</v>
      </c>
      <c r="AD554" s="381">
        <v>0</v>
      </c>
      <c r="AE554" s="417">
        <f t="shared" si="304"/>
        <v>5.6218849999999998</v>
      </c>
      <c r="AF554" s="710">
        <f t="shared" si="291"/>
        <v>7.6612903225806495</v>
      </c>
      <c r="AG554" s="710">
        <f t="shared" si="292"/>
        <v>10.118832873579798</v>
      </c>
      <c r="AH554" s="710">
        <f t="shared" si="293"/>
        <v>36.858696808106558</v>
      </c>
      <c r="AI554" s="710">
        <f t="shared" si="294"/>
        <v>20.619010096937942</v>
      </c>
      <c r="AJ554" s="710">
        <f t="shared" si="295"/>
        <v>10.000000000000009</v>
      </c>
      <c r="AK554" s="710">
        <f t="shared" si="296"/>
        <v>9.9999999999999858</v>
      </c>
      <c r="AL554" s="710">
        <f t="shared" si="297"/>
        <v>9.9999999999999858</v>
      </c>
      <c r="AM554" s="710">
        <f t="shared" si="298"/>
        <v>309.99999999999994</v>
      </c>
      <c r="AN554" s="710" t="str">
        <f t="shared" si="299"/>
        <v>n/a</v>
      </c>
      <c r="AO554" s="710" t="str">
        <f t="shared" si="301"/>
        <v>n/a</v>
      </c>
      <c r="AP554" s="710" t="str">
        <f t="shared" si="300"/>
        <v>n/a</v>
      </c>
      <c r="AQ554" s="710" t="str">
        <f t="shared" si="305"/>
        <v>n/a</v>
      </c>
      <c r="AR554" s="710" t="str">
        <f t="shared" si="306"/>
        <v>n/a</v>
      </c>
      <c r="AS554" s="710" t="str">
        <f t="shared" si="307"/>
        <v>n/a</v>
      </c>
      <c r="AT554" s="710" t="str">
        <f t="shared" si="309"/>
        <v>n/a</v>
      </c>
      <c r="AU554" s="710" t="str">
        <f t="shared" si="310"/>
        <v>n/a</v>
      </c>
      <c r="AV554" s="710" t="str">
        <f t="shared" si="311"/>
        <v>n/a</v>
      </c>
      <c r="AW554" s="710" t="str">
        <f t="shared" si="312"/>
        <v>n/a</v>
      </c>
      <c r="AX554" s="710" t="str">
        <f t="shared" si="313"/>
        <v>n/a</v>
      </c>
      <c r="AY554" s="710" t="str">
        <f t="shared" si="314"/>
        <v>n/a</v>
      </c>
      <c r="AZ554" s="710" t="str">
        <f t="shared" si="315"/>
        <v>n/a</v>
      </c>
      <c r="BA554" s="710" t="str">
        <f t="shared" si="316"/>
        <v>n/a</v>
      </c>
      <c r="BB554" s="710" t="str">
        <f t="shared" si="317"/>
        <v>n/a</v>
      </c>
      <c r="BC554" s="710" t="str">
        <f t="shared" si="318"/>
        <v>n/a</v>
      </c>
      <c r="BD554" s="710" t="str">
        <f t="shared" si="302"/>
        <v>n/a</v>
      </c>
      <c r="BE554" s="710">
        <f t="shared" si="308"/>
        <v>51.907228762650611</v>
      </c>
      <c r="BF554" s="175">
        <f t="shared" si="303"/>
        <v>104.73770645443973</v>
      </c>
    </row>
    <row r="555" spans="1:58" x14ac:dyDescent="0.25">
      <c r="A555" s="8" t="s">
        <v>608</v>
      </c>
      <c r="B555" s="8" t="s">
        <v>609</v>
      </c>
      <c r="C555" s="372">
        <v>4.28</v>
      </c>
      <c r="D555" s="372">
        <v>4.16</v>
      </c>
      <c r="E555" s="372">
        <v>4.0199999999999996</v>
      </c>
      <c r="F555" s="372">
        <v>3.78</v>
      </c>
      <c r="G555" s="372">
        <v>3.56</v>
      </c>
      <c r="H555" s="372">
        <v>3.46</v>
      </c>
      <c r="I555" s="420">
        <v>3.26</v>
      </c>
      <c r="J555" s="420">
        <v>3.06</v>
      </c>
      <c r="K555" s="372">
        <v>2.84</v>
      </c>
      <c r="L555" s="372">
        <v>2.62</v>
      </c>
      <c r="M555" s="372">
        <v>2.44</v>
      </c>
      <c r="N555" s="372">
        <v>2.2000000000000002</v>
      </c>
      <c r="O555" s="649"/>
      <c r="P555" s="372">
        <v>2</v>
      </c>
      <c r="Q555" s="372">
        <v>1.84</v>
      </c>
      <c r="R555" s="649"/>
      <c r="S555" s="420">
        <v>1.55</v>
      </c>
      <c r="T555" s="420">
        <v>1.37</v>
      </c>
      <c r="U555" s="420">
        <v>1.26</v>
      </c>
      <c r="V555" s="420">
        <v>1.18</v>
      </c>
      <c r="W555" s="420">
        <v>1.1100000000000001</v>
      </c>
      <c r="X555" s="420">
        <v>1.06</v>
      </c>
      <c r="Y555" s="420">
        <v>0.98</v>
      </c>
      <c r="Z555" s="420">
        <v>0.89</v>
      </c>
      <c r="AA555" s="420">
        <v>0.72</v>
      </c>
      <c r="AB555" s="416">
        <v>0.64</v>
      </c>
      <c r="AC555" s="420">
        <v>0.63</v>
      </c>
      <c r="AD555" s="420">
        <v>0.59</v>
      </c>
      <c r="AE555" s="417">
        <f t="shared" si="304"/>
        <v>55.5</v>
      </c>
      <c r="AF555" s="710">
        <f t="shared" si="291"/>
        <v>2.8846153846153966</v>
      </c>
      <c r="AG555" s="710">
        <f t="shared" si="292"/>
        <v>3.4825870646766344</v>
      </c>
      <c r="AH555" s="710">
        <f t="shared" si="293"/>
        <v>6.3492063492063489</v>
      </c>
      <c r="AI555" s="710">
        <f t="shared" si="294"/>
        <v>6.1797752808988804</v>
      </c>
      <c r="AJ555" s="710">
        <f t="shared" si="295"/>
        <v>2.8901734104046284</v>
      </c>
      <c r="AK555" s="710">
        <f t="shared" si="296"/>
        <v>6.1349693251533832</v>
      </c>
      <c r="AL555" s="710">
        <f t="shared" si="297"/>
        <v>6.5359477124182996</v>
      </c>
      <c r="AM555" s="710">
        <f t="shared" si="298"/>
        <v>7.7464788732394485</v>
      </c>
      <c r="AN555" s="710">
        <f t="shared" si="299"/>
        <v>8.3969465648854769</v>
      </c>
      <c r="AO555" s="710">
        <f t="shared" si="301"/>
        <v>7.3770491803278659</v>
      </c>
      <c r="AP555" s="710">
        <f t="shared" si="300"/>
        <v>10.909090909090891</v>
      </c>
      <c r="AQ555" s="710">
        <f t="shared" si="305"/>
        <v>10.000000000000009</v>
      </c>
      <c r="AR555" s="710">
        <f t="shared" si="306"/>
        <v>8.6956521739130377</v>
      </c>
      <c r="AS555" s="710">
        <f t="shared" si="307"/>
        <v>18.709677419354833</v>
      </c>
      <c r="AT555" s="710">
        <f t="shared" si="309"/>
        <v>13.138686131386844</v>
      </c>
      <c r="AU555" s="710">
        <f t="shared" si="310"/>
        <v>8.7301587301587436</v>
      </c>
      <c r="AV555" s="710">
        <f t="shared" si="311"/>
        <v>6.7796610169491567</v>
      </c>
      <c r="AW555" s="710">
        <f t="shared" si="312"/>
        <v>6.3063063063062863</v>
      </c>
      <c r="AX555" s="710">
        <f t="shared" si="313"/>
        <v>4.7169811320754818</v>
      </c>
      <c r="AY555" s="710">
        <f t="shared" si="314"/>
        <v>8.163265306122458</v>
      </c>
      <c r="AZ555" s="710">
        <f t="shared" si="315"/>
        <v>10.1123595505618</v>
      </c>
      <c r="BA555" s="710">
        <f t="shared" si="316"/>
        <v>23.611111111111114</v>
      </c>
      <c r="BB555" s="710">
        <f t="shared" si="317"/>
        <v>12.5</v>
      </c>
      <c r="BC555" s="710">
        <f t="shared" si="318"/>
        <v>1.5873015873015817</v>
      </c>
      <c r="BD555" s="710">
        <f t="shared" si="302"/>
        <v>6.7796610169491567</v>
      </c>
      <c r="BE555" s="710">
        <f t="shared" si="308"/>
        <v>8.3487064614843103</v>
      </c>
      <c r="BF555" s="175">
        <f t="shared" si="303"/>
        <v>4.8420522084034721</v>
      </c>
    </row>
    <row r="556" spans="1:58" x14ac:dyDescent="0.25">
      <c r="A556" s="577" t="s">
        <v>4994</v>
      </c>
      <c r="B556" s="8" t="s">
        <v>762</v>
      </c>
      <c r="C556" s="372">
        <v>1.085</v>
      </c>
      <c r="D556" s="372">
        <v>0.97</v>
      </c>
      <c r="E556" s="372">
        <v>0.8025000000000001</v>
      </c>
      <c r="F556" s="372">
        <v>0.71499999999999997</v>
      </c>
      <c r="G556" s="393">
        <v>0.71249999999999991</v>
      </c>
      <c r="H556" s="372">
        <v>1.415</v>
      </c>
      <c r="I556" s="420">
        <v>1.3924999999999998</v>
      </c>
      <c r="J556" s="420">
        <v>1.3525</v>
      </c>
      <c r="K556" s="372">
        <v>1.26</v>
      </c>
      <c r="L556" s="372">
        <v>1.095</v>
      </c>
      <c r="M556" s="372">
        <v>0.94499999999999995</v>
      </c>
      <c r="N556" s="372">
        <v>0.88500000000000001</v>
      </c>
      <c r="P556" s="372">
        <v>0.83000000000000007</v>
      </c>
      <c r="Q556" s="372">
        <v>0.79375000000000007</v>
      </c>
      <c r="S556" s="372">
        <v>0.77250000000000008</v>
      </c>
      <c r="T556" s="372">
        <v>0.76374999999999993</v>
      </c>
      <c r="U556" s="420">
        <v>0.75</v>
      </c>
      <c r="V556" s="420">
        <v>0.71000000000000008</v>
      </c>
      <c r="W556" s="420">
        <v>0.67125000000000001</v>
      </c>
      <c r="X556" s="420">
        <v>0.64</v>
      </c>
      <c r="Y556" s="420">
        <v>0.62250000000000005</v>
      </c>
      <c r="Z556" s="420">
        <v>0.614375</v>
      </c>
      <c r="AA556" s="420">
        <v>0.61187500000000006</v>
      </c>
      <c r="AB556" s="420">
        <v>0.609375</v>
      </c>
      <c r="AC556" s="420">
        <v>0.60687500000000005</v>
      </c>
      <c r="AD556" s="420">
        <v>0.60375000000000001</v>
      </c>
      <c r="AE556" s="417">
        <f t="shared" si="304"/>
        <v>22.23</v>
      </c>
      <c r="AF556" s="710">
        <f t="shared" si="291"/>
        <v>11.855670103092786</v>
      </c>
      <c r="AG556" s="710">
        <f t="shared" si="292"/>
        <v>20.872274143302171</v>
      </c>
      <c r="AH556" s="710">
        <f t="shared" si="293"/>
        <v>12.237762237762251</v>
      </c>
      <c r="AI556" s="710">
        <f t="shared" si="294"/>
        <v>0.35087719298245723</v>
      </c>
      <c r="AJ556" s="710">
        <f t="shared" si="295"/>
        <v>-49.646643109540648</v>
      </c>
      <c r="AK556" s="710">
        <f t="shared" si="296"/>
        <v>1.6157989228007263</v>
      </c>
      <c r="AL556" s="710">
        <f t="shared" si="297"/>
        <v>2.9574861367837268</v>
      </c>
      <c r="AM556" s="710">
        <f t="shared" si="298"/>
        <v>7.3412698412698374</v>
      </c>
      <c r="AN556" s="710">
        <f t="shared" si="299"/>
        <v>15.068493150684926</v>
      </c>
      <c r="AO556" s="710">
        <f t="shared" si="301"/>
        <v>15.873015873015884</v>
      </c>
      <c r="AP556" s="710">
        <f t="shared" si="300"/>
        <v>6.7796610169491567</v>
      </c>
      <c r="AQ556" s="710">
        <f t="shared" si="305"/>
        <v>6.6265060240963791</v>
      </c>
      <c r="AR556" s="710">
        <f t="shared" si="306"/>
        <v>4.5669291338582774</v>
      </c>
      <c r="AS556" s="710">
        <f t="shared" si="307"/>
        <v>2.7508090614886793</v>
      </c>
      <c r="AT556" s="710">
        <f t="shared" si="309"/>
        <v>1.1456628477905184</v>
      </c>
      <c r="AU556" s="710">
        <f t="shared" si="310"/>
        <v>1.8333333333333313</v>
      </c>
      <c r="AV556" s="710">
        <f t="shared" si="311"/>
        <v>5.6338028169014009</v>
      </c>
      <c r="AW556" s="710">
        <f t="shared" si="312"/>
        <v>5.7728119180633142</v>
      </c>
      <c r="AX556" s="710">
        <f t="shared" si="313"/>
        <v>4.8828125</v>
      </c>
      <c r="AY556" s="710">
        <f t="shared" si="314"/>
        <v>2.8112449799196693</v>
      </c>
      <c r="AZ556" s="710">
        <f t="shared" si="315"/>
        <v>1.322482197355046</v>
      </c>
      <c r="BA556" s="710">
        <f t="shared" si="316"/>
        <v>0.40858018386107364</v>
      </c>
      <c r="BB556" s="710">
        <f t="shared" si="317"/>
        <v>0.41025641025642656</v>
      </c>
      <c r="BC556" s="710">
        <f t="shared" si="318"/>
        <v>0.41194644696189719</v>
      </c>
      <c r="BD556" s="710">
        <f t="shared" si="302"/>
        <v>0.51759834368529933</v>
      </c>
      <c r="BE556" s="710">
        <f t="shared" si="308"/>
        <v>3.3760176682669827</v>
      </c>
      <c r="BF556" s="175">
        <f t="shared" si="303"/>
        <v>12.370182661464964</v>
      </c>
    </row>
    <row r="557" spans="1:58" x14ac:dyDescent="0.25">
      <c r="A557" s="95" t="s">
        <v>744</v>
      </c>
      <c r="B557" s="8" t="s">
        <v>745</v>
      </c>
      <c r="C557" s="372">
        <v>0.76</v>
      </c>
      <c r="D557" s="372">
        <v>0.72</v>
      </c>
      <c r="E557" s="372">
        <v>0.64</v>
      </c>
      <c r="F557" s="372">
        <v>0.56000000000000005</v>
      </c>
      <c r="G557" s="372">
        <v>0.48</v>
      </c>
      <c r="H557" s="372">
        <v>0.44</v>
      </c>
      <c r="I557" s="420">
        <v>0.4</v>
      </c>
      <c r="J557" s="420">
        <v>0.36</v>
      </c>
      <c r="K557" s="372">
        <v>0.34</v>
      </c>
      <c r="L557" s="372">
        <v>0.32</v>
      </c>
      <c r="M557" s="372">
        <v>0.3</v>
      </c>
      <c r="N557" s="372">
        <v>0.28000000000000003</v>
      </c>
      <c r="O557" s="649"/>
      <c r="P557" s="372">
        <v>0.24</v>
      </c>
      <c r="Q557" s="372">
        <v>0.22</v>
      </c>
      <c r="R557" s="649"/>
      <c r="S557" s="420">
        <v>0.21</v>
      </c>
      <c r="T557" s="420">
        <v>0.19</v>
      </c>
      <c r="U557" s="420">
        <v>0.17</v>
      </c>
      <c r="V557" s="420">
        <v>0.16</v>
      </c>
      <c r="W557" s="420">
        <v>0.12</v>
      </c>
      <c r="X557" s="420">
        <v>0.1</v>
      </c>
      <c r="Y557" s="420">
        <v>5.6250000000000001E-2</v>
      </c>
      <c r="Z557" s="416">
        <v>0</v>
      </c>
      <c r="AA557" s="416">
        <v>0</v>
      </c>
      <c r="AB557" s="416">
        <v>0</v>
      </c>
      <c r="AC557" s="416">
        <v>0</v>
      </c>
      <c r="AD557" s="416">
        <v>0</v>
      </c>
      <c r="AE557" s="417">
        <f t="shared" si="304"/>
        <v>7.066250000000001</v>
      </c>
      <c r="AF557" s="710">
        <f t="shared" si="291"/>
        <v>5.555555555555558</v>
      </c>
      <c r="AG557" s="710">
        <f t="shared" si="292"/>
        <v>12.5</v>
      </c>
      <c r="AH557" s="710">
        <f t="shared" si="293"/>
        <v>14.285714285714279</v>
      </c>
      <c r="AI557" s="710">
        <f t="shared" si="294"/>
        <v>16.666666666666675</v>
      </c>
      <c r="AJ557" s="710">
        <f t="shared" si="295"/>
        <v>9.0909090909090828</v>
      </c>
      <c r="AK557" s="710">
        <f t="shared" si="296"/>
        <v>9.9999999999999858</v>
      </c>
      <c r="AL557" s="710">
        <f t="shared" si="297"/>
        <v>11.111111111111116</v>
      </c>
      <c r="AM557" s="710">
        <f t="shared" si="298"/>
        <v>5.8823529411764497</v>
      </c>
      <c r="AN557" s="710">
        <f t="shared" si="299"/>
        <v>6.25</v>
      </c>
      <c r="AO557" s="710">
        <f t="shared" si="301"/>
        <v>6.6666666666666652</v>
      </c>
      <c r="AP557" s="710">
        <f t="shared" si="300"/>
        <v>7.1428571428571397</v>
      </c>
      <c r="AQ557" s="710">
        <f t="shared" si="305"/>
        <v>16.666666666666675</v>
      </c>
      <c r="AR557" s="710">
        <f t="shared" si="306"/>
        <v>9.0909090909090828</v>
      </c>
      <c r="AS557" s="710">
        <f t="shared" si="307"/>
        <v>4.7619047619047672</v>
      </c>
      <c r="AT557" s="710">
        <f t="shared" si="309"/>
        <v>10.526315789473673</v>
      </c>
      <c r="AU557" s="710">
        <f t="shared" si="310"/>
        <v>11.764705882352944</v>
      </c>
      <c r="AV557" s="710">
        <f t="shared" si="311"/>
        <v>6.25</v>
      </c>
      <c r="AW557" s="710">
        <f t="shared" si="312"/>
        <v>33.33333333333335</v>
      </c>
      <c r="AX557" s="710">
        <f t="shared" si="313"/>
        <v>19.999999999999996</v>
      </c>
      <c r="AY557" s="710">
        <f t="shared" si="314"/>
        <v>77.777777777777786</v>
      </c>
      <c r="AZ557" s="710" t="str">
        <f t="shared" si="315"/>
        <v>n/a</v>
      </c>
      <c r="BA557" s="710" t="str">
        <f t="shared" si="316"/>
        <v>n/a</v>
      </c>
      <c r="BB557" s="710" t="str">
        <f t="shared" si="317"/>
        <v>n/a</v>
      </c>
      <c r="BC557" s="710" t="str">
        <f t="shared" si="318"/>
        <v>n/a</v>
      </c>
      <c r="BD557" s="710" t="str">
        <f t="shared" si="302"/>
        <v>n/a</v>
      </c>
      <c r="BE557" s="710">
        <f t="shared" si="308"/>
        <v>14.76617233815376</v>
      </c>
      <c r="BF557" s="175">
        <f t="shared" si="303"/>
        <v>16.246900340991939</v>
      </c>
    </row>
    <row r="558" spans="1:58" x14ac:dyDescent="0.25">
      <c r="A558" s="95" t="s">
        <v>1553</v>
      </c>
      <c r="B558" s="8" t="s">
        <v>1554</v>
      </c>
      <c r="C558" s="372">
        <v>0.88</v>
      </c>
      <c r="D558" s="372">
        <v>0.84</v>
      </c>
      <c r="E558" s="372">
        <v>0.82</v>
      </c>
      <c r="F558" s="372">
        <v>0.72</v>
      </c>
      <c r="G558" s="372">
        <v>0.6</v>
      </c>
      <c r="H558" s="372">
        <v>0.56000000000000005</v>
      </c>
      <c r="I558" s="420">
        <v>0.48</v>
      </c>
      <c r="J558" s="420">
        <v>0.42000000000000004</v>
      </c>
      <c r="K558" s="372">
        <v>0.38</v>
      </c>
      <c r="L558" s="372">
        <v>0.35</v>
      </c>
      <c r="M558" s="372">
        <v>0.33</v>
      </c>
      <c r="N558" s="372">
        <v>0.31</v>
      </c>
      <c r="O558" s="649"/>
      <c r="P558" s="372">
        <v>0.27</v>
      </c>
      <c r="Q558" s="374">
        <v>0.24</v>
      </c>
      <c r="R558" s="649"/>
      <c r="S558" s="416">
        <v>0.24</v>
      </c>
      <c r="T558" s="420">
        <v>0.24</v>
      </c>
      <c r="U558" s="420">
        <v>0.22</v>
      </c>
      <c r="V558" s="420">
        <v>0.19</v>
      </c>
      <c r="W558" s="416">
        <v>0.18</v>
      </c>
      <c r="X558" s="416">
        <v>0.18</v>
      </c>
      <c r="Y558" s="420">
        <v>0.18</v>
      </c>
      <c r="Z558" s="420">
        <v>0.16</v>
      </c>
      <c r="AA558" s="420">
        <v>0.14333000000000001</v>
      </c>
      <c r="AB558" s="416">
        <v>0.125</v>
      </c>
      <c r="AC558" s="416">
        <v>0.125</v>
      </c>
      <c r="AD558" s="416">
        <v>0.125</v>
      </c>
      <c r="AE558" s="417">
        <f t="shared" si="304"/>
        <v>9.3083299999999998</v>
      </c>
      <c r="AF558" s="710">
        <f t="shared" si="291"/>
        <v>4.7619047619047672</v>
      </c>
      <c r="AG558" s="710">
        <f t="shared" si="292"/>
        <v>2.4390243902439046</v>
      </c>
      <c r="AH558" s="710">
        <f t="shared" si="293"/>
        <v>13.888888888888884</v>
      </c>
      <c r="AI558" s="710">
        <f t="shared" si="294"/>
        <v>19.999999999999996</v>
      </c>
      <c r="AJ558" s="710">
        <f t="shared" si="295"/>
        <v>7.1428571428571397</v>
      </c>
      <c r="AK558" s="710">
        <f t="shared" si="296"/>
        <v>16.666666666666675</v>
      </c>
      <c r="AL558" s="710">
        <f t="shared" si="297"/>
        <v>14.285714285714279</v>
      </c>
      <c r="AM558" s="710">
        <f t="shared" si="298"/>
        <v>10.526315789473696</v>
      </c>
      <c r="AN558" s="710">
        <f t="shared" si="299"/>
        <v>8.5714285714285854</v>
      </c>
      <c r="AO558" s="710">
        <f t="shared" si="301"/>
        <v>6.0606060606060552</v>
      </c>
      <c r="AP558" s="710">
        <f t="shared" si="300"/>
        <v>6.4516129032258229</v>
      </c>
      <c r="AQ558" s="710">
        <f t="shared" si="305"/>
        <v>14.814814814814813</v>
      </c>
      <c r="AR558" s="710">
        <f t="shared" si="306"/>
        <v>12.500000000000021</v>
      </c>
      <c r="AS558" s="710">
        <f t="shared" si="307"/>
        <v>0</v>
      </c>
      <c r="AT558" s="710">
        <f t="shared" si="309"/>
        <v>0</v>
      </c>
      <c r="AU558" s="710">
        <f t="shared" si="310"/>
        <v>9.0909090909090828</v>
      </c>
      <c r="AV558" s="710">
        <f t="shared" si="311"/>
        <v>15.789473684210531</v>
      </c>
      <c r="AW558" s="710">
        <f t="shared" si="312"/>
        <v>5.555555555555558</v>
      </c>
      <c r="AX558" s="710">
        <f t="shared" si="313"/>
        <v>0</v>
      </c>
      <c r="AY558" s="710">
        <f t="shared" si="314"/>
        <v>0</v>
      </c>
      <c r="AZ558" s="710">
        <f t="shared" si="315"/>
        <v>12.5</v>
      </c>
      <c r="BA558" s="710">
        <f t="shared" si="316"/>
        <v>11.630503034954298</v>
      </c>
      <c r="BB558" s="710">
        <f t="shared" si="317"/>
        <v>14.66400000000001</v>
      </c>
      <c r="BC558" s="710">
        <f t="shared" si="318"/>
        <v>0</v>
      </c>
      <c r="BD558" s="710">
        <f t="shared" si="302"/>
        <v>0</v>
      </c>
      <c r="BE558" s="710">
        <f t="shared" si="308"/>
        <v>8.2936110256581657</v>
      </c>
      <c r="BF558" s="175">
        <f t="shared" si="303"/>
        <v>6.2667427092157046</v>
      </c>
    </row>
    <row r="559" spans="1:58" x14ac:dyDescent="0.25">
      <c r="A559" s="8" t="s">
        <v>1544</v>
      </c>
      <c r="B559" s="8" t="s">
        <v>1545</v>
      </c>
      <c r="C559" s="372">
        <v>7.72</v>
      </c>
      <c r="D559" s="372">
        <v>6.72</v>
      </c>
      <c r="E559" s="372">
        <v>5.88</v>
      </c>
      <c r="F559" s="372">
        <v>5.1100000000000003</v>
      </c>
      <c r="G559" s="372">
        <v>4.47</v>
      </c>
      <c r="H559" s="372">
        <v>3.93</v>
      </c>
      <c r="I559" s="420">
        <v>3.41</v>
      </c>
      <c r="J559" s="420">
        <v>2.9499999999999997</v>
      </c>
      <c r="K559" s="372">
        <v>2.54</v>
      </c>
      <c r="L559" s="372">
        <v>2.2000000000000002</v>
      </c>
      <c r="M559" s="372">
        <v>1.85</v>
      </c>
      <c r="N559" s="372">
        <v>1.58</v>
      </c>
      <c r="O559" s="649"/>
      <c r="P559" s="372">
        <v>1.4</v>
      </c>
      <c r="Q559" s="372">
        <v>1.3</v>
      </c>
      <c r="R559" s="649"/>
      <c r="S559" s="420">
        <v>1.22</v>
      </c>
      <c r="T559" s="416">
        <v>1.2</v>
      </c>
      <c r="U559" s="416">
        <v>1.2</v>
      </c>
      <c r="V559" s="420">
        <v>1.1100000000000001</v>
      </c>
      <c r="W559" s="420">
        <v>1.08</v>
      </c>
      <c r="X559" s="416">
        <v>1</v>
      </c>
      <c r="Y559" s="416">
        <v>1</v>
      </c>
      <c r="Z559" s="420">
        <v>1</v>
      </c>
      <c r="AA559" s="420">
        <v>0.97</v>
      </c>
      <c r="AB559" s="420">
        <v>0.96</v>
      </c>
      <c r="AC559" s="420">
        <v>0.94</v>
      </c>
      <c r="AD559" s="420">
        <v>0.9</v>
      </c>
      <c r="AE559" s="417">
        <f t="shared" si="304"/>
        <v>63.639999999999993</v>
      </c>
      <c r="AF559" s="710">
        <f t="shared" ref="AF559:AF622" si="319">IF(ISERROR((C559/D559-1)*100),"n/a",(C559/D559-1)*100)</f>
        <v>14.880952380952372</v>
      </c>
      <c r="AG559" s="710">
        <f t="shared" ref="AG559:AG622" si="320">IF(ISERROR((D559/E559-1)*100),"n/a",(D559/E559-1)*100)</f>
        <v>14.285714285714279</v>
      </c>
      <c r="AH559" s="710">
        <f t="shared" ref="AH559:AH622" si="321">IF(ISERROR((E559/F559-1)*100),"n/a",(E559/F559-1)*100)</f>
        <v>15.068493150684926</v>
      </c>
      <c r="AI559" s="710">
        <f t="shared" ref="AI559:AI622" si="322">IF(ISERROR((F559/G559-1)*100),"n/a",(F559/G559-1)*100)</f>
        <v>14.31767337807608</v>
      </c>
      <c r="AJ559" s="710">
        <f t="shared" ref="AJ559:AJ622" si="323">IF(ISERROR((G559/H559-1)*100),"n/a",(G559/H559-1)*100)</f>
        <v>13.740458015267155</v>
      </c>
      <c r="AK559" s="710">
        <f t="shared" ref="AK559:AK622" si="324">IF(ISERROR((H559/I559-1)*100),"n/a",(H559/I559-1)*100)</f>
        <v>15.249266862170096</v>
      </c>
      <c r="AL559" s="710">
        <f t="shared" ref="AL559:AL622" si="325">IF(ISERROR((I559/J559-1)*100),"n/a",(I559/J559-1)*100)</f>
        <v>15.593220338983071</v>
      </c>
      <c r="AM559" s="710">
        <f t="shared" ref="AM559:AM622" si="326">IF(ISERROR((J559/K559-1)*100),"n/a",(J559/K559-1)*100)</f>
        <v>16.14173228346456</v>
      </c>
      <c r="AN559" s="710">
        <f t="shared" ref="AN559:AN622" si="327">IF(ISERROR((K559/L559-1)*100),"n/a",(K559/L559-1)*100)</f>
        <v>15.454545454545453</v>
      </c>
      <c r="AO559" s="710">
        <f t="shared" si="301"/>
        <v>18.918918918918926</v>
      </c>
      <c r="AP559" s="710">
        <f t="shared" ref="AP559:AP622" si="328">IF(ISERROR((M559/N559-1)*100),"n/a",(M559/N559-1)*100)</f>
        <v>17.088607594936711</v>
      </c>
      <c r="AQ559" s="710">
        <f t="shared" si="305"/>
        <v>12.857142857142879</v>
      </c>
      <c r="AR559" s="710">
        <f t="shared" si="306"/>
        <v>7.6923076923076872</v>
      </c>
      <c r="AS559" s="710">
        <f t="shared" si="307"/>
        <v>6.5573770491803351</v>
      </c>
      <c r="AT559" s="710">
        <f t="shared" si="309"/>
        <v>1.6666666666666607</v>
      </c>
      <c r="AU559" s="710">
        <f t="shared" si="310"/>
        <v>0</v>
      </c>
      <c r="AV559" s="710">
        <f t="shared" si="311"/>
        <v>8.108108108108091</v>
      </c>
      <c r="AW559" s="710">
        <f t="shared" si="312"/>
        <v>2.7777777777777901</v>
      </c>
      <c r="AX559" s="710">
        <f t="shared" si="313"/>
        <v>8.0000000000000071</v>
      </c>
      <c r="AY559" s="710">
        <f t="shared" si="314"/>
        <v>0</v>
      </c>
      <c r="AZ559" s="710">
        <f t="shared" si="315"/>
        <v>0</v>
      </c>
      <c r="BA559" s="710">
        <f t="shared" si="316"/>
        <v>3.0927835051546504</v>
      </c>
      <c r="BB559" s="710">
        <f t="shared" si="317"/>
        <v>1.0416666666666741</v>
      </c>
      <c r="BC559" s="710">
        <f t="shared" si="318"/>
        <v>2.1276595744680771</v>
      </c>
      <c r="BD559" s="710">
        <f t="shared" si="302"/>
        <v>4.4444444444444287</v>
      </c>
      <c r="BE559" s="710">
        <f t="shared" si="308"/>
        <v>9.1642206802252364</v>
      </c>
      <c r="BF559" s="175">
        <f t="shared" si="303"/>
        <v>6.5015447558907171</v>
      </c>
    </row>
    <row r="560" spans="1:58" x14ac:dyDescent="0.25">
      <c r="A560" s="577" t="s">
        <v>4638</v>
      </c>
      <c r="B560" s="8" t="s">
        <v>4633</v>
      </c>
      <c r="C560" s="372">
        <v>0.375</v>
      </c>
      <c r="D560" s="372">
        <v>0.35</v>
      </c>
      <c r="E560" s="372">
        <v>0.31</v>
      </c>
      <c r="F560" s="372">
        <v>0.27500000000000002</v>
      </c>
      <c r="G560" s="372">
        <v>0.255</v>
      </c>
      <c r="H560" s="372">
        <v>0.24</v>
      </c>
      <c r="I560" s="420">
        <v>0.22999999999999998</v>
      </c>
      <c r="J560" s="420">
        <v>0.1</v>
      </c>
      <c r="K560" s="393">
        <v>0</v>
      </c>
      <c r="L560" s="393">
        <v>0</v>
      </c>
      <c r="M560" s="393">
        <v>0</v>
      </c>
      <c r="N560" s="393">
        <v>0</v>
      </c>
      <c r="O560" s="381"/>
      <c r="P560" s="393">
        <v>0</v>
      </c>
      <c r="Q560" s="393">
        <v>0</v>
      </c>
      <c r="R560" s="381"/>
      <c r="S560" s="393">
        <v>0</v>
      </c>
      <c r="T560" s="393">
        <v>0</v>
      </c>
      <c r="U560" s="381">
        <v>0</v>
      </c>
      <c r="V560" s="381">
        <v>0</v>
      </c>
      <c r="W560" s="381">
        <v>0</v>
      </c>
      <c r="X560" s="381">
        <v>0</v>
      </c>
      <c r="Y560" s="381">
        <v>0</v>
      </c>
      <c r="Z560" s="381">
        <v>0</v>
      </c>
      <c r="AA560" s="381">
        <v>0</v>
      </c>
      <c r="AB560" s="381">
        <v>0</v>
      </c>
      <c r="AC560" s="381">
        <v>0</v>
      </c>
      <c r="AD560" s="381">
        <v>0</v>
      </c>
      <c r="AE560" s="417">
        <f t="shared" si="304"/>
        <v>2.1350000000000002</v>
      </c>
      <c r="AF560" s="710">
        <f t="shared" si="319"/>
        <v>7.1428571428571397</v>
      </c>
      <c r="AG560" s="710">
        <f t="shared" si="320"/>
        <v>12.903225806451601</v>
      </c>
      <c r="AH560" s="710">
        <f t="shared" si="321"/>
        <v>12.72727272727272</v>
      </c>
      <c r="AI560" s="710">
        <f t="shared" si="322"/>
        <v>7.8431372549019773</v>
      </c>
      <c r="AJ560" s="710">
        <f t="shared" si="323"/>
        <v>6.25</v>
      </c>
      <c r="AK560" s="710">
        <f t="shared" si="324"/>
        <v>4.3478260869565188</v>
      </c>
      <c r="AL560" s="710">
        <f t="shared" si="325"/>
        <v>129.99999999999997</v>
      </c>
      <c r="AM560" s="710" t="str">
        <f t="shared" si="326"/>
        <v>n/a</v>
      </c>
      <c r="AN560" s="710" t="str">
        <f t="shared" si="327"/>
        <v>n/a</v>
      </c>
      <c r="AO560" s="710" t="str">
        <f t="shared" ref="AO560:AO623" si="329">IF(ISERROR((L560/M560-1)*100),"n/a",(L560/M560-1)*100)</f>
        <v>n/a</v>
      </c>
      <c r="AP560" s="710" t="str">
        <f t="shared" si="328"/>
        <v>n/a</v>
      </c>
      <c r="AQ560" s="710" t="str">
        <f t="shared" si="305"/>
        <v>n/a</v>
      </c>
      <c r="AR560" s="710" t="str">
        <f t="shared" si="306"/>
        <v>n/a</v>
      </c>
      <c r="AS560" s="710" t="str">
        <f t="shared" si="307"/>
        <v>n/a</v>
      </c>
      <c r="AT560" s="710" t="str">
        <f t="shared" si="309"/>
        <v>n/a</v>
      </c>
      <c r="AU560" s="710" t="str">
        <f t="shared" si="310"/>
        <v>n/a</v>
      </c>
      <c r="AV560" s="710" t="str">
        <f t="shared" si="311"/>
        <v>n/a</v>
      </c>
      <c r="AW560" s="710" t="str">
        <f t="shared" si="312"/>
        <v>n/a</v>
      </c>
      <c r="AX560" s="710" t="str">
        <f t="shared" si="313"/>
        <v>n/a</v>
      </c>
      <c r="AY560" s="710" t="str">
        <f t="shared" si="314"/>
        <v>n/a</v>
      </c>
      <c r="AZ560" s="710" t="str">
        <f t="shared" si="315"/>
        <v>n/a</v>
      </c>
      <c r="BA560" s="710" t="str">
        <f t="shared" si="316"/>
        <v>n/a</v>
      </c>
      <c r="BB560" s="710" t="str">
        <f t="shared" si="317"/>
        <v>n/a</v>
      </c>
      <c r="BC560" s="710" t="str">
        <f t="shared" si="318"/>
        <v>n/a</v>
      </c>
      <c r="BD560" s="710" t="str">
        <f t="shared" si="302"/>
        <v>n/a</v>
      </c>
      <c r="BE560" s="710">
        <f t="shared" si="308"/>
        <v>25.887759859777134</v>
      </c>
      <c r="BF560" s="175">
        <f t="shared" si="303"/>
        <v>46.021272681281403</v>
      </c>
    </row>
    <row r="561" spans="1:58" x14ac:dyDescent="0.25">
      <c r="A561" s="95" t="s">
        <v>2716</v>
      </c>
      <c r="B561" s="8" t="s">
        <v>2717</v>
      </c>
      <c r="C561" s="372">
        <v>1.52</v>
      </c>
      <c r="D561" s="372">
        <v>1.48</v>
      </c>
      <c r="E561" s="372">
        <v>1.35</v>
      </c>
      <c r="F561" s="372">
        <v>1.32</v>
      </c>
      <c r="G561" s="372">
        <v>1.29</v>
      </c>
      <c r="H561" s="372">
        <v>1.1499999999999999</v>
      </c>
      <c r="I561" s="420">
        <v>0.9</v>
      </c>
      <c r="J561" s="420">
        <v>0.56999999999999995</v>
      </c>
      <c r="K561" s="372">
        <v>0.48</v>
      </c>
      <c r="L561" s="372">
        <v>0.4</v>
      </c>
      <c r="M561" s="372">
        <v>0.16</v>
      </c>
      <c r="N561" s="393">
        <v>0.04</v>
      </c>
      <c r="O561" s="649"/>
      <c r="P561" s="374">
        <v>0.04</v>
      </c>
      <c r="Q561" s="374">
        <v>0.04</v>
      </c>
      <c r="R561" s="649"/>
      <c r="S561" s="416">
        <v>0.04</v>
      </c>
      <c r="T561" s="416">
        <v>0.09</v>
      </c>
      <c r="U561" s="416">
        <v>1.3828</v>
      </c>
      <c r="V561" s="420">
        <v>2.4948000000000001</v>
      </c>
      <c r="W561" s="420">
        <v>2.36382</v>
      </c>
      <c r="X561" s="420">
        <v>2.2237600000000004</v>
      </c>
      <c r="Y561" s="420">
        <v>2.1067200000000001</v>
      </c>
      <c r="Z561" s="420">
        <v>1.98044</v>
      </c>
      <c r="AA561" s="420">
        <v>1.76176</v>
      </c>
      <c r="AB561" s="420">
        <v>1.52152</v>
      </c>
      <c r="AC561" s="420">
        <v>1.2936000000000001</v>
      </c>
      <c r="AD561" s="420">
        <v>1.0533600000000001</v>
      </c>
      <c r="AE561" s="417">
        <f t="shared" si="304"/>
        <v>29.052579999999995</v>
      </c>
      <c r="AF561" s="710">
        <f t="shared" si="319"/>
        <v>2.7027027027026973</v>
      </c>
      <c r="AG561" s="710">
        <f t="shared" si="320"/>
        <v>9.6296296296296102</v>
      </c>
      <c r="AH561" s="710">
        <f t="shared" si="321"/>
        <v>2.2727272727272707</v>
      </c>
      <c r="AI561" s="710">
        <f t="shared" si="322"/>
        <v>2.3255813953488413</v>
      </c>
      <c r="AJ561" s="710">
        <f t="shared" si="323"/>
        <v>12.173913043478279</v>
      </c>
      <c r="AK561" s="710">
        <f t="shared" si="324"/>
        <v>27.777777777777768</v>
      </c>
      <c r="AL561" s="710">
        <f t="shared" si="325"/>
        <v>57.894736842105289</v>
      </c>
      <c r="AM561" s="710">
        <f t="shared" si="326"/>
        <v>18.75</v>
      </c>
      <c r="AN561" s="710">
        <f t="shared" si="327"/>
        <v>19.999999999999996</v>
      </c>
      <c r="AO561" s="710">
        <f t="shared" si="329"/>
        <v>150</v>
      </c>
      <c r="AP561" s="710">
        <f t="shared" si="328"/>
        <v>300</v>
      </c>
      <c r="AQ561" s="710">
        <f t="shared" si="305"/>
        <v>0</v>
      </c>
      <c r="AR561" s="710">
        <f t="shared" si="306"/>
        <v>0</v>
      </c>
      <c r="AS561" s="710">
        <f t="shared" si="307"/>
        <v>0</v>
      </c>
      <c r="AT561" s="710">
        <f t="shared" si="309"/>
        <v>-55.555555555555557</v>
      </c>
      <c r="AU561" s="710">
        <f t="shared" si="310"/>
        <v>-93.4914665895285</v>
      </c>
      <c r="AV561" s="710">
        <f t="shared" si="311"/>
        <v>-44.572711239377902</v>
      </c>
      <c r="AW561" s="710">
        <f t="shared" si="312"/>
        <v>5.5410310429728105</v>
      </c>
      <c r="AX561" s="710">
        <f t="shared" si="313"/>
        <v>6.2983415476490112</v>
      </c>
      <c r="AY561" s="710">
        <f t="shared" si="314"/>
        <v>5.555555555555558</v>
      </c>
      <c r="AZ561" s="710">
        <f t="shared" si="315"/>
        <v>6.3763608087091805</v>
      </c>
      <c r="BA561" s="710">
        <f t="shared" si="316"/>
        <v>12.412587412587417</v>
      </c>
      <c r="BB561" s="710">
        <f t="shared" si="317"/>
        <v>15.789473684210531</v>
      </c>
      <c r="BC561" s="710">
        <f t="shared" si="318"/>
        <v>17.619047619047599</v>
      </c>
      <c r="BD561" s="710">
        <f t="shared" si="302"/>
        <v>22.807017543859654</v>
      </c>
      <c r="BE561" s="710">
        <f t="shared" si="308"/>
        <v>20.092270019755983</v>
      </c>
      <c r="BF561" s="175">
        <f t="shared" si="303"/>
        <v>71.510769276173278</v>
      </c>
    </row>
    <row r="562" spans="1:58" x14ac:dyDescent="0.25">
      <c r="A562" s="577" t="s">
        <v>4959</v>
      </c>
      <c r="B562" s="8" t="s">
        <v>3334</v>
      </c>
      <c r="C562" s="372">
        <v>1.6</v>
      </c>
      <c r="D562" s="372">
        <v>1.4</v>
      </c>
      <c r="E562" s="372">
        <v>1.2</v>
      </c>
      <c r="F562" s="372">
        <v>0.8</v>
      </c>
      <c r="G562" s="393">
        <v>0.20038674642059179</v>
      </c>
      <c r="H562" s="372">
        <v>0.75145029907721916</v>
      </c>
      <c r="I562" s="420">
        <v>0.70135361247207118</v>
      </c>
      <c r="J562" s="420">
        <v>0.52601520935405321</v>
      </c>
      <c r="K562" s="372">
        <v>0.42582183614375746</v>
      </c>
      <c r="L562" s="372">
        <v>0.28805594797960066</v>
      </c>
      <c r="M562" s="372">
        <v>6.2620858256434916E-2</v>
      </c>
      <c r="N562" s="393">
        <v>0</v>
      </c>
      <c r="O562" s="751"/>
      <c r="P562" s="393">
        <v>0</v>
      </c>
      <c r="Q562" s="393">
        <v>0</v>
      </c>
      <c r="R562" s="751"/>
      <c r="S562" s="393">
        <v>0</v>
      </c>
      <c r="T562" s="393">
        <v>0</v>
      </c>
      <c r="U562" s="381">
        <v>0</v>
      </c>
      <c r="V562" s="381">
        <v>0</v>
      </c>
      <c r="W562" s="381">
        <v>0</v>
      </c>
      <c r="X562" s="381">
        <v>0</v>
      </c>
      <c r="Y562" s="381">
        <v>0</v>
      </c>
      <c r="Z562" s="381">
        <v>0</v>
      </c>
      <c r="AA562" s="381">
        <v>0</v>
      </c>
      <c r="AB562" s="381">
        <v>0</v>
      </c>
      <c r="AC562" s="381">
        <v>0</v>
      </c>
      <c r="AD562" s="381">
        <v>0</v>
      </c>
      <c r="AE562" s="417">
        <f t="shared" si="304"/>
        <v>7.9557045097037289</v>
      </c>
      <c r="AF562" s="710">
        <f t="shared" si="319"/>
        <v>14.285714285714302</v>
      </c>
      <c r="AG562" s="710">
        <f t="shared" si="320"/>
        <v>16.666666666666675</v>
      </c>
      <c r="AH562" s="710">
        <f t="shared" si="321"/>
        <v>49.999999999999979</v>
      </c>
      <c r="AI562" s="710">
        <f t="shared" si="322"/>
        <v>299.22799999999989</v>
      </c>
      <c r="AJ562" s="710">
        <f t="shared" si="323"/>
        <v>-73.333333333333343</v>
      </c>
      <c r="AK562" s="710">
        <f t="shared" si="324"/>
        <v>7.1428571428571397</v>
      </c>
      <c r="AL562" s="710">
        <f t="shared" si="325"/>
        <v>33.333333333333371</v>
      </c>
      <c r="AM562" s="710">
        <f t="shared" si="326"/>
        <v>23.529411764705866</v>
      </c>
      <c r="AN562" s="710">
        <f t="shared" si="327"/>
        <v>47.826086956521728</v>
      </c>
      <c r="AO562" s="710">
        <f t="shared" si="329"/>
        <v>360.00000000000006</v>
      </c>
      <c r="AP562" s="710" t="str">
        <f t="shared" si="328"/>
        <v>n/a</v>
      </c>
      <c r="AQ562" s="710" t="str">
        <f t="shared" si="305"/>
        <v>n/a</v>
      </c>
      <c r="AR562" s="710" t="str">
        <f t="shared" si="306"/>
        <v>n/a</v>
      </c>
      <c r="AS562" s="710" t="str">
        <f t="shared" si="307"/>
        <v>n/a</v>
      </c>
      <c r="AT562" s="710" t="str">
        <f t="shared" si="309"/>
        <v>n/a</v>
      </c>
      <c r="AU562" s="710" t="str">
        <f t="shared" si="310"/>
        <v>n/a</v>
      </c>
      <c r="AV562" s="710" t="str">
        <f t="shared" si="311"/>
        <v>n/a</v>
      </c>
      <c r="AW562" s="710" t="str">
        <f t="shared" si="312"/>
        <v>n/a</v>
      </c>
      <c r="AX562" s="710" t="str">
        <f t="shared" si="313"/>
        <v>n/a</v>
      </c>
      <c r="AY562" s="710" t="str">
        <f t="shared" si="314"/>
        <v>n/a</v>
      </c>
      <c r="AZ562" s="710" t="str">
        <f t="shared" si="315"/>
        <v>n/a</v>
      </c>
      <c r="BA562" s="710" t="str">
        <f t="shared" si="316"/>
        <v>n/a</v>
      </c>
      <c r="BB562" s="710" t="str">
        <f t="shared" si="317"/>
        <v>n/a</v>
      </c>
      <c r="BC562" s="710" t="str">
        <f t="shared" si="318"/>
        <v>n/a</v>
      </c>
      <c r="BD562" s="710" t="str">
        <f t="shared" si="302"/>
        <v>n/a</v>
      </c>
      <c r="BE562" s="710">
        <f t="shared" si="308"/>
        <v>77.867873681646572</v>
      </c>
      <c r="BF562" s="175">
        <f t="shared" si="303"/>
        <v>137.78649949430223</v>
      </c>
    </row>
    <row r="563" spans="1:58" x14ac:dyDescent="0.25">
      <c r="A563" s="8" t="s">
        <v>747</v>
      </c>
      <c r="B563" s="8" t="s">
        <v>748</v>
      </c>
      <c r="C563" s="372">
        <v>2.86</v>
      </c>
      <c r="D563" s="372">
        <v>2.78</v>
      </c>
      <c r="E563" s="372">
        <v>2.7</v>
      </c>
      <c r="F563" s="372">
        <v>2.62</v>
      </c>
      <c r="G563" s="372">
        <v>2.54</v>
      </c>
      <c r="H563" s="372">
        <v>2.46</v>
      </c>
      <c r="I563" s="420">
        <v>2.38</v>
      </c>
      <c r="J563" s="420">
        <v>2.2999999999999998</v>
      </c>
      <c r="K563" s="372">
        <v>2.2225000000000001</v>
      </c>
      <c r="L563" s="372">
        <v>2.1524999999999999</v>
      </c>
      <c r="M563" s="372">
        <v>2.0825</v>
      </c>
      <c r="N563" s="372">
        <v>2.0125000000000002</v>
      </c>
      <c r="O563" s="649"/>
      <c r="P563" s="372">
        <v>1.9424999999999999</v>
      </c>
      <c r="Q563" s="372">
        <v>1.8725000000000001</v>
      </c>
      <c r="R563" s="649"/>
      <c r="S563" s="420">
        <v>1.8025</v>
      </c>
      <c r="T563" s="420">
        <v>1.7324999999999999</v>
      </c>
      <c r="U563" s="420">
        <v>1.6625000000000001</v>
      </c>
      <c r="V563" s="420">
        <v>1.595</v>
      </c>
      <c r="W563" s="420">
        <v>1.5349999999999999</v>
      </c>
      <c r="X563" s="420">
        <v>1.4750000000000001</v>
      </c>
      <c r="Y563" s="420">
        <v>1.415</v>
      </c>
      <c r="Z563" s="420">
        <v>1.385</v>
      </c>
      <c r="AA563" s="420">
        <v>1.355</v>
      </c>
      <c r="AB563" s="420">
        <v>1.2096515000000001</v>
      </c>
      <c r="AC563" s="416">
        <v>0.81860600000000006</v>
      </c>
      <c r="AD563" s="416">
        <v>0.81860600000000006</v>
      </c>
      <c r="AE563" s="417">
        <f t="shared" si="304"/>
        <v>49.729363499999998</v>
      </c>
      <c r="AF563" s="710">
        <f t="shared" si="319"/>
        <v>2.877697841726623</v>
      </c>
      <c r="AG563" s="710">
        <f t="shared" si="320"/>
        <v>2.962962962962945</v>
      </c>
      <c r="AH563" s="710">
        <f t="shared" si="321"/>
        <v>3.0534351145038219</v>
      </c>
      <c r="AI563" s="710">
        <f t="shared" si="322"/>
        <v>3.1496062992125928</v>
      </c>
      <c r="AJ563" s="710">
        <f t="shared" si="323"/>
        <v>3.2520325203251987</v>
      </c>
      <c r="AK563" s="710">
        <f t="shared" si="324"/>
        <v>3.3613445378151363</v>
      </c>
      <c r="AL563" s="710">
        <f t="shared" si="325"/>
        <v>3.4782608695652195</v>
      </c>
      <c r="AM563" s="710">
        <f t="shared" si="326"/>
        <v>3.4870641169853611</v>
      </c>
      <c r="AN563" s="710">
        <f t="shared" si="327"/>
        <v>3.2520325203252209</v>
      </c>
      <c r="AO563" s="710">
        <f t="shared" si="329"/>
        <v>3.3613445378151141</v>
      </c>
      <c r="AP563" s="710">
        <f t="shared" si="328"/>
        <v>3.4782608695652195</v>
      </c>
      <c r="AQ563" s="710">
        <f t="shared" si="305"/>
        <v>3.6036036036036112</v>
      </c>
      <c r="AR563" s="710">
        <f t="shared" si="306"/>
        <v>3.7383177570093462</v>
      </c>
      <c r="AS563" s="710">
        <f t="shared" si="307"/>
        <v>3.8834951456310662</v>
      </c>
      <c r="AT563" s="710">
        <f t="shared" si="309"/>
        <v>4.0404040404040442</v>
      </c>
      <c r="AU563" s="710">
        <f t="shared" si="310"/>
        <v>4.2105263157894646</v>
      </c>
      <c r="AV563" s="710">
        <f t="shared" si="311"/>
        <v>4.2319749216300995</v>
      </c>
      <c r="AW563" s="710">
        <f t="shared" si="312"/>
        <v>3.9087947882736174</v>
      </c>
      <c r="AX563" s="710">
        <f t="shared" si="313"/>
        <v>4.0677966101694718</v>
      </c>
      <c r="AY563" s="710">
        <f t="shared" si="314"/>
        <v>4.2402826855123754</v>
      </c>
      <c r="AZ563" s="710">
        <f t="shared" si="315"/>
        <v>2.1660649819494671</v>
      </c>
      <c r="BA563" s="710">
        <f t="shared" si="316"/>
        <v>2.2140221402213944</v>
      </c>
      <c r="BB563" s="710">
        <f t="shared" si="317"/>
        <v>12.01573345711553</v>
      </c>
      <c r="BC563" s="710">
        <f t="shared" si="318"/>
        <v>47.769684072679652</v>
      </c>
      <c r="BD563" s="710">
        <f t="shared" si="302"/>
        <v>0</v>
      </c>
      <c r="BE563" s="710">
        <f t="shared" si="308"/>
        <v>5.4321897084316628</v>
      </c>
      <c r="BF563" s="175">
        <f t="shared" si="303"/>
        <v>9.0333111234224965</v>
      </c>
    </row>
    <row r="564" spans="1:58" x14ac:dyDescent="0.25">
      <c r="A564" s="95" t="s">
        <v>1551</v>
      </c>
      <c r="B564" s="8" t="s">
        <v>1552</v>
      </c>
      <c r="C564" s="372">
        <v>0.59</v>
      </c>
      <c r="D564" s="372">
        <v>0.55000000000000004</v>
      </c>
      <c r="E564" s="372">
        <v>0.51</v>
      </c>
      <c r="F564" s="372">
        <v>0.47499999999999998</v>
      </c>
      <c r="G564" s="372">
        <v>0.46</v>
      </c>
      <c r="H564" s="372">
        <v>0.45</v>
      </c>
      <c r="I564" s="420">
        <v>0.43</v>
      </c>
      <c r="J564" s="420">
        <v>0.41</v>
      </c>
      <c r="K564" s="372">
        <v>0.35</v>
      </c>
      <c r="L564" s="372">
        <v>0.31</v>
      </c>
      <c r="M564" s="372">
        <v>0.28000000000000003</v>
      </c>
      <c r="N564" s="372">
        <v>0.245</v>
      </c>
      <c r="O564" s="649"/>
      <c r="P564" s="372">
        <v>0.16</v>
      </c>
      <c r="Q564" s="374">
        <v>0.1</v>
      </c>
      <c r="R564" s="649"/>
      <c r="S564" s="416">
        <v>0.1</v>
      </c>
      <c r="T564" s="416">
        <v>0.17499999999999999</v>
      </c>
      <c r="U564" s="416">
        <v>0.4</v>
      </c>
      <c r="V564" s="420">
        <v>0.4</v>
      </c>
      <c r="W564" s="420">
        <v>0.37571500000000002</v>
      </c>
      <c r="X564" s="420">
        <v>0.33333000000000002</v>
      </c>
      <c r="Y564" s="420">
        <v>0.31428</v>
      </c>
      <c r="Z564" s="416">
        <v>0.30475999999999998</v>
      </c>
      <c r="AA564" s="420">
        <v>0.30475999999999998</v>
      </c>
      <c r="AB564" s="420">
        <v>0.28571999999999997</v>
      </c>
      <c r="AC564" s="416">
        <v>0</v>
      </c>
      <c r="AD564" s="416">
        <v>0</v>
      </c>
      <c r="AE564" s="417">
        <f t="shared" si="304"/>
        <v>8.3135650000000005</v>
      </c>
      <c r="AF564" s="710">
        <f t="shared" si="319"/>
        <v>7.2727272727272529</v>
      </c>
      <c r="AG564" s="710">
        <f t="shared" si="320"/>
        <v>7.8431372549019773</v>
      </c>
      <c r="AH564" s="710">
        <f t="shared" si="321"/>
        <v>7.3684210526315796</v>
      </c>
      <c r="AI564" s="710">
        <f t="shared" si="322"/>
        <v>3.2608695652173836</v>
      </c>
      <c r="AJ564" s="710">
        <f t="shared" si="323"/>
        <v>2.2222222222222143</v>
      </c>
      <c r="AK564" s="710">
        <f t="shared" si="324"/>
        <v>4.6511627906976827</v>
      </c>
      <c r="AL564" s="710">
        <f t="shared" si="325"/>
        <v>4.8780487804878092</v>
      </c>
      <c r="AM564" s="710">
        <f t="shared" si="326"/>
        <v>17.142857142857149</v>
      </c>
      <c r="AN564" s="710">
        <f t="shared" si="327"/>
        <v>12.903225806451601</v>
      </c>
      <c r="AO564" s="710">
        <f t="shared" si="329"/>
        <v>10.714285714285698</v>
      </c>
      <c r="AP564" s="710">
        <f t="shared" si="328"/>
        <v>14.285714285714302</v>
      </c>
      <c r="AQ564" s="710">
        <f t="shared" si="305"/>
        <v>53.125</v>
      </c>
      <c r="AR564" s="710">
        <f t="shared" si="306"/>
        <v>59.999999999999986</v>
      </c>
      <c r="AS564" s="710">
        <f t="shared" si="307"/>
        <v>0</v>
      </c>
      <c r="AT564" s="710">
        <f t="shared" si="309"/>
        <v>-42.857142857142847</v>
      </c>
      <c r="AU564" s="710">
        <f t="shared" si="310"/>
        <v>-56.25</v>
      </c>
      <c r="AV564" s="710">
        <f t="shared" si="311"/>
        <v>0</v>
      </c>
      <c r="AW564" s="710">
        <f t="shared" si="312"/>
        <v>6.4636759245704889</v>
      </c>
      <c r="AX564" s="710">
        <f t="shared" si="313"/>
        <v>12.715627156271569</v>
      </c>
      <c r="AY564" s="710">
        <f t="shared" si="314"/>
        <v>6.0614738449789929</v>
      </c>
      <c r="AZ564" s="710">
        <f t="shared" si="315"/>
        <v>3.1237695235595275</v>
      </c>
      <c r="BA564" s="710">
        <f t="shared" si="316"/>
        <v>0</v>
      </c>
      <c r="BB564" s="710">
        <f t="shared" si="317"/>
        <v>6.6638667226655457</v>
      </c>
      <c r="BC564" s="710" t="str">
        <f t="shared" si="318"/>
        <v>n/a</v>
      </c>
      <c r="BD564" s="710" t="str">
        <f t="shared" ref="BD564:BD627" si="330">IF(ISERROR((AC564/AD564-1)*100),"n/a",(AC564/AD564-1)*100)</f>
        <v>n/a</v>
      </c>
      <c r="BE564" s="710">
        <f t="shared" si="308"/>
        <v>6.1560409653520853</v>
      </c>
      <c r="BF564" s="175">
        <f t="shared" si="303"/>
        <v>23.213199458260885</v>
      </c>
    </row>
    <row r="565" spans="1:58" x14ac:dyDescent="0.25">
      <c r="A565" s="8" t="s">
        <v>329</v>
      </c>
      <c r="B565" s="8" t="s">
        <v>330</v>
      </c>
      <c r="C565" s="372">
        <v>2.0699999999999998</v>
      </c>
      <c r="D565" s="372">
        <v>2.02</v>
      </c>
      <c r="E565" s="372">
        <v>1.92</v>
      </c>
      <c r="F565" s="372">
        <v>1.8</v>
      </c>
      <c r="G565" s="372">
        <v>1.72</v>
      </c>
      <c r="H565" s="372">
        <v>1.7</v>
      </c>
      <c r="I565" s="420">
        <v>1.62</v>
      </c>
      <c r="J565" s="420">
        <v>1.54</v>
      </c>
      <c r="K565" s="372">
        <v>1.46</v>
      </c>
      <c r="L565" s="372">
        <v>1.37</v>
      </c>
      <c r="M565" s="372">
        <v>1.27</v>
      </c>
      <c r="N565" s="372">
        <v>1.23</v>
      </c>
      <c r="O565" s="649"/>
      <c r="P565" s="372">
        <v>1.19</v>
      </c>
      <c r="Q565" s="372">
        <v>1.1499999999999999</v>
      </c>
      <c r="R565" s="649"/>
      <c r="S565" s="420">
        <v>1.1100000000000001</v>
      </c>
      <c r="T565" s="416">
        <v>1.08</v>
      </c>
      <c r="U565" s="420">
        <v>1.07</v>
      </c>
      <c r="V565" s="420">
        <v>1.02</v>
      </c>
      <c r="W565" s="420">
        <v>0.96</v>
      </c>
      <c r="X565" s="420">
        <v>0.92</v>
      </c>
      <c r="Y565" s="420">
        <v>0.88</v>
      </c>
      <c r="Z565" s="416">
        <v>0.84</v>
      </c>
      <c r="AA565" s="420">
        <v>0.83</v>
      </c>
      <c r="AB565" s="416">
        <v>0.8</v>
      </c>
      <c r="AC565" s="420">
        <v>0.79</v>
      </c>
      <c r="AD565" s="420">
        <v>0.75</v>
      </c>
      <c r="AE565" s="417">
        <f t="shared" si="304"/>
        <v>33.11</v>
      </c>
      <c r="AF565" s="710">
        <f t="shared" si="319"/>
        <v>2.4752475247524774</v>
      </c>
      <c r="AG565" s="710">
        <f t="shared" si="320"/>
        <v>5.2083333333333481</v>
      </c>
      <c r="AH565" s="710">
        <f t="shared" si="321"/>
        <v>6.6666666666666652</v>
      </c>
      <c r="AI565" s="710">
        <f t="shared" si="322"/>
        <v>4.6511627906976827</v>
      </c>
      <c r="AJ565" s="710">
        <f t="shared" si="323"/>
        <v>1.1764705882352899</v>
      </c>
      <c r="AK565" s="710">
        <f t="shared" si="324"/>
        <v>4.9382716049382713</v>
      </c>
      <c r="AL565" s="710">
        <f t="shared" si="325"/>
        <v>5.1948051948051965</v>
      </c>
      <c r="AM565" s="710">
        <f t="shared" si="326"/>
        <v>5.4794520547945202</v>
      </c>
      <c r="AN565" s="710">
        <f t="shared" si="327"/>
        <v>6.5693430656934115</v>
      </c>
      <c r="AO565" s="710">
        <f t="shared" si="329"/>
        <v>7.8740157480315043</v>
      </c>
      <c r="AP565" s="710">
        <f t="shared" si="328"/>
        <v>3.2520325203251987</v>
      </c>
      <c r="AQ565" s="710">
        <f t="shared" si="305"/>
        <v>3.3613445378151363</v>
      </c>
      <c r="AR565" s="710">
        <f t="shared" si="306"/>
        <v>3.4782608695652195</v>
      </c>
      <c r="AS565" s="710">
        <f t="shared" si="307"/>
        <v>3.603603603603589</v>
      </c>
      <c r="AT565" s="710">
        <f t="shared" si="309"/>
        <v>2.7777777777777901</v>
      </c>
      <c r="AU565" s="710">
        <f t="shared" si="310"/>
        <v>0.93457943925234765</v>
      </c>
      <c r="AV565" s="710">
        <f t="shared" si="311"/>
        <v>4.9019607843137303</v>
      </c>
      <c r="AW565" s="710">
        <f t="shared" si="312"/>
        <v>6.25</v>
      </c>
      <c r="AX565" s="710">
        <f t="shared" si="313"/>
        <v>4.3478260869565188</v>
      </c>
      <c r="AY565" s="710">
        <f t="shared" si="314"/>
        <v>4.5454545454545414</v>
      </c>
      <c r="AZ565" s="710">
        <f t="shared" si="315"/>
        <v>4.7619047619047672</v>
      </c>
      <c r="BA565" s="710">
        <f t="shared" si="316"/>
        <v>1.2048192771084265</v>
      </c>
      <c r="BB565" s="710">
        <f t="shared" si="317"/>
        <v>3.7499999999999867</v>
      </c>
      <c r="BC565" s="710">
        <f t="shared" si="318"/>
        <v>1.2658227848101333</v>
      </c>
      <c r="BD565" s="710">
        <f t="shared" si="330"/>
        <v>5.3333333333333455</v>
      </c>
      <c r="BE565" s="710">
        <f t="shared" si="308"/>
        <v>4.1600995557667639</v>
      </c>
      <c r="BF565" s="175">
        <f t="shared" si="303"/>
        <v>1.8376749435025515</v>
      </c>
    </row>
    <row r="566" spans="1:58" x14ac:dyDescent="0.25">
      <c r="A566" s="95" t="s">
        <v>4746</v>
      </c>
      <c r="B566" s="8" t="s">
        <v>4742</v>
      </c>
      <c r="C566" s="372">
        <v>0.56000000000000005</v>
      </c>
      <c r="D566" s="372">
        <v>0.52</v>
      </c>
      <c r="E566" s="372">
        <v>0.45999999999999996</v>
      </c>
      <c r="F566" s="372">
        <v>0.3</v>
      </c>
      <c r="G566" s="372">
        <v>0.14000000000000001</v>
      </c>
      <c r="H566" s="372">
        <v>0.06</v>
      </c>
      <c r="I566" s="381">
        <v>0</v>
      </c>
      <c r="J566" s="381">
        <v>0</v>
      </c>
      <c r="K566" s="393">
        <v>0</v>
      </c>
      <c r="L566" s="393">
        <v>0</v>
      </c>
      <c r="M566" s="393">
        <v>0</v>
      </c>
      <c r="N566" s="393">
        <v>0</v>
      </c>
      <c r="O566" s="751"/>
      <c r="P566" s="393">
        <v>0</v>
      </c>
      <c r="Q566" s="393">
        <v>0</v>
      </c>
      <c r="R566" s="751"/>
      <c r="S566" s="393">
        <v>0</v>
      </c>
      <c r="T566" s="393">
        <v>0</v>
      </c>
      <c r="U566" s="381">
        <v>0</v>
      </c>
      <c r="V566" s="381">
        <v>0</v>
      </c>
      <c r="W566" s="381">
        <v>0</v>
      </c>
      <c r="X566" s="381">
        <v>0</v>
      </c>
      <c r="Y566" s="381">
        <v>0</v>
      </c>
      <c r="Z566" s="381">
        <v>0</v>
      </c>
      <c r="AA566" s="381">
        <v>0</v>
      </c>
      <c r="AB566" s="381">
        <v>0</v>
      </c>
      <c r="AC566" s="381">
        <v>0</v>
      </c>
      <c r="AD566" s="381">
        <v>0</v>
      </c>
      <c r="AE566" s="417">
        <f t="shared" si="304"/>
        <v>2.04</v>
      </c>
      <c r="AF566" s="710">
        <f t="shared" si="319"/>
        <v>7.6923076923077094</v>
      </c>
      <c r="AG566" s="710">
        <f t="shared" si="320"/>
        <v>13.043478260869579</v>
      </c>
      <c r="AH566" s="710">
        <f t="shared" si="321"/>
        <v>53.333333333333321</v>
      </c>
      <c r="AI566" s="710">
        <f t="shared" si="322"/>
        <v>114.28571428571428</v>
      </c>
      <c r="AJ566" s="710">
        <f t="shared" si="323"/>
        <v>133.33333333333334</v>
      </c>
      <c r="AK566" s="710" t="str">
        <f t="shared" si="324"/>
        <v>n/a</v>
      </c>
      <c r="AL566" s="710" t="str">
        <f t="shared" si="325"/>
        <v>n/a</v>
      </c>
      <c r="AM566" s="710" t="str">
        <f t="shared" si="326"/>
        <v>n/a</v>
      </c>
      <c r="AN566" s="710" t="str">
        <f t="shared" si="327"/>
        <v>n/a</v>
      </c>
      <c r="AO566" s="710" t="str">
        <f t="shared" si="329"/>
        <v>n/a</v>
      </c>
      <c r="AP566" s="710" t="str">
        <f t="shared" si="328"/>
        <v>n/a</v>
      </c>
      <c r="AQ566" s="710" t="str">
        <f t="shared" si="305"/>
        <v>n/a</v>
      </c>
      <c r="AR566" s="710" t="str">
        <f t="shared" si="306"/>
        <v>n/a</v>
      </c>
      <c r="AS566" s="710" t="str">
        <f t="shared" si="307"/>
        <v>n/a</v>
      </c>
      <c r="AT566" s="710" t="str">
        <f t="shared" si="309"/>
        <v>n/a</v>
      </c>
      <c r="AU566" s="710" t="str">
        <f t="shared" si="310"/>
        <v>n/a</v>
      </c>
      <c r="AV566" s="710" t="str">
        <f t="shared" si="311"/>
        <v>n/a</v>
      </c>
      <c r="AW566" s="710" t="str">
        <f t="shared" si="312"/>
        <v>n/a</v>
      </c>
      <c r="AX566" s="710" t="str">
        <f t="shared" si="313"/>
        <v>n/a</v>
      </c>
      <c r="AY566" s="710" t="str">
        <f t="shared" si="314"/>
        <v>n/a</v>
      </c>
      <c r="AZ566" s="710" t="str">
        <f t="shared" si="315"/>
        <v>n/a</v>
      </c>
      <c r="BA566" s="710" t="str">
        <f t="shared" si="316"/>
        <v>n/a</v>
      </c>
      <c r="BB566" s="710" t="str">
        <f t="shared" si="317"/>
        <v>n/a</v>
      </c>
      <c r="BC566" s="710" t="str">
        <f t="shared" si="318"/>
        <v>n/a</v>
      </c>
      <c r="BD566" s="710" t="str">
        <f t="shared" si="330"/>
        <v>n/a</v>
      </c>
      <c r="BE566" s="710">
        <f t="shared" si="308"/>
        <v>64.337633381111644</v>
      </c>
      <c r="BF566" s="175">
        <f t="shared" si="303"/>
        <v>57.480638673777364</v>
      </c>
    </row>
    <row r="567" spans="1:58" x14ac:dyDescent="0.25">
      <c r="A567" s="95" t="s">
        <v>321</v>
      </c>
      <c r="B567" s="95" t="s">
        <v>322</v>
      </c>
      <c r="C567" s="372">
        <v>3.64</v>
      </c>
      <c r="D567" s="372">
        <v>3.6</v>
      </c>
      <c r="E567" s="372">
        <v>3.32</v>
      </c>
      <c r="F567" s="372">
        <v>3.08</v>
      </c>
      <c r="G567" s="372">
        <v>2.68</v>
      </c>
      <c r="H567" s="372">
        <v>2.2799999999999998</v>
      </c>
      <c r="I567" s="420">
        <v>2</v>
      </c>
      <c r="J567" s="420">
        <v>1.64</v>
      </c>
      <c r="K567" s="372">
        <v>1.44</v>
      </c>
      <c r="L567" s="372">
        <v>1.32</v>
      </c>
      <c r="M567" s="372">
        <v>1.2</v>
      </c>
      <c r="N567" s="372">
        <v>1.1200000000000001</v>
      </c>
      <c r="O567" s="649"/>
      <c r="P567" s="372">
        <v>1.02</v>
      </c>
      <c r="Q567" s="372">
        <v>1</v>
      </c>
      <c r="R567" s="649"/>
      <c r="S567" s="420">
        <v>0.94</v>
      </c>
      <c r="T567" s="420">
        <v>0.9</v>
      </c>
      <c r="U567" s="420">
        <v>0.88</v>
      </c>
      <c r="V567" s="420">
        <v>0.82</v>
      </c>
      <c r="W567" s="420">
        <v>0.72599999999999998</v>
      </c>
      <c r="X567" s="420">
        <v>0.66</v>
      </c>
      <c r="Y567" s="420">
        <v>0.6</v>
      </c>
      <c r="Z567" s="420">
        <v>0.54</v>
      </c>
      <c r="AA567" s="420">
        <v>0.51</v>
      </c>
      <c r="AB567" s="420">
        <v>0.49</v>
      </c>
      <c r="AC567" s="420">
        <v>0.47</v>
      </c>
      <c r="AD567" s="420">
        <v>0.43</v>
      </c>
      <c r="AE567" s="417">
        <f t="shared" si="304"/>
        <v>37.305999999999997</v>
      </c>
      <c r="AF567" s="710">
        <f t="shared" si="319"/>
        <v>1.1111111111111072</v>
      </c>
      <c r="AG567" s="710">
        <f t="shared" si="320"/>
        <v>8.4337349397590522</v>
      </c>
      <c r="AH567" s="710">
        <f t="shared" si="321"/>
        <v>7.7922077922077948</v>
      </c>
      <c r="AI567" s="710">
        <f t="shared" si="322"/>
        <v>14.925373134328357</v>
      </c>
      <c r="AJ567" s="710">
        <f t="shared" si="323"/>
        <v>17.543859649122815</v>
      </c>
      <c r="AK567" s="710">
        <f t="shared" si="324"/>
        <v>13.999999999999989</v>
      </c>
      <c r="AL567" s="710">
        <f t="shared" si="325"/>
        <v>21.95121951219512</v>
      </c>
      <c r="AM567" s="710">
        <f t="shared" si="326"/>
        <v>13.888888888888884</v>
      </c>
      <c r="AN567" s="710">
        <f t="shared" si="327"/>
        <v>9.0909090909090828</v>
      </c>
      <c r="AO567" s="710">
        <f t="shared" si="329"/>
        <v>10.000000000000009</v>
      </c>
      <c r="AP567" s="710">
        <f t="shared" si="328"/>
        <v>7.1428571428571397</v>
      </c>
      <c r="AQ567" s="710">
        <f t="shared" si="305"/>
        <v>9.8039215686274606</v>
      </c>
      <c r="AR567" s="710">
        <f t="shared" si="306"/>
        <v>2.0000000000000018</v>
      </c>
      <c r="AS567" s="710">
        <f t="shared" si="307"/>
        <v>6.3829787234042534</v>
      </c>
      <c r="AT567" s="710">
        <f t="shared" si="309"/>
        <v>4.4444444444444287</v>
      </c>
      <c r="AU567" s="710">
        <f t="shared" si="310"/>
        <v>2.2727272727272707</v>
      </c>
      <c r="AV567" s="710">
        <f t="shared" si="311"/>
        <v>7.3170731707317138</v>
      </c>
      <c r="AW567" s="710">
        <f t="shared" si="312"/>
        <v>12.947658402203842</v>
      </c>
      <c r="AX567" s="710">
        <f t="shared" si="313"/>
        <v>9.9999999999999858</v>
      </c>
      <c r="AY567" s="710">
        <f t="shared" si="314"/>
        <v>10.000000000000009</v>
      </c>
      <c r="AZ567" s="710">
        <f t="shared" si="315"/>
        <v>11.111111111111093</v>
      </c>
      <c r="BA567" s="710">
        <f t="shared" si="316"/>
        <v>5.8823529411764719</v>
      </c>
      <c r="BB567" s="710">
        <f t="shared" si="317"/>
        <v>4.081632653061229</v>
      </c>
      <c r="BC567" s="710">
        <f t="shared" si="318"/>
        <v>4.2553191489361764</v>
      </c>
      <c r="BD567" s="710">
        <f t="shared" si="330"/>
        <v>9.302325581395344</v>
      </c>
      <c r="BE567" s="710">
        <f t="shared" si="308"/>
        <v>9.0272682511679445</v>
      </c>
      <c r="BF567" s="175">
        <f t="shared" si="303"/>
        <v>4.9878453073946236</v>
      </c>
    </row>
    <row r="568" spans="1:58" x14ac:dyDescent="0.25">
      <c r="A568" s="95" t="s">
        <v>1559</v>
      </c>
      <c r="B568" s="8" t="s">
        <v>1560</v>
      </c>
      <c r="C568" s="372">
        <v>0.87</v>
      </c>
      <c r="D568" s="372">
        <v>0.86</v>
      </c>
      <c r="E568" s="372">
        <v>0.84</v>
      </c>
      <c r="F568" s="372">
        <v>0.8</v>
      </c>
      <c r="G568" s="372">
        <v>0.77</v>
      </c>
      <c r="H568" s="372">
        <v>0.76</v>
      </c>
      <c r="I568" s="420">
        <v>0.72</v>
      </c>
      <c r="J568" s="420">
        <v>0.66</v>
      </c>
      <c r="K568" s="372">
        <v>0.6</v>
      </c>
      <c r="L568" s="372">
        <v>0.54</v>
      </c>
      <c r="M568" s="372">
        <v>0.48</v>
      </c>
      <c r="N568" s="372">
        <v>0.35</v>
      </c>
      <c r="O568" s="649"/>
      <c r="P568" s="372">
        <v>0.30499999999999999</v>
      </c>
      <c r="Q568" s="372">
        <v>0.245</v>
      </c>
      <c r="R568" s="649"/>
      <c r="S568" s="416">
        <v>0.2</v>
      </c>
      <c r="T568" s="416">
        <v>0.2</v>
      </c>
      <c r="U568" s="416">
        <v>0.2</v>
      </c>
      <c r="V568" s="416">
        <v>0.2</v>
      </c>
      <c r="W568" s="420">
        <v>0.2</v>
      </c>
      <c r="X568" s="416">
        <v>0</v>
      </c>
      <c r="Y568" s="416">
        <v>0</v>
      </c>
      <c r="Z568" s="416">
        <v>0</v>
      </c>
      <c r="AA568" s="416">
        <v>0</v>
      </c>
      <c r="AB568" s="416">
        <v>0</v>
      </c>
      <c r="AC568" s="416">
        <v>0</v>
      </c>
      <c r="AD568" s="416">
        <v>0</v>
      </c>
      <c r="AE568" s="417">
        <f t="shared" si="304"/>
        <v>9.7999999999999954</v>
      </c>
      <c r="AF568" s="710">
        <f t="shared" si="319"/>
        <v>1.1627906976744207</v>
      </c>
      <c r="AG568" s="710">
        <f t="shared" si="320"/>
        <v>2.3809523809523725</v>
      </c>
      <c r="AH568" s="710">
        <f t="shared" si="321"/>
        <v>4.9999999999999822</v>
      </c>
      <c r="AI568" s="710">
        <f t="shared" si="322"/>
        <v>3.8961038961039085</v>
      </c>
      <c r="AJ568" s="710">
        <f t="shared" si="323"/>
        <v>1.3157894736842035</v>
      </c>
      <c r="AK568" s="710">
        <f t="shared" si="324"/>
        <v>5.555555555555558</v>
      </c>
      <c r="AL568" s="710">
        <f t="shared" si="325"/>
        <v>9.0909090909090828</v>
      </c>
      <c r="AM568" s="710">
        <f t="shared" si="326"/>
        <v>10.000000000000009</v>
      </c>
      <c r="AN568" s="710">
        <f t="shared" si="327"/>
        <v>11.111111111111093</v>
      </c>
      <c r="AO568" s="710">
        <f t="shared" si="329"/>
        <v>12.500000000000021</v>
      </c>
      <c r="AP568" s="710">
        <f t="shared" si="328"/>
        <v>37.142857142857146</v>
      </c>
      <c r="AQ568" s="710">
        <f t="shared" si="305"/>
        <v>14.754098360655732</v>
      </c>
      <c r="AR568" s="710">
        <f t="shared" si="306"/>
        <v>24.489795918367353</v>
      </c>
      <c r="AS568" s="710">
        <f t="shared" si="307"/>
        <v>22.499999999999986</v>
      </c>
      <c r="AT568" s="710">
        <f t="shared" si="309"/>
        <v>0</v>
      </c>
      <c r="AU568" s="710">
        <f t="shared" si="310"/>
        <v>0</v>
      </c>
      <c r="AV568" s="710">
        <f t="shared" si="311"/>
        <v>0</v>
      </c>
      <c r="AW568" s="710">
        <f t="shared" si="312"/>
        <v>0</v>
      </c>
      <c r="AX568" s="710" t="str">
        <f t="shared" si="313"/>
        <v>n/a</v>
      </c>
      <c r="AY568" s="710" t="str">
        <f t="shared" si="314"/>
        <v>n/a</v>
      </c>
      <c r="AZ568" s="710" t="str">
        <f t="shared" si="315"/>
        <v>n/a</v>
      </c>
      <c r="BA568" s="710" t="str">
        <f t="shared" si="316"/>
        <v>n/a</v>
      </c>
      <c r="BB568" s="710" t="str">
        <f t="shared" si="317"/>
        <v>n/a</v>
      </c>
      <c r="BC568" s="710" t="str">
        <f t="shared" si="318"/>
        <v>n/a</v>
      </c>
      <c r="BD568" s="710" t="str">
        <f t="shared" si="330"/>
        <v>n/a</v>
      </c>
      <c r="BE568" s="710">
        <f t="shared" si="308"/>
        <v>8.9388868682150484</v>
      </c>
      <c r="BF568" s="175">
        <f t="shared" si="303"/>
        <v>10.310349874342931</v>
      </c>
    </row>
    <row r="569" spans="1:58" x14ac:dyDescent="0.25">
      <c r="A569" s="95" t="s">
        <v>756</v>
      </c>
      <c r="B569" s="8" t="s">
        <v>757</v>
      </c>
      <c r="C569" s="372">
        <v>3.02</v>
      </c>
      <c r="D569" s="372">
        <v>2.88</v>
      </c>
      <c r="E569" s="372">
        <v>2.74</v>
      </c>
      <c r="F569" s="372">
        <v>2.6</v>
      </c>
      <c r="G569" s="372">
        <v>2.4900000000000002</v>
      </c>
      <c r="H569" s="372">
        <v>2.37</v>
      </c>
      <c r="I569" s="420">
        <v>2.25</v>
      </c>
      <c r="J569" s="420">
        <v>2.1</v>
      </c>
      <c r="K569" s="372">
        <v>1.96</v>
      </c>
      <c r="L569" s="372">
        <v>1.84</v>
      </c>
      <c r="M569" s="372">
        <v>1.76</v>
      </c>
      <c r="N569" s="372">
        <v>1.7</v>
      </c>
      <c r="O569" s="649"/>
      <c r="P569" s="372">
        <v>1.66</v>
      </c>
      <c r="Q569" s="372">
        <v>1.62</v>
      </c>
      <c r="R569" s="649"/>
      <c r="S569" s="420">
        <v>1.58</v>
      </c>
      <c r="T569" s="420">
        <v>1.54</v>
      </c>
      <c r="U569" s="420">
        <v>1.5</v>
      </c>
      <c r="V569" s="420">
        <v>1.46</v>
      </c>
      <c r="W569" s="420">
        <v>1.42</v>
      </c>
      <c r="X569" s="420">
        <v>1.38</v>
      </c>
      <c r="Y569" s="420">
        <v>1.36</v>
      </c>
      <c r="Z569" s="416">
        <v>1.34</v>
      </c>
      <c r="AA569" s="416">
        <v>1.34</v>
      </c>
      <c r="AB569" s="416">
        <v>1.34</v>
      </c>
      <c r="AC569" s="416">
        <v>1.34</v>
      </c>
      <c r="AD569" s="416">
        <v>1.34</v>
      </c>
      <c r="AE569" s="417">
        <f t="shared" si="304"/>
        <v>47.930000000000028</v>
      </c>
      <c r="AF569" s="710">
        <f t="shared" si="319"/>
        <v>4.861111111111116</v>
      </c>
      <c r="AG569" s="710">
        <f t="shared" si="320"/>
        <v>5.1094890510948732</v>
      </c>
      <c r="AH569" s="710">
        <f t="shared" si="321"/>
        <v>5.3846153846153877</v>
      </c>
      <c r="AI569" s="710">
        <f t="shared" si="322"/>
        <v>4.417670682730912</v>
      </c>
      <c r="AJ569" s="710">
        <f t="shared" si="323"/>
        <v>5.0632911392405111</v>
      </c>
      <c r="AK569" s="710">
        <f t="shared" si="324"/>
        <v>5.3333333333333455</v>
      </c>
      <c r="AL569" s="710">
        <f t="shared" si="325"/>
        <v>7.1428571428571397</v>
      </c>
      <c r="AM569" s="710">
        <f t="shared" si="326"/>
        <v>7.1428571428571397</v>
      </c>
      <c r="AN569" s="710">
        <f t="shared" si="327"/>
        <v>6.5217391304347672</v>
      </c>
      <c r="AO569" s="710">
        <f t="shared" si="329"/>
        <v>4.5454545454545414</v>
      </c>
      <c r="AP569" s="710">
        <f t="shared" si="328"/>
        <v>3.529411764705892</v>
      </c>
      <c r="AQ569" s="710">
        <f t="shared" si="305"/>
        <v>2.4096385542168752</v>
      </c>
      <c r="AR569" s="710">
        <f t="shared" si="306"/>
        <v>2.4691358024691246</v>
      </c>
      <c r="AS569" s="710">
        <f t="shared" si="307"/>
        <v>2.5316455696202445</v>
      </c>
      <c r="AT569" s="710">
        <f t="shared" si="309"/>
        <v>2.5974025974025983</v>
      </c>
      <c r="AU569" s="710">
        <f t="shared" si="310"/>
        <v>2.6666666666666616</v>
      </c>
      <c r="AV569" s="710">
        <f t="shared" si="311"/>
        <v>2.7397260273972712</v>
      </c>
      <c r="AW569" s="710">
        <f t="shared" si="312"/>
        <v>2.8169014084507005</v>
      </c>
      <c r="AX569" s="710">
        <f t="shared" si="313"/>
        <v>2.898550724637694</v>
      </c>
      <c r="AY569" s="710">
        <f t="shared" si="314"/>
        <v>1.4705882352941124</v>
      </c>
      <c r="AZ569" s="710">
        <f t="shared" si="315"/>
        <v>1.4925373134328401</v>
      </c>
      <c r="BA569" s="710">
        <f t="shared" si="316"/>
        <v>0</v>
      </c>
      <c r="BB569" s="710">
        <f t="shared" si="317"/>
        <v>0</v>
      </c>
      <c r="BC569" s="710">
        <f t="shared" si="318"/>
        <v>0</v>
      </c>
      <c r="BD569" s="710">
        <f t="shared" si="330"/>
        <v>0</v>
      </c>
      <c r="BE569" s="710">
        <f t="shared" si="308"/>
        <v>3.3257849331209495</v>
      </c>
      <c r="BF569" s="175">
        <f t="shared" si="303"/>
        <v>2.1785121163118566</v>
      </c>
    </row>
    <row r="570" spans="1:58" x14ac:dyDescent="0.25">
      <c r="A570" s="95" t="s">
        <v>103</v>
      </c>
      <c r="B570" s="8" t="s">
        <v>104</v>
      </c>
      <c r="C570" s="372">
        <v>1.4</v>
      </c>
      <c r="D570" s="372">
        <v>1.3</v>
      </c>
      <c r="E570" s="372">
        <v>1.26</v>
      </c>
      <c r="F570" s="372">
        <v>1.21</v>
      </c>
      <c r="G570" s="372">
        <v>1.1299999999999999</v>
      </c>
      <c r="H570" s="372">
        <v>1.1000000000000001</v>
      </c>
      <c r="I570" s="420">
        <v>0.96</v>
      </c>
      <c r="J570" s="420">
        <v>0.76</v>
      </c>
      <c r="K570" s="374">
        <v>0.72</v>
      </c>
      <c r="L570" s="372">
        <v>0.6709090909090909</v>
      </c>
      <c r="M570" s="372">
        <v>0.64545454545454539</v>
      </c>
      <c r="N570" s="374">
        <v>0.61818181818181817</v>
      </c>
      <c r="O570" s="649"/>
      <c r="P570" s="372">
        <v>0.6</v>
      </c>
      <c r="Q570" s="374">
        <v>0.58181818181818179</v>
      </c>
      <c r="R570" s="649"/>
      <c r="S570" s="420">
        <v>0.55454545454545445</v>
      </c>
      <c r="T570" s="420">
        <v>0.53636363636363626</v>
      </c>
      <c r="U570" s="420">
        <v>0.52727272727272723</v>
      </c>
      <c r="V570" s="416">
        <v>0.50909090909090915</v>
      </c>
      <c r="W570" s="420">
        <v>0.48594545454545451</v>
      </c>
      <c r="X570" s="420">
        <v>0.40495454545454546</v>
      </c>
      <c r="Y570" s="420">
        <v>0.34710909090909087</v>
      </c>
      <c r="Z570" s="420">
        <v>0.30579090909090906</v>
      </c>
      <c r="AA570" s="416">
        <v>0.2975272727272727</v>
      </c>
      <c r="AB570" s="420">
        <v>0.29398181818181818</v>
      </c>
      <c r="AC570" s="420">
        <v>0.27659999999999996</v>
      </c>
      <c r="AD570" s="416">
        <v>0.23985454545454546</v>
      </c>
      <c r="AE570" s="417">
        <f t="shared" si="304"/>
        <v>17.735399999999998</v>
      </c>
      <c r="AF570" s="710">
        <f t="shared" si="319"/>
        <v>7.6923076923076872</v>
      </c>
      <c r="AG570" s="710">
        <f t="shared" si="320"/>
        <v>3.1746031746031855</v>
      </c>
      <c r="AH570" s="710">
        <f t="shared" si="321"/>
        <v>4.1322314049586861</v>
      </c>
      <c r="AI570" s="710">
        <f t="shared" si="322"/>
        <v>7.079646017699126</v>
      </c>
      <c r="AJ570" s="710">
        <f t="shared" si="323"/>
        <v>2.7272727272727115</v>
      </c>
      <c r="AK570" s="710">
        <f t="shared" si="324"/>
        <v>14.583333333333348</v>
      </c>
      <c r="AL570" s="710">
        <f t="shared" si="325"/>
        <v>26.315789473684205</v>
      </c>
      <c r="AM570" s="710">
        <f t="shared" si="326"/>
        <v>5.555555555555558</v>
      </c>
      <c r="AN570" s="710">
        <f t="shared" si="327"/>
        <v>7.3170731707317138</v>
      </c>
      <c r="AO570" s="710">
        <f t="shared" si="329"/>
        <v>3.9436619718310029</v>
      </c>
      <c r="AP570" s="710">
        <f t="shared" si="328"/>
        <v>4.4117647058823373</v>
      </c>
      <c r="AQ570" s="710">
        <f t="shared" si="305"/>
        <v>3.0303030303030276</v>
      </c>
      <c r="AR570" s="710">
        <f t="shared" si="306"/>
        <v>3.125</v>
      </c>
      <c r="AS570" s="710">
        <f t="shared" si="307"/>
        <v>4.9180327868852514</v>
      </c>
      <c r="AT570" s="710">
        <f t="shared" si="309"/>
        <v>3.3898305084745672</v>
      </c>
      <c r="AU570" s="710">
        <f t="shared" si="310"/>
        <v>1.7241379310344751</v>
      </c>
      <c r="AV570" s="710">
        <f t="shared" si="311"/>
        <v>3.5714285714285587</v>
      </c>
      <c r="AW570" s="710">
        <f t="shared" si="312"/>
        <v>4.7629737718412279</v>
      </c>
      <c r="AX570" s="710">
        <f t="shared" si="313"/>
        <v>19.999999999999996</v>
      </c>
      <c r="AY570" s="710">
        <f t="shared" si="314"/>
        <v>16.664920643235035</v>
      </c>
      <c r="AZ570" s="710">
        <f t="shared" si="315"/>
        <v>13.511906531498052</v>
      </c>
      <c r="BA570" s="710">
        <f t="shared" si="316"/>
        <v>2.7774382791493579</v>
      </c>
      <c r="BB570" s="710">
        <f t="shared" si="317"/>
        <v>1.2060115034943308</v>
      </c>
      <c r="BC570" s="710">
        <f t="shared" si="318"/>
        <v>6.2840991257477219</v>
      </c>
      <c r="BD570" s="710">
        <f t="shared" si="330"/>
        <v>15.319890842935102</v>
      </c>
      <c r="BE570" s="710">
        <f t="shared" si="308"/>
        <v>7.4887685101554506</v>
      </c>
      <c r="BF570" s="175">
        <f t="shared" si="303"/>
        <v>6.4651185682473971</v>
      </c>
    </row>
    <row r="571" spans="1:58" x14ac:dyDescent="0.25">
      <c r="A571" s="95" t="s">
        <v>739</v>
      </c>
      <c r="B571" s="8" t="s">
        <v>740</v>
      </c>
      <c r="C571" s="372">
        <v>2.4550000000000001</v>
      </c>
      <c r="D571" s="372">
        <v>2.3574999999999999</v>
      </c>
      <c r="E571" s="372">
        <v>2.2675000000000001</v>
      </c>
      <c r="F571" s="372">
        <v>2.1724999999999999</v>
      </c>
      <c r="G571" s="372">
        <v>2.05125</v>
      </c>
      <c r="H571" s="372">
        <v>1.8987499999999999</v>
      </c>
      <c r="I571" s="420">
        <v>1.7537499999999999</v>
      </c>
      <c r="J571" s="420">
        <v>1.6112500000000001</v>
      </c>
      <c r="K571" s="372">
        <v>1.4824999999999999</v>
      </c>
      <c r="L571" s="372">
        <v>1.38</v>
      </c>
      <c r="M571" s="372">
        <v>1.3049999999999999</v>
      </c>
      <c r="N571" s="372">
        <v>1.2450000000000001</v>
      </c>
      <c r="O571" s="649"/>
      <c r="P571" s="372">
        <v>1.1399999999999999</v>
      </c>
      <c r="Q571" s="372">
        <v>0.91500000000000004</v>
      </c>
      <c r="R571" s="649"/>
      <c r="S571" s="416">
        <v>0.78</v>
      </c>
      <c r="T571" s="420">
        <v>0.76</v>
      </c>
      <c r="U571" s="420">
        <v>0.66500000000000004</v>
      </c>
      <c r="V571" s="420">
        <v>0.61499999999999999</v>
      </c>
      <c r="W571" s="420">
        <v>0.59499999999999997</v>
      </c>
      <c r="X571" s="420">
        <v>0.56000000000000005</v>
      </c>
      <c r="Y571" s="416">
        <v>0.5</v>
      </c>
      <c r="Z571" s="416">
        <v>0.5</v>
      </c>
      <c r="AA571" s="416">
        <v>0.5</v>
      </c>
      <c r="AB571" s="416">
        <v>0.5</v>
      </c>
      <c r="AC571" s="416">
        <v>0.56999999999999995</v>
      </c>
      <c r="AD571" s="416">
        <v>0.78</v>
      </c>
      <c r="AE571" s="417">
        <f t="shared" si="304"/>
        <v>31.359999999999996</v>
      </c>
      <c r="AF571" s="710">
        <f t="shared" si="319"/>
        <v>4.135737009544016</v>
      </c>
      <c r="AG571" s="710">
        <f t="shared" si="320"/>
        <v>3.9691289966923948</v>
      </c>
      <c r="AH571" s="710">
        <f t="shared" si="321"/>
        <v>4.3728423475259071</v>
      </c>
      <c r="AI571" s="710">
        <f t="shared" si="322"/>
        <v>5.9110298598415545</v>
      </c>
      <c r="AJ571" s="710">
        <f t="shared" si="323"/>
        <v>8.0315997366688698</v>
      </c>
      <c r="AK571" s="710">
        <f t="shared" si="324"/>
        <v>8.2679971489665114</v>
      </c>
      <c r="AL571" s="710">
        <f t="shared" si="325"/>
        <v>8.8440651667959678</v>
      </c>
      <c r="AM571" s="710">
        <f t="shared" si="326"/>
        <v>8.6846543001686491</v>
      </c>
      <c r="AN571" s="710">
        <f t="shared" si="327"/>
        <v>7.4275362318840576</v>
      </c>
      <c r="AO571" s="710">
        <f t="shared" si="329"/>
        <v>5.7471264367816133</v>
      </c>
      <c r="AP571" s="710">
        <f t="shared" si="328"/>
        <v>4.8192771084337283</v>
      </c>
      <c r="AQ571" s="710">
        <f t="shared" si="305"/>
        <v>9.2105263157894903</v>
      </c>
      <c r="AR571" s="710">
        <f t="shared" si="306"/>
        <v>24.590163934426212</v>
      </c>
      <c r="AS571" s="710">
        <f t="shared" si="307"/>
        <v>17.307692307692314</v>
      </c>
      <c r="AT571" s="710">
        <f t="shared" si="309"/>
        <v>2.6315789473684292</v>
      </c>
      <c r="AU571" s="710">
        <f t="shared" si="310"/>
        <v>14.285714285714279</v>
      </c>
      <c r="AV571" s="710">
        <f t="shared" si="311"/>
        <v>8.1300813008130071</v>
      </c>
      <c r="AW571" s="710">
        <f t="shared" si="312"/>
        <v>3.3613445378151363</v>
      </c>
      <c r="AX571" s="710">
        <f t="shared" si="313"/>
        <v>6.2499999999999778</v>
      </c>
      <c r="AY571" s="710">
        <f t="shared" si="314"/>
        <v>12.000000000000011</v>
      </c>
      <c r="AZ571" s="710">
        <f t="shared" si="315"/>
        <v>0</v>
      </c>
      <c r="BA571" s="710">
        <f t="shared" si="316"/>
        <v>0</v>
      </c>
      <c r="BB571" s="710">
        <f t="shared" si="317"/>
        <v>0</v>
      </c>
      <c r="BC571" s="710">
        <f t="shared" si="318"/>
        <v>-12.280701754385959</v>
      </c>
      <c r="BD571" s="710">
        <f t="shared" si="330"/>
        <v>-26.923076923076927</v>
      </c>
      <c r="BE571" s="710">
        <f t="shared" si="308"/>
        <v>5.1509726918183683</v>
      </c>
      <c r="BF571" s="175">
        <f t="shared" si="303"/>
        <v>9.4818635720922728</v>
      </c>
    </row>
    <row r="572" spans="1:58" x14ac:dyDescent="0.25">
      <c r="A572" s="8" t="s">
        <v>1549</v>
      </c>
      <c r="B572" s="8" t="s">
        <v>1550</v>
      </c>
      <c r="C572" s="372">
        <v>2.12</v>
      </c>
      <c r="D572" s="372">
        <v>2.04</v>
      </c>
      <c r="E572" s="372">
        <v>1.98</v>
      </c>
      <c r="F572" s="372">
        <v>1.92</v>
      </c>
      <c r="G572" s="372">
        <v>1.88</v>
      </c>
      <c r="H572" s="372">
        <v>1.67</v>
      </c>
      <c r="I572" s="420">
        <v>1.38</v>
      </c>
      <c r="J572" s="420">
        <v>1.32</v>
      </c>
      <c r="K572" s="372">
        <v>1.21</v>
      </c>
      <c r="L572" s="372">
        <v>0.98</v>
      </c>
      <c r="M572" s="372">
        <v>0.82</v>
      </c>
      <c r="N572" s="372">
        <v>0.74</v>
      </c>
      <c r="O572" s="649"/>
      <c r="P572" s="372">
        <v>0.69</v>
      </c>
      <c r="Q572" s="374">
        <v>0.68</v>
      </c>
      <c r="R572" s="374"/>
      <c r="S572" s="416">
        <v>0.68</v>
      </c>
      <c r="T572" s="416">
        <v>0.68</v>
      </c>
      <c r="U572" s="420">
        <v>0.68</v>
      </c>
      <c r="V572" s="420">
        <v>0.67190000000000005</v>
      </c>
      <c r="W572" s="416">
        <v>0.64759999999999995</v>
      </c>
      <c r="X572" s="420">
        <v>0.64759999999999995</v>
      </c>
      <c r="Y572" s="420">
        <v>0.61680000000000001</v>
      </c>
      <c r="Z572" s="420">
        <v>0.59864000000000006</v>
      </c>
      <c r="AA572" s="420">
        <v>0.51947999999999994</v>
      </c>
      <c r="AB572" s="420">
        <v>0.47001000000000004</v>
      </c>
      <c r="AC572" s="420">
        <v>0.44525999999999999</v>
      </c>
      <c r="AD572" s="420">
        <v>0.42875999999999997</v>
      </c>
      <c r="AE572" s="417">
        <f t="shared" si="304"/>
        <v>26.516050000000007</v>
      </c>
      <c r="AF572" s="710">
        <f t="shared" si="319"/>
        <v>3.9215686274509887</v>
      </c>
      <c r="AG572" s="710">
        <f t="shared" si="320"/>
        <v>3.0303030303030276</v>
      </c>
      <c r="AH572" s="710">
        <f t="shared" si="321"/>
        <v>3.125</v>
      </c>
      <c r="AI572" s="710">
        <f t="shared" si="322"/>
        <v>2.1276595744680771</v>
      </c>
      <c r="AJ572" s="710">
        <f t="shared" si="323"/>
        <v>12.574850299401197</v>
      </c>
      <c r="AK572" s="710">
        <f t="shared" si="324"/>
        <v>21.014492753623195</v>
      </c>
      <c r="AL572" s="710">
        <f t="shared" si="325"/>
        <v>4.5454545454545414</v>
      </c>
      <c r="AM572" s="710">
        <f t="shared" si="326"/>
        <v>9.0909090909091042</v>
      </c>
      <c r="AN572" s="710">
        <f t="shared" si="327"/>
        <v>23.469387755102034</v>
      </c>
      <c r="AO572" s="710">
        <f t="shared" si="329"/>
        <v>19.512195121951216</v>
      </c>
      <c r="AP572" s="710">
        <f t="shared" si="328"/>
        <v>10.810810810810811</v>
      </c>
      <c r="AQ572" s="710">
        <f t="shared" si="305"/>
        <v>7.2463768115942129</v>
      </c>
      <c r="AR572" s="710">
        <f t="shared" si="306"/>
        <v>1.4705882352941124</v>
      </c>
      <c r="AS572" s="710">
        <f t="shared" si="307"/>
        <v>0</v>
      </c>
      <c r="AT572" s="710">
        <f t="shared" si="309"/>
        <v>0</v>
      </c>
      <c r="AU572" s="710">
        <f t="shared" si="310"/>
        <v>0</v>
      </c>
      <c r="AV572" s="710">
        <f t="shared" si="311"/>
        <v>1.2055365381753225</v>
      </c>
      <c r="AW572" s="710">
        <f t="shared" si="312"/>
        <v>3.7523162445954439</v>
      </c>
      <c r="AX572" s="710">
        <f t="shared" si="313"/>
        <v>0</v>
      </c>
      <c r="AY572" s="710">
        <f t="shared" si="314"/>
        <v>4.9935149156938863</v>
      </c>
      <c r="AZ572" s="710">
        <f t="shared" si="315"/>
        <v>3.0335426967793566</v>
      </c>
      <c r="BA572" s="710">
        <f t="shared" si="316"/>
        <v>15.23831523831527</v>
      </c>
      <c r="BB572" s="710">
        <f t="shared" si="317"/>
        <v>10.525307972170793</v>
      </c>
      <c r="BC572" s="710">
        <f t="shared" si="318"/>
        <v>5.558550060638745</v>
      </c>
      <c r="BD572" s="710">
        <f t="shared" si="330"/>
        <v>3.8483067450321817</v>
      </c>
      <c r="BE572" s="710">
        <f t="shared" si="308"/>
        <v>6.8037994827105397</v>
      </c>
      <c r="BF572" s="175">
        <f t="shared" si="303"/>
        <v>6.8497371939389433</v>
      </c>
    </row>
    <row r="573" spans="1:58" x14ac:dyDescent="0.25">
      <c r="A573" s="8" t="s">
        <v>3534</v>
      </c>
      <c r="B573" s="8" t="s">
        <v>3328</v>
      </c>
      <c r="C573" s="372">
        <v>1.1000000000000001</v>
      </c>
      <c r="D573" s="372">
        <v>1.06</v>
      </c>
      <c r="E573" s="372">
        <v>1.02</v>
      </c>
      <c r="F573" s="372">
        <v>0.96</v>
      </c>
      <c r="G573" s="372">
        <v>0.92</v>
      </c>
      <c r="H573" s="372">
        <v>0.9</v>
      </c>
      <c r="I573" s="420">
        <v>0.86</v>
      </c>
      <c r="J573" s="420">
        <v>0.78</v>
      </c>
      <c r="K573" s="420">
        <v>0.68</v>
      </c>
      <c r="L573" s="420">
        <v>0.6</v>
      </c>
      <c r="M573" s="420">
        <v>0.53</v>
      </c>
      <c r="N573" s="381">
        <v>0.5</v>
      </c>
      <c r="O573" s="420"/>
      <c r="P573" s="420">
        <v>0.5</v>
      </c>
      <c r="Q573" s="420">
        <v>0.47499999999999998</v>
      </c>
      <c r="R573" s="420"/>
      <c r="S573" s="381">
        <v>0.4</v>
      </c>
      <c r="T573" s="381">
        <v>0.4</v>
      </c>
      <c r="U573" s="420">
        <v>0.4</v>
      </c>
      <c r="V573" s="420">
        <v>0.38</v>
      </c>
      <c r="W573" s="420">
        <v>0.32</v>
      </c>
      <c r="X573" s="420">
        <v>0.2</v>
      </c>
      <c r="Y573" s="420">
        <v>0.15</v>
      </c>
      <c r="Z573" s="381">
        <v>0</v>
      </c>
      <c r="AA573" s="381">
        <v>0</v>
      </c>
      <c r="AB573" s="381">
        <v>0</v>
      </c>
      <c r="AC573" s="381">
        <v>0</v>
      </c>
      <c r="AD573" s="381">
        <v>0</v>
      </c>
      <c r="AE573" s="417">
        <f t="shared" si="304"/>
        <v>13.135000000000002</v>
      </c>
      <c r="AF573" s="710">
        <f t="shared" si="319"/>
        <v>3.7735849056603765</v>
      </c>
      <c r="AG573" s="710">
        <f t="shared" si="320"/>
        <v>3.9215686274509887</v>
      </c>
      <c r="AH573" s="710">
        <f t="shared" si="321"/>
        <v>6.25</v>
      </c>
      <c r="AI573" s="710">
        <f t="shared" si="322"/>
        <v>4.3478260869565188</v>
      </c>
      <c r="AJ573" s="710">
        <f t="shared" si="323"/>
        <v>2.2222222222222143</v>
      </c>
      <c r="AK573" s="710">
        <f t="shared" si="324"/>
        <v>4.6511627906976827</v>
      </c>
      <c r="AL573" s="710">
        <f t="shared" si="325"/>
        <v>10.256410256410241</v>
      </c>
      <c r="AM573" s="710">
        <f t="shared" si="326"/>
        <v>14.705882352941169</v>
      </c>
      <c r="AN573" s="710">
        <f t="shared" si="327"/>
        <v>13.333333333333353</v>
      </c>
      <c r="AO573" s="710">
        <f t="shared" si="329"/>
        <v>13.207547169811317</v>
      </c>
      <c r="AP573" s="710">
        <f t="shared" si="328"/>
        <v>6.0000000000000053</v>
      </c>
      <c r="AQ573" s="710">
        <f t="shared" si="305"/>
        <v>0</v>
      </c>
      <c r="AR573" s="710">
        <f t="shared" si="306"/>
        <v>5.2631578947368363</v>
      </c>
      <c r="AS573" s="710">
        <f t="shared" si="307"/>
        <v>18.749999999999979</v>
      </c>
      <c r="AT573" s="710">
        <f t="shared" si="309"/>
        <v>0</v>
      </c>
      <c r="AU573" s="710">
        <f t="shared" si="310"/>
        <v>0</v>
      </c>
      <c r="AV573" s="710">
        <f t="shared" si="311"/>
        <v>5.2631578947368363</v>
      </c>
      <c r="AW573" s="710">
        <f t="shared" si="312"/>
        <v>18.75</v>
      </c>
      <c r="AX573" s="710">
        <f t="shared" si="313"/>
        <v>59.999999999999986</v>
      </c>
      <c r="AY573" s="710">
        <f t="shared" si="314"/>
        <v>33.33333333333335</v>
      </c>
      <c r="AZ573" s="710" t="str">
        <f t="shared" si="315"/>
        <v>n/a</v>
      </c>
      <c r="BA573" s="710" t="str">
        <f t="shared" si="316"/>
        <v>n/a</v>
      </c>
      <c r="BB573" s="710" t="str">
        <f t="shared" si="317"/>
        <v>n/a</v>
      </c>
      <c r="BC573" s="710" t="str">
        <f t="shared" si="318"/>
        <v>n/a</v>
      </c>
      <c r="BD573" s="710" t="str">
        <f t="shared" si="330"/>
        <v>n/a</v>
      </c>
      <c r="BE573" s="710">
        <f t="shared" si="308"/>
        <v>11.201459343414543</v>
      </c>
      <c r="BF573" s="175">
        <f t="shared" si="303"/>
        <v>14.112357917792009</v>
      </c>
    </row>
    <row r="574" spans="1:58" x14ac:dyDescent="0.25">
      <c r="A574" s="577" t="s">
        <v>4001</v>
      </c>
      <c r="B574" s="8" t="s">
        <v>3994</v>
      </c>
      <c r="C574" s="372">
        <v>0.98</v>
      </c>
      <c r="D574" s="372">
        <v>0.88</v>
      </c>
      <c r="E574" s="372">
        <v>0.8</v>
      </c>
      <c r="F574" s="372">
        <v>0.68</v>
      </c>
      <c r="G574" s="372">
        <v>0.53</v>
      </c>
      <c r="H574" s="372">
        <v>0.42499999999999999</v>
      </c>
      <c r="I574" s="420">
        <v>0.3</v>
      </c>
      <c r="J574" s="420">
        <v>0.26500000000000001</v>
      </c>
      <c r="K574" s="393">
        <v>0.25</v>
      </c>
      <c r="L574" s="372">
        <v>0.25</v>
      </c>
      <c r="M574" s="372">
        <v>6.25E-2</v>
      </c>
      <c r="N574" s="393">
        <v>0</v>
      </c>
      <c r="O574" s="381"/>
      <c r="P574" s="393">
        <v>0</v>
      </c>
      <c r="Q574" s="393">
        <v>0</v>
      </c>
      <c r="R574" s="381"/>
      <c r="S574" s="393">
        <v>0</v>
      </c>
      <c r="T574" s="393">
        <v>0</v>
      </c>
      <c r="U574" s="381">
        <v>0</v>
      </c>
      <c r="V574" s="381">
        <v>0</v>
      </c>
      <c r="W574" s="381">
        <v>0</v>
      </c>
      <c r="X574" s="381">
        <v>0</v>
      </c>
      <c r="Y574" s="381">
        <v>0</v>
      </c>
      <c r="Z574" s="381">
        <v>0</v>
      </c>
      <c r="AA574" s="381">
        <v>0</v>
      </c>
      <c r="AB574" s="381">
        <v>0</v>
      </c>
      <c r="AC574" s="381">
        <v>0</v>
      </c>
      <c r="AD574" s="381">
        <v>0</v>
      </c>
      <c r="AE574" s="417">
        <f t="shared" si="304"/>
        <v>5.4224999999999994</v>
      </c>
      <c r="AF574" s="710">
        <f t="shared" si="319"/>
        <v>11.363636363636353</v>
      </c>
      <c r="AG574" s="710">
        <f t="shared" si="320"/>
        <v>9.9999999999999858</v>
      </c>
      <c r="AH574" s="710">
        <f t="shared" si="321"/>
        <v>17.647058823529417</v>
      </c>
      <c r="AI574" s="710">
        <f t="shared" si="322"/>
        <v>28.301886792452823</v>
      </c>
      <c r="AJ574" s="710">
        <f t="shared" si="323"/>
        <v>24.705882352941178</v>
      </c>
      <c r="AK574" s="710">
        <f t="shared" si="324"/>
        <v>41.666666666666671</v>
      </c>
      <c r="AL574" s="710">
        <f t="shared" si="325"/>
        <v>13.207547169811317</v>
      </c>
      <c r="AM574" s="710">
        <f t="shared" si="326"/>
        <v>6.0000000000000053</v>
      </c>
      <c r="AN574" s="710">
        <f t="shared" si="327"/>
        <v>0</v>
      </c>
      <c r="AO574" s="710">
        <f t="shared" si="329"/>
        <v>300</v>
      </c>
      <c r="AP574" s="710" t="str">
        <f t="shared" si="328"/>
        <v>n/a</v>
      </c>
      <c r="AQ574" s="710" t="str">
        <f t="shared" si="305"/>
        <v>n/a</v>
      </c>
      <c r="AR574" s="710" t="str">
        <f t="shared" si="306"/>
        <v>n/a</v>
      </c>
      <c r="AS574" s="710" t="str">
        <f t="shared" si="307"/>
        <v>n/a</v>
      </c>
      <c r="AT574" s="710" t="str">
        <f t="shared" si="309"/>
        <v>n/a</v>
      </c>
      <c r="AU574" s="710" t="str">
        <f t="shared" si="310"/>
        <v>n/a</v>
      </c>
      <c r="AV574" s="710" t="str">
        <f t="shared" si="311"/>
        <v>n/a</v>
      </c>
      <c r="AW574" s="710" t="str">
        <f t="shared" si="312"/>
        <v>n/a</v>
      </c>
      <c r="AX574" s="710" t="str">
        <f t="shared" si="313"/>
        <v>n/a</v>
      </c>
      <c r="AY574" s="710" t="str">
        <f t="shared" si="314"/>
        <v>n/a</v>
      </c>
      <c r="AZ574" s="710" t="str">
        <f t="shared" si="315"/>
        <v>n/a</v>
      </c>
      <c r="BA574" s="710" t="str">
        <f t="shared" si="316"/>
        <v>n/a</v>
      </c>
      <c r="BB574" s="710" t="str">
        <f t="shared" si="317"/>
        <v>n/a</v>
      </c>
      <c r="BC574" s="710" t="str">
        <f t="shared" si="318"/>
        <v>n/a</v>
      </c>
      <c r="BD574" s="710" t="str">
        <f t="shared" si="330"/>
        <v>n/a</v>
      </c>
      <c r="BE574" s="710">
        <f t="shared" si="308"/>
        <v>45.289267816903774</v>
      </c>
      <c r="BF574" s="175">
        <f t="shared" ref="BF574:BF637" si="331">STDEV(AF574:BD574)</f>
        <v>90.300302051185355</v>
      </c>
    </row>
    <row r="575" spans="1:58" x14ac:dyDescent="0.25">
      <c r="A575" s="577" t="s">
        <v>4880</v>
      </c>
      <c r="B575" s="8" t="s">
        <v>4867</v>
      </c>
      <c r="C575" s="372">
        <v>1.2</v>
      </c>
      <c r="D575" s="372">
        <v>1.08</v>
      </c>
      <c r="E575" s="372">
        <v>0.96</v>
      </c>
      <c r="F575" s="372">
        <v>0.84</v>
      </c>
      <c r="G575" s="372">
        <v>0.68</v>
      </c>
      <c r="H575" s="393">
        <v>0</v>
      </c>
      <c r="I575" s="381">
        <v>0</v>
      </c>
      <c r="J575" s="381">
        <v>0</v>
      </c>
      <c r="K575" s="393">
        <v>0</v>
      </c>
      <c r="L575" s="393">
        <v>0</v>
      </c>
      <c r="M575" s="393">
        <v>0</v>
      </c>
      <c r="N575" s="393">
        <v>0</v>
      </c>
      <c r="O575" s="751"/>
      <c r="P575" s="393">
        <v>0</v>
      </c>
      <c r="Q575" s="393">
        <v>0</v>
      </c>
      <c r="R575" s="751"/>
      <c r="S575" s="393">
        <v>0</v>
      </c>
      <c r="T575" s="393">
        <v>0</v>
      </c>
      <c r="U575" s="381">
        <v>0</v>
      </c>
      <c r="V575" s="381">
        <v>0</v>
      </c>
      <c r="W575" s="381">
        <v>0</v>
      </c>
      <c r="X575" s="381">
        <v>0</v>
      </c>
      <c r="Y575" s="381">
        <v>0</v>
      </c>
      <c r="Z575" s="381">
        <v>0</v>
      </c>
      <c r="AA575" s="381">
        <v>0</v>
      </c>
      <c r="AB575" s="381">
        <v>0</v>
      </c>
      <c r="AC575" s="381">
        <v>0</v>
      </c>
      <c r="AD575" s="381">
        <v>0</v>
      </c>
      <c r="AE575" s="417">
        <f t="shared" si="304"/>
        <v>4.76</v>
      </c>
      <c r="AF575" s="710">
        <f t="shared" si="319"/>
        <v>11.111111111111093</v>
      </c>
      <c r="AG575" s="710">
        <f t="shared" si="320"/>
        <v>12.500000000000021</v>
      </c>
      <c r="AH575" s="710">
        <f t="shared" si="321"/>
        <v>14.285714285714279</v>
      </c>
      <c r="AI575" s="710">
        <f t="shared" si="322"/>
        <v>23.529411764705866</v>
      </c>
      <c r="AJ575" s="710" t="str">
        <f t="shared" si="323"/>
        <v>n/a</v>
      </c>
      <c r="AK575" s="710" t="str">
        <f t="shared" si="324"/>
        <v>n/a</v>
      </c>
      <c r="AL575" s="710" t="str">
        <f t="shared" si="325"/>
        <v>n/a</v>
      </c>
      <c r="AM575" s="710" t="str">
        <f t="shared" si="326"/>
        <v>n/a</v>
      </c>
      <c r="AN575" s="710" t="str">
        <f t="shared" si="327"/>
        <v>n/a</v>
      </c>
      <c r="AO575" s="710" t="str">
        <f t="shared" si="329"/>
        <v>n/a</v>
      </c>
      <c r="AP575" s="710" t="str">
        <f t="shared" si="328"/>
        <v>n/a</v>
      </c>
      <c r="AQ575" s="710" t="str">
        <f t="shared" si="305"/>
        <v>n/a</v>
      </c>
      <c r="AR575" s="710" t="str">
        <f t="shared" si="306"/>
        <v>n/a</v>
      </c>
      <c r="AS575" s="710" t="str">
        <f t="shared" si="307"/>
        <v>n/a</v>
      </c>
      <c r="AT575" s="710" t="str">
        <f t="shared" si="309"/>
        <v>n/a</v>
      </c>
      <c r="AU575" s="710" t="str">
        <f t="shared" si="310"/>
        <v>n/a</v>
      </c>
      <c r="AV575" s="710" t="str">
        <f t="shared" si="311"/>
        <v>n/a</v>
      </c>
      <c r="AW575" s="710" t="str">
        <f t="shared" si="312"/>
        <v>n/a</v>
      </c>
      <c r="AX575" s="710" t="str">
        <f t="shared" si="313"/>
        <v>n/a</v>
      </c>
      <c r="AY575" s="710" t="str">
        <f t="shared" si="314"/>
        <v>n/a</v>
      </c>
      <c r="AZ575" s="710" t="str">
        <f t="shared" si="315"/>
        <v>n/a</v>
      </c>
      <c r="BA575" s="710" t="str">
        <f t="shared" si="316"/>
        <v>n/a</v>
      </c>
      <c r="BB575" s="710" t="str">
        <f t="shared" si="317"/>
        <v>n/a</v>
      </c>
      <c r="BC575" s="710" t="str">
        <f t="shared" si="318"/>
        <v>n/a</v>
      </c>
      <c r="BD575" s="710" t="str">
        <f t="shared" si="330"/>
        <v>n/a</v>
      </c>
      <c r="BE575" s="710">
        <f t="shared" si="308"/>
        <v>15.356559290382815</v>
      </c>
      <c r="BF575" s="175">
        <f t="shared" si="331"/>
        <v>5.6013685177054633</v>
      </c>
    </row>
    <row r="576" spans="1:58" x14ac:dyDescent="0.25">
      <c r="A576" s="8" t="s">
        <v>1564</v>
      </c>
      <c r="B576" s="8" t="s">
        <v>1565</v>
      </c>
      <c r="C576" s="372">
        <v>1.479163</v>
      </c>
      <c r="D576" s="372">
        <v>1.4691669999999999</v>
      </c>
      <c r="E576" s="372">
        <v>1.4591700000000001</v>
      </c>
      <c r="F576" s="372">
        <v>1.4499960000000001</v>
      </c>
      <c r="G576" s="372">
        <v>1.4392</v>
      </c>
      <c r="H576" s="372">
        <v>1.4295</v>
      </c>
      <c r="I576" s="420">
        <v>1.42</v>
      </c>
      <c r="J576" s="420">
        <v>1.403335</v>
      </c>
      <c r="K576" s="372">
        <v>1.3908</v>
      </c>
      <c r="L576" s="372">
        <v>1.36</v>
      </c>
      <c r="M576" s="372">
        <v>1.28</v>
      </c>
      <c r="N576" s="372">
        <v>1.17</v>
      </c>
      <c r="O576" s="649"/>
      <c r="P576" s="372">
        <v>1.06</v>
      </c>
      <c r="Q576" s="372">
        <v>0.46600000000000003</v>
      </c>
      <c r="R576" s="649"/>
      <c r="S576" s="416">
        <v>0</v>
      </c>
      <c r="T576" s="416">
        <v>0</v>
      </c>
      <c r="U576" s="416">
        <v>0</v>
      </c>
      <c r="V576" s="416">
        <v>0</v>
      </c>
      <c r="W576" s="416">
        <v>0</v>
      </c>
      <c r="X576" s="416">
        <v>0</v>
      </c>
      <c r="Y576" s="416">
        <v>0</v>
      </c>
      <c r="Z576" s="416">
        <v>0</v>
      </c>
      <c r="AA576" s="416">
        <v>0</v>
      </c>
      <c r="AB576" s="416">
        <v>0</v>
      </c>
      <c r="AC576" s="416">
        <v>0</v>
      </c>
      <c r="AD576" s="416">
        <v>0</v>
      </c>
      <c r="AE576" s="417">
        <f t="shared" si="304"/>
        <v>18.276330999999995</v>
      </c>
      <c r="AF576" s="710">
        <f t="shared" si="319"/>
        <v>0.68038555181271221</v>
      </c>
      <c r="AG576" s="710">
        <f t="shared" si="320"/>
        <v>0.68511551087260258</v>
      </c>
      <c r="AH576" s="710">
        <f t="shared" si="321"/>
        <v>0.632691400527996</v>
      </c>
      <c r="AI576" s="710">
        <f t="shared" si="322"/>
        <v>0.75013896609228414</v>
      </c>
      <c r="AJ576" s="710">
        <f t="shared" si="323"/>
        <v>0.67855893669115375</v>
      </c>
      <c r="AK576" s="710">
        <f t="shared" si="324"/>
        <v>0.66901408450703581</v>
      </c>
      <c r="AL576" s="710">
        <f t="shared" si="325"/>
        <v>1.1875282808452736</v>
      </c>
      <c r="AM576" s="710">
        <f t="shared" si="326"/>
        <v>0.90127983894161545</v>
      </c>
      <c r="AN576" s="710">
        <f t="shared" si="327"/>
        <v>2.2647058823529465</v>
      </c>
      <c r="AO576" s="710">
        <f t="shared" si="329"/>
        <v>6.25</v>
      </c>
      <c r="AP576" s="710">
        <f t="shared" si="328"/>
        <v>9.4017094017094127</v>
      </c>
      <c r="AQ576" s="710">
        <f t="shared" si="305"/>
        <v>10.377358490566024</v>
      </c>
      <c r="AR576" s="710">
        <f t="shared" si="306"/>
        <v>127.46781115879826</v>
      </c>
      <c r="AS576" s="710" t="str">
        <f t="shared" si="307"/>
        <v>n/a</v>
      </c>
      <c r="AT576" s="710" t="str">
        <f t="shared" si="309"/>
        <v>n/a</v>
      </c>
      <c r="AU576" s="710" t="str">
        <f t="shared" si="310"/>
        <v>n/a</v>
      </c>
      <c r="AV576" s="710" t="str">
        <f t="shared" si="311"/>
        <v>n/a</v>
      </c>
      <c r="AW576" s="710" t="str">
        <f t="shared" si="312"/>
        <v>n/a</v>
      </c>
      <c r="AX576" s="710" t="str">
        <f t="shared" si="313"/>
        <v>n/a</v>
      </c>
      <c r="AY576" s="710" t="str">
        <f t="shared" si="314"/>
        <v>n/a</v>
      </c>
      <c r="AZ576" s="710" t="str">
        <f t="shared" si="315"/>
        <v>n/a</v>
      </c>
      <c r="BA576" s="710" t="str">
        <f t="shared" si="316"/>
        <v>n/a</v>
      </c>
      <c r="BB576" s="710" t="str">
        <f t="shared" si="317"/>
        <v>n/a</v>
      </c>
      <c r="BC576" s="710" t="str">
        <f t="shared" si="318"/>
        <v>n/a</v>
      </c>
      <c r="BD576" s="710" t="str">
        <f t="shared" si="330"/>
        <v>n/a</v>
      </c>
      <c r="BE576" s="710">
        <f t="shared" si="308"/>
        <v>12.457407500285948</v>
      </c>
      <c r="BF576" s="175">
        <f t="shared" si="331"/>
        <v>34.732202669831509</v>
      </c>
    </row>
    <row r="577" spans="1:58" x14ac:dyDescent="0.25">
      <c r="A577" s="95" t="s">
        <v>1508</v>
      </c>
      <c r="B577" s="8" t="s">
        <v>1509</v>
      </c>
      <c r="C577" s="372">
        <v>1.33</v>
      </c>
      <c r="D577" s="372">
        <v>1.29</v>
      </c>
      <c r="E577" s="372">
        <v>1.2</v>
      </c>
      <c r="F577" s="372">
        <v>1.1299999999999999</v>
      </c>
      <c r="G577" s="372">
        <v>1.1200000000000001</v>
      </c>
      <c r="H577" s="372">
        <v>1.0900000000000001</v>
      </c>
      <c r="I577" s="420">
        <v>0.99</v>
      </c>
      <c r="J577" s="420">
        <v>0.82000000000000006</v>
      </c>
      <c r="K577" s="372">
        <v>0.77</v>
      </c>
      <c r="L577" s="372">
        <v>0.73</v>
      </c>
      <c r="M577" s="372">
        <v>0.68</v>
      </c>
      <c r="N577" s="372">
        <v>0.61</v>
      </c>
      <c r="O577" s="649"/>
      <c r="P577" s="374">
        <v>0.6</v>
      </c>
      <c r="Q577" s="374">
        <v>0.6</v>
      </c>
      <c r="R577" s="649"/>
      <c r="S577" s="416">
        <v>0.6</v>
      </c>
      <c r="T577" s="416">
        <v>0.92</v>
      </c>
      <c r="U577" s="420">
        <v>1.24</v>
      </c>
      <c r="V577" s="420">
        <v>1.2</v>
      </c>
      <c r="W577" s="420">
        <v>1.1599999999999999</v>
      </c>
      <c r="X577" s="420">
        <v>1.1100000000000001</v>
      </c>
      <c r="Y577" s="420">
        <v>1.06</v>
      </c>
      <c r="Z577" s="420">
        <v>1.01</v>
      </c>
      <c r="AA577" s="420">
        <v>0.96</v>
      </c>
      <c r="AB577" s="420">
        <v>0.9</v>
      </c>
      <c r="AC577" s="420">
        <v>0.82</v>
      </c>
      <c r="AD577" s="420">
        <v>0.74</v>
      </c>
      <c r="AE577" s="417">
        <f t="shared" si="304"/>
        <v>24.679999999999996</v>
      </c>
      <c r="AF577" s="710">
        <f t="shared" si="319"/>
        <v>3.1007751937984551</v>
      </c>
      <c r="AG577" s="710">
        <f t="shared" si="320"/>
        <v>7.5000000000000178</v>
      </c>
      <c r="AH577" s="710">
        <f t="shared" si="321"/>
        <v>6.1946902654867353</v>
      </c>
      <c r="AI577" s="710">
        <f t="shared" si="322"/>
        <v>0.89285714285711748</v>
      </c>
      <c r="AJ577" s="710">
        <f t="shared" si="323"/>
        <v>2.7522935779816571</v>
      </c>
      <c r="AK577" s="710">
        <f t="shared" si="324"/>
        <v>10.1010101010101</v>
      </c>
      <c r="AL577" s="710">
        <f t="shared" si="325"/>
        <v>20.731707317073166</v>
      </c>
      <c r="AM577" s="710">
        <f t="shared" si="326"/>
        <v>6.4935064935065068</v>
      </c>
      <c r="AN577" s="710">
        <f t="shared" si="327"/>
        <v>5.4794520547945202</v>
      </c>
      <c r="AO577" s="710">
        <f t="shared" si="329"/>
        <v>7.3529411764705843</v>
      </c>
      <c r="AP577" s="710">
        <f t="shared" si="328"/>
        <v>11.475409836065587</v>
      </c>
      <c r="AQ577" s="710">
        <f t="shared" si="305"/>
        <v>1.6666666666666607</v>
      </c>
      <c r="AR577" s="710">
        <f t="shared" si="306"/>
        <v>0</v>
      </c>
      <c r="AS577" s="710">
        <f t="shared" si="307"/>
        <v>0</v>
      </c>
      <c r="AT577" s="710">
        <f t="shared" si="309"/>
        <v>-34.782608695652186</v>
      </c>
      <c r="AU577" s="710">
        <f t="shared" si="310"/>
        <v>-25.806451612903224</v>
      </c>
      <c r="AV577" s="710">
        <f t="shared" si="311"/>
        <v>3.3333333333333437</v>
      </c>
      <c r="AW577" s="710">
        <f t="shared" si="312"/>
        <v>3.4482758620689724</v>
      </c>
      <c r="AX577" s="710">
        <f t="shared" si="313"/>
        <v>4.5045045045044807</v>
      </c>
      <c r="AY577" s="710">
        <f t="shared" si="314"/>
        <v>4.7169811320754818</v>
      </c>
      <c r="AZ577" s="710">
        <f t="shared" si="315"/>
        <v>4.9504950495049549</v>
      </c>
      <c r="BA577" s="710">
        <f t="shared" si="316"/>
        <v>5.2083333333333481</v>
      </c>
      <c r="BB577" s="710">
        <f t="shared" si="317"/>
        <v>6.6666666666666652</v>
      </c>
      <c r="BC577" s="710">
        <f t="shared" si="318"/>
        <v>9.7560975609756184</v>
      </c>
      <c r="BD577" s="710">
        <f t="shared" si="330"/>
        <v>10.810810810810811</v>
      </c>
      <c r="BE577" s="710">
        <f t="shared" si="308"/>
        <v>3.0619099108171746</v>
      </c>
      <c r="BF577" s="175">
        <f t="shared" si="331"/>
        <v>11.030753074949013</v>
      </c>
    </row>
    <row r="578" spans="1:58" x14ac:dyDescent="0.25">
      <c r="A578" s="95" t="s">
        <v>758</v>
      </c>
      <c r="B578" s="8" t="s">
        <v>759</v>
      </c>
      <c r="C578" s="372">
        <v>2.1800000000000002</v>
      </c>
      <c r="D578" s="372">
        <v>1.98</v>
      </c>
      <c r="E578" s="372">
        <v>1.8</v>
      </c>
      <c r="F578" s="372">
        <v>1.66</v>
      </c>
      <c r="G578" s="372">
        <v>1.54</v>
      </c>
      <c r="H578" s="372">
        <v>1.42</v>
      </c>
      <c r="I578" s="420">
        <v>1.3</v>
      </c>
      <c r="J578" s="420">
        <v>1.1800000000000002</v>
      </c>
      <c r="K578" s="372">
        <v>1.06</v>
      </c>
      <c r="L578" s="372">
        <v>0.96</v>
      </c>
      <c r="M578" s="372">
        <v>0.88</v>
      </c>
      <c r="N578" s="372">
        <v>0.8</v>
      </c>
      <c r="O578" s="649"/>
      <c r="P578" s="372">
        <v>0.72</v>
      </c>
      <c r="Q578" s="372">
        <v>0.64</v>
      </c>
      <c r="R578" s="649"/>
      <c r="S578" s="420">
        <v>0.52</v>
      </c>
      <c r="T578" s="420">
        <v>0.41</v>
      </c>
      <c r="U578" s="420">
        <v>0.28000000000000003</v>
      </c>
      <c r="V578" s="420">
        <v>0.22</v>
      </c>
      <c r="W578" s="420">
        <v>0.17</v>
      </c>
      <c r="X578" s="420">
        <v>0.12</v>
      </c>
      <c r="Y578" s="416">
        <v>0</v>
      </c>
      <c r="Z578" s="416">
        <v>0</v>
      </c>
      <c r="AA578" s="416">
        <v>0</v>
      </c>
      <c r="AB578" s="416">
        <v>0</v>
      </c>
      <c r="AC578" s="416">
        <v>0</v>
      </c>
      <c r="AD578" s="416">
        <v>0</v>
      </c>
      <c r="AE578" s="417">
        <f t="shared" si="304"/>
        <v>19.840000000000003</v>
      </c>
      <c r="AF578" s="710">
        <f t="shared" si="319"/>
        <v>10.1010101010101</v>
      </c>
      <c r="AG578" s="710">
        <f t="shared" si="320"/>
        <v>9.9999999999999858</v>
      </c>
      <c r="AH578" s="710">
        <f t="shared" si="321"/>
        <v>8.4337349397590522</v>
      </c>
      <c r="AI578" s="710">
        <f t="shared" si="322"/>
        <v>7.7922077922077948</v>
      </c>
      <c r="AJ578" s="710">
        <f t="shared" si="323"/>
        <v>8.4507042253521227</v>
      </c>
      <c r="AK578" s="710">
        <f t="shared" si="324"/>
        <v>9.2307692307692193</v>
      </c>
      <c r="AL578" s="710">
        <f t="shared" si="325"/>
        <v>10.169491525423723</v>
      </c>
      <c r="AM578" s="710">
        <f t="shared" si="326"/>
        <v>11.320754716981153</v>
      </c>
      <c r="AN578" s="710">
        <f t="shared" si="327"/>
        <v>10.416666666666675</v>
      </c>
      <c r="AO578" s="710">
        <f t="shared" si="329"/>
        <v>9.0909090909090828</v>
      </c>
      <c r="AP578" s="710">
        <f t="shared" si="328"/>
        <v>9.9999999999999858</v>
      </c>
      <c r="AQ578" s="710">
        <f t="shared" si="305"/>
        <v>11.111111111111116</v>
      </c>
      <c r="AR578" s="710">
        <f t="shared" si="306"/>
        <v>12.5</v>
      </c>
      <c r="AS578" s="710">
        <f t="shared" si="307"/>
        <v>23.076923076923084</v>
      </c>
      <c r="AT578" s="710">
        <f t="shared" si="309"/>
        <v>26.829268292682929</v>
      </c>
      <c r="AU578" s="710">
        <f t="shared" si="310"/>
        <v>46.428571428571395</v>
      </c>
      <c r="AV578" s="710">
        <f t="shared" si="311"/>
        <v>27.272727272727295</v>
      </c>
      <c r="AW578" s="710">
        <f t="shared" si="312"/>
        <v>29.411764705882337</v>
      </c>
      <c r="AX578" s="710">
        <f t="shared" si="313"/>
        <v>41.666666666666671</v>
      </c>
      <c r="AY578" s="710" t="str">
        <f t="shared" si="314"/>
        <v>n/a</v>
      </c>
      <c r="AZ578" s="710" t="str">
        <f t="shared" si="315"/>
        <v>n/a</v>
      </c>
      <c r="BA578" s="710" t="str">
        <f t="shared" si="316"/>
        <v>n/a</v>
      </c>
      <c r="BB578" s="710" t="str">
        <f t="shared" si="317"/>
        <v>n/a</v>
      </c>
      <c r="BC578" s="710" t="str">
        <f t="shared" si="318"/>
        <v>n/a</v>
      </c>
      <c r="BD578" s="710" t="str">
        <f t="shared" si="330"/>
        <v>n/a</v>
      </c>
      <c r="BE578" s="710">
        <f t="shared" si="308"/>
        <v>17.015962149665459</v>
      </c>
      <c r="BF578" s="175">
        <f t="shared" si="331"/>
        <v>11.88965292671497</v>
      </c>
    </row>
    <row r="579" spans="1:58" x14ac:dyDescent="0.25">
      <c r="A579" s="577" t="s">
        <v>1576</v>
      </c>
      <c r="B579" s="8" t="s">
        <v>1577</v>
      </c>
      <c r="C579" s="372">
        <v>1.8049999999999999</v>
      </c>
      <c r="D579" s="372">
        <v>1.615</v>
      </c>
      <c r="E579" s="372">
        <v>1.28</v>
      </c>
      <c r="F579" s="372">
        <v>1.03</v>
      </c>
      <c r="G579" s="372">
        <v>0.99</v>
      </c>
      <c r="H579" s="372">
        <v>0.90749999999999997</v>
      </c>
      <c r="I579" s="420">
        <v>0.71750000000000003</v>
      </c>
      <c r="J579" s="420">
        <v>0.60499999999999998</v>
      </c>
      <c r="K579" s="372">
        <v>0.5575</v>
      </c>
      <c r="L579" s="372">
        <v>0.52750000000000008</v>
      </c>
      <c r="M579" s="372">
        <v>0.45500000000000002</v>
      </c>
      <c r="N579" s="372">
        <v>0.43</v>
      </c>
      <c r="O579" s="649"/>
      <c r="P579" s="374">
        <v>0.4</v>
      </c>
      <c r="Q579" s="372">
        <v>0.375</v>
      </c>
      <c r="R579" s="649"/>
      <c r="S579" s="416">
        <v>0.3</v>
      </c>
      <c r="T579" s="416">
        <v>0.35</v>
      </c>
      <c r="U579" s="420">
        <v>0.375</v>
      </c>
      <c r="V579" s="420">
        <v>0.3</v>
      </c>
      <c r="W579" s="420">
        <v>0.2</v>
      </c>
      <c r="X579" s="416">
        <v>0.1</v>
      </c>
      <c r="Y579" s="420">
        <v>0.375</v>
      </c>
      <c r="Z579" s="416">
        <v>0</v>
      </c>
      <c r="AA579" s="416">
        <v>0</v>
      </c>
      <c r="AB579" s="416">
        <v>0</v>
      </c>
      <c r="AC579" s="416">
        <v>0</v>
      </c>
      <c r="AD579" s="416">
        <v>0</v>
      </c>
      <c r="AE579" s="417">
        <f t="shared" si="304"/>
        <v>13.695</v>
      </c>
      <c r="AF579" s="710">
        <f t="shared" si="319"/>
        <v>11.764705882352944</v>
      </c>
      <c r="AG579" s="710">
        <f t="shared" si="320"/>
        <v>26.171875</v>
      </c>
      <c r="AH579" s="710">
        <f t="shared" si="321"/>
        <v>24.271844660194162</v>
      </c>
      <c r="AI579" s="710">
        <f t="shared" si="322"/>
        <v>4.0404040404040442</v>
      </c>
      <c r="AJ579" s="710">
        <f t="shared" si="323"/>
        <v>9.0909090909090828</v>
      </c>
      <c r="AK579" s="710">
        <f t="shared" si="324"/>
        <v>26.480836236933779</v>
      </c>
      <c r="AL579" s="710">
        <f t="shared" si="325"/>
        <v>18.595041322314067</v>
      </c>
      <c r="AM579" s="710">
        <f t="shared" si="326"/>
        <v>8.5201793721973118</v>
      </c>
      <c r="AN579" s="710">
        <f t="shared" si="327"/>
        <v>5.6872037914691864</v>
      </c>
      <c r="AO579" s="710">
        <f t="shared" si="329"/>
        <v>15.934065934065945</v>
      </c>
      <c r="AP579" s="710">
        <f t="shared" si="328"/>
        <v>5.8139534883721034</v>
      </c>
      <c r="AQ579" s="710">
        <f t="shared" si="305"/>
        <v>7.4999999999999956</v>
      </c>
      <c r="AR579" s="710">
        <f t="shared" si="306"/>
        <v>6.6666666666666652</v>
      </c>
      <c r="AS579" s="710">
        <f t="shared" si="307"/>
        <v>25</v>
      </c>
      <c r="AT579" s="710">
        <f t="shared" si="309"/>
        <v>-14.285714285714279</v>
      </c>
      <c r="AU579" s="710">
        <f t="shared" si="310"/>
        <v>-6.6666666666666767</v>
      </c>
      <c r="AV579" s="710">
        <f t="shared" si="311"/>
        <v>25</v>
      </c>
      <c r="AW579" s="710">
        <f t="shared" si="312"/>
        <v>49.999999999999979</v>
      </c>
      <c r="AX579" s="710">
        <f t="shared" si="313"/>
        <v>100</v>
      </c>
      <c r="AY579" s="710">
        <f t="shared" si="314"/>
        <v>-73.333333333333343</v>
      </c>
      <c r="AZ579" s="710" t="str">
        <f t="shared" si="315"/>
        <v>n/a</v>
      </c>
      <c r="BA579" s="710" t="str">
        <f t="shared" si="316"/>
        <v>n/a</v>
      </c>
      <c r="BB579" s="710" t="str">
        <f t="shared" si="317"/>
        <v>n/a</v>
      </c>
      <c r="BC579" s="710" t="str">
        <f t="shared" si="318"/>
        <v>n/a</v>
      </c>
      <c r="BD579" s="710" t="str">
        <f t="shared" si="330"/>
        <v>n/a</v>
      </c>
      <c r="BE579" s="710">
        <f t="shared" si="308"/>
        <v>13.812598560008245</v>
      </c>
      <c r="BF579" s="175">
        <f t="shared" si="331"/>
        <v>31.298522335049604</v>
      </c>
    </row>
    <row r="580" spans="1:58" x14ac:dyDescent="0.25">
      <c r="A580" s="8" t="s">
        <v>1574</v>
      </c>
      <c r="B580" s="8" t="s">
        <v>1575</v>
      </c>
      <c r="C580" s="372">
        <v>2.83</v>
      </c>
      <c r="D580" s="372">
        <v>2.58</v>
      </c>
      <c r="E580" s="372">
        <v>2.34</v>
      </c>
      <c r="F580" s="372">
        <v>2.13</v>
      </c>
      <c r="G580" s="372">
        <v>2.08</v>
      </c>
      <c r="H580" s="372">
        <v>1.93</v>
      </c>
      <c r="I580" s="420">
        <v>1.78</v>
      </c>
      <c r="J580" s="420">
        <v>1.56</v>
      </c>
      <c r="K580" s="372">
        <v>1.4</v>
      </c>
      <c r="L580" s="372">
        <v>1.28</v>
      </c>
      <c r="M580" s="372">
        <v>1.1200000000000001</v>
      </c>
      <c r="N580" s="372">
        <v>1.02</v>
      </c>
      <c r="O580" s="649"/>
      <c r="P580" s="372">
        <v>0.9</v>
      </c>
      <c r="Q580" s="372">
        <v>0.55000000000000004</v>
      </c>
      <c r="R580" s="649"/>
      <c r="S580" s="416">
        <v>0.04</v>
      </c>
      <c r="T580" s="416">
        <v>0.27</v>
      </c>
      <c r="U580" s="420">
        <v>0.94</v>
      </c>
      <c r="V580" s="420">
        <v>0.86</v>
      </c>
      <c r="W580" s="420">
        <v>0.78</v>
      </c>
      <c r="X580" s="420">
        <v>0.7</v>
      </c>
      <c r="Y580" s="420">
        <v>0.62</v>
      </c>
      <c r="Z580" s="420">
        <v>0.54</v>
      </c>
      <c r="AA580" s="420">
        <v>0.46</v>
      </c>
      <c r="AB580" s="420">
        <v>0.39</v>
      </c>
      <c r="AC580" s="420">
        <v>0.33</v>
      </c>
      <c r="AD580" s="420">
        <v>0.28999999999999998</v>
      </c>
      <c r="AE580" s="417">
        <f t="shared" si="304"/>
        <v>29.719999999999995</v>
      </c>
      <c r="AF580" s="710">
        <f t="shared" si="319"/>
        <v>9.6899224806201509</v>
      </c>
      <c r="AG580" s="710">
        <f t="shared" si="320"/>
        <v>10.256410256410264</v>
      </c>
      <c r="AH580" s="710">
        <f t="shared" si="321"/>
        <v>9.8591549295774747</v>
      </c>
      <c r="AI580" s="710">
        <f t="shared" si="322"/>
        <v>2.4038461538461453</v>
      </c>
      <c r="AJ580" s="710">
        <f t="shared" si="323"/>
        <v>7.7720207253886064</v>
      </c>
      <c r="AK580" s="710">
        <f t="shared" si="324"/>
        <v>8.4269662921348178</v>
      </c>
      <c r="AL580" s="710">
        <f t="shared" si="325"/>
        <v>14.102564102564097</v>
      </c>
      <c r="AM580" s="710">
        <f t="shared" si="326"/>
        <v>11.428571428571432</v>
      </c>
      <c r="AN580" s="710">
        <f t="shared" si="327"/>
        <v>9.375</v>
      </c>
      <c r="AO580" s="710">
        <f t="shared" si="329"/>
        <v>14.285714285714279</v>
      </c>
      <c r="AP580" s="710">
        <f t="shared" si="328"/>
        <v>9.8039215686274606</v>
      </c>
      <c r="AQ580" s="710">
        <f t="shared" si="305"/>
        <v>13.33333333333333</v>
      </c>
      <c r="AR580" s="710">
        <f t="shared" si="306"/>
        <v>63.636363636363626</v>
      </c>
      <c r="AS580" s="710">
        <f t="shared" si="307"/>
        <v>1275</v>
      </c>
      <c r="AT580" s="710">
        <f t="shared" si="309"/>
        <v>-85.18518518518519</v>
      </c>
      <c r="AU580" s="710">
        <f t="shared" si="310"/>
        <v>-71.276595744680847</v>
      </c>
      <c r="AV580" s="710">
        <f t="shared" si="311"/>
        <v>9.302325581395344</v>
      </c>
      <c r="AW580" s="710">
        <f t="shared" si="312"/>
        <v>10.256410256410241</v>
      </c>
      <c r="AX580" s="710">
        <f t="shared" si="313"/>
        <v>11.428571428571432</v>
      </c>
      <c r="AY580" s="710">
        <f t="shared" si="314"/>
        <v>12.903225806451601</v>
      </c>
      <c r="AZ580" s="710">
        <f t="shared" si="315"/>
        <v>14.814814814814813</v>
      </c>
      <c r="BA580" s="710">
        <f t="shared" si="316"/>
        <v>17.391304347826097</v>
      </c>
      <c r="BB580" s="710">
        <f t="shared" si="317"/>
        <v>17.948717948717952</v>
      </c>
      <c r="BC580" s="710">
        <f t="shared" si="318"/>
        <v>18.181818181818187</v>
      </c>
      <c r="BD580" s="710">
        <f t="shared" si="330"/>
        <v>13.793103448275868</v>
      </c>
      <c r="BE580" s="710">
        <f t="shared" si="308"/>
        <v>57.157292003102675</v>
      </c>
      <c r="BF580" s="175">
        <f t="shared" si="331"/>
        <v>255.23846350157089</v>
      </c>
    </row>
    <row r="581" spans="1:58" x14ac:dyDescent="0.25">
      <c r="A581" s="577" t="s">
        <v>3474</v>
      </c>
      <c r="B581" s="8" t="s">
        <v>3475</v>
      </c>
      <c r="C581" s="372">
        <v>3.92</v>
      </c>
      <c r="D581" s="372">
        <v>3.47</v>
      </c>
      <c r="E581" s="372">
        <v>3.16</v>
      </c>
      <c r="F581" s="372">
        <v>3.03</v>
      </c>
      <c r="G581" s="372">
        <v>3</v>
      </c>
      <c r="H581" s="372">
        <v>2.99</v>
      </c>
      <c r="I581" s="420">
        <v>2.74</v>
      </c>
      <c r="J581" s="420">
        <v>1.96</v>
      </c>
      <c r="K581" s="372">
        <v>1.51</v>
      </c>
      <c r="L581" s="372">
        <v>0.93</v>
      </c>
      <c r="M581" s="416">
        <v>0</v>
      </c>
      <c r="N581" s="416">
        <v>0</v>
      </c>
      <c r="O581" s="649"/>
      <c r="P581" s="416">
        <v>0</v>
      </c>
      <c r="Q581" s="416">
        <v>0</v>
      </c>
      <c r="R581" s="649"/>
      <c r="S581" s="416">
        <v>0</v>
      </c>
      <c r="T581" s="416">
        <v>0</v>
      </c>
      <c r="U581" s="416">
        <v>0</v>
      </c>
      <c r="V581" s="416">
        <v>0</v>
      </c>
      <c r="W581" s="416">
        <v>0</v>
      </c>
      <c r="X581" s="416">
        <v>0</v>
      </c>
      <c r="Y581" s="416">
        <v>0</v>
      </c>
      <c r="Z581" s="416">
        <v>0</v>
      </c>
      <c r="AA581" s="416">
        <v>0</v>
      </c>
      <c r="AB581" s="416">
        <v>0</v>
      </c>
      <c r="AC581" s="416">
        <v>0</v>
      </c>
      <c r="AD581" s="416">
        <v>0</v>
      </c>
      <c r="AE581" s="417">
        <f t="shared" si="304"/>
        <v>26.710000000000004</v>
      </c>
      <c r="AF581" s="710">
        <f t="shared" si="319"/>
        <v>12.968299711815545</v>
      </c>
      <c r="AG581" s="710">
        <f t="shared" si="320"/>
        <v>9.8101265822784889</v>
      </c>
      <c r="AH581" s="710">
        <f t="shared" si="321"/>
        <v>4.290429042904309</v>
      </c>
      <c r="AI581" s="710">
        <f t="shared" si="322"/>
        <v>1.0000000000000009</v>
      </c>
      <c r="AJ581" s="710">
        <f t="shared" si="323"/>
        <v>0.33444816053511683</v>
      </c>
      <c r="AK581" s="710">
        <f t="shared" si="324"/>
        <v>9.1240875912408814</v>
      </c>
      <c r="AL581" s="710">
        <f t="shared" si="325"/>
        <v>39.79591836734695</v>
      </c>
      <c r="AM581" s="710">
        <f t="shared" si="326"/>
        <v>29.801324503311257</v>
      </c>
      <c r="AN581" s="710">
        <f t="shared" si="327"/>
        <v>62.36559139784945</v>
      </c>
      <c r="AO581" s="710" t="str">
        <f t="shared" si="329"/>
        <v>n/a</v>
      </c>
      <c r="AP581" s="710" t="str">
        <f t="shared" si="328"/>
        <v>n/a</v>
      </c>
      <c r="AQ581" s="710" t="str">
        <f t="shared" si="305"/>
        <v>n/a</v>
      </c>
      <c r="AR581" s="710" t="str">
        <f t="shared" si="306"/>
        <v>n/a</v>
      </c>
      <c r="AS581" s="710" t="str">
        <f t="shared" si="307"/>
        <v>n/a</v>
      </c>
      <c r="AT581" s="710" t="str">
        <f t="shared" si="309"/>
        <v>n/a</v>
      </c>
      <c r="AU581" s="710" t="str">
        <f t="shared" si="310"/>
        <v>n/a</v>
      </c>
      <c r="AV581" s="710" t="str">
        <f t="shared" si="311"/>
        <v>n/a</v>
      </c>
      <c r="AW581" s="710" t="str">
        <f t="shared" si="312"/>
        <v>n/a</v>
      </c>
      <c r="AX581" s="710" t="str">
        <f t="shared" si="313"/>
        <v>n/a</v>
      </c>
      <c r="AY581" s="710" t="str">
        <f t="shared" si="314"/>
        <v>n/a</v>
      </c>
      <c r="AZ581" s="710" t="str">
        <f t="shared" si="315"/>
        <v>n/a</v>
      </c>
      <c r="BA581" s="710" t="str">
        <f t="shared" si="316"/>
        <v>n/a</v>
      </c>
      <c r="BB581" s="710" t="str">
        <f t="shared" si="317"/>
        <v>n/a</v>
      </c>
      <c r="BC581" s="710" t="str">
        <f t="shared" si="318"/>
        <v>n/a</v>
      </c>
      <c r="BD581" s="710" t="str">
        <f t="shared" si="330"/>
        <v>n/a</v>
      </c>
      <c r="BE581" s="710">
        <f t="shared" si="308"/>
        <v>18.832247261920219</v>
      </c>
      <c r="BF581" s="175">
        <f t="shared" si="331"/>
        <v>21.025589204412086</v>
      </c>
    </row>
    <row r="582" spans="1:58" x14ac:dyDescent="0.25">
      <c r="A582" s="577" t="s">
        <v>3985</v>
      </c>
      <c r="B582" s="8" t="s">
        <v>3982</v>
      </c>
      <c r="C582" s="372">
        <v>3.75</v>
      </c>
      <c r="D582" s="372">
        <v>3.67</v>
      </c>
      <c r="E582" s="372">
        <v>3.47</v>
      </c>
      <c r="F582" s="372">
        <v>3.28</v>
      </c>
      <c r="G582" s="372">
        <v>3.12</v>
      </c>
      <c r="H582" s="372">
        <v>2.96</v>
      </c>
      <c r="I582" s="420">
        <v>2.8</v>
      </c>
      <c r="J582" s="420">
        <v>2.66</v>
      </c>
      <c r="K582" s="393">
        <v>2.6</v>
      </c>
      <c r="L582" s="372">
        <v>2.6</v>
      </c>
      <c r="M582" s="372">
        <v>2.58</v>
      </c>
      <c r="N582" s="393">
        <v>2.52</v>
      </c>
      <c r="O582" s="381"/>
      <c r="P582" s="393">
        <v>2.52</v>
      </c>
      <c r="Q582" s="393">
        <v>2.52</v>
      </c>
      <c r="R582" s="381"/>
      <c r="S582" s="393">
        <v>2.52</v>
      </c>
      <c r="T582" s="393">
        <v>2.52</v>
      </c>
      <c r="U582" s="381">
        <v>2.52</v>
      </c>
      <c r="V582" s="416">
        <v>2.52</v>
      </c>
      <c r="W582" s="420">
        <v>2.52</v>
      </c>
      <c r="X582" s="420">
        <v>2.5</v>
      </c>
      <c r="Y582" s="420">
        <v>2.44</v>
      </c>
      <c r="Z582" s="420">
        <v>2.41</v>
      </c>
      <c r="AA582" s="420">
        <v>2.29</v>
      </c>
      <c r="AB582" s="420">
        <v>2.1800000000000002</v>
      </c>
      <c r="AC582" s="420">
        <v>2.1</v>
      </c>
      <c r="AD582" s="420">
        <v>2.02</v>
      </c>
      <c r="AE582" s="417">
        <f t="shared" si="304"/>
        <v>69.590000000000018</v>
      </c>
      <c r="AF582" s="710">
        <f t="shared" si="319"/>
        <v>2.1798365122615904</v>
      </c>
      <c r="AG582" s="710">
        <f t="shared" si="320"/>
        <v>5.7636887608069065</v>
      </c>
      <c r="AH582" s="710">
        <f t="shared" si="321"/>
        <v>5.7926829268292845</v>
      </c>
      <c r="AI582" s="710">
        <f t="shared" si="322"/>
        <v>5.12820512820511</v>
      </c>
      <c r="AJ582" s="710">
        <f t="shared" si="323"/>
        <v>5.4054054054054168</v>
      </c>
      <c r="AK582" s="710">
        <f t="shared" si="324"/>
        <v>5.7142857142857162</v>
      </c>
      <c r="AL582" s="710">
        <f t="shared" si="325"/>
        <v>5.2631578947368363</v>
      </c>
      <c r="AM582" s="710">
        <f t="shared" si="326"/>
        <v>2.3076923076922995</v>
      </c>
      <c r="AN582" s="710">
        <f t="shared" si="327"/>
        <v>0</v>
      </c>
      <c r="AO582" s="710">
        <f t="shared" si="329"/>
        <v>0.77519379844961378</v>
      </c>
      <c r="AP582" s="710">
        <f t="shared" si="328"/>
        <v>2.3809523809523725</v>
      </c>
      <c r="AQ582" s="710">
        <f t="shared" si="305"/>
        <v>0</v>
      </c>
      <c r="AR582" s="710">
        <f t="shared" si="306"/>
        <v>0</v>
      </c>
      <c r="AS582" s="710">
        <f t="shared" si="307"/>
        <v>0</v>
      </c>
      <c r="AT582" s="710">
        <f t="shared" si="309"/>
        <v>0</v>
      </c>
      <c r="AU582" s="710">
        <f t="shared" si="310"/>
        <v>0</v>
      </c>
      <c r="AV582" s="710">
        <f t="shared" si="311"/>
        <v>0</v>
      </c>
      <c r="AW582" s="710">
        <f t="shared" si="312"/>
        <v>0</v>
      </c>
      <c r="AX582" s="710">
        <f t="shared" si="313"/>
        <v>0.80000000000000071</v>
      </c>
      <c r="AY582" s="710">
        <f t="shared" si="314"/>
        <v>2.4590163934426146</v>
      </c>
      <c r="AZ582" s="710">
        <f t="shared" si="315"/>
        <v>1.2448132780082943</v>
      </c>
      <c r="BA582" s="710">
        <f t="shared" si="316"/>
        <v>5.2401746724890952</v>
      </c>
      <c r="BB582" s="710">
        <f t="shared" si="317"/>
        <v>5.0458715596330306</v>
      </c>
      <c r="BC582" s="710">
        <f t="shared" si="318"/>
        <v>3.8095238095238182</v>
      </c>
      <c r="BD582" s="710">
        <f t="shared" si="330"/>
        <v>3.9603960396039639</v>
      </c>
      <c r="BE582" s="710">
        <f t="shared" si="308"/>
        <v>2.5308358632930386</v>
      </c>
      <c r="BF582" s="175">
        <f t="shared" si="331"/>
        <v>2.3293291985524385</v>
      </c>
    </row>
    <row r="583" spans="1:58" x14ac:dyDescent="0.25">
      <c r="A583" s="577" t="s">
        <v>4905</v>
      </c>
      <c r="B583" s="8" t="s">
        <v>4904</v>
      </c>
      <c r="C583" s="372">
        <v>0.5</v>
      </c>
      <c r="D583" s="372">
        <v>0.43999999999999995</v>
      </c>
      <c r="E583" s="372">
        <v>0.36000000000000004</v>
      </c>
      <c r="F583" s="372">
        <v>0.26</v>
      </c>
      <c r="G583" s="372">
        <v>0.05</v>
      </c>
      <c r="H583" s="393">
        <v>0</v>
      </c>
      <c r="I583" s="381">
        <v>0</v>
      </c>
      <c r="J583" s="381">
        <v>0</v>
      </c>
      <c r="K583" s="393">
        <v>0</v>
      </c>
      <c r="L583" s="393">
        <v>0</v>
      </c>
      <c r="M583" s="393">
        <v>0</v>
      </c>
      <c r="N583" s="393">
        <v>0</v>
      </c>
      <c r="O583" s="751"/>
      <c r="P583" s="381">
        <v>0</v>
      </c>
      <c r="Q583" s="393">
        <v>0</v>
      </c>
      <c r="R583" s="751"/>
      <c r="S583" s="393">
        <v>0</v>
      </c>
      <c r="T583" s="381">
        <v>0</v>
      </c>
      <c r="U583" s="393">
        <v>0</v>
      </c>
      <c r="V583" s="393">
        <v>0</v>
      </c>
      <c r="W583" s="381">
        <v>0</v>
      </c>
      <c r="X583" s="381">
        <v>0</v>
      </c>
      <c r="Y583" s="381">
        <v>0</v>
      </c>
      <c r="Z583" s="381">
        <v>0</v>
      </c>
      <c r="AA583" s="381">
        <v>0</v>
      </c>
      <c r="AB583" s="381">
        <v>0</v>
      </c>
      <c r="AC583" s="381">
        <v>0</v>
      </c>
      <c r="AD583" s="381">
        <v>0</v>
      </c>
      <c r="AE583" s="417">
        <f t="shared" ref="AE583:AE646" si="332">SUM(C583:AD583)</f>
        <v>1.61</v>
      </c>
      <c r="AF583" s="710">
        <f t="shared" si="319"/>
        <v>13.636363636363647</v>
      </c>
      <c r="AG583" s="710">
        <f t="shared" si="320"/>
        <v>22.222222222222186</v>
      </c>
      <c r="AH583" s="710">
        <f t="shared" si="321"/>
        <v>38.461538461538481</v>
      </c>
      <c r="AI583" s="710">
        <f t="shared" si="322"/>
        <v>420</v>
      </c>
      <c r="AJ583" s="710" t="str">
        <f t="shared" si="323"/>
        <v>n/a</v>
      </c>
      <c r="AK583" s="710" t="str">
        <f t="shared" si="324"/>
        <v>n/a</v>
      </c>
      <c r="AL583" s="710" t="str">
        <f t="shared" si="325"/>
        <v>n/a</v>
      </c>
      <c r="AM583" s="710" t="str">
        <f t="shared" si="326"/>
        <v>n/a</v>
      </c>
      <c r="AN583" s="710" t="str">
        <f t="shared" si="327"/>
        <v>n/a</v>
      </c>
      <c r="AO583" s="710" t="str">
        <f t="shared" si="329"/>
        <v>n/a</v>
      </c>
      <c r="AP583" s="710" t="str">
        <f t="shared" si="328"/>
        <v>n/a</v>
      </c>
      <c r="AQ583" s="710" t="str">
        <f t="shared" ref="AQ583:AQ646" si="333">IF(ISERROR((N583/P583-1)*100),"n/a",(N583/P583-1)*100)</f>
        <v>n/a</v>
      </c>
      <c r="AR583" s="710" t="str">
        <f t="shared" ref="AR583:AR646" si="334">IF(ISERROR((P583/Q583-1)*100),"n/a",(P583/Q583-1)*100)</f>
        <v>n/a</v>
      </c>
      <c r="AS583" s="710" t="str">
        <f t="shared" ref="AS583:AS646" si="335">IF(ISERROR((Q583/S583-1)*100),"n/a",(Q583/S583-1)*100)</f>
        <v>n/a</v>
      </c>
      <c r="AT583" s="710" t="str">
        <f t="shared" si="309"/>
        <v>n/a</v>
      </c>
      <c r="AU583" s="710" t="str">
        <f t="shared" si="310"/>
        <v>n/a</v>
      </c>
      <c r="AV583" s="710" t="str">
        <f t="shared" si="311"/>
        <v>n/a</v>
      </c>
      <c r="AW583" s="710" t="str">
        <f t="shared" si="312"/>
        <v>n/a</v>
      </c>
      <c r="AX583" s="710" t="str">
        <f t="shared" si="313"/>
        <v>n/a</v>
      </c>
      <c r="AY583" s="710" t="str">
        <f t="shared" si="314"/>
        <v>n/a</v>
      </c>
      <c r="AZ583" s="710" t="str">
        <f t="shared" si="315"/>
        <v>n/a</v>
      </c>
      <c r="BA583" s="710" t="str">
        <f t="shared" si="316"/>
        <v>n/a</v>
      </c>
      <c r="BB583" s="710" t="str">
        <f t="shared" si="317"/>
        <v>n/a</v>
      </c>
      <c r="BC583" s="710" t="str">
        <f t="shared" si="318"/>
        <v>n/a</v>
      </c>
      <c r="BD583" s="710" t="str">
        <f t="shared" si="330"/>
        <v>n/a</v>
      </c>
      <c r="BE583" s="710">
        <f t="shared" ref="BE583:BE646" si="336">AVERAGE(AF583:BD583)</f>
        <v>123.58003108003108</v>
      </c>
      <c r="BF583" s="175">
        <f t="shared" si="331"/>
        <v>197.88125327038907</v>
      </c>
    </row>
    <row r="584" spans="1:58" x14ac:dyDescent="0.25">
      <c r="A584" s="95" t="s">
        <v>331</v>
      </c>
      <c r="B584" s="8" t="s">
        <v>332</v>
      </c>
      <c r="C584" s="372">
        <v>3.26</v>
      </c>
      <c r="D584" s="372">
        <v>3.22</v>
      </c>
      <c r="E584" s="372">
        <v>3.18</v>
      </c>
      <c r="F584" s="372">
        <v>2.98</v>
      </c>
      <c r="G584" s="372">
        <v>2.78</v>
      </c>
      <c r="H584" s="372">
        <v>2.7</v>
      </c>
      <c r="I584" s="420">
        <v>2.58</v>
      </c>
      <c r="J584" s="420">
        <v>2.42</v>
      </c>
      <c r="K584" s="372">
        <v>2.2599999999999998</v>
      </c>
      <c r="L584" s="372">
        <v>2.14</v>
      </c>
      <c r="M584" s="372">
        <v>2.04</v>
      </c>
      <c r="N584" s="372">
        <v>1.98</v>
      </c>
      <c r="O584" s="649"/>
      <c r="P584" s="372">
        <v>1.8</v>
      </c>
      <c r="Q584" s="372">
        <v>1.64</v>
      </c>
      <c r="R584" s="649"/>
      <c r="S584" s="420">
        <v>1.34</v>
      </c>
      <c r="T584" s="420">
        <v>1.3</v>
      </c>
      <c r="U584" s="420">
        <v>1.26</v>
      </c>
      <c r="V584" s="420">
        <v>1.22</v>
      </c>
      <c r="W584" s="420">
        <v>1.18</v>
      </c>
      <c r="X584" s="420">
        <v>1.1399999999999999</v>
      </c>
      <c r="Y584" s="420">
        <v>1.08</v>
      </c>
      <c r="Z584" s="420">
        <v>1.03</v>
      </c>
      <c r="AA584" s="420">
        <v>0.99</v>
      </c>
      <c r="AB584" s="420">
        <v>0.94</v>
      </c>
      <c r="AC584" s="420">
        <v>0.9</v>
      </c>
      <c r="AD584" s="420">
        <v>0.87</v>
      </c>
      <c r="AE584" s="417">
        <f t="shared" si="332"/>
        <v>48.23</v>
      </c>
      <c r="AF584" s="710">
        <f t="shared" si="319"/>
        <v>1.2422360248447006</v>
      </c>
      <c r="AG584" s="710">
        <f t="shared" si="320"/>
        <v>1.2578616352201255</v>
      </c>
      <c r="AH584" s="710">
        <f t="shared" si="321"/>
        <v>6.7114093959731669</v>
      </c>
      <c r="AI584" s="710">
        <f t="shared" si="322"/>
        <v>7.1942446043165464</v>
      </c>
      <c r="AJ584" s="710">
        <f t="shared" si="323"/>
        <v>2.962962962962945</v>
      </c>
      <c r="AK584" s="710">
        <f t="shared" si="324"/>
        <v>4.6511627906976827</v>
      </c>
      <c r="AL584" s="710">
        <f t="shared" si="325"/>
        <v>6.6115702479338845</v>
      </c>
      <c r="AM584" s="710">
        <f t="shared" si="326"/>
        <v>7.079646017699126</v>
      </c>
      <c r="AN584" s="710">
        <f t="shared" si="327"/>
        <v>5.6074766355139971</v>
      </c>
      <c r="AO584" s="710">
        <f t="shared" si="329"/>
        <v>4.9019607843137303</v>
      </c>
      <c r="AP584" s="710">
        <f t="shared" si="328"/>
        <v>3.0303030303030276</v>
      </c>
      <c r="AQ584" s="710">
        <f t="shared" si="333"/>
        <v>9.9999999999999858</v>
      </c>
      <c r="AR584" s="710">
        <f t="shared" si="334"/>
        <v>9.7560975609756184</v>
      </c>
      <c r="AS584" s="710">
        <f t="shared" si="335"/>
        <v>22.388059701492512</v>
      </c>
      <c r="AT584" s="710">
        <f t="shared" si="309"/>
        <v>3.0769230769230882</v>
      </c>
      <c r="AU584" s="710">
        <f t="shared" si="310"/>
        <v>3.1746031746031855</v>
      </c>
      <c r="AV584" s="710">
        <f t="shared" si="311"/>
        <v>3.2786885245901676</v>
      </c>
      <c r="AW584" s="710">
        <f t="shared" si="312"/>
        <v>3.3898305084745894</v>
      </c>
      <c r="AX584" s="710">
        <f t="shared" si="313"/>
        <v>3.5087719298245723</v>
      </c>
      <c r="AY584" s="710">
        <f t="shared" si="314"/>
        <v>5.5555555555555358</v>
      </c>
      <c r="AZ584" s="710">
        <f t="shared" si="315"/>
        <v>4.8543689320388328</v>
      </c>
      <c r="BA584" s="710">
        <f t="shared" si="316"/>
        <v>4.0404040404040442</v>
      </c>
      <c r="BB584" s="710">
        <f t="shared" si="317"/>
        <v>5.319148936170226</v>
      </c>
      <c r="BC584" s="710">
        <f t="shared" si="318"/>
        <v>4.4444444444444287</v>
      </c>
      <c r="BD584" s="710">
        <f t="shared" si="330"/>
        <v>3.4482758620689724</v>
      </c>
      <c r="BE584" s="710">
        <f t="shared" si="336"/>
        <v>5.4994402550937886</v>
      </c>
      <c r="BF584" s="175">
        <f t="shared" si="331"/>
        <v>4.1529475953298443</v>
      </c>
    </row>
    <row r="585" spans="1:58" x14ac:dyDescent="0.25">
      <c r="A585" s="8" t="s">
        <v>3329</v>
      </c>
      <c r="B585" s="8" t="s">
        <v>3530</v>
      </c>
      <c r="C585" s="372">
        <v>2.76</v>
      </c>
      <c r="D585" s="372">
        <v>2.6</v>
      </c>
      <c r="E585" s="372">
        <v>2.36</v>
      </c>
      <c r="F585" s="372">
        <v>2.12</v>
      </c>
      <c r="G585" s="372">
        <v>1.88</v>
      </c>
      <c r="H585" s="372">
        <v>1.64</v>
      </c>
      <c r="I585" s="420">
        <v>1.4</v>
      </c>
      <c r="J585" s="420">
        <v>1.2</v>
      </c>
      <c r="K585" s="420">
        <v>1.08</v>
      </c>
      <c r="L585" s="420">
        <v>0.78</v>
      </c>
      <c r="M585" s="420">
        <v>0.35</v>
      </c>
      <c r="N585" s="381">
        <v>0</v>
      </c>
      <c r="O585" s="420"/>
      <c r="P585" s="381">
        <v>0</v>
      </c>
      <c r="Q585" s="381">
        <v>0</v>
      </c>
      <c r="R585" s="381"/>
      <c r="S585" s="381">
        <v>0</v>
      </c>
      <c r="T585" s="381">
        <v>0</v>
      </c>
      <c r="U585" s="381">
        <v>0</v>
      </c>
      <c r="V585" s="381">
        <v>0</v>
      </c>
      <c r="W585" s="381">
        <v>0</v>
      </c>
      <c r="X585" s="381">
        <v>0</v>
      </c>
      <c r="Y585" s="381">
        <v>0</v>
      </c>
      <c r="Z585" s="381">
        <v>0</v>
      </c>
      <c r="AA585" s="381">
        <v>0</v>
      </c>
      <c r="AB585" s="381">
        <v>0</v>
      </c>
      <c r="AC585" s="381">
        <v>0</v>
      </c>
      <c r="AD585" s="381">
        <v>0</v>
      </c>
      <c r="AE585" s="417">
        <f t="shared" si="332"/>
        <v>18.170000000000002</v>
      </c>
      <c r="AF585" s="710">
        <f t="shared" si="319"/>
        <v>6.153846153846132</v>
      </c>
      <c r="AG585" s="710">
        <f t="shared" si="320"/>
        <v>10.169491525423746</v>
      </c>
      <c r="AH585" s="710">
        <f t="shared" si="321"/>
        <v>11.32075471698113</v>
      </c>
      <c r="AI585" s="710">
        <f t="shared" si="322"/>
        <v>12.765957446808528</v>
      </c>
      <c r="AJ585" s="710">
        <f t="shared" si="323"/>
        <v>14.634146341463406</v>
      </c>
      <c r="AK585" s="710">
        <f t="shared" si="324"/>
        <v>17.142857142857149</v>
      </c>
      <c r="AL585" s="710">
        <f t="shared" si="325"/>
        <v>16.666666666666675</v>
      </c>
      <c r="AM585" s="710">
        <f t="shared" si="326"/>
        <v>11.111111111111093</v>
      </c>
      <c r="AN585" s="710">
        <f t="shared" si="327"/>
        <v>38.46153846153846</v>
      </c>
      <c r="AO585" s="710">
        <f t="shared" si="329"/>
        <v>122.85714285714286</v>
      </c>
      <c r="AP585" s="710" t="str">
        <f t="shared" si="328"/>
        <v>n/a</v>
      </c>
      <c r="AQ585" s="710" t="str">
        <f t="shared" si="333"/>
        <v>n/a</v>
      </c>
      <c r="AR585" s="710" t="str">
        <f t="shared" si="334"/>
        <v>n/a</v>
      </c>
      <c r="AS585" s="710" t="str">
        <f t="shared" si="335"/>
        <v>n/a</v>
      </c>
      <c r="AT585" s="710" t="str">
        <f t="shared" si="309"/>
        <v>n/a</v>
      </c>
      <c r="AU585" s="710" t="str">
        <f t="shared" si="310"/>
        <v>n/a</v>
      </c>
      <c r="AV585" s="710" t="str">
        <f t="shared" si="311"/>
        <v>n/a</v>
      </c>
      <c r="AW585" s="710" t="str">
        <f t="shared" si="312"/>
        <v>n/a</v>
      </c>
      <c r="AX585" s="710" t="str">
        <f t="shared" si="313"/>
        <v>n/a</v>
      </c>
      <c r="AY585" s="710" t="str">
        <f t="shared" si="314"/>
        <v>n/a</v>
      </c>
      <c r="AZ585" s="710" t="str">
        <f t="shared" si="315"/>
        <v>n/a</v>
      </c>
      <c r="BA585" s="710" t="str">
        <f t="shared" si="316"/>
        <v>n/a</v>
      </c>
      <c r="BB585" s="710" t="str">
        <f t="shared" si="317"/>
        <v>n/a</v>
      </c>
      <c r="BC585" s="710" t="str">
        <f t="shared" si="318"/>
        <v>n/a</v>
      </c>
      <c r="BD585" s="710" t="str">
        <f t="shared" si="330"/>
        <v>n/a</v>
      </c>
      <c r="BE585" s="710">
        <f t="shared" si="336"/>
        <v>26.128351242383918</v>
      </c>
      <c r="BF585" s="175">
        <f t="shared" si="331"/>
        <v>35.099775245761293</v>
      </c>
    </row>
    <row r="586" spans="1:58" x14ac:dyDescent="0.25">
      <c r="A586" s="95" t="s">
        <v>1568</v>
      </c>
      <c r="B586" s="8" t="s">
        <v>1569</v>
      </c>
      <c r="C586" s="372">
        <v>1.22</v>
      </c>
      <c r="D586" s="372">
        <v>1.1399999999999999</v>
      </c>
      <c r="E586" s="372">
        <v>1.06</v>
      </c>
      <c r="F586" s="372">
        <v>0.98</v>
      </c>
      <c r="G586" s="372">
        <v>0.9</v>
      </c>
      <c r="H586" s="372">
        <v>0.82</v>
      </c>
      <c r="I586" s="420">
        <v>0.74</v>
      </c>
      <c r="J586" s="420">
        <v>0.65999999999999992</v>
      </c>
      <c r="K586" s="372">
        <v>0.57999999999999996</v>
      </c>
      <c r="L586" s="372">
        <v>0.5</v>
      </c>
      <c r="M586" s="372">
        <v>0.42</v>
      </c>
      <c r="N586" s="372">
        <v>0.34</v>
      </c>
      <c r="O586" s="649"/>
      <c r="P586" s="372">
        <v>0.28999999999999998</v>
      </c>
      <c r="Q586" s="372">
        <v>0.25</v>
      </c>
      <c r="R586" s="649"/>
      <c r="S586" s="416">
        <v>0.21</v>
      </c>
      <c r="T586" s="416">
        <v>0.36</v>
      </c>
      <c r="U586" s="416">
        <v>0.84</v>
      </c>
      <c r="V586" s="416">
        <v>0.84</v>
      </c>
      <c r="W586" s="416">
        <v>0.84</v>
      </c>
      <c r="X586" s="416">
        <v>0.84</v>
      </c>
      <c r="Y586" s="416">
        <v>0.84</v>
      </c>
      <c r="Z586" s="416">
        <v>0.84</v>
      </c>
      <c r="AA586" s="416">
        <v>0.84</v>
      </c>
      <c r="AB586" s="420">
        <v>0.84</v>
      </c>
      <c r="AC586" s="420">
        <v>0.81</v>
      </c>
      <c r="AD586" s="420">
        <v>0.77</v>
      </c>
      <c r="AE586" s="417">
        <f t="shared" si="332"/>
        <v>18.77</v>
      </c>
      <c r="AF586" s="710">
        <f t="shared" si="319"/>
        <v>7.0175438596491224</v>
      </c>
      <c r="AG586" s="710">
        <f t="shared" si="320"/>
        <v>7.5471698113207308</v>
      </c>
      <c r="AH586" s="710">
        <f t="shared" si="321"/>
        <v>8.163265306122458</v>
      </c>
      <c r="AI586" s="710">
        <f t="shared" si="322"/>
        <v>8.8888888888888786</v>
      </c>
      <c r="AJ586" s="710">
        <f t="shared" si="323"/>
        <v>9.7560975609756184</v>
      </c>
      <c r="AK586" s="710">
        <f t="shared" si="324"/>
        <v>10.810810810810811</v>
      </c>
      <c r="AL586" s="710">
        <f t="shared" si="325"/>
        <v>12.121212121212132</v>
      </c>
      <c r="AM586" s="710">
        <f t="shared" si="326"/>
        <v>13.793103448275845</v>
      </c>
      <c r="AN586" s="710">
        <f t="shared" si="327"/>
        <v>15.999999999999993</v>
      </c>
      <c r="AO586" s="710">
        <f t="shared" si="329"/>
        <v>19.047619047619047</v>
      </c>
      <c r="AP586" s="710">
        <f t="shared" si="328"/>
        <v>23.529411764705866</v>
      </c>
      <c r="AQ586" s="710">
        <f t="shared" si="333"/>
        <v>17.24137931034484</v>
      </c>
      <c r="AR586" s="710">
        <f t="shared" si="334"/>
        <v>15.999999999999993</v>
      </c>
      <c r="AS586" s="710">
        <f t="shared" si="335"/>
        <v>19.047619047619047</v>
      </c>
      <c r="AT586" s="710">
        <f t="shared" si="309"/>
        <v>-41.666666666666664</v>
      </c>
      <c r="AU586" s="710">
        <f t="shared" si="310"/>
        <v>-57.142857142857139</v>
      </c>
      <c r="AV586" s="710">
        <f t="shared" si="311"/>
        <v>0</v>
      </c>
      <c r="AW586" s="710">
        <f t="shared" si="312"/>
        <v>0</v>
      </c>
      <c r="AX586" s="710">
        <f t="shared" si="313"/>
        <v>0</v>
      </c>
      <c r="AY586" s="710">
        <f t="shared" si="314"/>
        <v>0</v>
      </c>
      <c r="AZ586" s="710">
        <f t="shared" si="315"/>
        <v>0</v>
      </c>
      <c r="BA586" s="710">
        <f t="shared" si="316"/>
        <v>0</v>
      </c>
      <c r="BB586" s="710">
        <f t="shared" si="317"/>
        <v>0</v>
      </c>
      <c r="BC586" s="710">
        <f t="shared" si="318"/>
        <v>3.7037037037036979</v>
      </c>
      <c r="BD586" s="710">
        <f t="shared" si="330"/>
        <v>5.1948051948051965</v>
      </c>
      <c r="BE586" s="710">
        <f t="shared" si="336"/>
        <v>3.9621242426611794</v>
      </c>
      <c r="BF586" s="175">
        <f t="shared" si="331"/>
        <v>17.723886190053612</v>
      </c>
    </row>
    <row r="587" spans="1:58" x14ac:dyDescent="0.25">
      <c r="A587" s="8" t="s">
        <v>1580</v>
      </c>
      <c r="B587" s="8" t="s">
        <v>1581</v>
      </c>
      <c r="C587" s="372">
        <v>1.22</v>
      </c>
      <c r="D587" s="372">
        <v>1.18</v>
      </c>
      <c r="E587" s="372">
        <v>1.1399999999999999</v>
      </c>
      <c r="F587" s="372">
        <v>1.1000000000000001</v>
      </c>
      <c r="G587" s="372">
        <v>1.08</v>
      </c>
      <c r="H587" s="372">
        <v>1.04</v>
      </c>
      <c r="I587" s="420">
        <v>0.96</v>
      </c>
      <c r="J587" s="420">
        <v>0.8</v>
      </c>
      <c r="K587" s="372">
        <v>0.71666700000000005</v>
      </c>
      <c r="L587" s="372">
        <v>0.64</v>
      </c>
      <c r="M587" s="372">
        <v>0.58666666666666667</v>
      </c>
      <c r="N587" s="372">
        <v>0.54</v>
      </c>
      <c r="O587" s="649"/>
      <c r="P587" s="372">
        <v>0.51333333333333331</v>
      </c>
      <c r="Q587" s="374">
        <v>0.48</v>
      </c>
      <c r="R587" s="649"/>
      <c r="S587" s="420">
        <v>0.46</v>
      </c>
      <c r="T587" s="416">
        <v>0.45333333333333337</v>
      </c>
      <c r="U587" s="420">
        <v>0.45333333333333337</v>
      </c>
      <c r="V587" s="420">
        <v>0.42</v>
      </c>
      <c r="W587" s="420">
        <v>0.38222</v>
      </c>
      <c r="X587" s="420">
        <v>0.29841333333333336</v>
      </c>
      <c r="Y587" s="420">
        <v>0.24761999999999998</v>
      </c>
      <c r="Z587" s="420">
        <v>0.19365333333333332</v>
      </c>
      <c r="AA587" s="420">
        <v>0.16507333333333332</v>
      </c>
      <c r="AB587" s="420">
        <v>0.14460000000000001</v>
      </c>
      <c r="AC587" s="420">
        <v>0.12381333333333334</v>
      </c>
      <c r="AD587" s="420">
        <v>0.10477333333333334</v>
      </c>
      <c r="AE587" s="417">
        <f t="shared" si="332"/>
        <v>15.443500333333334</v>
      </c>
      <c r="AF587" s="710">
        <f t="shared" si="319"/>
        <v>3.3898305084745894</v>
      </c>
      <c r="AG587" s="710">
        <f t="shared" si="320"/>
        <v>3.5087719298245723</v>
      </c>
      <c r="AH587" s="710">
        <f t="shared" si="321"/>
        <v>3.6363636363636154</v>
      </c>
      <c r="AI587" s="710">
        <f t="shared" si="322"/>
        <v>1.8518518518518601</v>
      </c>
      <c r="AJ587" s="710">
        <f t="shared" si="323"/>
        <v>3.8461538461538547</v>
      </c>
      <c r="AK587" s="710">
        <f t="shared" si="324"/>
        <v>8.3333333333333481</v>
      </c>
      <c r="AL587" s="710">
        <f t="shared" si="325"/>
        <v>19.999999999999996</v>
      </c>
      <c r="AM587" s="710">
        <f t="shared" si="326"/>
        <v>11.627855056811608</v>
      </c>
      <c r="AN587" s="710">
        <f t="shared" si="327"/>
        <v>11.979218750000008</v>
      </c>
      <c r="AO587" s="710">
        <f t="shared" si="329"/>
        <v>9.0909090909090828</v>
      </c>
      <c r="AP587" s="710">
        <f t="shared" si="328"/>
        <v>8.6419753086419693</v>
      </c>
      <c r="AQ587" s="710">
        <f t="shared" si="333"/>
        <v>5.1948051948051965</v>
      </c>
      <c r="AR587" s="710">
        <f t="shared" si="334"/>
        <v>6.944444444444442</v>
      </c>
      <c r="AS587" s="710">
        <f t="shared" si="335"/>
        <v>4.3478260869565188</v>
      </c>
      <c r="AT587" s="710">
        <f t="shared" si="309"/>
        <v>1.4705882352941124</v>
      </c>
      <c r="AU587" s="710">
        <f t="shared" si="310"/>
        <v>0</v>
      </c>
      <c r="AV587" s="710">
        <f t="shared" si="311"/>
        <v>7.9365079365079527</v>
      </c>
      <c r="AW587" s="710">
        <f t="shared" si="312"/>
        <v>9.8843597927894766</v>
      </c>
      <c r="AX587" s="710">
        <f t="shared" si="313"/>
        <v>28.084089182788951</v>
      </c>
      <c r="AY587" s="710">
        <f t="shared" si="314"/>
        <v>20.512613413025349</v>
      </c>
      <c r="AZ587" s="710">
        <f t="shared" si="315"/>
        <v>27.867667309281185</v>
      </c>
      <c r="BA587" s="710">
        <f t="shared" si="316"/>
        <v>17.31351722466783</v>
      </c>
      <c r="BB587" s="710">
        <f t="shared" si="317"/>
        <v>14.158598432457348</v>
      </c>
      <c r="BC587" s="710">
        <f t="shared" si="318"/>
        <v>16.788714193409437</v>
      </c>
      <c r="BD587" s="710">
        <f t="shared" si="330"/>
        <v>18.172562993128018</v>
      </c>
      <c r="BE587" s="710">
        <f t="shared" si="336"/>
        <v>10.583302310076816</v>
      </c>
      <c r="BF587" s="175">
        <f t="shared" si="331"/>
        <v>7.9476291232504357</v>
      </c>
    </row>
    <row r="588" spans="1:58" x14ac:dyDescent="0.25">
      <c r="A588" s="8" t="s">
        <v>336</v>
      </c>
      <c r="B588" s="8" t="s">
        <v>337</v>
      </c>
      <c r="C588" s="372">
        <v>3.2</v>
      </c>
      <c r="D588" s="372">
        <v>3</v>
      </c>
      <c r="E588" s="372">
        <v>2.78</v>
      </c>
      <c r="F588" s="372">
        <v>2.52</v>
      </c>
      <c r="G588" s="372">
        <v>2.2999999999999998</v>
      </c>
      <c r="H588" s="372">
        <v>2.08</v>
      </c>
      <c r="I588" s="420">
        <v>1.88</v>
      </c>
      <c r="J588" s="420">
        <v>1.7</v>
      </c>
      <c r="K588" s="372">
        <v>1.52</v>
      </c>
      <c r="L588" s="372">
        <v>1.38</v>
      </c>
      <c r="M588" s="372">
        <v>1.22</v>
      </c>
      <c r="N588" s="372">
        <v>1.06</v>
      </c>
      <c r="O588" s="649"/>
      <c r="P588" s="372">
        <v>0.85</v>
      </c>
      <c r="Q588" s="372">
        <v>0.72</v>
      </c>
      <c r="R588" s="649"/>
      <c r="S588" s="420">
        <v>0.6</v>
      </c>
      <c r="T588" s="420">
        <v>0.5</v>
      </c>
      <c r="U588" s="420">
        <v>0.33</v>
      </c>
      <c r="V588" s="420">
        <v>0.22</v>
      </c>
      <c r="W588" s="420">
        <v>0.11</v>
      </c>
      <c r="X588" s="420">
        <v>0.09</v>
      </c>
      <c r="Y588" s="420">
        <v>7.0000000000000007E-2</v>
      </c>
      <c r="Z588" s="420">
        <v>0.06</v>
      </c>
      <c r="AA588" s="420">
        <v>0.05</v>
      </c>
      <c r="AB588" s="420">
        <v>0.04</v>
      </c>
      <c r="AC588" s="420">
        <v>3.2500000000000001E-2</v>
      </c>
      <c r="AD588" s="420">
        <v>0.03</v>
      </c>
      <c r="AE588" s="417">
        <f t="shared" si="332"/>
        <v>28.342499999999994</v>
      </c>
      <c r="AF588" s="710">
        <f t="shared" si="319"/>
        <v>6.6666666666666652</v>
      </c>
      <c r="AG588" s="710">
        <f t="shared" si="320"/>
        <v>7.9136690647482189</v>
      </c>
      <c r="AH588" s="710">
        <f t="shared" si="321"/>
        <v>10.317460317460302</v>
      </c>
      <c r="AI588" s="710">
        <f t="shared" si="322"/>
        <v>9.5652173913043583</v>
      </c>
      <c r="AJ588" s="710">
        <f t="shared" si="323"/>
        <v>10.576923076923062</v>
      </c>
      <c r="AK588" s="710">
        <f t="shared" si="324"/>
        <v>10.638297872340431</v>
      </c>
      <c r="AL588" s="710">
        <f t="shared" si="325"/>
        <v>10.588235294117654</v>
      </c>
      <c r="AM588" s="710">
        <f t="shared" si="326"/>
        <v>11.842105263157897</v>
      </c>
      <c r="AN588" s="710">
        <f t="shared" si="327"/>
        <v>10.144927536231885</v>
      </c>
      <c r="AO588" s="710">
        <f t="shared" si="329"/>
        <v>13.114754098360649</v>
      </c>
      <c r="AP588" s="710">
        <f t="shared" si="328"/>
        <v>15.094339622641506</v>
      </c>
      <c r="AQ588" s="710">
        <f t="shared" si="333"/>
        <v>24.705882352941178</v>
      </c>
      <c r="AR588" s="710">
        <f t="shared" si="334"/>
        <v>18.055555555555557</v>
      </c>
      <c r="AS588" s="710">
        <f t="shared" si="335"/>
        <v>19.999999999999996</v>
      </c>
      <c r="AT588" s="710">
        <f t="shared" si="309"/>
        <v>19.999999999999996</v>
      </c>
      <c r="AU588" s="710">
        <f t="shared" si="310"/>
        <v>51.515151515151516</v>
      </c>
      <c r="AV588" s="710">
        <f t="shared" si="311"/>
        <v>50</v>
      </c>
      <c r="AW588" s="710">
        <f t="shared" si="312"/>
        <v>100</v>
      </c>
      <c r="AX588" s="710">
        <f t="shared" si="313"/>
        <v>22.222222222222232</v>
      </c>
      <c r="AY588" s="710">
        <f t="shared" si="314"/>
        <v>28.571428571428559</v>
      </c>
      <c r="AZ588" s="710">
        <f t="shared" si="315"/>
        <v>16.666666666666675</v>
      </c>
      <c r="BA588" s="710">
        <f t="shared" si="316"/>
        <v>19.999999999999996</v>
      </c>
      <c r="BB588" s="710">
        <f t="shared" si="317"/>
        <v>25</v>
      </c>
      <c r="BC588" s="710">
        <f t="shared" si="318"/>
        <v>23.076923076923084</v>
      </c>
      <c r="BD588" s="710">
        <f t="shared" si="330"/>
        <v>8.3333333333333481</v>
      </c>
      <c r="BE588" s="710">
        <f t="shared" si="336"/>
        <v>21.784390379926993</v>
      </c>
      <c r="BF588" s="175">
        <f t="shared" si="331"/>
        <v>19.923063990495361</v>
      </c>
    </row>
    <row r="589" spans="1:58" x14ac:dyDescent="0.25">
      <c r="A589" s="8" t="s">
        <v>338</v>
      </c>
      <c r="B589" s="8" t="s">
        <v>339</v>
      </c>
      <c r="C589" s="372">
        <v>2.02</v>
      </c>
      <c r="D589" s="372">
        <v>1.98</v>
      </c>
      <c r="E589" s="372">
        <v>1.92</v>
      </c>
      <c r="F589" s="372">
        <v>1.84</v>
      </c>
      <c r="G589" s="372">
        <v>1.8</v>
      </c>
      <c r="H589" s="372">
        <v>1.56</v>
      </c>
      <c r="I589" s="420">
        <v>1.44</v>
      </c>
      <c r="J589" s="420">
        <v>1.32</v>
      </c>
      <c r="K589" s="372">
        <v>1.24</v>
      </c>
      <c r="L589" s="372">
        <v>1.2</v>
      </c>
      <c r="M589" s="372">
        <v>1.1599999999999999</v>
      </c>
      <c r="N589" s="372">
        <v>1.1200000000000001</v>
      </c>
      <c r="O589" s="649"/>
      <c r="P589" s="372">
        <v>1.08</v>
      </c>
      <c r="Q589" s="372">
        <v>1.04</v>
      </c>
      <c r="R589" s="649"/>
      <c r="S589" s="420">
        <v>1</v>
      </c>
      <c r="T589" s="420">
        <v>0.96</v>
      </c>
      <c r="U589" s="420">
        <v>0.88</v>
      </c>
      <c r="V589" s="420">
        <v>0.76</v>
      </c>
      <c r="W589" s="420">
        <v>0.68</v>
      </c>
      <c r="X589" s="420">
        <v>0.6</v>
      </c>
      <c r="Y589" s="420">
        <v>0.52</v>
      </c>
      <c r="Z589" s="420">
        <v>0.44</v>
      </c>
      <c r="AA589" s="420">
        <v>0.36</v>
      </c>
      <c r="AB589" s="420">
        <v>0.28000000000000003</v>
      </c>
      <c r="AC589" s="420">
        <v>0.24</v>
      </c>
      <c r="AD589" s="420">
        <v>0.2</v>
      </c>
      <c r="AE589" s="417">
        <f t="shared" si="332"/>
        <v>27.64</v>
      </c>
      <c r="AF589" s="710">
        <f t="shared" si="319"/>
        <v>2.020202020202011</v>
      </c>
      <c r="AG589" s="710">
        <f t="shared" si="320"/>
        <v>3.125</v>
      </c>
      <c r="AH589" s="710">
        <f t="shared" si="321"/>
        <v>4.3478260869565188</v>
      </c>
      <c r="AI589" s="710">
        <f t="shared" si="322"/>
        <v>2.2222222222222143</v>
      </c>
      <c r="AJ589" s="710">
        <f t="shared" si="323"/>
        <v>15.384615384615374</v>
      </c>
      <c r="AK589" s="710">
        <f t="shared" si="324"/>
        <v>8.3333333333333481</v>
      </c>
      <c r="AL589" s="710">
        <f t="shared" si="325"/>
        <v>9.0909090909090828</v>
      </c>
      <c r="AM589" s="710">
        <f t="shared" si="326"/>
        <v>6.4516129032258229</v>
      </c>
      <c r="AN589" s="710">
        <f t="shared" si="327"/>
        <v>3.3333333333333437</v>
      </c>
      <c r="AO589" s="710">
        <f t="shared" si="329"/>
        <v>3.4482758620689724</v>
      </c>
      <c r="AP589" s="710">
        <f t="shared" si="328"/>
        <v>3.5714285714285587</v>
      </c>
      <c r="AQ589" s="710">
        <f t="shared" si="333"/>
        <v>3.7037037037036979</v>
      </c>
      <c r="AR589" s="710">
        <f t="shared" si="334"/>
        <v>3.8461538461538547</v>
      </c>
      <c r="AS589" s="710">
        <f t="shared" si="335"/>
        <v>4.0000000000000036</v>
      </c>
      <c r="AT589" s="710">
        <f t="shared" si="309"/>
        <v>4.1666666666666741</v>
      </c>
      <c r="AU589" s="710">
        <f t="shared" si="310"/>
        <v>9.0909090909090828</v>
      </c>
      <c r="AV589" s="710">
        <f t="shared" si="311"/>
        <v>15.789473684210531</v>
      </c>
      <c r="AW589" s="710">
        <f t="shared" si="312"/>
        <v>11.764705882352944</v>
      </c>
      <c r="AX589" s="710">
        <f t="shared" si="313"/>
        <v>13.333333333333353</v>
      </c>
      <c r="AY589" s="710">
        <f t="shared" si="314"/>
        <v>15.384615384615374</v>
      </c>
      <c r="AZ589" s="710">
        <f t="shared" si="315"/>
        <v>18.181818181818187</v>
      </c>
      <c r="BA589" s="710">
        <f t="shared" si="316"/>
        <v>22.222222222222232</v>
      </c>
      <c r="BB589" s="710">
        <f t="shared" si="317"/>
        <v>28.571428571428559</v>
      </c>
      <c r="BC589" s="710">
        <f t="shared" si="318"/>
        <v>16.666666666666675</v>
      </c>
      <c r="BD589" s="710">
        <f t="shared" si="330"/>
        <v>19.999999999999996</v>
      </c>
      <c r="BE589" s="710">
        <f t="shared" si="336"/>
        <v>9.9220182416950564</v>
      </c>
      <c r="BF589" s="175">
        <f t="shared" si="331"/>
        <v>7.3820986727340037</v>
      </c>
    </row>
    <row r="590" spans="1:58" x14ac:dyDescent="0.25">
      <c r="A590" s="577" t="s">
        <v>5001</v>
      </c>
      <c r="B590" s="8" t="s">
        <v>2392</v>
      </c>
      <c r="C590" s="372">
        <v>1.76</v>
      </c>
      <c r="D590" s="372">
        <v>1.64</v>
      </c>
      <c r="E590" s="372">
        <v>1.52</v>
      </c>
      <c r="F590" s="372">
        <v>0.68</v>
      </c>
      <c r="G590" s="393">
        <v>0.56999999999999995</v>
      </c>
      <c r="H590" s="372">
        <v>1.9599999999999997</v>
      </c>
      <c r="I590" s="381">
        <v>1.64</v>
      </c>
      <c r="J590" s="381">
        <v>1.64</v>
      </c>
      <c r="K590" s="393">
        <v>1.64</v>
      </c>
      <c r="L590" s="372">
        <v>1.64</v>
      </c>
      <c r="M590" s="372">
        <v>1.48</v>
      </c>
      <c r="N590" s="372">
        <v>1.28</v>
      </c>
      <c r="P590" s="372">
        <v>1.28</v>
      </c>
      <c r="Q590" s="372">
        <v>1.24</v>
      </c>
      <c r="S590" s="372">
        <v>1.08</v>
      </c>
      <c r="T590" s="372">
        <v>0.91999999999999993</v>
      </c>
      <c r="U590" s="420">
        <v>0.76000000000000012</v>
      </c>
      <c r="V590" s="416">
        <v>0.64</v>
      </c>
      <c r="W590" s="416">
        <v>0.64</v>
      </c>
      <c r="X590" s="420">
        <v>0.64</v>
      </c>
      <c r="Y590" s="381">
        <v>0.41</v>
      </c>
      <c r="Z590" s="381">
        <v>0.41</v>
      </c>
      <c r="AA590" s="420">
        <v>0.41</v>
      </c>
      <c r="AB590" s="420">
        <v>0.4</v>
      </c>
      <c r="AC590" s="420">
        <v>0.36</v>
      </c>
      <c r="AD590" s="420">
        <v>0.32250000000000001</v>
      </c>
      <c r="AE590" s="417">
        <f t="shared" si="332"/>
        <v>26.962500000000009</v>
      </c>
      <c r="AF590" s="710">
        <f t="shared" si="319"/>
        <v>7.3170731707317138</v>
      </c>
      <c r="AG590" s="710">
        <f t="shared" si="320"/>
        <v>7.8947368421052655</v>
      </c>
      <c r="AH590" s="710">
        <f t="shared" si="321"/>
        <v>123.52941176470588</v>
      </c>
      <c r="AI590" s="710">
        <f t="shared" si="322"/>
        <v>19.298245614035103</v>
      </c>
      <c r="AJ590" s="710">
        <f t="shared" si="323"/>
        <v>-70.918367346938766</v>
      </c>
      <c r="AK590" s="710">
        <f t="shared" si="324"/>
        <v>19.512195121951216</v>
      </c>
      <c r="AL590" s="710">
        <f t="shared" si="325"/>
        <v>0</v>
      </c>
      <c r="AM590" s="710">
        <f t="shared" si="326"/>
        <v>0</v>
      </c>
      <c r="AN590" s="710">
        <f t="shared" si="327"/>
        <v>0</v>
      </c>
      <c r="AO590" s="710">
        <f t="shared" si="329"/>
        <v>10.810810810810811</v>
      </c>
      <c r="AP590" s="710">
        <f t="shared" si="328"/>
        <v>15.625</v>
      </c>
      <c r="AQ590" s="710">
        <f t="shared" si="333"/>
        <v>0</v>
      </c>
      <c r="AR590" s="710">
        <f t="shared" si="334"/>
        <v>3.2258064516129004</v>
      </c>
      <c r="AS590" s="710">
        <f t="shared" si="335"/>
        <v>14.814814814814813</v>
      </c>
      <c r="AT590" s="710">
        <f t="shared" si="309"/>
        <v>17.391304347826097</v>
      </c>
      <c r="AU590" s="710">
        <f t="shared" si="310"/>
        <v>21.052631578947345</v>
      </c>
      <c r="AV590" s="710">
        <f t="shared" si="311"/>
        <v>18.750000000000021</v>
      </c>
      <c r="AW590" s="710">
        <f t="shared" si="312"/>
        <v>0</v>
      </c>
      <c r="AX590" s="710">
        <f t="shared" si="313"/>
        <v>0</v>
      </c>
      <c r="AY590" s="710">
        <f t="shared" si="314"/>
        <v>56.09756097560976</v>
      </c>
      <c r="AZ590" s="710">
        <f t="shared" si="315"/>
        <v>0</v>
      </c>
      <c r="BA590" s="710">
        <f t="shared" si="316"/>
        <v>0</v>
      </c>
      <c r="BB590" s="710">
        <f t="shared" si="317"/>
        <v>2.4999999999999911</v>
      </c>
      <c r="BC590" s="710">
        <f t="shared" si="318"/>
        <v>11.111111111111116</v>
      </c>
      <c r="BD590" s="710">
        <f t="shared" si="330"/>
        <v>11.627906976744185</v>
      </c>
      <c r="BE590" s="710">
        <f t="shared" si="336"/>
        <v>11.5856096893627</v>
      </c>
      <c r="BF590" s="175">
        <f t="shared" si="331"/>
        <v>30.89111894706598</v>
      </c>
    </row>
    <row r="591" spans="1:58" x14ac:dyDescent="0.25">
      <c r="A591" s="88" t="s">
        <v>1612</v>
      </c>
      <c r="B591" s="8" t="s">
        <v>1613</v>
      </c>
      <c r="C591" s="372">
        <v>1.32</v>
      </c>
      <c r="D591" s="372">
        <v>1.2</v>
      </c>
      <c r="E591" s="372">
        <v>1.1000000000000001</v>
      </c>
      <c r="F591" s="372">
        <v>1</v>
      </c>
      <c r="G591" s="372">
        <v>0.88</v>
      </c>
      <c r="H591" s="372">
        <v>0.82</v>
      </c>
      <c r="I591" s="420">
        <v>0.7</v>
      </c>
      <c r="J591" s="420">
        <v>0.66</v>
      </c>
      <c r="K591" s="374">
        <v>0.6</v>
      </c>
      <c r="L591" s="372">
        <v>0.52</v>
      </c>
      <c r="M591" s="374">
        <v>0.44</v>
      </c>
      <c r="N591" s="372">
        <v>0.42</v>
      </c>
      <c r="O591" s="649"/>
      <c r="P591" s="374">
        <v>0.36</v>
      </c>
      <c r="Q591" s="374">
        <v>0.36</v>
      </c>
      <c r="R591" s="649"/>
      <c r="S591" s="416">
        <v>0.4</v>
      </c>
      <c r="T591" s="416">
        <v>0.52</v>
      </c>
      <c r="U591" s="416">
        <v>0.52</v>
      </c>
      <c r="V591" s="420">
        <v>0.52</v>
      </c>
      <c r="W591" s="420">
        <v>0.48</v>
      </c>
      <c r="X591" s="420">
        <v>0.45</v>
      </c>
      <c r="Y591" s="420">
        <v>0.43</v>
      </c>
      <c r="Z591" s="416">
        <v>0.4</v>
      </c>
      <c r="AA591" s="416">
        <v>0.4</v>
      </c>
      <c r="AB591" s="420">
        <v>0.4</v>
      </c>
      <c r="AC591" s="420">
        <v>0.39500000000000002</v>
      </c>
      <c r="AD591" s="420">
        <v>0.35</v>
      </c>
      <c r="AE591" s="417">
        <f t="shared" si="332"/>
        <v>15.644999999999998</v>
      </c>
      <c r="AF591" s="710">
        <f t="shared" si="319"/>
        <v>10.000000000000009</v>
      </c>
      <c r="AG591" s="710">
        <f t="shared" si="320"/>
        <v>9.0909090909090828</v>
      </c>
      <c r="AH591" s="710">
        <f t="shared" si="321"/>
        <v>10.000000000000009</v>
      </c>
      <c r="AI591" s="710">
        <f t="shared" si="322"/>
        <v>13.636363636363647</v>
      </c>
      <c r="AJ591" s="710">
        <f t="shared" si="323"/>
        <v>7.3170731707317138</v>
      </c>
      <c r="AK591" s="710">
        <f t="shared" si="324"/>
        <v>17.142857142857149</v>
      </c>
      <c r="AL591" s="710">
        <f t="shared" si="325"/>
        <v>6.0606060606060552</v>
      </c>
      <c r="AM591" s="710">
        <f t="shared" si="326"/>
        <v>10.000000000000009</v>
      </c>
      <c r="AN591" s="710">
        <f t="shared" si="327"/>
        <v>15.384615384615374</v>
      </c>
      <c r="AO591" s="710">
        <f t="shared" si="329"/>
        <v>18.181818181818187</v>
      </c>
      <c r="AP591" s="710">
        <f t="shared" si="328"/>
        <v>4.7619047619047672</v>
      </c>
      <c r="AQ591" s="710">
        <f t="shared" si="333"/>
        <v>16.666666666666675</v>
      </c>
      <c r="AR591" s="710">
        <f t="shared" si="334"/>
        <v>0</v>
      </c>
      <c r="AS591" s="710">
        <f t="shared" si="335"/>
        <v>-10.000000000000009</v>
      </c>
      <c r="AT591" s="710">
        <f t="shared" si="309"/>
        <v>-23.076923076923073</v>
      </c>
      <c r="AU591" s="710">
        <f t="shared" si="310"/>
        <v>0</v>
      </c>
      <c r="AV591" s="710">
        <f t="shared" si="311"/>
        <v>0</v>
      </c>
      <c r="AW591" s="710">
        <f t="shared" si="312"/>
        <v>8.3333333333333481</v>
      </c>
      <c r="AX591" s="710">
        <f t="shared" si="313"/>
        <v>6.6666666666666652</v>
      </c>
      <c r="AY591" s="710">
        <f t="shared" si="314"/>
        <v>4.6511627906976827</v>
      </c>
      <c r="AZ591" s="710">
        <f t="shared" si="315"/>
        <v>7.4999999999999956</v>
      </c>
      <c r="BA591" s="710">
        <f t="shared" si="316"/>
        <v>0</v>
      </c>
      <c r="BB591" s="710">
        <f t="shared" si="317"/>
        <v>0</v>
      </c>
      <c r="BC591" s="710">
        <f t="shared" si="318"/>
        <v>1.2658227848101333</v>
      </c>
      <c r="BD591" s="710">
        <f t="shared" si="330"/>
        <v>12.857142857142879</v>
      </c>
      <c r="BE591" s="710">
        <f t="shared" si="336"/>
        <v>5.8576007780880142</v>
      </c>
      <c r="BF591" s="175">
        <f t="shared" si="331"/>
        <v>9.0228860783672964</v>
      </c>
    </row>
    <row r="592" spans="1:58" x14ac:dyDescent="0.25">
      <c r="A592" s="577" t="s">
        <v>4680</v>
      </c>
      <c r="B592" s="8" t="s">
        <v>4673</v>
      </c>
      <c r="C592" s="372">
        <v>3.0030999999999999</v>
      </c>
      <c r="D592" s="372">
        <v>2.8414000000000001</v>
      </c>
      <c r="E592" s="372">
        <v>2.7422</v>
      </c>
      <c r="F592" s="372">
        <v>2.5091000000000001</v>
      </c>
      <c r="G592" s="372">
        <v>2.3077999999999999</v>
      </c>
      <c r="H592" s="372">
        <v>2.1806999999999999</v>
      </c>
      <c r="I592" s="420">
        <v>2.0369999999999999</v>
      </c>
      <c r="J592" s="420">
        <v>1.8058000000000001</v>
      </c>
      <c r="K592" s="372">
        <v>1.6227999999999998</v>
      </c>
      <c r="L592" s="372">
        <v>1.5928</v>
      </c>
      <c r="M592" s="374">
        <v>1.4899</v>
      </c>
      <c r="N592" s="759">
        <v>1.5842999999999998</v>
      </c>
      <c r="O592" s="726"/>
      <c r="P592" s="759">
        <v>1.4449500000000002</v>
      </c>
      <c r="Q592" s="759">
        <v>1.31765</v>
      </c>
      <c r="R592" s="420"/>
      <c r="S592" s="374">
        <v>1.1829999999999998</v>
      </c>
      <c r="T592" s="759">
        <v>1.22</v>
      </c>
      <c r="U592" s="726">
        <v>1.18</v>
      </c>
      <c r="V592" s="726">
        <v>1.0550000000000002</v>
      </c>
      <c r="W592" s="726">
        <v>0.8899999999999999</v>
      </c>
      <c r="X592" s="726">
        <v>0.71000000000000008</v>
      </c>
      <c r="Y592" s="726">
        <v>0.70000000000000007</v>
      </c>
      <c r="Z592" s="726">
        <v>0.60000000000000009</v>
      </c>
      <c r="AA592" s="381">
        <v>0.56000000000000005</v>
      </c>
      <c r="AB592" s="420">
        <v>0.56000000000000005</v>
      </c>
      <c r="AC592" s="420">
        <v>0.48</v>
      </c>
      <c r="AD592" s="420">
        <v>0.38000000000000006</v>
      </c>
      <c r="AE592" s="417">
        <f t="shared" si="332"/>
        <v>37.997500000000009</v>
      </c>
      <c r="AF592" s="710">
        <f t="shared" si="319"/>
        <v>5.6908566199760591</v>
      </c>
      <c r="AG592" s="710">
        <f t="shared" si="320"/>
        <v>3.6175333673692744</v>
      </c>
      <c r="AH592" s="710">
        <f t="shared" si="321"/>
        <v>9.2901837312183488</v>
      </c>
      <c r="AI592" s="710">
        <f t="shared" si="322"/>
        <v>8.7225929456625551</v>
      </c>
      <c r="AJ592" s="710">
        <f t="shared" si="323"/>
        <v>5.8284037235750041</v>
      </c>
      <c r="AK592" s="710">
        <f t="shared" si="324"/>
        <v>7.0544918998527217</v>
      </c>
      <c r="AL592" s="710">
        <f t="shared" si="325"/>
        <v>12.803189722006847</v>
      </c>
      <c r="AM592" s="710">
        <f t="shared" si="326"/>
        <v>11.276805521321197</v>
      </c>
      <c r="AN592" s="710">
        <f t="shared" si="327"/>
        <v>1.8834756403817154</v>
      </c>
      <c r="AO592" s="710">
        <f t="shared" si="329"/>
        <v>6.9065037922008132</v>
      </c>
      <c r="AP592" s="710">
        <f t="shared" si="328"/>
        <v>-5.9584674619705735</v>
      </c>
      <c r="AQ592" s="710">
        <f t="shared" si="333"/>
        <v>9.6439323159970733</v>
      </c>
      <c r="AR592" s="710">
        <f t="shared" si="334"/>
        <v>9.661139149242981</v>
      </c>
      <c r="AS592" s="710">
        <f t="shared" si="335"/>
        <v>11.382079459002558</v>
      </c>
      <c r="AT592" s="710">
        <f t="shared" ref="AT592:AT655" si="337">IF(ISERROR((S592/T592-1)*100),"n/a",(S592/T592-1)*100)</f>
        <v>-3.0327868852459083</v>
      </c>
      <c r="AU592" s="710">
        <f t="shared" ref="AU592:AU655" si="338">IF(ISERROR((T592/U592-1)*100),"n/a",(T592/U592-1)*100)</f>
        <v>3.3898305084745894</v>
      </c>
      <c r="AV592" s="710">
        <f t="shared" ref="AV592:AV655" si="339">IF(ISERROR((U592/V592-1)*100),"n/a",(U592/V592-1)*100)</f>
        <v>11.848341232227465</v>
      </c>
      <c r="AW592" s="710">
        <f t="shared" ref="AW592:AW655" si="340">IF(ISERROR((V592/W592-1)*100),"n/a",(V592/W592-1)*100)</f>
        <v>18.539325842696663</v>
      </c>
      <c r="AX592" s="710">
        <f t="shared" ref="AX592:AX655" si="341">IF(ISERROR((W592/X592-1)*100),"n/a",(W592/X592-1)*100)</f>
        <v>25.352112676056304</v>
      </c>
      <c r="AY592" s="710">
        <f t="shared" ref="AY592:AY655" si="342">IF(ISERROR((X592/Y592-1)*100),"n/a",(X592/Y592-1)*100)</f>
        <v>1.4285714285714235</v>
      </c>
      <c r="AZ592" s="710">
        <f t="shared" ref="AZ592:AZ655" si="343">IF(ISERROR((Y592/Z592-1)*100),"n/a",(Y592/Z592-1)*100)</f>
        <v>16.66666666666665</v>
      </c>
      <c r="BA592" s="710">
        <f t="shared" ref="BA592:BA655" si="344">IF(ISERROR((Z592/AA592-1)*100),"n/a",(Z592/AA592-1)*100)</f>
        <v>7.1428571428571397</v>
      </c>
      <c r="BB592" s="710">
        <f t="shared" ref="BB592:BB655" si="345">IF(ISERROR((AA592/AB592-1)*100),"n/a",(AA592/AB592-1)*100)</f>
        <v>0</v>
      </c>
      <c r="BC592" s="710">
        <f t="shared" ref="BC592:BC655" si="346">IF(ISERROR((AB592/AC592-1)*100),"n/a",(AB592/AC592-1)*100)</f>
        <v>16.666666666666675</v>
      </c>
      <c r="BD592" s="710">
        <f t="shared" si="330"/>
        <v>26.31578947368418</v>
      </c>
      <c r="BE592" s="710">
        <f t="shared" si="336"/>
        <v>8.8848038071396704</v>
      </c>
      <c r="BF592" s="175">
        <f t="shared" si="331"/>
        <v>7.8008688669200694</v>
      </c>
    </row>
    <row r="593" spans="1:58" x14ac:dyDescent="0.25">
      <c r="A593" s="8" t="s">
        <v>1592</v>
      </c>
      <c r="B593" s="8" t="s">
        <v>1593</v>
      </c>
      <c r="C593" s="372">
        <v>2.54</v>
      </c>
      <c r="D593" s="372">
        <v>2.33</v>
      </c>
      <c r="E593" s="372">
        <v>2.1800000000000002</v>
      </c>
      <c r="F593" s="372">
        <v>1.98</v>
      </c>
      <c r="G593" s="372">
        <v>1.9</v>
      </c>
      <c r="H593" s="372">
        <v>1.82</v>
      </c>
      <c r="I593" s="420">
        <v>1.72</v>
      </c>
      <c r="J593" s="420">
        <v>1.5700000000000003</v>
      </c>
      <c r="K593" s="372">
        <v>1.44</v>
      </c>
      <c r="L593" s="372">
        <v>1.28</v>
      </c>
      <c r="M593" s="372">
        <v>1.1200000000000001</v>
      </c>
      <c r="N593" s="372">
        <v>0.96</v>
      </c>
      <c r="O593" s="649"/>
      <c r="P593" s="372">
        <v>0.81</v>
      </c>
      <c r="Q593" s="372">
        <v>0.7</v>
      </c>
      <c r="R593" s="649"/>
      <c r="S593" s="416">
        <v>0.64</v>
      </c>
      <c r="T593" s="416">
        <v>0.64</v>
      </c>
      <c r="U593" s="420">
        <v>0.57999999999999996</v>
      </c>
      <c r="V593" s="416">
        <v>0</v>
      </c>
      <c r="W593" s="416">
        <v>0</v>
      </c>
      <c r="X593" s="416">
        <v>0</v>
      </c>
      <c r="Y593" s="416">
        <v>0</v>
      </c>
      <c r="Z593" s="416">
        <v>0</v>
      </c>
      <c r="AA593" s="416">
        <v>0</v>
      </c>
      <c r="AB593" s="416">
        <v>0</v>
      </c>
      <c r="AC593" s="416">
        <v>0</v>
      </c>
      <c r="AD593" s="416">
        <v>0</v>
      </c>
      <c r="AE593" s="417">
        <f t="shared" si="332"/>
        <v>24.210000000000004</v>
      </c>
      <c r="AF593" s="710">
        <f t="shared" si="319"/>
        <v>9.0128755364806921</v>
      </c>
      <c r="AG593" s="710">
        <f t="shared" si="320"/>
        <v>6.8807339449541205</v>
      </c>
      <c r="AH593" s="710">
        <f t="shared" si="321"/>
        <v>10.1010101010101</v>
      </c>
      <c r="AI593" s="710">
        <f t="shared" si="322"/>
        <v>4.2105263157894868</v>
      </c>
      <c r="AJ593" s="710">
        <f t="shared" si="323"/>
        <v>4.39560439560438</v>
      </c>
      <c r="AK593" s="710">
        <f t="shared" si="324"/>
        <v>5.8139534883721034</v>
      </c>
      <c r="AL593" s="710">
        <f t="shared" si="325"/>
        <v>9.5541401273885107</v>
      </c>
      <c r="AM593" s="710">
        <f t="shared" si="326"/>
        <v>9.0277777777778123</v>
      </c>
      <c r="AN593" s="710">
        <f t="shared" si="327"/>
        <v>12.5</v>
      </c>
      <c r="AO593" s="710">
        <f t="shared" si="329"/>
        <v>14.285714285714279</v>
      </c>
      <c r="AP593" s="710">
        <f t="shared" si="328"/>
        <v>16.666666666666675</v>
      </c>
      <c r="AQ593" s="710">
        <f t="shared" si="333"/>
        <v>18.518518518518512</v>
      </c>
      <c r="AR593" s="710">
        <f t="shared" si="334"/>
        <v>15.714285714285726</v>
      </c>
      <c r="AS593" s="710">
        <f t="shared" si="335"/>
        <v>9.375</v>
      </c>
      <c r="AT593" s="710">
        <f t="shared" si="337"/>
        <v>0</v>
      </c>
      <c r="AU593" s="710">
        <f t="shared" si="338"/>
        <v>10.344827586206918</v>
      </c>
      <c r="AV593" s="710" t="str">
        <f t="shared" si="339"/>
        <v>n/a</v>
      </c>
      <c r="AW593" s="710" t="str">
        <f t="shared" si="340"/>
        <v>n/a</v>
      </c>
      <c r="AX593" s="710" t="str">
        <f t="shared" si="341"/>
        <v>n/a</v>
      </c>
      <c r="AY593" s="710" t="str">
        <f t="shared" si="342"/>
        <v>n/a</v>
      </c>
      <c r="AZ593" s="710" t="str">
        <f t="shared" si="343"/>
        <v>n/a</v>
      </c>
      <c r="BA593" s="710" t="str">
        <f t="shared" si="344"/>
        <v>n/a</v>
      </c>
      <c r="BB593" s="710" t="str">
        <f t="shared" si="345"/>
        <v>n/a</v>
      </c>
      <c r="BC593" s="710" t="str">
        <f t="shared" si="346"/>
        <v>n/a</v>
      </c>
      <c r="BD593" s="710" t="str">
        <f t="shared" si="330"/>
        <v>n/a</v>
      </c>
      <c r="BE593" s="710">
        <f t="shared" si="336"/>
        <v>9.7751021536730818</v>
      </c>
      <c r="BF593" s="175">
        <f t="shared" si="331"/>
        <v>4.9550577752065497</v>
      </c>
    </row>
    <row r="594" spans="1:58" x14ac:dyDescent="0.25">
      <c r="A594" s="577" t="s">
        <v>4885</v>
      </c>
      <c r="B594" s="8" t="s">
        <v>4882</v>
      </c>
      <c r="C594" s="372">
        <v>1.6</v>
      </c>
      <c r="D594" s="372">
        <v>1.4</v>
      </c>
      <c r="E594" s="372">
        <v>1.08</v>
      </c>
      <c r="F594" s="372">
        <v>0.9173</v>
      </c>
      <c r="G594" s="372">
        <v>0.76629999999999998</v>
      </c>
      <c r="H594" s="372">
        <v>0.71889999999999987</v>
      </c>
      <c r="I594" s="420">
        <v>0.6492</v>
      </c>
      <c r="J594" s="420">
        <v>0.58010000000000006</v>
      </c>
      <c r="K594" s="393">
        <v>0.51029999999999998</v>
      </c>
      <c r="L594" s="372">
        <v>0.54620000000000002</v>
      </c>
      <c r="M594" s="372">
        <v>0.53200000000000003</v>
      </c>
      <c r="N594" s="372">
        <v>0.50890000000000002</v>
      </c>
      <c r="P594" s="372">
        <v>0.48649999999999999</v>
      </c>
      <c r="Q594" s="372">
        <v>0.43210000000000004</v>
      </c>
      <c r="S594" s="372">
        <v>0.38749999999999996</v>
      </c>
      <c r="T594" s="393">
        <v>0.34160000000000001</v>
      </c>
      <c r="U594" s="416">
        <v>0.87460000000000004</v>
      </c>
      <c r="V594" s="420">
        <v>1.4618000000000002</v>
      </c>
      <c r="W594" s="420">
        <v>1.3372102009188578</v>
      </c>
      <c r="X594" s="420">
        <v>1.052156940786042</v>
      </c>
      <c r="Y594" s="420">
        <v>0.89327207781460327</v>
      </c>
      <c r="Z594" s="420">
        <v>0.80861263393981653</v>
      </c>
      <c r="AA594" s="420">
        <v>0.12124191903201451</v>
      </c>
      <c r="AB594" s="381">
        <v>0</v>
      </c>
      <c r="AC594" s="381">
        <v>0</v>
      </c>
      <c r="AD594" s="381">
        <v>0</v>
      </c>
      <c r="AE594" s="417">
        <f t="shared" si="332"/>
        <v>18.005793772491337</v>
      </c>
      <c r="AF594" s="710">
        <f t="shared" si="319"/>
        <v>14.285714285714302</v>
      </c>
      <c r="AG594" s="710">
        <f t="shared" si="320"/>
        <v>29.629629629629605</v>
      </c>
      <c r="AH594" s="710">
        <f t="shared" si="321"/>
        <v>17.736836367600574</v>
      </c>
      <c r="AI594" s="710">
        <f t="shared" si="322"/>
        <v>19.705076340858675</v>
      </c>
      <c r="AJ594" s="710">
        <f t="shared" si="323"/>
        <v>6.5934065934066144</v>
      </c>
      <c r="AK594" s="710">
        <f t="shared" si="324"/>
        <v>10.736290819470096</v>
      </c>
      <c r="AL594" s="710">
        <f t="shared" si="325"/>
        <v>11.911739355283558</v>
      </c>
      <c r="AM594" s="710">
        <f t="shared" si="326"/>
        <v>13.678228493043321</v>
      </c>
      <c r="AN594" s="710">
        <f t="shared" si="327"/>
        <v>-6.5726839985353447</v>
      </c>
      <c r="AO594" s="710">
        <f t="shared" si="329"/>
        <v>2.6691729323308211</v>
      </c>
      <c r="AP594" s="710">
        <f t="shared" si="328"/>
        <v>4.5392022008253097</v>
      </c>
      <c r="AQ594" s="710">
        <f t="shared" si="333"/>
        <v>4.6043165467625879</v>
      </c>
      <c r="AR594" s="710">
        <f t="shared" si="334"/>
        <v>12.589678315204811</v>
      </c>
      <c r="AS594" s="710">
        <f t="shared" si="335"/>
        <v>11.509677419354869</v>
      </c>
      <c r="AT594" s="710">
        <f t="shared" si="337"/>
        <v>13.436768149882884</v>
      </c>
      <c r="AU594" s="710">
        <f t="shared" si="338"/>
        <v>-60.942144980562539</v>
      </c>
      <c r="AV594" s="710">
        <f t="shared" si="339"/>
        <v>-40.169653851416065</v>
      </c>
      <c r="AW594" s="710">
        <f t="shared" si="340"/>
        <v>9.3171439311135362</v>
      </c>
      <c r="AX594" s="710">
        <f t="shared" si="341"/>
        <v>27.092275789185894</v>
      </c>
      <c r="AY594" s="710">
        <f t="shared" si="342"/>
        <v>17.786838625937108</v>
      </c>
      <c r="AZ594" s="710">
        <f t="shared" si="343"/>
        <v>10.469715698393077</v>
      </c>
      <c r="BA594" s="710">
        <f t="shared" si="344"/>
        <v>566.94146743610884</v>
      </c>
      <c r="BB594" s="710" t="str">
        <f t="shared" si="345"/>
        <v>n/a</v>
      </c>
      <c r="BC594" s="710" t="str">
        <f t="shared" si="346"/>
        <v>n/a</v>
      </c>
      <c r="BD594" s="710" t="str">
        <f t="shared" si="330"/>
        <v>n/a</v>
      </c>
      <c r="BE594" s="710">
        <f t="shared" si="336"/>
        <v>31.706758913617843</v>
      </c>
      <c r="BF594" s="175">
        <f t="shared" si="331"/>
        <v>121.24673918087576</v>
      </c>
    </row>
    <row r="595" spans="1:58" x14ac:dyDescent="0.25">
      <c r="A595" s="8" t="s">
        <v>342</v>
      </c>
      <c r="B595" s="8" t="s">
        <v>343</v>
      </c>
      <c r="C595" s="372">
        <v>4.4400000000000004</v>
      </c>
      <c r="D595" s="372">
        <v>4.3600000000000003</v>
      </c>
      <c r="E595" s="372">
        <v>3.96</v>
      </c>
      <c r="F595" s="372">
        <v>3.16</v>
      </c>
      <c r="G595" s="372">
        <v>2.68</v>
      </c>
      <c r="H595" s="372">
        <v>2.6</v>
      </c>
      <c r="I595" s="420">
        <v>2.52</v>
      </c>
      <c r="J595" s="420">
        <v>2.44</v>
      </c>
      <c r="K595" s="372">
        <v>2.3199999999999998</v>
      </c>
      <c r="L595" s="372">
        <v>2.16</v>
      </c>
      <c r="M595" s="372">
        <v>1.9</v>
      </c>
      <c r="N595" s="372">
        <v>1.58</v>
      </c>
      <c r="O595" s="649"/>
      <c r="P595" s="372">
        <v>1.32</v>
      </c>
      <c r="Q595" s="372">
        <v>1.1000000000000001</v>
      </c>
      <c r="R595" s="649"/>
      <c r="S595" s="420">
        <v>0.84</v>
      </c>
      <c r="T595" s="420">
        <v>0.66</v>
      </c>
      <c r="U595" s="420">
        <v>0.6</v>
      </c>
      <c r="V595" s="420">
        <v>0.52</v>
      </c>
      <c r="W595" s="420">
        <v>0.44</v>
      </c>
      <c r="X595" s="420">
        <v>0.36</v>
      </c>
      <c r="Y595" s="420">
        <v>0.3</v>
      </c>
      <c r="Z595" s="420">
        <v>0.26</v>
      </c>
      <c r="AA595" s="420">
        <v>0.24</v>
      </c>
      <c r="AB595" s="420">
        <v>0.22</v>
      </c>
      <c r="AC595" s="420">
        <v>0.21</v>
      </c>
      <c r="AD595" s="420">
        <v>0.2</v>
      </c>
      <c r="AE595" s="417">
        <f t="shared" si="332"/>
        <v>41.390000000000008</v>
      </c>
      <c r="AF595" s="710">
        <f t="shared" si="319"/>
        <v>1.8348623853211121</v>
      </c>
      <c r="AG595" s="710">
        <f t="shared" si="320"/>
        <v>10.1010101010101</v>
      </c>
      <c r="AH595" s="710">
        <f t="shared" si="321"/>
        <v>25.316455696202532</v>
      </c>
      <c r="AI595" s="710">
        <f t="shared" si="322"/>
        <v>17.910447761194035</v>
      </c>
      <c r="AJ595" s="710">
        <f t="shared" si="323"/>
        <v>3.0769230769230882</v>
      </c>
      <c r="AK595" s="710">
        <f t="shared" si="324"/>
        <v>3.1746031746031855</v>
      </c>
      <c r="AL595" s="710">
        <f t="shared" si="325"/>
        <v>3.2786885245901676</v>
      </c>
      <c r="AM595" s="710">
        <f t="shared" si="326"/>
        <v>5.1724137931034475</v>
      </c>
      <c r="AN595" s="710">
        <f t="shared" si="327"/>
        <v>7.4074074074073959</v>
      </c>
      <c r="AO595" s="710">
        <f t="shared" si="329"/>
        <v>13.684210526315809</v>
      </c>
      <c r="AP595" s="710">
        <f t="shared" si="328"/>
        <v>20.253164556962023</v>
      </c>
      <c r="AQ595" s="710">
        <f t="shared" si="333"/>
        <v>19.696969696969703</v>
      </c>
      <c r="AR595" s="710">
        <f t="shared" si="334"/>
        <v>19.999999999999996</v>
      </c>
      <c r="AS595" s="710">
        <f t="shared" si="335"/>
        <v>30.952380952380977</v>
      </c>
      <c r="AT595" s="710">
        <f t="shared" si="337"/>
        <v>27.27272727272727</v>
      </c>
      <c r="AU595" s="710">
        <f t="shared" si="338"/>
        <v>10.000000000000009</v>
      </c>
      <c r="AV595" s="710">
        <f t="shared" si="339"/>
        <v>15.384615384615374</v>
      </c>
      <c r="AW595" s="710">
        <f t="shared" si="340"/>
        <v>18.181818181818187</v>
      </c>
      <c r="AX595" s="710">
        <f t="shared" si="341"/>
        <v>22.222222222222232</v>
      </c>
      <c r="AY595" s="710">
        <f t="shared" si="342"/>
        <v>19.999999999999996</v>
      </c>
      <c r="AZ595" s="710">
        <f t="shared" si="343"/>
        <v>15.384615384615374</v>
      </c>
      <c r="BA595" s="710">
        <f t="shared" si="344"/>
        <v>8.3333333333333481</v>
      </c>
      <c r="BB595" s="710">
        <f t="shared" si="345"/>
        <v>9.0909090909090828</v>
      </c>
      <c r="BC595" s="710">
        <f t="shared" si="346"/>
        <v>4.7619047619047672</v>
      </c>
      <c r="BD595" s="710">
        <f t="shared" si="330"/>
        <v>4.9999999999999822</v>
      </c>
      <c r="BE595" s="710">
        <f t="shared" si="336"/>
        <v>13.499667331405167</v>
      </c>
      <c r="BF595" s="175">
        <f t="shared" si="331"/>
        <v>8.4355679527122476</v>
      </c>
    </row>
    <row r="596" spans="1:58" x14ac:dyDescent="0.25">
      <c r="A596" s="95" t="s">
        <v>230</v>
      </c>
      <c r="B596" s="8" t="s">
        <v>231</v>
      </c>
      <c r="C596" s="372">
        <v>1.8</v>
      </c>
      <c r="D596" s="372">
        <v>1.08</v>
      </c>
      <c r="E596" s="372">
        <v>1.07</v>
      </c>
      <c r="F596" s="372">
        <v>1.06</v>
      </c>
      <c r="G596" s="372">
        <v>1.04</v>
      </c>
      <c r="H596" s="372">
        <v>1.03</v>
      </c>
      <c r="I596" s="420">
        <v>1.02</v>
      </c>
      <c r="J596" s="381">
        <v>1</v>
      </c>
      <c r="K596" s="372">
        <v>0.99</v>
      </c>
      <c r="L596" s="374">
        <v>0.98</v>
      </c>
      <c r="M596" s="372">
        <v>0.97</v>
      </c>
      <c r="N596" s="372">
        <v>0.96</v>
      </c>
      <c r="O596" s="649"/>
      <c r="P596" s="374">
        <v>0.94</v>
      </c>
      <c r="Q596" s="372">
        <v>0.93</v>
      </c>
      <c r="R596" s="649"/>
      <c r="S596" s="420">
        <v>0.91</v>
      </c>
      <c r="T596" s="416">
        <v>0.9</v>
      </c>
      <c r="U596" s="420">
        <v>0.88</v>
      </c>
      <c r="V596" s="420">
        <v>0.86</v>
      </c>
      <c r="W596" s="420">
        <v>0.84</v>
      </c>
      <c r="X596" s="420">
        <v>0.8</v>
      </c>
      <c r="Y596" s="420">
        <v>0.75</v>
      </c>
      <c r="Z596" s="420">
        <v>0.65</v>
      </c>
      <c r="AA596" s="420">
        <v>0.6</v>
      </c>
      <c r="AB596" s="420">
        <v>0.56000000000000005</v>
      </c>
      <c r="AC596" s="420">
        <v>0.51</v>
      </c>
      <c r="AD596" s="420">
        <v>0.19500000000000001</v>
      </c>
      <c r="AE596" s="417">
        <f t="shared" si="332"/>
        <v>23.324999999999999</v>
      </c>
      <c r="AF596" s="710">
        <f t="shared" si="319"/>
        <v>66.666666666666657</v>
      </c>
      <c r="AG596" s="710">
        <f t="shared" si="320"/>
        <v>0.93457943925234765</v>
      </c>
      <c r="AH596" s="710">
        <f t="shared" si="321"/>
        <v>0.94339622641510523</v>
      </c>
      <c r="AI596" s="710">
        <f t="shared" si="322"/>
        <v>1.9230769230769162</v>
      </c>
      <c r="AJ596" s="710">
        <f t="shared" si="323"/>
        <v>0.97087378640776656</v>
      </c>
      <c r="AK596" s="710">
        <f t="shared" si="324"/>
        <v>0.98039215686274161</v>
      </c>
      <c r="AL596" s="710">
        <f t="shared" si="325"/>
        <v>2.0000000000000018</v>
      </c>
      <c r="AM596" s="710">
        <f t="shared" si="326"/>
        <v>1.0101010101010166</v>
      </c>
      <c r="AN596" s="710">
        <f t="shared" si="327"/>
        <v>1.0204081632652962</v>
      </c>
      <c r="AO596" s="710">
        <f t="shared" si="329"/>
        <v>1.0309278350515427</v>
      </c>
      <c r="AP596" s="710">
        <f t="shared" si="328"/>
        <v>1.0416666666666741</v>
      </c>
      <c r="AQ596" s="710">
        <f t="shared" si="333"/>
        <v>2.1276595744680771</v>
      </c>
      <c r="AR596" s="710">
        <f t="shared" si="334"/>
        <v>1.0752688172043001</v>
      </c>
      <c r="AS596" s="710">
        <f t="shared" si="335"/>
        <v>2.19780219780219</v>
      </c>
      <c r="AT596" s="710">
        <f t="shared" si="337"/>
        <v>1.1111111111111072</v>
      </c>
      <c r="AU596" s="710">
        <f t="shared" si="338"/>
        <v>2.2727272727272707</v>
      </c>
      <c r="AV596" s="710">
        <f t="shared" si="339"/>
        <v>2.3255813953488413</v>
      </c>
      <c r="AW596" s="710">
        <f t="shared" si="340"/>
        <v>2.3809523809523725</v>
      </c>
      <c r="AX596" s="710">
        <f t="shared" si="341"/>
        <v>4.9999999999999822</v>
      </c>
      <c r="AY596" s="710">
        <f t="shared" si="342"/>
        <v>6.6666666666666652</v>
      </c>
      <c r="AZ596" s="710">
        <f t="shared" si="343"/>
        <v>15.384615384615374</v>
      </c>
      <c r="BA596" s="710">
        <f t="shared" si="344"/>
        <v>8.3333333333333481</v>
      </c>
      <c r="BB596" s="710">
        <f t="shared" si="345"/>
        <v>7.1428571428571397</v>
      </c>
      <c r="BC596" s="710">
        <f t="shared" si="346"/>
        <v>9.8039215686274606</v>
      </c>
      <c r="BD596" s="710">
        <f t="shared" si="330"/>
        <v>161.53846153846155</v>
      </c>
      <c r="BE596" s="710">
        <f t="shared" si="336"/>
        <v>12.235321890317669</v>
      </c>
      <c r="BF596" s="175">
        <f t="shared" si="331"/>
        <v>33.765625678231828</v>
      </c>
    </row>
    <row r="597" spans="1:58" x14ac:dyDescent="0.25">
      <c r="A597" s="95" t="s">
        <v>578</v>
      </c>
      <c r="B597" s="8" t="s">
        <v>579</v>
      </c>
      <c r="C597" s="372">
        <v>3.45</v>
      </c>
      <c r="D597" s="372">
        <v>3.28</v>
      </c>
      <c r="E597" s="372">
        <v>3.06</v>
      </c>
      <c r="F597" s="372">
        <v>2.85</v>
      </c>
      <c r="G597" s="372">
        <v>2.65</v>
      </c>
      <c r="H597" s="372">
        <v>2.4500000000000002</v>
      </c>
      <c r="I597" s="420">
        <v>2.2200000000000002</v>
      </c>
      <c r="J597" s="420">
        <v>2.04</v>
      </c>
      <c r="K597" s="372">
        <v>1.88</v>
      </c>
      <c r="L597" s="372">
        <v>1.69</v>
      </c>
      <c r="M597" s="372">
        <v>1.52</v>
      </c>
      <c r="N597" s="372">
        <v>1.36</v>
      </c>
      <c r="O597" s="649"/>
      <c r="P597" s="372">
        <v>1.23</v>
      </c>
      <c r="Q597" s="372">
        <v>1.125</v>
      </c>
      <c r="R597" s="649"/>
      <c r="S597" s="420">
        <v>1</v>
      </c>
      <c r="T597" s="420">
        <v>0.75</v>
      </c>
      <c r="U597" s="420">
        <v>0.45</v>
      </c>
      <c r="V597" s="420">
        <v>0.4</v>
      </c>
      <c r="W597" s="420">
        <v>0.3</v>
      </c>
      <c r="X597" s="420">
        <v>0.25</v>
      </c>
      <c r="Y597" s="416">
        <v>0</v>
      </c>
      <c r="Z597" s="416">
        <v>0</v>
      </c>
      <c r="AA597" s="416">
        <v>0</v>
      </c>
      <c r="AB597" s="416">
        <v>0.25</v>
      </c>
      <c r="AC597" s="416">
        <v>0.25</v>
      </c>
      <c r="AD597" s="420">
        <v>0.25</v>
      </c>
      <c r="AE597" s="417">
        <f t="shared" si="332"/>
        <v>34.704999999999998</v>
      </c>
      <c r="AF597" s="710">
        <f t="shared" si="319"/>
        <v>5.1829268292683084</v>
      </c>
      <c r="AG597" s="710">
        <f t="shared" si="320"/>
        <v>7.1895424836601274</v>
      </c>
      <c r="AH597" s="710">
        <f t="shared" si="321"/>
        <v>7.3684210526315796</v>
      </c>
      <c r="AI597" s="710">
        <f t="shared" si="322"/>
        <v>7.547169811320753</v>
      </c>
      <c r="AJ597" s="710">
        <f t="shared" si="323"/>
        <v>8.1632653061224367</v>
      </c>
      <c r="AK597" s="710">
        <f t="shared" si="324"/>
        <v>10.360360360360366</v>
      </c>
      <c r="AL597" s="710">
        <f t="shared" si="325"/>
        <v>8.8235294117647189</v>
      </c>
      <c r="AM597" s="710">
        <f t="shared" si="326"/>
        <v>8.5106382978723527</v>
      </c>
      <c r="AN597" s="710">
        <f t="shared" si="327"/>
        <v>11.242603550295849</v>
      </c>
      <c r="AO597" s="710">
        <f t="shared" si="329"/>
        <v>11.184210526315773</v>
      </c>
      <c r="AP597" s="710">
        <f t="shared" si="328"/>
        <v>11.764705882352944</v>
      </c>
      <c r="AQ597" s="710">
        <f t="shared" si="333"/>
        <v>10.569105691056912</v>
      </c>
      <c r="AR597" s="710">
        <f t="shared" si="334"/>
        <v>9.3333333333333268</v>
      </c>
      <c r="AS597" s="710">
        <f t="shared" si="335"/>
        <v>12.5</v>
      </c>
      <c r="AT597" s="710">
        <f t="shared" si="337"/>
        <v>33.333333333333329</v>
      </c>
      <c r="AU597" s="710">
        <f t="shared" si="338"/>
        <v>66.666666666666657</v>
      </c>
      <c r="AV597" s="710">
        <f t="shared" si="339"/>
        <v>12.5</v>
      </c>
      <c r="AW597" s="710">
        <f t="shared" si="340"/>
        <v>33.33333333333335</v>
      </c>
      <c r="AX597" s="710">
        <f t="shared" si="341"/>
        <v>19.999999999999996</v>
      </c>
      <c r="AY597" s="710" t="str">
        <f t="shared" si="342"/>
        <v>n/a</v>
      </c>
      <c r="AZ597" s="710" t="str">
        <f t="shared" si="343"/>
        <v>n/a</v>
      </c>
      <c r="BA597" s="710" t="str">
        <f t="shared" si="344"/>
        <v>n/a</v>
      </c>
      <c r="BB597" s="710">
        <f t="shared" si="345"/>
        <v>-100</v>
      </c>
      <c r="BC597" s="710">
        <f t="shared" si="346"/>
        <v>0</v>
      </c>
      <c r="BD597" s="710">
        <f t="shared" si="330"/>
        <v>0</v>
      </c>
      <c r="BE597" s="710">
        <f t="shared" si="336"/>
        <v>8.8896884486222163</v>
      </c>
      <c r="BF597" s="175">
        <f t="shared" si="331"/>
        <v>28.23654985058517</v>
      </c>
    </row>
    <row r="598" spans="1:58" x14ac:dyDescent="0.25">
      <c r="A598" s="8" t="s">
        <v>1602</v>
      </c>
      <c r="B598" s="8" t="s">
        <v>1603</v>
      </c>
      <c r="C598" s="372">
        <v>1.94</v>
      </c>
      <c r="D598" s="372">
        <v>1.83</v>
      </c>
      <c r="E598" s="372">
        <v>1.74</v>
      </c>
      <c r="F598" s="372">
        <v>1.66</v>
      </c>
      <c r="G598" s="372">
        <v>1.61</v>
      </c>
      <c r="H598" s="372">
        <v>1.57</v>
      </c>
      <c r="I598" s="420">
        <v>1.5</v>
      </c>
      <c r="J598" s="420">
        <v>1.3599999999999999</v>
      </c>
      <c r="K598" s="372">
        <v>1.26</v>
      </c>
      <c r="L598" s="372">
        <v>1.1100000000000001</v>
      </c>
      <c r="M598" s="372">
        <v>0.96</v>
      </c>
      <c r="N598" s="372">
        <v>0.77</v>
      </c>
      <c r="O598" s="649"/>
      <c r="P598" s="372">
        <v>0.63</v>
      </c>
      <c r="Q598" s="372">
        <v>0.45</v>
      </c>
      <c r="R598" s="649"/>
      <c r="S598" s="420">
        <v>0.31</v>
      </c>
      <c r="T598" s="416">
        <v>0.28000000000000003</v>
      </c>
      <c r="U598" s="416">
        <v>0.28000000000000003</v>
      </c>
      <c r="V598" s="420">
        <v>0.28000000000000003</v>
      </c>
      <c r="W598" s="420">
        <v>0.26</v>
      </c>
      <c r="X598" s="420">
        <v>0.14000000000000001</v>
      </c>
      <c r="Y598" s="420">
        <v>0.105</v>
      </c>
      <c r="Z598" s="420">
        <v>3.5000000000000003E-2</v>
      </c>
      <c r="AA598" s="416">
        <v>0.02</v>
      </c>
      <c r="AB598" s="416">
        <v>0.02</v>
      </c>
      <c r="AC598" s="416">
        <v>0.02</v>
      </c>
      <c r="AD598" s="416">
        <v>0.02</v>
      </c>
      <c r="AE598" s="417">
        <f t="shared" si="332"/>
        <v>20.16</v>
      </c>
      <c r="AF598" s="710">
        <f t="shared" si="319"/>
        <v>6.0109289617486183</v>
      </c>
      <c r="AG598" s="710">
        <f t="shared" si="320"/>
        <v>5.1724137931034475</v>
      </c>
      <c r="AH598" s="710">
        <f t="shared" si="321"/>
        <v>4.8192771084337505</v>
      </c>
      <c r="AI598" s="710">
        <f t="shared" si="322"/>
        <v>3.105590062111796</v>
      </c>
      <c r="AJ598" s="710">
        <f t="shared" si="323"/>
        <v>2.5477707006369421</v>
      </c>
      <c r="AK598" s="710">
        <f t="shared" si="324"/>
        <v>4.6666666666666634</v>
      </c>
      <c r="AL598" s="710">
        <f t="shared" si="325"/>
        <v>10.294117647058831</v>
      </c>
      <c r="AM598" s="710">
        <f t="shared" si="326"/>
        <v>7.9365079365079305</v>
      </c>
      <c r="AN598" s="710">
        <f t="shared" si="327"/>
        <v>13.513513513513509</v>
      </c>
      <c r="AO598" s="710">
        <f t="shared" si="329"/>
        <v>15.625000000000021</v>
      </c>
      <c r="AP598" s="710">
        <f t="shared" si="328"/>
        <v>24.675324675324674</v>
      </c>
      <c r="AQ598" s="710">
        <f t="shared" si="333"/>
        <v>22.222222222222232</v>
      </c>
      <c r="AR598" s="710">
        <f t="shared" si="334"/>
        <v>39.999999999999993</v>
      </c>
      <c r="AS598" s="710">
        <f t="shared" si="335"/>
        <v>45.161290322580648</v>
      </c>
      <c r="AT598" s="710">
        <f t="shared" si="337"/>
        <v>10.714285714285698</v>
      </c>
      <c r="AU598" s="710">
        <f t="shared" si="338"/>
        <v>0</v>
      </c>
      <c r="AV598" s="710">
        <f t="shared" si="339"/>
        <v>0</v>
      </c>
      <c r="AW598" s="710">
        <f t="shared" si="340"/>
        <v>7.6923076923077094</v>
      </c>
      <c r="AX598" s="710">
        <f t="shared" si="341"/>
        <v>85.714285714285694</v>
      </c>
      <c r="AY598" s="710">
        <f t="shared" si="342"/>
        <v>33.33333333333335</v>
      </c>
      <c r="AZ598" s="710">
        <f t="shared" si="343"/>
        <v>199.99999999999994</v>
      </c>
      <c r="BA598" s="710">
        <f t="shared" si="344"/>
        <v>75.000000000000028</v>
      </c>
      <c r="BB598" s="710">
        <f t="shared" si="345"/>
        <v>0</v>
      </c>
      <c r="BC598" s="710">
        <f t="shared" si="346"/>
        <v>0</v>
      </c>
      <c r="BD598" s="710">
        <f t="shared" si="330"/>
        <v>0</v>
      </c>
      <c r="BE598" s="710">
        <f t="shared" si="336"/>
        <v>24.728193442564862</v>
      </c>
      <c r="BF598" s="175">
        <f t="shared" si="331"/>
        <v>43.027077925949008</v>
      </c>
    </row>
    <row r="599" spans="1:58" x14ac:dyDescent="0.25">
      <c r="A599" s="577" t="s">
        <v>4996</v>
      </c>
      <c r="B599" s="8" t="s">
        <v>778</v>
      </c>
      <c r="C599" s="372">
        <v>1.4575</v>
      </c>
      <c r="D599" s="372">
        <v>1.2925</v>
      </c>
      <c r="E599" s="372">
        <v>1.145</v>
      </c>
      <c r="F599" s="372">
        <v>1.04</v>
      </c>
      <c r="G599" s="393">
        <v>0.23</v>
      </c>
      <c r="H599" s="372">
        <v>0.88500000000000001</v>
      </c>
      <c r="I599" s="420">
        <v>0.74124999999999996</v>
      </c>
      <c r="J599" s="420">
        <v>0.59875</v>
      </c>
      <c r="K599" s="372">
        <v>0.495</v>
      </c>
      <c r="L599" s="372">
        <v>0.40249999999999997</v>
      </c>
      <c r="M599" s="372">
        <v>0.33499999999999996</v>
      </c>
      <c r="N599" s="372">
        <v>0.27499999999999997</v>
      </c>
      <c r="P599" s="372">
        <v>0.22000000000000003</v>
      </c>
      <c r="Q599" s="372">
        <v>0.18000000000000002</v>
      </c>
      <c r="S599" s="372">
        <v>0.14249999999999999</v>
      </c>
      <c r="T599" s="372">
        <v>0.11749999999999999</v>
      </c>
      <c r="U599" s="420">
        <v>0.10500000000000001</v>
      </c>
      <c r="V599" s="420">
        <v>8.5000000000000006E-2</v>
      </c>
      <c r="W599" s="420">
        <v>6.7500000000000004E-2</v>
      </c>
      <c r="X599" s="420">
        <v>5.6249999999999994E-2</v>
      </c>
      <c r="Y599" s="420">
        <v>4.2500000000000003E-2</v>
      </c>
      <c r="Z599" s="420">
        <v>3.3750000000000002E-2</v>
      </c>
      <c r="AA599" s="420">
        <v>2.8124999999999997E-2</v>
      </c>
      <c r="AB599" s="420">
        <v>2.1875000000000002E-2</v>
      </c>
      <c r="AC599" s="420">
        <v>1.9375E-2</v>
      </c>
      <c r="AD599" s="420">
        <v>1.6875000000000001E-2</v>
      </c>
      <c r="AE599" s="417">
        <f t="shared" si="332"/>
        <v>10.033750000000005</v>
      </c>
      <c r="AF599" s="710">
        <f t="shared" si="319"/>
        <v>12.765957446808507</v>
      </c>
      <c r="AG599" s="710">
        <f t="shared" si="320"/>
        <v>12.882096069868986</v>
      </c>
      <c r="AH599" s="710">
        <f t="shared" si="321"/>
        <v>10.096153846153854</v>
      </c>
      <c r="AI599" s="710">
        <f t="shared" si="322"/>
        <v>352.17391304347825</v>
      </c>
      <c r="AJ599" s="710">
        <f t="shared" si="323"/>
        <v>-74.011299435028249</v>
      </c>
      <c r="AK599" s="710">
        <f t="shared" si="324"/>
        <v>19.392917369308616</v>
      </c>
      <c r="AL599" s="710">
        <f t="shared" si="325"/>
        <v>23.799582463465541</v>
      </c>
      <c r="AM599" s="710">
        <f t="shared" si="326"/>
        <v>20.959595959595955</v>
      </c>
      <c r="AN599" s="710">
        <f t="shared" si="327"/>
        <v>22.981366459627338</v>
      </c>
      <c r="AO599" s="710">
        <f t="shared" si="329"/>
        <v>20.149253731343286</v>
      </c>
      <c r="AP599" s="710">
        <f t="shared" si="328"/>
        <v>21.818181818181827</v>
      </c>
      <c r="AQ599" s="710">
        <f t="shared" si="333"/>
        <v>24.999999999999979</v>
      </c>
      <c r="AR599" s="710">
        <f t="shared" si="334"/>
        <v>22.222222222222232</v>
      </c>
      <c r="AS599" s="710">
        <f t="shared" si="335"/>
        <v>26.315789473684227</v>
      </c>
      <c r="AT599" s="710">
        <f t="shared" si="337"/>
        <v>21.276595744680836</v>
      </c>
      <c r="AU599" s="710">
        <f t="shared" si="338"/>
        <v>11.904761904761884</v>
      </c>
      <c r="AV599" s="710">
        <f t="shared" si="339"/>
        <v>23.529411764705888</v>
      </c>
      <c r="AW599" s="710">
        <f t="shared" si="340"/>
        <v>25.925925925925931</v>
      </c>
      <c r="AX599" s="710">
        <f t="shared" si="341"/>
        <v>20.000000000000018</v>
      </c>
      <c r="AY599" s="710">
        <f t="shared" si="342"/>
        <v>32.352941176470566</v>
      </c>
      <c r="AZ599" s="710">
        <f t="shared" si="343"/>
        <v>25.925925925925931</v>
      </c>
      <c r="BA599" s="710">
        <f t="shared" si="344"/>
        <v>20.000000000000018</v>
      </c>
      <c r="BB599" s="710">
        <f t="shared" si="345"/>
        <v>28.571428571428537</v>
      </c>
      <c r="BC599" s="710">
        <f t="shared" si="346"/>
        <v>12.903225806451623</v>
      </c>
      <c r="BD599" s="710">
        <f t="shared" si="330"/>
        <v>14.814814814814813</v>
      </c>
      <c r="BE599" s="710">
        <f t="shared" si="336"/>
        <v>30.15003048415506</v>
      </c>
      <c r="BF599" s="175">
        <f t="shared" si="331"/>
        <v>69.926769654515965</v>
      </c>
    </row>
    <row r="600" spans="1:58" x14ac:dyDescent="0.25">
      <c r="A600" s="477" t="s">
        <v>3515</v>
      </c>
      <c r="B600" s="8" t="s">
        <v>3338</v>
      </c>
      <c r="C600" s="372">
        <v>1.35</v>
      </c>
      <c r="D600" s="372">
        <v>1.3</v>
      </c>
      <c r="E600" s="372">
        <v>1.23</v>
      </c>
      <c r="F600" s="372">
        <v>1.19</v>
      </c>
      <c r="G600" s="372">
        <v>1.1299999999999999</v>
      </c>
      <c r="H600" s="372">
        <v>1.1200000000000001</v>
      </c>
      <c r="I600" s="420">
        <v>1.1100000000000001</v>
      </c>
      <c r="J600" s="420">
        <v>1.07</v>
      </c>
      <c r="K600" s="420">
        <v>1.04</v>
      </c>
      <c r="L600" s="420">
        <v>1.03</v>
      </c>
      <c r="M600" s="420">
        <v>1</v>
      </c>
      <c r="N600" s="420">
        <v>0.92</v>
      </c>
      <c r="O600" s="420"/>
      <c r="P600" s="420">
        <v>0.92</v>
      </c>
      <c r="Q600" s="420">
        <v>0.78</v>
      </c>
      <c r="R600" s="420"/>
      <c r="S600" s="420">
        <v>0.53</v>
      </c>
      <c r="T600" s="420">
        <v>0.45</v>
      </c>
      <c r="U600" s="420">
        <v>0.7</v>
      </c>
      <c r="V600" s="420">
        <v>0.66</v>
      </c>
      <c r="W600" s="420">
        <v>0.62</v>
      </c>
      <c r="X600" s="420">
        <v>0.6</v>
      </c>
      <c r="Y600" s="420">
        <v>0.52</v>
      </c>
      <c r="Z600" s="420">
        <v>0.52</v>
      </c>
      <c r="AA600" s="420">
        <v>0.52</v>
      </c>
      <c r="AB600" s="420">
        <v>0.67</v>
      </c>
      <c r="AC600" s="420">
        <v>0.72</v>
      </c>
      <c r="AD600" s="420">
        <v>0</v>
      </c>
      <c r="AE600" s="417">
        <f t="shared" si="332"/>
        <v>21.7</v>
      </c>
      <c r="AF600" s="710">
        <f t="shared" si="319"/>
        <v>3.8461538461538547</v>
      </c>
      <c r="AG600" s="710">
        <f t="shared" si="320"/>
        <v>5.6910569105691033</v>
      </c>
      <c r="AH600" s="710">
        <f t="shared" si="321"/>
        <v>3.3613445378151363</v>
      </c>
      <c r="AI600" s="710">
        <f t="shared" si="322"/>
        <v>5.3097345132743445</v>
      </c>
      <c r="AJ600" s="710">
        <f t="shared" si="323"/>
        <v>0.89285714285711748</v>
      </c>
      <c r="AK600" s="710">
        <f t="shared" si="324"/>
        <v>0.9009009009008917</v>
      </c>
      <c r="AL600" s="710">
        <f t="shared" si="325"/>
        <v>3.7383177570093462</v>
      </c>
      <c r="AM600" s="710">
        <f t="shared" si="326"/>
        <v>2.8846153846153966</v>
      </c>
      <c r="AN600" s="710">
        <f t="shared" si="327"/>
        <v>0.97087378640776656</v>
      </c>
      <c r="AO600" s="710">
        <f t="shared" si="329"/>
        <v>3.0000000000000027</v>
      </c>
      <c r="AP600" s="710">
        <f t="shared" si="328"/>
        <v>8.6956521739130377</v>
      </c>
      <c r="AQ600" s="710">
        <f t="shared" si="333"/>
        <v>0</v>
      </c>
      <c r="AR600" s="710">
        <f t="shared" si="334"/>
        <v>17.948717948717952</v>
      </c>
      <c r="AS600" s="710">
        <f t="shared" si="335"/>
        <v>47.169811320754704</v>
      </c>
      <c r="AT600" s="710">
        <f t="shared" si="337"/>
        <v>17.777777777777782</v>
      </c>
      <c r="AU600" s="710">
        <f t="shared" si="338"/>
        <v>-35.714285714285708</v>
      </c>
      <c r="AV600" s="710">
        <f t="shared" si="339"/>
        <v>6.0606060606060552</v>
      </c>
      <c r="AW600" s="710">
        <f t="shared" si="340"/>
        <v>6.4516129032258229</v>
      </c>
      <c r="AX600" s="710">
        <f t="shared" si="341"/>
        <v>3.3333333333333437</v>
      </c>
      <c r="AY600" s="710">
        <f t="shared" si="342"/>
        <v>15.384615384615374</v>
      </c>
      <c r="AZ600" s="710">
        <f t="shared" si="343"/>
        <v>0</v>
      </c>
      <c r="BA600" s="710">
        <f t="shared" si="344"/>
        <v>0</v>
      </c>
      <c r="BB600" s="710">
        <f t="shared" si="345"/>
        <v>-22.388059701492537</v>
      </c>
      <c r="BC600" s="710">
        <f t="shared" si="346"/>
        <v>-6.9444444444444304</v>
      </c>
      <c r="BD600" s="710" t="str">
        <f t="shared" si="330"/>
        <v>n/a</v>
      </c>
      <c r="BE600" s="710">
        <f t="shared" si="336"/>
        <v>3.6821329925968485</v>
      </c>
      <c r="BF600" s="175">
        <f t="shared" si="331"/>
        <v>14.573725187861484</v>
      </c>
    </row>
    <row r="601" spans="1:58" x14ac:dyDescent="0.25">
      <c r="A601" s="577" t="s">
        <v>4654</v>
      </c>
      <c r="B601" s="8" t="s">
        <v>4646</v>
      </c>
      <c r="C601" s="372">
        <v>1.52</v>
      </c>
      <c r="D601" s="372">
        <v>1.35</v>
      </c>
      <c r="E601" s="372">
        <v>1.1599999999999999</v>
      </c>
      <c r="F601" s="372">
        <v>1</v>
      </c>
      <c r="G601" s="372">
        <v>0.85000000000000009</v>
      </c>
      <c r="H601" s="372">
        <v>0.7400000000000001</v>
      </c>
      <c r="I601" s="420">
        <v>0.66</v>
      </c>
      <c r="J601" s="381">
        <v>0.6</v>
      </c>
      <c r="K601" s="393">
        <v>0.6</v>
      </c>
      <c r="L601" s="393">
        <v>0.6</v>
      </c>
      <c r="M601" s="374">
        <v>0.6</v>
      </c>
      <c r="N601" s="372">
        <v>0.6</v>
      </c>
      <c r="O601" s="420"/>
      <c r="P601" s="372">
        <v>0.39900000000000002</v>
      </c>
      <c r="Q601" s="393">
        <v>0</v>
      </c>
      <c r="R601" s="381"/>
      <c r="S601" s="393">
        <v>0</v>
      </c>
      <c r="T601" s="393">
        <v>0</v>
      </c>
      <c r="U601" s="381">
        <v>0</v>
      </c>
      <c r="V601" s="381">
        <v>0</v>
      </c>
      <c r="W601" s="381">
        <v>0</v>
      </c>
      <c r="X601" s="381">
        <v>0</v>
      </c>
      <c r="Y601" s="381">
        <v>0</v>
      </c>
      <c r="Z601" s="381">
        <v>0</v>
      </c>
      <c r="AA601" s="381">
        <v>0</v>
      </c>
      <c r="AB601" s="381">
        <v>0</v>
      </c>
      <c r="AC601" s="381">
        <v>0</v>
      </c>
      <c r="AD601" s="381">
        <v>0</v>
      </c>
      <c r="AE601" s="417">
        <f t="shared" si="332"/>
        <v>10.678999999999998</v>
      </c>
      <c r="AF601" s="710">
        <f t="shared" si="319"/>
        <v>12.592592592592577</v>
      </c>
      <c r="AG601" s="710">
        <f t="shared" si="320"/>
        <v>16.379310344827601</v>
      </c>
      <c r="AH601" s="710">
        <f t="shared" si="321"/>
        <v>15.999999999999993</v>
      </c>
      <c r="AI601" s="710">
        <f t="shared" si="322"/>
        <v>17.647058823529392</v>
      </c>
      <c r="AJ601" s="710">
        <f t="shared" si="323"/>
        <v>14.864864864864868</v>
      </c>
      <c r="AK601" s="710">
        <f t="shared" si="324"/>
        <v>12.121212121212132</v>
      </c>
      <c r="AL601" s="710">
        <f t="shared" si="325"/>
        <v>10.000000000000009</v>
      </c>
      <c r="AM601" s="710">
        <f t="shared" si="326"/>
        <v>0</v>
      </c>
      <c r="AN601" s="710">
        <f t="shared" si="327"/>
        <v>0</v>
      </c>
      <c r="AO601" s="710">
        <f t="shared" si="329"/>
        <v>0</v>
      </c>
      <c r="AP601" s="710">
        <f t="shared" si="328"/>
        <v>0</v>
      </c>
      <c r="AQ601" s="710">
        <f t="shared" si="333"/>
        <v>50.375939849624054</v>
      </c>
      <c r="AR601" s="710" t="str">
        <f t="shared" si="334"/>
        <v>n/a</v>
      </c>
      <c r="AS601" s="710" t="str">
        <f t="shared" si="335"/>
        <v>n/a</v>
      </c>
      <c r="AT601" s="710" t="str">
        <f t="shared" si="337"/>
        <v>n/a</v>
      </c>
      <c r="AU601" s="710" t="str">
        <f t="shared" si="338"/>
        <v>n/a</v>
      </c>
      <c r="AV601" s="710" t="str">
        <f t="shared" si="339"/>
        <v>n/a</v>
      </c>
      <c r="AW601" s="710" t="str">
        <f t="shared" si="340"/>
        <v>n/a</v>
      </c>
      <c r="AX601" s="710" t="str">
        <f t="shared" si="341"/>
        <v>n/a</v>
      </c>
      <c r="AY601" s="710" t="str">
        <f t="shared" si="342"/>
        <v>n/a</v>
      </c>
      <c r="AZ601" s="710" t="str">
        <f t="shared" si="343"/>
        <v>n/a</v>
      </c>
      <c r="BA601" s="710" t="str">
        <f t="shared" si="344"/>
        <v>n/a</v>
      </c>
      <c r="BB601" s="710" t="str">
        <f t="shared" si="345"/>
        <v>n/a</v>
      </c>
      <c r="BC601" s="710" t="str">
        <f t="shared" si="346"/>
        <v>n/a</v>
      </c>
      <c r="BD601" s="710" t="str">
        <f t="shared" si="330"/>
        <v>n/a</v>
      </c>
      <c r="BE601" s="710">
        <f t="shared" si="336"/>
        <v>12.498414883054219</v>
      </c>
      <c r="BF601" s="175">
        <f t="shared" si="331"/>
        <v>13.900205008625333</v>
      </c>
    </row>
    <row r="602" spans="1:58" x14ac:dyDescent="0.25">
      <c r="A602" s="8" t="s">
        <v>348</v>
      </c>
      <c r="B602" s="8" t="s">
        <v>349</v>
      </c>
      <c r="C602" s="372">
        <v>2.44</v>
      </c>
      <c r="D602" s="372">
        <v>2.4</v>
      </c>
      <c r="E602" s="372">
        <v>2.31</v>
      </c>
      <c r="F602" s="372">
        <v>2.19</v>
      </c>
      <c r="G602" s="372">
        <v>2.1</v>
      </c>
      <c r="H602" s="372">
        <v>2.02</v>
      </c>
      <c r="I602" s="420">
        <v>1.94</v>
      </c>
      <c r="J602" s="420">
        <v>1.82</v>
      </c>
      <c r="K602" s="372">
        <v>1.77</v>
      </c>
      <c r="L602" s="372">
        <v>1.7</v>
      </c>
      <c r="M602" s="372">
        <v>1.62</v>
      </c>
      <c r="N602" s="372">
        <v>1.54</v>
      </c>
      <c r="O602" s="649"/>
      <c r="P602" s="372">
        <v>1.46</v>
      </c>
      <c r="Q602" s="372">
        <v>1.4</v>
      </c>
      <c r="R602" s="649"/>
      <c r="S602" s="420">
        <v>1.3290899999999999</v>
      </c>
      <c r="T602" s="416">
        <v>1.2363999999999999</v>
      </c>
      <c r="U602" s="420">
        <v>1.2</v>
      </c>
      <c r="V602" s="420">
        <v>1.1272</v>
      </c>
      <c r="W602" s="420">
        <v>1.0411999999999999</v>
      </c>
      <c r="X602" s="420">
        <v>0.96910000000000007</v>
      </c>
      <c r="Y602" s="416">
        <v>0.90159999999999996</v>
      </c>
      <c r="Z602" s="420">
        <v>0.84009999999999996</v>
      </c>
      <c r="AA602" s="420">
        <v>0.79239999999999999</v>
      </c>
      <c r="AB602" s="420">
        <v>0.75159999999999993</v>
      </c>
      <c r="AC602" s="416">
        <v>0.73799999999999999</v>
      </c>
      <c r="AD602" s="420">
        <v>0.7034999999999999</v>
      </c>
      <c r="AE602" s="417">
        <f t="shared" si="332"/>
        <v>38.34019</v>
      </c>
      <c r="AF602" s="710">
        <f t="shared" si="319"/>
        <v>1.6666666666666607</v>
      </c>
      <c r="AG602" s="710">
        <f t="shared" si="320"/>
        <v>3.8961038961038863</v>
      </c>
      <c r="AH602" s="710">
        <f t="shared" si="321"/>
        <v>5.4794520547945202</v>
      </c>
      <c r="AI602" s="710">
        <f t="shared" si="322"/>
        <v>4.2857142857142705</v>
      </c>
      <c r="AJ602" s="710">
        <f t="shared" si="323"/>
        <v>3.9603960396039639</v>
      </c>
      <c r="AK602" s="710">
        <f t="shared" si="324"/>
        <v>4.1237113402061931</v>
      </c>
      <c r="AL602" s="710">
        <f t="shared" si="325"/>
        <v>6.5934065934065922</v>
      </c>
      <c r="AM602" s="710">
        <f t="shared" si="326"/>
        <v>2.8248587570621542</v>
      </c>
      <c r="AN602" s="710">
        <f t="shared" si="327"/>
        <v>4.117647058823537</v>
      </c>
      <c r="AO602" s="710">
        <f t="shared" si="329"/>
        <v>4.9382716049382713</v>
      </c>
      <c r="AP602" s="710">
        <f t="shared" si="328"/>
        <v>5.1948051948051965</v>
      </c>
      <c r="AQ602" s="710">
        <f t="shared" si="333"/>
        <v>5.4794520547945202</v>
      </c>
      <c r="AR602" s="710">
        <f t="shared" si="334"/>
        <v>4.2857142857142927</v>
      </c>
      <c r="AS602" s="710">
        <f t="shared" si="335"/>
        <v>5.3352293674619578</v>
      </c>
      <c r="AT602" s="710">
        <f t="shared" si="337"/>
        <v>7.4967648010352494</v>
      </c>
      <c r="AU602" s="710">
        <f t="shared" si="338"/>
        <v>3.0333333333333323</v>
      </c>
      <c r="AV602" s="710">
        <f t="shared" si="339"/>
        <v>6.4584811923349861</v>
      </c>
      <c r="AW602" s="710">
        <f t="shared" si="340"/>
        <v>8.2597003457549167</v>
      </c>
      <c r="AX602" s="710">
        <f t="shared" si="341"/>
        <v>7.4398926839335244</v>
      </c>
      <c r="AY602" s="710">
        <f t="shared" si="342"/>
        <v>7.4866903283052455</v>
      </c>
      <c r="AZ602" s="710">
        <f t="shared" si="343"/>
        <v>7.3205570765385142</v>
      </c>
      <c r="BA602" s="710">
        <f t="shared" si="344"/>
        <v>6.0196870267541502</v>
      </c>
      <c r="BB602" s="710">
        <f t="shared" si="345"/>
        <v>5.4284193720063989</v>
      </c>
      <c r="BC602" s="710">
        <f t="shared" si="346"/>
        <v>1.8428184281842785</v>
      </c>
      <c r="BD602" s="710">
        <f t="shared" si="330"/>
        <v>4.9040511727079128</v>
      </c>
      <c r="BE602" s="710">
        <f t="shared" si="336"/>
        <v>5.114872998439381</v>
      </c>
      <c r="BF602" s="175">
        <f t="shared" si="331"/>
        <v>1.7690382163746146</v>
      </c>
    </row>
    <row r="603" spans="1:58" x14ac:dyDescent="0.25">
      <c r="A603" s="8" t="s">
        <v>346</v>
      </c>
      <c r="B603" s="8" t="s">
        <v>347</v>
      </c>
      <c r="C603" s="372">
        <v>1.135</v>
      </c>
      <c r="D603" s="372">
        <v>1.075</v>
      </c>
      <c r="E603" s="372">
        <v>1.0149999999999999</v>
      </c>
      <c r="F603" s="372">
        <v>0.94</v>
      </c>
      <c r="G603" s="372">
        <v>0.89</v>
      </c>
      <c r="H603" s="372">
        <v>0.88</v>
      </c>
      <c r="I603" s="420">
        <v>0.85</v>
      </c>
      <c r="J603" s="381">
        <v>0.84</v>
      </c>
      <c r="K603" s="372">
        <v>0.81</v>
      </c>
      <c r="L603" s="374">
        <v>0.8</v>
      </c>
      <c r="M603" s="372">
        <v>0.78</v>
      </c>
      <c r="N603" s="374">
        <v>0.72</v>
      </c>
      <c r="O603" s="649"/>
      <c r="P603" s="372">
        <v>0.69</v>
      </c>
      <c r="Q603" s="374">
        <v>0.68</v>
      </c>
      <c r="R603" s="649"/>
      <c r="S603" s="420">
        <v>0.59</v>
      </c>
      <c r="T603" s="420">
        <v>0.53</v>
      </c>
      <c r="U603" s="420">
        <v>0.52</v>
      </c>
      <c r="V603" s="420">
        <v>0.48</v>
      </c>
      <c r="W603" s="420">
        <v>0.46</v>
      </c>
      <c r="X603" s="420">
        <v>0.44</v>
      </c>
      <c r="Y603" s="420">
        <v>0.43</v>
      </c>
      <c r="Z603" s="420">
        <v>0.42</v>
      </c>
      <c r="AA603" s="420">
        <v>0.41</v>
      </c>
      <c r="AB603" s="420">
        <v>0.4</v>
      </c>
      <c r="AC603" s="420">
        <v>0.39</v>
      </c>
      <c r="AD603" s="420">
        <v>0.38</v>
      </c>
      <c r="AE603" s="417">
        <f t="shared" si="332"/>
        <v>17.554999999999996</v>
      </c>
      <c r="AF603" s="710">
        <f t="shared" si="319"/>
        <v>5.5813953488372148</v>
      </c>
      <c r="AG603" s="710">
        <f t="shared" si="320"/>
        <v>5.9113300492610987</v>
      </c>
      <c r="AH603" s="710">
        <f t="shared" si="321"/>
        <v>7.9787234042553168</v>
      </c>
      <c r="AI603" s="710">
        <f t="shared" si="322"/>
        <v>5.6179775280898792</v>
      </c>
      <c r="AJ603" s="710">
        <f t="shared" si="323"/>
        <v>1.1363636363636465</v>
      </c>
      <c r="AK603" s="710">
        <f t="shared" si="324"/>
        <v>3.529411764705892</v>
      </c>
      <c r="AL603" s="710">
        <f t="shared" si="325"/>
        <v>1.1904761904761862</v>
      </c>
      <c r="AM603" s="710">
        <f t="shared" si="326"/>
        <v>3.7037037037036979</v>
      </c>
      <c r="AN603" s="710">
        <f t="shared" si="327"/>
        <v>1.2499999999999956</v>
      </c>
      <c r="AO603" s="710">
        <f t="shared" si="329"/>
        <v>2.5641025641025772</v>
      </c>
      <c r="AP603" s="710">
        <f t="shared" si="328"/>
        <v>8.3333333333333481</v>
      </c>
      <c r="AQ603" s="710">
        <f t="shared" si="333"/>
        <v>4.3478260869565188</v>
      </c>
      <c r="AR603" s="710">
        <f t="shared" si="334"/>
        <v>1.4705882352941124</v>
      </c>
      <c r="AS603" s="710">
        <f t="shared" si="335"/>
        <v>15.254237288135597</v>
      </c>
      <c r="AT603" s="710">
        <f t="shared" si="337"/>
        <v>11.32075471698113</v>
      </c>
      <c r="AU603" s="710">
        <f t="shared" si="338"/>
        <v>1.9230769230769162</v>
      </c>
      <c r="AV603" s="710">
        <f t="shared" si="339"/>
        <v>8.3333333333333481</v>
      </c>
      <c r="AW603" s="710">
        <f t="shared" si="340"/>
        <v>4.3478260869565188</v>
      </c>
      <c r="AX603" s="710">
        <f t="shared" si="341"/>
        <v>4.5454545454545414</v>
      </c>
      <c r="AY603" s="710">
        <f t="shared" si="342"/>
        <v>2.3255813953488413</v>
      </c>
      <c r="AZ603" s="710">
        <f t="shared" si="343"/>
        <v>2.3809523809523725</v>
      </c>
      <c r="BA603" s="710">
        <f t="shared" si="344"/>
        <v>2.4390243902439046</v>
      </c>
      <c r="BB603" s="710">
        <f t="shared" si="345"/>
        <v>2.4999999999999911</v>
      </c>
      <c r="BC603" s="710">
        <f t="shared" si="346"/>
        <v>2.5641025641025772</v>
      </c>
      <c r="BD603" s="710">
        <f t="shared" si="330"/>
        <v>2.6315789473684292</v>
      </c>
      <c r="BE603" s="710">
        <f t="shared" si="336"/>
        <v>4.5272461766933461</v>
      </c>
      <c r="BF603" s="175">
        <f t="shared" si="331"/>
        <v>3.4567786826761169</v>
      </c>
    </row>
    <row r="604" spans="1:58" x14ac:dyDescent="0.25">
      <c r="A604" s="577" t="s">
        <v>4988</v>
      </c>
      <c r="B604" s="8" t="s">
        <v>4981</v>
      </c>
      <c r="C604" s="372">
        <v>0.9</v>
      </c>
      <c r="D604" s="372">
        <v>0.83000000000000007</v>
      </c>
      <c r="E604" s="372">
        <v>0.77000000000000013</v>
      </c>
      <c r="F604" s="372">
        <v>0.62</v>
      </c>
      <c r="G604" s="393">
        <v>0.44</v>
      </c>
      <c r="H604" s="372">
        <v>0.44</v>
      </c>
      <c r="I604" s="420">
        <v>0.41000000000000003</v>
      </c>
      <c r="J604" s="420">
        <v>0.24</v>
      </c>
      <c r="K604" s="393">
        <v>0</v>
      </c>
      <c r="L604" s="393">
        <v>0</v>
      </c>
      <c r="M604" s="393">
        <v>0</v>
      </c>
      <c r="N604" s="393">
        <v>0</v>
      </c>
      <c r="O604" s="751"/>
      <c r="P604" s="393">
        <v>0</v>
      </c>
      <c r="Q604" s="393">
        <v>0</v>
      </c>
      <c r="R604" s="751"/>
      <c r="S604" s="393">
        <v>0</v>
      </c>
      <c r="T604" s="393">
        <v>0</v>
      </c>
      <c r="U604" s="381">
        <v>0</v>
      </c>
      <c r="V604" s="381">
        <v>0</v>
      </c>
      <c r="W604" s="381">
        <v>0</v>
      </c>
      <c r="X604" s="381">
        <v>0</v>
      </c>
      <c r="Y604" s="381">
        <v>0</v>
      </c>
      <c r="Z604" s="381">
        <v>0</v>
      </c>
      <c r="AA604" s="381">
        <v>0</v>
      </c>
      <c r="AB604" s="381">
        <v>0</v>
      </c>
      <c r="AC604" s="381">
        <v>0</v>
      </c>
      <c r="AD604" s="381">
        <v>0</v>
      </c>
      <c r="AE604" s="417">
        <f t="shared" si="332"/>
        <v>4.6500000000000004</v>
      </c>
      <c r="AF604" s="710">
        <f t="shared" si="319"/>
        <v>8.4337349397590309</v>
      </c>
      <c r="AG604" s="710">
        <f t="shared" si="320"/>
        <v>7.7922077922077726</v>
      </c>
      <c r="AH604" s="710">
        <f t="shared" si="321"/>
        <v>24.193548387096797</v>
      </c>
      <c r="AI604" s="710">
        <f t="shared" si="322"/>
        <v>40.909090909090921</v>
      </c>
      <c r="AJ604" s="710">
        <f t="shared" si="323"/>
        <v>0</v>
      </c>
      <c r="AK604" s="710">
        <f t="shared" si="324"/>
        <v>7.3170731707316916</v>
      </c>
      <c r="AL604" s="710">
        <f t="shared" si="325"/>
        <v>70.833333333333343</v>
      </c>
      <c r="AM604" s="710" t="str">
        <f t="shared" si="326"/>
        <v>n/a</v>
      </c>
      <c r="AN604" s="710" t="str">
        <f t="shared" si="327"/>
        <v>n/a</v>
      </c>
      <c r="AO604" s="710" t="str">
        <f t="shared" si="329"/>
        <v>n/a</v>
      </c>
      <c r="AP604" s="710" t="str">
        <f t="shared" si="328"/>
        <v>n/a</v>
      </c>
      <c r="AQ604" s="710" t="str">
        <f t="shared" si="333"/>
        <v>n/a</v>
      </c>
      <c r="AR604" s="710" t="str">
        <f t="shared" si="334"/>
        <v>n/a</v>
      </c>
      <c r="AS604" s="710" t="str">
        <f t="shared" si="335"/>
        <v>n/a</v>
      </c>
      <c r="AT604" s="710" t="str">
        <f t="shared" si="337"/>
        <v>n/a</v>
      </c>
      <c r="AU604" s="710" t="str">
        <f t="shared" si="338"/>
        <v>n/a</v>
      </c>
      <c r="AV604" s="710" t="str">
        <f t="shared" si="339"/>
        <v>n/a</v>
      </c>
      <c r="AW604" s="710" t="str">
        <f t="shared" si="340"/>
        <v>n/a</v>
      </c>
      <c r="AX604" s="710" t="str">
        <f t="shared" si="341"/>
        <v>n/a</v>
      </c>
      <c r="AY604" s="710" t="str">
        <f t="shared" si="342"/>
        <v>n/a</v>
      </c>
      <c r="AZ604" s="710" t="str">
        <f t="shared" si="343"/>
        <v>n/a</v>
      </c>
      <c r="BA604" s="710" t="str">
        <f t="shared" si="344"/>
        <v>n/a</v>
      </c>
      <c r="BB604" s="710" t="str">
        <f t="shared" si="345"/>
        <v>n/a</v>
      </c>
      <c r="BC604" s="710" t="str">
        <f t="shared" si="346"/>
        <v>n/a</v>
      </c>
      <c r="BD604" s="710" t="str">
        <f t="shared" si="330"/>
        <v>n/a</v>
      </c>
      <c r="BE604" s="710">
        <f t="shared" si="336"/>
        <v>22.782712647459935</v>
      </c>
      <c r="BF604" s="175">
        <f t="shared" si="331"/>
        <v>25.259534806147798</v>
      </c>
    </row>
    <row r="605" spans="1:58" x14ac:dyDescent="0.25">
      <c r="A605" s="88" t="s">
        <v>1608</v>
      </c>
      <c r="B605" s="8" t="s">
        <v>1609</v>
      </c>
      <c r="C605" s="372">
        <v>1</v>
      </c>
      <c r="D605" s="372">
        <v>0.96</v>
      </c>
      <c r="E605" s="372">
        <v>0.86</v>
      </c>
      <c r="F605" s="372">
        <v>0.76</v>
      </c>
      <c r="G605" s="372">
        <v>0.72</v>
      </c>
      <c r="H605" s="372">
        <v>0.68</v>
      </c>
      <c r="I605" s="420">
        <v>0.6</v>
      </c>
      <c r="J605" s="420">
        <v>0.54</v>
      </c>
      <c r="K605" s="372">
        <v>0.5</v>
      </c>
      <c r="L605" s="372">
        <v>0.46</v>
      </c>
      <c r="M605" s="372">
        <v>0.42</v>
      </c>
      <c r="N605" s="372">
        <v>0.37</v>
      </c>
      <c r="O605" s="649"/>
      <c r="P605" s="372">
        <v>0.31534000000000001</v>
      </c>
      <c r="Q605" s="374">
        <v>0.31068000000000001</v>
      </c>
      <c r="R605" s="649"/>
      <c r="S605" s="374">
        <v>0.31068000000000001</v>
      </c>
      <c r="T605" s="374">
        <v>0.31068000000000001</v>
      </c>
      <c r="U605" s="374">
        <v>0.31068000000000001</v>
      </c>
      <c r="V605" s="374">
        <v>0.31068000000000001</v>
      </c>
      <c r="W605" s="420">
        <v>0.51456000000000002</v>
      </c>
      <c r="X605" s="420">
        <v>0.12254</v>
      </c>
      <c r="Y605" s="420">
        <v>6.2839999999999993E-2</v>
      </c>
      <c r="Z605" s="420">
        <v>3.1419999999999997E-2</v>
      </c>
      <c r="AA605" s="416">
        <v>0</v>
      </c>
      <c r="AB605" s="416">
        <v>0</v>
      </c>
      <c r="AC605" s="416">
        <v>0</v>
      </c>
      <c r="AD605" s="416">
        <v>0</v>
      </c>
      <c r="AE605" s="417">
        <f t="shared" si="332"/>
        <v>10.470099999999999</v>
      </c>
      <c r="AF605" s="710">
        <f t="shared" si="319"/>
        <v>4.1666666666666741</v>
      </c>
      <c r="AG605" s="710">
        <f t="shared" si="320"/>
        <v>11.627906976744185</v>
      </c>
      <c r="AH605" s="710">
        <f t="shared" si="321"/>
        <v>13.157894736842103</v>
      </c>
      <c r="AI605" s="710">
        <f t="shared" si="322"/>
        <v>5.555555555555558</v>
      </c>
      <c r="AJ605" s="710">
        <f t="shared" si="323"/>
        <v>5.8823529411764497</v>
      </c>
      <c r="AK605" s="710">
        <f t="shared" si="324"/>
        <v>13.333333333333353</v>
      </c>
      <c r="AL605" s="710">
        <f t="shared" si="325"/>
        <v>11.111111111111093</v>
      </c>
      <c r="AM605" s="710">
        <f t="shared" si="326"/>
        <v>8.0000000000000071</v>
      </c>
      <c r="AN605" s="710">
        <f t="shared" si="327"/>
        <v>8.6956521739130377</v>
      </c>
      <c r="AO605" s="710">
        <f t="shared" si="329"/>
        <v>9.5238095238095344</v>
      </c>
      <c r="AP605" s="710">
        <f t="shared" si="328"/>
        <v>13.513513513513509</v>
      </c>
      <c r="AQ605" s="710">
        <f t="shared" si="333"/>
        <v>17.333671592566759</v>
      </c>
      <c r="AR605" s="710">
        <f t="shared" si="334"/>
        <v>1.4999356250804619</v>
      </c>
      <c r="AS605" s="710">
        <f t="shared" si="335"/>
        <v>0</v>
      </c>
      <c r="AT605" s="710">
        <f t="shared" si="337"/>
        <v>0</v>
      </c>
      <c r="AU605" s="710">
        <f t="shared" si="338"/>
        <v>0</v>
      </c>
      <c r="AV605" s="710">
        <f t="shared" si="339"/>
        <v>0</v>
      </c>
      <c r="AW605" s="710">
        <f t="shared" si="340"/>
        <v>-39.622201492537314</v>
      </c>
      <c r="AX605" s="710">
        <f t="shared" si="341"/>
        <v>319.91186551330185</v>
      </c>
      <c r="AY605" s="710">
        <f t="shared" si="342"/>
        <v>95.003182686187145</v>
      </c>
      <c r="AZ605" s="710">
        <f t="shared" si="343"/>
        <v>100</v>
      </c>
      <c r="BA605" s="710" t="str">
        <f t="shared" si="344"/>
        <v>n/a</v>
      </c>
      <c r="BB605" s="710" t="str">
        <f t="shared" si="345"/>
        <v>n/a</v>
      </c>
      <c r="BC605" s="710" t="str">
        <f t="shared" si="346"/>
        <v>n/a</v>
      </c>
      <c r="BD605" s="710" t="str">
        <f t="shared" si="330"/>
        <v>n/a</v>
      </c>
      <c r="BE605" s="710">
        <f t="shared" si="336"/>
        <v>28.509250021774495</v>
      </c>
      <c r="BF605" s="175">
        <f t="shared" si="331"/>
        <v>73.238937697779093</v>
      </c>
    </row>
    <row r="606" spans="1:58" x14ac:dyDescent="0.25">
      <c r="A606" s="577" t="s">
        <v>4827</v>
      </c>
      <c r="B606" s="8" t="s">
        <v>4825</v>
      </c>
      <c r="C606" s="372">
        <v>0.27500000000000002</v>
      </c>
      <c r="D606" s="372">
        <v>0.255</v>
      </c>
      <c r="E606" s="372">
        <v>0.23499999999999999</v>
      </c>
      <c r="F606" s="372">
        <v>0.21500000000000002</v>
      </c>
      <c r="G606" s="372">
        <v>0.19500000000000001</v>
      </c>
      <c r="H606" s="372">
        <v>0.18</v>
      </c>
      <c r="I606" s="381">
        <v>0.16</v>
      </c>
      <c r="J606" s="381">
        <v>0</v>
      </c>
      <c r="K606" s="393">
        <v>0</v>
      </c>
      <c r="L606" s="393">
        <v>0</v>
      </c>
      <c r="M606" s="393">
        <v>0</v>
      </c>
      <c r="N606" s="393">
        <v>0</v>
      </c>
      <c r="O606" s="751"/>
      <c r="P606" s="381">
        <v>0</v>
      </c>
      <c r="Q606" s="393">
        <v>0</v>
      </c>
      <c r="R606" s="381"/>
      <c r="S606" s="393">
        <v>0</v>
      </c>
      <c r="T606" s="381">
        <v>0</v>
      </c>
      <c r="U606" s="393">
        <v>0</v>
      </c>
      <c r="V606" s="393">
        <v>0</v>
      </c>
      <c r="W606" s="381">
        <v>0</v>
      </c>
      <c r="X606" s="381">
        <v>0</v>
      </c>
      <c r="Y606" s="381">
        <v>0</v>
      </c>
      <c r="Z606" s="381">
        <v>0</v>
      </c>
      <c r="AA606" s="381">
        <v>0</v>
      </c>
      <c r="AB606" s="381">
        <v>0</v>
      </c>
      <c r="AC606" s="381">
        <v>0</v>
      </c>
      <c r="AD606" s="381">
        <v>0</v>
      </c>
      <c r="AE606" s="417">
        <f t="shared" si="332"/>
        <v>1.5149999999999999</v>
      </c>
      <c r="AF606" s="710">
        <f t="shared" si="319"/>
        <v>7.8431372549019773</v>
      </c>
      <c r="AG606" s="710">
        <f t="shared" si="320"/>
        <v>8.5106382978723527</v>
      </c>
      <c r="AH606" s="710">
        <f t="shared" si="321"/>
        <v>9.302325581395321</v>
      </c>
      <c r="AI606" s="710">
        <f t="shared" si="322"/>
        <v>10.256410256410264</v>
      </c>
      <c r="AJ606" s="710">
        <f t="shared" si="323"/>
        <v>8.3333333333333481</v>
      </c>
      <c r="AK606" s="710">
        <f t="shared" si="324"/>
        <v>12.5</v>
      </c>
      <c r="AL606" s="710" t="str">
        <f t="shared" si="325"/>
        <v>n/a</v>
      </c>
      <c r="AM606" s="710" t="str">
        <f t="shared" si="326"/>
        <v>n/a</v>
      </c>
      <c r="AN606" s="710" t="str">
        <f t="shared" si="327"/>
        <v>n/a</v>
      </c>
      <c r="AO606" s="710" t="str">
        <f t="shared" si="329"/>
        <v>n/a</v>
      </c>
      <c r="AP606" s="710" t="str">
        <f t="shared" si="328"/>
        <v>n/a</v>
      </c>
      <c r="AQ606" s="710" t="str">
        <f t="shared" si="333"/>
        <v>n/a</v>
      </c>
      <c r="AR606" s="710" t="str">
        <f t="shared" si="334"/>
        <v>n/a</v>
      </c>
      <c r="AS606" s="710" t="str">
        <f t="shared" si="335"/>
        <v>n/a</v>
      </c>
      <c r="AT606" s="710" t="str">
        <f t="shared" si="337"/>
        <v>n/a</v>
      </c>
      <c r="AU606" s="710" t="str">
        <f t="shared" si="338"/>
        <v>n/a</v>
      </c>
      <c r="AV606" s="710" t="str">
        <f t="shared" si="339"/>
        <v>n/a</v>
      </c>
      <c r="AW606" s="710" t="str">
        <f t="shared" si="340"/>
        <v>n/a</v>
      </c>
      <c r="AX606" s="710" t="str">
        <f t="shared" si="341"/>
        <v>n/a</v>
      </c>
      <c r="AY606" s="710" t="str">
        <f t="shared" si="342"/>
        <v>n/a</v>
      </c>
      <c r="AZ606" s="710" t="str">
        <f t="shared" si="343"/>
        <v>n/a</v>
      </c>
      <c r="BA606" s="710" t="str">
        <f t="shared" si="344"/>
        <v>n/a</v>
      </c>
      <c r="BB606" s="710" t="str">
        <f t="shared" si="345"/>
        <v>n/a</v>
      </c>
      <c r="BC606" s="710" t="str">
        <f t="shared" si="346"/>
        <v>n/a</v>
      </c>
      <c r="BD606" s="710" t="str">
        <f t="shared" si="330"/>
        <v>n/a</v>
      </c>
      <c r="BE606" s="710">
        <f t="shared" si="336"/>
        <v>9.4576407873188781</v>
      </c>
      <c r="BF606" s="175">
        <f t="shared" si="331"/>
        <v>1.7138032372020553</v>
      </c>
    </row>
    <row r="607" spans="1:58" x14ac:dyDescent="0.25">
      <c r="A607" s="95" t="s">
        <v>768</v>
      </c>
      <c r="B607" s="8" t="s">
        <v>769</v>
      </c>
      <c r="C607" s="372">
        <v>5.1066666666666674</v>
      </c>
      <c r="D607" s="372">
        <v>4.333333333333333</v>
      </c>
      <c r="E607" s="372">
        <v>4</v>
      </c>
      <c r="F607" s="372">
        <v>3.6666666666666665</v>
      </c>
      <c r="G607" s="372">
        <v>3.3333333333333335</v>
      </c>
      <c r="H607" s="372">
        <v>0.58333333333333337</v>
      </c>
      <c r="I607" s="420">
        <v>0.35000000000000003</v>
      </c>
      <c r="J607" s="420">
        <v>0.11666666666666665</v>
      </c>
      <c r="K607" s="372">
        <v>0.10333333333333333</v>
      </c>
      <c r="L607" s="372">
        <v>9.6666666666666665E-2</v>
      </c>
      <c r="M607" s="372">
        <v>9.0000000000000011E-2</v>
      </c>
      <c r="N607" s="372">
        <v>8.3333333333333329E-2</v>
      </c>
      <c r="O607" s="649"/>
      <c r="P607" s="372">
        <v>7.6666666666666675E-2</v>
      </c>
      <c r="Q607" s="372">
        <v>6.9999999999999993E-2</v>
      </c>
      <c r="R607" s="649"/>
      <c r="S607" s="420">
        <v>6.6666666666666666E-2</v>
      </c>
      <c r="T607" s="420">
        <v>6.3333333333333339E-2</v>
      </c>
      <c r="U607" s="420">
        <v>0.06</v>
      </c>
      <c r="V607" s="420">
        <v>5.3333333333333337E-2</v>
      </c>
      <c r="W607" s="420">
        <v>4.3333333333333335E-2</v>
      </c>
      <c r="X607" s="420">
        <v>3.6666666666666667E-2</v>
      </c>
      <c r="Y607" s="420">
        <v>3.3333333333333333E-2</v>
      </c>
      <c r="Z607" s="416">
        <v>2.6666666666666668E-2</v>
      </c>
      <c r="AA607" s="416">
        <v>2.6666666666666668E-2</v>
      </c>
      <c r="AB607" s="416">
        <v>2.6666666666666668E-2</v>
      </c>
      <c r="AC607" s="416">
        <v>2.6666666666666668E-2</v>
      </c>
      <c r="AD607" s="416">
        <v>2.6666666666666668E-2</v>
      </c>
      <c r="AE607" s="417">
        <f t="shared" si="332"/>
        <v>22.500000000000004</v>
      </c>
      <c r="AF607" s="710">
        <f t="shared" si="319"/>
        <v>17.846153846153868</v>
      </c>
      <c r="AG607" s="710">
        <f t="shared" si="320"/>
        <v>8.333333333333325</v>
      </c>
      <c r="AH607" s="710">
        <f t="shared" si="321"/>
        <v>9.0909090909091042</v>
      </c>
      <c r="AI607" s="710">
        <f t="shared" si="322"/>
        <v>9.9999999999999858</v>
      </c>
      <c r="AJ607" s="710">
        <f t="shared" si="323"/>
        <v>471.42857142857144</v>
      </c>
      <c r="AK607" s="710">
        <f t="shared" si="324"/>
        <v>66.666666666666657</v>
      </c>
      <c r="AL607" s="710">
        <f t="shared" si="325"/>
        <v>200.00000000000006</v>
      </c>
      <c r="AM607" s="710">
        <f t="shared" si="326"/>
        <v>12.903225806451601</v>
      </c>
      <c r="AN607" s="710">
        <f t="shared" si="327"/>
        <v>6.8965517241379226</v>
      </c>
      <c r="AO607" s="710">
        <f t="shared" si="329"/>
        <v>7.4074074074073959</v>
      </c>
      <c r="AP607" s="710">
        <f t="shared" si="328"/>
        <v>8.0000000000000284</v>
      </c>
      <c r="AQ607" s="710">
        <f t="shared" si="333"/>
        <v>8.6956521739130146</v>
      </c>
      <c r="AR607" s="710">
        <f t="shared" si="334"/>
        <v>9.5238095238095575</v>
      </c>
      <c r="AS607" s="710">
        <f t="shared" si="335"/>
        <v>4.9999999999999822</v>
      </c>
      <c r="AT607" s="710">
        <f t="shared" si="337"/>
        <v>5.2631578947368363</v>
      </c>
      <c r="AU607" s="710">
        <f t="shared" si="338"/>
        <v>5.555555555555558</v>
      </c>
      <c r="AV607" s="710">
        <f t="shared" si="339"/>
        <v>12.499999999999979</v>
      </c>
      <c r="AW607" s="710">
        <f t="shared" si="340"/>
        <v>23.076923076923084</v>
      </c>
      <c r="AX607" s="710">
        <f t="shared" si="341"/>
        <v>18.181818181818187</v>
      </c>
      <c r="AY607" s="710">
        <f t="shared" si="342"/>
        <v>10.000000000000009</v>
      </c>
      <c r="AZ607" s="710">
        <f t="shared" si="343"/>
        <v>25</v>
      </c>
      <c r="BA607" s="710">
        <f t="shared" si="344"/>
        <v>0</v>
      </c>
      <c r="BB607" s="710">
        <f t="shared" si="345"/>
        <v>0</v>
      </c>
      <c r="BC607" s="710">
        <f t="shared" si="346"/>
        <v>0</v>
      </c>
      <c r="BD607" s="710">
        <f t="shared" si="330"/>
        <v>0</v>
      </c>
      <c r="BE607" s="710">
        <f t="shared" si="336"/>
        <v>37.654789428415498</v>
      </c>
      <c r="BF607" s="175">
        <f t="shared" si="331"/>
        <v>98.771625921330113</v>
      </c>
    </row>
    <row r="608" spans="1:58" x14ac:dyDescent="0.25">
      <c r="A608" s="8" t="s">
        <v>350</v>
      </c>
      <c r="B608" s="8" t="s">
        <v>351</v>
      </c>
      <c r="C608" s="372">
        <v>0.35475728155339803</v>
      </c>
      <c r="D608" s="372">
        <v>0.34442454519747379</v>
      </c>
      <c r="E608" s="372">
        <v>0.33439276232764442</v>
      </c>
      <c r="F608" s="372">
        <v>0.32465316730839261</v>
      </c>
      <c r="G608" s="372">
        <v>0.3151972498139734</v>
      </c>
      <c r="H608" s="372">
        <v>0.30601674739220719</v>
      </c>
      <c r="I608" s="420">
        <v>0.29710363824486136</v>
      </c>
      <c r="J608" s="420">
        <v>0.288450134218312</v>
      </c>
      <c r="K608" s="372">
        <v>0.28004867399836114</v>
      </c>
      <c r="L608" s="372">
        <v>0.25701003820532869</v>
      </c>
      <c r="M608" s="372">
        <v>0.22949156693712883</v>
      </c>
      <c r="N608" s="372">
        <v>0.22280734654090176</v>
      </c>
      <c r="O608" s="649">
        <v>0</v>
      </c>
      <c r="P608" s="372">
        <v>0.21631781217563276</v>
      </c>
      <c r="Q608" s="372">
        <v>0.21155769786195808</v>
      </c>
      <c r="R608" s="649">
        <v>0</v>
      </c>
      <c r="S608" s="420">
        <v>0.20539582316694957</v>
      </c>
      <c r="T608" s="420">
        <v>0.19941342055043648</v>
      </c>
      <c r="U608" s="420">
        <v>0.19360526267032635</v>
      </c>
      <c r="V608" s="420">
        <v>0.18796627443721003</v>
      </c>
      <c r="W608" s="420">
        <v>0.18249152857981588</v>
      </c>
      <c r="X608" s="420">
        <v>0.17717624133962676</v>
      </c>
      <c r="Y608" s="420">
        <v>0.17201576829089971</v>
      </c>
      <c r="Z608" s="420">
        <v>0.167005600282427</v>
      </c>
      <c r="AA608" s="420">
        <v>0.16214135949750208</v>
      </c>
      <c r="AB608" s="420">
        <v>0.15741879562864261</v>
      </c>
      <c r="AC608" s="420">
        <v>0.15283378216373056</v>
      </c>
      <c r="AD608" s="420">
        <v>0.14838231278032069</v>
      </c>
      <c r="AE608" s="417">
        <f t="shared" si="332"/>
        <v>6.0880748311634605</v>
      </c>
      <c r="AF608" s="710">
        <f t="shared" si="319"/>
        <v>3.0000000000000027</v>
      </c>
      <c r="AG608" s="710">
        <f t="shared" si="320"/>
        <v>3.0000000000000027</v>
      </c>
      <c r="AH608" s="710">
        <f t="shared" si="321"/>
        <v>3.0000000000000027</v>
      </c>
      <c r="AI608" s="710">
        <f t="shared" si="322"/>
        <v>3.0000000000000027</v>
      </c>
      <c r="AJ608" s="710">
        <f t="shared" si="323"/>
        <v>3.0000000000000027</v>
      </c>
      <c r="AK608" s="710">
        <f t="shared" si="324"/>
        <v>3.0000000000000027</v>
      </c>
      <c r="AL608" s="710">
        <f t="shared" si="325"/>
        <v>3.0000000000000027</v>
      </c>
      <c r="AM608" s="710">
        <f t="shared" si="326"/>
        <v>3.0000000000000027</v>
      </c>
      <c r="AN608" s="710">
        <f t="shared" si="327"/>
        <v>8.9640995946728594</v>
      </c>
      <c r="AO608" s="710">
        <f t="shared" si="329"/>
        <v>11.991059904932722</v>
      </c>
      <c r="AP608" s="710">
        <f t="shared" si="328"/>
        <v>3.0000000000000027</v>
      </c>
      <c r="AQ608" s="710">
        <f t="shared" si="333"/>
        <v>3.0000000000000027</v>
      </c>
      <c r="AR608" s="710">
        <f t="shared" si="334"/>
        <v>2.2500312500000286</v>
      </c>
      <c r="AS608" s="710">
        <f t="shared" si="335"/>
        <v>3.0000000000000027</v>
      </c>
      <c r="AT608" s="710">
        <f t="shared" si="337"/>
        <v>3.0000000000000027</v>
      </c>
      <c r="AU608" s="710">
        <f t="shared" si="338"/>
        <v>3.0000000000001803</v>
      </c>
      <c r="AV608" s="710">
        <f t="shared" si="339"/>
        <v>3.0000000000000027</v>
      </c>
      <c r="AW608" s="710">
        <f t="shared" si="340"/>
        <v>2.999999999999825</v>
      </c>
      <c r="AX608" s="710">
        <f t="shared" si="341"/>
        <v>3.0000000000001803</v>
      </c>
      <c r="AY608" s="710">
        <f t="shared" si="342"/>
        <v>3.0000000000000249</v>
      </c>
      <c r="AZ608" s="710">
        <f t="shared" si="343"/>
        <v>2.9999999999999361</v>
      </c>
      <c r="BA608" s="710">
        <f t="shared" si="344"/>
        <v>2.9999999999999138</v>
      </c>
      <c r="BB608" s="710">
        <f t="shared" si="345"/>
        <v>3.0000000000001137</v>
      </c>
      <c r="BC608" s="710">
        <f t="shared" si="346"/>
        <v>3.0000000000000915</v>
      </c>
      <c r="BD608" s="710">
        <f t="shared" si="330"/>
        <v>3.0000000000001803</v>
      </c>
      <c r="BE608" s="710">
        <f t="shared" si="336"/>
        <v>3.568207629984244</v>
      </c>
      <c r="BF608" s="175">
        <f t="shared" si="331"/>
        <v>2.1301466845612458</v>
      </c>
    </row>
    <row r="609" spans="1:58" x14ac:dyDescent="0.25">
      <c r="A609" s="8" t="s">
        <v>772</v>
      </c>
      <c r="B609" s="8" t="s">
        <v>773</v>
      </c>
      <c r="C609" s="372">
        <v>2.16</v>
      </c>
      <c r="D609" s="372">
        <v>1.96</v>
      </c>
      <c r="E609" s="372">
        <v>1.78</v>
      </c>
      <c r="F609" s="372">
        <v>1.62</v>
      </c>
      <c r="G609" s="372">
        <v>1.52</v>
      </c>
      <c r="H609" s="372">
        <v>1.44</v>
      </c>
      <c r="I609" s="420">
        <v>1.385</v>
      </c>
      <c r="J609" s="420">
        <v>1.38</v>
      </c>
      <c r="K609" s="372">
        <v>1.36</v>
      </c>
      <c r="L609" s="372">
        <v>1.34</v>
      </c>
      <c r="M609" s="372">
        <v>1.32</v>
      </c>
      <c r="N609" s="372">
        <v>1.3</v>
      </c>
      <c r="O609" s="649"/>
      <c r="P609" s="372">
        <v>1.28</v>
      </c>
      <c r="Q609" s="372">
        <v>1.24</v>
      </c>
      <c r="R609" s="649"/>
      <c r="S609" s="420">
        <v>1.1599999999999999</v>
      </c>
      <c r="T609" s="420">
        <v>1.1200000000000001</v>
      </c>
      <c r="U609" s="420">
        <v>1.08</v>
      </c>
      <c r="V609" s="420">
        <v>0.98</v>
      </c>
      <c r="W609" s="420">
        <v>0.88</v>
      </c>
      <c r="X609" s="420">
        <v>0.79</v>
      </c>
      <c r="Y609" s="420">
        <v>0.755</v>
      </c>
      <c r="Z609" s="420">
        <v>0.72499999999999998</v>
      </c>
      <c r="AA609" s="420">
        <v>0.70499999999999996</v>
      </c>
      <c r="AB609" s="416">
        <v>0.7</v>
      </c>
      <c r="AC609" s="420">
        <v>0.68500000000000005</v>
      </c>
      <c r="AD609" s="420">
        <v>0.65749999999999997</v>
      </c>
      <c r="AE609" s="417">
        <f t="shared" si="332"/>
        <v>31.322499999999994</v>
      </c>
      <c r="AF609" s="710">
        <f t="shared" si="319"/>
        <v>10.204081632653072</v>
      </c>
      <c r="AG609" s="710">
        <f t="shared" si="320"/>
        <v>10.1123595505618</v>
      </c>
      <c r="AH609" s="710">
        <f t="shared" si="321"/>
        <v>9.8765432098765427</v>
      </c>
      <c r="AI609" s="710">
        <f t="shared" si="322"/>
        <v>6.578947368421062</v>
      </c>
      <c r="AJ609" s="710">
        <f t="shared" si="323"/>
        <v>5.555555555555558</v>
      </c>
      <c r="AK609" s="710">
        <f t="shared" si="324"/>
        <v>3.971119133573997</v>
      </c>
      <c r="AL609" s="710">
        <f t="shared" si="325"/>
        <v>0.36231884057971175</v>
      </c>
      <c r="AM609" s="710">
        <f t="shared" si="326"/>
        <v>1.4705882352941124</v>
      </c>
      <c r="AN609" s="710">
        <f t="shared" si="327"/>
        <v>1.4925373134328401</v>
      </c>
      <c r="AO609" s="710">
        <f t="shared" si="329"/>
        <v>1.5151515151515138</v>
      </c>
      <c r="AP609" s="710">
        <f t="shared" si="328"/>
        <v>1.538461538461533</v>
      </c>
      <c r="AQ609" s="710">
        <f t="shared" si="333"/>
        <v>1.5625</v>
      </c>
      <c r="AR609" s="710">
        <f t="shared" si="334"/>
        <v>3.2258064516129004</v>
      </c>
      <c r="AS609" s="710">
        <f t="shared" si="335"/>
        <v>6.8965517241379448</v>
      </c>
      <c r="AT609" s="710">
        <f t="shared" si="337"/>
        <v>3.5714285714285587</v>
      </c>
      <c r="AU609" s="710">
        <f t="shared" si="338"/>
        <v>3.7037037037036979</v>
      </c>
      <c r="AV609" s="710">
        <f t="shared" si="339"/>
        <v>10.204081632653072</v>
      </c>
      <c r="AW609" s="710">
        <f t="shared" si="340"/>
        <v>11.363636363636353</v>
      </c>
      <c r="AX609" s="710">
        <f t="shared" si="341"/>
        <v>11.392405063291132</v>
      </c>
      <c r="AY609" s="710">
        <f t="shared" si="342"/>
        <v>4.635761589403975</v>
      </c>
      <c r="AZ609" s="710">
        <f t="shared" si="343"/>
        <v>4.1379310344827669</v>
      </c>
      <c r="BA609" s="710">
        <f t="shared" si="344"/>
        <v>2.8368794326241176</v>
      </c>
      <c r="BB609" s="710">
        <f t="shared" si="345"/>
        <v>0.71428571428571175</v>
      </c>
      <c r="BC609" s="710">
        <f t="shared" si="346"/>
        <v>2.1897810218977964</v>
      </c>
      <c r="BD609" s="710">
        <f t="shared" si="330"/>
        <v>4.1825095057034245</v>
      </c>
      <c r="BE609" s="710">
        <f t="shared" si="336"/>
        <v>4.931797028096927</v>
      </c>
      <c r="BF609" s="175">
        <f t="shared" si="331"/>
        <v>3.6190944545370751</v>
      </c>
    </row>
    <row r="610" spans="1:58" x14ac:dyDescent="0.25">
      <c r="A610" s="88" t="s">
        <v>1616</v>
      </c>
      <c r="B610" s="8" t="s">
        <v>1617</v>
      </c>
      <c r="C610" s="372">
        <v>1.1200000000000001</v>
      </c>
      <c r="D610" s="372">
        <v>1.04</v>
      </c>
      <c r="E610" s="372">
        <v>0.92</v>
      </c>
      <c r="F610" s="372">
        <v>0.84</v>
      </c>
      <c r="G610" s="372">
        <v>0.76</v>
      </c>
      <c r="H610" s="372">
        <v>0.64</v>
      </c>
      <c r="I610" s="420">
        <v>0.52</v>
      </c>
      <c r="J610" s="420">
        <v>0.48</v>
      </c>
      <c r="K610" s="374">
        <v>0.44</v>
      </c>
      <c r="L610" s="372">
        <v>0.42</v>
      </c>
      <c r="M610" s="372">
        <v>0.35</v>
      </c>
      <c r="N610" s="372">
        <v>0.25</v>
      </c>
      <c r="O610" s="649"/>
      <c r="P610" s="372">
        <v>0.2</v>
      </c>
      <c r="Q610" s="372">
        <v>0.17</v>
      </c>
      <c r="R610" s="649"/>
      <c r="S610" s="416">
        <v>0.16</v>
      </c>
      <c r="T610" s="420">
        <v>0.16</v>
      </c>
      <c r="U610" s="420">
        <v>0.15</v>
      </c>
      <c r="V610" s="420">
        <v>0.125</v>
      </c>
      <c r="W610" s="420">
        <v>0.10668</v>
      </c>
      <c r="X610" s="420">
        <v>8.3339999999999997E-2</v>
      </c>
      <c r="Y610" s="416">
        <v>0.08</v>
      </c>
      <c r="Z610" s="416">
        <v>0.08</v>
      </c>
      <c r="AA610" s="416">
        <v>0.12</v>
      </c>
      <c r="AB610" s="416">
        <v>0.24</v>
      </c>
      <c r="AC610" s="420">
        <v>0.24</v>
      </c>
      <c r="AD610" s="420">
        <v>0.23000999999999999</v>
      </c>
      <c r="AE610" s="417">
        <f t="shared" si="332"/>
        <v>9.9250300000000014</v>
      </c>
      <c r="AF610" s="710">
        <f t="shared" si="319"/>
        <v>7.6923076923077094</v>
      </c>
      <c r="AG610" s="710">
        <f t="shared" si="320"/>
        <v>13.043478260869556</v>
      </c>
      <c r="AH610" s="710">
        <f t="shared" si="321"/>
        <v>9.5238095238095344</v>
      </c>
      <c r="AI610" s="710">
        <f t="shared" si="322"/>
        <v>10.526315789473673</v>
      </c>
      <c r="AJ610" s="710">
        <f t="shared" si="323"/>
        <v>18.75</v>
      </c>
      <c r="AK610" s="710">
        <f t="shared" si="324"/>
        <v>23.076923076923084</v>
      </c>
      <c r="AL610" s="710">
        <f t="shared" si="325"/>
        <v>8.3333333333333481</v>
      </c>
      <c r="AM610" s="710">
        <f t="shared" si="326"/>
        <v>9.0909090909090828</v>
      </c>
      <c r="AN610" s="710">
        <f t="shared" si="327"/>
        <v>4.7619047619047672</v>
      </c>
      <c r="AO610" s="710">
        <f t="shared" si="329"/>
        <v>19.999999999999996</v>
      </c>
      <c r="AP610" s="710">
        <f t="shared" si="328"/>
        <v>39.999999999999993</v>
      </c>
      <c r="AQ610" s="710">
        <f t="shared" si="333"/>
        <v>25</v>
      </c>
      <c r="AR610" s="710">
        <f t="shared" si="334"/>
        <v>17.647058823529417</v>
      </c>
      <c r="AS610" s="710">
        <f t="shared" si="335"/>
        <v>6.25</v>
      </c>
      <c r="AT610" s="710">
        <f t="shared" si="337"/>
        <v>0</v>
      </c>
      <c r="AU610" s="710">
        <f t="shared" si="338"/>
        <v>6.6666666666666652</v>
      </c>
      <c r="AV610" s="710">
        <f t="shared" si="339"/>
        <v>19.999999999999996</v>
      </c>
      <c r="AW610" s="710">
        <f t="shared" si="340"/>
        <v>17.172853393325838</v>
      </c>
      <c r="AX610" s="710">
        <f t="shared" si="341"/>
        <v>28.005759539236852</v>
      </c>
      <c r="AY610" s="710">
        <f t="shared" si="342"/>
        <v>4.1749999999999954</v>
      </c>
      <c r="AZ610" s="710">
        <f t="shared" si="343"/>
        <v>0</v>
      </c>
      <c r="BA610" s="710">
        <f t="shared" si="344"/>
        <v>-33.333333333333329</v>
      </c>
      <c r="BB610" s="710">
        <f t="shared" si="345"/>
        <v>-50</v>
      </c>
      <c r="BC610" s="710">
        <f t="shared" si="346"/>
        <v>0</v>
      </c>
      <c r="BD610" s="710">
        <f t="shared" si="330"/>
        <v>4.343289422199037</v>
      </c>
      <c r="BE610" s="710">
        <f t="shared" si="336"/>
        <v>8.4290510416462112</v>
      </c>
      <c r="BF610" s="175">
        <f t="shared" si="331"/>
        <v>18.096984481855756</v>
      </c>
    </row>
    <row r="611" spans="1:58" x14ac:dyDescent="0.25">
      <c r="A611" s="95" t="s">
        <v>1597</v>
      </c>
      <c r="B611" s="8" t="s">
        <v>1598</v>
      </c>
      <c r="C611" s="372">
        <v>1.84</v>
      </c>
      <c r="D611" s="372">
        <v>1.65</v>
      </c>
      <c r="E611" s="372">
        <v>1.42</v>
      </c>
      <c r="F611" s="372">
        <v>1.21</v>
      </c>
      <c r="G611" s="372">
        <v>1.1000000000000001</v>
      </c>
      <c r="H611" s="372">
        <v>0.99</v>
      </c>
      <c r="I611" s="420">
        <v>0.9</v>
      </c>
      <c r="J611" s="420">
        <v>0.82000000000000006</v>
      </c>
      <c r="K611" s="372">
        <v>0.76</v>
      </c>
      <c r="L611" s="372">
        <v>0.64</v>
      </c>
      <c r="M611" s="372">
        <v>0.54</v>
      </c>
      <c r="N611" s="372">
        <v>0.5</v>
      </c>
      <c r="O611" s="649"/>
      <c r="P611" s="372">
        <v>0.44</v>
      </c>
      <c r="Q611" s="372">
        <v>0.3</v>
      </c>
      <c r="R611" s="649"/>
      <c r="S611" s="416">
        <v>0</v>
      </c>
      <c r="T611" s="416">
        <v>0</v>
      </c>
      <c r="U611" s="416">
        <v>0</v>
      </c>
      <c r="V611" s="416">
        <v>0</v>
      </c>
      <c r="W611" s="416">
        <v>0</v>
      </c>
      <c r="X611" s="416">
        <v>0</v>
      </c>
      <c r="Y611" s="416">
        <v>0</v>
      </c>
      <c r="Z611" s="416">
        <v>0</v>
      </c>
      <c r="AA611" s="416">
        <v>0</v>
      </c>
      <c r="AB611" s="416">
        <v>0</v>
      </c>
      <c r="AC611" s="416">
        <v>0</v>
      </c>
      <c r="AD611" s="416">
        <v>0</v>
      </c>
      <c r="AE611" s="417">
        <f t="shared" si="332"/>
        <v>13.110000000000001</v>
      </c>
      <c r="AF611" s="710">
        <f t="shared" si="319"/>
        <v>11.515151515151523</v>
      </c>
      <c r="AG611" s="710">
        <f t="shared" si="320"/>
        <v>16.197183098591552</v>
      </c>
      <c r="AH611" s="710">
        <f t="shared" si="321"/>
        <v>17.355371900826434</v>
      </c>
      <c r="AI611" s="710">
        <f t="shared" si="322"/>
        <v>9.9999999999999858</v>
      </c>
      <c r="AJ611" s="710">
        <f t="shared" si="323"/>
        <v>11.111111111111116</v>
      </c>
      <c r="AK611" s="710">
        <f t="shared" si="324"/>
        <v>9.9999999999999858</v>
      </c>
      <c r="AL611" s="710">
        <f t="shared" si="325"/>
        <v>9.7560975609755971</v>
      </c>
      <c r="AM611" s="710">
        <f t="shared" si="326"/>
        <v>7.8947368421052655</v>
      </c>
      <c r="AN611" s="710">
        <f t="shared" si="327"/>
        <v>18.75</v>
      </c>
      <c r="AO611" s="710">
        <f t="shared" si="329"/>
        <v>18.518518518518512</v>
      </c>
      <c r="AP611" s="710">
        <f t="shared" si="328"/>
        <v>8.0000000000000071</v>
      </c>
      <c r="AQ611" s="710">
        <f t="shared" si="333"/>
        <v>13.636363636363647</v>
      </c>
      <c r="AR611" s="710">
        <f t="shared" si="334"/>
        <v>46.666666666666679</v>
      </c>
      <c r="AS611" s="710" t="str">
        <f t="shared" si="335"/>
        <v>n/a</v>
      </c>
      <c r="AT611" s="710" t="str">
        <f t="shared" si="337"/>
        <v>n/a</v>
      </c>
      <c r="AU611" s="710" t="str">
        <f t="shared" si="338"/>
        <v>n/a</v>
      </c>
      <c r="AV611" s="710" t="str">
        <f t="shared" si="339"/>
        <v>n/a</v>
      </c>
      <c r="AW611" s="710" t="str">
        <f t="shared" si="340"/>
        <v>n/a</v>
      </c>
      <c r="AX611" s="710" t="str">
        <f t="shared" si="341"/>
        <v>n/a</v>
      </c>
      <c r="AY611" s="710" t="str">
        <f t="shared" si="342"/>
        <v>n/a</v>
      </c>
      <c r="AZ611" s="710" t="str">
        <f t="shared" si="343"/>
        <v>n/a</v>
      </c>
      <c r="BA611" s="710" t="str">
        <f t="shared" si="344"/>
        <v>n/a</v>
      </c>
      <c r="BB611" s="710" t="str">
        <f t="shared" si="345"/>
        <v>n/a</v>
      </c>
      <c r="BC611" s="710" t="str">
        <f t="shared" si="346"/>
        <v>n/a</v>
      </c>
      <c r="BD611" s="710" t="str">
        <f t="shared" si="330"/>
        <v>n/a</v>
      </c>
      <c r="BE611" s="710">
        <f t="shared" si="336"/>
        <v>15.338553911562331</v>
      </c>
      <c r="BF611" s="175">
        <f t="shared" si="331"/>
        <v>10.168667718207962</v>
      </c>
    </row>
    <row r="612" spans="1:58" x14ac:dyDescent="0.25">
      <c r="A612" s="95" t="s">
        <v>340</v>
      </c>
      <c r="B612" s="8" t="s">
        <v>341</v>
      </c>
      <c r="C612" s="372">
        <v>4.96</v>
      </c>
      <c r="D612" s="372">
        <v>4.88</v>
      </c>
      <c r="E612" s="372">
        <v>4.8</v>
      </c>
      <c r="F612" s="372">
        <v>4.32</v>
      </c>
      <c r="G612" s="372">
        <v>3.6</v>
      </c>
      <c r="H612" s="372">
        <v>3.04</v>
      </c>
      <c r="I612" s="420">
        <v>2.8</v>
      </c>
      <c r="J612" s="420">
        <v>2.2799999999999998</v>
      </c>
      <c r="K612" s="372">
        <v>2.16</v>
      </c>
      <c r="L612" s="372">
        <v>2.08</v>
      </c>
      <c r="M612" s="372">
        <v>1.76</v>
      </c>
      <c r="N612" s="372">
        <v>1.52</v>
      </c>
      <c r="O612" s="649"/>
      <c r="P612" s="372">
        <v>1.36</v>
      </c>
      <c r="Q612" s="372">
        <v>1.24</v>
      </c>
      <c r="R612" s="649"/>
      <c r="S612" s="420">
        <v>1.08</v>
      </c>
      <c r="T612" s="420">
        <v>1</v>
      </c>
      <c r="U612" s="420">
        <v>0.96</v>
      </c>
      <c r="V612" s="420">
        <v>0.68</v>
      </c>
      <c r="W612" s="420">
        <v>0.56000000000000005</v>
      </c>
      <c r="X612" s="420">
        <v>0.46</v>
      </c>
      <c r="Y612" s="420">
        <v>0.38</v>
      </c>
      <c r="Z612" s="420">
        <v>0.34</v>
      </c>
      <c r="AA612" s="420">
        <v>0.32</v>
      </c>
      <c r="AB612" s="420">
        <v>0.3</v>
      </c>
      <c r="AC612" s="420">
        <v>0.26</v>
      </c>
      <c r="AD612" s="420">
        <v>0.2</v>
      </c>
      <c r="AE612" s="417">
        <f t="shared" si="332"/>
        <v>47.340000000000011</v>
      </c>
      <c r="AF612" s="710">
        <f t="shared" si="319"/>
        <v>1.6393442622950838</v>
      </c>
      <c r="AG612" s="710">
        <f t="shared" si="320"/>
        <v>1.6666666666666607</v>
      </c>
      <c r="AH612" s="710">
        <f t="shared" si="321"/>
        <v>11.111111111111093</v>
      </c>
      <c r="AI612" s="710">
        <f t="shared" si="322"/>
        <v>19.999999999999996</v>
      </c>
      <c r="AJ612" s="710">
        <f t="shared" si="323"/>
        <v>18.421052631578938</v>
      </c>
      <c r="AK612" s="710">
        <f t="shared" si="324"/>
        <v>8.5714285714285854</v>
      </c>
      <c r="AL612" s="710">
        <f t="shared" si="325"/>
        <v>22.807017543859654</v>
      </c>
      <c r="AM612" s="710">
        <f t="shared" si="326"/>
        <v>5.5555555555555358</v>
      </c>
      <c r="AN612" s="710">
        <f t="shared" si="327"/>
        <v>3.8461538461538547</v>
      </c>
      <c r="AO612" s="710">
        <f t="shared" si="329"/>
        <v>18.181818181818187</v>
      </c>
      <c r="AP612" s="710">
        <f t="shared" si="328"/>
        <v>15.789473684210531</v>
      </c>
      <c r="AQ612" s="710">
        <f t="shared" si="333"/>
        <v>11.764705882352944</v>
      </c>
      <c r="AR612" s="710">
        <f t="shared" si="334"/>
        <v>9.6774193548387224</v>
      </c>
      <c r="AS612" s="710">
        <f t="shared" si="335"/>
        <v>14.814814814814813</v>
      </c>
      <c r="AT612" s="710">
        <f t="shared" si="337"/>
        <v>8.0000000000000071</v>
      </c>
      <c r="AU612" s="710">
        <f t="shared" si="338"/>
        <v>4.1666666666666741</v>
      </c>
      <c r="AV612" s="710">
        <f t="shared" si="339"/>
        <v>41.176470588235283</v>
      </c>
      <c r="AW612" s="710">
        <f t="shared" si="340"/>
        <v>21.42857142857142</v>
      </c>
      <c r="AX612" s="710">
        <f t="shared" si="341"/>
        <v>21.739130434782616</v>
      </c>
      <c r="AY612" s="710">
        <f t="shared" si="342"/>
        <v>21.052631578947366</v>
      </c>
      <c r="AZ612" s="710">
        <f t="shared" si="343"/>
        <v>11.764705882352944</v>
      </c>
      <c r="BA612" s="710">
        <f t="shared" si="344"/>
        <v>6.25</v>
      </c>
      <c r="BB612" s="710">
        <f t="shared" si="345"/>
        <v>6.6666666666666652</v>
      </c>
      <c r="BC612" s="710">
        <f t="shared" si="346"/>
        <v>15.384615384615374</v>
      </c>
      <c r="BD612" s="710">
        <f t="shared" si="330"/>
        <v>30.000000000000004</v>
      </c>
      <c r="BE612" s="710">
        <f t="shared" si="336"/>
        <v>14.059040829500915</v>
      </c>
      <c r="BF612" s="175">
        <f t="shared" si="331"/>
        <v>9.3719544552544569</v>
      </c>
    </row>
    <row r="613" spans="1:58" x14ac:dyDescent="0.25">
      <c r="A613" s="95" t="s">
        <v>1618</v>
      </c>
      <c r="B613" s="8" t="s">
        <v>1619</v>
      </c>
      <c r="C613" s="372">
        <v>1.72</v>
      </c>
      <c r="D613" s="372">
        <v>1.52</v>
      </c>
      <c r="E613" s="372">
        <v>1.36</v>
      </c>
      <c r="F613" s="372">
        <v>1.2</v>
      </c>
      <c r="G613" s="372">
        <v>1.1200000000000001</v>
      </c>
      <c r="H613" s="372">
        <v>1</v>
      </c>
      <c r="I613" s="420">
        <v>0.88</v>
      </c>
      <c r="J613" s="420">
        <v>0.8</v>
      </c>
      <c r="K613" s="372">
        <v>0.72</v>
      </c>
      <c r="L613" s="372">
        <v>0.6</v>
      </c>
      <c r="M613" s="372">
        <v>0.4</v>
      </c>
      <c r="N613" s="372">
        <v>0.1</v>
      </c>
      <c r="O613" s="649"/>
      <c r="P613" s="374">
        <v>0</v>
      </c>
      <c r="Q613" s="374">
        <v>0</v>
      </c>
      <c r="R613" s="649"/>
      <c r="S613" s="416">
        <v>0</v>
      </c>
      <c r="T613" s="416">
        <v>0</v>
      </c>
      <c r="U613" s="416">
        <v>0</v>
      </c>
      <c r="V613" s="416">
        <v>0</v>
      </c>
      <c r="W613" s="416">
        <v>0</v>
      </c>
      <c r="X613" s="416">
        <v>0</v>
      </c>
      <c r="Y613" s="416">
        <v>0</v>
      </c>
      <c r="Z613" s="416">
        <v>0</v>
      </c>
      <c r="AA613" s="416">
        <v>0</v>
      </c>
      <c r="AB613" s="416">
        <v>0</v>
      </c>
      <c r="AC613" s="416">
        <v>0</v>
      </c>
      <c r="AD613" s="416">
        <v>0</v>
      </c>
      <c r="AE613" s="417">
        <f t="shared" si="332"/>
        <v>11.420000000000002</v>
      </c>
      <c r="AF613" s="710">
        <f t="shared" si="319"/>
        <v>13.157894736842103</v>
      </c>
      <c r="AG613" s="710">
        <f t="shared" si="320"/>
        <v>11.764705882352944</v>
      </c>
      <c r="AH613" s="710">
        <f t="shared" si="321"/>
        <v>13.333333333333353</v>
      </c>
      <c r="AI613" s="710">
        <f t="shared" si="322"/>
        <v>7.1428571428571397</v>
      </c>
      <c r="AJ613" s="710">
        <f t="shared" si="323"/>
        <v>12.000000000000011</v>
      </c>
      <c r="AK613" s="710">
        <f t="shared" si="324"/>
        <v>13.636363636363647</v>
      </c>
      <c r="AL613" s="710">
        <f t="shared" si="325"/>
        <v>9.9999999999999858</v>
      </c>
      <c r="AM613" s="710">
        <f t="shared" si="326"/>
        <v>11.111111111111116</v>
      </c>
      <c r="AN613" s="710">
        <f t="shared" si="327"/>
        <v>19.999999999999996</v>
      </c>
      <c r="AO613" s="710">
        <f t="shared" si="329"/>
        <v>49.999999999999979</v>
      </c>
      <c r="AP613" s="710">
        <f t="shared" si="328"/>
        <v>300</v>
      </c>
      <c r="AQ613" s="710" t="str">
        <f t="shared" si="333"/>
        <v>n/a</v>
      </c>
      <c r="AR613" s="710" t="str">
        <f t="shared" si="334"/>
        <v>n/a</v>
      </c>
      <c r="AS613" s="710" t="str">
        <f t="shared" si="335"/>
        <v>n/a</v>
      </c>
      <c r="AT613" s="710" t="str">
        <f t="shared" si="337"/>
        <v>n/a</v>
      </c>
      <c r="AU613" s="710" t="str">
        <f t="shared" si="338"/>
        <v>n/a</v>
      </c>
      <c r="AV613" s="710" t="str">
        <f t="shared" si="339"/>
        <v>n/a</v>
      </c>
      <c r="AW613" s="710" t="str">
        <f t="shared" si="340"/>
        <v>n/a</v>
      </c>
      <c r="AX613" s="710" t="str">
        <f t="shared" si="341"/>
        <v>n/a</v>
      </c>
      <c r="AY613" s="710" t="str">
        <f t="shared" si="342"/>
        <v>n/a</v>
      </c>
      <c r="AZ613" s="710" t="str">
        <f t="shared" si="343"/>
        <v>n/a</v>
      </c>
      <c r="BA613" s="710" t="str">
        <f t="shared" si="344"/>
        <v>n/a</v>
      </c>
      <c r="BB613" s="710" t="str">
        <f t="shared" si="345"/>
        <v>n/a</v>
      </c>
      <c r="BC613" s="710" t="str">
        <f t="shared" si="346"/>
        <v>n/a</v>
      </c>
      <c r="BD613" s="710" t="str">
        <f t="shared" si="330"/>
        <v>n/a</v>
      </c>
      <c r="BE613" s="710">
        <f t="shared" si="336"/>
        <v>42.013296894805485</v>
      </c>
      <c r="BF613" s="175">
        <f t="shared" si="331"/>
        <v>86.358239683315659</v>
      </c>
    </row>
    <row r="614" spans="1:58" x14ac:dyDescent="0.25">
      <c r="A614" s="95" t="s">
        <v>783</v>
      </c>
      <c r="B614" s="8" t="s">
        <v>784</v>
      </c>
      <c r="C614" s="372">
        <v>4.1500000000000004</v>
      </c>
      <c r="D614" s="372">
        <v>3.93</v>
      </c>
      <c r="E614" s="372">
        <v>3.67</v>
      </c>
      <c r="F614" s="372">
        <v>3.49</v>
      </c>
      <c r="G614" s="372">
        <v>3.37</v>
      </c>
      <c r="H614" s="372">
        <v>3.23</v>
      </c>
      <c r="I614" s="420">
        <v>3.03</v>
      </c>
      <c r="J614" s="420">
        <v>2.83</v>
      </c>
      <c r="K614" s="372">
        <v>2.62</v>
      </c>
      <c r="L614" s="372">
        <v>2.38</v>
      </c>
      <c r="M614" s="372">
        <v>2.15</v>
      </c>
      <c r="N614" s="372">
        <v>1.96</v>
      </c>
      <c r="O614" s="649"/>
      <c r="P614" s="372">
        <v>1.79</v>
      </c>
      <c r="Q614" s="372">
        <v>1.59</v>
      </c>
      <c r="R614" s="649"/>
      <c r="S614" s="420">
        <v>1.41</v>
      </c>
      <c r="T614" s="420">
        <v>1.23</v>
      </c>
      <c r="U614" s="420">
        <v>1.19</v>
      </c>
      <c r="V614" s="420">
        <v>1.1299999999999999</v>
      </c>
      <c r="W614" s="420">
        <v>1.01</v>
      </c>
      <c r="X614" s="420">
        <v>0.91</v>
      </c>
      <c r="Y614" s="416">
        <v>0.87</v>
      </c>
      <c r="Z614" s="416">
        <v>1.1599999999999999</v>
      </c>
      <c r="AA614" s="420">
        <v>1.1599999999999999</v>
      </c>
      <c r="AB614" s="420">
        <v>1.1200000000000001</v>
      </c>
      <c r="AC614" s="420">
        <v>1.08</v>
      </c>
      <c r="AD614" s="420">
        <v>1.04</v>
      </c>
      <c r="AE614" s="417">
        <f t="shared" si="332"/>
        <v>53.499999999999979</v>
      </c>
      <c r="AF614" s="710">
        <f t="shared" si="319"/>
        <v>5.5979643765903253</v>
      </c>
      <c r="AG614" s="710">
        <f t="shared" si="320"/>
        <v>7.084468664850152</v>
      </c>
      <c r="AH614" s="710">
        <f t="shared" si="321"/>
        <v>5.1575931232091587</v>
      </c>
      <c r="AI614" s="710">
        <f t="shared" si="322"/>
        <v>3.5608308605341366</v>
      </c>
      <c r="AJ614" s="710">
        <f t="shared" si="323"/>
        <v>4.334365325077405</v>
      </c>
      <c r="AK614" s="710">
        <f t="shared" si="324"/>
        <v>6.6006600660066139</v>
      </c>
      <c r="AL614" s="710">
        <f t="shared" si="325"/>
        <v>7.0671378091872628</v>
      </c>
      <c r="AM614" s="710">
        <f t="shared" si="326"/>
        <v>8.0152671755725269</v>
      </c>
      <c r="AN614" s="710">
        <f t="shared" si="327"/>
        <v>10.084033613445387</v>
      </c>
      <c r="AO614" s="710">
        <f t="shared" si="329"/>
        <v>10.697674418604652</v>
      </c>
      <c r="AP614" s="710">
        <f t="shared" si="328"/>
        <v>9.6938775510204032</v>
      </c>
      <c r="AQ614" s="710">
        <f t="shared" si="333"/>
        <v>9.4972067039106101</v>
      </c>
      <c r="AR614" s="710">
        <f t="shared" si="334"/>
        <v>12.578616352201255</v>
      </c>
      <c r="AS614" s="710">
        <f t="shared" si="335"/>
        <v>12.765957446808528</v>
      </c>
      <c r="AT614" s="710">
        <f t="shared" si="337"/>
        <v>14.634146341463406</v>
      </c>
      <c r="AU614" s="710">
        <f t="shared" si="338"/>
        <v>3.3613445378151363</v>
      </c>
      <c r="AV614" s="710">
        <f t="shared" si="339"/>
        <v>5.3097345132743445</v>
      </c>
      <c r="AW614" s="710">
        <f t="shared" si="340"/>
        <v>11.88118811881187</v>
      </c>
      <c r="AX614" s="710">
        <f t="shared" si="341"/>
        <v>10.989010989010994</v>
      </c>
      <c r="AY614" s="710">
        <f t="shared" si="342"/>
        <v>4.5977011494252817</v>
      </c>
      <c r="AZ614" s="710">
        <f t="shared" si="343"/>
        <v>-25</v>
      </c>
      <c r="BA614" s="710">
        <f t="shared" si="344"/>
        <v>0</v>
      </c>
      <c r="BB614" s="710">
        <f t="shared" si="345"/>
        <v>3.5714285714285587</v>
      </c>
      <c r="BC614" s="710">
        <f t="shared" si="346"/>
        <v>3.7037037037036979</v>
      </c>
      <c r="BD614" s="710">
        <f t="shared" si="330"/>
        <v>3.8461538461538547</v>
      </c>
      <c r="BE614" s="710">
        <f t="shared" si="336"/>
        <v>5.9852026103242233</v>
      </c>
      <c r="BF614" s="175">
        <f t="shared" si="331"/>
        <v>7.4337298990939678</v>
      </c>
    </row>
    <row r="615" spans="1:58" x14ac:dyDescent="0.25">
      <c r="A615" s="95" t="s">
        <v>1604</v>
      </c>
      <c r="B615" s="8" t="s">
        <v>1605</v>
      </c>
      <c r="C615" s="372">
        <v>0.97</v>
      </c>
      <c r="D615" s="372">
        <v>0.92</v>
      </c>
      <c r="E615" s="372">
        <v>0.88</v>
      </c>
      <c r="F615" s="372">
        <v>0.84</v>
      </c>
      <c r="G615" s="372">
        <v>0.8</v>
      </c>
      <c r="H615" s="372">
        <v>0.6</v>
      </c>
      <c r="I615" s="420">
        <v>0.52</v>
      </c>
      <c r="J615" s="420">
        <v>0.44</v>
      </c>
      <c r="K615" s="372">
        <v>0.34</v>
      </c>
      <c r="L615" s="372">
        <v>0.26</v>
      </c>
      <c r="M615" s="372">
        <v>0.18</v>
      </c>
      <c r="N615" s="372">
        <v>0.12</v>
      </c>
      <c r="O615" s="649"/>
      <c r="P615" s="374">
        <v>0</v>
      </c>
      <c r="Q615" s="374">
        <v>0</v>
      </c>
      <c r="R615" s="649"/>
      <c r="S615" s="416">
        <v>0.01</v>
      </c>
      <c r="T615" s="416">
        <v>0.31</v>
      </c>
      <c r="U615" s="420">
        <v>0.44</v>
      </c>
      <c r="V615" s="420">
        <v>0.38</v>
      </c>
      <c r="W615" s="420">
        <v>0.34</v>
      </c>
      <c r="X615" s="420">
        <v>0.31</v>
      </c>
      <c r="Y615" s="420">
        <v>0.28999999999999998</v>
      </c>
      <c r="Z615" s="420">
        <v>0.26</v>
      </c>
      <c r="AA615" s="420">
        <v>0.23</v>
      </c>
      <c r="AB615" s="420">
        <v>0.21</v>
      </c>
      <c r="AC615" s="420">
        <v>0.185</v>
      </c>
      <c r="AD615" s="420">
        <v>0.14499999999999999</v>
      </c>
      <c r="AE615" s="417">
        <f t="shared" si="332"/>
        <v>9.98</v>
      </c>
      <c r="AF615" s="710">
        <f t="shared" si="319"/>
        <v>5.4347826086956541</v>
      </c>
      <c r="AG615" s="710">
        <f t="shared" si="320"/>
        <v>4.5454545454545414</v>
      </c>
      <c r="AH615" s="710">
        <f t="shared" si="321"/>
        <v>4.7619047619047672</v>
      </c>
      <c r="AI615" s="710">
        <f t="shared" si="322"/>
        <v>4.9999999999999822</v>
      </c>
      <c r="AJ615" s="710">
        <f t="shared" si="323"/>
        <v>33.33333333333335</v>
      </c>
      <c r="AK615" s="710">
        <f t="shared" si="324"/>
        <v>15.384615384615374</v>
      </c>
      <c r="AL615" s="710">
        <f t="shared" si="325"/>
        <v>18.181818181818187</v>
      </c>
      <c r="AM615" s="710">
        <f t="shared" si="326"/>
        <v>29.411764705882337</v>
      </c>
      <c r="AN615" s="710">
        <f t="shared" si="327"/>
        <v>30.76923076923077</v>
      </c>
      <c r="AO615" s="710">
        <f t="shared" si="329"/>
        <v>44.444444444444464</v>
      </c>
      <c r="AP615" s="710">
        <f t="shared" si="328"/>
        <v>50</v>
      </c>
      <c r="AQ615" s="710" t="str">
        <f t="shared" si="333"/>
        <v>n/a</v>
      </c>
      <c r="AR615" s="710" t="str">
        <f t="shared" si="334"/>
        <v>n/a</v>
      </c>
      <c r="AS615" s="710">
        <f t="shared" si="335"/>
        <v>-100</v>
      </c>
      <c r="AT615" s="710">
        <f t="shared" si="337"/>
        <v>-96.774193548387103</v>
      </c>
      <c r="AU615" s="710">
        <f t="shared" si="338"/>
        <v>-29.54545454545454</v>
      </c>
      <c r="AV615" s="710">
        <f t="shared" si="339"/>
        <v>15.789473684210531</v>
      </c>
      <c r="AW615" s="710">
        <f t="shared" si="340"/>
        <v>11.764705882352944</v>
      </c>
      <c r="AX615" s="710">
        <f t="shared" si="341"/>
        <v>9.6774193548387224</v>
      </c>
      <c r="AY615" s="710">
        <f t="shared" si="342"/>
        <v>6.8965517241379448</v>
      </c>
      <c r="AZ615" s="710">
        <f t="shared" si="343"/>
        <v>11.538461538461519</v>
      </c>
      <c r="BA615" s="710">
        <f t="shared" si="344"/>
        <v>13.043478260869556</v>
      </c>
      <c r="BB615" s="710">
        <f t="shared" si="345"/>
        <v>9.5238095238095344</v>
      </c>
      <c r="BC615" s="710">
        <f t="shared" si="346"/>
        <v>13.513513513513509</v>
      </c>
      <c r="BD615" s="710">
        <f t="shared" si="330"/>
        <v>27.586206896551737</v>
      </c>
      <c r="BE615" s="710">
        <f t="shared" si="336"/>
        <v>5.8383183052297287</v>
      </c>
      <c r="BF615" s="175">
        <f t="shared" si="331"/>
        <v>36.546404551910733</v>
      </c>
    </row>
    <row r="616" spans="1:58" x14ac:dyDescent="0.25">
      <c r="A616" s="8" t="s">
        <v>1610</v>
      </c>
      <c r="B616" s="8" t="s">
        <v>1611</v>
      </c>
      <c r="C616" s="372">
        <v>0.88</v>
      </c>
      <c r="D616" s="372">
        <v>0.82400000000000007</v>
      </c>
      <c r="E616" s="372">
        <v>0.73599999999999999</v>
      </c>
      <c r="F616" s="372">
        <v>0.41600000000000004</v>
      </c>
      <c r="G616" s="372">
        <v>0.3</v>
      </c>
      <c r="H616" s="372">
        <v>0.27200000000000002</v>
      </c>
      <c r="I616" s="420">
        <v>0.24</v>
      </c>
      <c r="J616" s="420">
        <v>0.21000000000000002</v>
      </c>
      <c r="K616" s="372">
        <v>0.184</v>
      </c>
      <c r="L616" s="372">
        <v>0.152</v>
      </c>
      <c r="M616" s="372">
        <v>0.122</v>
      </c>
      <c r="N616" s="372">
        <v>9.8000000000000004E-2</v>
      </c>
      <c r="O616" s="649">
        <v>0</v>
      </c>
      <c r="P616" s="372">
        <v>7.1999999999999995E-2</v>
      </c>
      <c r="Q616" s="372">
        <v>4.2999999999999997E-2</v>
      </c>
      <c r="R616" s="649">
        <v>0</v>
      </c>
      <c r="S616" s="420">
        <v>2.8000000000000004E-2</v>
      </c>
      <c r="T616" s="416">
        <v>0</v>
      </c>
      <c r="U616" s="416">
        <v>0</v>
      </c>
      <c r="V616" s="416">
        <v>0</v>
      </c>
      <c r="W616" s="416">
        <v>0</v>
      </c>
      <c r="X616" s="416">
        <v>0</v>
      </c>
      <c r="Y616" s="416">
        <v>0</v>
      </c>
      <c r="Z616" s="416">
        <v>0</v>
      </c>
      <c r="AA616" s="416">
        <v>0</v>
      </c>
      <c r="AB616" s="416">
        <v>0</v>
      </c>
      <c r="AC616" s="416">
        <v>0</v>
      </c>
      <c r="AD616" s="416">
        <v>0</v>
      </c>
      <c r="AE616" s="417">
        <f t="shared" si="332"/>
        <v>4.577</v>
      </c>
      <c r="AF616" s="710">
        <f t="shared" si="319"/>
        <v>6.7961165048543659</v>
      </c>
      <c r="AG616" s="710">
        <f t="shared" si="320"/>
        <v>11.956521739130444</v>
      </c>
      <c r="AH616" s="710">
        <f t="shared" si="321"/>
        <v>76.923076923076891</v>
      </c>
      <c r="AI616" s="710">
        <f t="shared" si="322"/>
        <v>38.666666666666693</v>
      </c>
      <c r="AJ616" s="710">
        <f t="shared" si="323"/>
        <v>10.294117647058808</v>
      </c>
      <c r="AK616" s="710">
        <f t="shared" si="324"/>
        <v>13.333333333333353</v>
      </c>
      <c r="AL616" s="710">
        <f t="shared" si="325"/>
        <v>14.285714285714279</v>
      </c>
      <c r="AM616" s="710">
        <f t="shared" si="326"/>
        <v>14.130434782608713</v>
      </c>
      <c r="AN616" s="710">
        <f t="shared" si="327"/>
        <v>21.052631578947366</v>
      </c>
      <c r="AO616" s="710">
        <f t="shared" si="329"/>
        <v>24.590163934426236</v>
      </c>
      <c r="AP616" s="710">
        <f t="shared" si="328"/>
        <v>24.489795918367328</v>
      </c>
      <c r="AQ616" s="710">
        <f t="shared" si="333"/>
        <v>36.111111111111114</v>
      </c>
      <c r="AR616" s="710">
        <f t="shared" si="334"/>
        <v>67.441860465116292</v>
      </c>
      <c r="AS616" s="710">
        <f t="shared" si="335"/>
        <v>53.571428571428534</v>
      </c>
      <c r="AT616" s="710" t="str">
        <f t="shared" si="337"/>
        <v>n/a</v>
      </c>
      <c r="AU616" s="710" t="str">
        <f t="shared" si="338"/>
        <v>n/a</v>
      </c>
      <c r="AV616" s="710" t="str">
        <f t="shared" si="339"/>
        <v>n/a</v>
      </c>
      <c r="AW616" s="710" t="str">
        <f t="shared" si="340"/>
        <v>n/a</v>
      </c>
      <c r="AX616" s="710" t="str">
        <f t="shared" si="341"/>
        <v>n/a</v>
      </c>
      <c r="AY616" s="710" t="str">
        <f t="shared" si="342"/>
        <v>n/a</v>
      </c>
      <c r="AZ616" s="710" t="str">
        <f t="shared" si="343"/>
        <v>n/a</v>
      </c>
      <c r="BA616" s="710" t="str">
        <f t="shared" si="344"/>
        <v>n/a</v>
      </c>
      <c r="BB616" s="710" t="str">
        <f t="shared" si="345"/>
        <v>n/a</v>
      </c>
      <c r="BC616" s="710" t="str">
        <f t="shared" si="346"/>
        <v>n/a</v>
      </c>
      <c r="BD616" s="710" t="str">
        <f t="shared" si="330"/>
        <v>n/a</v>
      </c>
      <c r="BE616" s="710">
        <f t="shared" si="336"/>
        <v>29.545926675845749</v>
      </c>
      <c r="BF616" s="175">
        <f t="shared" si="331"/>
        <v>22.252749853581857</v>
      </c>
    </row>
    <row r="617" spans="1:58" x14ac:dyDescent="0.25">
      <c r="A617" s="95" t="s">
        <v>1624</v>
      </c>
      <c r="B617" s="8" t="s">
        <v>1625</v>
      </c>
      <c r="C617" s="372">
        <v>1.97</v>
      </c>
      <c r="D617" s="372">
        <v>1.93</v>
      </c>
      <c r="E617" s="372">
        <v>1.86</v>
      </c>
      <c r="F617" s="372">
        <v>1.7949999999999999</v>
      </c>
      <c r="G617" s="372">
        <v>1.7050000000000001</v>
      </c>
      <c r="H617" s="372">
        <v>1.5449999999999999</v>
      </c>
      <c r="I617" s="420">
        <v>1.2749999999999999</v>
      </c>
      <c r="J617" s="420">
        <v>0.97499999999999998</v>
      </c>
      <c r="K617" s="372">
        <v>0.6</v>
      </c>
      <c r="L617" s="372">
        <v>0.45</v>
      </c>
      <c r="M617" s="372">
        <v>0.32500000000000001</v>
      </c>
      <c r="N617" s="372">
        <v>0.22500000000000001</v>
      </c>
      <c r="O617" s="649"/>
      <c r="P617" s="372">
        <v>0.17</v>
      </c>
      <c r="Q617" s="374">
        <v>0.16</v>
      </c>
      <c r="R617" s="649"/>
      <c r="S617" s="416">
        <v>0.16</v>
      </c>
      <c r="T617" s="416">
        <v>0.16</v>
      </c>
      <c r="U617" s="416">
        <v>0.16</v>
      </c>
      <c r="V617" s="416">
        <v>0.16</v>
      </c>
      <c r="W617" s="416">
        <v>0.16</v>
      </c>
      <c r="X617" s="416">
        <v>0.16</v>
      </c>
      <c r="Y617" s="416">
        <v>0.16</v>
      </c>
      <c r="Z617" s="416">
        <v>0.16</v>
      </c>
      <c r="AA617" s="416">
        <v>0.16</v>
      </c>
      <c r="AB617" s="416">
        <v>0.16</v>
      </c>
      <c r="AC617" s="420">
        <v>0.16</v>
      </c>
      <c r="AD617" s="420">
        <v>0.13</v>
      </c>
      <c r="AE617" s="417">
        <f t="shared" si="332"/>
        <v>16.874999999999996</v>
      </c>
      <c r="AF617" s="710">
        <f t="shared" si="319"/>
        <v>2.0725388601036343</v>
      </c>
      <c r="AG617" s="710">
        <f t="shared" si="320"/>
        <v>3.7634408602150504</v>
      </c>
      <c r="AH617" s="710">
        <f t="shared" si="321"/>
        <v>3.6211699164345523</v>
      </c>
      <c r="AI617" s="710">
        <f t="shared" si="322"/>
        <v>5.2785923753665642</v>
      </c>
      <c r="AJ617" s="710">
        <f t="shared" si="323"/>
        <v>10.355987055016191</v>
      </c>
      <c r="AK617" s="710">
        <f t="shared" si="324"/>
        <v>21.176470588235308</v>
      </c>
      <c r="AL617" s="710">
        <f t="shared" si="325"/>
        <v>30.76923076923077</v>
      </c>
      <c r="AM617" s="710">
        <f t="shared" si="326"/>
        <v>62.5</v>
      </c>
      <c r="AN617" s="710">
        <f t="shared" si="327"/>
        <v>33.333333333333329</v>
      </c>
      <c r="AO617" s="710">
        <f t="shared" si="329"/>
        <v>38.46153846153846</v>
      </c>
      <c r="AP617" s="710">
        <f t="shared" si="328"/>
        <v>44.444444444444443</v>
      </c>
      <c r="AQ617" s="710">
        <f t="shared" si="333"/>
        <v>32.352941176470587</v>
      </c>
      <c r="AR617" s="710">
        <f t="shared" si="334"/>
        <v>6.25</v>
      </c>
      <c r="AS617" s="710">
        <f t="shared" si="335"/>
        <v>0</v>
      </c>
      <c r="AT617" s="710">
        <f t="shared" si="337"/>
        <v>0</v>
      </c>
      <c r="AU617" s="710">
        <f t="shared" si="338"/>
        <v>0</v>
      </c>
      <c r="AV617" s="710">
        <f t="shared" si="339"/>
        <v>0</v>
      </c>
      <c r="AW617" s="710">
        <f t="shared" si="340"/>
        <v>0</v>
      </c>
      <c r="AX617" s="710">
        <f t="shared" si="341"/>
        <v>0</v>
      </c>
      <c r="AY617" s="710">
        <f t="shared" si="342"/>
        <v>0</v>
      </c>
      <c r="AZ617" s="710">
        <f t="shared" si="343"/>
        <v>0</v>
      </c>
      <c r="BA617" s="710">
        <f t="shared" si="344"/>
        <v>0</v>
      </c>
      <c r="BB617" s="710">
        <f t="shared" si="345"/>
        <v>0</v>
      </c>
      <c r="BC617" s="710">
        <f t="shared" si="346"/>
        <v>0</v>
      </c>
      <c r="BD617" s="710">
        <f t="shared" si="330"/>
        <v>23.076923076923084</v>
      </c>
      <c r="BE617" s="710">
        <f t="shared" si="336"/>
        <v>12.69826443669248</v>
      </c>
      <c r="BF617" s="175">
        <f t="shared" si="331"/>
        <v>17.819700746679651</v>
      </c>
    </row>
    <row r="618" spans="1:58" x14ac:dyDescent="0.25">
      <c r="A618" s="577" t="s">
        <v>3860</v>
      </c>
      <c r="B618" s="8" t="s">
        <v>3861</v>
      </c>
      <c r="C618" s="372">
        <v>3.36</v>
      </c>
      <c r="D618" s="372">
        <v>3</v>
      </c>
      <c r="E618" s="372">
        <v>2.68</v>
      </c>
      <c r="F618" s="372">
        <v>2.36</v>
      </c>
      <c r="G618" s="393">
        <v>2.12</v>
      </c>
      <c r="H618" s="372">
        <v>2.12</v>
      </c>
      <c r="I618" s="420">
        <v>1.96</v>
      </c>
      <c r="J618" s="420">
        <v>1.7000000000000002</v>
      </c>
      <c r="K618" s="372">
        <v>1.36</v>
      </c>
      <c r="L618" s="372">
        <v>1.1599999999999999</v>
      </c>
      <c r="M618" s="372">
        <v>1</v>
      </c>
      <c r="N618" s="372">
        <v>0.67047881765849637</v>
      </c>
      <c r="P618" s="372">
        <v>0.51084100393028276</v>
      </c>
      <c r="Q618" s="372">
        <v>0.34322129951565888</v>
      </c>
      <c r="S618" s="393">
        <v>0.22349293921949881</v>
      </c>
      <c r="T618" s="393">
        <v>0.39909453432053366</v>
      </c>
      <c r="U618" s="416">
        <v>0.57469612942156845</v>
      </c>
      <c r="V618" s="420">
        <v>0.57469612942156845</v>
      </c>
      <c r="W618" s="420">
        <v>0.54276856667592566</v>
      </c>
      <c r="X618" s="420">
        <v>0.45496776912540815</v>
      </c>
      <c r="Y618" s="420">
        <v>0.35120319020206953</v>
      </c>
      <c r="Z618" s="420">
        <v>0.28734806471078417</v>
      </c>
      <c r="AA618" s="381">
        <v>0.27138428333796283</v>
      </c>
      <c r="AB618" s="381">
        <v>0.27138428333796283</v>
      </c>
      <c r="AC618" s="416">
        <v>0.27138428333796283</v>
      </c>
      <c r="AD618" s="420">
        <v>0.25542050196514149</v>
      </c>
      <c r="AE618" s="417">
        <f t="shared" si="332"/>
        <v>28.822381796180814</v>
      </c>
      <c r="AF618" s="710">
        <f t="shared" si="319"/>
        <v>11.999999999999989</v>
      </c>
      <c r="AG618" s="710">
        <f t="shared" si="320"/>
        <v>11.940298507462677</v>
      </c>
      <c r="AH618" s="710">
        <f t="shared" si="321"/>
        <v>13.559322033898313</v>
      </c>
      <c r="AI618" s="710">
        <f t="shared" si="322"/>
        <v>11.32075471698113</v>
      </c>
      <c r="AJ618" s="710">
        <f t="shared" si="323"/>
        <v>0</v>
      </c>
      <c r="AK618" s="710">
        <f t="shared" si="324"/>
        <v>8.163265306122458</v>
      </c>
      <c r="AL618" s="710">
        <f t="shared" si="325"/>
        <v>15.294117647058814</v>
      </c>
      <c r="AM618" s="710">
        <f t="shared" si="326"/>
        <v>25</v>
      </c>
      <c r="AN618" s="710">
        <f t="shared" si="327"/>
        <v>17.24137931034484</v>
      </c>
      <c r="AO618" s="710">
        <f t="shared" si="329"/>
        <v>15.999999999999993</v>
      </c>
      <c r="AP618" s="710">
        <f t="shared" si="328"/>
        <v>49.147142857142853</v>
      </c>
      <c r="AQ618" s="710">
        <f t="shared" si="333"/>
        <v>31.250000000000043</v>
      </c>
      <c r="AR618" s="710">
        <f t="shared" si="334"/>
        <v>48.837209302325512</v>
      </c>
      <c r="AS618" s="710">
        <f t="shared" si="335"/>
        <v>53.571428571428584</v>
      </c>
      <c r="AT618" s="710">
        <f t="shared" si="337"/>
        <v>-44.000000000000007</v>
      </c>
      <c r="AU618" s="710">
        <f t="shared" si="338"/>
        <v>-30.555555555555557</v>
      </c>
      <c r="AV618" s="710">
        <f t="shared" si="339"/>
        <v>0</v>
      </c>
      <c r="AW618" s="710">
        <f t="shared" si="340"/>
        <v>5.8823529411764941</v>
      </c>
      <c r="AX618" s="710">
        <f t="shared" si="341"/>
        <v>19.298245614035125</v>
      </c>
      <c r="AY618" s="710">
        <f t="shared" si="342"/>
        <v>29.545454545454518</v>
      </c>
      <c r="AZ618" s="710">
        <f t="shared" si="343"/>
        <v>22.222222222222211</v>
      </c>
      <c r="BA618" s="710">
        <f t="shared" si="344"/>
        <v>5.8823529411764719</v>
      </c>
      <c r="BB618" s="710">
        <f t="shared" si="345"/>
        <v>0</v>
      </c>
      <c r="BC618" s="710">
        <f t="shared" si="346"/>
        <v>0</v>
      </c>
      <c r="BD618" s="710">
        <f t="shared" si="330"/>
        <v>6.25</v>
      </c>
      <c r="BE618" s="710">
        <f t="shared" si="336"/>
        <v>13.113999638450981</v>
      </c>
      <c r="BF618" s="175">
        <f t="shared" si="331"/>
        <v>21.546501979489431</v>
      </c>
    </row>
    <row r="619" spans="1:58" x14ac:dyDescent="0.25">
      <c r="A619" s="8" t="s">
        <v>1606</v>
      </c>
      <c r="B619" s="8" t="s">
        <v>1607</v>
      </c>
      <c r="C619" s="372">
        <v>1.44</v>
      </c>
      <c r="D619" s="372">
        <v>1.36</v>
      </c>
      <c r="E619" s="372">
        <v>1.2</v>
      </c>
      <c r="F619" s="372">
        <v>1.05</v>
      </c>
      <c r="G619" s="372">
        <v>1</v>
      </c>
      <c r="H619" s="372">
        <v>0.9</v>
      </c>
      <c r="I619" s="420">
        <v>0.8</v>
      </c>
      <c r="J619" s="420">
        <v>0.70000000000000007</v>
      </c>
      <c r="K619" s="372">
        <v>0.6</v>
      </c>
      <c r="L619" s="372">
        <v>0.5</v>
      </c>
      <c r="M619" s="372">
        <v>0.4</v>
      </c>
      <c r="N619" s="372">
        <v>0.28000000000000003</v>
      </c>
      <c r="O619" s="649"/>
      <c r="P619" s="372">
        <v>0.22</v>
      </c>
      <c r="Q619" s="372">
        <v>0.2</v>
      </c>
      <c r="R619" s="649"/>
      <c r="S619" s="420">
        <v>0.18</v>
      </c>
      <c r="T619" s="416">
        <v>0.15</v>
      </c>
      <c r="U619" s="420">
        <v>0.15</v>
      </c>
      <c r="V619" s="420">
        <v>0.12</v>
      </c>
      <c r="W619" s="420">
        <v>0.09</v>
      </c>
      <c r="X619" s="420">
        <v>0.06</v>
      </c>
      <c r="Y619" s="416">
        <v>0.03</v>
      </c>
      <c r="Z619" s="416">
        <v>0.03</v>
      </c>
      <c r="AA619" s="416">
        <v>0.03</v>
      </c>
      <c r="AB619" s="416">
        <v>0.03</v>
      </c>
      <c r="AC619" s="416">
        <v>0.03</v>
      </c>
      <c r="AD619" s="416">
        <v>0.03</v>
      </c>
      <c r="AE619" s="417">
        <f t="shared" si="332"/>
        <v>11.579999999999995</v>
      </c>
      <c r="AF619" s="710">
        <f t="shared" si="319"/>
        <v>5.8823529411764497</v>
      </c>
      <c r="AG619" s="710">
        <f t="shared" si="320"/>
        <v>13.333333333333353</v>
      </c>
      <c r="AH619" s="710">
        <f t="shared" si="321"/>
        <v>14.285714285714279</v>
      </c>
      <c r="AI619" s="710">
        <f t="shared" si="322"/>
        <v>5.0000000000000044</v>
      </c>
      <c r="AJ619" s="710">
        <f t="shared" si="323"/>
        <v>11.111111111111116</v>
      </c>
      <c r="AK619" s="710">
        <f t="shared" si="324"/>
        <v>12.5</v>
      </c>
      <c r="AL619" s="710">
        <f t="shared" si="325"/>
        <v>14.285714285714279</v>
      </c>
      <c r="AM619" s="710">
        <f t="shared" si="326"/>
        <v>16.666666666666675</v>
      </c>
      <c r="AN619" s="710">
        <f t="shared" si="327"/>
        <v>19.999999999999996</v>
      </c>
      <c r="AO619" s="710">
        <f t="shared" si="329"/>
        <v>25</v>
      </c>
      <c r="AP619" s="710">
        <f t="shared" si="328"/>
        <v>42.857142857142861</v>
      </c>
      <c r="AQ619" s="710">
        <f t="shared" si="333"/>
        <v>27.272727272727295</v>
      </c>
      <c r="AR619" s="710">
        <f t="shared" si="334"/>
        <v>9.9999999999999858</v>
      </c>
      <c r="AS619" s="710">
        <f t="shared" si="335"/>
        <v>11.111111111111116</v>
      </c>
      <c r="AT619" s="710">
        <f t="shared" si="337"/>
        <v>19.999999999999996</v>
      </c>
      <c r="AU619" s="710">
        <f t="shared" si="338"/>
        <v>0</v>
      </c>
      <c r="AV619" s="710">
        <f t="shared" si="339"/>
        <v>25</v>
      </c>
      <c r="AW619" s="710">
        <f t="shared" si="340"/>
        <v>33.333333333333329</v>
      </c>
      <c r="AX619" s="710">
        <f t="shared" si="341"/>
        <v>50</v>
      </c>
      <c r="AY619" s="710">
        <f t="shared" si="342"/>
        <v>100</v>
      </c>
      <c r="AZ619" s="710">
        <f t="shared" si="343"/>
        <v>0</v>
      </c>
      <c r="BA619" s="710">
        <f t="shared" si="344"/>
        <v>0</v>
      </c>
      <c r="BB619" s="710">
        <f t="shared" si="345"/>
        <v>0</v>
      </c>
      <c r="BC619" s="710">
        <f t="shared" si="346"/>
        <v>0</v>
      </c>
      <c r="BD619" s="710">
        <f t="shared" si="330"/>
        <v>0</v>
      </c>
      <c r="BE619" s="710">
        <f t="shared" si="336"/>
        <v>18.305568287921229</v>
      </c>
      <c r="BF619" s="175">
        <f t="shared" si="331"/>
        <v>21.689846104149648</v>
      </c>
    </row>
    <row r="620" spans="1:58" x14ac:dyDescent="0.25">
      <c r="A620" s="477" t="s">
        <v>3335</v>
      </c>
      <c r="B620" s="8" t="s">
        <v>3336</v>
      </c>
      <c r="C620" s="372">
        <v>0.22600000000000001</v>
      </c>
      <c r="D620" s="372">
        <v>0.20200000000000001</v>
      </c>
      <c r="E620" s="372">
        <v>0.17799999999999999</v>
      </c>
      <c r="F620" s="372">
        <v>0.154</v>
      </c>
      <c r="G620" s="372">
        <v>0.13200000000000001</v>
      </c>
      <c r="H620" s="372">
        <v>0.11399999999999999</v>
      </c>
      <c r="I620" s="420">
        <v>9.1999999999999998E-2</v>
      </c>
      <c r="J620" s="420">
        <v>7.8E-2</v>
      </c>
      <c r="K620" s="420">
        <v>6.9999999999999993E-2</v>
      </c>
      <c r="L620" s="420">
        <v>6.2E-2</v>
      </c>
      <c r="M620" s="420">
        <v>4.1999999999999996E-2</v>
      </c>
      <c r="N620" s="374">
        <v>0</v>
      </c>
      <c r="O620" s="420"/>
      <c r="P620" s="374">
        <v>0</v>
      </c>
      <c r="Q620" s="374">
        <v>0</v>
      </c>
      <c r="R620" s="420"/>
      <c r="S620" s="416">
        <v>0</v>
      </c>
      <c r="T620" s="416">
        <v>0</v>
      </c>
      <c r="U620" s="416">
        <v>0</v>
      </c>
      <c r="V620" s="416">
        <v>0</v>
      </c>
      <c r="W620" s="416">
        <v>0</v>
      </c>
      <c r="X620" s="416">
        <v>0</v>
      </c>
      <c r="Y620" s="416">
        <v>0</v>
      </c>
      <c r="Z620" s="416">
        <v>0</v>
      </c>
      <c r="AA620" s="416">
        <v>0</v>
      </c>
      <c r="AB620" s="416">
        <v>0</v>
      </c>
      <c r="AC620" s="416">
        <v>0</v>
      </c>
      <c r="AD620" s="416">
        <v>0</v>
      </c>
      <c r="AE620" s="417">
        <f t="shared" si="332"/>
        <v>1.3500000000000005</v>
      </c>
      <c r="AF620" s="710">
        <f t="shared" si="319"/>
        <v>11.88118811881187</v>
      </c>
      <c r="AG620" s="710">
        <f t="shared" si="320"/>
        <v>13.483146067415742</v>
      </c>
      <c r="AH620" s="710">
        <f t="shared" si="321"/>
        <v>15.58441558441559</v>
      </c>
      <c r="AI620" s="710">
        <f t="shared" si="322"/>
        <v>16.66666666666665</v>
      </c>
      <c r="AJ620" s="710">
        <f t="shared" si="323"/>
        <v>15.789473684210531</v>
      </c>
      <c r="AK620" s="710">
        <f t="shared" si="324"/>
        <v>23.913043478260864</v>
      </c>
      <c r="AL620" s="710">
        <f t="shared" si="325"/>
        <v>17.948717948717952</v>
      </c>
      <c r="AM620" s="710">
        <f t="shared" si="326"/>
        <v>11.428571428571432</v>
      </c>
      <c r="AN620" s="710">
        <f t="shared" si="327"/>
        <v>12.903225806451601</v>
      </c>
      <c r="AO620" s="710">
        <f t="shared" si="329"/>
        <v>47.619047619047628</v>
      </c>
      <c r="AP620" s="710" t="str">
        <f t="shared" si="328"/>
        <v>n/a</v>
      </c>
      <c r="AQ620" s="710" t="str">
        <f t="shared" si="333"/>
        <v>n/a</v>
      </c>
      <c r="AR620" s="710" t="str">
        <f t="shared" si="334"/>
        <v>n/a</v>
      </c>
      <c r="AS620" s="710" t="str">
        <f t="shared" si="335"/>
        <v>n/a</v>
      </c>
      <c r="AT620" s="710" t="str">
        <f t="shared" si="337"/>
        <v>n/a</v>
      </c>
      <c r="AU620" s="710" t="str">
        <f t="shared" si="338"/>
        <v>n/a</v>
      </c>
      <c r="AV620" s="710" t="str">
        <f t="shared" si="339"/>
        <v>n/a</v>
      </c>
      <c r="AW620" s="710" t="str">
        <f t="shared" si="340"/>
        <v>n/a</v>
      </c>
      <c r="AX620" s="710" t="str">
        <f t="shared" si="341"/>
        <v>n/a</v>
      </c>
      <c r="AY620" s="710" t="str">
        <f t="shared" si="342"/>
        <v>n/a</v>
      </c>
      <c r="AZ620" s="710" t="str">
        <f t="shared" si="343"/>
        <v>n/a</v>
      </c>
      <c r="BA620" s="710" t="str">
        <f t="shared" si="344"/>
        <v>n/a</v>
      </c>
      <c r="BB620" s="710" t="str">
        <f t="shared" si="345"/>
        <v>n/a</v>
      </c>
      <c r="BC620" s="710" t="str">
        <f t="shared" si="346"/>
        <v>n/a</v>
      </c>
      <c r="BD620" s="710" t="str">
        <f t="shared" si="330"/>
        <v>n/a</v>
      </c>
      <c r="BE620" s="710">
        <f t="shared" si="336"/>
        <v>18.721749640256984</v>
      </c>
      <c r="BF620" s="175">
        <f t="shared" si="331"/>
        <v>10.783461260582529</v>
      </c>
    </row>
    <row r="621" spans="1:58" x14ac:dyDescent="0.25">
      <c r="A621" s="95" t="s">
        <v>765</v>
      </c>
      <c r="B621" s="8" t="s">
        <v>766</v>
      </c>
      <c r="C621" s="372">
        <v>5.26</v>
      </c>
      <c r="D621" s="372">
        <v>5.0199999999999996</v>
      </c>
      <c r="E621" s="372">
        <v>4.6900000000000004</v>
      </c>
      <c r="F621" s="372">
        <v>4.21</v>
      </c>
      <c r="G621" s="372">
        <v>3.72</v>
      </c>
      <c r="H621" s="372">
        <v>3.21</v>
      </c>
      <c r="I621" s="420">
        <v>2.63</v>
      </c>
      <c r="J621" s="420">
        <v>2.12</v>
      </c>
      <c r="K621" s="372">
        <v>1.64</v>
      </c>
      <c r="L621" s="372">
        <v>1.4</v>
      </c>
      <c r="M621" s="372">
        <v>1.24</v>
      </c>
      <c r="N621" s="372">
        <v>1.07</v>
      </c>
      <c r="O621" s="649"/>
      <c r="P621" s="372">
        <v>0.71</v>
      </c>
      <c r="Q621" s="372">
        <v>0.56000000000000005</v>
      </c>
      <c r="R621" s="649"/>
      <c r="S621" s="420">
        <v>0.49</v>
      </c>
      <c r="T621" s="420">
        <v>0.45</v>
      </c>
      <c r="U621" s="420">
        <v>0.41</v>
      </c>
      <c r="V621" s="420">
        <v>0.3</v>
      </c>
      <c r="W621" s="420">
        <v>0.13</v>
      </c>
      <c r="X621" s="420">
        <v>0.105</v>
      </c>
      <c r="Y621" s="420">
        <v>8.8999999999999996E-2</v>
      </c>
      <c r="Z621" s="416">
        <v>8.5000000000000006E-2</v>
      </c>
      <c r="AA621" s="416">
        <v>8.5000000000000006E-2</v>
      </c>
      <c r="AB621" s="416">
        <v>8.5000000000000006E-2</v>
      </c>
      <c r="AC621" s="416">
        <v>8.5000000000000006E-2</v>
      </c>
      <c r="AD621" s="416">
        <v>8.5000000000000006E-2</v>
      </c>
      <c r="AE621" s="417">
        <f t="shared" si="332"/>
        <v>39.879000000000005</v>
      </c>
      <c r="AF621" s="710">
        <f t="shared" si="319"/>
        <v>4.7808764940239001</v>
      </c>
      <c r="AG621" s="710">
        <f t="shared" si="320"/>
        <v>7.036247334754786</v>
      </c>
      <c r="AH621" s="710">
        <f t="shared" si="321"/>
        <v>11.401425178147285</v>
      </c>
      <c r="AI621" s="710">
        <f t="shared" si="322"/>
        <v>13.172043010752677</v>
      </c>
      <c r="AJ621" s="710">
        <f t="shared" si="323"/>
        <v>15.887850467289732</v>
      </c>
      <c r="AK621" s="710">
        <f t="shared" si="324"/>
        <v>22.05323193916351</v>
      </c>
      <c r="AL621" s="710">
        <f t="shared" si="325"/>
        <v>24.056603773584897</v>
      </c>
      <c r="AM621" s="710">
        <f t="shared" si="326"/>
        <v>29.268292682926834</v>
      </c>
      <c r="AN621" s="710">
        <f t="shared" si="327"/>
        <v>17.142857142857149</v>
      </c>
      <c r="AO621" s="710">
        <f t="shared" si="329"/>
        <v>12.903225806451601</v>
      </c>
      <c r="AP621" s="710">
        <f t="shared" si="328"/>
        <v>15.887850467289709</v>
      </c>
      <c r="AQ621" s="710">
        <f t="shared" si="333"/>
        <v>50.704225352112701</v>
      </c>
      <c r="AR621" s="710">
        <f t="shared" si="334"/>
        <v>26.785714285714256</v>
      </c>
      <c r="AS621" s="710">
        <f t="shared" si="335"/>
        <v>14.285714285714302</v>
      </c>
      <c r="AT621" s="710">
        <f t="shared" si="337"/>
        <v>8.8888888888888786</v>
      </c>
      <c r="AU621" s="710">
        <f t="shared" si="338"/>
        <v>9.7560975609756184</v>
      </c>
      <c r="AV621" s="710">
        <f t="shared" si="339"/>
        <v>36.666666666666671</v>
      </c>
      <c r="AW621" s="710">
        <f t="shared" si="340"/>
        <v>130.76923076923075</v>
      </c>
      <c r="AX621" s="710">
        <f t="shared" si="341"/>
        <v>23.809523809523814</v>
      </c>
      <c r="AY621" s="710">
        <f t="shared" si="342"/>
        <v>17.977528089887642</v>
      </c>
      <c r="AZ621" s="710">
        <f t="shared" si="343"/>
        <v>4.7058823529411598</v>
      </c>
      <c r="BA621" s="710">
        <f t="shared" si="344"/>
        <v>0</v>
      </c>
      <c r="BB621" s="710">
        <f t="shared" si="345"/>
        <v>0</v>
      </c>
      <c r="BC621" s="710">
        <f t="shared" si="346"/>
        <v>0</v>
      </c>
      <c r="BD621" s="710">
        <f t="shared" si="330"/>
        <v>0</v>
      </c>
      <c r="BE621" s="710">
        <f t="shared" si="336"/>
        <v>19.917599054355911</v>
      </c>
      <c r="BF621" s="175">
        <f t="shared" si="331"/>
        <v>26.115882241511116</v>
      </c>
    </row>
    <row r="622" spans="1:58" x14ac:dyDescent="0.25">
      <c r="A622" s="8" t="s">
        <v>4928</v>
      </c>
      <c r="B622" s="8" t="s">
        <v>4927</v>
      </c>
      <c r="C622" s="372">
        <v>1.55</v>
      </c>
      <c r="D622" s="372">
        <v>1.47</v>
      </c>
      <c r="E622" s="372">
        <v>1.39</v>
      </c>
      <c r="F622" s="372">
        <v>1.31</v>
      </c>
      <c r="G622" s="372">
        <v>1.23</v>
      </c>
      <c r="H622" s="372">
        <v>1.1599999999999999</v>
      </c>
      <c r="I622" s="420">
        <v>1.06</v>
      </c>
      <c r="J622" s="420">
        <v>0.97000000000000008</v>
      </c>
      <c r="K622" s="372">
        <v>0.88</v>
      </c>
      <c r="L622" s="372">
        <v>0.8</v>
      </c>
      <c r="M622" s="372">
        <v>0.74</v>
      </c>
      <c r="N622" s="372">
        <v>0.64</v>
      </c>
      <c r="O622" s="649"/>
      <c r="P622" s="372">
        <v>0.56000000000000005</v>
      </c>
      <c r="Q622" s="374">
        <v>0.5</v>
      </c>
      <c r="R622" s="649"/>
      <c r="S622" s="416">
        <v>0.5</v>
      </c>
      <c r="T622" s="416">
        <v>0.5</v>
      </c>
      <c r="U622" s="416">
        <v>0.71</v>
      </c>
      <c r="V622" s="420">
        <v>0.91</v>
      </c>
      <c r="W622" s="420">
        <v>0.86</v>
      </c>
      <c r="X622" s="420">
        <v>0.77</v>
      </c>
      <c r="Y622" s="420">
        <v>0.63332999999999995</v>
      </c>
      <c r="Z622" s="420">
        <v>0.60665999999999998</v>
      </c>
      <c r="AA622" s="420">
        <v>0.57333999999999996</v>
      </c>
      <c r="AB622" s="416">
        <v>0.53332000000000002</v>
      </c>
      <c r="AC622" s="420">
        <v>0.53332000000000002</v>
      </c>
      <c r="AD622" s="416">
        <v>0.51332</v>
      </c>
      <c r="AE622" s="417">
        <f t="shared" si="332"/>
        <v>21.903290000000005</v>
      </c>
      <c r="AF622" s="710">
        <f t="shared" si="319"/>
        <v>5.4421768707483054</v>
      </c>
      <c r="AG622" s="710">
        <f t="shared" si="320"/>
        <v>5.755395683453246</v>
      </c>
      <c r="AH622" s="710">
        <f t="shared" si="321"/>
        <v>6.1068702290076216</v>
      </c>
      <c r="AI622" s="710">
        <f t="shared" si="322"/>
        <v>6.5040650406504197</v>
      </c>
      <c r="AJ622" s="710">
        <f t="shared" si="323"/>
        <v>6.0344827586206851</v>
      </c>
      <c r="AK622" s="710">
        <f t="shared" si="324"/>
        <v>9.4339622641509422</v>
      </c>
      <c r="AL622" s="710">
        <f t="shared" si="325"/>
        <v>9.2783505154639059</v>
      </c>
      <c r="AM622" s="710">
        <f t="shared" si="326"/>
        <v>10.22727272727273</v>
      </c>
      <c r="AN622" s="710">
        <f t="shared" si="327"/>
        <v>9.9999999999999858</v>
      </c>
      <c r="AO622" s="710">
        <f t="shared" si="329"/>
        <v>8.1081081081081141</v>
      </c>
      <c r="AP622" s="710">
        <f t="shared" si="328"/>
        <v>15.625</v>
      </c>
      <c r="AQ622" s="710">
        <f t="shared" si="333"/>
        <v>14.285714285714279</v>
      </c>
      <c r="AR622" s="710">
        <f t="shared" si="334"/>
        <v>12.000000000000011</v>
      </c>
      <c r="AS622" s="710">
        <f t="shared" si="335"/>
        <v>0</v>
      </c>
      <c r="AT622" s="710">
        <f t="shared" si="337"/>
        <v>0</v>
      </c>
      <c r="AU622" s="710">
        <f t="shared" si="338"/>
        <v>-29.577464788732389</v>
      </c>
      <c r="AV622" s="710">
        <f t="shared" si="339"/>
        <v>-21.978021978021989</v>
      </c>
      <c r="AW622" s="710">
        <f t="shared" si="340"/>
        <v>5.8139534883721034</v>
      </c>
      <c r="AX622" s="710">
        <f t="shared" si="341"/>
        <v>11.688311688311682</v>
      </c>
      <c r="AY622" s="710">
        <f t="shared" si="342"/>
        <v>21.579587260985591</v>
      </c>
      <c r="AZ622" s="710">
        <f t="shared" si="343"/>
        <v>4.3962021560676412</v>
      </c>
      <c r="BA622" s="710">
        <f t="shared" si="344"/>
        <v>5.8115603306938324</v>
      </c>
      <c r="BB622" s="710">
        <f t="shared" si="345"/>
        <v>7.503937598439947</v>
      </c>
      <c r="BC622" s="710">
        <f t="shared" si="346"/>
        <v>0</v>
      </c>
      <c r="BD622" s="710">
        <f t="shared" si="330"/>
        <v>3.8962050962362715</v>
      </c>
      <c r="BE622" s="710">
        <f t="shared" si="336"/>
        <v>5.1174267734217178</v>
      </c>
      <c r="BF622" s="175">
        <f t="shared" si="331"/>
        <v>10.567733589527807</v>
      </c>
    </row>
    <row r="623" spans="1:58" x14ac:dyDescent="0.25">
      <c r="A623" s="95" t="s">
        <v>1614</v>
      </c>
      <c r="B623" s="8" t="s">
        <v>1615</v>
      </c>
      <c r="C623" s="372">
        <v>1.81</v>
      </c>
      <c r="D623" s="372">
        <v>1.66</v>
      </c>
      <c r="E623" s="372">
        <v>1.53</v>
      </c>
      <c r="F623" s="372">
        <v>1.42</v>
      </c>
      <c r="G623" s="372">
        <v>1.31</v>
      </c>
      <c r="H623" s="372">
        <v>1.22</v>
      </c>
      <c r="I623" s="420">
        <v>1.1100000000000001</v>
      </c>
      <c r="J623" s="420">
        <v>1</v>
      </c>
      <c r="K623" s="372">
        <v>0.9</v>
      </c>
      <c r="L623" s="372">
        <v>0.8</v>
      </c>
      <c r="M623" s="372">
        <v>0.65</v>
      </c>
      <c r="N623" s="372">
        <v>0.53</v>
      </c>
      <c r="O623" s="649"/>
      <c r="P623" s="372">
        <v>0.4</v>
      </c>
      <c r="Q623" s="374">
        <v>0</v>
      </c>
      <c r="R623" s="649"/>
      <c r="S623" s="416">
        <v>0</v>
      </c>
      <c r="T623" s="416">
        <v>0</v>
      </c>
      <c r="U623" s="416">
        <v>0</v>
      </c>
      <c r="V623" s="416">
        <v>0</v>
      </c>
      <c r="W623" s="416">
        <v>0</v>
      </c>
      <c r="X623" s="416">
        <v>0</v>
      </c>
      <c r="Y623" s="416">
        <v>0</v>
      </c>
      <c r="Z623" s="416">
        <v>0</v>
      </c>
      <c r="AA623" s="416">
        <v>0</v>
      </c>
      <c r="AB623" s="416">
        <v>0</v>
      </c>
      <c r="AC623" s="416">
        <v>0</v>
      </c>
      <c r="AD623" s="416">
        <v>0</v>
      </c>
      <c r="AE623" s="417">
        <f t="shared" si="332"/>
        <v>14.340000000000002</v>
      </c>
      <c r="AF623" s="710">
        <f t="shared" ref="AF623:AF690" si="347">IF(ISERROR((C623/D623-1)*100),"n/a",(C623/D623-1)*100)</f>
        <v>9.0361445783132552</v>
      </c>
      <c r="AG623" s="710">
        <f t="shared" ref="AG623:AG690" si="348">IF(ISERROR((D623/E623-1)*100),"n/a",(D623/E623-1)*100)</f>
        <v>8.496732026143782</v>
      </c>
      <c r="AH623" s="710">
        <f t="shared" ref="AH623:AH690" si="349">IF(ISERROR((E623/F623-1)*100),"n/a",(E623/F623-1)*100)</f>
        <v>7.7464788732394485</v>
      </c>
      <c r="AI623" s="710">
        <f t="shared" ref="AI623:AI690" si="350">IF(ISERROR((F623/G623-1)*100),"n/a",(F623/G623-1)*100)</f>
        <v>8.3969465648854769</v>
      </c>
      <c r="AJ623" s="710">
        <f t="shared" ref="AJ623:AJ690" si="351">IF(ISERROR((G623/H623-1)*100),"n/a",(G623/H623-1)*100)</f>
        <v>7.3770491803278659</v>
      </c>
      <c r="AK623" s="710">
        <f t="shared" ref="AK623:AK690" si="352">IF(ISERROR((H623/I623-1)*100),"n/a",(H623/I623-1)*100)</f>
        <v>9.9099099099098975</v>
      </c>
      <c r="AL623" s="710">
        <f t="shared" ref="AL623:AL690" si="353">IF(ISERROR((I623/J623-1)*100),"n/a",(I623/J623-1)*100)</f>
        <v>11.000000000000011</v>
      </c>
      <c r="AM623" s="710">
        <f t="shared" ref="AM623:AM690" si="354">IF(ISERROR((J623/K623-1)*100),"n/a",(J623/K623-1)*100)</f>
        <v>11.111111111111116</v>
      </c>
      <c r="AN623" s="710">
        <f t="shared" ref="AN623:AN690" si="355">IF(ISERROR((K623/L623-1)*100),"n/a",(K623/L623-1)*100)</f>
        <v>12.5</v>
      </c>
      <c r="AO623" s="710">
        <f t="shared" si="329"/>
        <v>23.076923076923084</v>
      </c>
      <c r="AP623" s="710">
        <f t="shared" ref="AP623:AP690" si="356">IF(ISERROR((M623/N623-1)*100),"n/a",(M623/N623-1)*100)</f>
        <v>22.641509433962259</v>
      </c>
      <c r="AQ623" s="710">
        <f t="shared" si="333"/>
        <v>32.499999999999993</v>
      </c>
      <c r="AR623" s="710" t="str">
        <f t="shared" si="334"/>
        <v>n/a</v>
      </c>
      <c r="AS623" s="710" t="str">
        <f t="shared" si="335"/>
        <v>n/a</v>
      </c>
      <c r="AT623" s="710" t="str">
        <f t="shared" si="337"/>
        <v>n/a</v>
      </c>
      <c r="AU623" s="710" t="str">
        <f t="shared" si="338"/>
        <v>n/a</v>
      </c>
      <c r="AV623" s="710" t="str">
        <f t="shared" si="339"/>
        <v>n/a</v>
      </c>
      <c r="AW623" s="710" t="str">
        <f t="shared" si="340"/>
        <v>n/a</v>
      </c>
      <c r="AX623" s="710" t="str">
        <f t="shared" si="341"/>
        <v>n/a</v>
      </c>
      <c r="AY623" s="710" t="str">
        <f t="shared" si="342"/>
        <v>n/a</v>
      </c>
      <c r="AZ623" s="710" t="str">
        <f t="shared" si="343"/>
        <v>n/a</v>
      </c>
      <c r="BA623" s="710" t="str">
        <f t="shared" si="344"/>
        <v>n/a</v>
      </c>
      <c r="BB623" s="710" t="str">
        <f t="shared" si="345"/>
        <v>n/a</v>
      </c>
      <c r="BC623" s="710" t="str">
        <f t="shared" si="346"/>
        <v>n/a</v>
      </c>
      <c r="BD623" s="710" t="str">
        <f t="shared" si="330"/>
        <v>n/a</v>
      </c>
      <c r="BE623" s="710">
        <f t="shared" si="336"/>
        <v>13.649400396234682</v>
      </c>
      <c r="BF623" s="175">
        <f t="shared" si="331"/>
        <v>7.9969069230318199</v>
      </c>
    </row>
    <row r="624" spans="1:58" x14ac:dyDescent="0.25">
      <c r="A624" s="95" t="s">
        <v>168</v>
      </c>
      <c r="B624" s="8" t="s">
        <v>169</v>
      </c>
      <c r="C624" s="372">
        <v>1.4</v>
      </c>
      <c r="D624" s="372">
        <v>1.34</v>
      </c>
      <c r="E624" s="372">
        <v>1.22</v>
      </c>
      <c r="F624" s="372">
        <v>1.1599999999999999</v>
      </c>
      <c r="G624" s="372">
        <v>1.1200000000000001</v>
      </c>
      <c r="H624" s="372">
        <v>1</v>
      </c>
      <c r="I624" s="420">
        <v>0.99</v>
      </c>
      <c r="J624" s="420">
        <v>0.98</v>
      </c>
      <c r="K624" s="372">
        <v>0.97</v>
      </c>
      <c r="L624" s="372">
        <v>0.96</v>
      </c>
      <c r="M624" s="372">
        <v>0.95</v>
      </c>
      <c r="N624" s="372">
        <v>0.94</v>
      </c>
      <c r="O624" s="649"/>
      <c r="P624" s="372">
        <v>0.93</v>
      </c>
      <c r="Q624" s="374">
        <v>0.92</v>
      </c>
      <c r="R624" s="649"/>
      <c r="S624" s="416">
        <v>0.91</v>
      </c>
      <c r="T624" s="416">
        <v>0.9</v>
      </c>
      <c r="U624" s="416">
        <v>0.85</v>
      </c>
      <c r="V624" s="416">
        <v>0.8</v>
      </c>
      <c r="W624" s="416">
        <v>0.75</v>
      </c>
      <c r="X624" s="416">
        <v>0.7</v>
      </c>
      <c r="Y624" s="416">
        <v>0.65</v>
      </c>
      <c r="Z624" s="416">
        <v>0.6</v>
      </c>
      <c r="AA624" s="416">
        <v>0.4</v>
      </c>
      <c r="AB624" s="416">
        <v>0.37</v>
      </c>
      <c r="AC624" s="416">
        <v>0.34</v>
      </c>
      <c r="AD624" s="416">
        <v>0.3</v>
      </c>
      <c r="AE624" s="417">
        <f t="shared" si="332"/>
        <v>22.45</v>
      </c>
      <c r="AF624" s="710">
        <f t="shared" si="347"/>
        <v>4.4776119402984982</v>
      </c>
      <c r="AG624" s="710">
        <f t="shared" si="348"/>
        <v>9.8360655737705027</v>
      </c>
      <c r="AH624" s="710">
        <f t="shared" si="349"/>
        <v>5.1724137931034475</v>
      </c>
      <c r="AI624" s="710">
        <f t="shared" si="350"/>
        <v>3.5714285714285587</v>
      </c>
      <c r="AJ624" s="710">
        <f t="shared" si="351"/>
        <v>12.000000000000011</v>
      </c>
      <c r="AK624" s="710">
        <f t="shared" si="352"/>
        <v>1.0101010101010166</v>
      </c>
      <c r="AL624" s="710">
        <f t="shared" si="353"/>
        <v>1.0204081632652962</v>
      </c>
      <c r="AM624" s="710">
        <f t="shared" si="354"/>
        <v>1.0309278350515427</v>
      </c>
      <c r="AN624" s="710">
        <f t="shared" si="355"/>
        <v>1.0416666666666741</v>
      </c>
      <c r="AO624" s="710">
        <f t="shared" ref="AO624:AO690" si="357">IF(ISERROR((L624/M624-1)*100),"n/a",(L624/M624-1)*100)</f>
        <v>1.0526315789473717</v>
      </c>
      <c r="AP624" s="710">
        <f t="shared" si="356"/>
        <v>1.0638297872340496</v>
      </c>
      <c r="AQ624" s="710">
        <f t="shared" si="333"/>
        <v>1.0752688172043001</v>
      </c>
      <c r="AR624" s="710">
        <f t="shared" si="334"/>
        <v>1.0869565217391353</v>
      </c>
      <c r="AS624" s="710">
        <f t="shared" si="335"/>
        <v>1.098901098901095</v>
      </c>
      <c r="AT624" s="710">
        <f t="shared" si="337"/>
        <v>1.1111111111111072</v>
      </c>
      <c r="AU624" s="710">
        <f t="shared" si="338"/>
        <v>5.8823529411764719</v>
      </c>
      <c r="AV624" s="710">
        <f t="shared" si="339"/>
        <v>6.25</v>
      </c>
      <c r="AW624" s="710">
        <f t="shared" si="340"/>
        <v>6.6666666666666652</v>
      </c>
      <c r="AX624" s="710">
        <f t="shared" si="341"/>
        <v>7.1428571428571397</v>
      </c>
      <c r="AY624" s="710">
        <f t="shared" si="342"/>
        <v>7.6923076923076872</v>
      </c>
      <c r="AZ624" s="710">
        <f t="shared" si="343"/>
        <v>8.3333333333333481</v>
      </c>
      <c r="BA624" s="710">
        <f t="shared" si="344"/>
        <v>49.999999999999979</v>
      </c>
      <c r="BB624" s="710">
        <f t="shared" si="345"/>
        <v>8.1081081081081141</v>
      </c>
      <c r="BC624" s="710">
        <f t="shared" si="346"/>
        <v>8.8235294117646959</v>
      </c>
      <c r="BD624" s="710">
        <f t="shared" si="330"/>
        <v>13.333333333333353</v>
      </c>
      <c r="BE624" s="710">
        <f t="shared" si="336"/>
        <v>6.7152724439348015</v>
      </c>
      <c r="BF624" s="175">
        <f t="shared" si="331"/>
        <v>9.7964330515628006</v>
      </c>
    </row>
    <row r="625" spans="1:58" x14ac:dyDescent="0.25">
      <c r="A625" s="95" t="s">
        <v>2792</v>
      </c>
      <c r="B625" s="8" t="s">
        <v>2793</v>
      </c>
      <c r="C625" s="372">
        <v>0.70499999999999996</v>
      </c>
      <c r="D625" s="372">
        <v>0.66500000000000004</v>
      </c>
      <c r="E625" s="372">
        <v>0.625</v>
      </c>
      <c r="F625" s="372">
        <v>0.58499999999999996</v>
      </c>
      <c r="G625" s="372">
        <v>0.56999999999999995</v>
      </c>
      <c r="H625" s="372">
        <v>0.54500000000000004</v>
      </c>
      <c r="I625" s="420">
        <v>0.52</v>
      </c>
      <c r="J625" s="420">
        <v>0.46</v>
      </c>
      <c r="K625" s="372">
        <v>0.42</v>
      </c>
      <c r="L625" s="372">
        <v>0.37</v>
      </c>
      <c r="M625" s="372">
        <v>0.33</v>
      </c>
      <c r="N625" s="393">
        <v>0.28999999999999998</v>
      </c>
      <c r="O625" s="649"/>
      <c r="P625" s="374">
        <v>0.42</v>
      </c>
      <c r="Q625" s="374">
        <v>0.56000000000000005</v>
      </c>
      <c r="R625" s="649"/>
      <c r="S625" s="416">
        <v>0.56000000000000005</v>
      </c>
      <c r="T625" s="420">
        <v>0.56000000000000005</v>
      </c>
      <c r="U625" s="420">
        <v>0.54</v>
      </c>
      <c r="V625" s="381">
        <v>0.52</v>
      </c>
      <c r="W625" s="381">
        <v>0.52</v>
      </c>
      <c r="X625" s="381">
        <v>0.52</v>
      </c>
      <c r="Y625" s="381">
        <v>0.52</v>
      </c>
      <c r="Z625" s="381">
        <v>0.52</v>
      </c>
      <c r="AA625" s="381">
        <v>0.52</v>
      </c>
      <c r="AB625" s="381">
        <v>0.52</v>
      </c>
      <c r="AC625" s="381">
        <v>0.52</v>
      </c>
      <c r="AD625" s="420">
        <v>0.52</v>
      </c>
      <c r="AE625" s="417">
        <f t="shared" si="332"/>
        <v>13.404999999999998</v>
      </c>
      <c r="AF625" s="710">
        <f t="shared" si="347"/>
        <v>6.0150375939849399</v>
      </c>
      <c r="AG625" s="710">
        <f t="shared" si="348"/>
        <v>6.4000000000000057</v>
      </c>
      <c r="AH625" s="710">
        <f t="shared" si="349"/>
        <v>6.8376068376068355</v>
      </c>
      <c r="AI625" s="710">
        <f t="shared" si="350"/>
        <v>2.6315789473684292</v>
      </c>
      <c r="AJ625" s="710">
        <f t="shared" si="351"/>
        <v>4.5871559633027248</v>
      </c>
      <c r="AK625" s="710">
        <f t="shared" si="352"/>
        <v>4.8076923076923128</v>
      </c>
      <c r="AL625" s="710">
        <f t="shared" si="353"/>
        <v>13.043478260869556</v>
      </c>
      <c r="AM625" s="710">
        <f t="shared" si="354"/>
        <v>9.5238095238095344</v>
      </c>
      <c r="AN625" s="710">
        <f t="shared" si="355"/>
        <v>13.513513513513509</v>
      </c>
      <c r="AO625" s="710">
        <f t="shared" si="357"/>
        <v>12.12121212121211</v>
      </c>
      <c r="AP625" s="710">
        <f t="shared" si="356"/>
        <v>13.793103448275868</v>
      </c>
      <c r="AQ625" s="710">
        <f t="shared" si="333"/>
        <v>-30.952380952380953</v>
      </c>
      <c r="AR625" s="710">
        <f t="shared" si="334"/>
        <v>-25.000000000000011</v>
      </c>
      <c r="AS625" s="710">
        <f t="shared" si="335"/>
        <v>0</v>
      </c>
      <c r="AT625" s="710">
        <f t="shared" si="337"/>
        <v>0</v>
      </c>
      <c r="AU625" s="710">
        <f t="shared" si="338"/>
        <v>3.7037037037036979</v>
      </c>
      <c r="AV625" s="710">
        <f t="shared" si="339"/>
        <v>3.8461538461538547</v>
      </c>
      <c r="AW625" s="710">
        <f t="shared" si="340"/>
        <v>0</v>
      </c>
      <c r="AX625" s="710">
        <f t="shared" si="341"/>
        <v>0</v>
      </c>
      <c r="AY625" s="710">
        <f t="shared" si="342"/>
        <v>0</v>
      </c>
      <c r="AZ625" s="710">
        <f t="shared" si="343"/>
        <v>0</v>
      </c>
      <c r="BA625" s="710">
        <f t="shared" si="344"/>
        <v>0</v>
      </c>
      <c r="BB625" s="710">
        <f t="shared" si="345"/>
        <v>0</v>
      </c>
      <c r="BC625" s="710">
        <f t="shared" si="346"/>
        <v>0</v>
      </c>
      <c r="BD625" s="710">
        <f t="shared" si="330"/>
        <v>0</v>
      </c>
      <c r="BE625" s="710">
        <f t="shared" si="336"/>
        <v>1.7948666046044968</v>
      </c>
      <c r="BF625" s="175">
        <f t="shared" si="331"/>
        <v>10.178858846223362</v>
      </c>
    </row>
    <row r="626" spans="1:58" x14ac:dyDescent="0.25">
      <c r="A626" s="577" t="s">
        <v>356</v>
      </c>
      <c r="B626" s="8" t="s">
        <v>357</v>
      </c>
      <c r="C626" s="372">
        <v>1.48</v>
      </c>
      <c r="D626" s="393">
        <v>1.44</v>
      </c>
      <c r="E626" s="372">
        <v>1.44</v>
      </c>
      <c r="F626" s="393">
        <v>1.4</v>
      </c>
      <c r="G626" s="372">
        <v>1.4</v>
      </c>
      <c r="H626" s="393">
        <v>1.36</v>
      </c>
      <c r="I626" s="420">
        <v>1.36</v>
      </c>
      <c r="J626" s="381">
        <v>1.32</v>
      </c>
      <c r="K626" s="372">
        <v>1.32</v>
      </c>
      <c r="L626" s="393">
        <v>1.28</v>
      </c>
      <c r="M626" s="372">
        <v>1.28</v>
      </c>
      <c r="N626" s="372">
        <v>1.25</v>
      </c>
      <c r="O626" s="649"/>
      <c r="P626" s="372">
        <v>1.24</v>
      </c>
      <c r="Q626" s="374">
        <v>1.2</v>
      </c>
      <c r="R626" s="649"/>
      <c r="S626" s="420">
        <v>1.2</v>
      </c>
      <c r="T626" s="416">
        <v>1.1599999999999999</v>
      </c>
      <c r="U626" s="420">
        <v>1.1599999999999999</v>
      </c>
      <c r="V626" s="420">
        <v>1.1200000000000001</v>
      </c>
      <c r="W626" s="420">
        <v>1.08</v>
      </c>
      <c r="X626" s="420">
        <v>1.04</v>
      </c>
      <c r="Y626" s="420">
        <v>1.01</v>
      </c>
      <c r="Z626" s="420">
        <v>1</v>
      </c>
      <c r="AA626" s="420">
        <v>0.93</v>
      </c>
      <c r="AB626" s="420">
        <v>0.89</v>
      </c>
      <c r="AC626" s="420">
        <v>0.84</v>
      </c>
      <c r="AD626" s="420">
        <v>0.81</v>
      </c>
      <c r="AE626" s="417">
        <f t="shared" si="332"/>
        <v>31.009999999999994</v>
      </c>
      <c r="AF626" s="710">
        <f t="shared" si="347"/>
        <v>2.7777777777777901</v>
      </c>
      <c r="AG626" s="710">
        <f t="shared" si="348"/>
        <v>0</v>
      </c>
      <c r="AH626" s="710">
        <f t="shared" si="349"/>
        <v>2.8571428571428692</v>
      </c>
      <c r="AI626" s="710">
        <f t="shared" si="350"/>
        <v>0</v>
      </c>
      <c r="AJ626" s="710">
        <f t="shared" si="351"/>
        <v>2.9411764705882248</v>
      </c>
      <c r="AK626" s="710">
        <f t="shared" si="352"/>
        <v>0</v>
      </c>
      <c r="AL626" s="710">
        <f t="shared" si="353"/>
        <v>3.0303030303030276</v>
      </c>
      <c r="AM626" s="710">
        <f t="shared" si="354"/>
        <v>0</v>
      </c>
      <c r="AN626" s="710">
        <f t="shared" si="355"/>
        <v>3.125</v>
      </c>
      <c r="AO626" s="710">
        <f t="shared" si="357"/>
        <v>0</v>
      </c>
      <c r="AP626" s="710">
        <f t="shared" si="356"/>
        <v>2.4000000000000021</v>
      </c>
      <c r="AQ626" s="710">
        <f t="shared" si="333"/>
        <v>0.80645161290322509</v>
      </c>
      <c r="AR626" s="710">
        <f t="shared" si="334"/>
        <v>3.3333333333333437</v>
      </c>
      <c r="AS626" s="710">
        <f t="shared" si="335"/>
        <v>0</v>
      </c>
      <c r="AT626" s="710">
        <f t="shared" si="337"/>
        <v>3.4482758620689724</v>
      </c>
      <c r="AU626" s="710">
        <f t="shared" si="338"/>
        <v>0</v>
      </c>
      <c r="AV626" s="710">
        <f t="shared" si="339"/>
        <v>3.5714285714285587</v>
      </c>
      <c r="AW626" s="710">
        <f t="shared" si="340"/>
        <v>3.7037037037036979</v>
      </c>
      <c r="AX626" s="710">
        <f t="shared" si="341"/>
        <v>3.8461538461538547</v>
      </c>
      <c r="AY626" s="710">
        <f t="shared" si="342"/>
        <v>2.9702970297029729</v>
      </c>
      <c r="AZ626" s="710">
        <f t="shared" si="343"/>
        <v>1.0000000000000009</v>
      </c>
      <c r="BA626" s="710">
        <f t="shared" si="344"/>
        <v>7.5268817204301008</v>
      </c>
      <c r="BB626" s="710">
        <f t="shared" si="345"/>
        <v>4.4943820224719211</v>
      </c>
      <c r="BC626" s="710">
        <f t="shared" si="346"/>
        <v>5.9523809523809534</v>
      </c>
      <c r="BD626" s="710">
        <f t="shared" si="330"/>
        <v>3.7037037037036979</v>
      </c>
      <c r="BE626" s="710">
        <f t="shared" si="336"/>
        <v>2.4595356997637285</v>
      </c>
      <c r="BF626" s="175">
        <f t="shared" si="331"/>
        <v>2.0284142594861461</v>
      </c>
    </row>
    <row r="627" spans="1:58" x14ac:dyDescent="0.25">
      <c r="A627" s="95" t="s">
        <v>3339</v>
      </c>
      <c r="B627" s="8" t="s">
        <v>4918</v>
      </c>
      <c r="C627" s="372">
        <v>0.93</v>
      </c>
      <c r="D627" s="372">
        <v>0.91</v>
      </c>
      <c r="E627" s="372">
        <v>0.84</v>
      </c>
      <c r="F627" s="372">
        <v>0.76</v>
      </c>
      <c r="G627" s="372">
        <v>0.72</v>
      </c>
      <c r="H627" s="372">
        <v>0.66</v>
      </c>
      <c r="I627" s="420">
        <v>0.52</v>
      </c>
      <c r="J627" s="420">
        <v>0.36</v>
      </c>
      <c r="K627" s="372">
        <v>0.28000000000000003</v>
      </c>
      <c r="L627" s="372">
        <v>0.21</v>
      </c>
      <c r="M627" s="372">
        <v>0.06</v>
      </c>
      <c r="N627" s="393">
        <v>0</v>
      </c>
      <c r="O627" s="649"/>
      <c r="P627" s="374">
        <v>0</v>
      </c>
      <c r="Q627" s="374">
        <v>0</v>
      </c>
      <c r="R627" s="649"/>
      <c r="S627" s="416">
        <v>0</v>
      </c>
      <c r="T627" s="416">
        <v>0</v>
      </c>
      <c r="U627" s="416">
        <v>0.27</v>
      </c>
      <c r="V627" s="420">
        <v>0.35</v>
      </c>
      <c r="W627" s="420">
        <v>0.31</v>
      </c>
      <c r="X627" s="420">
        <v>0.27</v>
      </c>
      <c r="Y627" s="420">
        <v>0.23</v>
      </c>
      <c r="Z627" s="420">
        <v>0.19166666666666665</v>
      </c>
      <c r="AA627" s="420">
        <v>0.16666666666666666</v>
      </c>
      <c r="AB627" s="381">
        <v>0</v>
      </c>
      <c r="AC627" s="381">
        <v>0</v>
      </c>
      <c r="AD627" s="381">
        <v>0</v>
      </c>
      <c r="AE627" s="417">
        <f t="shared" si="332"/>
        <v>8.0383333333333322</v>
      </c>
      <c r="AF627" s="710">
        <f t="shared" si="347"/>
        <v>2.19780219780219</v>
      </c>
      <c r="AG627" s="710">
        <f t="shared" si="348"/>
        <v>8.3333333333333481</v>
      </c>
      <c r="AH627" s="710">
        <f t="shared" si="349"/>
        <v>10.526315789473673</v>
      </c>
      <c r="AI627" s="710">
        <f t="shared" si="350"/>
        <v>5.555555555555558</v>
      </c>
      <c r="AJ627" s="710">
        <f t="shared" si="351"/>
        <v>9.0909090909090828</v>
      </c>
      <c r="AK627" s="710">
        <f t="shared" si="352"/>
        <v>26.923076923076916</v>
      </c>
      <c r="AL627" s="710">
        <f t="shared" si="353"/>
        <v>44.444444444444464</v>
      </c>
      <c r="AM627" s="710">
        <f t="shared" si="354"/>
        <v>28.571428571428559</v>
      </c>
      <c r="AN627" s="710">
        <f t="shared" si="355"/>
        <v>33.33333333333335</v>
      </c>
      <c r="AO627" s="710">
        <f t="shared" si="357"/>
        <v>250</v>
      </c>
      <c r="AP627" s="710" t="str">
        <f t="shared" si="356"/>
        <v>n/a</v>
      </c>
      <c r="AQ627" s="710" t="str">
        <f t="shared" si="333"/>
        <v>n/a</v>
      </c>
      <c r="AR627" s="710" t="str">
        <f t="shared" si="334"/>
        <v>n/a</v>
      </c>
      <c r="AS627" s="710" t="str">
        <f t="shared" si="335"/>
        <v>n/a</v>
      </c>
      <c r="AT627" s="710" t="str">
        <f t="shared" si="337"/>
        <v>n/a</v>
      </c>
      <c r="AU627" s="710">
        <f t="shared" si="338"/>
        <v>-100</v>
      </c>
      <c r="AV627" s="710">
        <f t="shared" si="339"/>
        <v>-22.857142857142843</v>
      </c>
      <c r="AW627" s="710">
        <f t="shared" si="340"/>
        <v>12.903225806451601</v>
      </c>
      <c r="AX627" s="710">
        <f t="shared" si="341"/>
        <v>14.814814814814813</v>
      </c>
      <c r="AY627" s="710">
        <f t="shared" si="342"/>
        <v>17.391304347826097</v>
      </c>
      <c r="AZ627" s="710">
        <f t="shared" si="343"/>
        <v>20.000000000000018</v>
      </c>
      <c r="BA627" s="710">
        <f t="shared" si="344"/>
        <v>14.999999999999991</v>
      </c>
      <c r="BB627" s="710" t="str">
        <f t="shared" si="345"/>
        <v>n/a</v>
      </c>
      <c r="BC627" s="710" t="str">
        <f t="shared" si="346"/>
        <v>n/a</v>
      </c>
      <c r="BD627" s="710" t="str">
        <f t="shared" si="330"/>
        <v>n/a</v>
      </c>
      <c r="BE627" s="710">
        <f t="shared" si="336"/>
        <v>22.131082432429814</v>
      </c>
      <c r="BF627" s="175">
        <f t="shared" si="331"/>
        <v>66.584402237110154</v>
      </c>
    </row>
    <row r="628" spans="1:58" x14ac:dyDescent="0.25">
      <c r="A628" s="8" t="s">
        <v>1628</v>
      </c>
      <c r="B628" s="8" t="s">
        <v>1629</v>
      </c>
      <c r="C628" s="372">
        <v>1.6950000000000001</v>
      </c>
      <c r="D628" s="372">
        <v>1.64</v>
      </c>
      <c r="E628" s="372">
        <v>1.5024999999999999</v>
      </c>
      <c r="F628" s="372">
        <v>1.4475</v>
      </c>
      <c r="G628" s="372">
        <v>1.4225000000000001</v>
      </c>
      <c r="H628" s="372">
        <v>1.35</v>
      </c>
      <c r="I628" s="420">
        <v>1.2775000000000001</v>
      </c>
      <c r="J628" s="420">
        <v>1.2249999999999999</v>
      </c>
      <c r="K628" s="372">
        <v>1.1625000000000001</v>
      </c>
      <c r="L628" s="372">
        <v>1.0925</v>
      </c>
      <c r="M628" s="372">
        <v>1.0149999999999999</v>
      </c>
      <c r="N628" s="372">
        <v>0.92500000000000004</v>
      </c>
      <c r="O628" s="649"/>
      <c r="P628" s="372">
        <v>0.875</v>
      </c>
      <c r="Q628" s="372">
        <v>0.77</v>
      </c>
      <c r="R628" s="649"/>
      <c r="S628" s="416">
        <v>0.72499999999999998</v>
      </c>
      <c r="T628" s="416">
        <v>0.96499999999999997</v>
      </c>
      <c r="U628" s="420">
        <v>1.32</v>
      </c>
      <c r="V628" s="420">
        <v>1.3025</v>
      </c>
      <c r="W628" s="420">
        <v>1.2375</v>
      </c>
      <c r="X628" s="420">
        <v>1.1924999999999999</v>
      </c>
      <c r="Y628" s="420">
        <v>1.1625000000000001</v>
      </c>
      <c r="Z628" s="420">
        <v>1.1325000000000001</v>
      </c>
      <c r="AA628" s="420">
        <v>1.1025</v>
      </c>
      <c r="AB628" s="420">
        <v>1.0774999999999999</v>
      </c>
      <c r="AC628" s="420">
        <v>1.0674999999999999</v>
      </c>
      <c r="AD628" s="420">
        <v>1.0565</v>
      </c>
      <c r="AE628" s="417">
        <f t="shared" si="332"/>
        <v>30.741500000000002</v>
      </c>
      <c r="AF628" s="710">
        <f t="shared" si="347"/>
        <v>3.3536585365853799</v>
      </c>
      <c r="AG628" s="710">
        <f t="shared" si="348"/>
        <v>9.1514143094841849</v>
      </c>
      <c r="AH628" s="710">
        <f t="shared" si="349"/>
        <v>3.7996545768566481</v>
      </c>
      <c r="AI628" s="710">
        <f t="shared" si="350"/>
        <v>1.7574692442882123</v>
      </c>
      <c r="AJ628" s="710">
        <f t="shared" si="351"/>
        <v>5.3703703703703809</v>
      </c>
      <c r="AK628" s="710">
        <f t="shared" si="352"/>
        <v>5.6751467710371761</v>
      </c>
      <c r="AL628" s="710">
        <f t="shared" si="353"/>
        <v>4.2857142857142927</v>
      </c>
      <c r="AM628" s="710">
        <f t="shared" si="354"/>
        <v>5.3763440860214784</v>
      </c>
      <c r="AN628" s="710">
        <f t="shared" si="355"/>
        <v>6.4073226544622441</v>
      </c>
      <c r="AO628" s="710">
        <f t="shared" si="357"/>
        <v>7.6354679802955738</v>
      </c>
      <c r="AP628" s="710">
        <f t="shared" si="356"/>
        <v>9.7297297297297192</v>
      </c>
      <c r="AQ628" s="710">
        <f t="shared" si="333"/>
        <v>5.7142857142857162</v>
      </c>
      <c r="AR628" s="710">
        <f t="shared" si="334"/>
        <v>13.636363636363624</v>
      </c>
      <c r="AS628" s="710">
        <f t="shared" si="335"/>
        <v>6.2068965517241503</v>
      </c>
      <c r="AT628" s="710">
        <f t="shared" si="337"/>
        <v>-24.870466321243523</v>
      </c>
      <c r="AU628" s="710">
        <f t="shared" si="338"/>
        <v>-26.893939393939405</v>
      </c>
      <c r="AV628" s="710">
        <f t="shared" si="339"/>
        <v>1.343570057581589</v>
      </c>
      <c r="AW628" s="710">
        <f t="shared" si="340"/>
        <v>5.2525252525252419</v>
      </c>
      <c r="AX628" s="710">
        <f t="shared" si="341"/>
        <v>3.7735849056603987</v>
      </c>
      <c r="AY628" s="710">
        <f t="shared" si="342"/>
        <v>2.580645161290307</v>
      </c>
      <c r="AZ628" s="710">
        <f t="shared" si="343"/>
        <v>2.6490066225165476</v>
      </c>
      <c r="BA628" s="710">
        <f t="shared" si="344"/>
        <v>2.7210884353741527</v>
      </c>
      <c r="BB628" s="710">
        <f t="shared" si="345"/>
        <v>2.3201856148491906</v>
      </c>
      <c r="BC628" s="710">
        <f t="shared" si="346"/>
        <v>0.93676814988290502</v>
      </c>
      <c r="BD628" s="710">
        <f t="shared" ref="BD628:BD690" si="358">IF(ISERROR((AC628/AD628-1)*100),"n/a",(AC628/AD628-1)*100)</f>
        <v>1.0411736867013577</v>
      </c>
      <c r="BE628" s="710">
        <f t="shared" si="336"/>
        <v>2.3581592247367018</v>
      </c>
      <c r="BF628" s="175">
        <f t="shared" si="331"/>
        <v>9.0066049328577815</v>
      </c>
    </row>
    <row r="629" spans="1:58" x14ac:dyDescent="0.25">
      <c r="A629" s="8" t="s">
        <v>1641</v>
      </c>
      <c r="B629" s="8" t="s">
        <v>1642</v>
      </c>
      <c r="C629" s="372">
        <v>1.32</v>
      </c>
      <c r="D629" s="372">
        <v>1.1000000000000001</v>
      </c>
      <c r="E629" s="372">
        <v>0.95</v>
      </c>
      <c r="F629" s="372">
        <v>0.65</v>
      </c>
      <c r="G629" s="372">
        <v>0.5</v>
      </c>
      <c r="H629" s="372">
        <v>0.4</v>
      </c>
      <c r="I629" s="420">
        <v>0.36</v>
      </c>
      <c r="J629" s="420">
        <v>0.32</v>
      </c>
      <c r="K629" s="372">
        <v>0.28999999999999998</v>
      </c>
      <c r="L629" s="372">
        <v>0.27333333333333332</v>
      </c>
      <c r="M629" s="372">
        <v>0.20333333333333334</v>
      </c>
      <c r="N629" s="372">
        <v>0.13666666666666666</v>
      </c>
      <c r="O629" s="649"/>
      <c r="P629" s="374">
        <v>0.13333333333333333</v>
      </c>
      <c r="Q629" s="374">
        <v>0.13333333333333333</v>
      </c>
      <c r="R629" s="649"/>
      <c r="S629" s="420">
        <v>0.13333333333333333</v>
      </c>
      <c r="T629" s="420">
        <v>8.666666666666667E-2</v>
      </c>
      <c r="U629" s="420">
        <v>0.04</v>
      </c>
      <c r="V629" s="420">
        <v>3.8333333333333337E-2</v>
      </c>
      <c r="W629" s="420">
        <v>3.6666666666666667E-2</v>
      </c>
      <c r="X629" s="420">
        <v>3.5000000000000003E-2</v>
      </c>
      <c r="Y629" s="420">
        <v>3.3333333333333333E-2</v>
      </c>
      <c r="Z629" s="420">
        <v>3.1666666666666669E-2</v>
      </c>
      <c r="AA629" s="420">
        <v>0.03</v>
      </c>
      <c r="AB629" s="420">
        <v>2.8333333333333335E-2</v>
      </c>
      <c r="AC629" s="420">
        <v>2.6666666666666668E-2</v>
      </c>
      <c r="AD629" s="420">
        <v>1.2666666666666666E-2</v>
      </c>
      <c r="AE629" s="417">
        <f t="shared" si="332"/>
        <v>7.3026666666666697</v>
      </c>
      <c r="AF629" s="710">
        <f t="shared" si="347"/>
        <v>19.999999999999996</v>
      </c>
      <c r="AG629" s="710">
        <f t="shared" si="348"/>
        <v>15.789473684210531</v>
      </c>
      <c r="AH629" s="710">
        <f t="shared" si="349"/>
        <v>46.153846153846146</v>
      </c>
      <c r="AI629" s="710">
        <f t="shared" si="350"/>
        <v>30.000000000000004</v>
      </c>
      <c r="AJ629" s="710">
        <f t="shared" si="351"/>
        <v>25</v>
      </c>
      <c r="AK629" s="710">
        <f t="shared" si="352"/>
        <v>11.111111111111116</v>
      </c>
      <c r="AL629" s="710">
        <f t="shared" si="353"/>
        <v>12.5</v>
      </c>
      <c r="AM629" s="710">
        <f t="shared" si="354"/>
        <v>10.344827586206918</v>
      </c>
      <c r="AN629" s="710">
        <f t="shared" si="355"/>
        <v>6.0975609756097615</v>
      </c>
      <c r="AO629" s="710">
        <f t="shared" si="357"/>
        <v>34.426229508196712</v>
      </c>
      <c r="AP629" s="710">
        <f t="shared" si="356"/>
        <v>48.780487804878071</v>
      </c>
      <c r="AQ629" s="710">
        <f t="shared" si="333"/>
        <v>2.4999999999999911</v>
      </c>
      <c r="AR629" s="710">
        <f t="shared" si="334"/>
        <v>0</v>
      </c>
      <c r="AS629" s="710">
        <f t="shared" si="335"/>
        <v>0</v>
      </c>
      <c r="AT629" s="710">
        <f t="shared" si="337"/>
        <v>53.846153846153832</v>
      </c>
      <c r="AU629" s="710">
        <f t="shared" si="338"/>
        <v>116.66666666666666</v>
      </c>
      <c r="AV629" s="710">
        <f t="shared" si="339"/>
        <v>4.3478260869565188</v>
      </c>
      <c r="AW629" s="710">
        <f t="shared" si="340"/>
        <v>4.5454545454545636</v>
      </c>
      <c r="AX629" s="710">
        <f t="shared" si="341"/>
        <v>4.761904761904745</v>
      </c>
      <c r="AY629" s="710">
        <f t="shared" si="342"/>
        <v>5.0000000000000044</v>
      </c>
      <c r="AZ629" s="710">
        <f t="shared" si="343"/>
        <v>5.2631578947368363</v>
      </c>
      <c r="BA629" s="710">
        <f t="shared" si="344"/>
        <v>5.555555555555558</v>
      </c>
      <c r="BB629" s="710">
        <f t="shared" si="345"/>
        <v>5.8823529411764497</v>
      </c>
      <c r="BC629" s="710">
        <f t="shared" si="346"/>
        <v>6.25</v>
      </c>
      <c r="BD629" s="710">
        <f t="shared" si="358"/>
        <v>110.52631578947371</v>
      </c>
      <c r="BE629" s="710">
        <f t="shared" si="336"/>
        <v>23.413956996485521</v>
      </c>
      <c r="BF629" s="175">
        <f t="shared" si="331"/>
        <v>31.318298812395398</v>
      </c>
    </row>
    <row r="630" spans="1:58" x14ac:dyDescent="0.25">
      <c r="A630" s="95" t="s">
        <v>352</v>
      </c>
      <c r="B630" s="8" t="s">
        <v>353</v>
      </c>
      <c r="C630" s="372">
        <v>1.5</v>
      </c>
      <c r="D630" s="372">
        <v>1.47</v>
      </c>
      <c r="E630" s="372">
        <v>1.41</v>
      </c>
      <c r="F630" s="372">
        <v>1.35</v>
      </c>
      <c r="G630" s="372">
        <v>1.31</v>
      </c>
      <c r="H630" s="372">
        <v>1.145</v>
      </c>
      <c r="I630" s="420">
        <v>1.02</v>
      </c>
      <c r="J630" s="420">
        <v>0.97499999999999998</v>
      </c>
      <c r="K630" s="372">
        <v>0.93</v>
      </c>
      <c r="L630" s="372">
        <v>0.88833333333333342</v>
      </c>
      <c r="M630" s="372">
        <v>0.80666666666666664</v>
      </c>
      <c r="N630" s="372">
        <v>0.73666666666666669</v>
      </c>
      <c r="O630" s="649"/>
      <c r="P630" s="372">
        <v>0.70666666666666667</v>
      </c>
      <c r="Q630" s="372">
        <v>0.68</v>
      </c>
      <c r="R630" s="649"/>
      <c r="S630" s="420">
        <v>0.6</v>
      </c>
      <c r="T630" s="420">
        <v>0.52333333333333332</v>
      </c>
      <c r="U630" s="420">
        <v>0.5033333333333333</v>
      </c>
      <c r="V630" s="420">
        <v>0.48166666666666669</v>
      </c>
      <c r="W630" s="420">
        <v>0.46</v>
      </c>
      <c r="X630" s="420">
        <v>0.43333333333333335</v>
      </c>
      <c r="Y630" s="420">
        <v>0.39833333333333337</v>
      </c>
      <c r="Z630" s="420">
        <v>0.37666666666666665</v>
      </c>
      <c r="AA630" s="420">
        <v>0.36110666666666669</v>
      </c>
      <c r="AB630" s="420">
        <v>0.35</v>
      </c>
      <c r="AC630" s="420">
        <v>0.33889333333333332</v>
      </c>
      <c r="AD630" s="420">
        <v>0.32667333333333332</v>
      </c>
      <c r="AE630" s="417">
        <f t="shared" si="332"/>
        <v>20.081673333333335</v>
      </c>
      <c r="AF630" s="710">
        <f t="shared" si="347"/>
        <v>2.0408163265306145</v>
      </c>
      <c r="AG630" s="710">
        <f t="shared" si="348"/>
        <v>4.2553191489361764</v>
      </c>
      <c r="AH630" s="710">
        <f t="shared" si="349"/>
        <v>4.4444444444444287</v>
      </c>
      <c r="AI630" s="710">
        <f t="shared" si="350"/>
        <v>3.0534351145038219</v>
      </c>
      <c r="AJ630" s="710">
        <f t="shared" si="351"/>
        <v>14.410480349344979</v>
      </c>
      <c r="AK630" s="710">
        <f t="shared" si="352"/>
        <v>12.254901960784315</v>
      </c>
      <c r="AL630" s="710">
        <f t="shared" si="353"/>
        <v>4.6153846153846212</v>
      </c>
      <c r="AM630" s="710">
        <f t="shared" si="354"/>
        <v>4.8387096774193505</v>
      </c>
      <c r="AN630" s="710">
        <f t="shared" si="355"/>
        <v>4.6904315196998114</v>
      </c>
      <c r="AO630" s="710">
        <f t="shared" si="357"/>
        <v>10.123966942148765</v>
      </c>
      <c r="AP630" s="710">
        <f t="shared" si="356"/>
        <v>9.5022624434389016</v>
      </c>
      <c r="AQ630" s="710">
        <f t="shared" si="333"/>
        <v>4.2452830188679291</v>
      </c>
      <c r="AR630" s="710">
        <f t="shared" si="334"/>
        <v>3.9215686274509665</v>
      </c>
      <c r="AS630" s="710">
        <f t="shared" si="335"/>
        <v>13.333333333333353</v>
      </c>
      <c r="AT630" s="710">
        <f t="shared" si="337"/>
        <v>14.649681528662416</v>
      </c>
      <c r="AU630" s="710">
        <f t="shared" si="338"/>
        <v>3.9735099337748325</v>
      </c>
      <c r="AV630" s="710">
        <f t="shared" si="339"/>
        <v>4.4982698961937517</v>
      </c>
      <c r="AW630" s="710">
        <f t="shared" si="340"/>
        <v>4.7101449275362306</v>
      </c>
      <c r="AX630" s="710">
        <f t="shared" si="341"/>
        <v>6.1538461538461542</v>
      </c>
      <c r="AY630" s="710">
        <f t="shared" si="342"/>
        <v>8.786610878661083</v>
      </c>
      <c r="AZ630" s="710">
        <f t="shared" si="343"/>
        <v>5.752212389380551</v>
      </c>
      <c r="BA630" s="710">
        <f t="shared" si="344"/>
        <v>4.3089761104752045</v>
      </c>
      <c r="BB630" s="710">
        <f t="shared" si="345"/>
        <v>3.1733333333333391</v>
      </c>
      <c r="BC630" s="710">
        <f t="shared" si="346"/>
        <v>3.2773340677499263</v>
      </c>
      <c r="BD630" s="710">
        <f t="shared" si="358"/>
        <v>3.7407399848982781</v>
      </c>
      <c r="BE630" s="710">
        <f t="shared" si="336"/>
        <v>6.3501998690719939</v>
      </c>
      <c r="BF630" s="175">
        <f t="shared" si="331"/>
        <v>3.7975046179904579</v>
      </c>
    </row>
    <row r="631" spans="1:58" x14ac:dyDescent="0.25">
      <c r="A631" s="95" t="s">
        <v>361</v>
      </c>
      <c r="B631" s="8" t="s">
        <v>362</v>
      </c>
      <c r="C631" s="372">
        <v>2.92</v>
      </c>
      <c r="D631" s="372">
        <v>2.88</v>
      </c>
      <c r="E631" s="372">
        <v>2.84</v>
      </c>
      <c r="F631" s="372">
        <v>2.8</v>
      </c>
      <c r="G631" s="372">
        <v>2.76</v>
      </c>
      <c r="H631" s="372">
        <v>2.72</v>
      </c>
      <c r="I631" s="420">
        <v>2.68</v>
      </c>
      <c r="J631" s="420">
        <v>2.645</v>
      </c>
      <c r="K631" s="372">
        <v>2.6124999999999998</v>
      </c>
      <c r="L631" s="372">
        <v>2.56</v>
      </c>
      <c r="M631" s="372">
        <v>2.52</v>
      </c>
      <c r="N631" s="372">
        <v>2.4900000000000002</v>
      </c>
      <c r="O631" s="649"/>
      <c r="P631" s="372">
        <v>2.4500000000000002</v>
      </c>
      <c r="Q631" s="372">
        <v>2.4249999999999998</v>
      </c>
      <c r="R631" s="649"/>
      <c r="S631" s="420">
        <v>2.415</v>
      </c>
      <c r="T631" s="420">
        <v>2.38</v>
      </c>
      <c r="U631" s="420">
        <v>2.34</v>
      </c>
      <c r="V631" s="420">
        <v>2.2999999999999998</v>
      </c>
      <c r="W631" s="420">
        <v>2.2599999999999998</v>
      </c>
      <c r="X631" s="420">
        <v>2.1749999999999998</v>
      </c>
      <c r="Y631" s="420">
        <v>2</v>
      </c>
      <c r="Z631" s="420">
        <v>1.96</v>
      </c>
      <c r="AA631" s="420">
        <v>1.92</v>
      </c>
      <c r="AB631" s="420">
        <v>1.88</v>
      </c>
      <c r="AC631" s="420">
        <v>1.84</v>
      </c>
      <c r="AD631" s="420">
        <v>1.81</v>
      </c>
      <c r="AE631" s="417">
        <f t="shared" si="332"/>
        <v>62.582500000000003</v>
      </c>
      <c r="AF631" s="710">
        <f t="shared" si="347"/>
        <v>1.388888888888884</v>
      </c>
      <c r="AG631" s="710">
        <f t="shared" si="348"/>
        <v>1.4084507042253502</v>
      </c>
      <c r="AH631" s="710">
        <f t="shared" si="349"/>
        <v>1.4285714285714235</v>
      </c>
      <c r="AI631" s="710">
        <f t="shared" si="350"/>
        <v>1.449275362318847</v>
      </c>
      <c r="AJ631" s="710">
        <f t="shared" si="351"/>
        <v>1.4705882352941124</v>
      </c>
      <c r="AK631" s="710">
        <f t="shared" si="352"/>
        <v>1.4925373134328401</v>
      </c>
      <c r="AL631" s="710">
        <f t="shared" si="353"/>
        <v>1.3232514177693888</v>
      </c>
      <c r="AM631" s="710">
        <f t="shared" si="354"/>
        <v>1.2440191387559807</v>
      </c>
      <c r="AN631" s="710">
        <f t="shared" si="355"/>
        <v>2.05078125</v>
      </c>
      <c r="AO631" s="710">
        <f t="shared" si="357"/>
        <v>1.5873015873015817</v>
      </c>
      <c r="AP631" s="710">
        <f t="shared" si="356"/>
        <v>1.2048192771084265</v>
      </c>
      <c r="AQ631" s="710">
        <f t="shared" si="333"/>
        <v>1.6326530612244872</v>
      </c>
      <c r="AR631" s="710">
        <f t="shared" si="334"/>
        <v>1.0309278350515649</v>
      </c>
      <c r="AS631" s="710">
        <f t="shared" si="335"/>
        <v>0.41407867494822614</v>
      </c>
      <c r="AT631" s="710">
        <f t="shared" si="337"/>
        <v>1.4705882352941346</v>
      </c>
      <c r="AU631" s="710">
        <f t="shared" si="338"/>
        <v>1.7094017094017033</v>
      </c>
      <c r="AV631" s="710">
        <f t="shared" si="339"/>
        <v>1.7391304347826209</v>
      </c>
      <c r="AW631" s="710">
        <f t="shared" si="340"/>
        <v>1.7699115044247815</v>
      </c>
      <c r="AX631" s="710">
        <f t="shared" si="341"/>
        <v>3.9080459770114873</v>
      </c>
      <c r="AY631" s="710">
        <f t="shared" si="342"/>
        <v>8.7499999999999911</v>
      </c>
      <c r="AZ631" s="710">
        <f t="shared" si="343"/>
        <v>2.0408163265306145</v>
      </c>
      <c r="BA631" s="710">
        <f t="shared" si="344"/>
        <v>2.0833333333333259</v>
      </c>
      <c r="BB631" s="710">
        <f t="shared" si="345"/>
        <v>2.1276595744680771</v>
      </c>
      <c r="BC631" s="710">
        <f t="shared" si="346"/>
        <v>2.1739130434782483</v>
      </c>
      <c r="BD631" s="710">
        <f t="shared" si="358"/>
        <v>1.6574585635359185</v>
      </c>
      <c r="BE631" s="710">
        <f t="shared" si="336"/>
        <v>1.9422561150860806</v>
      </c>
      <c r="BF631" s="175">
        <f t="shared" si="331"/>
        <v>1.54235878364344</v>
      </c>
    </row>
    <row r="632" spans="1:58" x14ac:dyDescent="0.25">
      <c r="A632" s="95" t="s">
        <v>354</v>
      </c>
      <c r="B632" s="8" t="s">
        <v>355</v>
      </c>
      <c r="C632" s="372">
        <v>1.56</v>
      </c>
      <c r="D632" s="372">
        <v>1.52</v>
      </c>
      <c r="E632" s="372">
        <v>1.48</v>
      </c>
      <c r="F632" s="372">
        <v>1.33</v>
      </c>
      <c r="G632" s="372">
        <v>1.24</v>
      </c>
      <c r="H632" s="372">
        <v>1.2</v>
      </c>
      <c r="I632" s="420">
        <v>1.145</v>
      </c>
      <c r="J632" s="420">
        <v>1.02</v>
      </c>
      <c r="K632" s="372">
        <v>0.98</v>
      </c>
      <c r="L632" s="372">
        <v>0.94</v>
      </c>
      <c r="M632" s="372">
        <v>0.9</v>
      </c>
      <c r="N632" s="372">
        <v>0.86</v>
      </c>
      <c r="O632" s="649" t="s">
        <v>89</v>
      </c>
      <c r="P632" s="372">
        <v>0.82</v>
      </c>
      <c r="Q632" s="372">
        <v>0.78</v>
      </c>
      <c r="R632" s="649"/>
      <c r="S632" s="420">
        <v>0.74</v>
      </c>
      <c r="T632" s="420">
        <v>0.7</v>
      </c>
      <c r="U632" s="420">
        <v>0.63</v>
      </c>
      <c r="V632" s="420">
        <v>0.55000000000000004</v>
      </c>
      <c r="W632" s="420">
        <v>0.51</v>
      </c>
      <c r="X632" s="420">
        <v>0.44</v>
      </c>
      <c r="Y632" s="420">
        <v>0.42</v>
      </c>
      <c r="Z632" s="420">
        <v>0.4</v>
      </c>
      <c r="AA632" s="420">
        <v>0.39529999999999998</v>
      </c>
      <c r="AB632" s="416">
        <v>0.38119999999999998</v>
      </c>
      <c r="AC632" s="420">
        <v>0.3725</v>
      </c>
      <c r="AD632" s="416">
        <v>0.34639999999999999</v>
      </c>
      <c r="AE632" s="417">
        <f t="shared" si="332"/>
        <v>21.660399999999996</v>
      </c>
      <c r="AF632" s="710">
        <f t="shared" si="347"/>
        <v>2.6315789473684292</v>
      </c>
      <c r="AG632" s="710">
        <f t="shared" si="348"/>
        <v>2.7027027027026973</v>
      </c>
      <c r="AH632" s="710">
        <f t="shared" si="349"/>
        <v>11.278195488721799</v>
      </c>
      <c r="AI632" s="710">
        <f t="shared" si="350"/>
        <v>7.258064516129048</v>
      </c>
      <c r="AJ632" s="710">
        <f t="shared" si="351"/>
        <v>3.3333333333333437</v>
      </c>
      <c r="AK632" s="710">
        <f t="shared" si="352"/>
        <v>4.8034934497816595</v>
      </c>
      <c r="AL632" s="710">
        <f t="shared" si="353"/>
        <v>12.254901960784315</v>
      </c>
      <c r="AM632" s="710">
        <f t="shared" si="354"/>
        <v>4.081632653061229</v>
      </c>
      <c r="AN632" s="710">
        <f t="shared" si="355"/>
        <v>4.2553191489361764</v>
      </c>
      <c r="AO632" s="710">
        <f t="shared" si="357"/>
        <v>4.4444444444444287</v>
      </c>
      <c r="AP632" s="710">
        <f t="shared" si="356"/>
        <v>4.6511627906976827</v>
      </c>
      <c r="AQ632" s="710">
        <f t="shared" si="333"/>
        <v>4.8780487804878092</v>
      </c>
      <c r="AR632" s="710">
        <f t="shared" si="334"/>
        <v>5.12820512820511</v>
      </c>
      <c r="AS632" s="710">
        <f t="shared" si="335"/>
        <v>5.4054054054054168</v>
      </c>
      <c r="AT632" s="710">
        <f t="shared" si="337"/>
        <v>5.7142857142857162</v>
      </c>
      <c r="AU632" s="710">
        <f t="shared" si="338"/>
        <v>11.111111111111093</v>
      </c>
      <c r="AV632" s="710">
        <f t="shared" si="339"/>
        <v>14.545454545454529</v>
      </c>
      <c r="AW632" s="710">
        <f t="shared" si="340"/>
        <v>7.8431372549019773</v>
      </c>
      <c r="AX632" s="710">
        <f t="shared" si="341"/>
        <v>15.909090909090917</v>
      </c>
      <c r="AY632" s="710">
        <f t="shared" si="342"/>
        <v>4.7619047619047672</v>
      </c>
      <c r="AZ632" s="710">
        <f t="shared" si="343"/>
        <v>4.9999999999999822</v>
      </c>
      <c r="BA632" s="710">
        <f t="shared" si="344"/>
        <v>1.1889704022261638</v>
      </c>
      <c r="BB632" s="710">
        <f t="shared" si="345"/>
        <v>3.6988457502623362</v>
      </c>
      <c r="BC632" s="710">
        <f t="shared" si="346"/>
        <v>2.3355704697986646</v>
      </c>
      <c r="BD632" s="710">
        <f t="shared" si="358"/>
        <v>7.5346420323325614</v>
      </c>
      <c r="BE632" s="710">
        <f t="shared" si="336"/>
        <v>6.2699800680571141</v>
      </c>
      <c r="BF632" s="175">
        <f t="shared" si="331"/>
        <v>3.8644469220688054</v>
      </c>
    </row>
    <row r="633" spans="1:58" x14ac:dyDescent="0.25">
      <c r="A633" s="577" t="s">
        <v>4993</v>
      </c>
      <c r="B633" s="8" t="s">
        <v>4992</v>
      </c>
      <c r="C633" s="372">
        <v>0.85</v>
      </c>
      <c r="D633" s="372">
        <v>0.82</v>
      </c>
      <c r="E633" s="372">
        <v>0.8</v>
      </c>
      <c r="F633" s="372">
        <v>0.76</v>
      </c>
      <c r="G633" s="393">
        <v>0.72</v>
      </c>
      <c r="H633" s="393">
        <v>0.72</v>
      </c>
      <c r="I633" s="381">
        <v>0.72</v>
      </c>
      <c r="J633" s="381">
        <v>0.72</v>
      </c>
      <c r="K633" s="393">
        <v>0.72</v>
      </c>
      <c r="L633" s="393">
        <v>0.72</v>
      </c>
      <c r="M633" s="393">
        <v>0.72</v>
      </c>
      <c r="N633" s="393">
        <v>0.72</v>
      </c>
      <c r="O633" s="751"/>
      <c r="P633" s="393">
        <v>0.72</v>
      </c>
      <c r="Q633" s="393">
        <v>0.72</v>
      </c>
      <c r="R633" s="751"/>
      <c r="S633" s="393">
        <v>0.72</v>
      </c>
      <c r="T633" s="393">
        <v>0.72</v>
      </c>
      <c r="U633" s="381">
        <v>0.79</v>
      </c>
      <c r="V633" s="420">
        <v>1</v>
      </c>
      <c r="W633" s="420">
        <v>0.98499999999999999</v>
      </c>
      <c r="X633" s="420">
        <v>0.97750000000000004</v>
      </c>
      <c r="Y633" s="420">
        <v>0.94499999999999995</v>
      </c>
      <c r="Z633" s="420">
        <v>0.90500000000000003</v>
      </c>
      <c r="AA633" s="420">
        <v>0.86499999999999999</v>
      </c>
      <c r="AB633" s="420">
        <v>0.80249999999999999</v>
      </c>
      <c r="AC633" s="420">
        <v>0.75750000000000006</v>
      </c>
      <c r="AD633" s="420">
        <v>0.75</v>
      </c>
      <c r="AE633" s="417">
        <f t="shared" si="332"/>
        <v>20.647499999999997</v>
      </c>
      <c r="AF633" s="710">
        <f t="shared" si="347"/>
        <v>3.6585365853658569</v>
      </c>
      <c r="AG633" s="710">
        <f t="shared" si="348"/>
        <v>2.4999999999999911</v>
      </c>
      <c r="AH633" s="710">
        <f t="shared" si="349"/>
        <v>5.2631578947368363</v>
      </c>
      <c r="AI633" s="710">
        <f t="shared" si="350"/>
        <v>5.555555555555558</v>
      </c>
      <c r="AJ633" s="710">
        <f t="shared" si="351"/>
        <v>0</v>
      </c>
      <c r="AK633" s="710">
        <f t="shared" si="352"/>
        <v>0</v>
      </c>
      <c r="AL633" s="710">
        <f t="shared" si="353"/>
        <v>0</v>
      </c>
      <c r="AM633" s="710">
        <f t="shared" si="354"/>
        <v>0</v>
      </c>
      <c r="AN633" s="710">
        <f t="shared" si="355"/>
        <v>0</v>
      </c>
      <c r="AO633" s="710">
        <f t="shared" si="357"/>
        <v>0</v>
      </c>
      <c r="AP633" s="710">
        <f t="shared" si="356"/>
        <v>0</v>
      </c>
      <c r="AQ633" s="710">
        <f t="shared" si="333"/>
        <v>0</v>
      </c>
      <c r="AR633" s="710">
        <f t="shared" si="334"/>
        <v>0</v>
      </c>
      <c r="AS633" s="710">
        <f t="shared" si="335"/>
        <v>0</v>
      </c>
      <c r="AT633" s="710">
        <f t="shared" si="337"/>
        <v>0</v>
      </c>
      <c r="AU633" s="710">
        <f t="shared" si="338"/>
        <v>-8.8607594936708889</v>
      </c>
      <c r="AV633" s="710">
        <f t="shared" si="339"/>
        <v>-20.999999999999996</v>
      </c>
      <c r="AW633" s="710">
        <f t="shared" si="340"/>
        <v>1.5228426395939021</v>
      </c>
      <c r="AX633" s="710">
        <f t="shared" si="341"/>
        <v>0.76726342710997653</v>
      </c>
      <c r="AY633" s="710">
        <f t="shared" si="342"/>
        <v>3.4391534391534417</v>
      </c>
      <c r="AZ633" s="710">
        <f t="shared" si="343"/>
        <v>4.4198895027624197</v>
      </c>
      <c r="BA633" s="710">
        <f t="shared" si="344"/>
        <v>4.6242774566473965</v>
      </c>
      <c r="BB633" s="710">
        <f t="shared" si="345"/>
        <v>7.7881619937694602</v>
      </c>
      <c r="BC633" s="710">
        <f t="shared" si="346"/>
        <v>5.9405940594059237</v>
      </c>
      <c r="BD633" s="710">
        <f t="shared" si="358"/>
        <v>1.0000000000000009</v>
      </c>
      <c r="BE633" s="710">
        <f t="shared" si="336"/>
        <v>0.66474692241719513</v>
      </c>
      <c r="BF633" s="175">
        <f t="shared" si="331"/>
        <v>5.5500254316890043</v>
      </c>
    </row>
    <row r="634" spans="1:58" x14ac:dyDescent="0.25">
      <c r="A634" s="8" t="s">
        <v>1639</v>
      </c>
      <c r="B634" s="8" t="s">
        <v>1640</v>
      </c>
      <c r="C634" s="372">
        <v>8.18</v>
      </c>
      <c r="D634" s="372">
        <v>7.29</v>
      </c>
      <c r="E634" s="372">
        <v>6.4</v>
      </c>
      <c r="F634" s="372">
        <v>5.6</v>
      </c>
      <c r="G634" s="372">
        <v>4.83</v>
      </c>
      <c r="H634" s="372">
        <v>3.98</v>
      </c>
      <c r="I634" s="420">
        <v>3.45</v>
      </c>
      <c r="J634" s="420">
        <v>2.875</v>
      </c>
      <c r="K634" s="372">
        <v>2.375</v>
      </c>
      <c r="L634" s="372">
        <v>1.875</v>
      </c>
      <c r="M634" s="372">
        <v>1.405</v>
      </c>
      <c r="N634" s="372">
        <v>1.0525</v>
      </c>
      <c r="O634" s="649"/>
      <c r="P634" s="372">
        <v>0.8</v>
      </c>
      <c r="Q634" s="372">
        <v>0.61250000000000004</v>
      </c>
      <c r="R634" s="649"/>
      <c r="S634" s="420">
        <v>0.40500000000000003</v>
      </c>
      <c r="T634" s="416">
        <v>0.03</v>
      </c>
      <c r="U634" s="416">
        <v>0.03</v>
      </c>
      <c r="V634" s="416">
        <v>0.03</v>
      </c>
      <c r="W634" s="420">
        <v>0.03</v>
      </c>
      <c r="X634" s="416">
        <v>1.4999999999999999E-2</v>
      </c>
      <c r="Y634" s="420">
        <v>1.4999999999999999E-2</v>
      </c>
      <c r="Z634" s="416">
        <v>7.4999999999999997E-3</v>
      </c>
      <c r="AA634" s="416">
        <v>7.4999999999999997E-3</v>
      </c>
      <c r="AB634" s="420">
        <v>7.4999999999999997E-3</v>
      </c>
      <c r="AC634" s="416">
        <v>3.7499999999999999E-3</v>
      </c>
      <c r="AD634" s="420">
        <v>0.01</v>
      </c>
      <c r="AE634" s="417">
        <f t="shared" si="332"/>
        <v>51.316249999999997</v>
      </c>
      <c r="AF634" s="710">
        <f t="shared" si="347"/>
        <v>12.208504801097387</v>
      </c>
      <c r="AG634" s="710">
        <f t="shared" si="348"/>
        <v>13.906249999999986</v>
      </c>
      <c r="AH634" s="710">
        <f t="shared" si="349"/>
        <v>14.285714285714302</v>
      </c>
      <c r="AI634" s="710">
        <f t="shared" si="350"/>
        <v>15.942028985507228</v>
      </c>
      <c r="AJ634" s="710">
        <f t="shared" si="351"/>
        <v>21.356783919597987</v>
      </c>
      <c r="AK634" s="710">
        <f t="shared" si="352"/>
        <v>15.362318840579704</v>
      </c>
      <c r="AL634" s="710">
        <f t="shared" si="353"/>
        <v>19.999999999999996</v>
      </c>
      <c r="AM634" s="710">
        <f t="shared" si="354"/>
        <v>21.052631578947366</v>
      </c>
      <c r="AN634" s="710">
        <f t="shared" si="355"/>
        <v>26.666666666666661</v>
      </c>
      <c r="AO634" s="710">
        <f t="shared" si="357"/>
        <v>33.451957295373667</v>
      </c>
      <c r="AP634" s="710">
        <f t="shared" si="356"/>
        <v>33.4916864608076</v>
      </c>
      <c r="AQ634" s="710">
        <f t="shared" si="333"/>
        <v>31.562499999999982</v>
      </c>
      <c r="AR634" s="710">
        <f t="shared" si="334"/>
        <v>30.612244897959172</v>
      </c>
      <c r="AS634" s="710">
        <f t="shared" si="335"/>
        <v>51.23456790123457</v>
      </c>
      <c r="AT634" s="710">
        <f t="shared" si="337"/>
        <v>1250.0000000000002</v>
      </c>
      <c r="AU634" s="710">
        <f t="shared" si="338"/>
        <v>0</v>
      </c>
      <c r="AV634" s="710">
        <f t="shared" si="339"/>
        <v>0</v>
      </c>
      <c r="AW634" s="710">
        <f t="shared" si="340"/>
        <v>0</v>
      </c>
      <c r="AX634" s="710">
        <f t="shared" si="341"/>
        <v>100</v>
      </c>
      <c r="AY634" s="710">
        <f t="shared" si="342"/>
        <v>0</v>
      </c>
      <c r="AZ634" s="710">
        <f t="shared" si="343"/>
        <v>100</v>
      </c>
      <c r="BA634" s="710">
        <f t="shared" si="344"/>
        <v>0</v>
      </c>
      <c r="BB634" s="710">
        <f t="shared" si="345"/>
        <v>0</v>
      </c>
      <c r="BC634" s="710">
        <f t="shared" si="346"/>
        <v>100</v>
      </c>
      <c r="BD634" s="710">
        <f t="shared" si="358"/>
        <v>-62.5</v>
      </c>
      <c r="BE634" s="710">
        <f t="shared" si="336"/>
        <v>73.145354225339432</v>
      </c>
      <c r="BF634" s="175">
        <f t="shared" si="331"/>
        <v>247.69742008888227</v>
      </c>
    </row>
    <row r="635" spans="1:58" x14ac:dyDescent="0.25">
      <c r="A635" s="8" t="s">
        <v>1643</v>
      </c>
      <c r="B635" s="8" t="s">
        <v>1644</v>
      </c>
      <c r="C635" s="372">
        <v>1.57</v>
      </c>
      <c r="D635" s="372">
        <v>1.39</v>
      </c>
      <c r="E635" s="372">
        <v>1.26</v>
      </c>
      <c r="F635" s="372">
        <v>1.17</v>
      </c>
      <c r="G635" s="372">
        <v>1.1399999999999999</v>
      </c>
      <c r="H635" s="372">
        <v>1.0900000000000001</v>
      </c>
      <c r="I635" s="420">
        <v>0.98</v>
      </c>
      <c r="J635" s="420">
        <v>0.8600000000000001</v>
      </c>
      <c r="K635" s="372">
        <v>0.77</v>
      </c>
      <c r="L635" s="372">
        <v>0.7</v>
      </c>
      <c r="M635" s="372">
        <v>0.62</v>
      </c>
      <c r="N635" s="372">
        <v>0.55000000000000004</v>
      </c>
      <c r="O635" s="649"/>
      <c r="P635" s="372">
        <v>0.47</v>
      </c>
      <c r="Q635" s="372">
        <v>0.39500000000000002</v>
      </c>
      <c r="R635" s="649"/>
      <c r="S635" s="420">
        <v>0.35</v>
      </c>
      <c r="T635" s="420">
        <v>0.315</v>
      </c>
      <c r="U635" s="416">
        <v>0.3</v>
      </c>
      <c r="V635" s="416">
        <v>0.3</v>
      </c>
      <c r="W635" s="416">
        <v>0.3</v>
      </c>
      <c r="X635" s="416">
        <v>0.3</v>
      </c>
      <c r="Y635" s="416">
        <v>0.3</v>
      </c>
      <c r="Z635" s="416">
        <v>0.3725</v>
      </c>
      <c r="AA635" s="416">
        <v>0.59</v>
      </c>
      <c r="AB635" s="416">
        <v>0.59</v>
      </c>
      <c r="AC635" s="416">
        <v>0.59</v>
      </c>
      <c r="AD635" s="416">
        <v>0.59</v>
      </c>
      <c r="AE635" s="417">
        <f t="shared" si="332"/>
        <v>17.862500000000001</v>
      </c>
      <c r="AF635" s="710">
        <f t="shared" si="347"/>
        <v>12.949640287769792</v>
      </c>
      <c r="AG635" s="710">
        <f t="shared" si="348"/>
        <v>10.317460317460302</v>
      </c>
      <c r="AH635" s="710">
        <f t="shared" si="349"/>
        <v>7.6923076923077094</v>
      </c>
      <c r="AI635" s="710">
        <f t="shared" si="350"/>
        <v>2.6315789473684292</v>
      </c>
      <c r="AJ635" s="710">
        <f t="shared" si="351"/>
        <v>4.5871559633027248</v>
      </c>
      <c r="AK635" s="710">
        <f t="shared" si="352"/>
        <v>11.22448979591837</v>
      </c>
      <c r="AL635" s="710">
        <f t="shared" si="353"/>
        <v>13.953488372093004</v>
      </c>
      <c r="AM635" s="710">
        <f t="shared" si="354"/>
        <v>11.688311688311703</v>
      </c>
      <c r="AN635" s="710">
        <f t="shared" si="355"/>
        <v>10.000000000000009</v>
      </c>
      <c r="AO635" s="710">
        <f t="shared" si="357"/>
        <v>12.903225806451601</v>
      </c>
      <c r="AP635" s="710">
        <f t="shared" si="356"/>
        <v>12.72727272727272</v>
      </c>
      <c r="AQ635" s="710">
        <f t="shared" si="333"/>
        <v>17.021276595744705</v>
      </c>
      <c r="AR635" s="710">
        <f t="shared" si="334"/>
        <v>18.98734177215189</v>
      </c>
      <c r="AS635" s="710">
        <f t="shared" si="335"/>
        <v>12.857142857142879</v>
      </c>
      <c r="AT635" s="710">
        <f t="shared" si="337"/>
        <v>11.111111111111093</v>
      </c>
      <c r="AU635" s="710">
        <f t="shared" si="338"/>
        <v>5.0000000000000044</v>
      </c>
      <c r="AV635" s="710">
        <f t="shared" si="339"/>
        <v>0</v>
      </c>
      <c r="AW635" s="710">
        <f t="shared" si="340"/>
        <v>0</v>
      </c>
      <c r="AX635" s="710">
        <f t="shared" si="341"/>
        <v>0</v>
      </c>
      <c r="AY635" s="710">
        <f t="shared" si="342"/>
        <v>0</v>
      </c>
      <c r="AZ635" s="710">
        <f t="shared" si="343"/>
        <v>-19.463087248322154</v>
      </c>
      <c r="BA635" s="710">
        <f t="shared" si="344"/>
        <v>-36.864406779661017</v>
      </c>
      <c r="BB635" s="710">
        <f t="shared" si="345"/>
        <v>0</v>
      </c>
      <c r="BC635" s="710">
        <f t="shared" si="346"/>
        <v>0</v>
      </c>
      <c r="BD635" s="710">
        <f t="shared" si="358"/>
        <v>0</v>
      </c>
      <c r="BE635" s="710">
        <f t="shared" si="336"/>
        <v>4.7729723962569519</v>
      </c>
      <c r="BF635" s="175">
        <f t="shared" si="331"/>
        <v>11.866154345281018</v>
      </c>
    </row>
    <row r="636" spans="1:58" x14ac:dyDescent="0.25">
      <c r="A636" s="95" t="s">
        <v>785</v>
      </c>
      <c r="B636" s="8" t="s">
        <v>786</v>
      </c>
      <c r="C636" s="372">
        <v>5.28</v>
      </c>
      <c r="D636" s="372">
        <v>5.2</v>
      </c>
      <c r="E636" s="372">
        <v>5.08</v>
      </c>
      <c r="F636" s="372">
        <v>4.29</v>
      </c>
      <c r="G636" s="372">
        <v>3.88</v>
      </c>
      <c r="H636" s="372">
        <v>3.7</v>
      </c>
      <c r="I636" s="420">
        <v>3.06</v>
      </c>
      <c r="J636" s="420">
        <v>2.48</v>
      </c>
      <c r="K636" s="372">
        <v>2.2549999999999999</v>
      </c>
      <c r="L636" s="372">
        <v>2.2000000000000002</v>
      </c>
      <c r="M636" s="372">
        <v>1.8049999999999999</v>
      </c>
      <c r="N636" s="372">
        <v>1.48</v>
      </c>
      <c r="O636" s="649"/>
      <c r="P636" s="372">
        <v>1.2450000000000001</v>
      </c>
      <c r="Q636" s="372">
        <v>0.96499999999999997</v>
      </c>
      <c r="R636" s="649"/>
      <c r="S636" s="420">
        <v>0.6</v>
      </c>
      <c r="T636" s="416">
        <v>0.54</v>
      </c>
      <c r="U636" s="420">
        <v>0.46500000000000002</v>
      </c>
      <c r="V636" s="420">
        <v>0.33750000000000002</v>
      </c>
      <c r="W636" s="416">
        <v>0.3</v>
      </c>
      <c r="X636" s="416">
        <v>0.3</v>
      </c>
      <c r="Y636" s="420">
        <v>0.3</v>
      </c>
      <c r="Z636" s="420">
        <v>0.23</v>
      </c>
      <c r="AA636" s="416">
        <v>0.2</v>
      </c>
      <c r="AB636" s="416">
        <v>0.2</v>
      </c>
      <c r="AC636" s="416">
        <v>0.2</v>
      </c>
      <c r="AD636" s="416">
        <v>0.2</v>
      </c>
      <c r="AE636" s="417">
        <f t="shared" si="332"/>
        <v>46.792500000000004</v>
      </c>
      <c r="AF636" s="710">
        <f t="shared" si="347"/>
        <v>1.538461538461533</v>
      </c>
      <c r="AG636" s="710">
        <f t="shared" si="348"/>
        <v>2.3622047244094446</v>
      </c>
      <c r="AH636" s="710">
        <f t="shared" si="349"/>
        <v>18.414918414918425</v>
      </c>
      <c r="AI636" s="710">
        <f t="shared" si="350"/>
        <v>10.567010309278357</v>
      </c>
      <c r="AJ636" s="710">
        <f t="shared" si="351"/>
        <v>4.8648648648648596</v>
      </c>
      <c r="AK636" s="710">
        <f t="shared" si="352"/>
        <v>20.915032679738577</v>
      </c>
      <c r="AL636" s="710">
        <f t="shared" si="353"/>
        <v>23.387096774193552</v>
      </c>
      <c r="AM636" s="710">
        <f t="shared" si="354"/>
        <v>9.9778270509977887</v>
      </c>
      <c r="AN636" s="710">
        <f t="shared" si="355"/>
        <v>2.4999999999999911</v>
      </c>
      <c r="AO636" s="710">
        <f t="shared" si="357"/>
        <v>21.883656509695303</v>
      </c>
      <c r="AP636" s="710">
        <f t="shared" si="356"/>
        <v>21.959459459459453</v>
      </c>
      <c r="AQ636" s="710">
        <f t="shared" si="333"/>
        <v>18.875502008032118</v>
      </c>
      <c r="AR636" s="710">
        <f t="shared" si="334"/>
        <v>29.015544041450791</v>
      </c>
      <c r="AS636" s="710">
        <f t="shared" si="335"/>
        <v>60.833333333333343</v>
      </c>
      <c r="AT636" s="710">
        <f t="shared" si="337"/>
        <v>11.111111111111093</v>
      </c>
      <c r="AU636" s="710">
        <f t="shared" si="338"/>
        <v>16.129032258064523</v>
      </c>
      <c r="AV636" s="710">
        <f t="shared" si="339"/>
        <v>37.777777777777779</v>
      </c>
      <c r="AW636" s="710">
        <f t="shared" si="340"/>
        <v>12.500000000000021</v>
      </c>
      <c r="AX636" s="710">
        <f t="shared" si="341"/>
        <v>0</v>
      </c>
      <c r="AY636" s="710">
        <f t="shared" si="342"/>
        <v>0</v>
      </c>
      <c r="AZ636" s="710">
        <f t="shared" si="343"/>
        <v>30.434782608695631</v>
      </c>
      <c r="BA636" s="710">
        <f t="shared" si="344"/>
        <v>14.999999999999991</v>
      </c>
      <c r="BB636" s="710">
        <f t="shared" si="345"/>
        <v>0</v>
      </c>
      <c r="BC636" s="710">
        <f t="shared" si="346"/>
        <v>0</v>
      </c>
      <c r="BD636" s="710">
        <f t="shared" si="358"/>
        <v>0</v>
      </c>
      <c r="BE636" s="710">
        <f t="shared" si="336"/>
        <v>14.801904618579302</v>
      </c>
      <c r="BF636" s="175">
        <f t="shared" si="331"/>
        <v>14.539399317805955</v>
      </c>
    </row>
    <row r="637" spans="1:58" x14ac:dyDescent="0.25">
      <c r="A637" s="95" t="s">
        <v>3340</v>
      </c>
      <c r="B637" s="8" t="s">
        <v>3341</v>
      </c>
      <c r="C637" s="372">
        <v>0.52</v>
      </c>
      <c r="D637" s="372">
        <v>0.48</v>
      </c>
      <c r="E637" s="372">
        <v>0.43</v>
      </c>
      <c r="F637" s="372">
        <v>0.36</v>
      </c>
      <c r="G637" s="372">
        <v>0.32</v>
      </c>
      <c r="H637" s="372">
        <v>0.31</v>
      </c>
      <c r="I637" s="420">
        <v>0.27</v>
      </c>
      <c r="J637" s="420">
        <v>0.23</v>
      </c>
      <c r="K637" s="372">
        <v>0.18</v>
      </c>
      <c r="L637" s="372">
        <v>0.14000000000000001</v>
      </c>
      <c r="M637" s="372">
        <v>0.1</v>
      </c>
      <c r="N637" s="372">
        <v>0.03</v>
      </c>
      <c r="O637" s="649"/>
      <c r="P637" s="374">
        <v>0</v>
      </c>
      <c r="Q637" s="374">
        <v>0</v>
      </c>
      <c r="R637" s="649"/>
      <c r="S637" s="416">
        <v>0</v>
      </c>
      <c r="T637" s="381">
        <v>0</v>
      </c>
      <c r="U637" s="381">
        <v>0.15</v>
      </c>
      <c r="V637" s="420">
        <v>0.2</v>
      </c>
      <c r="W637" s="420">
        <v>0.19996</v>
      </c>
      <c r="X637" s="420">
        <v>0.18</v>
      </c>
      <c r="Y637" s="420">
        <v>0.15004000000000001</v>
      </c>
      <c r="Z637" s="420">
        <v>2.998E-2</v>
      </c>
      <c r="AA637" s="381">
        <v>0</v>
      </c>
      <c r="AB637" s="381">
        <v>0</v>
      </c>
      <c r="AC637" s="381">
        <v>0</v>
      </c>
      <c r="AD637" s="420">
        <v>0.2296</v>
      </c>
      <c r="AE637" s="417">
        <f t="shared" si="332"/>
        <v>4.5095799999999997</v>
      </c>
      <c r="AF637" s="710">
        <f t="shared" si="347"/>
        <v>8.3333333333333481</v>
      </c>
      <c r="AG637" s="710">
        <f t="shared" si="348"/>
        <v>11.627906976744185</v>
      </c>
      <c r="AH637" s="710">
        <f t="shared" si="349"/>
        <v>19.444444444444443</v>
      </c>
      <c r="AI637" s="710">
        <f t="shared" si="350"/>
        <v>12.5</v>
      </c>
      <c r="AJ637" s="710">
        <f t="shared" si="351"/>
        <v>3.2258064516129004</v>
      </c>
      <c r="AK637" s="710">
        <f t="shared" si="352"/>
        <v>14.814814814814813</v>
      </c>
      <c r="AL637" s="710">
        <f t="shared" si="353"/>
        <v>17.391304347826097</v>
      </c>
      <c r="AM637" s="710">
        <f t="shared" si="354"/>
        <v>27.777777777777789</v>
      </c>
      <c r="AN637" s="710">
        <f t="shared" si="355"/>
        <v>28.571428571428559</v>
      </c>
      <c r="AO637" s="710">
        <f t="shared" si="357"/>
        <v>40.000000000000014</v>
      </c>
      <c r="AP637" s="710">
        <f t="shared" si="356"/>
        <v>233.33333333333334</v>
      </c>
      <c r="AQ637" s="710" t="str">
        <f t="shared" si="333"/>
        <v>n/a</v>
      </c>
      <c r="AR637" s="710" t="str">
        <f t="shared" si="334"/>
        <v>n/a</v>
      </c>
      <c r="AS637" s="710" t="str">
        <f t="shared" si="335"/>
        <v>n/a</v>
      </c>
      <c r="AT637" s="710" t="str">
        <f t="shared" si="337"/>
        <v>n/a</v>
      </c>
      <c r="AU637" s="710">
        <f t="shared" si="338"/>
        <v>-100</v>
      </c>
      <c r="AV637" s="710">
        <f t="shared" si="339"/>
        <v>-25.000000000000011</v>
      </c>
      <c r="AW637" s="710">
        <f t="shared" si="340"/>
        <v>2.000400080015563E-2</v>
      </c>
      <c r="AX637" s="710">
        <f t="shared" si="341"/>
        <v>11.088888888888881</v>
      </c>
      <c r="AY637" s="710">
        <f t="shared" si="342"/>
        <v>19.968008531058381</v>
      </c>
      <c r="AZ637" s="710">
        <f t="shared" si="343"/>
        <v>400.46697798532358</v>
      </c>
      <c r="BA637" s="710" t="str">
        <f t="shared" si="344"/>
        <v>n/a</v>
      </c>
      <c r="BB637" s="710" t="str">
        <f t="shared" si="345"/>
        <v>n/a</v>
      </c>
      <c r="BC637" s="710" t="str">
        <f t="shared" si="346"/>
        <v>n/a</v>
      </c>
      <c r="BD637" s="710">
        <f t="shared" si="358"/>
        <v>-100</v>
      </c>
      <c r="BE637" s="710">
        <f t="shared" si="336"/>
        <v>34.642446080965918</v>
      </c>
      <c r="BF637" s="175">
        <f t="shared" si="331"/>
        <v>113.45442449573717</v>
      </c>
    </row>
    <row r="638" spans="1:58" x14ac:dyDescent="0.25">
      <c r="A638" s="8" t="s">
        <v>1637</v>
      </c>
      <c r="B638" s="8" t="s">
        <v>1638</v>
      </c>
      <c r="C638" s="372">
        <v>6.52</v>
      </c>
      <c r="D638" s="372">
        <v>6.48</v>
      </c>
      <c r="E638" s="372">
        <v>6.08</v>
      </c>
      <c r="F638" s="372">
        <v>4.08</v>
      </c>
      <c r="G638" s="372">
        <v>4.04</v>
      </c>
      <c r="H638" s="372">
        <v>3.84</v>
      </c>
      <c r="I638" s="420">
        <v>3.64</v>
      </c>
      <c r="J638" s="420">
        <v>3.32</v>
      </c>
      <c r="K638" s="372">
        <v>3.12</v>
      </c>
      <c r="L638" s="372">
        <v>2.92</v>
      </c>
      <c r="M638" s="372">
        <v>2.68</v>
      </c>
      <c r="N638" s="372">
        <v>2.48</v>
      </c>
      <c r="O638" s="649"/>
      <c r="P638" s="372">
        <v>2.2799999999999998</v>
      </c>
      <c r="Q638" s="372">
        <v>2.08</v>
      </c>
      <c r="R638" s="649"/>
      <c r="S638" s="420">
        <v>1.88</v>
      </c>
      <c r="T638" s="416">
        <v>1.8</v>
      </c>
      <c r="U638" s="420">
        <v>1.8</v>
      </c>
      <c r="V638" s="420">
        <v>1.68</v>
      </c>
      <c r="W638" s="420">
        <v>1.52</v>
      </c>
      <c r="X638" s="420">
        <v>1.32</v>
      </c>
      <c r="Y638" s="420">
        <v>1.1200000000000001</v>
      </c>
      <c r="Z638" s="420">
        <v>0.92</v>
      </c>
      <c r="AA638" s="416">
        <v>0.76</v>
      </c>
      <c r="AB638" s="420">
        <v>0.76</v>
      </c>
      <c r="AC638" s="420">
        <v>0.68</v>
      </c>
      <c r="AD638" s="420">
        <v>0.3</v>
      </c>
      <c r="AE638" s="417">
        <f t="shared" si="332"/>
        <v>68.100000000000009</v>
      </c>
      <c r="AF638" s="710">
        <f t="shared" si="347"/>
        <v>0.61728395061726449</v>
      </c>
      <c r="AG638" s="710">
        <f t="shared" si="348"/>
        <v>6.578947368421062</v>
      </c>
      <c r="AH638" s="710">
        <f t="shared" si="349"/>
        <v>49.019607843137258</v>
      </c>
      <c r="AI638" s="710">
        <f t="shared" si="350"/>
        <v>0.99009900990099098</v>
      </c>
      <c r="AJ638" s="710">
        <f t="shared" si="351"/>
        <v>5.2083333333333481</v>
      </c>
      <c r="AK638" s="710">
        <f t="shared" si="352"/>
        <v>5.4945054945054972</v>
      </c>
      <c r="AL638" s="710">
        <f t="shared" si="353"/>
        <v>9.6385542168674796</v>
      </c>
      <c r="AM638" s="710">
        <f t="shared" si="354"/>
        <v>6.4102564102564097</v>
      </c>
      <c r="AN638" s="710">
        <f t="shared" si="355"/>
        <v>6.8493150684931559</v>
      </c>
      <c r="AO638" s="710">
        <f t="shared" si="357"/>
        <v>8.9552238805969964</v>
      </c>
      <c r="AP638" s="710">
        <f t="shared" si="356"/>
        <v>8.064516129032274</v>
      </c>
      <c r="AQ638" s="710">
        <f t="shared" si="333"/>
        <v>8.7719298245614077</v>
      </c>
      <c r="AR638" s="710">
        <f t="shared" si="334"/>
        <v>9.6153846153846025</v>
      </c>
      <c r="AS638" s="710">
        <f t="shared" si="335"/>
        <v>10.638297872340431</v>
      </c>
      <c r="AT638" s="710">
        <f t="shared" si="337"/>
        <v>4.4444444444444287</v>
      </c>
      <c r="AU638" s="710">
        <f t="shared" si="338"/>
        <v>0</v>
      </c>
      <c r="AV638" s="710">
        <f t="shared" si="339"/>
        <v>7.1428571428571397</v>
      </c>
      <c r="AW638" s="710">
        <f t="shared" si="340"/>
        <v>10.526315789473673</v>
      </c>
      <c r="AX638" s="710">
        <f t="shared" si="341"/>
        <v>15.151515151515138</v>
      </c>
      <c r="AY638" s="710">
        <f t="shared" si="342"/>
        <v>17.857142857142861</v>
      </c>
      <c r="AZ638" s="710">
        <f t="shared" si="343"/>
        <v>21.739130434782616</v>
      </c>
      <c r="BA638" s="710">
        <f t="shared" si="344"/>
        <v>21.052631578947366</v>
      </c>
      <c r="BB638" s="710">
        <f t="shared" si="345"/>
        <v>0</v>
      </c>
      <c r="BC638" s="710">
        <f t="shared" si="346"/>
        <v>11.764705882352944</v>
      </c>
      <c r="BD638" s="710">
        <f t="shared" si="358"/>
        <v>126.6666666666667</v>
      </c>
      <c r="BE638" s="710">
        <f t="shared" si="336"/>
        <v>14.92790659862524</v>
      </c>
      <c r="BF638" s="175">
        <f t="shared" ref="BF638:BF690" si="359">STDEV(AF638:BD638)</f>
        <v>25.307455537974498</v>
      </c>
    </row>
    <row r="639" spans="1:58" x14ac:dyDescent="0.25">
      <c r="A639" s="95" t="s">
        <v>1626</v>
      </c>
      <c r="B639" s="8" t="s">
        <v>1627</v>
      </c>
      <c r="C639" s="372">
        <v>1.97</v>
      </c>
      <c r="D639" s="372">
        <v>1.92</v>
      </c>
      <c r="E639" s="372">
        <v>1.86</v>
      </c>
      <c r="F639" s="372">
        <v>1.72</v>
      </c>
      <c r="G639" s="372">
        <v>1.68</v>
      </c>
      <c r="H639" s="372">
        <v>1.53</v>
      </c>
      <c r="I639" s="420">
        <v>1.27</v>
      </c>
      <c r="J639" s="420">
        <v>1.1400000000000001</v>
      </c>
      <c r="K639" s="372">
        <v>1.0449999999999999</v>
      </c>
      <c r="L639" s="372">
        <v>1</v>
      </c>
      <c r="M639" s="372">
        <v>0.95</v>
      </c>
      <c r="N639" s="372">
        <v>0.85</v>
      </c>
      <c r="O639" s="649"/>
      <c r="P639" s="372">
        <v>0.71</v>
      </c>
      <c r="Q639" s="372">
        <v>0.42499999999999999</v>
      </c>
      <c r="R639" s="649"/>
      <c r="S639" s="416">
        <v>0.2</v>
      </c>
      <c r="T639" s="416">
        <v>0.57499999999999996</v>
      </c>
      <c r="U639" s="420">
        <v>1.7</v>
      </c>
      <c r="V639" s="420">
        <v>1.6</v>
      </c>
      <c r="W639" s="420">
        <v>1.32</v>
      </c>
      <c r="X639" s="420">
        <v>1.2</v>
      </c>
      <c r="Y639" s="420">
        <v>0.96</v>
      </c>
      <c r="Z639" s="420">
        <v>0.81</v>
      </c>
      <c r="AA639" s="420">
        <v>0.76249999999999996</v>
      </c>
      <c r="AB639" s="420">
        <v>0.73250000000000004</v>
      </c>
      <c r="AC639" s="420">
        <v>0.66415000000000002</v>
      </c>
      <c r="AD639" s="420">
        <v>0.60079000000000005</v>
      </c>
      <c r="AE639" s="417">
        <f t="shared" si="332"/>
        <v>29.194940000000003</v>
      </c>
      <c r="AF639" s="710">
        <f t="shared" si="347"/>
        <v>2.6041666666666741</v>
      </c>
      <c r="AG639" s="710">
        <f t="shared" si="348"/>
        <v>3.2258064516129004</v>
      </c>
      <c r="AH639" s="710">
        <f t="shared" si="349"/>
        <v>8.1395348837209447</v>
      </c>
      <c r="AI639" s="710">
        <f t="shared" si="350"/>
        <v>2.3809523809523725</v>
      </c>
      <c r="AJ639" s="710">
        <f t="shared" si="351"/>
        <v>9.8039215686274375</v>
      </c>
      <c r="AK639" s="710">
        <f t="shared" si="352"/>
        <v>20.472440944881896</v>
      </c>
      <c r="AL639" s="710">
        <f t="shared" si="353"/>
        <v>11.403508771929815</v>
      </c>
      <c r="AM639" s="710">
        <f t="shared" si="354"/>
        <v>9.0909090909091042</v>
      </c>
      <c r="AN639" s="710">
        <f t="shared" si="355"/>
        <v>4.4999999999999929</v>
      </c>
      <c r="AO639" s="710">
        <f t="shared" si="357"/>
        <v>5.2631578947368363</v>
      </c>
      <c r="AP639" s="710">
        <f t="shared" si="356"/>
        <v>11.764705882352944</v>
      </c>
      <c r="AQ639" s="710">
        <f t="shared" si="333"/>
        <v>19.718309859154925</v>
      </c>
      <c r="AR639" s="710">
        <f t="shared" si="334"/>
        <v>67.058823529411768</v>
      </c>
      <c r="AS639" s="710">
        <f t="shared" si="335"/>
        <v>112.5</v>
      </c>
      <c r="AT639" s="710">
        <f t="shared" si="337"/>
        <v>-65.217391304347828</v>
      </c>
      <c r="AU639" s="710">
        <f t="shared" si="338"/>
        <v>-66.176470588235304</v>
      </c>
      <c r="AV639" s="710">
        <f t="shared" si="339"/>
        <v>6.25</v>
      </c>
      <c r="AW639" s="710">
        <f t="shared" si="340"/>
        <v>21.212121212121215</v>
      </c>
      <c r="AX639" s="710">
        <f t="shared" si="341"/>
        <v>10.000000000000009</v>
      </c>
      <c r="AY639" s="710">
        <f t="shared" si="342"/>
        <v>25</v>
      </c>
      <c r="AZ639" s="710">
        <f t="shared" si="343"/>
        <v>18.518518518518512</v>
      </c>
      <c r="BA639" s="710">
        <f t="shared" si="344"/>
        <v>6.2295081967213228</v>
      </c>
      <c r="BB639" s="710">
        <f t="shared" si="345"/>
        <v>4.0955631399317349</v>
      </c>
      <c r="BC639" s="710">
        <f t="shared" si="346"/>
        <v>10.291349845667398</v>
      </c>
      <c r="BD639" s="710">
        <f t="shared" si="358"/>
        <v>10.546114282860897</v>
      </c>
      <c r="BE639" s="710">
        <f t="shared" si="336"/>
        <v>10.747022049127823</v>
      </c>
      <c r="BF639" s="175">
        <f t="shared" si="359"/>
        <v>32.990007180275562</v>
      </c>
    </row>
    <row r="640" spans="1:58" x14ac:dyDescent="0.25">
      <c r="A640" s="88" t="s">
        <v>3403</v>
      </c>
      <c r="B640" s="8" t="s">
        <v>3404</v>
      </c>
      <c r="C640" s="372">
        <v>1.7</v>
      </c>
      <c r="D640" s="372">
        <v>1.62</v>
      </c>
      <c r="E640" s="372">
        <v>1.56</v>
      </c>
      <c r="F640" s="372">
        <v>1.52</v>
      </c>
      <c r="G640" s="372">
        <v>1.5</v>
      </c>
      <c r="H640" s="372">
        <v>1.48</v>
      </c>
      <c r="I640" s="420">
        <v>1.46</v>
      </c>
      <c r="J640" s="420">
        <v>1.44</v>
      </c>
      <c r="K640" s="372">
        <v>1.42</v>
      </c>
      <c r="L640" s="372">
        <v>1.4</v>
      </c>
      <c r="M640" s="393">
        <v>1.38</v>
      </c>
      <c r="N640" s="393">
        <v>1.38</v>
      </c>
      <c r="O640" s="649"/>
      <c r="P640" s="374">
        <v>1.38</v>
      </c>
      <c r="Q640" s="374">
        <v>1.38</v>
      </c>
      <c r="R640" s="649"/>
      <c r="S640" s="416">
        <v>1.38</v>
      </c>
      <c r="T640" s="416">
        <v>1.38</v>
      </c>
      <c r="U640" s="416">
        <v>1.38</v>
      </c>
      <c r="V640" s="416">
        <v>1.38</v>
      </c>
      <c r="W640" s="416">
        <v>1.38</v>
      </c>
      <c r="X640" s="416">
        <v>1.38</v>
      </c>
      <c r="Y640" s="416">
        <v>1.38</v>
      </c>
      <c r="Z640" s="416">
        <v>1.38</v>
      </c>
      <c r="AA640" s="416">
        <v>1.38</v>
      </c>
      <c r="AB640" s="416">
        <v>1.38</v>
      </c>
      <c r="AC640" s="416">
        <v>1.38</v>
      </c>
      <c r="AD640" s="416">
        <v>1.38</v>
      </c>
      <c r="AE640" s="417">
        <f t="shared" si="332"/>
        <v>37.18</v>
      </c>
      <c r="AF640" s="710">
        <f t="shared" si="347"/>
        <v>4.9382716049382713</v>
      </c>
      <c r="AG640" s="710">
        <f t="shared" si="348"/>
        <v>3.8461538461538547</v>
      </c>
      <c r="AH640" s="710">
        <f t="shared" si="349"/>
        <v>2.6315789473684292</v>
      </c>
      <c r="AI640" s="710">
        <f t="shared" si="350"/>
        <v>1.3333333333333419</v>
      </c>
      <c r="AJ640" s="710">
        <f t="shared" si="351"/>
        <v>1.3513513513513598</v>
      </c>
      <c r="AK640" s="710">
        <f t="shared" si="352"/>
        <v>1.3698630136986356</v>
      </c>
      <c r="AL640" s="710">
        <f t="shared" si="353"/>
        <v>1.388888888888884</v>
      </c>
      <c r="AM640" s="710">
        <f t="shared" si="354"/>
        <v>1.4084507042253502</v>
      </c>
      <c r="AN640" s="710">
        <f t="shared" si="355"/>
        <v>1.4285714285714235</v>
      </c>
      <c r="AO640" s="710">
        <f t="shared" si="357"/>
        <v>1.449275362318847</v>
      </c>
      <c r="AP640" s="710">
        <f t="shared" si="356"/>
        <v>0</v>
      </c>
      <c r="AQ640" s="710">
        <f t="shared" si="333"/>
        <v>0</v>
      </c>
      <c r="AR640" s="710">
        <f t="shared" si="334"/>
        <v>0</v>
      </c>
      <c r="AS640" s="710">
        <f t="shared" si="335"/>
        <v>0</v>
      </c>
      <c r="AT640" s="710">
        <f t="shared" si="337"/>
        <v>0</v>
      </c>
      <c r="AU640" s="710">
        <f t="shared" si="338"/>
        <v>0</v>
      </c>
      <c r="AV640" s="710">
        <f t="shared" si="339"/>
        <v>0</v>
      </c>
      <c r="AW640" s="710">
        <f t="shared" si="340"/>
        <v>0</v>
      </c>
      <c r="AX640" s="710">
        <f t="shared" si="341"/>
        <v>0</v>
      </c>
      <c r="AY640" s="710">
        <f t="shared" si="342"/>
        <v>0</v>
      </c>
      <c r="AZ640" s="710">
        <f t="shared" si="343"/>
        <v>0</v>
      </c>
      <c r="BA640" s="710">
        <f t="shared" si="344"/>
        <v>0</v>
      </c>
      <c r="BB640" s="710">
        <f t="shared" si="345"/>
        <v>0</v>
      </c>
      <c r="BC640" s="710">
        <f t="shared" si="346"/>
        <v>0</v>
      </c>
      <c r="BD640" s="710">
        <f t="shared" si="358"/>
        <v>0</v>
      </c>
      <c r="BE640" s="710">
        <f t="shared" si="336"/>
        <v>0.84582953923393589</v>
      </c>
      <c r="BF640" s="175">
        <f t="shared" si="359"/>
        <v>1.31898568092718</v>
      </c>
    </row>
    <row r="641" spans="1:58" x14ac:dyDescent="0.25">
      <c r="A641" s="95" t="s">
        <v>791</v>
      </c>
      <c r="B641" s="8" t="s">
        <v>792</v>
      </c>
      <c r="C641" s="372">
        <v>1.2</v>
      </c>
      <c r="D641" s="372">
        <v>1.18</v>
      </c>
      <c r="E641" s="372">
        <v>1.1599999999999999</v>
      </c>
      <c r="F641" s="372">
        <v>1.1399999999999999</v>
      </c>
      <c r="G641" s="372">
        <v>1.1200000000000001</v>
      </c>
      <c r="H641" s="372">
        <v>1.1000000000000001</v>
      </c>
      <c r="I641" s="420">
        <v>1.08</v>
      </c>
      <c r="J641" s="420">
        <v>1.06</v>
      </c>
      <c r="K641" s="372">
        <v>1.0449999999999999</v>
      </c>
      <c r="L641" s="372">
        <v>1.0249999999999999</v>
      </c>
      <c r="M641" s="372">
        <v>1.0049999999999999</v>
      </c>
      <c r="N641" s="372">
        <v>0.98499999999999999</v>
      </c>
      <c r="O641" s="649"/>
      <c r="P641" s="372">
        <v>0.96499999999999997</v>
      </c>
      <c r="Q641" s="372">
        <v>0.94499999999999995</v>
      </c>
      <c r="R641" s="649"/>
      <c r="S641" s="416">
        <v>0.94</v>
      </c>
      <c r="T641" s="420">
        <v>0.92500000000000004</v>
      </c>
      <c r="U641" s="420">
        <v>0.90500000000000003</v>
      </c>
      <c r="V641" s="420">
        <v>0.88500000000000001</v>
      </c>
      <c r="W641" s="420">
        <v>0.78</v>
      </c>
      <c r="X641" s="420">
        <v>0.63</v>
      </c>
      <c r="Y641" s="420">
        <v>0.45</v>
      </c>
      <c r="Z641" s="416">
        <v>0</v>
      </c>
      <c r="AA641" s="416">
        <v>0</v>
      </c>
      <c r="AB641" s="416">
        <v>0</v>
      </c>
      <c r="AC641" s="416">
        <v>0</v>
      </c>
      <c r="AD641" s="416">
        <v>0</v>
      </c>
      <c r="AE641" s="417">
        <f t="shared" si="332"/>
        <v>20.525000000000002</v>
      </c>
      <c r="AF641" s="710">
        <f t="shared" si="347"/>
        <v>1.6949152542372836</v>
      </c>
      <c r="AG641" s="710">
        <f t="shared" si="348"/>
        <v>1.7241379310344751</v>
      </c>
      <c r="AH641" s="710">
        <f t="shared" si="349"/>
        <v>1.7543859649122862</v>
      </c>
      <c r="AI641" s="710">
        <f t="shared" si="350"/>
        <v>1.7857142857142572</v>
      </c>
      <c r="AJ641" s="710">
        <f t="shared" si="351"/>
        <v>1.8181818181818299</v>
      </c>
      <c r="AK641" s="710">
        <f t="shared" si="352"/>
        <v>1.8518518518518601</v>
      </c>
      <c r="AL641" s="710">
        <f t="shared" si="353"/>
        <v>1.8867924528301883</v>
      </c>
      <c r="AM641" s="710">
        <f t="shared" si="354"/>
        <v>1.4354066985646119</v>
      </c>
      <c r="AN641" s="710">
        <f t="shared" si="355"/>
        <v>1.9512195121951237</v>
      </c>
      <c r="AO641" s="710">
        <f t="shared" si="357"/>
        <v>1.990049751243772</v>
      </c>
      <c r="AP641" s="710">
        <f t="shared" si="356"/>
        <v>2.0304568527918621</v>
      </c>
      <c r="AQ641" s="710">
        <f t="shared" si="333"/>
        <v>2.0725388601036343</v>
      </c>
      <c r="AR641" s="710">
        <f t="shared" si="334"/>
        <v>2.1164021164021163</v>
      </c>
      <c r="AS641" s="710">
        <f t="shared" si="335"/>
        <v>0.53191489361701372</v>
      </c>
      <c r="AT641" s="710">
        <f t="shared" si="337"/>
        <v>1.6216216216216051</v>
      </c>
      <c r="AU641" s="710">
        <f t="shared" si="338"/>
        <v>2.2099447513812098</v>
      </c>
      <c r="AV641" s="710">
        <f t="shared" si="339"/>
        <v>2.2598870056497189</v>
      </c>
      <c r="AW641" s="710">
        <f t="shared" si="340"/>
        <v>13.461538461538458</v>
      </c>
      <c r="AX641" s="710">
        <f t="shared" si="341"/>
        <v>23.809523809523814</v>
      </c>
      <c r="AY641" s="710">
        <f t="shared" si="342"/>
        <v>39.999999999999993</v>
      </c>
      <c r="AZ641" s="710" t="str">
        <f t="shared" si="343"/>
        <v>n/a</v>
      </c>
      <c r="BA641" s="710" t="str">
        <f t="shared" si="344"/>
        <v>n/a</v>
      </c>
      <c r="BB641" s="710" t="str">
        <f t="shared" si="345"/>
        <v>n/a</v>
      </c>
      <c r="BC641" s="710" t="str">
        <f t="shared" si="346"/>
        <v>n/a</v>
      </c>
      <c r="BD641" s="710" t="str">
        <f t="shared" si="358"/>
        <v>n/a</v>
      </c>
      <c r="BE641" s="710">
        <f t="shared" si="336"/>
        <v>5.4003241946697553</v>
      </c>
      <c r="BF641" s="175">
        <f t="shared" si="359"/>
        <v>9.7949299135999013</v>
      </c>
    </row>
    <row r="642" spans="1:58" x14ac:dyDescent="0.25">
      <c r="A642" s="8" t="s">
        <v>359</v>
      </c>
      <c r="B642" s="8" t="s">
        <v>360</v>
      </c>
      <c r="C642" s="372">
        <v>3.22</v>
      </c>
      <c r="D642" s="372">
        <v>3.18</v>
      </c>
      <c r="E642" s="372">
        <v>3.14</v>
      </c>
      <c r="F642" s="372">
        <v>3.1</v>
      </c>
      <c r="G642" s="372">
        <v>3.06</v>
      </c>
      <c r="H642" s="372">
        <v>3.02</v>
      </c>
      <c r="I642" s="420">
        <v>2.6</v>
      </c>
      <c r="J642" s="420">
        <v>2.16</v>
      </c>
      <c r="K642" s="372">
        <v>2.12</v>
      </c>
      <c r="L642" s="372">
        <v>2.08</v>
      </c>
      <c r="M642" s="372">
        <v>2.04</v>
      </c>
      <c r="N642" s="372">
        <v>2</v>
      </c>
      <c r="O642" s="649"/>
      <c r="P642" s="372">
        <v>1.96</v>
      </c>
      <c r="Q642" s="372">
        <v>1.92</v>
      </c>
      <c r="R642" s="649"/>
      <c r="S642" s="420">
        <v>1.88</v>
      </c>
      <c r="T642" s="420">
        <v>1.84</v>
      </c>
      <c r="U642" s="420">
        <v>1.8</v>
      </c>
      <c r="V642" s="420">
        <v>1.76</v>
      </c>
      <c r="W642" s="420">
        <v>1.72</v>
      </c>
      <c r="X642" s="420">
        <v>1.68</v>
      </c>
      <c r="Y642" s="420">
        <v>1.56</v>
      </c>
      <c r="Z642" s="420">
        <v>1.44</v>
      </c>
      <c r="AA642" s="420">
        <v>1.36</v>
      </c>
      <c r="AB642" s="420">
        <v>1.28</v>
      </c>
      <c r="AC642" s="420">
        <v>1.24</v>
      </c>
      <c r="AD642" s="420">
        <v>1.2</v>
      </c>
      <c r="AE642" s="417">
        <f t="shared" si="332"/>
        <v>54.360000000000014</v>
      </c>
      <c r="AF642" s="710">
        <f t="shared" si="347"/>
        <v>1.2578616352201255</v>
      </c>
      <c r="AG642" s="710">
        <f t="shared" si="348"/>
        <v>1.2738853503184711</v>
      </c>
      <c r="AH642" s="710">
        <f t="shared" si="349"/>
        <v>1.2903225806451646</v>
      </c>
      <c r="AI642" s="710">
        <f t="shared" si="350"/>
        <v>1.3071895424836555</v>
      </c>
      <c r="AJ642" s="710">
        <f t="shared" si="351"/>
        <v>1.3245033112582849</v>
      </c>
      <c r="AK642" s="710">
        <f t="shared" si="352"/>
        <v>16.153846153846139</v>
      </c>
      <c r="AL642" s="710">
        <f t="shared" si="353"/>
        <v>20.370370370370374</v>
      </c>
      <c r="AM642" s="710">
        <f t="shared" si="354"/>
        <v>1.8867924528301883</v>
      </c>
      <c r="AN642" s="710">
        <f t="shared" si="355"/>
        <v>1.9230769230769162</v>
      </c>
      <c r="AO642" s="710">
        <f t="shared" si="357"/>
        <v>1.9607843137254832</v>
      </c>
      <c r="AP642" s="710">
        <f t="shared" si="356"/>
        <v>2.0000000000000018</v>
      </c>
      <c r="AQ642" s="710">
        <f t="shared" si="333"/>
        <v>2.0408163265306145</v>
      </c>
      <c r="AR642" s="710">
        <f t="shared" si="334"/>
        <v>2.0833333333333259</v>
      </c>
      <c r="AS642" s="710">
        <f t="shared" si="335"/>
        <v>2.1276595744680771</v>
      </c>
      <c r="AT642" s="710">
        <f t="shared" si="337"/>
        <v>2.1739130434782483</v>
      </c>
      <c r="AU642" s="710">
        <f t="shared" si="338"/>
        <v>2.2222222222222143</v>
      </c>
      <c r="AV642" s="710">
        <f t="shared" si="339"/>
        <v>2.2727272727272707</v>
      </c>
      <c r="AW642" s="710">
        <f t="shared" si="340"/>
        <v>2.3255813953488413</v>
      </c>
      <c r="AX642" s="710">
        <f t="shared" si="341"/>
        <v>2.3809523809523725</v>
      </c>
      <c r="AY642" s="710">
        <f t="shared" si="342"/>
        <v>7.6923076923076872</v>
      </c>
      <c r="AZ642" s="710">
        <f t="shared" si="343"/>
        <v>8.3333333333333481</v>
      </c>
      <c r="BA642" s="710">
        <f t="shared" si="344"/>
        <v>5.8823529411764497</v>
      </c>
      <c r="BB642" s="710">
        <f t="shared" si="345"/>
        <v>6.25</v>
      </c>
      <c r="BC642" s="710">
        <f t="shared" si="346"/>
        <v>3.2258064516129004</v>
      </c>
      <c r="BD642" s="710">
        <f t="shared" si="358"/>
        <v>3.3333333333333437</v>
      </c>
      <c r="BE642" s="710">
        <f t="shared" si="336"/>
        <v>4.1237188773839808</v>
      </c>
      <c r="BF642" s="175">
        <f t="shared" si="359"/>
        <v>4.7299779520361707</v>
      </c>
    </row>
    <row r="643" spans="1:58" x14ac:dyDescent="0.25">
      <c r="A643" s="8" t="s">
        <v>797</v>
      </c>
      <c r="B643" s="8" t="s">
        <v>798</v>
      </c>
      <c r="C643" s="372">
        <v>2.15</v>
      </c>
      <c r="D643" s="372">
        <v>1.87</v>
      </c>
      <c r="E643" s="372">
        <v>1.575</v>
      </c>
      <c r="F643" s="372">
        <v>1.335</v>
      </c>
      <c r="G643" s="372">
        <v>1.22</v>
      </c>
      <c r="H643" s="372">
        <v>1.05</v>
      </c>
      <c r="I643" s="420">
        <v>0.88</v>
      </c>
      <c r="J643" s="420">
        <v>0.69</v>
      </c>
      <c r="K643" s="372">
        <v>0.58499999999999996</v>
      </c>
      <c r="L643" s="372">
        <v>0.5</v>
      </c>
      <c r="M643" s="372">
        <v>0.42</v>
      </c>
      <c r="N643" s="372">
        <v>0.34749999999999998</v>
      </c>
      <c r="O643" s="649"/>
      <c r="P643" s="372">
        <v>0.2475</v>
      </c>
      <c r="Q643" s="372">
        <v>0.16750000000000001</v>
      </c>
      <c r="R643" s="649"/>
      <c r="S643" s="420">
        <v>0.13125000000000001</v>
      </c>
      <c r="T643" s="420">
        <v>0.11</v>
      </c>
      <c r="U643" s="420">
        <v>5.2499999999999998E-2</v>
      </c>
      <c r="V643" s="416">
        <v>0</v>
      </c>
      <c r="W643" s="416">
        <v>0</v>
      </c>
      <c r="X643" s="416">
        <v>0</v>
      </c>
      <c r="Y643" s="416">
        <v>0</v>
      </c>
      <c r="Z643" s="416">
        <v>0</v>
      </c>
      <c r="AA643" s="416">
        <v>0</v>
      </c>
      <c r="AB643" s="416">
        <v>0</v>
      </c>
      <c r="AC643" s="416">
        <v>0</v>
      </c>
      <c r="AD643" s="416">
        <v>0</v>
      </c>
      <c r="AE643" s="417">
        <f t="shared" si="332"/>
        <v>13.331250000000001</v>
      </c>
      <c r="AF643" s="710">
        <f t="shared" si="347"/>
        <v>14.973262032085554</v>
      </c>
      <c r="AG643" s="710">
        <f t="shared" si="348"/>
        <v>18.730158730158731</v>
      </c>
      <c r="AH643" s="710">
        <f t="shared" si="349"/>
        <v>17.977528089887642</v>
      </c>
      <c r="AI643" s="710">
        <f t="shared" si="350"/>
        <v>9.426229508196716</v>
      </c>
      <c r="AJ643" s="710">
        <f t="shared" si="351"/>
        <v>16.190476190476176</v>
      </c>
      <c r="AK643" s="710">
        <f t="shared" si="352"/>
        <v>19.318181818181813</v>
      </c>
      <c r="AL643" s="710">
        <f t="shared" si="353"/>
        <v>27.536231884057983</v>
      </c>
      <c r="AM643" s="710">
        <f t="shared" si="354"/>
        <v>17.948717948717952</v>
      </c>
      <c r="AN643" s="710">
        <f t="shared" si="355"/>
        <v>16.999999999999993</v>
      </c>
      <c r="AO643" s="710">
        <f t="shared" si="357"/>
        <v>19.047619047619047</v>
      </c>
      <c r="AP643" s="710">
        <f t="shared" si="356"/>
        <v>20.863309352517987</v>
      </c>
      <c r="AQ643" s="710">
        <f t="shared" si="333"/>
        <v>40.404040404040401</v>
      </c>
      <c r="AR643" s="710">
        <f t="shared" si="334"/>
        <v>47.761194029850728</v>
      </c>
      <c r="AS643" s="710">
        <f t="shared" si="335"/>
        <v>27.619047619047631</v>
      </c>
      <c r="AT643" s="710">
        <f t="shared" si="337"/>
        <v>19.318181818181813</v>
      </c>
      <c r="AU643" s="710">
        <f t="shared" si="338"/>
        <v>109.52380952380953</v>
      </c>
      <c r="AV643" s="710" t="str">
        <f t="shared" si="339"/>
        <v>n/a</v>
      </c>
      <c r="AW643" s="710" t="str">
        <f t="shared" si="340"/>
        <v>n/a</v>
      </c>
      <c r="AX643" s="710" t="str">
        <f t="shared" si="341"/>
        <v>n/a</v>
      </c>
      <c r="AY643" s="710" t="str">
        <f t="shared" si="342"/>
        <v>n/a</v>
      </c>
      <c r="AZ643" s="710" t="str">
        <f t="shared" si="343"/>
        <v>n/a</v>
      </c>
      <c r="BA643" s="710" t="str">
        <f t="shared" si="344"/>
        <v>n/a</v>
      </c>
      <c r="BB643" s="710" t="str">
        <f t="shared" si="345"/>
        <v>n/a</v>
      </c>
      <c r="BC643" s="710" t="str">
        <f t="shared" si="346"/>
        <v>n/a</v>
      </c>
      <c r="BD643" s="710" t="str">
        <f t="shared" si="358"/>
        <v>n/a</v>
      </c>
      <c r="BE643" s="710">
        <f t="shared" si="336"/>
        <v>27.727374249801858</v>
      </c>
      <c r="BF643" s="175">
        <f t="shared" si="359"/>
        <v>23.852388872810764</v>
      </c>
    </row>
    <row r="644" spans="1:58" x14ac:dyDescent="0.25">
      <c r="A644" s="8" t="s">
        <v>3490</v>
      </c>
      <c r="B644" s="8" t="s">
        <v>3491</v>
      </c>
      <c r="C644" s="372">
        <v>1.18</v>
      </c>
      <c r="D644" s="372">
        <v>1.0900000000000001</v>
      </c>
      <c r="E644" s="372">
        <v>0.97</v>
      </c>
      <c r="F644" s="372">
        <v>0.87</v>
      </c>
      <c r="G644" s="372">
        <v>0.83</v>
      </c>
      <c r="H644" s="372">
        <v>0.79</v>
      </c>
      <c r="I644" s="420">
        <v>0.75</v>
      </c>
      <c r="J644" s="420">
        <v>0.71000000000000008</v>
      </c>
      <c r="K644" s="420">
        <v>0.67</v>
      </c>
      <c r="L644" s="420">
        <v>0.62</v>
      </c>
      <c r="M644" s="381">
        <v>0.6</v>
      </c>
      <c r="N644" s="381">
        <v>0.6</v>
      </c>
      <c r="O644" s="381"/>
      <c r="P644" s="381">
        <v>0.6</v>
      </c>
      <c r="Q644" s="420">
        <v>0.8</v>
      </c>
      <c r="R644" s="420"/>
      <c r="S644" s="381">
        <v>0.4</v>
      </c>
      <c r="T644" s="381">
        <v>1.1000000000000001</v>
      </c>
      <c r="U644" s="420">
        <v>1.4</v>
      </c>
      <c r="V644" s="420">
        <v>1.2</v>
      </c>
      <c r="W644" s="420">
        <v>1.05</v>
      </c>
      <c r="X644" s="420">
        <v>1</v>
      </c>
      <c r="Y644" s="420">
        <v>1</v>
      </c>
      <c r="Z644" s="420">
        <v>1</v>
      </c>
      <c r="AA644" s="420">
        <v>1</v>
      </c>
      <c r="AB644" s="420">
        <v>1</v>
      </c>
      <c r="AC644" s="420">
        <v>1</v>
      </c>
      <c r="AD644" s="420">
        <v>1</v>
      </c>
      <c r="AE644" s="417">
        <f t="shared" si="332"/>
        <v>23.23</v>
      </c>
      <c r="AF644" s="710">
        <f t="shared" si="347"/>
        <v>8.2568807339449499</v>
      </c>
      <c r="AG644" s="710">
        <f t="shared" si="348"/>
        <v>12.371134020618557</v>
      </c>
      <c r="AH644" s="710">
        <f t="shared" si="349"/>
        <v>11.494252873563227</v>
      </c>
      <c r="AI644" s="710">
        <f t="shared" si="350"/>
        <v>4.8192771084337505</v>
      </c>
      <c r="AJ644" s="710">
        <f t="shared" si="351"/>
        <v>5.0632911392404889</v>
      </c>
      <c r="AK644" s="710">
        <f t="shared" si="352"/>
        <v>5.3333333333333455</v>
      </c>
      <c r="AL644" s="710">
        <f t="shared" si="353"/>
        <v>5.6338028169014009</v>
      </c>
      <c r="AM644" s="710">
        <f t="shared" si="354"/>
        <v>5.9701492537313383</v>
      </c>
      <c r="AN644" s="710">
        <f t="shared" si="355"/>
        <v>8.064516129032274</v>
      </c>
      <c r="AO644" s="710">
        <f t="shared" si="357"/>
        <v>3.3333333333333437</v>
      </c>
      <c r="AP644" s="710">
        <f t="shared" si="356"/>
        <v>0</v>
      </c>
      <c r="AQ644" s="710">
        <f t="shared" si="333"/>
        <v>0</v>
      </c>
      <c r="AR644" s="710">
        <f t="shared" si="334"/>
        <v>-25.000000000000011</v>
      </c>
      <c r="AS644" s="710">
        <f t="shared" si="335"/>
        <v>100</v>
      </c>
      <c r="AT644" s="710">
        <f t="shared" si="337"/>
        <v>-63.636363636363633</v>
      </c>
      <c r="AU644" s="710">
        <f t="shared" si="338"/>
        <v>-21.42857142857142</v>
      </c>
      <c r="AV644" s="710">
        <f t="shared" si="339"/>
        <v>16.666666666666675</v>
      </c>
      <c r="AW644" s="710">
        <f t="shared" si="340"/>
        <v>14.285714285714279</v>
      </c>
      <c r="AX644" s="710">
        <f t="shared" si="341"/>
        <v>5.0000000000000044</v>
      </c>
      <c r="AY644" s="710">
        <f t="shared" si="342"/>
        <v>0</v>
      </c>
      <c r="AZ644" s="710">
        <f t="shared" si="343"/>
        <v>0</v>
      </c>
      <c r="BA644" s="710">
        <f t="shared" si="344"/>
        <v>0</v>
      </c>
      <c r="BB644" s="710">
        <f t="shared" si="345"/>
        <v>0</v>
      </c>
      <c r="BC644" s="710">
        <f t="shared" si="346"/>
        <v>0</v>
      </c>
      <c r="BD644" s="710">
        <f t="shared" si="358"/>
        <v>0</v>
      </c>
      <c r="BE644" s="710">
        <f t="shared" si="336"/>
        <v>3.8490966651831426</v>
      </c>
      <c r="BF644" s="175">
        <f t="shared" si="359"/>
        <v>25.694046699490901</v>
      </c>
    </row>
    <row r="645" spans="1:58" x14ac:dyDescent="0.25">
      <c r="A645" s="577" t="s">
        <v>4759</v>
      </c>
      <c r="B645" s="8" t="s">
        <v>4754</v>
      </c>
      <c r="C645" s="372">
        <v>1.5549999999999999</v>
      </c>
      <c r="D645" s="372">
        <v>1.28</v>
      </c>
      <c r="E645" s="372">
        <v>1</v>
      </c>
      <c r="F645" s="372">
        <v>0.53</v>
      </c>
      <c r="G645" s="372">
        <v>0.22999999999999998</v>
      </c>
      <c r="H645" s="372">
        <v>0.1</v>
      </c>
      <c r="I645" s="381">
        <v>0</v>
      </c>
      <c r="J645" s="381">
        <v>0</v>
      </c>
      <c r="K645" s="393">
        <v>0</v>
      </c>
      <c r="L645" s="393">
        <v>0</v>
      </c>
      <c r="M645" s="393">
        <v>0</v>
      </c>
      <c r="N645" s="393">
        <v>0</v>
      </c>
      <c r="O645" s="751"/>
      <c r="P645" s="393">
        <v>0</v>
      </c>
      <c r="Q645" s="393">
        <v>0</v>
      </c>
      <c r="R645" s="751"/>
      <c r="S645" s="393">
        <v>0</v>
      </c>
      <c r="T645" s="393">
        <v>0</v>
      </c>
      <c r="U645" s="416">
        <v>0</v>
      </c>
      <c r="V645" s="416">
        <v>0</v>
      </c>
      <c r="W645" s="381">
        <v>0</v>
      </c>
      <c r="X645" s="381">
        <v>0</v>
      </c>
      <c r="Y645" s="381">
        <v>0</v>
      </c>
      <c r="Z645" s="381">
        <v>0</v>
      </c>
      <c r="AA645" s="381">
        <v>0</v>
      </c>
      <c r="AB645" s="381">
        <v>0</v>
      </c>
      <c r="AC645" s="381">
        <v>0</v>
      </c>
      <c r="AD645" s="381">
        <v>0</v>
      </c>
      <c r="AE645" s="417">
        <f t="shared" si="332"/>
        <v>4.6950000000000003</v>
      </c>
      <c r="AF645" s="710">
        <f t="shared" si="347"/>
        <v>21.484375</v>
      </c>
      <c r="AG645" s="710">
        <f t="shared" si="348"/>
        <v>28.000000000000004</v>
      </c>
      <c r="AH645" s="710">
        <f t="shared" si="349"/>
        <v>88.679245283018844</v>
      </c>
      <c r="AI645" s="710">
        <f t="shared" si="350"/>
        <v>130.43478260869568</v>
      </c>
      <c r="AJ645" s="710">
        <f t="shared" si="351"/>
        <v>129.99999999999997</v>
      </c>
      <c r="AK645" s="710" t="str">
        <f t="shared" si="352"/>
        <v>n/a</v>
      </c>
      <c r="AL645" s="710" t="str">
        <f t="shared" si="353"/>
        <v>n/a</v>
      </c>
      <c r="AM645" s="710" t="str">
        <f t="shared" si="354"/>
        <v>n/a</v>
      </c>
      <c r="AN645" s="710" t="str">
        <f t="shared" si="355"/>
        <v>n/a</v>
      </c>
      <c r="AO645" s="710" t="str">
        <f t="shared" si="357"/>
        <v>n/a</v>
      </c>
      <c r="AP645" s="710" t="str">
        <f t="shared" si="356"/>
        <v>n/a</v>
      </c>
      <c r="AQ645" s="710" t="str">
        <f t="shared" si="333"/>
        <v>n/a</v>
      </c>
      <c r="AR645" s="710" t="str">
        <f t="shared" si="334"/>
        <v>n/a</v>
      </c>
      <c r="AS645" s="710" t="str">
        <f t="shared" si="335"/>
        <v>n/a</v>
      </c>
      <c r="AT645" s="710" t="str">
        <f t="shared" si="337"/>
        <v>n/a</v>
      </c>
      <c r="AU645" s="710" t="str">
        <f t="shared" si="338"/>
        <v>n/a</v>
      </c>
      <c r="AV645" s="710" t="str">
        <f t="shared" si="339"/>
        <v>n/a</v>
      </c>
      <c r="AW645" s="710" t="str">
        <f t="shared" si="340"/>
        <v>n/a</v>
      </c>
      <c r="AX645" s="710" t="str">
        <f t="shared" si="341"/>
        <v>n/a</v>
      </c>
      <c r="AY645" s="710" t="str">
        <f t="shared" si="342"/>
        <v>n/a</v>
      </c>
      <c r="AZ645" s="710" t="str">
        <f t="shared" si="343"/>
        <v>n/a</v>
      </c>
      <c r="BA645" s="710" t="str">
        <f t="shared" si="344"/>
        <v>n/a</v>
      </c>
      <c r="BB645" s="710" t="str">
        <f t="shared" si="345"/>
        <v>n/a</v>
      </c>
      <c r="BC645" s="710" t="str">
        <f t="shared" si="346"/>
        <v>n/a</v>
      </c>
      <c r="BD645" s="710" t="str">
        <f t="shared" si="358"/>
        <v>n/a</v>
      </c>
      <c r="BE645" s="710">
        <f t="shared" si="336"/>
        <v>79.719680578342903</v>
      </c>
      <c r="BF645" s="175">
        <f t="shared" si="359"/>
        <v>53.025187575620684</v>
      </c>
    </row>
    <row r="646" spans="1:58" x14ac:dyDescent="0.25">
      <c r="A646" s="577" t="s">
        <v>4722</v>
      </c>
      <c r="B646" s="8" t="s">
        <v>4723</v>
      </c>
      <c r="C646" s="372">
        <v>1.6775</v>
      </c>
      <c r="D646" s="372">
        <v>1.585</v>
      </c>
      <c r="E646" s="372">
        <v>1.47</v>
      </c>
      <c r="F646" s="372">
        <v>1.35</v>
      </c>
      <c r="G646" s="372">
        <v>1.2224999999999999</v>
      </c>
      <c r="H646" s="372">
        <v>1.1599999999999999</v>
      </c>
      <c r="I646" s="420">
        <v>0.71000000000000008</v>
      </c>
      <c r="J646" s="381">
        <v>0</v>
      </c>
      <c r="K646" s="393">
        <v>0</v>
      </c>
      <c r="L646" s="393">
        <v>0</v>
      </c>
      <c r="M646" s="393">
        <v>0</v>
      </c>
      <c r="N646" s="393">
        <v>0</v>
      </c>
      <c r="O646" s="381"/>
      <c r="P646" s="393">
        <v>0</v>
      </c>
      <c r="Q646" s="393">
        <v>0</v>
      </c>
      <c r="R646" s="381"/>
      <c r="S646" s="393">
        <v>0</v>
      </c>
      <c r="T646" s="393">
        <v>0</v>
      </c>
      <c r="U646" s="381">
        <v>0</v>
      </c>
      <c r="V646" s="381">
        <v>0</v>
      </c>
      <c r="W646" s="381">
        <v>0</v>
      </c>
      <c r="X646" s="381">
        <v>0</v>
      </c>
      <c r="Y646" s="381">
        <v>0</v>
      </c>
      <c r="Z646" s="381">
        <v>0</v>
      </c>
      <c r="AA646" s="381">
        <v>0</v>
      </c>
      <c r="AB646" s="381">
        <v>0</v>
      </c>
      <c r="AC646" s="381">
        <v>0</v>
      </c>
      <c r="AD646" s="381">
        <v>0</v>
      </c>
      <c r="AE646" s="417">
        <f t="shared" si="332"/>
        <v>9.1750000000000007</v>
      </c>
      <c r="AF646" s="710">
        <f t="shared" si="347"/>
        <v>5.8359621451104182</v>
      </c>
      <c r="AG646" s="710">
        <f t="shared" si="348"/>
        <v>7.8231292517006779</v>
      </c>
      <c r="AH646" s="710">
        <f t="shared" si="349"/>
        <v>8.8888888888888786</v>
      </c>
      <c r="AI646" s="710">
        <f t="shared" si="350"/>
        <v>10.429447852760742</v>
      </c>
      <c r="AJ646" s="710">
        <f t="shared" si="351"/>
        <v>5.3879310344827624</v>
      </c>
      <c r="AK646" s="710">
        <f t="shared" si="352"/>
        <v>63.380281690140826</v>
      </c>
      <c r="AL646" s="710" t="str">
        <f t="shared" si="353"/>
        <v>n/a</v>
      </c>
      <c r="AM646" s="710" t="str">
        <f t="shared" si="354"/>
        <v>n/a</v>
      </c>
      <c r="AN646" s="710" t="str">
        <f t="shared" si="355"/>
        <v>n/a</v>
      </c>
      <c r="AO646" s="710" t="str">
        <f t="shared" si="357"/>
        <v>n/a</v>
      </c>
      <c r="AP646" s="710" t="str">
        <f t="shared" si="356"/>
        <v>n/a</v>
      </c>
      <c r="AQ646" s="710" t="str">
        <f t="shared" si="333"/>
        <v>n/a</v>
      </c>
      <c r="AR646" s="710" t="str">
        <f t="shared" si="334"/>
        <v>n/a</v>
      </c>
      <c r="AS646" s="710" t="str">
        <f t="shared" si="335"/>
        <v>n/a</v>
      </c>
      <c r="AT646" s="710" t="str">
        <f t="shared" si="337"/>
        <v>n/a</v>
      </c>
      <c r="AU646" s="710" t="str">
        <f t="shared" si="338"/>
        <v>n/a</v>
      </c>
      <c r="AV646" s="710" t="str">
        <f t="shared" si="339"/>
        <v>n/a</v>
      </c>
      <c r="AW646" s="710" t="str">
        <f t="shared" si="340"/>
        <v>n/a</v>
      </c>
      <c r="AX646" s="710" t="str">
        <f t="shared" si="341"/>
        <v>n/a</v>
      </c>
      <c r="AY646" s="710" t="str">
        <f t="shared" si="342"/>
        <v>n/a</v>
      </c>
      <c r="AZ646" s="710" t="str">
        <f t="shared" si="343"/>
        <v>n/a</v>
      </c>
      <c r="BA646" s="710" t="str">
        <f t="shared" si="344"/>
        <v>n/a</v>
      </c>
      <c r="BB646" s="710" t="str">
        <f t="shared" si="345"/>
        <v>n/a</v>
      </c>
      <c r="BC646" s="710" t="str">
        <f t="shared" si="346"/>
        <v>n/a</v>
      </c>
      <c r="BD646" s="710" t="str">
        <f t="shared" si="358"/>
        <v>n/a</v>
      </c>
      <c r="BE646" s="710">
        <f t="shared" si="336"/>
        <v>16.957606810514051</v>
      </c>
      <c r="BF646" s="175">
        <f t="shared" si="359"/>
        <v>22.820047629899605</v>
      </c>
    </row>
    <row r="647" spans="1:58" x14ac:dyDescent="0.25">
      <c r="A647" s="8" t="s">
        <v>2825</v>
      </c>
      <c r="B647" s="8" t="s">
        <v>2826</v>
      </c>
      <c r="C647" s="372">
        <v>1.84</v>
      </c>
      <c r="D647" s="372">
        <v>1.72</v>
      </c>
      <c r="E647" s="372">
        <v>1.6</v>
      </c>
      <c r="F647" s="372">
        <v>1.48</v>
      </c>
      <c r="G647" s="372">
        <v>1.36</v>
      </c>
      <c r="H647" s="372">
        <v>1.24</v>
      </c>
      <c r="I647" s="420">
        <v>1.1200000000000001</v>
      </c>
      <c r="J647" s="420">
        <v>1</v>
      </c>
      <c r="K647" s="372">
        <v>0.8</v>
      </c>
      <c r="L647" s="372">
        <v>0.4</v>
      </c>
      <c r="M647" s="372">
        <v>0.22</v>
      </c>
      <c r="N647" s="393">
        <v>0.04</v>
      </c>
      <c r="O647" s="649"/>
      <c r="P647" s="374">
        <v>0.04</v>
      </c>
      <c r="Q647" s="374">
        <v>0.76</v>
      </c>
      <c r="R647" s="649"/>
      <c r="S647" s="381">
        <v>1</v>
      </c>
      <c r="T647" s="381">
        <v>1.48</v>
      </c>
      <c r="U647" s="420">
        <v>1.96</v>
      </c>
      <c r="V647" s="420">
        <v>1.84</v>
      </c>
      <c r="W647" s="420">
        <v>1.48</v>
      </c>
      <c r="X647" s="420">
        <v>1.1599999999999999</v>
      </c>
      <c r="Y647" s="420">
        <v>1.04</v>
      </c>
      <c r="Z647" s="420">
        <v>0.98</v>
      </c>
      <c r="AA647" s="420">
        <v>0.94</v>
      </c>
      <c r="AB647" s="420">
        <v>0.9</v>
      </c>
      <c r="AC647" s="420">
        <v>0.84</v>
      </c>
      <c r="AD647" s="420">
        <v>0.78</v>
      </c>
      <c r="AE647" s="417">
        <f t="shared" ref="AE647:AE690" si="360">SUM(C647:AD647)</f>
        <v>28.02</v>
      </c>
      <c r="AF647" s="710">
        <f t="shared" si="347"/>
        <v>6.976744186046524</v>
      </c>
      <c r="AG647" s="710">
        <f t="shared" si="348"/>
        <v>7.4999999999999956</v>
      </c>
      <c r="AH647" s="710">
        <f t="shared" si="349"/>
        <v>8.1081081081081141</v>
      </c>
      <c r="AI647" s="710">
        <f t="shared" si="350"/>
        <v>8.8235294117646959</v>
      </c>
      <c r="AJ647" s="710">
        <f t="shared" si="351"/>
        <v>9.6774193548387224</v>
      </c>
      <c r="AK647" s="710">
        <f t="shared" si="352"/>
        <v>10.714285714285698</v>
      </c>
      <c r="AL647" s="710">
        <f t="shared" si="353"/>
        <v>12.000000000000011</v>
      </c>
      <c r="AM647" s="710">
        <f t="shared" si="354"/>
        <v>25</v>
      </c>
      <c r="AN647" s="710">
        <f t="shared" si="355"/>
        <v>100</v>
      </c>
      <c r="AO647" s="710">
        <f t="shared" si="357"/>
        <v>81.818181818181841</v>
      </c>
      <c r="AP647" s="710">
        <f t="shared" si="356"/>
        <v>450</v>
      </c>
      <c r="AQ647" s="710">
        <f t="shared" ref="AQ647:AQ690" si="361">IF(ISERROR((N647/P647-1)*100),"n/a",(N647/P647-1)*100)</f>
        <v>0</v>
      </c>
      <c r="AR647" s="710">
        <f t="shared" ref="AR647:AR690" si="362">IF(ISERROR((P647/Q647-1)*100),"n/a",(P647/Q647-1)*100)</f>
        <v>-94.736842105263165</v>
      </c>
      <c r="AS647" s="710">
        <f t="shared" ref="AS647:AS690" si="363">IF(ISERROR((Q647/S647-1)*100),"n/a",(Q647/S647-1)*100)</f>
        <v>-24</v>
      </c>
      <c r="AT647" s="710">
        <f t="shared" si="337"/>
        <v>-32.432432432432435</v>
      </c>
      <c r="AU647" s="710">
        <f t="shared" si="338"/>
        <v>-24.489795918367353</v>
      </c>
      <c r="AV647" s="710">
        <f t="shared" si="339"/>
        <v>6.5217391304347672</v>
      </c>
      <c r="AW647" s="710">
        <f t="shared" si="340"/>
        <v>24.324324324324319</v>
      </c>
      <c r="AX647" s="710">
        <f t="shared" si="341"/>
        <v>27.586206896551737</v>
      </c>
      <c r="AY647" s="710">
        <f t="shared" si="342"/>
        <v>11.538461538461519</v>
      </c>
      <c r="AZ647" s="710">
        <f t="shared" si="343"/>
        <v>6.1224489795918435</v>
      </c>
      <c r="BA647" s="710">
        <f t="shared" si="344"/>
        <v>4.2553191489361764</v>
      </c>
      <c r="BB647" s="710">
        <f t="shared" si="345"/>
        <v>4.4444444444444287</v>
      </c>
      <c r="BC647" s="710">
        <f t="shared" si="346"/>
        <v>7.1428571428571397</v>
      </c>
      <c r="BD647" s="710">
        <f t="shared" si="358"/>
        <v>7.6923076923076872</v>
      </c>
      <c r="BE647" s="710">
        <f t="shared" ref="BE647:BE690" si="364">AVERAGE(AF647:BD647)</f>
        <v>25.783492297402894</v>
      </c>
      <c r="BF647" s="175">
        <f t="shared" si="359"/>
        <v>95.025661533373693</v>
      </c>
    </row>
    <row r="648" spans="1:58" x14ac:dyDescent="0.25">
      <c r="A648" s="577" t="s">
        <v>4973</v>
      </c>
      <c r="B648" s="8" t="s">
        <v>2813</v>
      </c>
      <c r="C648" s="372">
        <v>2.4</v>
      </c>
      <c r="D648" s="372">
        <v>2.3499999999999996</v>
      </c>
      <c r="E648" s="372">
        <v>2.1500000000000004</v>
      </c>
      <c r="F648" s="372">
        <v>1.95</v>
      </c>
      <c r="G648" s="372">
        <v>1.7250000000000001</v>
      </c>
      <c r="H648" s="393">
        <v>1.5</v>
      </c>
      <c r="I648" s="381">
        <v>1.5</v>
      </c>
      <c r="J648" s="381">
        <v>1.5</v>
      </c>
      <c r="K648" s="393">
        <v>1.5</v>
      </c>
      <c r="L648" s="372">
        <v>1.5</v>
      </c>
      <c r="M648" s="372">
        <v>1.25</v>
      </c>
      <c r="N648" s="372">
        <v>0.95</v>
      </c>
      <c r="P648" s="372">
        <v>0.81</v>
      </c>
      <c r="Q648" s="372">
        <v>0.69000000000000006</v>
      </c>
      <c r="S648" s="372">
        <v>0.63</v>
      </c>
      <c r="T648" s="372">
        <v>0.56000000000000005</v>
      </c>
      <c r="U648" s="420">
        <v>0.47</v>
      </c>
      <c r="V648" s="420">
        <v>0.4</v>
      </c>
      <c r="W648" s="420">
        <v>0.36000000000000004</v>
      </c>
      <c r="X648" s="420">
        <v>0.33</v>
      </c>
      <c r="Y648" s="420">
        <v>0.32</v>
      </c>
      <c r="Z648" s="420">
        <v>0.31</v>
      </c>
      <c r="AA648" s="420">
        <v>0.28000000000000003</v>
      </c>
      <c r="AB648" s="381">
        <v>0.26</v>
      </c>
      <c r="AC648" s="381">
        <v>0.26</v>
      </c>
      <c r="AD648" s="381">
        <v>0.26</v>
      </c>
      <c r="AE648" s="417">
        <f t="shared" si="360"/>
        <v>26.214999999999996</v>
      </c>
      <c r="AF648" s="710">
        <f t="shared" si="347"/>
        <v>2.1276595744680993</v>
      </c>
      <c r="AG648" s="710">
        <f t="shared" si="348"/>
        <v>9.302325581395321</v>
      </c>
      <c r="AH648" s="710">
        <f t="shared" si="349"/>
        <v>10.256410256410287</v>
      </c>
      <c r="AI648" s="710">
        <f t="shared" si="350"/>
        <v>13.043478260869556</v>
      </c>
      <c r="AJ648" s="710">
        <f t="shared" si="351"/>
        <v>15.000000000000014</v>
      </c>
      <c r="AK648" s="710">
        <f t="shared" si="352"/>
        <v>0</v>
      </c>
      <c r="AL648" s="710">
        <f t="shared" si="353"/>
        <v>0</v>
      </c>
      <c r="AM648" s="710">
        <f t="shared" si="354"/>
        <v>0</v>
      </c>
      <c r="AN648" s="710">
        <f t="shared" si="355"/>
        <v>0</v>
      </c>
      <c r="AO648" s="710">
        <f t="shared" si="357"/>
        <v>19.999999999999996</v>
      </c>
      <c r="AP648" s="710">
        <f t="shared" si="356"/>
        <v>31.578947368421062</v>
      </c>
      <c r="AQ648" s="710">
        <f t="shared" si="361"/>
        <v>17.283950617283939</v>
      </c>
      <c r="AR648" s="710">
        <f t="shared" si="362"/>
        <v>17.391304347826075</v>
      </c>
      <c r="AS648" s="710">
        <f t="shared" si="363"/>
        <v>9.5238095238095344</v>
      </c>
      <c r="AT648" s="710">
        <f t="shared" si="337"/>
        <v>12.5</v>
      </c>
      <c r="AU648" s="710">
        <f t="shared" si="338"/>
        <v>19.148936170212782</v>
      </c>
      <c r="AV648" s="710">
        <f t="shared" si="339"/>
        <v>17.499999999999982</v>
      </c>
      <c r="AW648" s="710">
        <f t="shared" si="340"/>
        <v>11.111111111111093</v>
      </c>
      <c r="AX648" s="710">
        <f t="shared" si="341"/>
        <v>9.0909090909091042</v>
      </c>
      <c r="AY648" s="710">
        <f t="shared" si="342"/>
        <v>3.125</v>
      </c>
      <c r="AZ648" s="710">
        <f t="shared" si="343"/>
        <v>3.2258064516129004</v>
      </c>
      <c r="BA648" s="710">
        <f t="shared" si="344"/>
        <v>10.714285714285698</v>
      </c>
      <c r="BB648" s="710">
        <f t="shared" si="345"/>
        <v>7.6923076923077094</v>
      </c>
      <c r="BC648" s="710">
        <f t="shared" si="346"/>
        <v>0</v>
      </c>
      <c r="BD648" s="710">
        <f t="shared" si="358"/>
        <v>0</v>
      </c>
      <c r="BE648" s="710">
        <f t="shared" si="364"/>
        <v>9.5846496704369244</v>
      </c>
      <c r="BF648" s="175">
        <f t="shared" si="359"/>
        <v>8.1988214699113833</v>
      </c>
    </row>
    <row r="649" spans="1:58" x14ac:dyDescent="0.25">
      <c r="A649" s="577" t="s">
        <v>4974</v>
      </c>
      <c r="B649" s="8" t="s">
        <v>4970</v>
      </c>
      <c r="C649" s="372">
        <v>1.7000000000000002</v>
      </c>
      <c r="D649" s="372">
        <v>1.2</v>
      </c>
      <c r="E649" s="372">
        <v>0.8</v>
      </c>
      <c r="F649" s="372">
        <v>0.69500000000000006</v>
      </c>
      <c r="G649" s="372">
        <v>0.6</v>
      </c>
      <c r="H649" s="372">
        <v>0.32</v>
      </c>
      <c r="I649" s="381">
        <v>0.04</v>
      </c>
      <c r="J649" s="381">
        <v>0.04</v>
      </c>
      <c r="K649" s="393">
        <v>0.04</v>
      </c>
      <c r="L649" s="393">
        <v>0.04</v>
      </c>
      <c r="M649" s="372">
        <v>0.04</v>
      </c>
      <c r="N649" s="372">
        <v>0.02</v>
      </c>
      <c r="O649" s="751"/>
      <c r="P649" s="393">
        <v>0</v>
      </c>
      <c r="Q649" s="393">
        <v>0</v>
      </c>
      <c r="R649" s="751"/>
      <c r="S649" s="393">
        <v>0</v>
      </c>
      <c r="T649" s="393">
        <v>0</v>
      </c>
      <c r="U649" s="381">
        <v>0</v>
      </c>
      <c r="V649" s="381">
        <v>0</v>
      </c>
      <c r="W649" s="381">
        <v>0</v>
      </c>
      <c r="X649" s="381">
        <v>0</v>
      </c>
      <c r="Y649" s="381">
        <v>0</v>
      </c>
      <c r="Z649" s="381">
        <v>0</v>
      </c>
      <c r="AA649" s="381">
        <v>0</v>
      </c>
      <c r="AB649" s="381">
        <v>0</v>
      </c>
      <c r="AC649" s="381">
        <v>0</v>
      </c>
      <c r="AD649" s="381">
        <v>0</v>
      </c>
      <c r="AE649" s="417">
        <f t="shared" si="360"/>
        <v>5.5350000000000001</v>
      </c>
      <c r="AF649" s="710">
        <f t="shared" si="347"/>
        <v>41.6666666666667</v>
      </c>
      <c r="AG649" s="710">
        <f t="shared" si="348"/>
        <v>49.999999999999979</v>
      </c>
      <c r="AH649" s="710">
        <f t="shared" si="349"/>
        <v>15.107913669064743</v>
      </c>
      <c r="AI649" s="710">
        <f t="shared" si="350"/>
        <v>15.833333333333343</v>
      </c>
      <c r="AJ649" s="710">
        <f t="shared" si="351"/>
        <v>87.5</v>
      </c>
      <c r="AK649" s="710">
        <f t="shared" si="352"/>
        <v>700</v>
      </c>
      <c r="AL649" s="710">
        <f t="shared" si="353"/>
        <v>0</v>
      </c>
      <c r="AM649" s="710">
        <f t="shared" si="354"/>
        <v>0</v>
      </c>
      <c r="AN649" s="710">
        <f t="shared" si="355"/>
        <v>0</v>
      </c>
      <c r="AO649" s="710">
        <f t="shared" si="357"/>
        <v>0</v>
      </c>
      <c r="AP649" s="710">
        <f t="shared" si="356"/>
        <v>100</v>
      </c>
      <c r="AQ649" s="710" t="str">
        <f t="shared" si="361"/>
        <v>n/a</v>
      </c>
      <c r="AR649" s="710" t="str">
        <f t="shared" si="362"/>
        <v>n/a</v>
      </c>
      <c r="AS649" s="710" t="str">
        <f t="shared" si="363"/>
        <v>n/a</v>
      </c>
      <c r="AT649" s="710" t="str">
        <f t="shared" si="337"/>
        <v>n/a</v>
      </c>
      <c r="AU649" s="710" t="str">
        <f t="shared" si="338"/>
        <v>n/a</v>
      </c>
      <c r="AV649" s="710" t="str">
        <f t="shared" si="339"/>
        <v>n/a</v>
      </c>
      <c r="AW649" s="710" t="str">
        <f t="shared" si="340"/>
        <v>n/a</v>
      </c>
      <c r="AX649" s="710" t="str">
        <f t="shared" si="341"/>
        <v>n/a</v>
      </c>
      <c r="AY649" s="710" t="str">
        <f t="shared" si="342"/>
        <v>n/a</v>
      </c>
      <c r="AZ649" s="710" t="str">
        <f t="shared" si="343"/>
        <v>n/a</v>
      </c>
      <c r="BA649" s="710" t="str">
        <f t="shared" si="344"/>
        <v>n/a</v>
      </c>
      <c r="BB649" s="710" t="str">
        <f t="shared" si="345"/>
        <v>n/a</v>
      </c>
      <c r="BC649" s="710" t="str">
        <f t="shared" si="346"/>
        <v>n/a</v>
      </c>
      <c r="BD649" s="710" t="str">
        <f t="shared" si="358"/>
        <v>n/a</v>
      </c>
      <c r="BE649" s="710">
        <f t="shared" si="364"/>
        <v>91.82799215173317</v>
      </c>
      <c r="BF649" s="175">
        <f t="shared" si="359"/>
        <v>204.84509343457094</v>
      </c>
    </row>
    <row r="650" spans="1:58" x14ac:dyDescent="0.25">
      <c r="A650" s="577" t="s">
        <v>4766</v>
      </c>
      <c r="B650" s="8" t="s">
        <v>4764</v>
      </c>
      <c r="C650" s="372">
        <v>1.56</v>
      </c>
      <c r="D650" s="372">
        <v>1.36</v>
      </c>
      <c r="E650" s="372">
        <v>1.24</v>
      </c>
      <c r="F650" s="372">
        <v>1.1599999999999999</v>
      </c>
      <c r="G650" s="372">
        <v>1.08</v>
      </c>
      <c r="H650" s="372">
        <v>1</v>
      </c>
      <c r="I650" s="381">
        <v>0</v>
      </c>
      <c r="J650" s="381">
        <v>0</v>
      </c>
      <c r="K650" s="393">
        <v>0</v>
      </c>
      <c r="L650" s="393">
        <v>0</v>
      </c>
      <c r="M650" s="393">
        <v>0</v>
      </c>
      <c r="N650" s="393">
        <v>0</v>
      </c>
      <c r="O650" s="751"/>
      <c r="P650" s="393">
        <v>0</v>
      </c>
      <c r="Q650" s="393">
        <v>0</v>
      </c>
      <c r="R650" s="751"/>
      <c r="S650" s="393">
        <v>0</v>
      </c>
      <c r="T650" s="393">
        <v>0</v>
      </c>
      <c r="U650" s="393">
        <v>0</v>
      </c>
      <c r="V650" s="393">
        <v>0</v>
      </c>
      <c r="W650" s="381">
        <v>0</v>
      </c>
      <c r="X650" s="381">
        <v>0</v>
      </c>
      <c r="Y650" s="381">
        <v>0</v>
      </c>
      <c r="Z650" s="381">
        <v>0</v>
      </c>
      <c r="AA650" s="381">
        <v>0</v>
      </c>
      <c r="AB650" s="381">
        <v>0</v>
      </c>
      <c r="AC650" s="381">
        <v>0</v>
      </c>
      <c r="AD650" s="381">
        <v>0</v>
      </c>
      <c r="AE650" s="417">
        <f t="shared" si="360"/>
        <v>7.4</v>
      </c>
      <c r="AF650" s="710">
        <f t="shared" si="347"/>
        <v>14.705882352941169</v>
      </c>
      <c r="AG650" s="710">
        <f t="shared" si="348"/>
        <v>9.6774193548387224</v>
      </c>
      <c r="AH650" s="710">
        <f t="shared" si="349"/>
        <v>6.8965517241379448</v>
      </c>
      <c r="AI650" s="710">
        <f t="shared" si="350"/>
        <v>7.4074074074073959</v>
      </c>
      <c r="AJ650" s="710">
        <f t="shared" si="351"/>
        <v>8.0000000000000071</v>
      </c>
      <c r="AK650" s="710" t="str">
        <f t="shared" si="352"/>
        <v>n/a</v>
      </c>
      <c r="AL650" s="710" t="str">
        <f t="shared" si="353"/>
        <v>n/a</v>
      </c>
      <c r="AM650" s="710" t="str">
        <f t="shared" si="354"/>
        <v>n/a</v>
      </c>
      <c r="AN650" s="710" t="str">
        <f t="shared" si="355"/>
        <v>n/a</v>
      </c>
      <c r="AO650" s="710" t="str">
        <f t="shared" si="357"/>
        <v>n/a</v>
      </c>
      <c r="AP650" s="710" t="str">
        <f t="shared" si="356"/>
        <v>n/a</v>
      </c>
      <c r="AQ650" s="710" t="str">
        <f t="shared" si="361"/>
        <v>n/a</v>
      </c>
      <c r="AR650" s="710" t="str">
        <f t="shared" si="362"/>
        <v>n/a</v>
      </c>
      <c r="AS650" s="710" t="str">
        <f t="shared" si="363"/>
        <v>n/a</v>
      </c>
      <c r="AT650" s="710" t="str">
        <f t="shared" si="337"/>
        <v>n/a</v>
      </c>
      <c r="AU650" s="710" t="str">
        <f t="shared" si="338"/>
        <v>n/a</v>
      </c>
      <c r="AV650" s="710" t="str">
        <f t="shared" si="339"/>
        <v>n/a</v>
      </c>
      <c r="AW650" s="710" t="str">
        <f t="shared" si="340"/>
        <v>n/a</v>
      </c>
      <c r="AX650" s="710" t="str">
        <f t="shared" si="341"/>
        <v>n/a</v>
      </c>
      <c r="AY650" s="710" t="str">
        <f t="shared" si="342"/>
        <v>n/a</v>
      </c>
      <c r="AZ650" s="710" t="str">
        <f t="shared" si="343"/>
        <v>n/a</v>
      </c>
      <c r="BA650" s="710" t="str">
        <f t="shared" si="344"/>
        <v>n/a</v>
      </c>
      <c r="BB650" s="710" t="str">
        <f t="shared" si="345"/>
        <v>n/a</v>
      </c>
      <c r="BC650" s="710" t="str">
        <f t="shared" si="346"/>
        <v>n/a</v>
      </c>
      <c r="BD650" s="710" t="str">
        <f t="shared" si="358"/>
        <v>n/a</v>
      </c>
      <c r="BE650" s="710">
        <f t="shared" si="364"/>
        <v>9.3374521678650488</v>
      </c>
      <c r="BF650" s="175">
        <f t="shared" si="359"/>
        <v>3.178343373329072</v>
      </c>
    </row>
    <row r="651" spans="1:58" x14ac:dyDescent="0.25">
      <c r="A651" s="577" t="s">
        <v>4831</v>
      </c>
      <c r="B651" s="8" t="s">
        <v>4822</v>
      </c>
      <c r="C651" s="372">
        <v>7.95</v>
      </c>
      <c r="D651" s="372">
        <v>6.85</v>
      </c>
      <c r="E651" s="372">
        <v>6.15</v>
      </c>
      <c r="F651" s="372">
        <v>3.9599999999999995</v>
      </c>
      <c r="G651" s="372">
        <v>2.83</v>
      </c>
      <c r="H651" s="372">
        <v>2.3200000000000003</v>
      </c>
      <c r="I651" s="420">
        <v>1.9</v>
      </c>
      <c r="J651" s="381">
        <v>1.8</v>
      </c>
      <c r="K651" s="393">
        <v>1.8</v>
      </c>
      <c r="L651" s="372">
        <v>1.8</v>
      </c>
      <c r="M651" s="372">
        <v>0.9</v>
      </c>
      <c r="N651" s="393">
        <v>0</v>
      </c>
      <c r="O651" s="751"/>
      <c r="P651" s="381">
        <v>0</v>
      </c>
      <c r="Q651" s="393">
        <v>0</v>
      </c>
      <c r="R651" s="381"/>
      <c r="S651" s="393">
        <v>0</v>
      </c>
      <c r="T651" s="381">
        <v>0</v>
      </c>
      <c r="U651" s="393">
        <v>0</v>
      </c>
      <c r="V651" s="393">
        <v>0</v>
      </c>
      <c r="W651" s="381">
        <v>0</v>
      </c>
      <c r="X651" s="381">
        <v>0</v>
      </c>
      <c r="Y651" s="381">
        <v>0</v>
      </c>
      <c r="Z651" s="381">
        <v>0</v>
      </c>
      <c r="AA651" s="381">
        <v>0</v>
      </c>
      <c r="AB651" s="381">
        <v>0</v>
      </c>
      <c r="AC651" s="381">
        <v>0</v>
      </c>
      <c r="AD651" s="381">
        <v>0</v>
      </c>
      <c r="AE651" s="417">
        <f t="shared" si="360"/>
        <v>38.259999999999991</v>
      </c>
      <c r="AF651" s="710">
        <f t="shared" si="347"/>
        <v>16.058394160583944</v>
      </c>
      <c r="AG651" s="710">
        <f t="shared" si="348"/>
        <v>11.382113821138207</v>
      </c>
      <c r="AH651" s="710">
        <f t="shared" si="349"/>
        <v>55.303030303030319</v>
      </c>
      <c r="AI651" s="710">
        <f t="shared" si="350"/>
        <v>39.929328621908098</v>
      </c>
      <c r="AJ651" s="710">
        <f t="shared" si="351"/>
        <v>21.982758620689637</v>
      </c>
      <c r="AK651" s="710">
        <f t="shared" si="352"/>
        <v>22.105263157894761</v>
      </c>
      <c r="AL651" s="710">
        <f t="shared" si="353"/>
        <v>5.555555555555558</v>
      </c>
      <c r="AM651" s="710">
        <f t="shared" si="354"/>
        <v>0</v>
      </c>
      <c r="AN651" s="710">
        <f t="shared" si="355"/>
        <v>0</v>
      </c>
      <c r="AO651" s="710">
        <f t="shared" si="357"/>
        <v>100</v>
      </c>
      <c r="AP651" s="710" t="str">
        <f t="shared" si="356"/>
        <v>n/a</v>
      </c>
      <c r="AQ651" s="710" t="str">
        <f t="shared" si="361"/>
        <v>n/a</v>
      </c>
      <c r="AR651" s="710" t="str">
        <f t="shared" si="362"/>
        <v>n/a</v>
      </c>
      <c r="AS651" s="710" t="str">
        <f t="shared" si="363"/>
        <v>n/a</v>
      </c>
      <c r="AT651" s="710" t="str">
        <f t="shared" si="337"/>
        <v>n/a</v>
      </c>
      <c r="AU651" s="710" t="str">
        <f t="shared" si="338"/>
        <v>n/a</v>
      </c>
      <c r="AV651" s="710" t="str">
        <f t="shared" si="339"/>
        <v>n/a</v>
      </c>
      <c r="AW651" s="710" t="str">
        <f t="shared" si="340"/>
        <v>n/a</v>
      </c>
      <c r="AX651" s="710" t="str">
        <f t="shared" si="341"/>
        <v>n/a</v>
      </c>
      <c r="AY651" s="710" t="str">
        <f t="shared" si="342"/>
        <v>n/a</v>
      </c>
      <c r="AZ651" s="710" t="str">
        <f t="shared" si="343"/>
        <v>n/a</v>
      </c>
      <c r="BA651" s="710" t="str">
        <f t="shared" si="344"/>
        <v>n/a</v>
      </c>
      <c r="BB651" s="710" t="str">
        <f t="shared" si="345"/>
        <v>n/a</v>
      </c>
      <c r="BC651" s="710" t="str">
        <f t="shared" si="346"/>
        <v>n/a</v>
      </c>
      <c r="BD651" s="710" t="str">
        <f t="shared" si="358"/>
        <v>n/a</v>
      </c>
      <c r="BE651" s="710">
        <f t="shared" si="364"/>
        <v>27.231644424080052</v>
      </c>
      <c r="BF651" s="175">
        <f t="shared" si="359"/>
        <v>30.961131431987226</v>
      </c>
    </row>
    <row r="652" spans="1:58" x14ac:dyDescent="0.25">
      <c r="A652" s="577" t="s">
        <v>4803</v>
      </c>
      <c r="B652" s="8" t="s">
        <v>4804</v>
      </c>
      <c r="C652" s="372">
        <v>0.87350000000000005</v>
      </c>
      <c r="D652" s="372">
        <v>0.82050000000000001</v>
      </c>
      <c r="E652" s="372">
        <v>0.72400000000000009</v>
      </c>
      <c r="F652" s="372">
        <v>0.6</v>
      </c>
      <c r="G652" s="372">
        <v>0.54</v>
      </c>
      <c r="H652" s="372">
        <v>0.5</v>
      </c>
      <c r="I652" s="381">
        <v>0</v>
      </c>
      <c r="J652" s="381">
        <v>0</v>
      </c>
      <c r="K652" s="393">
        <v>0</v>
      </c>
      <c r="L652" s="393">
        <v>0</v>
      </c>
      <c r="M652" s="393">
        <v>0</v>
      </c>
      <c r="N652" s="393">
        <v>0</v>
      </c>
      <c r="O652" s="751"/>
      <c r="P652" s="393">
        <v>0</v>
      </c>
      <c r="Q652" s="393">
        <v>0</v>
      </c>
      <c r="R652" s="751"/>
      <c r="S652" s="393">
        <v>0</v>
      </c>
      <c r="T652" s="393">
        <v>0</v>
      </c>
      <c r="U652" s="381">
        <v>0</v>
      </c>
      <c r="V652" s="381">
        <v>0</v>
      </c>
      <c r="W652" s="381">
        <v>0</v>
      </c>
      <c r="X652" s="381">
        <v>0</v>
      </c>
      <c r="Y652" s="381">
        <v>0</v>
      </c>
      <c r="Z652" s="381">
        <v>0</v>
      </c>
      <c r="AA652" s="381">
        <v>0</v>
      </c>
      <c r="AB652" s="381">
        <v>0</v>
      </c>
      <c r="AC652" s="381">
        <v>0</v>
      </c>
      <c r="AD652" s="381">
        <v>0</v>
      </c>
      <c r="AE652" s="417">
        <f t="shared" si="360"/>
        <v>4.0579999999999998</v>
      </c>
      <c r="AF652" s="710">
        <f t="shared" si="347"/>
        <v>6.4594759293113979</v>
      </c>
      <c r="AG652" s="710">
        <f t="shared" si="348"/>
        <v>13.328729281767938</v>
      </c>
      <c r="AH652" s="710">
        <f t="shared" si="349"/>
        <v>20.666666666666679</v>
      </c>
      <c r="AI652" s="710">
        <f t="shared" si="350"/>
        <v>11.111111111111093</v>
      </c>
      <c r="AJ652" s="710">
        <f t="shared" si="351"/>
        <v>8.0000000000000071</v>
      </c>
      <c r="AK652" s="710" t="str">
        <f t="shared" si="352"/>
        <v>n/a</v>
      </c>
      <c r="AL652" s="710" t="str">
        <f t="shared" si="353"/>
        <v>n/a</v>
      </c>
      <c r="AM652" s="710" t="str">
        <f t="shared" si="354"/>
        <v>n/a</v>
      </c>
      <c r="AN652" s="710" t="str">
        <f t="shared" si="355"/>
        <v>n/a</v>
      </c>
      <c r="AO652" s="710" t="str">
        <f t="shared" si="357"/>
        <v>n/a</v>
      </c>
      <c r="AP652" s="710" t="str">
        <f t="shared" si="356"/>
        <v>n/a</v>
      </c>
      <c r="AQ652" s="710" t="str">
        <f t="shared" si="361"/>
        <v>n/a</v>
      </c>
      <c r="AR652" s="710" t="str">
        <f t="shared" si="362"/>
        <v>n/a</v>
      </c>
      <c r="AS652" s="710" t="str">
        <f t="shared" si="363"/>
        <v>n/a</v>
      </c>
      <c r="AT652" s="710" t="str">
        <f t="shared" si="337"/>
        <v>n/a</v>
      </c>
      <c r="AU652" s="710" t="str">
        <f t="shared" si="338"/>
        <v>n/a</v>
      </c>
      <c r="AV652" s="710" t="str">
        <f t="shared" si="339"/>
        <v>n/a</v>
      </c>
      <c r="AW652" s="710" t="str">
        <f t="shared" si="340"/>
        <v>n/a</v>
      </c>
      <c r="AX652" s="710" t="str">
        <f t="shared" si="341"/>
        <v>n/a</v>
      </c>
      <c r="AY652" s="710" t="str">
        <f t="shared" si="342"/>
        <v>n/a</v>
      </c>
      <c r="AZ652" s="710" t="str">
        <f t="shared" si="343"/>
        <v>n/a</v>
      </c>
      <c r="BA652" s="710" t="str">
        <f t="shared" si="344"/>
        <v>n/a</v>
      </c>
      <c r="BB652" s="710" t="str">
        <f t="shared" si="345"/>
        <v>n/a</v>
      </c>
      <c r="BC652" s="710" t="str">
        <f t="shared" si="346"/>
        <v>n/a</v>
      </c>
      <c r="BD652" s="710" t="str">
        <f t="shared" si="358"/>
        <v>n/a</v>
      </c>
      <c r="BE652" s="710">
        <f t="shared" si="364"/>
        <v>11.913196597771423</v>
      </c>
      <c r="BF652" s="175">
        <f t="shared" si="359"/>
        <v>5.5750894364309618</v>
      </c>
    </row>
    <row r="653" spans="1:58" x14ac:dyDescent="0.25">
      <c r="A653" s="95" t="s">
        <v>795</v>
      </c>
      <c r="B653" s="8" t="s">
        <v>796</v>
      </c>
      <c r="C653" s="372">
        <v>2.6724999999999999</v>
      </c>
      <c r="D653" s="372">
        <v>2.6225000000000001</v>
      </c>
      <c r="E653" s="372">
        <v>2.5724999999999998</v>
      </c>
      <c r="F653" s="372">
        <v>2.5225</v>
      </c>
      <c r="G653" s="372">
        <v>2.4725000000000001</v>
      </c>
      <c r="H653" s="372">
        <v>2.4224999999999999</v>
      </c>
      <c r="I653" s="420">
        <v>2.3725000000000001</v>
      </c>
      <c r="J653" s="420">
        <v>2.3224999999999998</v>
      </c>
      <c r="K653" s="372">
        <v>2.2725</v>
      </c>
      <c r="L653" s="372">
        <v>2.2149999999999999</v>
      </c>
      <c r="M653" s="372">
        <v>2.14</v>
      </c>
      <c r="N653" s="372">
        <v>2.0750000000000002</v>
      </c>
      <c r="O653" s="649"/>
      <c r="P653" s="372">
        <v>2.0150000000000001</v>
      </c>
      <c r="Q653" s="372">
        <v>1.9624999999999999</v>
      </c>
      <c r="R653" s="649"/>
      <c r="S653" s="420">
        <v>1.9125000000000001</v>
      </c>
      <c r="T653" s="420">
        <v>1.855</v>
      </c>
      <c r="U653" s="420">
        <v>1.75</v>
      </c>
      <c r="V653" s="420">
        <v>1.645</v>
      </c>
      <c r="W653" s="416">
        <v>1.62</v>
      </c>
      <c r="X653" s="420">
        <v>1.6</v>
      </c>
      <c r="Y653" s="416">
        <v>1.54</v>
      </c>
      <c r="Z653" s="416">
        <v>1.54</v>
      </c>
      <c r="AA653" s="416">
        <v>1.54</v>
      </c>
      <c r="AB653" s="416">
        <v>1.54</v>
      </c>
      <c r="AC653" s="416">
        <v>1.54</v>
      </c>
      <c r="AD653" s="416">
        <v>1.54</v>
      </c>
      <c r="AE653" s="417">
        <f t="shared" si="360"/>
        <v>52.282499999999992</v>
      </c>
      <c r="AF653" s="710">
        <f t="shared" si="347"/>
        <v>1.9065776930409895</v>
      </c>
      <c r="AG653" s="710">
        <f t="shared" si="348"/>
        <v>1.9436345966958424</v>
      </c>
      <c r="AH653" s="710">
        <f t="shared" si="349"/>
        <v>1.9821605550049526</v>
      </c>
      <c r="AI653" s="710">
        <f t="shared" si="350"/>
        <v>2.0222446916076775</v>
      </c>
      <c r="AJ653" s="710">
        <f t="shared" si="351"/>
        <v>2.063983488132104</v>
      </c>
      <c r="AK653" s="710">
        <f t="shared" si="352"/>
        <v>2.1074815595363505</v>
      </c>
      <c r="AL653" s="710">
        <f t="shared" si="353"/>
        <v>2.1528525296017342</v>
      </c>
      <c r="AM653" s="710">
        <f t="shared" si="354"/>
        <v>2.2002200220021972</v>
      </c>
      <c r="AN653" s="710">
        <f t="shared" si="355"/>
        <v>2.5959367945823875</v>
      </c>
      <c r="AO653" s="710">
        <f t="shared" si="357"/>
        <v>3.5046728971962482</v>
      </c>
      <c r="AP653" s="710">
        <f t="shared" si="356"/>
        <v>3.1325301204819356</v>
      </c>
      <c r="AQ653" s="710">
        <f t="shared" si="361"/>
        <v>2.977667493796532</v>
      </c>
      <c r="AR653" s="710">
        <f t="shared" si="362"/>
        <v>2.6751592356688114</v>
      </c>
      <c r="AS653" s="710">
        <f t="shared" si="363"/>
        <v>2.614379084967311</v>
      </c>
      <c r="AT653" s="710">
        <f t="shared" si="337"/>
        <v>3.0997304582210283</v>
      </c>
      <c r="AU653" s="710">
        <f t="shared" si="338"/>
        <v>6.0000000000000053</v>
      </c>
      <c r="AV653" s="710">
        <f t="shared" si="339"/>
        <v>6.3829787234042534</v>
      </c>
      <c r="AW653" s="710">
        <f t="shared" si="340"/>
        <v>1.5432098765431945</v>
      </c>
      <c r="AX653" s="710">
        <f t="shared" si="341"/>
        <v>1.2499999999999956</v>
      </c>
      <c r="AY653" s="710">
        <f t="shared" si="342"/>
        <v>3.8961038961039085</v>
      </c>
      <c r="AZ653" s="710">
        <f t="shared" si="343"/>
        <v>0</v>
      </c>
      <c r="BA653" s="710">
        <f t="shared" si="344"/>
        <v>0</v>
      </c>
      <c r="BB653" s="710">
        <f t="shared" si="345"/>
        <v>0</v>
      </c>
      <c r="BC653" s="710">
        <f t="shared" si="346"/>
        <v>0</v>
      </c>
      <c r="BD653" s="710">
        <f t="shared" si="358"/>
        <v>0</v>
      </c>
      <c r="BE653" s="710">
        <f t="shared" si="364"/>
        <v>2.2420609486634988</v>
      </c>
      <c r="BF653" s="175">
        <f t="shared" ref="BF653:BF660" si="365">STDEV(AF653:BD653)</f>
        <v>1.6470199886294379</v>
      </c>
    </row>
    <row r="654" spans="1:58" x14ac:dyDescent="0.25">
      <c r="A654" s="8" t="s">
        <v>374</v>
      </c>
      <c r="B654" s="8" t="s">
        <v>375</v>
      </c>
      <c r="C654" s="372">
        <v>1.76</v>
      </c>
      <c r="D654" s="372">
        <v>1.72</v>
      </c>
      <c r="E654" s="372">
        <v>1.68</v>
      </c>
      <c r="F654" s="372">
        <v>1.65</v>
      </c>
      <c r="G654" s="372">
        <v>1.64</v>
      </c>
      <c r="H654" s="372">
        <v>1.63</v>
      </c>
      <c r="I654" s="420">
        <v>1.6</v>
      </c>
      <c r="J654" s="420">
        <v>1.5699999999999998</v>
      </c>
      <c r="K654" s="374">
        <v>1.56</v>
      </c>
      <c r="L654" s="372">
        <v>1.53</v>
      </c>
      <c r="M654" s="374">
        <v>1.52</v>
      </c>
      <c r="N654" s="372">
        <v>1.49</v>
      </c>
      <c r="O654" s="649"/>
      <c r="P654" s="374">
        <v>1.48</v>
      </c>
      <c r="Q654" s="372">
        <v>1.45</v>
      </c>
      <c r="R654" s="649"/>
      <c r="S654" s="420">
        <v>1.44</v>
      </c>
      <c r="T654" s="420">
        <v>1.41</v>
      </c>
      <c r="U654" s="420">
        <v>1.39</v>
      </c>
      <c r="V654" s="416">
        <v>1.36</v>
      </c>
      <c r="W654" s="420">
        <v>1.3</v>
      </c>
      <c r="X654" s="420">
        <v>1.22</v>
      </c>
      <c r="Y654" s="420">
        <v>1.1000000000000001</v>
      </c>
      <c r="Z654" s="420">
        <v>1</v>
      </c>
      <c r="AA654" s="420">
        <v>0.9</v>
      </c>
      <c r="AB654" s="420">
        <v>0.82</v>
      </c>
      <c r="AC654" s="420">
        <v>0.74</v>
      </c>
      <c r="AD654" s="420">
        <v>0.66</v>
      </c>
      <c r="AE654" s="417">
        <f t="shared" si="360"/>
        <v>35.619999999999997</v>
      </c>
      <c r="AF654" s="710">
        <f t="shared" si="347"/>
        <v>2.3255813953488413</v>
      </c>
      <c r="AG654" s="710">
        <f t="shared" si="348"/>
        <v>2.3809523809523725</v>
      </c>
      <c r="AH654" s="710">
        <f t="shared" si="349"/>
        <v>1.8181818181818299</v>
      </c>
      <c r="AI654" s="710">
        <f t="shared" si="350"/>
        <v>0.60975609756097615</v>
      </c>
      <c r="AJ654" s="710">
        <f t="shared" si="351"/>
        <v>0.61349693251533388</v>
      </c>
      <c r="AK654" s="710">
        <f t="shared" si="352"/>
        <v>1.8749999999999822</v>
      </c>
      <c r="AL654" s="710">
        <f t="shared" si="353"/>
        <v>1.9108280254777288</v>
      </c>
      <c r="AM654" s="710">
        <f t="shared" si="354"/>
        <v>0.64102564102561654</v>
      </c>
      <c r="AN654" s="710">
        <f t="shared" si="355"/>
        <v>1.9607843137254832</v>
      </c>
      <c r="AO654" s="710">
        <f t="shared" si="357"/>
        <v>0.65789473684210176</v>
      </c>
      <c r="AP654" s="710">
        <f t="shared" si="356"/>
        <v>2.0134228187919545</v>
      </c>
      <c r="AQ654" s="710">
        <f t="shared" si="361"/>
        <v>0.67567567567567988</v>
      </c>
      <c r="AR654" s="710">
        <f t="shared" si="362"/>
        <v>2.0689655172413834</v>
      </c>
      <c r="AS654" s="710">
        <f t="shared" si="363"/>
        <v>0.69444444444444198</v>
      </c>
      <c r="AT654" s="710">
        <f t="shared" si="337"/>
        <v>2.1276595744680771</v>
      </c>
      <c r="AU654" s="710">
        <f t="shared" si="338"/>
        <v>1.4388489208633004</v>
      </c>
      <c r="AV654" s="710">
        <f t="shared" si="339"/>
        <v>2.2058823529411686</v>
      </c>
      <c r="AW654" s="710">
        <f t="shared" si="340"/>
        <v>4.6153846153846212</v>
      </c>
      <c r="AX654" s="710">
        <f t="shared" si="341"/>
        <v>6.5573770491803351</v>
      </c>
      <c r="AY654" s="710">
        <f t="shared" si="342"/>
        <v>10.909090909090891</v>
      </c>
      <c r="AZ654" s="710">
        <f t="shared" si="343"/>
        <v>10.000000000000009</v>
      </c>
      <c r="BA654" s="710">
        <f t="shared" si="344"/>
        <v>11.111111111111116</v>
      </c>
      <c r="BB654" s="710">
        <f t="shared" si="345"/>
        <v>9.7560975609756184</v>
      </c>
      <c r="BC654" s="710">
        <f t="shared" si="346"/>
        <v>10.810810810810811</v>
      </c>
      <c r="BD654" s="710">
        <f t="shared" si="358"/>
        <v>12.12121212121211</v>
      </c>
      <c r="BE654" s="710">
        <f t="shared" si="364"/>
        <v>4.0759793929528714</v>
      </c>
      <c r="BF654" s="175">
        <f t="shared" si="365"/>
        <v>4.0729167875537788</v>
      </c>
    </row>
    <row r="655" spans="1:58" x14ac:dyDescent="0.25">
      <c r="A655" s="8" t="s">
        <v>1656</v>
      </c>
      <c r="B655" s="8" t="s">
        <v>1657</v>
      </c>
      <c r="C655" s="372">
        <v>1.04</v>
      </c>
      <c r="D655" s="372">
        <v>1</v>
      </c>
      <c r="E655" s="372">
        <v>0.96</v>
      </c>
      <c r="F655" s="372">
        <v>0.92</v>
      </c>
      <c r="G655" s="372">
        <v>0.88</v>
      </c>
      <c r="H655" s="372">
        <v>0.82</v>
      </c>
      <c r="I655" s="420">
        <v>0.7</v>
      </c>
      <c r="J655" s="420">
        <v>0.6</v>
      </c>
      <c r="K655" s="372">
        <v>0.56000000000000005</v>
      </c>
      <c r="L655" s="372">
        <v>0.52</v>
      </c>
      <c r="M655" s="372">
        <v>0.42</v>
      </c>
      <c r="N655" s="372">
        <v>0.36</v>
      </c>
      <c r="O655" s="649"/>
      <c r="P655" s="372">
        <v>0.32</v>
      </c>
      <c r="Q655" s="372">
        <v>0.24</v>
      </c>
      <c r="R655" s="649"/>
      <c r="S655" s="416">
        <v>0.2</v>
      </c>
      <c r="T655" s="416">
        <v>0.2</v>
      </c>
      <c r="U655" s="420">
        <v>0.84</v>
      </c>
      <c r="V655" s="420">
        <v>0.83</v>
      </c>
      <c r="W655" s="420">
        <v>0.81</v>
      </c>
      <c r="X655" s="420">
        <v>0.77272999999999992</v>
      </c>
      <c r="Y655" s="420">
        <v>0.74546000000000001</v>
      </c>
      <c r="Z655" s="420">
        <v>0.70924000000000009</v>
      </c>
      <c r="AA655" s="420">
        <v>0.67344000000000004</v>
      </c>
      <c r="AB655" s="420">
        <v>0.64066000000000001</v>
      </c>
      <c r="AC655" s="420">
        <v>0.60850000000000004</v>
      </c>
      <c r="AD655" s="420">
        <v>0.55769000000000002</v>
      </c>
      <c r="AE655" s="417">
        <f t="shared" si="360"/>
        <v>16.927719999999997</v>
      </c>
      <c r="AF655" s="710">
        <f t="shared" si="347"/>
        <v>4.0000000000000036</v>
      </c>
      <c r="AG655" s="710">
        <f t="shared" si="348"/>
        <v>4.1666666666666741</v>
      </c>
      <c r="AH655" s="710">
        <f t="shared" si="349"/>
        <v>4.3478260869565188</v>
      </c>
      <c r="AI655" s="710">
        <f t="shared" si="350"/>
        <v>4.5454545454545414</v>
      </c>
      <c r="AJ655" s="710">
        <f t="shared" si="351"/>
        <v>7.3170731707317138</v>
      </c>
      <c r="AK655" s="710">
        <f t="shared" si="352"/>
        <v>17.142857142857149</v>
      </c>
      <c r="AL655" s="710">
        <f t="shared" si="353"/>
        <v>16.666666666666675</v>
      </c>
      <c r="AM655" s="710">
        <f t="shared" si="354"/>
        <v>7.1428571428571397</v>
      </c>
      <c r="AN655" s="710">
        <f t="shared" si="355"/>
        <v>7.6923076923077094</v>
      </c>
      <c r="AO655" s="710">
        <f t="shared" si="357"/>
        <v>23.809523809523814</v>
      </c>
      <c r="AP655" s="710">
        <f t="shared" si="356"/>
        <v>16.666666666666675</v>
      </c>
      <c r="AQ655" s="710">
        <f t="shared" si="361"/>
        <v>12.5</v>
      </c>
      <c r="AR655" s="710">
        <f t="shared" si="362"/>
        <v>33.33333333333335</v>
      </c>
      <c r="AS655" s="710">
        <f t="shared" si="363"/>
        <v>19.999999999999996</v>
      </c>
      <c r="AT655" s="710">
        <f t="shared" si="337"/>
        <v>0</v>
      </c>
      <c r="AU655" s="710">
        <f t="shared" si="338"/>
        <v>-76.19047619047619</v>
      </c>
      <c r="AV655" s="710">
        <f t="shared" si="339"/>
        <v>1.2048192771084265</v>
      </c>
      <c r="AW655" s="710">
        <f t="shared" si="340"/>
        <v>2.4691358024691246</v>
      </c>
      <c r="AX655" s="710">
        <f t="shared" si="341"/>
        <v>4.8231594476725537</v>
      </c>
      <c r="AY655" s="710">
        <f t="shared" si="342"/>
        <v>3.6581439648002423</v>
      </c>
      <c r="AZ655" s="710">
        <f t="shared" si="343"/>
        <v>5.1068749647509959</v>
      </c>
      <c r="BA655" s="710">
        <f t="shared" si="344"/>
        <v>5.3159895462105089</v>
      </c>
      <c r="BB655" s="710">
        <f t="shared" si="345"/>
        <v>5.1165985077888498</v>
      </c>
      <c r="BC655" s="710">
        <f t="shared" si="346"/>
        <v>5.2851273623664596</v>
      </c>
      <c r="BD655" s="710">
        <f t="shared" si="358"/>
        <v>9.1107963205365081</v>
      </c>
      <c r="BE655" s="710">
        <f t="shared" si="364"/>
        <v>5.8092560770899775</v>
      </c>
      <c r="BF655" s="175">
        <f t="shared" si="365"/>
        <v>18.83845701874818</v>
      </c>
    </row>
    <row r="656" spans="1:58" x14ac:dyDescent="0.25">
      <c r="A656" s="577" t="s">
        <v>4940</v>
      </c>
      <c r="B656" s="8" t="s">
        <v>4938</v>
      </c>
      <c r="C656" s="372">
        <v>1.49</v>
      </c>
      <c r="D656" s="372">
        <v>1.4499999999999997</v>
      </c>
      <c r="E656" s="372">
        <v>1.42</v>
      </c>
      <c r="F656" s="372">
        <v>1.2</v>
      </c>
      <c r="G656" s="372">
        <v>1</v>
      </c>
      <c r="H656" s="372">
        <v>0.5</v>
      </c>
      <c r="I656" s="381">
        <v>0</v>
      </c>
      <c r="J656" s="381">
        <v>0</v>
      </c>
      <c r="K656" s="393">
        <v>0</v>
      </c>
      <c r="L656" s="393">
        <v>0</v>
      </c>
      <c r="M656" s="393">
        <v>0</v>
      </c>
      <c r="N656" s="393">
        <v>0</v>
      </c>
      <c r="O656" s="751"/>
      <c r="P656" s="393">
        <v>0</v>
      </c>
      <c r="Q656" s="393">
        <v>0</v>
      </c>
      <c r="R656" s="751"/>
      <c r="S656" s="393">
        <v>0</v>
      </c>
      <c r="T656" s="393">
        <v>0</v>
      </c>
      <c r="U656" s="381">
        <v>0</v>
      </c>
      <c r="V656" s="381">
        <v>0</v>
      </c>
      <c r="W656" s="381">
        <v>0</v>
      </c>
      <c r="X656" s="381">
        <v>0</v>
      </c>
      <c r="Y656" s="381">
        <v>0</v>
      </c>
      <c r="Z656" s="381">
        <v>0</v>
      </c>
      <c r="AA656" s="381">
        <v>0</v>
      </c>
      <c r="AB656" s="381">
        <v>0</v>
      </c>
      <c r="AC656" s="381">
        <v>0</v>
      </c>
      <c r="AD656" s="381">
        <v>0</v>
      </c>
      <c r="AE656" s="417">
        <f t="shared" si="360"/>
        <v>7.06</v>
      </c>
      <c r="AF656" s="710">
        <f t="shared" si="347"/>
        <v>2.7586206896552001</v>
      </c>
      <c r="AG656" s="710">
        <f t="shared" si="348"/>
        <v>2.1126760563380254</v>
      </c>
      <c r="AH656" s="710">
        <f t="shared" si="349"/>
        <v>18.333333333333336</v>
      </c>
      <c r="AI656" s="710">
        <f t="shared" si="350"/>
        <v>19.999999999999996</v>
      </c>
      <c r="AJ656" s="710">
        <f t="shared" si="351"/>
        <v>100</v>
      </c>
      <c r="AK656" s="710" t="str">
        <f t="shared" si="352"/>
        <v>n/a</v>
      </c>
      <c r="AL656" s="710" t="str">
        <f t="shared" si="353"/>
        <v>n/a</v>
      </c>
      <c r="AM656" s="710" t="str">
        <f t="shared" si="354"/>
        <v>n/a</v>
      </c>
      <c r="AN656" s="710" t="str">
        <f t="shared" si="355"/>
        <v>n/a</v>
      </c>
      <c r="AO656" s="710" t="str">
        <f t="shared" si="357"/>
        <v>n/a</v>
      </c>
      <c r="AP656" s="710" t="str">
        <f t="shared" si="356"/>
        <v>n/a</v>
      </c>
      <c r="AQ656" s="710" t="str">
        <f t="shared" si="361"/>
        <v>n/a</v>
      </c>
      <c r="AR656" s="710" t="str">
        <f t="shared" si="362"/>
        <v>n/a</v>
      </c>
      <c r="AS656" s="710" t="str">
        <f t="shared" si="363"/>
        <v>n/a</v>
      </c>
      <c r="AT656" s="710" t="str">
        <f t="shared" ref="AT656:AT690" si="366">IF(ISERROR((S656/T656-1)*100),"n/a",(S656/T656-1)*100)</f>
        <v>n/a</v>
      </c>
      <c r="AU656" s="710" t="str">
        <f t="shared" ref="AU656:AU690" si="367">IF(ISERROR((T656/U656-1)*100),"n/a",(T656/U656-1)*100)</f>
        <v>n/a</v>
      </c>
      <c r="AV656" s="710" t="str">
        <f t="shared" ref="AV656:AV690" si="368">IF(ISERROR((U656/V656-1)*100),"n/a",(U656/V656-1)*100)</f>
        <v>n/a</v>
      </c>
      <c r="AW656" s="710" t="str">
        <f t="shared" ref="AW656:AW690" si="369">IF(ISERROR((V656/W656-1)*100),"n/a",(V656/W656-1)*100)</f>
        <v>n/a</v>
      </c>
      <c r="AX656" s="710" t="str">
        <f t="shared" ref="AX656:AX690" si="370">IF(ISERROR((W656/X656-1)*100),"n/a",(W656/X656-1)*100)</f>
        <v>n/a</v>
      </c>
      <c r="AY656" s="710" t="str">
        <f t="shared" ref="AY656:AY690" si="371">IF(ISERROR((X656/Y656-1)*100),"n/a",(X656/Y656-1)*100)</f>
        <v>n/a</v>
      </c>
      <c r="AZ656" s="710" t="str">
        <f t="shared" ref="AZ656:AZ690" si="372">IF(ISERROR((Y656/Z656-1)*100),"n/a",(Y656/Z656-1)*100)</f>
        <v>n/a</v>
      </c>
      <c r="BA656" s="710" t="str">
        <f t="shared" ref="BA656:BA690" si="373">IF(ISERROR((Z656/AA656-1)*100),"n/a",(Z656/AA656-1)*100)</f>
        <v>n/a</v>
      </c>
      <c r="BB656" s="710" t="str">
        <f t="shared" ref="BB656:BB690" si="374">IF(ISERROR((AA656/AB656-1)*100),"n/a",(AA656/AB656-1)*100)</f>
        <v>n/a</v>
      </c>
      <c r="BC656" s="710" t="str">
        <f t="shared" ref="BC656:BC690" si="375">IF(ISERROR((AB656/AC656-1)*100),"n/a",(AB656/AC656-1)*100)</f>
        <v>n/a</v>
      </c>
      <c r="BD656" s="710" t="str">
        <f t="shared" si="358"/>
        <v>n/a</v>
      </c>
      <c r="BE656" s="710">
        <f t="shared" si="364"/>
        <v>28.640926015865311</v>
      </c>
      <c r="BF656" s="175">
        <f t="shared" si="365"/>
        <v>40.763559965084546</v>
      </c>
    </row>
    <row r="657" spans="1:58" x14ac:dyDescent="0.25">
      <c r="A657" s="95" t="s">
        <v>1659</v>
      </c>
      <c r="B657" s="8" t="s">
        <v>1660</v>
      </c>
      <c r="C657" s="372">
        <v>1.17</v>
      </c>
      <c r="D657" s="372">
        <v>1.05</v>
      </c>
      <c r="E657" s="372">
        <v>0.94499999999999995</v>
      </c>
      <c r="F657" s="372">
        <v>0.84499999999999997</v>
      </c>
      <c r="G657" s="372">
        <v>0.76</v>
      </c>
      <c r="H657" s="372">
        <v>0.66500000000000004</v>
      </c>
      <c r="I657" s="420">
        <v>0.57999999999999996</v>
      </c>
      <c r="J657" s="420">
        <v>0.5</v>
      </c>
      <c r="K657" s="372">
        <v>0.41</v>
      </c>
      <c r="L657" s="372">
        <v>0.35666666666666669</v>
      </c>
      <c r="M657" s="372">
        <v>0.31666666666666665</v>
      </c>
      <c r="N657" s="372">
        <v>0.27666666666666667</v>
      </c>
      <c r="O657" s="649"/>
      <c r="P657" s="372">
        <v>0.24666666666666667</v>
      </c>
      <c r="Q657" s="372">
        <v>0.21</v>
      </c>
      <c r="R657" s="649"/>
      <c r="S657" s="420">
        <v>5.0219999999999994E-2</v>
      </c>
      <c r="T657" s="416">
        <v>0</v>
      </c>
      <c r="U657" s="416">
        <v>0</v>
      </c>
      <c r="V657" s="416">
        <v>0</v>
      </c>
      <c r="W657" s="416">
        <v>0</v>
      </c>
      <c r="X657" s="416">
        <v>0</v>
      </c>
      <c r="Y657" s="416">
        <v>0</v>
      </c>
      <c r="Z657" s="416">
        <v>0</v>
      </c>
      <c r="AA657" s="416">
        <v>0</v>
      </c>
      <c r="AB657" s="416">
        <v>0</v>
      </c>
      <c r="AC657" s="416">
        <v>0</v>
      </c>
      <c r="AD657" s="416">
        <v>0</v>
      </c>
      <c r="AE657" s="417">
        <f t="shared" si="360"/>
        <v>8.3818866666666665</v>
      </c>
      <c r="AF657" s="710">
        <f t="shared" si="347"/>
        <v>11.428571428571409</v>
      </c>
      <c r="AG657" s="710">
        <f t="shared" si="348"/>
        <v>11.111111111111116</v>
      </c>
      <c r="AH657" s="710">
        <f t="shared" si="349"/>
        <v>11.834319526627212</v>
      </c>
      <c r="AI657" s="710">
        <f t="shared" si="350"/>
        <v>11.184210526315773</v>
      </c>
      <c r="AJ657" s="710">
        <f t="shared" si="351"/>
        <v>14.285714285714279</v>
      </c>
      <c r="AK657" s="710">
        <f t="shared" si="352"/>
        <v>14.655172413793128</v>
      </c>
      <c r="AL657" s="710">
        <f t="shared" si="353"/>
        <v>15.999999999999993</v>
      </c>
      <c r="AM657" s="710">
        <f t="shared" si="354"/>
        <v>21.95121951219512</v>
      </c>
      <c r="AN657" s="710">
        <f t="shared" si="355"/>
        <v>14.953271028037364</v>
      </c>
      <c r="AO657" s="710">
        <f t="shared" si="357"/>
        <v>12.631578947368439</v>
      </c>
      <c r="AP657" s="710">
        <f t="shared" si="356"/>
        <v>14.457831325301207</v>
      </c>
      <c r="AQ657" s="710">
        <f t="shared" si="361"/>
        <v>12.162162162162172</v>
      </c>
      <c r="AR657" s="710">
        <f t="shared" si="362"/>
        <v>17.460317460317466</v>
      </c>
      <c r="AS657" s="710">
        <f t="shared" si="363"/>
        <v>318.16009557945046</v>
      </c>
      <c r="AT657" s="710" t="str">
        <f t="shared" si="366"/>
        <v>n/a</v>
      </c>
      <c r="AU657" s="710" t="str">
        <f t="shared" si="367"/>
        <v>n/a</v>
      </c>
      <c r="AV657" s="710" t="str">
        <f t="shared" si="368"/>
        <v>n/a</v>
      </c>
      <c r="AW657" s="710" t="str">
        <f t="shared" si="369"/>
        <v>n/a</v>
      </c>
      <c r="AX657" s="710" t="str">
        <f t="shared" si="370"/>
        <v>n/a</v>
      </c>
      <c r="AY657" s="710" t="str">
        <f t="shared" si="371"/>
        <v>n/a</v>
      </c>
      <c r="AZ657" s="710" t="str">
        <f t="shared" si="372"/>
        <v>n/a</v>
      </c>
      <c r="BA657" s="710" t="str">
        <f t="shared" si="373"/>
        <v>n/a</v>
      </c>
      <c r="BB657" s="710" t="str">
        <f t="shared" si="374"/>
        <v>n/a</v>
      </c>
      <c r="BC657" s="710" t="str">
        <f t="shared" si="375"/>
        <v>n/a</v>
      </c>
      <c r="BD657" s="710" t="str">
        <f t="shared" si="358"/>
        <v>n/a</v>
      </c>
      <c r="BE657" s="710">
        <f t="shared" si="364"/>
        <v>35.87682680764037</v>
      </c>
      <c r="BF657" s="175">
        <f t="shared" si="365"/>
        <v>81.300334905240589</v>
      </c>
    </row>
    <row r="658" spans="1:58" x14ac:dyDescent="0.25">
      <c r="A658" s="577" t="s">
        <v>4659</v>
      </c>
      <c r="B658" s="8" t="s">
        <v>4650</v>
      </c>
      <c r="C658" s="372">
        <v>2.6</v>
      </c>
      <c r="D658" s="372">
        <v>2.52</v>
      </c>
      <c r="E658" s="372">
        <v>2.4</v>
      </c>
      <c r="F658" s="372">
        <v>2</v>
      </c>
      <c r="G658" s="372">
        <v>1.44</v>
      </c>
      <c r="H658" s="372">
        <v>1.2</v>
      </c>
      <c r="I658" s="420">
        <v>1</v>
      </c>
      <c r="J658" s="381">
        <v>0</v>
      </c>
      <c r="K658" s="393">
        <v>0</v>
      </c>
      <c r="L658" s="393">
        <v>0</v>
      </c>
      <c r="M658" s="393">
        <v>0</v>
      </c>
      <c r="N658" s="393">
        <v>0</v>
      </c>
      <c r="O658" s="381"/>
      <c r="P658" s="393">
        <v>0</v>
      </c>
      <c r="Q658" s="393">
        <v>0</v>
      </c>
      <c r="R658" s="381"/>
      <c r="S658" s="393">
        <v>0</v>
      </c>
      <c r="T658" s="393">
        <v>0</v>
      </c>
      <c r="U658" s="381">
        <v>0</v>
      </c>
      <c r="V658" s="381">
        <v>0</v>
      </c>
      <c r="W658" s="381">
        <v>0</v>
      </c>
      <c r="X658" s="381">
        <v>0</v>
      </c>
      <c r="Y658" s="381">
        <v>0</v>
      </c>
      <c r="Z658" s="381">
        <v>0</v>
      </c>
      <c r="AA658" s="381">
        <v>0</v>
      </c>
      <c r="AB658" s="381">
        <v>0</v>
      </c>
      <c r="AC658" s="381">
        <v>0</v>
      </c>
      <c r="AD658" s="381">
        <v>0</v>
      </c>
      <c r="AE658" s="417">
        <f t="shared" si="360"/>
        <v>13.159999999999998</v>
      </c>
      <c r="AF658" s="710">
        <f t="shared" si="347"/>
        <v>3.1746031746031855</v>
      </c>
      <c r="AG658" s="710">
        <f t="shared" si="348"/>
        <v>5.0000000000000044</v>
      </c>
      <c r="AH658" s="710">
        <f t="shared" si="349"/>
        <v>19.999999999999996</v>
      </c>
      <c r="AI658" s="710">
        <f t="shared" si="350"/>
        <v>38.888888888888886</v>
      </c>
      <c r="AJ658" s="710">
        <f t="shared" si="351"/>
        <v>19.999999999999996</v>
      </c>
      <c r="AK658" s="710">
        <f t="shared" si="352"/>
        <v>19.999999999999996</v>
      </c>
      <c r="AL658" s="710" t="str">
        <f t="shared" si="353"/>
        <v>n/a</v>
      </c>
      <c r="AM658" s="710" t="str">
        <f t="shared" si="354"/>
        <v>n/a</v>
      </c>
      <c r="AN658" s="710" t="str">
        <f t="shared" si="355"/>
        <v>n/a</v>
      </c>
      <c r="AO658" s="710" t="str">
        <f t="shared" si="357"/>
        <v>n/a</v>
      </c>
      <c r="AP658" s="710" t="str">
        <f t="shared" si="356"/>
        <v>n/a</v>
      </c>
      <c r="AQ658" s="710" t="str">
        <f t="shared" si="361"/>
        <v>n/a</v>
      </c>
      <c r="AR658" s="710" t="str">
        <f t="shared" si="362"/>
        <v>n/a</v>
      </c>
      <c r="AS658" s="710" t="str">
        <f t="shared" si="363"/>
        <v>n/a</v>
      </c>
      <c r="AT658" s="710" t="str">
        <f t="shared" si="366"/>
        <v>n/a</v>
      </c>
      <c r="AU658" s="710" t="str">
        <f t="shared" si="367"/>
        <v>n/a</v>
      </c>
      <c r="AV658" s="710" t="str">
        <f t="shared" si="368"/>
        <v>n/a</v>
      </c>
      <c r="AW658" s="710" t="str">
        <f t="shared" si="369"/>
        <v>n/a</v>
      </c>
      <c r="AX658" s="710" t="str">
        <f t="shared" si="370"/>
        <v>n/a</v>
      </c>
      <c r="AY658" s="710" t="str">
        <f t="shared" si="371"/>
        <v>n/a</v>
      </c>
      <c r="AZ658" s="710" t="str">
        <f t="shared" si="372"/>
        <v>n/a</v>
      </c>
      <c r="BA658" s="710" t="str">
        <f t="shared" si="373"/>
        <v>n/a</v>
      </c>
      <c r="BB658" s="710" t="str">
        <f t="shared" si="374"/>
        <v>n/a</v>
      </c>
      <c r="BC658" s="710" t="str">
        <f t="shared" si="375"/>
        <v>n/a</v>
      </c>
      <c r="BD658" s="710" t="str">
        <f t="shared" si="358"/>
        <v>n/a</v>
      </c>
      <c r="BE658" s="710">
        <f t="shared" si="364"/>
        <v>17.843915343915345</v>
      </c>
      <c r="BF658" s="175">
        <f t="shared" si="365"/>
        <v>12.938252552208436</v>
      </c>
    </row>
    <row r="659" spans="1:58" x14ac:dyDescent="0.25">
      <c r="A659" s="8" t="s">
        <v>1663</v>
      </c>
      <c r="B659" s="8" t="s">
        <v>1664</v>
      </c>
      <c r="C659" s="372">
        <v>3.52</v>
      </c>
      <c r="D659" s="372">
        <v>3.32</v>
      </c>
      <c r="E659" s="372">
        <v>3.12</v>
      </c>
      <c r="F659" s="372">
        <v>2.83</v>
      </c>
      <c r="G659" s="372">
        <v>2.68</v>
      </c>
      <c r="H659" s="372">
        <v>2.44</v>
      </c>
      <c r="I659" s="420">
        <v>2.16</v>
      </c>
      <c r="J659" s="420">
        <v>1.96</v>
      </c>
      <c r="K659" s="372">
        <v>1.68</v>
      </c>
      <c r="L659" s="372">
        <v>1.52</v>
      </c>
      <c r="M659" s="372">
        <v>1.36</v>
      </c>
      <c r="N659" s="372">
        <v>1.24</v>
      </c>
      <c r="O659" s="649"/>
      <c r="P659" s="372">
        <v>1.1599999999999999</v>
      </c>
      <c r="Q659" s="374">
        <v>1.08</v>
      </c>
      <c r="R659" s="649"/>
      <c r="S659" s="420">
        <v>1.02</v>
      </c>
      <c r="T659" s="416">
        <v>1</v>
      </c>
      <c r="U659" s="416">
        <v>1</v>
      </c>
      <c r="V659" s="420">
        <v>1</v>
      </c>
      <c r="W659" s="416">
        <v>0.88</v>
      </c>
      <c r="X659" s="420">
        <v>0.86</v>
      </c>
      <c r="Y659" s="416">
        <v>0.8</v>
      </c>
      <c r="Z659" s="416">
        <v>0.8</v>
      </c>
      <c r="AA659" s="416">
        <v>0.94</v>
      </c>
      <c r="AB659" s="416">
        <v>1.1299999999999999</v>
      </c>
      <c r="AC659" s="416">
        <v>1.28</v>
      </c>
      <c r="AD659" s="416">
        <v>1.28</v>
      </c>
      <c r="AE659" s="417">
        <f t="shared" si="360"/>
        <v>42.06</v>
      </c>
      <c r="AF659" s="710">
        <f t="shared" si="347"/>
        <v>6.024096385542177</v>
      </c>
      <c r="AG659" s="710">
        <f t="shared" si="348"/>
        <v>6.4102564102564097</v>
      </c>
      <c r="AH659" s="710">
        <f t="shared" si="349"/>
        <v>10.24734982332156</v>
      </c>
      <c r="AI659" s="710">
        <f t="shared" si="350"/>
        <v>5.5970149253731227</v>
      </c>
      <c r="AJ659" s="710">
        <f t="shared" si="351"/>
        <v>9.8360655737705027</v>
      </c>
      <c r="AK659" s="710">
        <f t="shared" si="352"/>
        <v>12.962962962962955</v>
      </c>
      <c r="AL659" s="710">
        <f t="shared" si="353"/>
        <v>10.204081632653072</v>
      </c>
      <c r="AM659" s="710">
        <f t="shared" si="354"/>
        <v>16.666666666666675</v>
      </c>
      <c r="AN659" s="710">
        <f t="shared" si="355"/>
        <v>10.526315789473673</v>
      </c>
      <c r="AO659" s="710">
        <f t="shared" si="357"/>
        <v>11.764705882352944</v>
      </c>
      <c r="AP659" s="710">
        <f t="shared" si="356"/>
        <v>9.6774193548387224</v>
      </c>
      <c r="AQ659" s="710">
        <f t="shared" si="361"/>
        <v>6.8965517241379448</v>
      </c>
      <c r="AR659" s="710">
        <f t="shared" si="362"/>
        <v>7.4074074074073959</v>
      </c>
      <c r="AS659" s="710">
        <f t="shared" si="363"/>
        <v>5.8823529411764719</v>
      </c>
      <c r="AT659" s="710">
        <f t="shared" si="366"/>
        <v>2.0000000000000018</v>
      </c>
      <c r="AU659" s="710">
        <f t="shared" si="367"/>
        <v>0</v>
      </c>
      <c r="AV659" s="710">
        <f t="shared" si="368"/>
        <v>0</v>
      </c>
      <c r="AW659" s="710">
        <f t="shared" si="369"/>
        <v>13.636363636363647</v>
      </c>
      <c r="AX659" s="710">
        <f t="shared" si="370"/>
        <v>2.3255813953488413</v>
      </c>
      <c r="AY659" s="710">
        <f t="shared" si="371"/>
        <v>7.4999999999999956</v>
      </c>
      <c r="AZ659" s="710">
        <f t="shared" si="372"/>
        <v>0</v>
      </c>
      <c r="BA659" s="710">
        <f t="shared" si="373"/>
        <v>-14.893617021276583</v>
      </c>
      <c r="BB659" s="710">
        <f t="shared" si="374"/>
        <v>-16.814159292035392</v>
      </c>
      <c r="BC659" s="710">
        <f t="shared" si="375"/>
        <v>-11.718750000000011</v>
      </c>
      <c r="BD659" s="710">
        <f t="shared" si="358"/>
        <v>0</v>
      </c>
      <c r="BE659" s="710">
        <f t="shared" si="364"/>
        <v>4.4855466479333659</v>
      </c>
      <c r="BF659" s="175">
        <f t="shared" si="365"/>
        <v>8.492085039832606</v>
      </c>
    </row>
    <row r="660" spans="1:58" x14ac:dyDescent="0.25">
      <c r="A660" s="88" t="s">
        <v>3400</v>
      </c>
      <c r="B660" s="8" t="s">
        <v>3399</v>
      </c>
      <c r="C660" s="372">
        <v>1.1599999999999999</v>
      </c>
      <c r="D660" s="372">
        <v>1.1399999999999999</v>
      </c>
      <c r="E660" s="372">
        <v>1.1000000000000001</v>
      </c>
      <c r="F660" s="372">
        <v>1.06</v>
      </c>
      <c r="G660" s="372">
        <v>1.04</v>
      </c>
      <c r="H660" s="372">
        <v>1.02</v>
      </c>
      <c r="I660" s="420">
        <v>0.94</v>
      </c>
      <c r="J660" s="420">
        <v>0.82</v>
      </c>
      <c r="K660" s="393">
        <v>0.8</v>
      </c>
      <c r="L660" s="372">
        <v>0.76500000000000001</v>
      </c>
      <c r="M660" s="393">
        <v>0.76</v>
      </c>
      <c r="N660" s="372">
        <v>0.745</v>
      </c>
      <c r="O660" s="649"/>
      <c r="P660" s="372">
        <v>0.65500000000000003</v>
      </c>
      <c r="Q660" s="372">
        <v>0.56999999999999995</v>
      </c>
      <c r="R660" s="649"/>
      <c r="S660" s="416">
        <v>0.5</v>
      </c>
      <c r="T660" s="416">
        <v>0.5</v>
      </c>
      <c r="U660" s="416">
        <v>0.5</v>
      </c>
      <c r="V660" s="420">
        <v>0.25</v>
      </c>
      <c r="W660" s="381">
        <v>0</v>
      </c>
      <c r="X660" s="381">
        <v>0</v>
      </c>
      <c r="Y660" s="381">
        <v>0</v>
      </c>
      <c r="Z660" s="381">
        <v>0</v>
      </c>
      <c r="AA660" s="381">
        <v>0</v>
      </c>
      <c r="AB660" s="381">
        <v>0</v>
      </c>
      <c r="AC660" s="416">
        <v>0</v>
      </c>
      <c r="AD660" s="416">
        <v>0</v>
      </c>
      <c r="AE660" s="417">
        <f t="shared" si="360"/>
        <v>14.324999999999999</v>
      </c>
      <c r="AF660" s="710">
        <f t="shared" si="347"/>
        <v>1.7543859649122862</v>
      </c>
      <c r="AG660" s="710">
        <f t="shared" si="348"/>
        <v>3.6363636363636154</v>
      </c>
      <c r="AH660" s="710">
        <f t="shared" si="349"/>
        <v>3.7735849056603765</v>
      </c>
      <c r="AI660" s="710">
        <f t="shared" si="350"/>
        <v>1.9230769230769162</v>
      </c>
      <c r="AJ660" s="710">
        <f t="shared" si="351"/>
        <v>1.9607843137254832</v>
      </c>
      <c r="AK660" s="710">
        <f t="shared" si="352"/>
        <v>8.5106382978723527</v>
      </c>
      <c r="AL660" s="710">
        <f t="shared" si="353"/>
        <v>14.634146341463406</v>
      </c>
      <c r="AM660" s="710">
        <f t="shared" si="354"/>
        <v>2.4999999999999911</v>
      </c>
      <c r="AN660" s="710">
        <f t="shared" si="355"/>
        <v>4.5751633986928164</v>
      </c>
      <c r="AO660" s="710">
        <f t="shared" si="357"/>
        <v>0.65789473684210176</v>
      </c>
      <c r="AP660" s="710">
        <f t="shared" si="356"/>
        <v>2.0134228187919545</v>
      </c>
      <c r="AQ660" s="710">
        <f t="shared" si="361"/>
        <v>13.740458015267176</v>
      </c>
      <c r="AR660" s="710">
        <f t="shared" si="362"/>
        <v>14.91228070175441</v>
      </c>
      <c r="AS660" s="710">
        <f t="shared" si="363"/>
        <v>13.999999999999989</v>
      </c>
      <c r="AT660" s="710">
        <f t="shared" si="366"/>
        <v>0</v>
      </c>
      <c r="AU660" s="710">
        <f t="shared" si="367"/>
        <v>0</v>
      </c>
      <c r="AV660" s="710">
        <f t="shared" si="368"/>
        <v>100</v>
      </c>
      <c r="AW660" s="710" t="str">
        <f t="shared" si="369"/>
        <v>n/a</v>
      </c>
      <c r="AX660" s="710" t="str">
        <f t="shared" si="370"/>
        <v>n/a</v>
      </c>
      <c r="AY660" s="710" t="str">
        <f t="shared" si="371"/>
        <v>n/a</v>
      </c>
      <c r="AZ660" s="710" t="str">
        <f t="shared" si="372"/>
        <v>n/a</v>
      </c>
      <c r="BA660" s="710" t="str">
        <f t="shared" si="373"/>
        <v>n/a</v>
      </c>
      <c r="BB660" s="710" t="str">
        <f t="shared" si="374"/>
        <v>n/a</v>
      </c>
      <c r="BC660" s="710" t="str">
        <f t="shared" si="375"/>
        <v>n/a</v>
      </c>
      <c r="BD660" s="710" t="str">
        <f t="shared" si="358"/>
        <v>n/a</v>
      </c>
      <c r="BE660" s="710">
        <f t="shared" si="364"/>
        <v>11.093658826730758</v>
      </c>
      <c r="BF660" s="175">
        <f t="shared" si="365"/>
        <v>23.546948649818766</v>
      </c>
    </row>
    <row r="661" spans="1:58" x14ac:dyDescent="0.25">
      <c r="A661" s="95" t="s">
        <v>805</v>
      </c>
      <c r="B661" s="8" t="s">
        <v>806</v>
      </c>
      <c r="C661" s="372">
        <v>3.34</v>
      </c>
      <c r="D661" s="372">
        <v>3.12</v>
      </c>
      <c r="E661" s="372">
        <v>2.91</v>
      </c>
      <c r="F661" s="372">
        <v>2.71</v>
      </c>
      <c r="G661" s="372">
        <v>2.5299999999999998</v>
      </c>
      <c r="H661" s="372">
        <v>2.36</v>
      </c>
      <c r="I661" s="420">
        <v>2.21</v>
      </c>
      <c r="J661" s="420">
        <v>2.08</v>
      </c>
      <c r="K661" s="372">
        <v>1.98</v>
      </c>
      <c r="L661" s="372">
        <v>1.7428805999999999</v>
      </c>
      <c r="M661" s="372">
        <v>1.56</v>
      </c>
      <c r="N661" s="372">
        <v>1.4450000000000001</v>
      </c>
      <c r="O661" s="649"/>
      <c r="P661" s="372">
        <v>1.2</v>
      </c>
      <c r="Q661" s="372">
        <v>1.04</v>
      </c>
      <c r="R661" s="649"/>
      <c r="S661" s="420">
        <v>0.8</v>
      </c>
      <c r="T661" s="420">
        <v>0.67500000000000004</v>
      </c>
      <c r="U661" s="420">
        <v>0.54</v>
      </c>
      <c r="V661" s="420">
        <v>0.5</v>
      </c>
      <c r="W661" s="420">
        <v>0.46</v>
      </c>
      <c r="X661" s="420">
        <v>0.44</v>
      </c>
      <c r="Y661" s="420">
        <v>0.41499999999999998</v>
      </c>
      <c r="Z661" s="416">
        <v>0.4</v>
      </c>
      <c r="AA661" s="416">
        <v>0.4</v>
      </c>
      <c r="AB661" s="416">
        <v>0.4</v>
      </c>
      <c r="AC661" s="416">
        <v>0.68500000000000005</v>
      </c>
      <c r="AD661" s="416">
        <v>0.78</v>
      </c>
      <c r="AE661" s="417">
        <f t="shared" si="360"/>
        <v>36.722880600000003</v>
      </c>
      <c r="AF661" s="710">
        <f t="shared" si="347"/>
        <v>7.0512820512820484</v>
      </c>
      <c r="AG661" s="710">
        <f t="shared" si="348"/>
        <v>7.2164948453608213</v>
      </c>
      <c r="AH661" s="710">
        <f t="shared" si="349"/>
        <v>7.3800738007380184</v>
      </c>
      <c r="AI661" s="710">
        <f t="shared" si="350"/>
        <v>7.1146245059288571</v>
      </c>
      <c r="AJ661" s="710">
        <f t="shared" si="351"/>
        <v>7.2033898305084776</v>
      </c>
      <c r="AK661" s="710">
        <f t="shared" si="352"/>
        <v>6.7873303167420795</v>
      </c>
      <c r="AL661" s="710">
        <f t="shared" si="353"/>
        <v>6.25</v>
      </c>
      <c r="AM661" s="710">
        <f t="shared" si="354"/>
        <v>5.0505050505050608</v>
      </c>
      <c r="AN661" s="710">
        <f t="shared" si="355"/>
        <v>13.605028365110039</v>
      </c>
      <c r="AO661" s="710">
        <f t="shared" si="357"/>
        <v>11.723115384615369</v>
      </c>
      <c r="AP661" s="710">
        <f t="shared" si="356"/>
        <v>7.9584775086505077</v>
      </c>
      <c r="AQ661" s="710">
        <f t="shared" si="361"/>
        <v>20.416666666666682</v>
      </c>
      <c r="AR661" s="710">
        <f t="shared" si="362"/>
        <v>15.384615384615374</v>
      </c>
      <c r="AS661" s="710">
        <f t="shared" si="363"/>
        <v>30.000000000000004</v>
      </c>
      <c r="AT661" s="710">
        <f t="shared" si="366"/>
        <v>18.518518518518512</v>
      </c>
      <c r="AU661" s="710">
        <f t="shared" si="367"/>
        <v>25</v>
      </c>
      <c r="AV661" s="710">
        <f t="shared" si="368"/>
        <v>8.0000000000000071</v>
      </c>
      <c r="AW661" s="710">
        <f t="shared" si="369"/>
        <v>8.6956521739130377</v>
      </c>
      <c r="AX661" s="710">
        <f t="shared" si="370"/>
        <v>4.5454545454545414</v>
      </c>
      <c r="AY661" s="710">
        <f t="shared" si="371"/>
        <v>6.024096385542177</v>
      </c>
      <c r="AZ661" s="710">
        <f t="shared" si="372"/>
        <v>3.7499999999999867</v>
      </c>
      <c r="BA661" s="710">
        <f t="shared" si="373"/>
        <v>0</v>
      </c>
      <c r="BB661" s="710">
        <f t="shared" si="374"/>
        <v>0</v>
      </c>
      <c r="BC661" s="710">
        <f t="shared" si="375"/>
        <v>-41.605839416058402</v>
      </c>
      <c r="BD661" s="710">
        <f t="shared" si="358"/>
        <v>-12.179487179487181</v>
      </c>
      <c r="BE661" s="710">
        <f t="shared" si="364"/>
        <v>6.9555999495442391</v>
      </c>
      <c r="BF661" s="175">
        <f t="shared" ref="BF661:BF665" si="376">STDEV(AF661:BD661)</f>
        <v>13.161244550108361</v>
      </c>
    </row>
    <row r="662" spans="1:58" x14ac:dyDescent="0.25">
      <c r="A662" s="577" t="s">
        <v>4805</v>
      </c>
      <c r="B662" s="8" t="s">
        <v>4806</v>
      </c>
      <c r="C662" s="372">
        <v>1.27</v>
      </c>
      <c r="D662" s="372">
        <v>1.1200000000000001</v>
      </c>
      <c r="E662" s="372">
        <v>0.81</v>
      </c>
      <c r="F662" s="372">
        <v>0.54</v>
      </c>
      <c r="G662" s="372">
        <v>0.44999999999999996</v>
      </c>
      <c r="H662" s="372">
        <v>0.44</v>
      </c>
      <c r="I662" s="381">
        <v>0.4</v>
      </c>
      <c r="J662" s="381">
        <v>0.4</v>
      </c>
      <c r="K662" s="372">
        <v>0.4</v>
      </c>
      <c r="L662" s="372">
        <v>0.37</v>
      </c>
      <c r="M662" s="372">
        <v>0.09</v>
      </c>
      <c r="N662" s="393">
        <v>0</v>
      </c>
      <c r="O662" s="751"/>
      <c r="P662" s="393">
        <v>0</v>
      </c>
      <c r="Q662" s="393">
        <v>0</v>
      </c>
      <c r="R662" s="751"/>
      <c r="S662" s="393">
        <v>0</v>
      </c>
      <c r="T662" s="393">
        <v>0</v>
      </c>
      <c r="U662" s="420">
        <v>0.48</v>
      </c>
      <c r="V662" s="420">
        <v>0.42000000000000004</v>
      </c>
      <c r="W662" s="420">
        <v>0.37</v>
      </c>
      <c r="X662" s="420">
        <v>0.30000000000000004</v>
      </c>
      <c r="Y662" s="420">
        <v>0.22000000000000003</v>
      </c>
      <c r="Z662" s="420">
        <v>0.15000000000000002</v>
      </c>
      <c r="AA662" s="381">
        <v>0.1</v>
      </c>
      <c r="AB662" s="381">
        <v>0.1</v>
      </c>
      <c r="AC662" s="381">
        <v>0.1</v>
      </c>
      <c r="AD662" s="381">
        <v>0.1</v>
      </c>
      <c r="AE662" s="417">
        <f t="shared" si="360"/>
        <v>8.6300000000000008</v>
      </c>
      <c r="AF662" s="710">
        <f t="shared" si="347"/>
        <v>13.392857142857139</v>
      </c>
      <c r="AG662" s="710">
        <f t="shared" si="348"/>
        <v>38.271604938271622</v>
      </c>
      <c r="AH662" s="710">
        <f t="shared" si="349"/>
        <v>50</v>
      </c>
      <c r="AI662" s="710">
        <f t="shared" si="350"/>
        <v>20.000000000000018</v>
      </c>
      <c r="AJ662" s="710">
        <f t="shared" si="351"/>
        <v>2.2727272727272707</v>
      </c>
      <c r="AK662" s="710">
        <f t="shared" si="352"/>
        <v>9.9999999999999858</v>
      </c>
      <c r="AL662" s="710">
        <f t="shared" si="353"/>
        <v>0</v>
      </c>
      <c r="AM662" s="710">
        <f t="shared" si="354"/>
        <v>0</v>
      </c>
      <c r="AN662" s="710">
        <f t="shared" si="355"/>
        <v>8.1081081081081141</v>
      </c>
      <c r="AO662" s="710">
        <f t="shared" si="357"/>
        <v>311.11111111111114</v>
      </c>
      <c r="AP662" s="710" t="str">
        <f t="shared" si="356"/>
        <v>n/a</v>
      </c>
      <c r="AQ662" s="710" t="str">
        <f t="shared" si="361"/>
        <v>n/a</v>
      </c>
      <c r="AR662" s="710" t="str">
        <f t="shared" si="362"/>
        <v>n/a</v>
      </c>
      <c r="AS662" s="710" t="str">
        <f t="shared" si="363"/>
        <v>n/a</v>
      </c>
      <c r="AT662" s="710" t="str">
        <f t="shared" si="366"/>
        <v>n/a</v>
      </c>
      <c r="AU662" s="710">
        <f t="shared" si="367"/>
        <v>-100</v>
      </c>
      <c r="AV662" s="710">
        <f t="shared" si="368"/>
        <v>14.285714285714279</v>
      </c>
      <c r="AW662" s="710">
        <f t="shared" si="369"/>
        <v>13.51351351351353</v>
      </c>
      <c r="AX662" s="710">
        <f t="shared" si="370"/>
        <v>23.333333333333318</v>
      </c>
      <c r="AY662" s="710">
        <f t="shared" si="371"/>
        <v>36.363636363636374</v>
      </c>
      <c r="AZ662" s="710">
        <f t="shared" si="372"/>
        <v>46.666666666666657</v>
      </c>
      <c r="BA662" s="710">
        <f t="shared" si="373"/>
        <v>50.000000000000021</v>
      </c>
      <c r="BB662" s="710">
        <f t="shared" si="374"/>
        <v>0</v>
      </c>
      <c r="BC662" s="710">
        <f t="shared" si="375"/>
        <v>0</v>
      </c>
      <c r="BD662" s="710">
        <f t="shared" si="358"/>
        <v>0</v>
      </c>
      <c r="BE662" s="710">
        <f t="shared" si="364"/>
        <v>26.86596363679697</v>
      </c>
      <c r="BF662" s="175">
        <f t="shared" si="376"/>
        <v>73.984616978413058</v>
      </c>
    </row>
    <row r="663" spans="1:58" x14ac:dyDescent="0.25">
      <c r="A663" s="577" t="s">
        <v>4925</v>
      </c>
      <c r="B663" s="8" t="s">
        <v>4921</v>
      </c>
      <c r="C663" s="372">
        <v>0.5</v>
      </c>
      <c r="D663" s="372">
        <v>0.45999999999999996</v>
      </c>
      <c r="E663" s="372">
        <v>0.44</v>
      </c>
      <c r="F663" s="372">
        <v>0.38</v>
      </c>
      <c r="G663" s="372">
        <v>0.36</v>
      </c>
      <c r="H663" s="372">
        <v>0.09</v>
      </c>
      <c r="I663" s="381">
        <v>0</v>
      </c>
      <c r="J663" s="381">
        <v>0</v>
      </c>
      <c r="K663" s="393">
        <v>0</v>
      </c>
      <c r="L663" s="393">
        <v>0</v>
      </c>
      <c r="M663" s="393">
        <v>0</v>
      </c>
      <c r="N663" s="393">
        <v>0</v>
      </c>
      <c r="O663" s="751"/>
      <c r="P663" s="393">
        <v>0</v>
      </c>
      <c r="Q663" s="393">
        <v>0</v>
      </c>
      <c r="R663" s="751"/>
      <c r="S663" s="393">
        <v>0</v>
      </c>
      <c r="T663" s="393">
        <v>0</v>
      </c>
      <c r="U663" s="381">
        <v>0</v>
      </c>
      <c r="V663" s="381">
        <v>0</v>
      </c>
      <c r="W663" s="381">
        <v>0</v>
      </c>
      <c r="X663" s="381">
        <v>0</v>
      </c>
      <c r="Y663" s="381">
        <v>0</v>
      </c>
      <c r="Z663" s="381">
        <v>0</v>
      </c>
      <c r="AA663" s="381">
        <v>0</v>
      </c>
      <c r="AB663" s="381">
        <v>0</v>
      </c>
      <c r="AC663" s="381">
        <v>0</v>
      </c>
      <c r="AD663" s="381">
        <v>0</v>
      </c>
      <c r="AE663" s="417">
        <f t="shared" si="360"/>
        <v>2.2299999999999995</v>
      </c>
      <c r="AF663" s="710">
        <f t="shared" si="347"/>
        <v>8.6956521739130608</v>
      </c>
      <c r="AG663" s="710">
        <f t="shared" si="348"/>
        <v>4.5454545454545414</v>
      </c>
      <c r="AH663" s="710">
        <f t="shared" si="349"/>
        <v>15.789473684210531</v>
      </c>
      <c r="AI663" s="710">
        <f t="shared" si="350"/>
        <v>5.555555555555558</v>
      </c>
      <c r="AJ663" s="710">
        <f t="shared" si="351"/>
        <v>300</v>
      </c>
      <c r="AK663" s="710" t="str">
        <f t="shared" si="352"/>
        <v>n/a</v>
      </c>
      <c r="AL663" s="710" t="str">
        <f t="shared" si="353"/>
        <v>n/a</v>
      </c>
      <c r="AM663" s="710" t="str">
        <f t="shared" si="354"/>
        <v>n/a</v>
      </c>
      <c r="AN663" s="710" t="str">
        <f t="shared" si="355"/>
        <v>n/a</v>
      </c>
      <c r="AO663" s="710" t="str">
        <f t="shared" si="357"/>
        <v>n/a</v>
      </c>
      <c r="AP663" s="710" t="str">
        <f t="shared" si="356"/>
        <v>n/a</v>
      </c>
      <c r="AQ663" s="710" t="str">
        <f t="shared" si="361"/>
        <v>n/a</v>
      </c>
      <c r="AR663" s="710" t="str">
        <f t="shared" si="362"/>
        <v>n/a</v>
      </c>
      <c r="AS663" s="710" t="str">
        <f t="shared" si="363"/>
        <v>n/a</v>
      </c>
      <c r="AT663" s="710" t="str">
        <f t="shared" si="366"/>
        <v>n/a</v>
      </c>
      <c r="AU663" s="710" t="str">
        <f t="shared" si="367"/>
        <v>n/a</v>
      </c>
      <c r="AV663" s="710" t="str">
        <f t="shared" si="368"/>
        <v>n/a</v>
      </c>
      <c r="AW663" s="710" t="str">
        <f t="shared" si="369"/>
        <v>n/a</v>
      </c>
      <c r="AX663" s="710" t="str">
        <f t="shared" si="370"/>
        <v>n/a</v>
      </c>
      <c r="AY663" s="710" t="str">
        <f t="shared" si="371"/>
        <v>n/a</v>
      </c>
      <c r="AZ663" s="710" t="str">
        <f t="shared" si="372"/>
        <v>n/a</v>
      </c>
      <c r="BA663" s="710" t="str">
        <f t="shared" si="373"/>
        <v>n/a</v>
      </c>
      <c r="BB663" s="710" t="str">
        <f t="shared" si="374"/>
        <v>n/a</v>
      </c>
      <c r="BC663" s="710" t="str">
        <f t="shared" si="375"/>
        <v>n/a</v>
      </c>
      <c r="BD663" s="710" t="str">
        <f t="shared" si="358"/>
        <v>n/a</v>
      </c>
      <c r="BE663" s="710">
        <f t="shared" si="364"/>
        <v>66.91722719182674</v>
      </c>
      <c r="BF663" s="175">
        <f t="shared" si="376"/>
        <v>130.37146037888903</v>
      </c>
    </row>
    <row r="664" spans="1:58" x14ac:dyDescent="0.25">
      <c r="A664" s="577" t="s">
        <v>4035</v>
      </c>
      <c r="B664" s="8" t="s">
        <v>4033</v>
      </c>
      <c r="C664" s="372">
        <v>0.98</v>
      </c>
      <c r="D664" s="372">
        <v>0.82</v>
      </c>
      <c r="E664" s="372">
        <v>0.72</v>
      </c>
      <c r="F664" s="372">
        <v>0.62</v>
      </c>
      <c r="G664" s="372">
        <v>0.5</v>
      </c>
      <c r="H664" s="372">
        <v>0.4</v>
      </c>
      <c r="I664" s="420">
        <v>0.32</v>
      </c>
      <c r="J664" s="420">
        <v>0.14000000000000001</v>
      </c>
      <c r="K664" s="393">
        <v>0</v>
      </c>
      <c r="L664" s="393">
        <v>0</v>
      </c>
      <c r="M664" s="393">
        <v>0</v>
      </c>
      <c r="N664" s="393">
        <v>0</v>
      </c>
      <c r="O664" s="420"/>
      <c r="P664" s="393">
        <v>0</v>
      </c>
      <c r="Q664" s="393">
        <v>0</v>
      </c>
      <c r="R664" s="381"/>
      <c r="S664" s="393">
        <v>0</v>
      </c>
      <c r="T664" s="393">
        <v>0</v>
      </c>
      <c r="U664" s="381">
        <v>0</v>
      </c>
      <c r="V664" s="381">
        <v>0</v>
      </c>
      <c r="W664" s="381">
        <v>0</v>
      </c>
      <c r="X664" s="381">
        <v>0</v>
      </c>
      <c r="Y664" s="381">
        <v>0</v>
      </c>
      <c r="Z664" s="381">
        <v>0</v>
      </c>
      <c r="AA664" s="381">
        <v>0</v>
      </c>
      <c r="AB664" s="381">
        <v>0</v>
      </c>
      <c r="AC664" s="381">
        <v>0</v>
      </c>
      <c r="AD664" s="381">
        <v>0</v>
      </c>
      <c r="AE664" s="417">
        <f t="shared" si="360"/>
        <v>4.5</v>
      </c>
      <c r="AF664" s="710">
        <f t="shared" si="347"/>
        <v>19.512195121951216</v>
      </c>
      <c r="AG664" s="710">
        <f t="shared" si="348"/>
        <v>13.888888888888884</v>
      </c>
      <c r="AH664" s="710">
        <f t="shared" si="349"/>
        <v>16.129032258064502</v>
      </c>
      <c r="AI664" s="710">
        <f t="shared" si="350"/>
        <v>24</v>
      </c>
      <c r="AJ664" s="710">
        <f t="shared" si="351"/>
        <v>25</v>
      </c>
      <c r="AK664" s="710">
        <f t="shared" si="352"/>
        <v>25</v>
      </c>
      <c r="AL664" s="710">
        <f t="shared" si="353"/>
        <v>128.57142857142856</v>
      </c>
      <c r="AM664" s="710" t="str">
        <f t="shared" si="354"/>
        <v>n/a</v>
      </c>
      <c r="AN664" s="710" t="str">
        <f t="shared" si="355"/>
        <v>n/a</v>
      </c>
      <c r="AO664" s="710" t="str">
        <f t="shared" si="357"/>
        <v>n/a</v>
      </c>
      <c r="AP664" s="710" t="str">
        <f t="shared" si="356"/>
        <v>n/a</v>
      </c>
      <c r="AQ664" s="710" t="str">
        <f t="shared" si="361"/>
        <v>n/a</v>
      </c>
      <c r="AR664" s="710" t="str">
        <f t="shared" si="362"/>
        <v>n/a</v>
      </c>
      <c r="AS664" s="710" t="str">
        <f t="shared" si="363"/>
        <v>n/a</v>
      </c>
      <c r="AT664" s="710" t="str">
        <f t="shared" si="366"/>
        <v>n/a</v>
      </c>
      <c r="AU664" s="710" t="str">
        <f t="shared" si="367"/>
        <v>n/a</v>
      </c>
      <c r="AV664" s="710" t="str">
        <f t="shared" si="368"/>
        <v>n/a</v>
      </c>
      <c r="AW664" s="710" t="str">
        <f t="shared" si="369"/>
        <v>n/a</v>
      </c>
      <c r="AX664" s="710" t="str">
        <f t="shared" si="370"/>
        <v>n/a</v>
      </c>
      <c r="AY664" s="710" t="str">
        <f t="shared" si="371"/>
        <v>n/a</v>
      </c>
      <c r="AZ664" s="710" t="str">
        <f t="shared" si="372"/>
        <v>n/a</v>
      </c>
      <c r="BA664" s="710" t="str">
        <f t="shared" si="373"/>
        <v>n/a</v>
      </c>
      <c r="BB664" s="710" t="str">
        <f t="shared" si="374"/>
        <v>n/a</v>
      </c>
      <c r="BC664" s="710" t="str">
        <f t="shared" si="375"/>
        <v>n/a</v>
      </c>
      <c r="BD664" s="710" t="str">
        <f t="shared" si="358"/>
        <v>n/a</v>
      </c>
      <c r="BE664" s="710">
        <f t="shared" si="364"/>
        <v>36.014506405761878</v>
      </c>
      <c r="BF664" s="175">
        <f t="shared" si="376"/>
        <v>41.050928162405761</v>
      </c>
    </row>
    <row r="665" spans="1:58" x14ac:dyDescent="0.25">
      <c r="A665" s="577" t="s">
        <v>5009</v>
      </c>
      <c r="B665" s="8" t="s">
        <v>5007</v>
      </c>
      <c r="C665" s="372">
        <v>0.65</v>
      </c>
      <c r="D665" s="372">
        <v>0.56000000000000005</v>
      </c>
      <c r="E665" s="372">
        <v>0.5</v>
      </c>
      <c r="F665" s="372">
        <v>0.45999999999999996</v>
      </c>
      <c r="G665" s="372">
        <v>0.4</v>
      </c>
      <c r="H665" s="372">
        <v>0.32</v>
      </c>
      <c r="I665" s="770">
        <v>0.24</v>
      </c>
      <c r="J665" s="770">
        <v>0.24</v>
      </c>
      <c r="K665" s="372">
        <v>0.24</v>
      </c>
      <c r="L665" s="372">
        <v>0.2175</v>
      </c>
      <c r="M665" s="771">
        <v>0.15</v>
      </c>
      <c r="N665" s="771">
        <v>0.15</v>
      </c>
      <c r="O665" s="772"/>
      <c r="P665" s="771">
        <v>0.15</v>
      </c>
      <c r="Q665" s="771">
        <v>0.15</v>
      </c>
      <c r="S665" s="372">
        <v>0.15</v>
      </c>
      <c r="T665" s="372">
        <v>0.13124999999999998</v>
      </c>
      <c r="U665" s="416">
        <v>7.4999999999999997E-2</v>
      </c>
      <c r="V665" s="416">
        <v>7.4999999999999997E-2</v>
      </c>
      <c r="W665" s="416">
        <v>7.4999999999999997E-2</v>
      </c>
      <c r="X665" s="770">
        <v>7.4999999999999997E-2</v>
      </c>
      <c r="Y665" s="770">
        <v>7.4999999999999997E-2</v>
      </c>
      <c r="Z665" s="416">
        <v>7.4999999999999997E-2</v>
      </c>
      <c r="AA665" s="420">
        <v>7.4999999999999997E-2</v>
      </c>
      <c r="AB665" s="420">
        <v>6.25E-2</v>
      </c>
      <c r="AC665" s="420">
        <v>0.05</v>
      </c>
      <c r="AD665" s="770">
        <v>0.05</v>
      </c>
      <c r="AE665" s="417">
        <f t="shared" si="360"/>
        <v>5.396250000000002</v>
      </c>
      <c r="AF665" s="710">
        <f t="shared" si="347"/>
        <v>16.071428571428559</v>
      </c>
      <c r="AG665" s="710">
        <f t="shared" si="348"/>
        <v>12.000000000000011</v>
      </c>
      <c r="AH665" s="710">
        <f t="shared" si="349"/>
        <v>8.6956521739130608</v>
      </c>
      <c r="AI665" s="710">
        <f t="shared" si="350"/>
        <v>14.999999999999991</v>
      </c>
      <c r="AJ665" s="710">
        <f t="shared" si="351"/>
        <v>25</v>
      </c>
      <c r="AK665" s="710">
        <f t="shared" si="352"/>
        <v>33.33333333333335</v>
      </c>
      <c r="AL665" s="710">
        <f t="shared" si="353"/>
        <v>0</v>
      </c>
      <c r="AM665" s="710">
        <f t="shared" si="354"/>
        <v>0</v>
      </c>
      <c r="AN665" s="710">
        <f t="shared" si="355"/>
        <v>10.344827586206895</v>
      </c>
      <c r="AO665" s="710">
        <f t="shared" si="357"/>
        <v>44.999999999999993</v>
      </c>
      <c r="AP665" s="710">
        <f t="shared" si="356"/>
        <v>0</v>
      </c>
      <c r="AQ665" s="710">
        <f t="shared" si="361"/>
        <v>0</v>
      </c>
      <c r="AR665" s="710">
        <f t="shared" si="362"/>
        <v>0</v>
      </c>
      <c r="AS665" s="710">
        <f t="shared" si="363"/>
        <v>0</v>
      </c>
      <c r="AT665" s="710">
        <f t="shared" si="366"/>
        <v>14.285714285714302</v>
      </c>
      <c r="AU665" s="710">
        <f t="shared" si="367"/>
        <v>74.999999999999972</v>
      </c>
      <c r="AV665" s="710">
        <f t="shared" si="368"/>
        <v>0</v>
      </c>
      <c r="AW665" s="710">
        <f t="shared" si="369"/>
        <v>0</v>
      </c>
      <c r="AX665" s="710">
        <f t="shared" si="370"/>
        <v>0</v>
      </c>
      <c r="AY665" s="710">
        <f t="shared" si="371"/>
        <v>0</v>
      </c>
      <c r="AZ665" s="710">
        <f t="shared" si="372"/>
        <v>0</v>
      </c>
      <c r="BA665" s="710">
        <f t="shared" si="373"/>
        <v>0</v>
      </c>
      <c r="BB665" s="710">
        <f t="shared" si="374"/>
        <v>19.999999999999996</v>
      </c>
      <c r="BC665" s="710">
        <f t="shared" si="375"/>
        <v>25</v>
      </c>
      <c r="BD665" s="710">
        <f t="shared" si="358"/>
        <v>0</v>
      </c>
      <c r="BE665" s="710">
        <f t="shared" si="364"/>
        <v>11.989238238023844</v>
      </c>
      <c r="BF665" s="175">
        <f t="shared" si="376"/>
        <v>18.064199800533647</v>
      </c>
    </row>
    <row r="666" spans="1:58" x14ac:dyDescent="0.25">
      <c r="A666" s="95" t="s">
        <v>811</v>
      </c>
      <c r="B666" s="8" t="s">
        <v>812</v>
      </c>
      <c r="C666" s="372">
        <v>2.0499999999999998</v>
      </c>
      <c r="D666" s="372">
        <v>1.714</v>
      </c>
      <c r="E666" s="372">
        <v>1.3089999999999999</v>
      </c>
      <c r="F666" s="372">
        <v>1.135</v>
      </c>
      <c r="G666" s="372">
        <v>1.0649999999999999</v>
      </c>
      <c r="H666" s="372">
        <v>1.0249999999999999</v>
      </c>
      <c r="I666" s="420">
        <v>0.92</v>
      </c>
      <c r="J666" s="420">
        <v>0.80119999999999991</v>
      </c>
      <c r="K666" s="372">
        <v>0.74419999999999997</v>
      </c>
      <c r="L666" s="372">
        <v>0.69300000000000006</v>
      </c>
      <c r="M666" s="372">
        <v>0.58200000000000007</v>
      </c>
      <c r="N666" s="372">
        <v>0.41249999999999998</v>
      </c>
      <c r="O666" s="649"/>
      <c r="P666" s="372">
        <v>0.26124999999999998</v>
      </c>
      <c r="Q666" s="372">
        <v>0.13724999999999998</v>
      </c>
      <c r="R666" s="649"/>
      <c r="S666" s="420">
        <v>0.121</v>
      </c>
      <c r="T666" s="420">
        <v>0.11</v>
      </c>
      <c r="U666" s="420">
        <v>0.10249999999999999</v>
      </c>
      <c r="V666" s="420">
        <v>0.09</v>
      </c>
      <c r="W666" s="420">
        <v>6.7500000000000004E-2</v>
      </c>
      <c r="X666" s="420">
        <v>4.8500000000000001E-2</v>
      </c>
      <c r="Y666" s="420">
        <v>0.01</v>
      </c>
      <c r="Z666" s="416">
        <v>0</v>
      </c>
      <c r="AA666" s="416">
        <v>0</v>
      </c>
      <c r="AB666" s="416">
        <v>0</v>
      </c>
      <c r="AC666" s="416">
        <v>0</v>
      </c>
      <c r="AD666" s="416">
        <v>0</v>
      </c>
      <c r="AE666" s="417">
        <f t="shared" si="360"/>
        <v>13.398899999999999</v>
      </c>
      <c r="AF666" s="710">
        <f t="shared" si="347"/>
        <v>19.603267211201867</v>
      </c>
      <c r="AG666" s="710">
        <f t="shared" si="348"/>
        <v>30.939648586707413</v>
      </c>
      <c r="AH666" s="710">
        <f t="shared" si="349"/>
        <v>15.330396475770925</v>
      </c>
      <c r="AI666" s="710">
        <f t="shared" si="350"/>
        <v>6.5727699530516492</v>
      </c>
      <c r="AJ666" s="710">
        <f t="shared" si="351"/>
        <v>3.9024390243902474</v>
      </c>
      <c r="AK666" s="710">
        <f t="shared" si="352"/>
        <v>11.413043478260864</v>
      </c>
      <c r="AL666" s="710">
        <f t="shared" si="353"/>
        <v>14.827758362456333</v>
      </c>
      <c r="AM666" s="710">
        <f t="shared" si="354"/>
        <v>7.6592313894114472</v>
      </c>
      <c r="AN666" s="710">
        <f t="shared" si="355"/>
        <v>7.388167388167366</v>
      </c>
      <c r="AO666" s="710">
        <f t="shared" si="357"/>
        <v>19.072164948453608</v>
      </c>
      <c r="AP666" s="710">
        <f t="shared" si="356"/>
        <v>41.090909090909108</v>
      </c>
      <c r="AQ666" s="710">
        <f t="shared" si="361"/>
        <v>57.894736842105267</v>
      </c>
      <c r="AR666" s="710">
        <f t="shared" si="362"/>
        <v>90.34608378870675</v>
      </c>
      <c r="AS666" s="710">
        <f t="shared" si="363"/>
        <v>13.429752066115697</v>
      </c>
      <c r="AT666" s="710">
        <f t="shared" si="366"/>
        <v>9.9999999999999858</v>
      </c>
      <c r="AU666" s="710">
        <f t="shared" si="367"/>
        <v>7.3170731707317138</v>
      </c>
      <c r="AV666" s="710">
        <f t="shared" si="368"/>
        <v>13.888888888888884</v>
      </c>
      <c r="AW666" s="710">
        <f t="shared" si="369"/>
        <v>33.333333333333329</v>
      </c>
      <c r="AX666" s="710">
        <f t="shared" si="370"/>
        <v>39.175257731958759</v>
      </c>
      <c r="AY666" s="710">
        <f t="shared" si="371"/>
        <v>384.99999999999994</v>
      </c>
      <c r="AZ666" s="710" t="str">
        <f t="shared" si="372"/>
        <v>n/a</v>
      </c>
      <c r="BA666" s="710" t="str">
        <f t="shared" si="373"/>
        <v>n/a</v>
      </c>
      <c r="BB666" s="710" t="str">
        <f t="shared" si="374"/>
        <v>n/a</v>
      </c>
      <c r="BC666" s="710" t="str">
        <f t="shared" si="375"/>
        <v>n/a</v>
      </c>
      <c r="BD666" s="710" t="str">
        <f t="shared" si="358"/>
        <v>n/a</v>
      </c>
      <c r="BE666" s="710">
        <f t="shared" si="364"/>
        <v>41.409246086531063</v>
      </c>
      <c r="BF666" s="175">
        <f t="shared" ref="BF666:BF672" si="377">STDEV(AF666:BD666)</f>
        <v>83.592965450904728</v>
      </c>
    </row>
    <row r="667" spans="1:58" x14ac:dyDescent="0.25">
      <c r="A667" s="8" t="s">
        <v>615</v>
      </c>
      <c r="B667" s="8" t="s">
        <v>4686</v>
      </c>
      <c r="C667" s="372">
        <v>1.405</v>
      </c>
      <c r="D667" s="372">
        <v>1.395</v>
      </c>
      <c r="E667" s="372">
        <v>1.385</v>
      </c>
      <c r="F667" s="372">
        <v>1.375</v>
      </c>
      <c r="G667" s="372">
        <v>1.365</v>
      </c>
      <c r="H667" s="372">
        <v>1.34</v>
      </c>
      <c r="I667" s="420">
        <v>1.3</v>
      </c>
      <c r="J667" s="420">
        <v>1.26</v>
      </c>
      <c r="K667" s="372">
        <v>1.22</v>
      </c>
      <c r="L667" s="372">
        <v>1.18</v>
      </c>
      <c r="M667" s="372">
        <v>1.08</v>
      </c>
      <c r="N667" s="372">
        <v>0.98</v>
      </c>
      <c r="O667" s="649" t="s">
        <v>89</v>
      </c>
      <c r="P667" s="372">
        <v>0.88</v>
      </c>
      <c r="Q667" s="372">
        <v>0.72</v>
      </c>
      <c r="R667" s="649"/>
      <c r="S667" s="420">
        <v>0.6</v>
      </c>
      <c r="T667" s="420">
        <v>0.54</v>
      </c>
      <c r="U667" s="420">
        <v>0.48</v>
      </c>
      <c r="V667" s="420">
        <v>0.42</v>
      </c>
      <c r="W667" s="420">
        <v>0.38</v>
      </c>
      <c r="X667" s="420">
        <v>0.33</v>
      </c>
      <c r="Y667" s="420">
        <v>0.28000000000000003</v>
      </c>
      <c r="Z667" s="420">
        <v>0.23</v>
      </c>
      <c r="AA667" s="420">
        <v>0.19</v>
      </c>
      <c r="AB667" s="420">
        <v>0.17</v>
      </c>
      <c r="AC667" s="420">
        <v>0.152</v>
      </c>
      <c r="AD667" s="420">
        <v>0.13700000000000001</v>
      </c>
      <c r="AE667" s="417">
        <f t="shared" si="360"/>
        <v>20.794000000000008</v>
      </c>
      <c r="AF667" s="710">
        <f t="shared" si="347"/>
        <v>0.71684587813620748</v>
      </c>
      <c r="AG667" s="710">
        <f t="shared" si="348"/>
        <v>0.72202166064982976</v>
      </c>
      <c r="AH667" s="710">
        <f t="shared" si="349"/>
        <v>0.72727272727273196</v>
      </c>
      <c r="AI667" s="710">
        <f t="shared" si="350"/>
        <v>0.73260073260073</v>
      </c>
      <c r="AJ667" s="710">
        <f t="shared" si="351"/>
        <v>1.8656716417910335</v>
      </c>
      <c r="AK667" s="710">
        <f t="shared" si="352"/>
        <v>3.0769230769230882</v>
      </c>
      <c r="AL667" s="710">
        <f t="shared" si="353"/>
        <v>3.1746031746031855</v>
      </c>
      <c r="AM667" s="710">
        <f t="shared" si="354"/>
        <v>3.2786885245901676</v>
      </c>
      <c r="AN667" s="710">
        <f t="shared" si="355"/>
        <v>3.3898305084745894</v>
      </c>
      <c r="AO667" s="710">
        <f t="shared" si="357"/>
        <v>9.259259259259256</v>
      </c>
      <c r="AP667" s="710">
        <f t="shared" si="356"/>
        <v>10.204081632653072</v>
      </c>
      <c r="AQ667" s="710">
        <f t="shared" si="361"/>
        <v>11.363636363636353</v>
      </c>
      <c r="AR667" s="710">
        <f t="shared" si="362"/>
        <v>22.222222222222232</v>
      </c>
      <c r="AS667" s="710">
        <f t="shared" si="363"/>
        <v>19.999999999999996</v>
      </c>
      <c r="AT667" s="710">
        <f t="shared" si="366"/>
        <v>11.111111111111093</v>
      </c>
      <c r="AU667" s="710">
        <f t="shared" si="367"/>
        <v>12.500000000000021</v>
      </c>
      <c r="AV667" s="710">
        <f t="shared" si="368"/>
        <v>14.285714285714279</v>
      </c>
      <c r="AW667" s="710">
        <f t="shared" si="369"/>
        <v>10.526315789473673</v>
      </c>
      <c r="AX667" s="710">
        <f t="shared" si="370"/>
        <v>15.151515151515138</v>
      </c>
      <c r="AY667" s="710">
        <f t="shared" si="371"/>
        <v>17.857142857142861</v>
      </c>
      <c r="AZ667" s="710">
        <f t="shared" si="372"/>
        <v>21.739130434782616</v>
      </c>
      <c r="BA667" s="710">
        <f t="shared" si="373"/>
        <v>21.052631578947366</v>
      </c>
      <c r="BB667" s="710">
        <f t="shared" si="374"/>
        <v>11.764705882352944</v>
      </c>
      <c r="BC667" s="710">
        <f t="shared" si="375"/>
        <v>11.842105263157897</v>
      </c>
      <c r="BD667" s="710">
        <f t="shared" si="358"/>
        <v>10.948905109489049</v>
      </c>
      <c r="BE667" s="710">
        <f t="shared" si="364"/>
        <v>9.9805173946599783</v>
      </c>
      <c r="BF667" s="175">
        <f t="shared" si="377"/>
        <v>7.1509885835890303</v>
      </c>
    </row>
    <row r="668" spans="1:58" x14ac:dyDescent="0.25">
      <c r="A668" s="95" t="s">
        <v>723</v>
      </c>
      <c r="B668" s="8" t="s">
        <v>804</v>
      </c>
      <c r="C668" s="372">
        <v>3</v>
      </c>
      <c r="D668" s="372">
        <v>2.8</v>
      </c>
      <c r="E668" s="372">
        <v>2.6</v>
      </c>
      <c r="F668" s="372">
        <v>2.2999999999999998</v>
      </c>
      <c r="G668" s="372">
        <v>2.1800000000000002</v>
      </c>
      <c r="H668" s="372">
        <v>2.0499999999999998</v>
      </c>
      <c r="I668" s="420">
        <v>1.86</v>
      </c>
      <c r="J668" s="420">
        <v>1.7</v>
      </c>
      <c r="K668" s="372">
        <v>1.64</v>
      </c>
      <c r="L668" s="372">
        <v>1.54</v>
      </c>
      <c r="M668" s="372">
        <v>1.5</v>
      </c>
      <c r="N668" s="372">
        <v>1.46</v>
      </c>
      <c r="O668" s="649"/>
      <c r="P668" s="372">
        <v>1.42</v>
      </c>
      <c r="Q668" s="372">
        <v>1.36</v>
      </c>
      <c r="R668" s="649"/>
      <c r="S668" s="420">
        <v>1.26</v>
      </c>
      <c r="T668" s="420">
        <v>1.1599999999999999</v>
      </c>
      <c r="U668" s="420">
        <v>1.08</v>
      </c>
      <c r="V668" s="420">
        <v>0.96</v>
      </c>
      <c r="W668" s="420">
        <v>0.88</v>
      </c>
      <c r="X668" s="420">
        <v>0.8</v>
      </c>
      <c r="Y668" s="420">
        <v>0.75</v>
      </c>
      <c r="Z668" s="416">
        <v>0.01</v>
      </c>
      <c r="AA668" s="416">
        <v>0.01</v>
      </c>
      <c r="AB668" s="416">
        <v>0.01</v>
      </c>
      <c r="AC668" s="416">
        <v>0.01</v>
      </c>
      <c r="AD668" s="416">
        <v>0.01</v>
      </c>
      <c r="AE668" s="417">
        <f t="shared" si="360"/>
        <v>34.349999999999987</v>
      </c>
      <c r="AF668" s="710">
        <f t="shared" si="347"/>
        <v>7.1428571428571397</v>
      </c>
      <c r="AG668" s="710">
        <f t="shared" si="348"/>
        <v>7.6923076923076872</v>
      </c>
      <c r="AH668" s="710">
        <f t="shared" si="349"/>
        <v>13.043478260869579</v>
      </c>
      <c r="AI668" s="710">
        <f t="shared" si="350"/>
        <v>5.504587155963292</v>
      </c>
      <c r="AJ668" s="710">
        <f t="shared" si="351"/>
        <v>6.3414634146341742</v>
      </c>
      <c r="AK668" s="710">
        <f t="shared" si="352"/>
        <v>10.215053763440851</v>
      </c>
      <c r="AL668" s="710">
        <f t="shared" si="353"/>
        <v>9.4117647058823639</v>
      </c>
      <c r="AM668" s="710">
        <f t="shared" si="354"/>
        <v>3.6585365853658569</v>
      </c>
      <c r="AN668" s="710">
        <f t="shared" si="355"/>
        <v>6.4935064935064846</v>
      </c>
      <c r="AO668" s="710">
        <f t="shared" si="357"/>
        <v>2.6666666666666616</v>
      </c>
      <c r="AP668" s="710">
        <f t="shared" si="356"/>
        <v>2.7397260273972712</v>
      </c>
      <c r="AQ668" s="710">
        <f t="shared" si="361"/>
        <v>2.8169014084507005</v>
      </c>
      <c r="AR668" s="710">
        <f t="shared" si="362"/>
        <v>4.4117647058823373</v>
      </c>
      <c r="AS668" s="710">
        <f t="shared" si="363"/>
        <v>7.9365079365079527</v>
      </c>
      <c r="AT668" s="710">
        <f t="shared" si="366"/>
        <v>8.6206896551724199</v>
      </c>
      <c r="AU668" s="710">
        <f t="shared" si="367"/>
        <v>7.4074074074073959</v>
      </c>
      <c r="AV668" s="710">
        <f t="shared" si="368"/>
        <v>12.500000000000021</v>
      </c>
      <c r="AW668" s="710">
        <f t="shared" si="369"/>
        <v>9.0909090909090828</v>
      </c>
      <c r="AX668" s="710">
        <f t="shared" si="370"/>
        <v>9.9999999999999858</v>
      </c>
      <c r="AY668" s="710">
        <f t="shared" si="371"/>
        <v>6.6666666666666652</v>
      </c>
      <c r="AZ668" s="710">
        <f t="shared" si="372"/>
        <v>7400</v>
      </c>
      <c r="BA668" s="710">
        <f t="shared" si="373"/>
        <v>0</v>
      </c>
      <c r="BB668" s="710">
        <f t="shared" si="374"/>
        <v>0</v>
      </c>
      <c r="BC668" s="710">
        <f t="shared" si="375"/>
        <v>0</v>
      </c>
      <c r="BD668" s="710">
        <f t="shared" si="358"/>
        <v>0</v>
      </c>
      <c r="BE668" s="710">
        <f t="shared" si="364"/>
        <v>301.77443179119552</v>
      </c>
      <c r="BF668" s="175">
        <f t="shared" si="377"/>
        <v>1478.8019032179934</v>
      </c>
    </row>
    <row r="669" spans="1:58" x14ac:dyDescent="0.25">
      <c r="A669" s="577" t="s">
        <v>4661</v>
      </c>
      <c r="B669" s="8" t="s">
        <v>2862</v>
      </c>
      <c r="C669" s="372">
        <v>1.9</v>
      </c>
      <c r="D669" s="372">
        <v>1.79</v>
      </c>
      <c r="E669" s="372">
        <v>1.7</v>
      </c>
      <c r="F669" s="372">
        <v>1.64</v>
      </c>
      <c r="G669" s="372">
        <v>1.6</v>
      </c>
      <c r="H669" s="372">
        <v>1.52</v>
      </c>
      <c r="I669" s="420">
        <v>1.36</v>
      </c>
      <c r="J669" s="381">
        <v>1.2</v>
      </c>
      <c r="K669" s="393">
        <v>1.6800000000000002</v>
      </c>
      <c r="L669" s="372">
        <v>2.4500000000000002</v>
      </c>
      <c r="M669" s="372">
        <v>1.9575</v>
      </c>
      <c r="N669" s="372">
        <v>1.4375</v>
      </c>
      <c r="O669" s="420"/>
      <c r="P669" s="372">
        <v>1.19625</v>
      </c>
      <c r="Q669" s="372">
        <v>0.63355037542969017</v>
      </c>
      <c r="R669" s="420"/>
      <c r="S669" s="372">
        <v>0.39647991236567715</v>
      </c>
      <c r="T669" s="372">
        <v>0.3596931163729854</v>
      </c>
      <c r="U669" s="420">
        <v>0.3515182728190539</v>
      </c>
      <c r="V669" s="420">
        <v>0.31881889860332796</v>
      </c>
      <c r="W669" s="420">
        <v>0.28203210261063627</v>
      </c>
      <c r="X669" s="381">
        <v>0.20437108884828717</v>
      </c>
      <c r="Y669" s="381">
        <v>1.8393397996345844</v>
      </c>
      <c r="Z669" s="420">
        <v>1.8393397996345844</v>
      </c>
      <c r="AA669" s="420">
        <v>1.2466636419745516</v>
      </c>
      <c r="AB669" s="420">
        <v>0.55588936166734115</v>
      </c>
      <c r="AC669" s="416">
        <v>0.49049061323588922</v>
      </c>
      <c r="AD669" s="420">
        <v>0.49049061323588922</v>
      </c>
      <c r="AE669" s="417">
        <f t="shared" si="360"/>
        <v>30.439927596432483</v>
      </c>
      <c r="AF669" s="710">
        <f t="shared" si="347"/>
        <v>6.1452513966480327</v>
      </c>
      <c r="AG669" s="710">
        <f t="shared" si="348"/>
        <v>5.2941176470588269</v>
      </c>
      <c r="AH669" s="710">
        <f t="shared" si="349"/>
        <v>3.6585365853658569</v>
      </c>
      <c r="AI669" s="710">
        <f t="shared" si="350"/>
        <v>2.4999999999999911</v>
      </c>
      <c r="AJ669" s="710">
        <f t="shared" si="351"/>
        <v>5.2631578947368363</v>
      </c>
      <c r="AK669" s="710">
        <f t="shared" si="352"/>
        <v>11.764705882352944</v>
      </c>
      <c r="AL669" s="710">
        <f t="shared" si="353"/>
        <v>13.333333333333353</v>
      </c>
      <c r="AM669" s="710">
        <f t="shared" si="354"/>
        <v>-28.57142857142858</v>
      </c>
      <c r="AN669" s="710">
        <f t="shared" si="355"/>
        <v>-31.428571428571427</v>
      </c>
      <c r="AO669" s="710">
        <f t="shared" si="357"/>
        <v>25.15964240102171</v>
      </c>
      <c r="AP669" s="710">
        <f t="shared" si="356"/>
        <v>36.173913043478258</v>
      </c>
      <c r="AQ669" s="710">
        <f t="shared" si="361"/>
        <v>20.167189132706365</v>
      </c>
      <c r="AR669" s="710">
        <f t="shared" si="362"/>
        <v>88.816871774193572</v>
      </c>
      <c r="AS669" s="710">
        <f t="shared" si="363"/>
        <v>59.793814432989656</v>
      </c>
      <c r="AT669" s="710">
        <f t="shared" si="366"/>
        <v>10.227272727272751</v>
      </c>
      <c r="AU669" s="710">
        <f t="shared" si="367"/>
        <v>2.3255813953488413</v>
      </c>
      <c r="AV669" s="710">
        <f t="shared" si="368"/>
        <v>10.256410256410264</v>
      </c>
      <c r="AW669" s="710">
        <f t="shared" si="369"/>
        <v>13.043478260869556</v>
      </c>
      <c r="AX669" s="710">
        <f t="shared" si="370"/>
        <v>37.999999999999986</v>
      </c>
      <c r="AY669" s="710">
        <f t="shared" si="371"/>
        <v>-88.888888888888886</v>
      </c>
      <c r="AZ669" s="710">
        <f t="shared" si="372"/>
        <v>0</v>
      </c>
      <c r="BA669" s="710">
        <f t="shared" si="373"/>
        <v>47.540983606557383</v>
      </c>
      <c r="BB669" s="710">
        <f t="shared" si="374"/>
        <v>124.2647058823529</v>
      </c>
      <c r="BC669" s="710">
        <f t="shared" si="375"/>
        <v>13.333333333333353</v>
      </c>
      <c r="BD669" s="710">
        <f t="shared" si="358"/>
        <v>0</v>
      </c>
      <c r="BE669" s="710">
        <f t="shared" si="364"/>
        <v>15.526936403885662</v>
      </c>
      <c r="BF669" s="175">
        <f t="shared" si="377"/>
        <v>39.596122365448863</v>
      </c>
    </row>
    <row r="670" spans="1:58" x14ac:dyDescent="0.25">
      <c r="A670" s="577" t="s">
        <v>4926</v>
      </c>
      <c r="B670" s="8" t="s">
        <v>4922</v>
      </c>
      <c r="C670" s="372">
        <v>0.7</v>
      </c>
      <c r="D670" s="372">
        <v>0.66</v>
      </c>
      <c r="E670" s="372">
        <v>0.62</v>
      </c>
      <c r="F670" s="372">
        <v>0.54</v>
      </c>
      <c r="G670" s="372">
        <v>0.24</v>
      </c>
      <c r="H670" s="393">
        <v>0</v>
      </c>
      <c r="I670" s="381">
        <v>0</v>
      </c>
      <c r="J670" s="381">
        <v>0</v>
      </c>
      <c r="K670" s="393">
        <v>0</v>
      </c>
      <c r="L670" s="393">
        <v>0</v>
      </c>
      <c r="M670" s="393">
        <v>0</v>
      </c>
      <c r="N670" s="393">
        <v>0</v>
      </c>
      <c r="O670" s="751"/>
      <c r="P670" s="393">
        <v>0</v>
      </c>
      <c r="Q670" s="393">
        <v>0</v>
      </c>
      <c r="R670" s="751"/>
      <c r="S670" s="393">
        <v>0</v>
      </c>
      <c r="T670" s="393">
        <v>0</v>
      </c>
      <c r="U670" s="381">
        <v>0</v>
      </c>
      <c r="V670" s="381">
        <v>0</v>
      </c>
      <c r="W670" s="381">
        <v>0</v>
      </c>
      <c r="X670" s="381">
        <v>0</v>
      </c>
      <c r="Y670" s="381">
        <v>0</v>
      </c>
      <c r="Z670" s="381">
        <v>0</v>
      </c>
      <c r="AA670" s="381">
        <v>0</v>
      </c>
      <c r="AB670" s="381">
        <v>0</v>
      </c>
      <c r="AC670" s="381">
        <v>0</v>
      </c>
      <c r="AD670" s="381">
        <v>0</v>
      </c>
      <c r="AE670" s="417">
        <f t="shared" si="360"/>
        <v>2.76</v>
      </c>
      <c r="AF670" s="710">
        <f t="shared" si="347"/>
        <v>6.0606060606060552</v>
      </c>
      <c r="AG670" s="710">
        <f t="shared" si="348"/>
        <v>6.4516129032258229</v>
      </c>
      <c r="AH670" s="710">
        <f t="shared" si="349"/>
        <v>14.814814814814813</v>
      </c>
      <c r="AI670" s="710">
        <f t="shared" si="350"/>
        <v>125.00000000000004</v>
      </c>
      <c r="AJ670" s="710" t="str">
        <f t="shared" si="351"/>
        <v>n/a</v>
      </c>
      <c r="AK670" s="710" t="str">
        <f t="shared" si="352"/>
        <v>n/a</v>
      </c>
      <c r="AL670" s="710" t="str">
        <f t="shared" si="353"/>
        <v>n/a</v>
      </c>
      <c r="AM670" s="710" t="str">
        <f t="shared" si="354"/>
        <v>n/a</v>
      </c>
      <c r="AN670" s="710" t="str">
        <f t="shared" si="355"/>
        <v>n/a</v>
      </c>
      <c r="AO670" s="710" t="str">
        <f t="shared" si="357"/>
        <v>n/a</v>
      </c>
      <c r="AP670" s="710" t="str">
        <f t="shared" si="356"/>
        <v>n/a</v>
      </c>
      <c r="AQ670" s="710" t="str">
        <f t="shared" si="361"/>
        <v>n/a</v>
      </c>
      <c r="AR670" s="710" t="str">
        <f t="shared" si="362"/>
        <v>n/a</v>
      </c>
      <c r="AS670" s="710" t="str">
        <f t="shared" si="363"/>
        <v>n/a</v>
      </c>
      <c r="AT670" s="710" t="str">
        <f t="shared" si="366"/>
        <v>n/a</v>
      </c>
      <c r="AU670" s="710" t="str">
        <f t="shared" si="367"/>
        <v>n/a</v>
      </c>
      <c r="AV670" s="710" t="str">
        <f t="shared" si="368"/>
        <v>n/a</v>
      </c>
      <c r="AW670" s="710" t="str">
        <f t="shared" si="369"/>
        <v>n/a</v>
      </c>
      <c r="AX670" s="710" t="str">
        <f t="shared" si="370"/>
        <v>n/a</v>
      </c>
      <c r="AY670" s="710" t="str">
        <f t="shared" si="371"/>
        <v>n/a</v>
      </c>
      <c r="AZ670" s="710" t="str">
        <f t="shared" si="372"/>
        <v>n/a</v>
      </c>
      <c r="BA670" s="710" t="str">
        <f t="shared" si="373"/>
        <v>n/a</v>
      </c>
      <c r="BB670" s="710" t="str">
        <f t="shared" si="374"/>
        <v>n/a</v>
      </c>
      <c r="BC670" s="710" t="str">
        <f t="shared" si="375"/>
        <v>n/a</v>
      </c>
      <c r="BD670" s="710" t="str">
        <f t="shared" si="358"/>
        <v>n/a</v>
      </c>
      <c r="BE670" s="710">
        <f t="shared" si="364"/>
        <v>38.081758444661681</v>
      </c>
      <c r="BF670" s="175">
        <f t="shared" si="377"/>
        <v>58.086004303738974</v>
      </c>
    </row>
    <row r="671" spans="1:58" x14ac:dyDescent="0.25">
      <c r="A671" s="477" t="s">
        <v>3231</v>
      </c>
      <c r="B671" s="8" t="s">
        <v>3232</v>
      </c>
      <c r="C671" s="372">
        <v>0.62</v>
      </c>
      <c r="D671" s="372">
        <v>0.54</v>
      </c>
      <c r="E671" s="372">
        <v>0.47</v>
      </c>
      <c r="F671" s="372">
        <v>0.42</v>
      </c>
      <c r="G671" s="372">
        <v>0.36</v>
      </c>
      <c r="H671" s="372">
        <v>0.35</v>
      </c>
      <c r="I671" s="420">
        <v>0.31</v>
      </c>
      <c r="J671" s="420">
        <v>0.27</v>
      </c>
      <c r="K671" s="420">
        <v>0.22</v>
      </c>
      <c r="L671" s="420">
        <v>0.19</v>
      </c>
      <c r="M671" s="420">
        <v>0.04</v>
      </c>
      <c r="N671" s="374">
        <v>0</v>
      </c>
      <c r="O671" s="420"/>
      <c r="P671" s="374">
        <v>0</v>
      </c>
      <c r="Q671" s="374">
        <v>0</v>
      </c>
      <c r="R671" s="420"/>
      <c r="S671" s="416">
        <v>0</v>
      </c>
      <c r="T671" s="416">
        <v>0</v>
      </c>
      <c r="U671" s="416">
        <v>0</v>
      </c>
      <c r="V671" s="416">
        <v>0</v>
      </c>
      <c r="W671" s="416">
        <v>0</v>
      </c>
      <c r="X671" s="416">
        <v>0</v>
      </c>
      <c r="Y671" s="416">
        <v>0</v>
      </c>
      <c r="Z671" s="416">
        <v>0</v>
      </c>
      <c r="AA671" s="416">
        <v>0</v>
      </c>
      <c r="AB671" s="416">
        <v>0</v>
      </c>
      <c r="AC671" s="416">
        <v>0</v>
      </c>
      <c r="AD671" s="416">
        <v>0</v>
      </c>
      <c r="AE671" s="417">
        <f t="shared" si="360"/>
        <v>3.7900000000000005</v>
      </c>
      <c r="AF671" s="710">
        <f t="shared" si="347"/>
        <v>14.814814814814813</v>
      </c>
      <c r="AG671" s="710">
        <f t="shared" si="348"/>
        <v>14.893617021276606</v>
      </c>
      <c r="AH671" s="710">
        <f t="shared" si="349"/>
        <v>11.904761904761907</v>
      </c>
      <c r="AI671" s="710">
        <f t="shared" si="350"/>
        <v>16.666666666666675</v>
      </c>
      <c r="AJ671" s="710">
        <f t="shared" si="351"/>
        <v>2.8571428571428692</v>
      </c>
      <c r="AK671" s="710">
        <f t="shared" si="352"/>
        <v>12.903225806451601</v>
      </c>
      <c r="AL671" s="710">
        <f t="shared" si="353"/>
        <v>14.814814814814813</v>
      </c>
      <c r="AM671" s="710">
        <f t="shared" si="354"/>
        <v>22.72727272727273</v>
      </c>
      <c r="AN671" s="710">
        <f t="shared" si="355"/>
        <v>15.789473684210531</v>
      </c>
      <c r="AO671" s="710">
        <f t="shared" si="357"/>
        <v>375</v>
      </c>
      <c r="AP671" s="710" t="str">
        <f t="shared" si="356"/>
        <v>n/a</v>
      </c>
      <c r="AQ671" s="710" t="str">
        <f t="shared" si="361"/>
        <v>n/a</v>
      </c>
      <c r="AR671" s="710" t="str">
        <f t="shared" si="362"/>
        <v>n/a</v>
      </c>
      <c r="AS671" s="710" t="str">
        <f t="shared" si="363"/>
        <v>n/a</v>
      </c>
      <c r="AT671" s="710" t="str">
        <f t="shared" si="366"/>
        <v>n/a</v>
      </c>
      <c r="AU671" s="710" t="str">
        <f t="shared" si="367"/>
        <v>n/a</v>
      </c>
      <c r="AV671" s="710" t="str">
        <f t="shared" si="368"/>
        <v>n/a</v>
      </c>
      <c r="AW671" s="710" t="str">
        <f t="shared" si="369"/>
        <v>n/a</v>
      </c>
      <c r="AX671" s="710" t="str">
        <f t="shared" si="370"/>
        <v>n/a</v>
      </c>
      <c r="AY671" s="710" t="str">
        <f t="shared" si="371"/>
        <v>n/a</v>
      </c>
      <c r="AZ671" s="710" t="str">
        <f t="shared" si="372"/>
        <v>n/a</v>
      </c>
      <c r="BA671" s="710" t="str">
        <f t="shared" si="373"/>
        <v>n/a</v>
      </c>
      <c r="BB671" s="710" t="str">
        <f t="shared" si="374"/>
        <v>n/a</v>
      </c>
      <c r="BC671" s="710" t="str">
        <f t="shared" si="375"/>
        <v>n/a</v>
      </c>
      <c r="BD671" s="710" t="str">
        <f t="shared" si="358"/>
        <v>n/a</v>
      </c>
      <c r="BE671" s="710">
        <f t="shared" si="364"/>
        <v>50.237179029741256</v>
      </c>
      <c r="BF671" s="175">
        <f t="shared" si="377"/>
        <v>114.21618379948404</v>
      </c>
    </row>
    <row r="672" spans="1:58" x14ac:dyDescent="0.25">
      <c r="A672" s="8" t="s">
        <v>3411</v>
      </c>
      <c r="B672" s="8" t="s">
        <v>370</v>
      </c>
      <c r="C672" s="372">
        <v>0.8125</v>
      </c>
      <c r="D672" s="372">
        <v>0.75666666666666671</v>
      </c>
      <c r="E672" s="372">
        <v>0.74333333333333329</v>
      </c>
      <c r="F672" s="372">
        <v>0.73</v>
      </c>
      <c r="G672" s="372">
        <v>0.71666666666666667</v>
      </c>
      <c r="H672" s="372">
        <v>0.70333333333333325</v>
      </c>
      <c r="I672" s="420">
        <v>0.69</v>
      </c>
      <c r="J672" s="420">
        <v>0.67666666666666675</v>
      </c>
      <c r="K672" s="372">
        <v>0.66333333333333333</v>
      </c>
      <c r="L672" s="372">
        <v>0.65</v>
      </c>
      <c r="M672" s="372">
        <v>0.6366666666666666</v>
      </c>
      <c r="N672" s="372">
        <v>0.60250000000000004</v>
      </c>
      <c r="O672" s="649"/>
      <c r="P672" s="372">
        <v>0.51916666666666667</v>
      </c>
      <c r="Q672" s="372">
        <v>0.46583333333333332</v>
      </c>
      <c r="R672" s="649"/>
      <c r="S672" s="420">
        <v>0.39333333333333331</v>
      </c>
      <c r="T672" s="420">
        <v>0.35166666666666663</v>
      </c>
      <c r="U672" s="420">
        <v>0.31083333333333335</v>
      </c>
      <c r="V672" s="420">
        <v>0.27583333333333332</v>
      </c>
      <c r="W672" s="420">
        <v>0.2175</v>
      </c>
      <c r="X672" s="420">
        <v>0.19333333333333333</v>
      </c>
      <c r="Y672" s="420">
        <v>0.16</v>
      </c>
      <c r="Z672" s="420">
        <v>0.11499999999999999</v>
      </c>
      <c r="AA672" s="420">
        <v>9.8333333333333328E-2</v>
      </c>
      <c r="AB672" s="420">
        <v>9.0000000000000011E-2</v>
      </c>
      <c r="AC672" s="420">
        <v>7.6666666666666675E-2</v>
      </c>
      <c r="AD672" s="420">
        <v>6.6666666666666666E-2</v>
      </c>
      <c r="AE672" s="417">
        <f t="shared" si="360"/>
        <v>11.715833333333331</v>
      </c>
      <c r="AF672" s="710">
        <f t="shared" si="347"/>
        <v>7.3788546255506571</v>
      </c>
      <c r="AG672" s="710">
        <f t="shared" si="348"/>
        <v>1.7937219730941756</v>
      </c>
      <c r="AH672" s="710">
        <f t="shared" si="349"/>
        <v>1.8264840182648401</v>
      </c>
      <c r="AI672" s="710">
        <f t="shared" si="350"/>
        <v>1.8604651162790642</v>
      </c>
      <c r="AJ672" s="710">
        <f t="shared" si="351"/>
        <v>1.8957345971564177</v>
      </c>
      <c r="AK672" s="710">
        <f t="shared" si="352"/>
        <v>1.9323671497584405</v>
      </c>
      <c r="AL672" s="710">
        <f t="shared" si="353"/>
        <v>1.97044334975367</v>
      </c>
      <c r="AM672" s="710">
        <f t="shared" si="354"/>
        <v>2.0100502512562901</v>
      </c>
      <c r="AN672" s="710">
        <f t="shared" si="355"/>
        <v>2.051282051282044</v>
      </c>
      <c r="AO672" s="710">
        <f t="shared" si="357"/>
        <v>2.0942408376963595</v>
      </c>
      <c r="AP672" s="710">
        <f t="shared" si="356"/>
        <v>5.6708160442600075</v>
      </c>
      <c r="AQ672" s="710">
        <f t="shared" si="361"/>
        <v>16.051364365971121</v>
      </c>
      <c r="AR672" s="710">
        <f t="shared" si="362"/>
        <v>11.449016100178898</v>
      </c>
      <c r="AS672" s="710">
        <f t="shared" si="363"/>
        <v>18.432203389830516</v>
      </c>
      <c r="AT672" s="710">
        <f t="shared" si="366"/>
        <v>11.848341232227488</v>
      </c>
      <c r="AU672" s="710">
        <f t="shared" si="367"/>
        <v>13.136729222520094</v>
      </c>
      <c r="AV672" s="710">
        <f t="shared" si="368"/>
        <v>12.688821752265866</v>
      </c>
      <c r="AW672" s="710">
        <f t="shared" si="369"/>
        <v>26.819923371647512</v>
      </c>
      <c r="AX672" s="710">
        <f t="shared" si="370"/>
        <v>12.5</v>
      </c>
      <c r="AY672" s="710">
        <f t="shared" si="371"/>
        <v>20.833333333333325</v>
      </c>
      <c r="AZ672" s="710">
        <f t="shared" si="372"/>
        <v>39.130434782608717</v>
      </c>
      <c r="BA672" s="710">
        <f t="shared" si="373"/>
        <v>16.949152542372879</v>
      </c>
      <c r="BB672" s="710">
        <f t="shared" si="374"/>
        <v>9.2592592592592347</v>
      </c>
      <c r="BC672" s="710">
        <f t="shared" si="375"/>
        <v>17.391304347826097</v>
      </c>
      <c r="BD672" s="710">
        <f t="shared" si="358"/>
        <v>15.000000000000014</v>
      </c>
      <c r="BE672" s="710">
        <f t="shared" si="364"/>
        <v>10.878973748575747</v>
      </c>
      <c r="BF672" s="175">
        <f t="shared" si="377"/>
        <v>9.3660305266108903</v>
      </c>
    </row>
    <row r="673" spans="1:58" x14ac:dyDescent="0.25">
      <c r="A673" s="88" t="s">
        <v>1689</v>
      </c>
      <c r="B673" s="8" t="s">
        <v>1690</v>
      </c>
      <c r="C673" s="372">
        <v>0.66</v>
      </c>
      <c r="D673" s="372">
        <v>0.63</v>
      </c>
      <c r="E673" s="372">
        <v>0.59</v>
      </c>
      <c r="F673" s="372">
        <v>0.54500000000000004</v>
      </c>
      <c r="G673" s="372">
        <v>0.49</v>
      </c>
      <c r="H673" s="372">
        <v>0.45</v>
      </c>
      <c r="I673" s="420">
        <v>0.44</v>
      </c>
      <c r="J673" s="420">
        <v>0.41000000000000003</v>
      </c>
      <c r="K673" s="372">
        <v>0.39</v>
      </c>
      <c r="L673" s="372">
        <v>0.37</v>
      </c>
      <c r="M673" s="372">
        <v>0.33</v>
      </c>
      <c r="N673" s="372">
        <v>0.28000000000000003</v>
      </c>
      <c r="O673" s="649"/>
      <c r="P673" s="372">
        <v>0.25</v>
      </c>
      <c r="Q673" s="372">
        <v>0.22</v>
      </c>
      <c r="R673" s="649"/>
      <c r="S673" s="416">
        <v>0.2</v>
      </c>
      <c r="T673" s="416">
        <v>0.23499999999999999</v>
      </c>
      <c r="U673" s="416">
        <v>0.34</v>
      </c>
      <c r="V673" s="416">
        <v>0.34</v>
      </c>
      <c r="W673" s="416">
        <v>0.34</v>
      </c>
      <c r="X673" s="420">
        <v>0.34</v>
      </c>
      <c r="Y673" s="416">
        <v>0.32</v>
      </c>
      <c r="Z673" s="416">
        <v>0.32</v>
      </c>
      <c r="AA673" s="416">
        <v>0.32</v>
      </c>
      <c r="AB673" s="420">
        <v>0.32</v>
      </c>
      <c r="AC673" s="420">
        <v>0.315</v>
      </c>
      <c r="AD673" s="420">
        <v>0.29499999999999998</v>
      </c>
      <c r="AE673" s="417">
        <f t="shared" si="360"/>
        <v>9.74</v>
      </c>
      <c r="AF673" s="710">
        <f t="shared" si="347"/>
        <v>4.7619047619047672</v>
      </c>
      <c r="AG673" s="710">
        <f t="shared" si="348"/>
        <v>6.7796610169491567</v>
      </c>
      <c r="AH673" s="710">
        <f t="shared" si="349"/>
        <v>8.2568807339449499</v>
      </c>
      <c r="AI673" s="710">
        <f t="shared" si="350"/>
        <v>11.22448979591837</v>
      </c>
      <c r="AJ673" s="710">
        <f t="shared" si="351"/>
        <v>8.8888888888888786</v>
      </c>
      <c r="AK673" s="710">
        <f t="shared" si="352"/>
        <v>2.2727272727272707</v>
      </c>
      <c r="AL673" s="710">
        <f t="shared" si="353"/>
        <v>7.3170731707316916</v>
      </c>
      <c r="AM673" s="710">
        <f t="shared" si="354"/>
        <v>5.1282051282051322</v>
      </c>
      <c r="AN673" s="710">
        <f t="shared" si="355"/>
        <v>5.4054054054054168</v>
      </c>
      <c r="AO673" s="710">
        <f t="shared" si="357"/>
        <v>12.12121212121211</v>
      </c>
      <c r="AP673" s="710">
        <f t="shared" si="356"/>
        <v>17.857142857142861</v>
      </c>
      <c r="AQ673" s="710">
        <f t="shared" si="361"/>
        <v>12.000000000000011</v>
      </c>
      <c r="AR673" s="710">
        <f t="shared" si="362"/>
        <v>13.636363636363647</v>
      </c>
      <c r="AS673" s="710">
        <f t="shared" si="363"/>
        <v>9.9999999999999858</v>
      </c>
      <c r="AT673" s="710">
        <f t="shared" si="366"/>
        <v>-14.893617021276583</v>
      </c>
      <c r="AU673" s="710">
        <f t="shared" si="367"/>
        <v>-30.882352941176482</v>
      </c>
      <c r="AV673" s="710">
        <f t="shared" si="368"/>
        <v>0</v>
      </c>
      <c r="AW673" s="710">
        <f t="shared" si="369"/>
        <v>0</v>
      </c>
      <c r="AX673" s="710">
        <f t="shared" si="370"/>
        <v>0</v>
      </c>
      <c r="AY673" s="710">
        <f t="shared" si="371"/>
        <v>6.25</v>
      </c>
      <c r="AZ673" s="710">
        <f t="shared" si="372"/>
        <v>0</v>
      </c>
      <c r="BA673" s="710">
        <f t="shared" si="373"/>
        <v>0</v>
      </c>
      <c r="BB673" s="710">
        <f t="shared" si="374"/>
        <v>0</v>
      </c>
      <c r="BC673" s="710">
        <f t="shared" si="375"/>
        <v>1.5873015873015817</v>
      </c>
      <c r="BD673" s="710">
        <f t="shared" si="358"/>
        <v>6.7796610169491567</v>
      </c>
      <c r="BE673" s="710">
        <f t="shared" si="364"/>
        <v>3.7796378972476772</v>
      </c>
      <c r="BF673" s="175">
        <f t="shared" ref="BF673:BF676" si="378">STDEV(AF673:BD673)</f>
        <v>9.6990859619199092</v>
      </c>
    </row>
    <row r="674" spans="1:58" x14ac:dyDescent="0.25">
      <c r="A674" s="8" t="s">
        <v>802</v>
      </c>
      <c r="B674" s="8" t="s">
        <v>803</v>
      </c>
      <c r="C674" s="372">
        <v>0.31333333333333335</v>
      </c>
      <c r="D674" s="372">
        <v>0.28666666666666668</v>
      </c>
      <c r="E674" s="372">
        <v>0.25777777777777777</v>
      </c>
      <c r="F674" s="372">
        <v>0.22666666666666668</v>
      </c>
      <c r="G674" s="372">
        <v>0.20888888888888887</v>
      </c>
      <c r="H674" s="372">
        <v>0.19111111111111112</v>
      </c>
      <c r="I674" s="420">
        <v>0.17481481481481478</v>
      </c>
      <c r="J674" s="420">
        <v>0.16296296296296298</v>
      </c>
      <c r="K674" s="372">
        <v>0.15111111111111111</v>
      </c>
      <c r="L674" s="372">
        <v>0.13925925925925925</v>
      </c>
      <c r="M674" s="372">
        <v>0.12740740740740741</v>
      </c>
      <c r="N674" s="372">
        <v>0.11259259259259259</v>
      </c>
      <c r="O674" s="649"/>
      <c r="P674" s="372">
        <v>0.10074074074074074</v>
      </c>
      <c r="Q674" s="372">
        <v>8.8888888888888892E-2</v>
      </c>
      <c r="R674" s="649"/>
      <c r="S674" s="420">
        <v>0.08</v>
      </c>
      <c r="T674" s="416">
        <v>7.1111111111111111E-2</v>
      </c>
      <c r="U674" s="420">
        <v>6.8148148148148152E-2</v>
      </c>
      <c r="V674" s="420">
        <v>5.9259259259259262E-2</v>
      </c>
      <c r="W674" s="420">
        <v>4.7407407407407405E-2</v>
      </c>
      <c r="X674" s="420">
        <v>3.9502222222222223E-2</v>
      </c>
      <c r="Y674" s="420">
        <v>3.6871111111111111E-2</v>
      </c>
      <c r="Z674" s="420">
        <v>3.5994074074074074E-2</v>
      </c>
      <c r="AA674" s="420">
        <v>3.1022222222222229E-2</v>
      </c>
      <c r="AB674" s="416">
        <v>3.0435555555555553E-2</v>
      </c>
      <c r="AC674" s="416">
        <v>3.0435555555555553E-2</v>
      </c>
      <c r="AD674" s="420">
        <v>3.0435555555555553E-2</v>
      </c>
      <c r="AE674" s="417">
        <f t="shared" si="360"/>
        <v>3.102844444444445</v>
      </c>
      <c r="AF674" s="710">
        <f t="shared" si="347"/>
        <v>9.302325581395344</v>
      </c>
      <c r="AG674" s="710">
        <f t="shared" si="348"/>
        <v>11.206896551724155</v>
      </c>
      <c r="AH674" s="710">
        <f t="shared" si="349"/>
        <v>13.725490196078427</v>
      </c>
      <c r="AI674" s="710">
        <f t="shared" si="350"/>
        <v>8.5106382978723527</v>
      </c>
      <c r="AJ674" s="710">
        <f t="shared" si="351"/>
        <v>9.302325581395344</v>
      </c>
      <c r="AK674" s="710">
        <f t="shared" si="352"/>
        <v>9.3220338983051043</v>
      </c>
      <c r="AL674" s="710">
        <f t="shared" si="353"/>
        <v>7.2727272727272529</v>
      </c>
      <c r="AM674" s="710">
        <f t="shared" si="354"/>
        <v>7.8431372549019773</v>
      </c>
      <c r="AN674" s="710">
        <f t="shared" si="355"/>
        <v>8.5106382978723527</v>
      </c>
      <c r="AO674" s="710">
        <f t="shared" si="357"/>
        <v>9.302325581395344</v>
      </c>
      <c r="AP674" s="710">
        <f t="shared" si="356"/>
        <v>13.157894736842103</v>
      </c>
      <c r="AQ674" s="710">
        <f t="shared" si="361"/>
        <v>11.764705882352944</v>
      </c>
      <c r="AR674" s="710">
        <f t="shared" si="362"/>
        <v>13.33333333333333</v>
      </c>
      <c r="AS674" s="710">
        <f t="shared" si="363"/>
        <v>11.111111111111116</v>
      </c>
      <c r="AT674" s="710">
        <f t="shared" si="366"/>
        <v>12.5</v>
      </c>
      <c r="AU674" s="710">
        <f t="shared" si="367"/>
        <v>4.3478260869565188</v>
      </c>
      <c r="AV674" s="710">
        <f t="shared" si="368"/>
        <v>15.000000000000014</v>
      </c>
      <c r="AW674" s="710">
        <f t="shared" si="369"/>
        <v>25</v>
      </c>
      <c r="AX674" s="710">
        <f t="shared" si="370"/>
        <v>20.012001200120011</v>
      </c>
      <c r="AY674" s="710">
        <f t="shared" si="371"/>
        <v>7.1359691417550719</v>
      </c>
      <c r="AZ674" s="710">
        <f t="shared" si="372"/>
        <v>2.4366150806717224</v>
      </c>
      <c r="BA674" s="710">
        <f t="shared" si="373"/>
        <v>16.026743075453641</v>
      </c>
      <c r="BB674" s="710">
        <f t="shared" si="374"/>
        <v>1.9275700934579865</v>
      </c>
      <c r="BC674" s="710">
        <f t="shared" si="375"/>
        <v>0</v>
      </c>
      <c r="BD674" s="710">
        <f t="shared" si="358"/>
        <v>0</v>
      </c>
      <c r="BE674" s="710">
        <f t="shared" si="364"/>
        <v>9.9220923302288853</v>
      </c>
      <c r="BF674" s="175">
        <f t="shared" si="378"/>
        <v>5.8252078541804</v>
      </c>
    </row>
    <row r="675" spans="1:58" x14ac:dyDescent="0.25">
      <c r="A675" s="8" t="s">
        <v>1672</v>
      </c>
      <c r="B675" s="8" t="s">
        <v>1673</v>
      </c>
      <c r="C675" s="372">
        <v>1.44</v>
      </c>
      <c r="D675" s="372">
        <v>1.4</v>
      </c>
      <c r="E675" s="372">
        <v>1.35</v>
      </c>
      <c r="F675" s="372">
        <v>1.31</v>
      </c>
      <c r="G675" s="372">
        <v>1.27</v>
      </c>
      <c r="H675" s="372">
        <v>1.22</v>
      </c>
      <c r="I675" s="420">
        <v>1.1299999999999999</v>
      </c>
      <c r="J675" s="420">
        <v>1.02</v>
      </c>
      <c r="K675" s="372">
        <v>0.95</v>
      </c>
      <c r="L675" s="372">
        <v>0.91</v>
      </c>
      <c r="M675" s="372">
        <v>0.86</v>
      </c>
      <c r="N675" s="372">
        <v>0.76</v>
      </c>
      <c r="O675" s="649"/>
      <c r="P675" s="372">
        <v>0.68</v>
      </c>
      <c r="Q675" s="372">
        <v>0.6</v>
      </c>
      <c r="R675" s="649"/>
      <c r="S675" s="416">
        <v>0.56000000000000005</v>
      </c>
      <c r="T675" s="416">
        <v>0.98</v>
      </c>
      <c r="U675" s="420">
        <v>1.115</v>
      </c>
      <c r="V675" s="420">
        <v>1.0900000000000001</v>
      </c>
      <c r="W675" s="420">
        <v>1.0549999999999999</v>
      </c>
      <c r="X675" s="420">
        <v>1.03</v>
      </c>
      <c r="Y675" s="420">
        <v>0.99</v>
      </c>
      <c r="Z675" s="420">
        <v>0.95499999999999996</v>
      </c>
      <c r="AA675" s="420">
        <v>0.93</v>
      </c>
      <c r="AB675" s="420">
        <v>0.91500000000000004</v>
      </c>
      <c r="AC675" s="420">
        <v>0.89</v>
      </c>
      <c r="AD675" s="420">
        <v>0.87</v>
      </c>
      <c r="AE675" s="417">
        <f t="shared" si="360"/>
        <v>26.279999999999994</v>
      </c>
      <c r="AF675" s="710">
        <f t="shared" si="347"/>
        <v>2.8571428571428692</v>
      </c>
      <c r="AG675" s="710">
        <f t="shared" si="348"/>
        <v>3.7037037037036979</v>
      </c>
      <c r="AH675" s="710">
        <f t="shared" si="349"/>
        <v>3.0534351145038219</v>
      </c>
      <c r="AI675" s="710">
        <f t="shared" si="350"/>
        <v>3.1496062992125928</v>
      </c>
      <c r="AJ675" s="710">
        <f t="shared" si="351"/>
        <v>4.0983606557376984</v>
      </c>
      <c r="AK675" s="710">
        <f t="shared" si="352"/>
        <v>7.9646017699115168</v>
      </c>
      <c r="AL675" s="710">
        <f t="shared" si="353"/>
        <v>10.784313725490179</v>
      </c>
      <c r="AM675" s="710">
        <f t="shared" si="354"/>
        <v>7.3684210526315796</v>
      </c>
      <c r="AN675" s="710">
        <f t="shared" si="355"/>
        <v>4.39560439560438</v>
      </c>
      <c r="AO675" s="710">
        <f t="shared" si="357"/>
        <v>5.8139534883721034</v>
      </c>
      <c r="AP675" s="710">
        <f t="shared" si="356"/>
        <v>13.157894736842103</v>
      </c>
      <c r="AQ675" s="710">
        <f t="shared" si="361"/>
        <v>11.764705882352944</v>
      </c>
      <c r="AR675" s="710">
        <f t="shared" si="362"/>
        <v>13.333333333333353</v>
      </c>
      <c r="AS675" s="710">
        <f t="shared" si="363"/>
        <v>7.1428571428571397</v>
      </c>
      <c r="AT675" s="710">
        <f t="shared" si="366"/>
        <v>-42.857142857142847</v>
      </c>
      <c r="AU675" s="710">
        <f t="shared" si="367"/>
        <v>-12.107623318385652</v>
      </c>
      <c r="AV675" s="710">
        <f t="shared" si="368"/>
        <v>2.2935779816513735</v>
      </c>
      <c r="AW675" s="710">
        <f t="shared" si="369"/>
        <v>3.3175355450237198</v>
      </c>
      <c r="AX675" s="710">
        <f t="shared" si="370"/>
        <v>2.4271844660194164</v>
      </c>
      <c r="AY675" s="710">
        <f t="shared" si="371"/>
        <v>4.0404040404040442</v>
      </c>
      <c r="AZ675" s="710">
        <f t="shared" si="372"/>
        <v>3.6649214659685958</v>
      </c>
      <c r="BA675" s="710">
        <f t="shared" si="373"/>
        <v>2.6881720430107503</v>
      </c>
      <c r="BB675" s="710">
        <f t="shared" si="374"/>
        <v>1.6393442622950838</v>
      </c>
      <c r="BC675" s="710">
        <f t="shared" si="375"/>
        <v>2.8089887640449396</v>
      </c>
      <c r="BD675" s="710">
        <f t="shared" si="358"/>
        <v>2.2988505747126409</v>
      </c>
      <c r="BE675" s="710">
        <f t="shared" si="364"/>
        <v>2.7520858850119221</v>
      </c>
      <c r="BF675" s="175">
        <f t="shared" si="378"/>
        <v>10.712908280633799</v>
      </c>
    </row>
    <row r="676" spans="1:58" x14ac:dyDescent="0.25">
      <c r="A676" s="8" t="s">
        <v>815</v>
      </c>
      <c r="B676" s="8" t="s">
        <v>816</v>
      </c>
      <c r="C676" s="372">
        <v>2.1549999999999998</v>
      </c>
      <c r="D676" s="372">
        <v>1.74</v>
      </c>
      <c r="E676" s="372">
        <v>1.5249999999999999</v>
      </c>
      <c r="F676" s="372">
        <v>1.21</v>
      </c>
      <c r="G676" s="372">
        <v>0.98499999999999999</v>
      </c>
      <c r="H676" s="372">
        <v>0.93500000000000005</v>
      </c>
      <c r="I676" s="420">
        <v>0.84</v>
      </c>
      <c r="J676" s="420">
        <v>0.77</v>
      </c>
      <c r="K676" s="372">
        <v>0.73</v>
      </c>
      <c r="L676" s="372">
        <v>0.69</v>
      </c>
      <c r="M676" s="372">
        <v>0.65</v>
      </c>
      <c r="N676" s="372">
        <v>0.57499999999999996</v>
      </c>
      <c r="O676" s="649"/>
      <c r="P676" s="372">
        <v>0.44</v>
      </c>
      <c r="Q676" s="372">
        <v>0.33</v>
      </c>
      <c r="R676" s="649"/>
      <c r="S676" s="420">
        <v>0.27500000000000002</v>
      </c>
      <c r="T676" s="420">
        <v>0.24</v>
      </c>
      <c r="U676" s="420">
        <v>0.23749999999999999</v>
      </c>
      <c r="V676" s="420">
        <v>0.2225</v>
      </c>
      <c r="W676" s="420">
        <v>0.15</v>
      </c>
      <c r="X676" s="416">
        <v>0</v>
      </c>
      <c r="Y676" s="416">
        <v>0</v>
      </c>
      <c r="Z676" s="416">
        <v>0</v>
      </c>
      <c r="AA676" s="416">
        <v>0</v>
      </c>
      <c r="AB676" s="416">
        <v>0</v>
      </c>
      <c r="AC676" s="416">
        <v>0</v>
      </c>
      <c r="AD676" s="416">
        <v>0</v>
      </c>
      <c r="AE676" s="417">
        <f t="shared" si="360"/>
        <v>14.700000000000001</v>
      </c>
      <c r="AF676" s="710">
        <f t="shared" si="347"/>
        <v>23.85057471264367</v>
      </c>
      <c r="AG676" s="710">
        <f t="shared" si="348"/>
        <v>14.098360655737707</v>
      </c>
      <c r="AH676" s="710">
        <f t="shared" si="349"/>
        <v>26.033057851239661</v>
      </c>
      <c r="AI676" s="710">
        <f t="shared" si="350"/>
        <v>22.842639593908622</v>
      </c>
      <c r="AJ676" s="710">
        <f t="shared" si="351"/>
        <v>5.3475935828876997</v>
      </c>
      <c r="AK676" s="710">
        <f t="shared" si="352"/>
        <v>11.309523809523814</v>
      </c>
      <c r="AL676" s="710">
        <f t="shared" si="353"/>
        <v>9.0909090909090828</v>
      </c>
      <c r="AM676" s="710">
        <f t="shared" si="354"/>
        <v>5.4794520547945202</v>
      </c>
      <c r="AN676" s="710">
        <f t="shared" si="355"/>
        <v>5.7971014492753659</v>
      </c>
      <c r="AO676" s="710">
        <f t="shared" si="357"/>
        <v>6.153846153846132</v>
      </c>
      <c r="AP676" s="710">
        <f t="shared" si="356"/>
        <v>13.043478260869579</v>
      </c>
      <c r="AQ676" s="710">
        <f t="shared" si="361"/>
        <v>30.681818181818166</v>
      </c>
      <c r="AR676" s="710">
        <f t="shared" si="362"/>
        <v>33.333333333333329</v>
      </c>
      <c r="AS676" s="710">
        <f t="shared" si="363"/>
        <v>19.999999999999996</v>
      </c>
      <c r="AT676" s="710">
        <f t="shared" si="366"/>
        <v>14.583333333333348</v>
      </c>
      <c r="AU676" s="710">
        <f t="shared" si="367"/>
        <v>1.0526315789473717</v>
      </c>
      <c r="AV676" s="710">
        <f t="shared" si="368"/>
        <v>6.7415730337078594</v>
      </c>
      <c r="AW676" s="710">
        <f t="shared" si="369"/>
        <v>48.333333333333343</v>
      </c>
      <c r="AX676" s="710" t="str">
        <f t="shared" si="370"/>
        <v>n/a</v>
      </c>
      <c r="AY676" s="710" t="str">
        <f t="shared" si="371"/>
        <v>n/a</v>
      </c>
      <c r="AZ676" s="710" t="str">
        <f t="shared" si="372"/>
        <v>n/a</v>
      </c>
      <c r="BA676" s="710" t="str">
        <f t="shared" si="373"/>
        <v>n/a</v>
      </c>
      <c r="BB676" s="710" t="str">
        <f t="shared" si="374"/>
        <v>n/a</v>
      </c>
      <c r="BC676" s="710" t="str">
        <f t="shared" si="375"/>
        <v>n/a</v>
      </c>
      <c r="BD676" s="710" t="str">
        <f t="shared" si="358"/>
        <v>n/a</v>
      </c>
      <c r="BE676" s="710">
        <f t="shared" si="364"/>
        <v>16.542920000561626</v>
      </c>
      <c r="BF676" s="175">
        <f t="shared" si="378"/>
        <v>12.366222057466091</v>
      </c>
    </row>
    <row r="677" spans="1:58" x14ac:dyDescent="0.25">
      <c r="A677" s="95" t="s">
        <v>2841</v>
      </c>
      <c r="B677" s="8" t="s">
        <v>2842</v>
      </c>
      <c r="C677" s="372">
        <v>10.55</v>
      </c>
      <c r="D677" s="372">
        <v>9.8000000000000007</v>
      </c>
      <c r="E677" s="372">
        <v>8.5500000000000007</v>
      </c>
      <c r="F677" s="372">
        <v>7.625</v>
      </c>
      <c r="G677" s="372">
        <v>6.9249999999999998</v>
      </c>
      <c r="H677" s="372">
        <v>6.4</v>
      </c>
      <c r="I677" s="420">
        <v>5.6</v>
      </c>
      <c r="J677" s="420">
        <v>4.5999999999999996</v>
      </c>
      <c r="K677" s="372">
        <v>3.8</v>
      </c>
      <c r="L677" s="372">
        <v>2.8</v>
      </c>
      <c r="M677" s="372">
        <v>2</v>
      </c>
      <c r="N677" s="393">
        <v>1.1499999999999999</v>
      </c>
      <c r="O677" s="649"/>
      <c r="P677" s="372">
        <v>2.48</v>
      </c>
      <c r="Q677" s="372">
        <v>2.23</v>
      </c>
      <c r="R677" s="649"/>
      <c r="S677" s="420">
        <v>2.12</v>
      </c>
      <c r="T677" s="420">
        <v>1.89</v>
      </c>
      <c r="U677" s="420">
        <v>1.75</v>
      </c>
      <c r="V677" s="420">
        <v>1.31</v>
      </c>
      <c r="W677" s="420">
        <v>0.95</v>
      </c>
      <c r="X677" s="420">
        <v>0.62</v>
      </c>
      <c r="Y677" s="420">
        <v>0.38</v>
      </c>
      <c r="Z677" s="420">
        <v>0.2</v>
      </c>
      <c r="AA677" s="420">
        <v>0.115</v>
      </c>
      <c r="AB677" s="416">
        <v>0.1</v>
      </c>
      <c r="AC677" s="416">
        <v>0.1</v>
      </c>
      <c r="AD677" s="420">
        <v>0.1</v>
      </c>
      <c r="AE677" s="417">
        <f t="shared" si="360"/>
        <v>84.14500000000001</v>
      </c>
      <c r="AF677" s="710">
        <f t="shared" si="347"/>
        <v>7.6530612244897878</v>
      </c>
      <c r="AG677" s="710">
        <f t="shared" si="348"/>
        <v>14.619883040935665</v>
      </c>
      <c r="AH677" s="710">
        <f t="shared" si="349"/>
        <v>12.131147540983612</v>
      </c>
      <c r="AI677" s="710">
        <f t="shared" si="350"/>
        <v>10.108303249097483</v>
      </c>
      <c r="AJ677" s="710">
        <f t="shared" si="351"/>
        <v>8.203125</v>
      </c>
      <c r="AK677" s="710">
        <f t="shared" si="352"/>
        <v>14.285714285714302</v>
      </c>
      <c r="AL677" s="710">
        <f t="shared" si="353"/>
        <v>21.739130434782616</v>
      </c>
      <c r="AM677" s="710">
        <f t="shared" si="354"/>
        <v>21.052631578947366</v>
      </c>
      <c r="AN677" s="710">
        <f t="shared" si="355"/>
        <v>35.714285714285722</v>
      </c>
      <c r="AO677" s="710">
        <f t="shared" si="357"/>
        <v>39.999999999999993</v>
      </c>
      <c r="AP677" s="710">
        <f t="shared" si="356"/>
        <v>73.913043478260889</v>
      </c>
      <c r="AQ677" s="710">
        <f t="shared" si="361"/>
        <v>-53.629032258064527</v>
      </c>
      <c r="AR677" s="710">
        <f t="shared" si="362"/>
        <v>11.210762331838575</v>
      </c>
      <c r="AS677" s="710">
        <f t="shared" si="363"/>
        <v>5.1886792452830122</v>
      </c>
      <c r="AT677" s="710">
        <f t="shared" si="366"/>
        <v>12.169312169312185</v>
      </c>
      <c r="AU677" s="710">
        <f t="shared" si="367"/>
        <v>7.9999999999999849</v>
      </c>
      <c r="AV677" s="710">
        <f t="shared" si="368"/>
        <v>33.587786259541971</v>
      </c>
      <c r="AW677" s="710">
        <f t="shared" si="369"/>
        <v>37.894736842105267</v>
      </c>
      <c r="AX677" s="710">
        <f t="shared" si="370"/>
        <v>53.225806451612897</v>
      </c>
      <c r="AY677" s="710">
        <f t="shared" si="371"/>
        <v>63.157894736842103</v>
      </c>
      <c r="AZ677" s="710">
        <f t="shared" si="372"/>
        <v>89.999999999999986</v>
      </c>
      <c r="BA677" s="710">
        <f t="shared" si="373"/>
        <v>73.91304347826086</v>
      </c>
      <c r="BB677" s="710">
        <f t="shared" si="374"/>
        <v>14.999999999999991</v>
      </c>
      <c r="BC677" s="710">
        <f t="shared" si="375"/>
        <v>0</v>
      </c>
      <c r="BD677" s="710">
        <f t="shared" si="358"/>
        <v>0</v>
      </c>
      <c r="BE677" s="710">
        <f t="shared" si="364"/>
        <v>24.36557259216919</v>
      </c>
      <c r="BF677" s="175">
        <f t="shared" ref="BF677:BF680" si="379">STDEV(AF677:BD677)</f>
        <v>30.014171857787051</v>
      </c>
    </row>
    <row r="678" spans="1:58" x14ac:dyDescent="0.25">
      <c r="A678" s="95" t="s">
        <v>372</v>
      </c>
      <c r="B678" s="8" t="s">
        <v>373</v>
      </c>
      <c r="C678" s="372">
        <v>0.81</v>
      </c>
      <c r="D678" s="372">
        <v>0.77</v>
      </c>
      <c r="E678" s="372">
        <v>0.73</v>
      </c>
      <c r="F678" s="372">
        <v>0.69</v>
      </c>
      <c r="G678" s="372">
        <v>0.65</v>
      </c>
      <c r="H678" s="372">
        <v>0.61</v>
      </c>
      <c r="I678" s="420">
        <v>0.56999999999999995</v>
      </c>
      <c r="J678" s="420">
        <v>0.53</v>
      </c>
      <c r="K678" s="372">
        <v>0.49</v>
      </c>
      <c r="L678" s="372">
        <v>0.45</v>
      </c>
      <c r="M678" s="372">
        <v>0.41</v>
      </c>
      <c r="N678" s="372">
        <v>0.38500000000000001</v>
      </c>
      <c r="O678" s="649"/>
      <c r="P678" s="372">
        <v>0.36499999999999999</v>
      </c>
      <c r="Q678" s="372">
        <v>0.34499999999999997</v>
      </c>
      <c r="R678" s="649"/>
      <c r="S678" s="420">
        <v>0.32500000000000001</v>
      </c>
      <c r="T678" s="420">
        <v>0.30499999999999999</v>
      </c>
      <c r="U678" s="420">
        <v>0.28499999999999998</v>
      </c>
      <c r="V678" s="420">
        <v>0.26500000000000001</v>
      </c>
      <c r="W678" s="420">
        <v>0.245</v>
      </c>
      <c r="X678" s="420">
        <v>0.22500000000000001</v>
      </c>
      <c r="Y678" s="420">
        <v>0.21249999999999999</v>
      </c>
      <c r="Z678" s="420">
        <v>0.20250000000000001</v>
      </c>
      <c r="AA678" s="416">
        <v>0.19</v>
      </c>
      <c r="AB678" s="420">
        <v>0.1825</v>
      </c>
      <c r="AC678" s="420">
        <v>0.17249999999999999</v>
      </c>
      <c r="AD678" s="420">
        <v>0.16250000000000001</v>
      </c>
      <c r="AE678" s="417">
        <f t="shared" si="360"/>
        <v>10.577499999999999</v>
      </c>
      <c r="AF678" s="710">
        <f t="shared" si="347"/>
        <v>5.1948051948051965</v>
      </c>
      <c r="AG678" s="710">
        <f t="shared" si="348"/>
        <v>5.4794520547945202</v>
      </c>
      <c r="AH678" s="710">
        <f t="shared" si="349"/>
        <v>5.7971014492753659</v>
      </c>
      <c r="AI678" s="710">
        <f t="shared" si="350"/>
        <v>6.153846153846132</v>
      </c>
      <c r="AJ678" s="710">
        <f t="shared" si="351"/>
        <v>6.5573770491803351</v>
      </c>
      <c r="AK678" s="710">
        <f t="shared" si="352"/>
        <v>7.0175438596491224</v>
      </c>
      <c r="AL678" s="710">
        <f t="shared" si="353"/>
        <v>7.5471698113207308</v>
      </c>
      <c r="AM678" s="710">
        <f t="shared" si="354"/>
        <v>8.163265306122458</v>
      </c>
      <c r="AN678" s="710">
        <f t="shared" si="355"/>
        <v>8.8888888888888786</v>
      </c>
      <c r="AO678" s="710">
        <f t="shared" si="357"/>
        <v>9.7560975609756184</v>
      </c>
      <c r="AP678" s="710">
        <f t="shared" si="356"/>
        <v>6.4935064935064846</v>
      </c>
      <c r="AQ678" s="710">
        <f t="shared" si="361"/>
        <v>5.4794520547945202</v>
      </c>
      <c r="AR678" s="710">
        <f t="shared" si="362"/>
        <v>5.7971014492753659</v>
      </c>
      <c r="AS678" s="710">
        <f t="shared" si="363"/>
        <v>6.153846153846132</v>
      </c>
      <c r="AT678" s="710">
        <f t="shared" si="366"/>
        <v>6.5573770491803351</v>
      </c>
      <c r="AU678" s="710">
        <f t="shared" si="367"/>
        <v>7.0175438596491224</v>
      </c>
      <c r="AV678" s="710">
        <f t="shared" si="368"/>
        <v>7.5471698113207308</v>
      </c>
      <c r="AW678" s="710">
        <f t="shared" si="369"/>
        <v>8.163265306122458</v>
      </c>
      <c r="AX678" s="710">
        <f t="shared" si="370"/>
        <v>8.8888888888888786</v>
      </c>
      <c r="AY678" s="710">
        <f t="shared" si="371"/>
        <v>5.8823529411764719</v>
      </c>
      <c r="AZ678" s="710">
        <f t="shared" si="372"/>
        <v>4.9382716049382713</v>
      </c>
      <c r="BA678" s="710">
        <f t="shared" si="373"/>
        <v>6.578947368421062</v>
      </c>
      <c r="BB678" s="710">
        <f t="shared" si="374"/>
        <v>4.1095890410958846</v>
      </c>
      <c r="BC678" s="710">
        <f t="shared" si="375"/>
        <v>5.7971014492753659</v>
      </c>
      <c r="BD678" s="710">
        <f t="shared" si="358"/>
        <v>6.153846153846132</v>
      </c>
      <c r="BE678" s="710">
        <f t="shared" si="364"/>
        <v>6.644552278167823</v>
      </c>
      <c r="BF678" s="175">
        <f t="shared" si="379"/>
        <v>1.352940415339658</v>
      </c>
    </row>
    <row r="679" spans="1:58" x14ac:dyDescent="0.25">
      <c r="A679" s="95" t="s">
        <v>3348</v>
      </c>
      <c r="B679" s="8" t="s">
        <v>3349</v>
      </c>
      <c r="C679" s="372">
        <v>1.8</v>
      </c>
      <c r="D679" s="372">
        <v>1.6</v>
      </c>
      <c r="E679" s="372">
        <v>1.36</v>
      </c>
      <c r="F679" s="372">
        <v>1.24</v>
      </c>
      <c r="G679" s="372">
        <v>1.1200000000000001</v>
      </c>
      <c r="H679" s="372">
        <v>1</v>
      </c>
      <c r="I679" s="420">
        <v>0.76</v>
      </c>
      <c r="J679" s="420">
        <v>0.56000000000000005</v>
      </c>
      <c r="K679" s="372">
        <v>0.48</v>
      </c>
      <c r="L679" s="372">
        <v>0.44</v>
      </c>
      <c r="M679" s="372">
        <v>0.4</v>
      </c>
      <c r="N679" s="393">
        <v>0.18</v>
      </c>
      <c r="O679" s="649"/>
      <c r="P679" s="374">
        <v>0.18</v>
      </c>
      <c r="Q679" s="374">
        <v>0.18</v>
      </c>
      <c r="R679" s="649"/>
      <c r="S679" s="416">
        <v>0.18</v>
      </c>
      <c r="T679" s="416">
        <v>0.27</v>
      </c>
      <c r="U679" s="420">
        <v>0.36</v>
      </c>
      <c r="V679" s="420">
        <v>0.32</v>
      </c>
      <c r="W679" s="420">
        <v>0.28000000000000003</v>
      </c>
      <c r="X679" s="420">
        <v>0.24</v>
      </c>
      <c r="Y679" s="420">
        <v>0.2</v>
      </c>
      <c r="Z679" s="420">
        <v>0.16</v>
      </c>
      <c r="AA679" s="420">
        <v>0.12</v>
      </c>
      <c r="AB679" s="420">
        <v>9.3340000000000006E-2</v>
      </c>
      <c r="AC679" s="420">
        <v>0.05</v>
      </c>
      <c r="AD679" s="381">
        <v>0</v>
      </c>
      <c r="AE679" s="417">
        <f t="shared" si="360"/>
        <v>13.573339999999998</v>
      </c>
      <c r="AF679" s="710">
        <f t="shared" si="347"/>
        <v>12.5</v>
      </c>
      <c r="AG679" s="710">
        <f t="shared" si="348"/>
        <v>17.647058823529417</v>
      </c>
      <c r="AH679" s="710">
        <f t="shared" si="349"/>
        <v>9.6774193548387224</v>
      </c>
      <c r="AI679" s="710">
        <f t="shared" si="350"/>
        <v>10.714285714285698</v>
      </c>
      <c r="AJ679" s="710">
        <f t="shared" si="351"/>
        <v>12.000000000000011</v>
      </c>
      <c r="AK679" s="710">
        <f t="shared" si="352"/>
        <v>31.578947368421062</v>
      </c>
      <c r="AL679" s="710">
        <f t="shared" si="353"/>
        <v>35.714285714285701</v>
      </c>
      <c r="AM679" s="710">
        <f t="shared" si="354"/>
        <v>16.666666666666675</v>
      </c>
      <c r="AN679" s="710">
        <f t="shared" si="355"/>
        <v>9.0909090909090828</v>
      </c>
      <c r="AO679" s="710">
        <f t="shared" si="357"/>
        <v>9.9999999999999858</v>
      </c>
      <c r="AP679" s="710">
        <f t="shared" si="356"/>
        <v>122.22222222222223</v>
      </c>
      <c r="AQ679" s="710">
        <f t="shared" si="361"/>
        <v>0</v>
      </c>
      <c r="AR679" s="710">
        <f t="shared" si="362"/>
        <v>0</v>
      </c>
      <c r="AS679" s="710">
        <f t="shared" si="363"/>
        <v>0</v>
      </c>
      <c r="AT679" s="710">
        <f t="shared" si="366"/>
        <v>-33.333333333333336</v>
      </c>
      <c r="AU679" s="710">
        <f t="shared" si="367"/>
        <v>-24.999999999999989</v>
      </c>
      <c r="AV679" s="710">
        <f t="shared" si="368"/>
        <v>12.5</v>
      </c>
      <c r="AW679" s="710">
        <f t="shared" si="369"/>
        <v>14.285714285714279</v>
      </c>
      <c r="AX679" s="710">
        <f t="shared" si="370"/>
        <v>16.666666666666675</v>
      </c>
      <c r="AY679" s="710">
        <f t="shared" si="371"/>
        <v>19.999999999999996</v>
      </c>
      <c r="AZ679" s="710">
        <f t="shared" si="372"/>
        <v>25</v>
      </c>
      <c r="BA679" s="710">
        <f t="shared" si="373"/>
        <v>33.33333333333335</v>
      </c>
      <c r="BB679" s="710">
        <f t="shared" si="374"/>
        <v>28.562245553888999</v>
      </c>
      <c r="BC679" s="710">
        <f t="shared" si="375"/>
        <v>86.68</v>
      </c>
      <c r="BD679" s="710" t="str">
        <f t="shared" si="358"/>
        <v>n/a</v>
      </c>
      <c r="BE679" s="710">
        <f t="shared" si="364"/>
        <v>19.437767560892858</v>
      </c>
      <c r="BF679" s="175">
        <f t="shared" si="379"/>
        <v>31.112183897711038</v>
      </c>
    </row>
    <row r="680" spans="1:58" x14ac:dyDescent="0.25">
      <c r="A680" s="95" t="s">
        <v>3833</v>
      </c>
      <c r="B680" s="8" t="s">
        <v>3832</v>
      </c>
      <c r="C680" s="372">
        <v>1.2658</v>
      </c>
      <c r="D680" s="372">
        <v>1.1881999999999999</v>
      </c>
      <c r="E680" s="372">
        <v>1.1104000000000001</v>
      </c>
      <c r="F680" s="372">
        <v>1.0378000000000001</v>
      </c>
      <c r="G680" s="372">
        <v>0.97</v>
      </c>
      <c r="H680" s="372">
        <v>0.90659999999999996</v>
      </c>
      <c r="I680" s="420">
        <v>0.84799999999999998</v>
      </c>
      <c r="J680" s="420">
        <v>0.79200000000000004</v>
      </c>
      <c r="K680" s="372">
        <v>0.73859999999999992</v>
      </c>
      <c r="L680" s="372">
        <v>0.68599999999999994</v>
      </c>
      <c r="M680" s="372">
        <v>0.63400000000000012</v>
      </c>
      <c r="N680" s="372">
        <v>0.58399999999999996</v>
      </c>
      <c r="O680" s="649"/>
      <c r="P680" s="372">
        <v>0.53600000000000003</v>
      </c>
      <c r="Q680" s="372">
        <v>0.504</v>
      </c>
      <c r="R680" s="649"/>
      <c r="S680" s="420">
        <v>0.47199999999999998</v>
      </c>
      <c r="T680" s="420">
        <v>0.44</v>
      </c>
      <c r="U680" s="420">
        <v>0.40800000000000003</v>
      </c>
      <c r="V680" s="420">
        <v>0.38400000000000001</v>
      </c>
      <c r="W680" s="420">
        <v>0.35504000000000002</v>
      </c>
      <c r="X680" s="420">
        <v>0.31952000000000003</v>
      </c>
      <c r="Y680" s="420">
        <v>0.29399999999999998</v>
      </c>
      <c r="Z680" s="420">
        <v>0.27360000000000001</v>
      </c>
      <c r="AA680" s="420">
        <v>0.25800000000000001</v>
      </c>
      <c r="AB680" s="420">
        <v>0.24216000000000004</v>
      </c>
      <c r="AC680" s="420">
        <v>0.22544</v>
      </c>
      <c r="AD680" s="420">
        <v>0.20432000000000003</v>
      </c>
      <c r="AE680" s="417">
        <f t="shared" si="360"/>
        <v>15.677479999999999</v>
      </c>
      <c r="AF680" s="710">
        <f t="shared" si="347"/>
        <v>6.5308870560511822</v>
      </c>
      <c r="AG680" s="710">
        <f t="shared" si="348"/>
        <v>7.0064841498558961</v>
      </c>
      <c r="AH680" s="710">
        <f t="shared" si="349"/>
        <v>6.9955675467334721</v>
      </c>
      <c r="AI680" s="710">
        <f t="shared" si="350"/>
        <v>6.9896907216494997</v>
      </c>
      <c r="AJ680" s="710">
        <f t="shared" si="351"/>
        <v>6.9931612618574945</v>
      </c>
      <c r="AK680" s="710">
        <f t="shared" si="352"/>
        <v>6.9103773584905603</v>
      </c>
      <c r="AL680" s="710">
        <f t="shared" si="353"/>
        <v>7.0707070707070718</v>
      </c>
      <c r="AM680" s="710">
        <f t="shared" si="354"/>
        <v>7.2298943948009953</v>
      </c>
      <c r="AN680" s="710">
        <f t="shared" si="355"/>
        <v>7.6676384839650114</v>
      </c>
      <c r="AO680" s="710">
        <f t="shared" si="357"/>
        <v>8.2018927444794656</v>
      </c>
      <c r="AP680" s="710">
        <f t="shared" si="356"/>
        <v>8.5616438356164615</v>
      </c>
      <c r="AQ680" s="710">
        <f t="shared" si="361"/>
        <v>8.9552238805969964</v>
      </c>
      <c r="AR680" s="710">
        <f t="shared" si="362"/>
        <v>6.3492063492063489</v>
      </c>
      <c r="AS680" s="710">
        <f t="shared" si="363"/>
        <v>6.7796610169491567</v>
      </c>
      <c r="AT680" s="710">
        <f t="shared" si="366"/>
        <v>7.2727272727272751</v>
      </c>
      <c r="AU680" s="710">
        <f t="shared" si="367"/>
        <v>7.8431372549019551</v>
      </c>
      <c r="AV680" s="710">
        <f t="shared" si="368"/>
        <v>6.25</v>
      </c>
      <c r="AW680" s="710">
        <f t="shared" si="369"/>
        <v>8.1568273997296039</v>
      </c>
      <c r="AX680" s="710">
        <f t="shared" si="370"/>
        <v>11.116675012518783</v>
      </c>
      <c r="AY680" s="710">
        <f t="shared" si="371"/>
        <v>8.6802721088435462</v>
      </c>
      <c r="AZ680" s="710">
        <f t="shared" si="372"/>
        <v>7.4561403508771829</v>
      </c>
      <c r="BA680" s="710">
        <f t="shared" si="373"/>
        <v>6.0465116279069697</v>
      </c>
      <c r="BB680" s="710">
        <f t="shared" si="374"/>
        <v>6.5411298315163346</v>
      </c>
      <c r="BC680" s="710">
        <f t="shared" si="375"/>
        <v>7.4166075230660322</v>
      </c>
      <c r="BD680" s="710">
        <f t="shared" si="358"/>
        <v>10.33672670321064</v>
      </c>
      <c r="BE680" s="710">
        <f t="shared" si="364"/>
        <v>7.5743516382503184</v>
      </c>
      <c r="BF680" s="175">
        <f t="shared" si="379"/>
        <v>1.2205630731130139</v>
      </c>
    </row>
    <row r="681" spans="1:58" x14ac:dyDescent="0.25">
      <c r="A681" s="95" t="s">
        <v>1661</v>
      </c>
      <c r="B681" s="8" t="s">
        <v>1662</v>
      </c>
      <c r="C681" s="372">
        <v>1.65</v>
      </c>
      <c r="D681" s="372">
        <v>1.38</v>
      </c>
      <c r="E681" s="372">
        <v>1.1599999999999999</v>
      </c>
      <c r="F681" s="372">
        <v>1.01</v>
      </c>
      <c r="G681" s="372">
        <v>0.92</v>
      </c>
      <c r="H681" s="372">
        <v>0.9</v>
      </c>
      <c r="I681" s="420">
        <v>0.82</v>
      </c>
      <c r="J681" s="420">
        <v>0.75</v>
      </c>
      <c r="K681" s="372">
        <v>0.71</v>
      </c>
      <c r="L681" s="372">
        <v>0.66</v>
      </c>
      <c r="M681" s="372">
        <v>0.57999999999999996</v>
      </c>
      <c r="N681" s="372">
        <v>0.5</v>
      </c>
      <c r="O681" s="649"/>
      <c r="P681" s="374">
        <v>0.44</v>
      </c>
      <c r="Q681" s="374">
        <v>0.44</v>
      </c>
      <c r="R681" s="649"/>
      <c r="S681" s="416">
        <v>0.44</v>
      </c>
      <c r="T681" s="416">
        <v>0.44</v>
      </c>
      <c r="U681" s="420">
        <v>0.44</v>
      </c>
      <c r="V681" s="420">
        <v>0.4</v>
      </c>
      <c r="W681" s="420">
        <v>0.36</v>
      </c>
      <c r="X681" s="420">
        <v>0.32</v>
      </c>
      <c r="Y681" s="420">
        <v>0.28000000000000003</v>
      </c>
      <c r="Z681" s="416">
        <v>0.24</v>
      </c>
      <c r="AA681" s="416">
        <v>0.24</v>
      </c>
      <c r="AB681" s="416">
        <v>0.24</v>
      </c>
      <c r="AC681" s="416">
        <v>0.26800000000000002</v>
      </c>
      <c r="AD681" s="416">
        <v>0.35199999999999998</v>
      </c>
      <c r="AE681" s="417">
        <f t="shared" si="360"/>
        <v>15.94</v>
      </c>
      <c r="AF681" s="710">
        <f t="shared" si="347"/>
        <v>19.565217391304344</v>
      </c>
      <c r="AG681" s="710">
        <f t="shared" si="348"/>
        <v>18.965517241379317</v>
      </c>
      <c r="AH681" s="710">
        <f t="shared" si="349"/>
        <v>14.851485148514843</v>
      </c>
      <c r="AI681" s="710">
        <f t="shared" si="350"/>
        <v>9.7826086956521721</v>
      </c>
      <c r="AJ681" s="710">
        <f t="shared" si="351"/>
        <v>2.2222222222222143</v>
      </c>
      <c r="AK681" s="710">
        <f t="shared" si="352"/>
        <v>9.7560975609756184</v>
      </c>
      <c r="AL681" s="710">
        <f t="shared" si="353"/>
        <v>9.3333333333333268</v>
      </c>
      <c r="AM681" s="710">
        <f t="shared" si="354"/>
        <v>5.6338028169014231</v>
      </c>
      <c r="AN681" s="710">
        <f t="shared" si="355"/>
        <v>7.575757575757569</v>
      </c>
      <c r="AO681" s="710">
        <f t="shared" si="357"/>
        <v>13.793103448275868</v>
      </c>
      <c r="AP681" s="710">
        <f t="shared" si="356"/>
        <v>15.999999999999993</v>
      </c>
      <c r="AQ681" s="710">
        <f t="shared" si="361"/>
        <v>13.636363636363647</v>
      </c>
      <c r="AR681" s="710">
        <f t="shared" si="362"/>
        <v>0</v>
      </c>
      <c r="AS681" s="710">
        <f t="shared" si="363"/>
        <v>0</v>
      </c>
      <c r="AT681" s="710">
        <f t="shared" si="366"/>
        <v>0</v>
      </c>
      <c r="AU681" s="710">
        <f t="shared" si="367"/>
        <v>0</v>
      </c>
      <c r="AV681" s="710">
        <f t="shared" si="368"/>
        <v>9.9999999999999858</v>
      </c>
      <c r="AW681" s="710">
        <f t="shared" si="369"/>
        <v>11.111111111111116</v>
      </c>
      <c r="AX681" s="710">
        <f t="shared" si="370"/>
        <v>12.5</v>
      </c>
      <c r="AY681" s="710">
        <f t="shared" si="371"/>
        <v>14.285714285714279</v>
      </c>
      <c r="AZ681" s="710">
        <f t="shared" si="372"/>
        <v>16.666666666666675</v>
      </c>
      <c r="BA681" s="710">
        <f t="shared" si="373"/>
        <v>0</v>
      </c>
      <c r="BB681" s="710">
        <f t="shared" si="374"/>
        <v>0</v>
      </c>
      <c r="BC681" s="710">
        <f t="shared" si="375"/>
        <v>-10.447761194029859</v>
      </c>
      <c r="BD681" s="710">
        <f t="shared" si="358"/>
        <v>-23.863636363636353</v>
      </c>
      <c r="BE681" s="710">
        <f t="shared" si="364"/>
        <v>6.8547041430602489</v>
      </c>
      <c r="BF681" s="175">
        <f t="shared" ref="BF681:BF682" si="380">STDEV(AF681:BD681)</f>
        <v>9.8590868152303948</v>
      </c>
    </row>
    <row r="682" spans="1:58" x14ac:dyDescent="0.25">
      <c r="A682" s="577" t="s">
        <v>1685</v>
      </c>
      <c r="B682" s="8" t="s">
        <v>4642</v>
      </c>
      <c r="C682" s="372">
        <v>3.48</v>
      </c>
      <c r="D682" s="372">
        <v>3.34</v>
      </c>
      <c r="E682" s="372">
        <v>3.26</v>
      </c>
      <c r="F682" s="372">
        <v>3.02</v>
      </c>
      <c r="G682" s="372">
        <v>2.69</v>
      </c>
      <c r="H682" s="372">
        <v>2.5499999999999998</v>
      </c>
      <c r="I682" s="420">
        <v>2.33</v>
      </c>
      <c r="J682" s="420">
        <v>2.0700000000000003</v>
      </c>
      <c r="K682" s="372">
        <v>2.2611920529801326</v>
      </c>
      <c r="L682" s="372">
        <v>3.258278145695364</v>
      </c>
      <c r="M682" s="372">
        <v>3.1258278145695364</v>
      </c>
      <c r="N682" s="372">
        <v>2.9403973509933778</v>
      </c>
      <c r="O682" s="649"/>
      <c r="P682" s="372">
        <v>2.8344370860927155</v>
      </c>
      <c r="Q682" s="374">
        <v>2.7549668874172184</v>
      </c>
      <c r="R682" s="649"/>
      <c r="S682" s="416">
        <v>2.7549668874172184</v>
      </c>
      <c r="T682" s="416">
        <v>2.7549668874172184</v>
      </c>
      <c r="U682" s="420">
        <v>2.7284768211920531</v>
      </c>
      <c r="V682" s="420">
        <v>2.6092715231788079</v>
      </c>
      <c r="W682" s="420">
        <v>2.4370860927152318</v>
      </c>
      <c r="X682" s="420">
        <v>2.2052980132450331</v>
      </c>
      <c r="Y682" s="420">
        <v>1.8543046357615893</v>
      </c>
      <c r="Z682" s="420">
        <v>1.0927152317880795</v>
      </c>
      <c r="AA682" s="416">
        <v>0</v>
      </c>
      <c r="AB682" s="416">
        <v>0</v>
      </c>
      <c r="AC682" s="416">
        <v>0</v>
      </c>
      <c r="AD682" s="416">
        <v>0</v>
      </c>
      <c r="AE682" s="417">
        <f t="shared" si="360"/>
        <v>58.352185430463571</v>
      </c>
      <c r="AF682" s="710">
        <f t="shared" si="347"/>
        <v>4.1916167664670656</v>
      </c>
      <c r="AG682" s="710">
        <f t="shared" si="348"/>
        <v>2.4539877300613577</v>
      </c>
      <c r="AH682" s="710">
        <f t="shared" si="349"/>
        <v>7.9470198675496651</v>
      </c>
      <c r="AI682" s="710">
        <f t="shared" si="350"/>
        <v>12.267657992565063</v>
      </c>
      <c r="AJ682" s="710">
        <f t="shared" si="351"/>
        <v>5.4901960784313752</v>
      </c>
      <c r="AK682" s="710">
        <f t="shared" si="352"/>
        <v>9.4420600858368999</v>
      </c>
      <c r="AL682" s="710">
        <f t="shared" si="353"/>
        <v>12.56038647342994</v>
      </c>
      <c r="AM682" s="710">
        <f t="shared" si="354"/>
        <v>-8.4553655107778791</v>
      </c>
      <c r="AN682" s="710">
        <f t="shared" si="355"/>
        <v>-30.601626016260152</v>
      </c>
      <c r="AO682" s="710">
        <f t="shared" si="357"/>
        <v>4.237288135593209</v>
      </c>
      <c r="AP682" s="710">
        <f t="shared" si="356"/>
        <v>6.3063063063062863</v>
      </c>
      <c r="AQ682" s="710">
        <f t="shared" si="361"/>
        <v>3.7383177570093462</v>
      </c>
      <c r="AR682" s="710">
        <f t="shared" si="362"/>
        <v>2.8846153846153966</v>
      </c>
      <c r="AS682" s="710">
        <f t="shared" si="363"/>
        <v>0</v>
      </c>
      <c r="AT682" s="710">
        <f t="shared" si="366"/>
        <v>0</v>
      </c>
      <c r="AU682" s="710">
        <f t="shared" si="367"/>
        <v>0.97087378640776656</v>
      </c>
      <c r="AV682" s="710">
        <f t="shared" si="368"/>
        <v>4.5685279187817285</v>
      </c>
      <c r="AW682" s="710">
        <f t="shared" si="369"/>
        <v>7.0652173913043459</v>
      </c>
      <c r="AX682" s="710">
        <f t="shared" si="370"/>
        <v>10.510510510510507</v>
      </c>
      <c r="AY682" s="710">
        <f t="shared" si="371"/>
        <v>18.928571428571427</v>
      </c>
      <c r="AZ682" s="710">
        <f t="shared" si="372"/>
        <v>69.696969696969674</v>
      </c>
      <c r="BA682" s="710" t="str">
        <f t="shared" si="373"/>
        <v>n/a</v>
      </c>
      <c r="BB682" s="710" t="str">
        <f t="shared" si="374"/>
        <v>n/a</v>
      </c>
      <c r="BC682" s="710" t="str">
        <f t="shared" si="375"/>
        <v>n/a</v>
      </c>
      <c r="BD682" s="710" t="str">
        <f t="shared" si="358"/>
        <v>n/a</v>
      </c>
      <c r="BE682" s="710">
        <f t="shared" si="364"/>
        <v>6.8668157992082381</v>
      </c>
      <c r="BF682" s="175">
        <f t="shared" si="380"/>
        <v>17.335249362896047</v>
      </c>
    </row>
    <row r="683" spans="1:58" x14ac:dyDescent="0.25">
      <c r="A683" s="8" t="s">
        <v>817</v>
      </c>
      <c r="B683" s="8" t="s">
        <v>818</v>
      </c>
      <c r="C683" s="372">
        <v>2.1625000000000001</v>
      </c>
      <c r="D683" s="372">
        <v>2.0474999999999999</v>
      </c>
      <c r="E683" s="372">
        <v>1.92</v>
      </c>
      <c r="F683" s="372">
        <v>1.8025</v>
      </c>
      <c r="G683" s="372">
        <v>1.6950000000000001</v>
      </c>
      <c r="H683" s="372">
        <v>1.595</v>
      </c>
      <c r="I683" s="420">
        <v>1.5</v>
      </c>
      <c r="J683" s="420">
        <v>1.4200000000000002</v>
      </c>
      <c r="K683" s="372">
        <v>1.34</v>
      </c>
      <c r="L683" s="372">
        <v>1.26</v>
      </c>
      <c r="M683" s="372">
        <v>1.18</v>
      </c>
      <c r="N683" s="372">
        <v>1.1000000000000001</v>
      </c>
      <c r="O683" s="649"/>
      <c r="P683" s="372">
        <v>1.06</v>
      </c>
      <c r="Q683" s="372">
        <v>1.0249999999999999</v>
      </c>
      <c r="R683" s="649"/>
      <c r="S683" s="420">
        <v>0.995</v>
      </c>
      <c r="T683" s="420">
        <v>0.96499999999999997</v>
      </c>
      <c r="U683" s="420">
        <v>0.93500000000000005</v>
      </c>
      <c r="V683" s="420">
        <v>0.90500000000000003</v>
      </c>
      <c r="W683" s="420">
        <v>0.875</v>
      </c>
      <c r="X683" s="420">
        <v>0.84499999999999997</v>
      </c>
      <c r="Y683" s="420">
        <v>0.79</v>
      </c>
      <c r="Z683" s="416">
        <v>0.75</v>
      </c>
      <c r="AA683" s="416">
        <v>1.3125</v>
      </c>
      <c r="AB683" s="420">
        <v>1.5</v>
      </c>
      <c r="AC683" s="416">
        <v>1.3105</v>
      </c>
      <c r="AD683" s="420">
        <v>1.44</v>
      </c>
      <c r="AE683" s="417">
        <f t="shared" si="360"/>
        <v>33.730499999999992</v>
      </c>
      <c r="AF683" s="710">
        <f t="shared" si="347"/>
        <v>5.6166056166056189</v>
      </c>
      <c r="AG683" s="710">
        <f t="shared" si="348"/>
        <v>6.640625</v>
      </c>
      <c r="AH683" s="710">
        <f t="shared" si="349"/>
        <v>6.5187239944521469</v>
      </c>
      <c r="AI683" s="710">
        <f t="shared" si="350"/>
        <v>6.3421828908554634</v>
      </c>
      <c r="AJ683" s="710">
        <f t="shared" si="351"/>
        <v>6.2695924764890387</v>
      </c>
      <c r="AK683" s="710">
        <f t="shared" si="352"/>
        <v>6.3333333333333242</v>
      </c>
      <c r="AL683" s="710">
        <f t="shared" si="353"/>
        <v>5.6338028169014009</v>
      </c>
      <c r="AM683" s="710">
        <f t="shared" si="354"/>
        <v>5.9701492537313383</v>
      </c>
      <c r="AN683" s="710">
        <f t="shared" si="355"/>
        <v>6.3492063492063489</v>
      </c>
      <c r="AO683" s="710">
        <f t="shared" si="357"/>
        <v>6.7796610169491567</v>
      </c>
      <c r="AP683" s="710">
        <f t="shared" si="356"/>
        <v>7.2727272727272529</v>
      </c>
      <c r="AQ683" s="710">
        <f t="shared" si="361"/>
        <v>3.7735849056603765</v>
      </c>
      <c r="AR683" s="710">
        <f t="shared" si="362"/>
        <v>3.4146341463414887</v>
      </c>
      <c r="AS683" s="710">
        <f t="shared" si="363"/>
        <v>3.015075376884413</v>
      </c>
      <c r="AT683" s="710">
        <f t="shared" si="366"/>
        <v>3.1088082901554515</v>
      </c>
      <c r="AU683" s="710">
        <f t="shared" si="367"/>
        <v>3.2085561497326109</v>
      </c>
      <c r="AV683" s="710">
        <f t="shared" si="368"/>
        <v>3.3149171270718369</v>
      </c>
      <c r="AW683" s="710">
        <f t="shared" si="369"/>
        <v>3.4285714285714253</v>
      </c>
      <c r="AX683" s="710">
        <f t="shared" si="370"/>
        <v>3.5502958579881616</v>
      </c>
      <c r="AY683" s="710">
        <f t="shared" si="371"/>
        <v>6.9620253164556889</v>
      </c>
      <c r="AZ683" s="710">
        <f t="shared" si="372"/>
        <v>5.3333333333333455</v>
      </c>
      <c r="BA683" s="710">
        <f t="shared" si="373"/>
        <v>-42.857142857142861</v>
      </c>
      <c r="BB683" s="710">
        <f t="shared" si="374"/>
        <v>-12.5</v>
      </c>
      <c r="BC683" s="710">
        <f t="shared" si="375"/>
        <v>14.460129721480342</v>
      </c>
      <c r="BD683" s="710">
        <f t="shared" si="358"/>
        <v>-8.9930555555555518</v>
      </c>
      <c r="BE683" s="710">
        <f t="shared" si="364"/>
        <v>2.3578537304891123</v>
      </c>
      <c r="BF683" s="175">
        <f t="shared" ref="BF683" si="381">STDEV(AF683:BD683)</f>
        <v>10.715082900141956</v>
      </c>
    </row>
    <row r="684" spans="1:58" x14ac:dyDescent="0.25">
      <c r="A684" s="8" t="s">
        <v>222</v>
      </c>
      <c r="B684" s="8" t="s">
        <v>223</v>
      </c>
      <c r="C684" s="372">
        <v>3.84</v>
      </c>
      <c r="D684" s="372">
        <v>3.68</v>
      </c>
      <c r="E684" s="372">
        <v>3.55</v>
      </c>
      <c r="F684" s="372">
        <v>3.49</v>
      </c>
      <c r="G684" s="372">
        <v>3.48</v>
      </c>
      <c r="H684" s="372">
        <v>3.43</v>
      </c>
      <c r="I684" s="420">
        <v>3.23</v>
      </c>
      <c r="J684" s="420">
        <v>3.06</v>
      </c>
      <c r="K684" s="372">
        <v>2.98</v>
      </c>
      <c r="L684" s="372">
        <v>2.88</v>
      </c>
      <c r="M684" s="372">
        <v>2.7</v>
      </c>
      <c r="N684" s="372">
        <v>2.46</v>
      </c>
      <c r="O684" s="649"/>
      <c r="P684" s="372">
        <v>2.1800000000000002</v>
      </c>
      <c r="Q684" s="372">
        <v>1.85</v>
      </c>
      <c r="R684" s="649"/>
      <c r="S684" s="420">
        <v>1.74</v>
      </c>
      <c r="T684" s="420">
        <v>1.66</v>
      </c>
      <c r="U684" s="420">
        <v>1.55</v>
      </c>
      <c r="V684" s="420">
        <v>1.37</v>
      </c>
      <c r="W684" s="420">
        <v>1.28</v>
      </c>
      <c r="X684" s="420">
        <v>1.1399999999999999</v>
      </c>
      <c r="Y684" s="420">
        <v>1.06</v>
      </c>
      <c r="Z684" s="420">
        <v>0.98</v>
      </c>
      <c r="AA684" s="416">
        <v>0.92</v>
      </c>
      <c r="AB684" s="420">
        <v>0.91</v>
      </c>
      <c r="AC684" s="416">
        <v>0.88</v>
      </c>
      <c r="AD684" s="420">
        <v>0.83499999999999996</v>
      </c>
      <c r="AE684" s="417">
        <f t="shared" si="360"/>
        <v>57.134999999999998</v>
      </c>
      <c r="AF684" s="710">
        <f t="shared" si="347"/>
        <v>4.3478260869565188</v>
      </c>
      <c r="AG684" s="710">
        <f t="shared" si="348"/>
        <v>3.6619718309859328</v>
      </c>
      <c r="AH684" s="710">
        <f t="shared" si="349"/>
        <v>1.7191977077363862</v>
      </c>
      <c r="AI684" s="710">
        <f t="shared" si="350"/>
        <v>0.28735632183909399</v>
      </c>
      <c r="AJ684" s="710">
        <f t="shared" si="351"/>
        <v>1.4577259475218707</v>
      </c>
      <c r="AK684" s="710">
        <f t="shared" si="352"/>
        <v>6.1919504643962897</v>
      </c>
      <c r="AL684" s="710">
        <f t="shared" si="353"/>
        <v>5.555555555555558</v>
      </c>
      <c r="AM684" s="710">
        <f t="shared" si="354"/>
        <v>2.6845637583892579</v>
      </c>
      <c r="AN684" s="710">
        <f t="shared" si="355"/>
        <v>3.4722222222222321</v>
      </c>
      <c r="AO684" s="710">
        <f t="shared" si="357"/>
        <v>6.6666666666666652</v>
      </c>
      <c r="AP684" s="710">
        <f t="shared" si="356"/>
        <v>9.7560975609756184</v>
      </c>
      <c r="AQ684" s="710">
        <f t="shared" si="361"/>
        <v>12.844036697247695</v>
      </c>
      <c r="AR684" s="710">
        <f t="shared" si="362"/>
        <v>17.837837837837832</v>
      </c>
      <c r="AS684" s="710">
        <f t="shared" si="363"/>
        <v>6.321839080459779</v>
      </c>
      <c r="AT684" s="710">
        <f t="shared" si="366"/>
        <v>4.8192771084337505</v>
      </c>
      <c r="AU684" s="710">
        <f t="shared" si="367"/>
        <v>7.0967741935483719</v>
      </c>
      <c r="AV684" s="710">
        <f t="shared" si="368"/>
        <v>13.138686131386844</v>
      </c>
      <c r="AW684" s="710">
        <f t="shared" si="369"/>
        <v>7.03125</v>
      </c>
      <c r="AX684" s="710">
        <f t="shared" si="370"/>
        <v>12.28070175438598</v>
      </c>
      <c r="AY684" s="710">
        <f t="shared" si="371"/>
        <v>7.5471698113207308</v>
      </c>
      <c r="AZ684" s="710">
        <f t="shared" si="372"/>
        <v>8.163265306122458</v>
      </c>
      <c r="BA684" s="710">
        <f t="shared" si="373"/>
        <v>6.5217391304347672</v>
      </c>
      <c r="BB684" s="710">
        <f t="shared" si="374"/>
        <v>1.098901098901095</v>
      </c>
      <c r="BC684" s="710">
        <f t="shared" si="375"/>
        <v>3.4090909090909172</v>
      </c>
      <c r="BD684" s="710">
        <f t="shared" si="358"/>
        <v>5.3892215568862367</v>
      </c>
      <c r="BE684" s="710">
        <f t="shared" si="364"/>
        <v>6.3720369895720763</v>
      </c>
      <c r="BF684" s="175">
        <f t="shared" ref="BF684:BF689" si="382">STDEV(AF684:BD684)</f>
        <v>4.2234273257069495</v>
      </c>
    </row>
    <row r="685" spans="1:58" x14ac:dyDescent="0.25">
      <c r="A685" s="95" t="s">
        <v>1048</v>
      </c>
      <c r="B685" s="8" t="s">
        <v>1049</v>
      </c>
      <c r="C685" s="372">
        <v>0.62</v>
      </c>
      <c r="D685" s="372">
        <v>0.54500000000000004</v>
      </c>
      <c r="E685" s="372">
        <v>0.48499999999999999</v>
      </c>
      <c r="F685" s="372">
        <v>0.42</v>
      </c>
      <c r="G685" s="372">
        <v>0.4</v>
      </c>
      <c r="H685" s="372">
        <v>0.375</v>
      </c>
      <c r="I685" s="381">
        <v>0.35</v>
      </c>
      <c r="J685" s="420">
        <v>0.33999999999999997</v>
      </c>
      <c r="K685" s="372">
        <v>0.30499999999999999</v>
      </c>
      <c r="L685" s="372">
        <v>0.28375</v>
      </c>
      <c r="M685" s="372">
        <v>0.26124999999999998</v>
      </c>
      <c r="N685" s="372">
        <v>0.24249999999999999</v>
      </c>
      <c r="O685" s="649"/>
      <c r="P685" s="372">
        <v>0.22</v>
      </c>
      <c r="Q685" s="374">
        <v>0.2</v>
      </c>
      <c r="R685" s="649"/>
      <c r="S685" s="416">
        <v>0.2</v>
      </c>
      <c r="T685" s="420">
        <v>0.2</v>
      </c>
      <c r="U685" s="420">
        <v>0.18</v>
      </c>
      <c r="V685" s="416">
        <v>0.16</v>
      </c>
      <c r="W685" s="420">
        <v>0.245</v>
      </c>
      <c r="X685" s="420">
        <v>0.24</v>
      </c>
      <c r="Y685" s="420">
        <v>0.21</v>
      </c>
      <c r="Z685" s="416">
        <v>0.184</v>
      </c>
      <c r="AA685" s="416">
        <v>0.20669999999999999</v>
      </c>
      <c r="AB685" s="420">
        <v>0.27479999999999999</v>
      </c>
      <c r="AC685" s="420">
        <v>0.25</v>
      </c>
      <c r="AD685" s="420">
        <v>0.2248</v>
      </c>
      <c r="AE685" s="417">
        <f t="shared" si="360"/>
        <v>7.6227999999999998</v>
      </c>
      <c r="AF685" s="710">
        <f t="shared" si="347"/>
        <v>13.761467889908241</v>
      </c>
      <c r="AG685" s="710">
        <f t="shared" si="348"/>
        <v>12.371134020618557</v>
      </c>
      <c r="AH685" s="710">
        <f t="shared" si="349"/>
        <v>15.476190476190489</v>
      </c>
      <c r="AI685" s="710">
        <f t="shared" si="350"/>
        <v>4.9999999999999822</v>
      </c>
      <c r="AJ685" s="710">
        <f t="shared" si="351"/>
        <v>6.6666666666666652</v>
      </c>
      <c r="AK685" s="710">
        <f t="shared" si="352"/>
        <v>7.1428571428571397</v>
      </c>
      <c r="AL685" s="710">
        <f t="shared" si="353"/>
        <v>2.941176470588247</v>
      </c>
      <c r="AM685" s="710">
        <f t="shared" si="354"/>
        <v>11.475409836065564</v>
      </c>
      <c r="AN685" s="710">
        <f t="shared" si="355"/>
        <v>7.4889867841409608</v>
      </c>
      <c r="AO685" s="710">
        <f t="shared" si="357"/>
        <v>8.6124401913875595</v>
      </c>
      <c r="AP685" s="710">
        <f t="shared" si="356"/>
        <v>7.7319587628865927</v>
      </c>
      <c r="AQ685" s="710">
        <f t="shared" si="361"/>
        <v>10.22727272727273</v>
      </c>
      <c r="AR685" s="710">
        <f t="shared" si="362"/>
        <v>9.9999999999999858</v>
      </c>
      <c r="AS685" s="710">
        <f t="shared" si="363"/>
        <v>0</v>
      </c>
      <c r="AT685" s="710">
        <f t="shared" si="366"/>
        <v>0</v>
      </c>
      <c r="AU685" s="710">
        <f t="shared" si="367"/>
        <v>11.111111111111116</v>
      </c>
      <c r="AV685" s="710">
        <f t="shared" si="368"/>
        <v>12.5</v>
      </c>
      <c r="AW685" s="710">
        <f t="shared" si="369"/>
        <v>-34.6938775510204</v>
      </c>
      <c r="AX685" s="710">
        <f t="shared" si="370"/>
        <v>2.0833333333333259</v>
      </c>
      <c r="AY685" s="710">
        <f t="shared" si="371"/>
        <v>14.285714285714279</v>
      </c>
      <c r="AZ685" s="710">
        <f t="shared" si="372"/>
        <v>14.130434782608692</v>
      </c>
      <c r="BA685" s="710">
        <f t="shared" si="373"/>
        <v>-10.982099661344947</v>
      </c>
      <c r="BB685" s="710">
        <f t="shared" si="374"/>
        <v>-24.781659388646283</v>
      </c>
      <c r="BC685" s="710">
        <f t="shared" si="375"/>
        <v>9.9199999999999946</v>
      </c>
      <c r="BD685" s="710">
        <f t="shared" si="358"/>
        <v>11.209964412811392</v>
      </c>
      <c r="BE685" s="710">
        <f t="shared" si="364"/>
        <v>4.9471392917259962</v>
      </c>
      <c r="BF685" s="175">
        <f t="shared" si="382"/>
        <v>12.034309247570491</v>
      </c>
    </row>
    <row r="686" spans="1:58" x14ac:dyDescent="0.25">
      <c r="A686" s="88" t="s">
        <v>1696</v>
      </c>
      <c r="B686" s="8" t="s">
        <v>1697</v>
      </c>
      <c r="C686" s="372">
        <v>1.44</v>
      </c>
      <c r="D686" s="372">
        <v>1.32</v>
      </c>
      <c r="E686" s="372">
        <v>1.2</v>
      </c>
      <c r="F686" s="372">
        <v>1.1200000000000001</v>
      </c>
      <c r="G686" s="372">
        <v>1.04</v>
      </c>
      <c r="H686" s="372">
        <v>0.96</v>
      </c>
      <c r="I686" s="420">
        <v>0.84</v>
      </c>
      <c r="J686" s="420">
        <v>0.72</v>
      </c>
      <c r="K686" s="372">
        <v>0.61960000000000004</v>
      </c>
      <c r="L686" s="372">
        <v>0.56320000000000003</v>
      </c>
      <c r="M686" s="372">
        <v>0.51200000000000001</v>
      </c>
      <c r="N686" s="372">
        <v>0.46400000000000002</v>
      </c>
      <c r="O686" s="649"/>
      <c r="P686" s="372">
        <v>0.40400000000000003</v>
      </c>
      <c r="Q686" s="372">
        <v>0.10100000000000001</v>
      </c>
      <c r="R686" s="649"/>
      <c r="S686" s="416">
        <v>0</v>
      </c>
      <c r="T686" s="416">
        <v>0</v>
      </c>
      <c r="U686" s="416">
        <v>0</v>
      </c>
      <c r="V686" s="416">
        <v>0</v>
      </c>
      <c r="W686" s="416">
        <v>0</v>
      </c>
      <c r="X686" s="416">
        <v>0</v>
      </c>
      <c r="Y686" s="416">
        <v>0</v>
      </c>
      <c r="Z686" s="416">
        <v>0</v>
      </c>
      <c r="AA686" s="416">
        <v>0</v>
      </c>
      <c r="AB686" s="416">
        <v>0</v>
      </c>
      <c r="AC686" s="416">
        <v>0</v>
      </c>
      <c r="AD686" s="416">
        <v>0</v>
      </c>
      <c r="AE686" s="417">
        <f t="shared" si="360"/>
        <v>11.303800000000003</v>
      </c>
      <c r="AF686" s="710">
        <f t="shared" si="347"/>
        <v>9.0909090909090828</v>
      </c>
      <c r="AG686" s="710">
        <f t="shared" si="348"/>
        <v>10.000000000000009</v>
      </c>
      <c r="AH686" s="710">
        <f t="shared" si="349"/>
        <v>7.1428571428571397</v>
      </c>
      <c r="AI686" s="710">
        <f t="shared" si="350"/>
        <v>7.6923076923077094</v>
      </c>
      <c r="AJ686" s="710">
        <f t="shared" si="351"/>
        <v>8.3333333333333481</v>
      </c>
      <c r="AK686" s="710">
        <f t="shared" si="352"/>
        <v>14.285714285714279</v>
      </c>
      <c r="AL686" s="710">
        <f t="shared" si="353"/>
        <v>16.666666666666675</v>
      </c>
      <c r="AM686" s="710">
        <f t="shared" si="354"/>
        <v>16.204002582311162</v>
      </c>
      <c r="AN686" s="710">
        <f t="shared" si="355"/>
        <v>10.014204545454541</v>
      </c>
      <c r="AO686" s="710">
        <f t="shared" si="357"/>
        <v>10.000000000000009</v>
      </c>
      <c r="AP686" s="710">
        <f t="shared" si="356"/>
        <v>10.344827586206895</v>
      </c>
      <c r="AQ686" s="710">
        <f t="shared" si="361"/>
        <v>14.851485148514843</v>
      </c>
      <c r="AR686" s="710">
        <f t="shared" si="362"/>
        <v>300</v>
      </c>
      <c r="AS686" s="710" t="str">
        <f t="shared" si="363"/>
        <v>n/a</v>
      </c>
      <c r="AT686" s="710" t="str">
        <f t="shared" si="366"/>
        <v>n/a</v>
      </c>
      <c r="AU686" s="710" t="str">
        <f t="shared" si="367"/>
        <v>n/a</v>
      </c>
      <c r="AV686" s="710" t="str">
        <f t="shared" si="368"/>
        <v>n/a</v>
      </c>
      <c r="AW686" s="710" t="str">
        <f t="shared" si="369"/>
        <v>n/a</v>
      </c>
      <c r="AX686" s="710" t="str">
        <f t="shared" si="370"/>
        <v>n/a</v>
      </c>
      <c r="AY686" s="710" t="str">
        <f t="shared" si="371"/>
        <v>n/a</v>
      </c>
      <c r="AZ686" s="710" t="str">
        <f t="shared" si="372"/>
        <v>n/a</v>
      </c>
      <c r="BA686" s="710" t="str">
        <f t="shared" si="373"/>
        <v>n/a</v>
      </c>
      <c r="BB686" s="710" t="str">
        <f t="shared" si="374"/>
        <v>n/a</v>
      </c>
      <c r="BC686" s="710" t="str">
        <f t="shared" si="375"/>
        <v>n/a</v>
      </c>
      <c r="BD686" s="710" t="str">
        <f t="shared" si="358"/>
        <v>n/a</v>
      </c>
      <c r="BE686" s="710">
        <f t="shared" si="364"/>
        <v>33.432792928790441</v>
      </c>
      <c r="BF686" s="175">
        <f t="shared" si="382"/>
        <v>80.158075695668145</v>
      </c>
    </row>
    <row r="687" spans="1:58" x14ac:dyDescent="0.25">
      <c r="A687" s="95" t="s">
        <v>821</v>
      </c>
      <c r="B687" s="8" t="s">
        <v>822</v>
      </c>
      <c r="C687" s="372">
        <v>0.84319999999999995</v>
      </c>
      <c r="D687" s="372">
        <v>0.81079999999999997</v>
      </c>
      <c r="E687" s="372">
        <v>0.77959999999999996</v>
      </c>
      <c r="F687" s="372">
        <v>0.74960000000000004</v>
      </c>
      <c r="G687" s="372">
        <v>0.7208</v>
      </c>
      <c r="H687" s="372">
        <v>0.69320000000000004</v>
      </c>
      <c r="I687" s="420">
        <v>0.66639999999999999</v>
      </c>
      <c r="J687" s="420">
        <v>0.64080000000000004</v>
      </c>
      <c r="K687" s="372">
        <v>0.622</v>
      </c>
      <c r="L687" s="372">
        <v>0.59799999999999998</v>
      </c>
      <c r="M687" s="372">
        <v>0.57240000000000002</v>
      </c>
      <c r="N687" s="372">
        <v>0.55320000000000003</v>
      </c>
      <c r="O687" s="649"/>
      <c r="P687" s="372">
        <v>0.53439999999999999</v>
      </c>
      <c r="Q687" s="372">
        <v>0.52400000000000002</v>
      </c>
      <c r="R687" s="372"/>
      <c r="S687" s="420">
        <v>0.51200000000000001</v>
      </c>
      <c r="T687" s="420">
        <v>0.504</v>
      </c>
      <c r="U687" s="420">
        <v>0.48399999999999999</v>
      </c>
      <c r="V687" s="420">
        <v>0.47199999999999998</v>
      </c>
      <c r="W687" s="420">
        <v>0.44800000000000001</v>
      </c>
      <c r="X687" s="420">
        <v>0.41599999999999998</v>
      </c>
      <c r="Y687" s="420">
        <v>0.38667000000000001</v>
      </c>
      <c r="Z687" s="420">
        <v>0.36</v>
      </c>
      <c r="AA687" s="420">
        <v>0.34666999999999998</v>
      </c>
      <c r="AB687" s="420">
        <v>0.33333000000000002</v>
      </c>
      <c r="AC687" s="420">
        <v>0.32</v>
      </c>
      <c r="AD687" s="420">
        <v>0.30667</v>
      </c>
      <c r="AE687" s="417">
        <f t="shared" si="360"/>
        <v>14.19774</v>
      </c>
      <c r="AF687" s="710">
        <f t="shared" si="347"/>
        <v>3.9960532807103988</v>
      </c>
      <c r="AG687" s="710">
        <f t="shared" si="348"/>
        <v>4.0020523345305259</v>
      </c>
      <c r="AH687" s="710">
        <f t="shared" si="349"/>
        <v>4.0021344717182439</v>
      </c>
      <c r="AI687" s="710">
        <f t="shared" si="350"/>
        <v>3.9955604883462836</v>
      </c>
      <c r="AJ687" s="710">
        <f t="shared" si="351"/>
        <v>3.9815349105597253</v>
      </c>
      <c r="AK687" s="710">
        <f t="shared" si="352"/>
        <v>4.0216086434573972</v>
      </c>
      <c r="AL687" s="710">
        <f t="shared" si="353"/>
        <v>3.995006242197241</v>
      </c>
      <c r="AM687" s="710">
        <f t="shared" si="354"/>
        <v>3.0225080385852143</v>
      </c>
      <c r="AN687" s="710">
        <f t="shared" si="355"/>
        <v>4.013377926421402</v>
      </c>
      <c r="AO687" s="710">
        <f t="shared" si="357"/>
        <v>4.4723969252270956</v>
      </c>
      <c r="AP687" s="710">
        <f t="shared" si="356"/>
        <v>3.4707158351410028</v>
      </c>
      <c r="AQ687" s="710">
        <f t="shared" si="361"/>
        <v>3.5179640718562943</v>
      </c>
      <c r="AR687" s="710">
        <f t="shared" si="362"/>
        <v>1.984732824427482</v>
      </c>
      <c r="AS687" s="710">
        <f t="shared" si="363"/>
        <v>2.34375</v>
      </c>
      <c r="AT687" s="710">
        <f t="shared" si="366"/>
        <v>1.5873015873015817</v>
      </c>
      <c r="AU687" s="710">
        <f t="shared" si="367"/>
        <v>4.1322314049586861</v>
      </c>
      <c r="AV687" s="710">
        <f t="shared" si="368"/>
        <v>2.5423728813559254</v>
      </c>
      <c r="AW687" s="710">
        <f t="shared" si="369"/>
        <v>5.3571428571428603</v>
      </c>
      <c r="AX687" s="710">
        <f t="shared" si="370"/>
        <v>7.6923076923077094</v>
      </c>
      <c r="AY687" s="710">
        <f t="shared" si="371"/>
        <v>7.5852794372462284</v>
      </c>
      <c r="AZ687" s="710">
        <f t="shared" si="372"/>
        <v>7.4083333333333501</v>
      </c>
      <c r="BA687" s="710">
        <f t="shared" si="373"/>
        <v>3.8451553350448586</v>
      </c>
      <c r="BB687" s="710">
        <f t="shared" si="374"/>
        <v>4.0020400204001882</v>
      </c>
      <c r="BC687" s="710">
        <f t="shared" si="375"/>
        <v>4.165624999999995</v>
      </c>
      <c r="BD687" s="710">
        <f t="shared" si="358"/>
        <v>4.3466918837838708</v>
      </c>
      <c r="BE687" s="710">
        <f t="shared" si="364"/>
        <v>4.1393550970421424</v>
      </c>
      <c r="BF687" s="175">
        <f t="shared" si="382"/>
        <v>1.5287794217862234</v>
      </c>
    </row>
    <row r="688" spans="1:58" x14ac:dyDescent="0.25">
      <c r="A688" s="577" t="s">
        <v>4658</v>
      </c>
      <c r="B688" s="8" t="s">
        <v>2882</v>
      </c>
      <c r="C688" s="372">
        <v>2.68</v>
      </c>
      <c r="D688" s="372">
        <v>2.42</v>
      </c>
      <c r="E688" s="372">
        <v>2.2799999999999998</v>
      </c>
      <c r="F688" s="372">
        <v>2</v>
      </c>
      <c r="G688" s="372">
        <v>1.88</v>
      </c>
      <c r="H688" s="372">
        <v>1.68</v>
      </c>
      <c r="I688" s="420">
        <v>1.44</v>
      </c>
      <c r="J688" s="381">
        <v>1.2</v>
      </c>
      <c r="K688" s="372">
        <v>1.3590121922808107</v>
      </c>
      <c r="L688" s="372">
        <v>1.215201378282841</v>
      </c>
      <c r="M688" s="372">
        <v>1.0929621863845671</v>
      </c>
      <c r="N688" s="372">
        <v>0.9886993462360395</v>
      </c>
      <c r="O688" s="420"/>
      <c r="P688" s="372">
        <v>0.85567434328791758</v>
      </c>
      <c r="Q688" s="372">
        <v>0.74422096243949132</v>
      </c>
      <c r="R688" s="420"/>
      <c r="S688" s="372">
        <v>0.63276758159106539</v>
      </c>
      <c r="T688" s="372">
        <v>0.56086217459208065</v>
      </c>
      <c r="U688" s="420">
        <v>0.48895676759309575</v>
      </c>
      <c r="V688" s="420">
        <v>0.37750338674466954</v>
      </c>
      <c r="W688" s="420">
        <v>0.19054932854730944</v>
      </c>
      <c r="X688" s="420">
        <v>0.1545966250478171</v>
      </c>
      <c r="Y688" s="420">
        <v>7.1905406998984706E-2</v>
      </c>
      <c r="Z688" s="381">
        <v>0</v>
      </c>
      <c r="AA688" s="381">
        <v>0</v>
      </c>
      <c r="AB688" s="381">
        <v>0</v>
      </c>
      <c r="AC688" s="381">
        <v>0</v>
      </c>
      <c r="AD688" s="381">
        <v>0</v>
      </c>
      <c r="AE688" s="417">
        <f t="shared" si="360"/>
        <v>24.312911680026684</v>
      </c>
      <c r="AF688" s="710">
        <f t="shared" si="347"/>
        <v>10.743801652892571</v>
      </c>
      <c r="AG688" s="710">
        <f t="shared" si="348"/>
        <v>6.1403508771929793</v>
      </c>
      <c r="AH688" s="710">
        <f t="shared" si="349"/>
        <v>13.999999999999989</v>
      </c>
      <c r="AI688" s="710">
        <f t="shared" si="350"/>
        <v>6.3829787234042534</v>
      </c>
      <c r="AJ688" s="710">
        <f t="shared" si="351"/>
        <v>11.904761904761907</v>
      </c>
      <c r="AK688" s="710">
        <f t="shared" si="352"/>
        <v>16.666666666666675</v>
      </c>
      <c r="AL688" s="710">
        <f t="shared" si="353"/>
        <v>19.999999999999996</v>
      </c>
      <c r="AM688" s="710">
        <f t="shared" si="354"/>
        <v>-11.700571428571427</v>
      </c>
      <c r="AN688" s="710">
        <f t="shared" si="355"/>
        <v>11.834319526627258</v>
      </c>
      <c r="AO688" s="710">
        <f t="shared" si="357"/>
        <v>11.184210526315796</v>
      </c>
      <c r="AP688" s="710">
        <f t="shared" si="356"/>
        <v>10.545454545454525</v>
      </c>
      <c r="AQ688" s="710">
        <f t="shared" si="361"/>
        <v>15.546218487394992</v>
      </c>
      <c r="AR688" s="710">
        <f t="shared" si="362"/>
        <v>14.975845410628018</v>
      </c>
      <c r="AS688" s="710">
        <f t="shared" si="363"/>
        <v>17.61363636363631</v>
      </c>
      <c r="AT688" s="710">
        <f t="shared" si="366"/>
        <v>12.820512820512819</v>
      </c>
      <c r="AU688" s="710">
        <f t="shared" si="367"/>
        <v>14.705882352941213</v>
      </c>
      <c r="AV688" s="710">
        <f t="shared" si="368"/>
        <v>29.523809523809508</v>
      </c>
      <c r="AW688" s="710">
        <f t="shared" si="369"/>
        <v>98.113207547169765</v>
      </c>
      <c r="AX688" s="710">
        <f t="shared" si="370"/>
        <v>23.255813953488371</v>
      </c>
      <c r="AY688" s="710">
        <f t="shared" si="371"/>
        <v>114.99999999999999</v>
      </c>
      <c r="AZ688" s="710" t="str">
        <f t="shared" si="372"/>
        <v>n/a</v>
      </c>
      <c r="BA688" s="710" t="str">
        <f t="shared" si="373"/>
        <v>n/a</v>
      </c>
      <c r="BB688" s="710" t="str">
        <f t="shared" si="374"/>
        <v>n/a</v>
      </c>
      <c r="BC688" s="710" t="str">
        <f t="shared" si="375"/>
        <v>n/a</v>
      </c>
      <c r="BD688" s="710" t="str">
        <f t="shared" si="358"/>
        <v>n/a</v>
      </c>
      <c r="BE688" s="710">
        <f t="shared" si="364"/>
        <v>22.462844972716276</v>
      </c>
      <c r="BF688" s="175">
        <f t="shared" si="382"/>
        <v>29.957474761910106</v>
      </c>
    </row>
    <row r="689" spans="1:58" x14ac:dyDescent="0.25">
      <c r="A689" s="577" t="s">
        <v>1706</v>
      </c>
      <c r="B689" s="8" t="s">
        <v>1707</v>
      </c>
      <c r="C689" s="372">
        <v>1.66</v>
      </c>
      <c r="D689" s="372">
        <v>1.64</v>
      </c>
      <c r="E689" s="372">
        <v>1.58</v>
      </c>
      <c r="F689" s="372">
        <v>1.44</v>
      </c>
      <c r="G689" s="372">
        <v>1.36</v>
      </c>
      <c r="H689" s="372">
        <v>1.28</v>
      </c>
      <c r="I689" s="420">
        <v>1.04</v>
      </c>
      <c r="J689" s="420">
        <v>0.44</v>
      </c>
      <c r="K689" s="372">
        <v>0.28000000000000003</v>
      </c>
      <c r="L689" s="372">
        <v>0.22</v>
      </c>
      <c r="M689" s="374">
        <v>0.16</v>
      </c>
      <c r="N689" s="372">
        <v>0.13</v>
      </c>
      <c r="O689" s="649"/>
      <c r="P689" s="374">
        <v>0.04</v>
      </c>
      <c r="Q689" s="374">
        <v>0.04</v>
      </c>
      <c r="R689" s="649"/>
      <c r="S689" s="416">
        <v>0.04</v>
      </c>
      <c r="T689" s="416">
        <v>0.1</v>
      </c>
      <c r="U689" s="416">
        <v>1.61</v>
      </c>
      <c r="V689" s="420">
        <v>1.68</v>
      </c>
      <c r="W689" s="420">
        <v>1.47</v>
      </c>
      <c r="X689" s="416">
        <v>1.44</v>
      </c>
      <c r="Y689" s="420">
        <v>1.26</v>
      </c>
      <c r="Z689" s="420">
        <v>1.04</v>
      </c>
      <c r="AA689" s="416">
        <v>0.8</v>
      </c>
      <c r="AB689" s="420">
        <v>0.8</v>
      </c>
      <c r="AC689" s="420">
        <v>0.745</v>
      </c>
      <c r="AD689" s="420">
        <v>0.57499999999999996</v>
      </c>
      <c r="AE689" s="417">
        <f t="shared" si="360"/>
        <v>22.87</v>
      </c>
      <c r="AF689" s="710">
        <f t="shared" si="347"/>
        <v>1.2195121951219523</v>
      </c>
      <c r="AG689" s="710">
        <f t="shared" si="348"/>
        <v>3.7974683544303778</v>
      </c>
      <c r="AH689" s="710">
        <f t="shared" si="349"/>
        <v>9.7222222222222321</v>
      </c>
      <c r="AI689" s="710">
        <f t="shared" si="350"/>
        <v>5.8823529411764497</v>
      </c>
      <c r="AJ689" s="710">
        <f t="shared" si="351"/>
        <v>6.25</v>
      </c>
      <c r="AK689" s="710">
        <f t="shared" si="352"/>
        <v>23.076923076923084</v>
      </c>
      <c r="AL689" s="710">
        <f t="shared" si="353"/>
        <v>136.36363636363637</v>
      </c>
      <c r="AM689" s="710">
        <f t="shared" si="354"/>
        <v>57.142857142857139</v>
      </c>
      <c r="AN689" s="710">
        <f t="shared" si="355"/>
        <v>27.272727272727295</v>
      </c>
      <c r="AO689" s="710">
        <f t="shared" si="357"/>
        <v>37.5</v>
      </c>
      <c r="AP689" s="710">
        <f t="shared" si="356"/>
        <v>23.076923076923084</v>
      </c>
      <c r="AQ689" s="710">
        <f t="shared" si="361"/>
        <v>225</v>
      </c>
      <c r="AR689" s="710">
        <f t="shared" si="362"/>
        <v>0</v>
      </c>
      <c r="AS689" s="710">
        <f t="shared" si="363"/>
        <v>0</v>
      </c>
      <c r="AT689" s="710">
        <f t="shared" si="366"/>
        <v>-60.000000000000007</v>
      </c>
      <c r="AU689" s="710">
        <f t="shared" si="367"/>
        <v>-93.788819875776397</v>
      </c>
      <c r="AV689" s="710">
        <f t="shared" si="368"/>
        <v>-4.1666666666666519</v>
      </c>
      <c r="AW689" s="710">
        <f t="shared" si="369"/>
        <v>14.285714285714279</v>
      </c>
      <c r="AX689" s="710">
        <f t="shared" si="370"/>
        <v>2.0833333333333259</v>
      </c>
      <c r="AY689" s="710">
        <f t="shared" si="371"/>
        <v>14.285714285714279</v>
      </c>
      <c r="AZ689" s="710">
        <f t="shared" si="372"/>
        <v>21.153846153846146</v>
      </c>
      <c r="BA689" s="710">
        <f t="shared" si="373"/>
        <v>30.000000000000004</v>
      </c>
      <c r="BB689" s="710">
        <f t="shared" si="374"/>
        <v>0</v>
      </c>
      <c r="BC689" s="710">
        <f t="shared" si="375"/>
        <v>7.3825503355704702</v>
      </c>
      <c r="BD689" s="710">
        <f t="shared" si="358"/>
        <v>29.565217391304355</v>
      </c>
      <c r="BE689" s="710">
        <f t="shared" si="364"/>
        <v>20.684220475562309</v>
      </c>
      <c r="BF689" s="175">
        <f t="shared" si="382"/>
        <v>57.839920729115519</v>
      </c>
    </row>
    <row r="690" spans="1:58" x14ac:dyDescent="0.25">
      <c r="A690" s="88" t="s">
        <v>1708</v>
      </c>
      <c r="B690" s="8" t="s">
        <v>1709</v>
      </c>
      <c r="C690" s="372">
        <v>1.728</v>
      </c>
      <c r="D690" s="372">
        <v>1.5</v>
      </c>
      <c r="E690" s="372">
        <v>1.3</v>
      </c>
      <c r="F690" s="372">
        <v>1</v>
      </c>
      <c r="G690" s="372">
        <v>0.8</v>
      </c>
      <c r="H690" s="372">
        <v>0.65600000000000003</v>
      </c>
      <c r="I690" s="420">
        <v>0.504</v>
      </c>
      <c r="J690" s="420">
        <v>0.42</v>
      </c>
      <c r="K690" s="372">
        <v>0.38</v>
      </c>
      <c r="L690" s="372">
        <v>0.33200000000000002</v>
      </c>
      <c r="M690" s="372">
        <v>0.28799999999999998</v>
      </c>
      <c r="N690" s="372">
        <v>0.13</v>
      </c>
      <c r="O690" s="649"/>
      <c r="P690" s="374">
        <v>0</v>
      </c>
      <c r="Q690" s="374">
        <v>0</v>
      </c>
      <c r="R690" s="649"/>
      <c r="S690" s="416">
        <v>0</v>
      </c>
      <c r="T690" s="416">
        <v>0</v>
      </c>
      <c r="U690" s="416">
        <v>0</v>
      </c>
      <c r="V690" s="416">
        <v>0</v>
      </c>
      <c r="W690" s="416">
        <v>0</v>
      </c>
      <c r="X690" s="416">
        <v>0</v>
      </c>
      <c r="Y690" s="416">
        <v>0</v>
      </c>
      <c r="Z690" s="416">
        <v>0</v>
      </c>
      <c r="AA690" s="416">
        <v>0</v>
      </c>
      <c r="AB690" s="416">
        <v>0</v>
      </c>
      <c r="AC690" s="416">
        <v>0</v>
      </c>
      <c r="AD690" s="416">
        <v>0</v>
      </c>
      <c r="AE690" s="417">
        <f t="shared" si="360"/>
        <v>9.038000000000002</v>
      </c>
      <c r="AF690" s="710">
        <f t="shared" si="347"/>
        <v>15.199999999999992</v>
      </c>
      <c r="AG690" s="710">
        <f t="shared" si="348"/>
        <v>15.384615384615374</v>
      </c>
      <c r="AH690" s="710">
        <f t="shared" si="349"/>
        <v>30.000000000000004</v>
      </c>
      <c r="AI690" s="710">
        <f t="shared" si="350"/>
        <v>25</v>
      </c>
      <c r="AJ690" s="710">
        <f t="shared" si="351"/>
        <v>21.95121951219512</v>
      </c>
      <c r="AK690" s="710">
        <f t="shared" si="352"/>
        <v>30.158730158730162</v>
      </c>
      <c r="AL690" s="710">
        <f t="shared" si="353"/>
        <v>19.999999999999996</v>
      </c>
      <c r="AM690" s="710">
        <f t="shared" si="354"/>
        <v>10.526315789473673</v>
      </c>
      <c r="AN690" s="710">
        <f t="shared" si="355"/>
        <v>14.457831325301207</v>
      </c>
      <c r="AO690" s="710">
        <f t="shared" si="357"/>
        <v>15.277777777777789</v>
      </c>
      <c r="AP690" s="710">
        <f t="shared" si="356"/>
        <v>121.5384615384615</v>
      </c>
      <c r="AQ690" s="710" t="str">
        <f t="shared" si="361"/>
        <v>n/a</v>
      </c>
      <c r="AR690" s="710" t="str">
        <f t="shared" si="362"/>
        <v>n/a</v>
      </c>
      <c r="AS690" s="710" t="str">
        <f t="shared" si="363"/>
        <v>n/a</v>
      </c>
      <c r="AT690" s="710" t="str">
        <f t="shared" si="366"/>
        <v>n/a</v>
      </c>
      <c r="AU690" s="710" t="str">
        <f t="shared" si="367"/>
        <v>n/a</v>
      </c>
      <c r="AV690" s="710" t="str">
        <f t="shared" si="368"/>
        <v>n/a</v>
      </c>
      <c r="AW690" s="710" t="str">
        <f t="shared" si="369"/>
        <v>n/a</v>
      </c>
      <c r="AX690" s="710" t="str">
        <f t="shared" si="370"/>
        <v>n/a</v>
      </c>
      <c r="AY690" s="710" t="str">
        <f t="shared" si="371"/>
        <v>n/a</v>
      </c>
      <c r="AZ690" s="710" t="str">
        <f t="shared" si="372"/>
        <v>n/a</v>
      </c>
      <c r="BA690" s="710" t="str">
        <f t="shared" si="373"/>
        <v>n/a</v>
      </c>
      <c r="BB690" s="710" t="str">
        <f t="shared" si="374"/>
        <v>n/a</v>
      </c>
      <c r="BC690" s="710" t="str">
        <f t="shared" si="375"/>
        <v>n/a</v>
      </c>
      <c r="BD690" s="710" t="str">
        <f t="shared" si="358"/>
        <v>n/a</v>
      </c>
      <c r="BE690" s="710">
        <f t="shared" si="364"/>
        <v>29.044995589686803</v>
      </c>
      <c r="BF690" s="175">
        <f t="shared" si="359"/>
        <v>31.351622468752502</v>
      </c>
    </row>
    <row r="692" spans="1:58" x14ac:dyDescent="0.25">
      <c r="E692" s="321"/>
      <c r="G692" s="321"/>
      <c r="H692" s="321"/>
      <c r="I692" s="321"/>
      <c r="J692" s="321"/>
      <c r="K692" s="321"/>
      <c r="L692" s="321"/>
      <c r="M692" s="321"/>
      <c r="N692" s="321"/>
      <c r="O692" s="321"/>
      <c r="P692" s="321"/>
      <c r="Q692" s="321"/>
      <c r="R692" s="321"/>
      <c r="S692" s="321"/>
      <c r="T692" s="321"/>
      <c r="U692" s="321"/>
      <c r="V692" s="321"/>
      <c r="W692" s="321"/>
      <c r="X692" s="321"/>
      <c r="Y692" s="321"/>
      <c r="Z692" s="321"/>
      <c r="AA692" s="321"/>
      <c r="AB692" s="321"/>
      <c r="AC692" s="321"/>
      <c r="AD692" s="321"/>
    </row>
    <row r="693" spans="1:58" x14ac:dyDescent="0.25">
      <c r="D693" s="372"/>
      <c r="F693" s="372"/>
      <c r="H693" s="372"/>
      <c r="I693" s="372"/>
      <c r="J693" s="372"/>
      <c r="K693" s="372"/>
      <c r="L693" s="372"/>
      <c r="M693" s="372"/>
      <c r="N693" s="372"/>
      <c r="O693" s="372"/>
      <c r="P693" s="372"/>
      <c r="Q693" s="372"/>
      <c r="R693" s="372"/>
      <c r="S693" s="372"/>
      <c r="T693" s="372"/>
      <c r="U693" s="372"/>
      <c r="V693" s="372"/>
      <c r="W693" s="372"/>
      <c r="X693" s="372"/>
      <c r="Y693" s="372"/>
      <c r="Z693" s="372"/>
      <c r="AA693" s="372"/>
      <c r="AB693" s="372"/>
      <c r="AC693" s="372"/>
      <c r="AD693" s="372"/>
      <c r="AE693" s="372"/>
      <c r="AF693" s="584"/>
      <c r="AG693" s="584"/>
      <c r="AH693" s="584"/>
      <c r="AI693" s="584"/>
      <c r="AJ693" s="584"/>
      <c r="AK693" s="584"/>
      <c r="AL693" s="584"/>
      <c r="AM693" s="584"/>
      <c r="AN693" s="584"/>
      <c r="AO693" s="584"/>
      <c r="AP693" s="584"/>
      <c r="AQ693" s="584"/>
      <c r="AR693" s="584"/>
      <c r="AS693" s="584"/>
      <c r="AT693" s="584"/>
      <c r="AU693" s="584"/>
      <c r="AV693" s="584"/>
      <c r="AW693" s="584"/>
      <c r="AX693" s="584"/>
      <c r="AY693" s="584"/>
      <c r="AZ693" s="584"/>
      <c r="BA693" s="584"/>
      <c r="BB693" s="584"/>
      <c r="BC693" s="584"/>
      <c r="BD693" s="584"/>
    </row>
    <row r="694" spans="1:58" x14ac:dyDescent="0.25">
      <c r="D694" s="372"/>
      <c r="F694" s="372"/>
      <c r="H694" s="372"/>
      <c r="I694" s="372"/>
      <c r="J694" s="372"/>
      <c r="K694" s="372"/>
      <c r="L694" s="372"/>
      <c r="M694" s="372"/>
      <c r="N694" s="372"/>
      <c r="O694" s="372"/>
      <c r="P694" s="372"/>
      <c r="Q694" s="372"/>
      <c r="R694" s="372"/>
      <c r="S694" s="372"/>
      <c r="T694" s="372"/>
      <c r="U694" s="372"/>
      <c r="V694" s="372"/>
      <c r="W694" s="372"/>
      <c r="X694" s="372"/>
      <c r="Y694" s="372"/>
      <c r="Z694" s="372"/>
      <c r="AA694" s="372"/>
      <c r="AB694" s="372"/>
      <c r="AC694" s="372"/>
      <c r="AD694" s="372"/>
      <c r="AF694" s="584"/>
      <c r="AG694" s="584"/>
      <c r="AH694" s="584"/>
      <c r="AI694" s="584"/>
      <c r="AJ694" s="584"/>
      <c r="AK694" s="584"/>
      <c r="AL694" s="584"/>
      <c r="AM694" s="584"/>
      <c r="AN694" s="584"/>
      <c r="AO694" s="584"/>
      <c r="AP694" s="584"/>
      <c r="AQ694" s="584"/>
      <c r="AR694" s="584"/>
      <c r="AS694" s="584"/>
      <c r="AT694" s="584"/>
      <c r="AU694" s="584"/>
      <c r="AV694" s="584"/>
      <c r="AW694" s="584"/>
      <c r="AX694" s="584"/>
      <c r="AY694" s="584"/>
      <c r="AZ694" s="584"/>
      <c r="BA694" s="584"/>
      <c r="BB694" s="584"/>
      <c r="BC694" s="584"/>
      <c r="BD694" s="584"/>
    </row>
    <row r="696" spans="1:58" x14ac:dyDescent="0.25">
      <c r="D696" s="8"/>
      <c r="E696" s="8"/>
      <c r="F696" s="372"/>
      <c r="H696" s="372"/>
      <c r="I696" s="372"/>
      <c r="J696" s="372"/>
      <c r="K696" s="372"/>
      <c r="L696" s="372"/>
      <c r="M696" s="372"/>
      <c r="N696" s="372"/>
      <c r="O696" s="372"/>
    </row>
    <row r="698" spans="1:58" x14ac:dyDescent="0.25">
      <c r="BC698" s="8"/>
      <c r="BD698" s="8"/>
      <c r="BE698" s="8"/>
    </row>
  </sheetData>
  <sheetProtection selectLockedCells="1" selectUnlockedCells="1"/>
  <conditionalFormatting sqref="A281 A307 A382 A401 A403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P1281"/>
  <sheetViews>
    <sheetView tabSelected="1" topLeftCell="A4" workbookViewId="0">
      <selection activeCell="I18" sqref="I18"/>
    </sheetView>
  </sheetViews>
  <sheetFormatPr defaultColWidth="8.81640625" defaultRowHeight="12.5" x14ac:dyDescent="0.25"/>
  <cols>
    <col min="1" max="1" width="19.54296875" customWidth="1"/>
    <col min="2" max="2" width="6.54296875" customWidth="1"/>
    <col min="3" max="3" width="7.1796875" customWidth="1"/>
    <col min="4" max="4" width="7.54296875" customWidth="1"/>
    <col min="5" max="8" width="5.54296875" customWidth="1"/>
    <col min="9" max="9" width="37.54296875" customWidth="1"/>
    <col min="10" max="10" width="10.7265625" bestFit="1" customWidth="1"/>
    <col min="11" max="12" width="10.26953125" bestFit="1" customWidth="1"/>
  </cols>
  <sheetData>
    <row r="1" spans="1:9" ht="13" x14ac:dyDescent="0.3">
      <c r="A1" s="112" t="s">
        <v>1713</v>
      </c>
      <c r="B1" s="8"/>
      <c r="C1" s="8"/>
      <c r="D1" s="8"/>
      <c r="E1" s="8"/>
      <c r="F1" s="95" t="s">
        <v>1714</v>
      </c>
      <c r="G1" s="8"/>
      <c r="H1" s="8"/>
      <c r="I1" s="8"/>
    </row>
    <row r="2" spans="1:9" ht="11.15" customHeight="1" x14ac:dyDescent="0.3">
      <c r="A2" s="113" t="s">
        <v>1715</v>
      </c>
      <c r="B2" s="8"/>
      <c r="C2" s="8"/>
      <c r="D2" s="8"/>
      <c r="E2" s="8"/>
      <c r="F2" s="95"/>
      <c r="G2" s="8"/>
      <c r="H2" s="8"/>
      <c r="I2" s="8"/>
    </row>
    <row r="3" spans="1:9" ht="11.15" customHeight="1" x14ac:dyDescent="0.3">
      <c r="A3" s="114" t="s">
        <v>1716</v>
      </c>
      <c r="B3" s="8"/>
      <c r="C3" s="8"/>
      <c r="D3" s="8"/>
      <c r="E3" s="8"/>
      <c r="F3" s="95"/>
      <c r="G3" s="8"/>
      <c r="H3" s="8"/>
      <c r="I3" s="8"/>
    </row>
    <row r="4" spans="1:9" ht="11.15" customHeight="1" x14ac:dyDescent="0.3">
      <c r="A4" s="115" t="s">
        <v>1717</v>
      </c>
      <c r="B4" s="8"/>
      <c r="C4" s="8"/>
      <c r="D4" s="8"/>
      <c r="E4" s="8"/>
      <c r="F4" s="95"/>
      <c r="G4" s="8"/>
      <c r="H4" s="8"/>
      <c r="I4" s="8"/>
    </row>
    <row r="5" spans="1:9" ht="11.15" customHeight="1" x14ac:dyDescent="0.3">
      <c r="A5" s="116" t="s">
        <v>1718</v>
      </c>
      <c r="B5" s="8"/>
      <c r="C5" s="8"/>
      <c r="D5" s="8"/>
      <c r="E5" s="8"/>
      <c r="F5" s="95"/>
      <c r="G5" s="8"/>
      <c r="H5" s="8"/>
      <c r="I5" s="8"/>
    </row>
    <row r="6" spans="1:9" x14ac:dyDescent="0.25">
      <c r="A6" s="27"/>
      <c r="B6" s="16"/>
      <c r="C6" s="54" t="s">
        <v>22</v>
      </c>
      <c r="D6" s="19" t="s">
        <v>1719</v>
      </c>
      <c r="E6" s="35" t="s">
        <v>1720</v>
      </c>
      <c r="F6" s="19" t="s">
        <v>1721</v>
      </c>
      <c r="G6" s="36" t="s">
        <v>1722</v>
      </c>
      <c r="H6" s="19"/>
      <c r="I6" s="28"/>
    </row>
    <row r="7" spans="1:9" x14ac:dyDescent="0.25">
      <c r="A7" s="80" t="s">
        <v>20</v>
      </c>
      <c r="B7" s="47" t="s">
        <v>55</v>
      </c>
      <c r="C7" s="68" t="s">
        <v>57</v>
      </c>
      <c r="D7" s="695" t="s">
        <v>1723</v>
      </c>
      <c r="E7" s="695" t="s">
        <v>1724</v>
      </c>
      <c r="F7" s="695" t="s">
        <v>1725</v>
      </c>
      <c r="G7" s="41" t="s">
        <v>1726</v>
      </c>
      <c r="H7" s="44" t="s">
        <v>1727</v>
      </c>
      <c r="I7" s="73" t="s">
        <v>1728</v>
      </c>
    </row>
    <row r="8" spans="1:9" x14ac:dyDescent="0.25">
      <c r="A8" s="95" t="s">
        <v>4187</v>
      </c>
      <c r="B8" s="405" t="s">
        <v>537</v>
      </c>
      <c r="C8" s="504">
        <v>33</v>
      </c>
      <c r="D8" s="682">
        <v>45869</v>
      </c>
      <c r="E8" s="33"/>
      <c r="F8" s="33"/>
      <c r="G8" s="33" t="s">
        <v>1731</v>
      </c>
      <c r="H8" s="33"/>
      <c r="I8" s="73" t="s">
        <v>5011</v>
      </c>
    </row>
    <row r="9" spans="1:9" x14ac:dyDescent="0.25">
      <c r="A9" s="95" t="s">
        <v>4345</v>
      </c>
      <c r="B9" s="405" t="s">
        <v>1346</v>
      </c>
      <c r="C9" s="504">
        <v>14</v>
      </c>
      <c r="D9" s="682">
        <v>45807</v>
      </c>
      <c r="E9" s="33" t="s">
        <v>1731</v>
      </c>
      <c r="F9" s="33"/>
      <c r="G9" s="33"/>
      <c r="H9" s="33"/>
      <c r="I9" s="73"/>
    </row>
    <row r="10" spans="1:9" x14ac:dyDescent="0.25">
      <c r="A10" s="95" t="s">
        <v>4039</v>
      </c>
      <c r="B10" s="405" t="s">
        <v>890</v>
      </c>
      <c r="C10" s="504">
        <v>13</v>
      </c>
      <c r="D10" s="682">
        <v>45807</v>
      </c>
      <c r="E10" s="33" t="s">
        <v>1731</v>
      </c>
      <c r="F10" s="33"/>
      <c r="G10" s="33"/>
      <c r="H10" s="33"/>
      <c r="I10" s="73"/>
    </row>
    <row r="11" spans="1:9" x14ac:dyDescent="0.25">
      <c r="A11" s="95" t="s">
        <v>1052</v>
      </c>
      <c r="B11" s="405" t="s">
        <v>1053</v>
      </c>
      <c r="C11" s="158">
        <v>14</v>
      </c>
      <c r="D11" s="682">
        <v>45807</v>
      </c>
      <c r="E11" s="33"/>
      <c r="F11" s="33"/>
      <c r="G11" s="33" t="s">
        <v>1731</v>
      </c>
      <c r="H11" s="33"/>
      <c r="I11" s="73" t="s">
        <v>5004</v>
      </c>
    </row>
    <row r="12" spans="1:9" x14ac:dyDescent="0.25">
      <c r="A12" s="95" t="s">
        <v>4678</v>
      </c>
      <c r="B12" s="405" t="s">
        <v>4671</v>
      </c>
      <c r="C12" s="120">
        <v>7</v>
      </c>
      <c r="D12" s="682">
        <v>45777</v>
      </c>
      <c r="E12" s="33"/>
      <c r="F12" s="33"/>
      <c r="G12" s="33" t="s">
        <v>1731</v>
      </c>
      <c r="H12" s="33"/>
      <c r="I12" s="73" t="s">
        <v>4989</v>
      </c>
    </row>
    <row r="13" spans="1:9" x14ac:dyDescent="0.25">
      <c r="A13" s="88" t="s">
        <v>4271</v>
      </c>
      <c r="B13" s="405" t="s">
        <v>1195</v>
      </c>
      <c r="C13" s="120">
        <v>12</v>
      </c>
      <c r="D13" s="682">
        <v>45716</v>
      </c>
      <c r="E13" s="33"/>
      <c r="F13" s="33"/>
      <c r="G13" s="33" t="s">
        <v>1731</v>
      </c>
      <c r="H13" s="33"/>
      <c r="I13" s="73" t="s">
        <v>4966</v>
      </c>
    </row>
    <row r="14" spans="1:9" x14ac:dyDescent="0.25">
      <c r="A14" s="95" t="s">
        <v>4387</v>
      </c>
      <c r="B14" s="405" t="s">
        <v>3305</v>
      </c>
      <c r="C14" s="504">
        <v>11</v>
      </c>
      <c r="D14" s="682">
        <v>45688</v>
      </c>
      <c r="E14" s="33" t="s">
        <v>1731</v>
      </c>
      <c r="F14" s="33"/>
      <c r="G14" s="33"/>
      <c r="H14" s="33"/>
      <c r="I14" s="73" t="s">
        <v>3698</v>
      </c>
    </row>
    <row r="15" spans="1:9" x14ac:dyDescent="0.25">
      <c r="A15" s="95" t="s">
        <v>4436</v>
      </c>
      <c r="B15" s="405" t="s">
        <v>1058</v>
      </c>
      <c r="C15" s="120">
        <v>14</v>
      </c>
      <c r="D15" s="682">
        <v>45657</v>
      </c>
      <c r="E15" s="33"/>
      <c r="F15" s="33" t="s">
        <v>1731</v>
      </c>
      <c r="G15" s="33"/>
      <c r="H15" s="33"/>
      <c r="I15" s="73"/>
    </row>
    <row r="16" spans="1:9" x14ac:dyDescent="0.25">
      <c r="A16" s="95" t="s">
        <v>4090</v>
      </c>
      <c r="B16" s="405" t="s">
        <v>4013</v>
      </c>
      <c r="C16" s="120">
        <v>7</v>
      </c>
      <c r="D16" s="682">
        <v>45625</v>
      </c>
      <c r="E16" s="33"/>
      <c r="F16" s="33"/>
      <c r="G16" s="33" t="s">
        <v>1731</v>
      </c>
      <c r="H16" s="33"/>
      <c r="I16" s="73" t="s">
        <v>4934</v>
      </c>
    </row>
    <row r="17" spans="1:9" x14ac:dyDescent="0.25">
      <c r="A17" s="95" t="s">
        <v>4081</v>
      </c>
      <c r="B17" s="405" t="s">
        <v>427</v>
      </c>
      <c r="C17" s="120">
        <v>22</v>
      </c>
      <c r="D17" s="682">
        <v>45625</v>
      </c>
      <c r="E17" s="33"/>
      <c r="F17" s="33" t="s">
        <v>1731</v>
      </c>
      <c r="I17" s="73"/>
    </row>
    <row r="18" spans="1:9" x14ac:dyDescent="0.25">
      <c r="A18" s="95" t="s">
        <v>4127</v>
      </c>
      <c r="B18" s="405" t="s">
        <v>3249</v>
      </c>
      <c r="C18" s="504">
        <v>10</v>
      </c>
      <c r="D18" s="682">
        <v>45625</v>
      </c>
      <c r="E18" s="33"/>
      <c r="F18" s="33" t="s">
        <v>1731</v>
      </c>
      <c r="G18" s="33"/>
      <c r="H18" s="33"/>
      <c r="I18" s="73"/>
    </row>
    <row r="19" spans="1:9" x14ac:dyDescent="0.25">
      <c r="A19" s="95" t="s">
        <v>4011</v>
      </c>
      <c r="B19" s="405" t="s">
        <v>3509</v>
      </c>
      <c r="C19" s="504">
        <v>11</v>
      </c>
      <c r="D19" s="682">
        <v>45625</v>
      </c>
      <c r="E19" s="33"/>
      <c r="F19" s="33" t="s">
        <v>1731</v>
      </c>
      <c r="G19" s="33"/>
      <c r="H19" s="33"/>
      <c r="I19" s="73"/>
    </row>
    <row r="20" spans="1:9" x14ac:dyDescent="0.25">
      <c r="A20" s="95" t="s">
        <v>1098</v>
      </c>
      <c r="B20" s="405" t="s">
        <v>1099</v>
      </c>
      <c r="C20" s="504">
        <v>14</v>
      </c>
      <c r="D20" s="682">
        <v>45625</v>
      </c>
      <c r="E20" s="33"/>
      <c r="F20" s="33" t="s">
        <v>1731</v>
      </c>
      <c r="G20" s="33"/>
      <c r="H20" s="33"/>
      <c r="I20" s="73"/>
    </row>
    <row r="21" spans="1:9" x14ac:dyDescent="0.25">
      <c r="A21" s="95" t="s">
        <v>3905</v>
      </c>
      <c r="B21" s="405" t="s">
        <v>3903</v>
      </c>
      <c r="C21" s="504">
        <v>8</v>
      </c>
      <c r="D21" s="682">
        <v>45625</v>
      </c>
      <c r="E21" s="33"/>
      <c r="F21" s="33" t="s">
        <v>1731</v>
      </c>
      <c r="G21" s="33"/>
      <c r="H21" s="33"/>
      <c r="I21" s="73"/>
    </row>
    <row r="22" spans="1:9" x14ac:dyDescent="0.25">
      <c r="A22" s="95" t="s">
        <v>3977</v>
      </c>
      <c r="B22" s="405" t="s">
        <v>3967</v>
      </c>
      <c r="C22" s="120">
        <v>7</v>
      </c>
      <c r="D22" s="682">
        <v>45625</v>
      </c>
      <c r="E22" s="33"/>
      <c r="F22" s="33"/>
      <c r="G22" s="33" t="s">
        <v>1731</v>
      </c>
      <c r="H22" s="33"/>
      <c r="I22" s="73" t="s">
        <v>4935</v>
      </c>
    </row>
    <row r="23" spans="1:9" x14ac:dyDescent="0.25">
      <c r="A23" s="95" t="s">
        <v>1279</v>
      </c>
      <c r="B23" s="405" t="s">
        <v>1280</v>
      </c>
      <c r="C23" s="504">
        <v>13</v>
      </c>
      <c r="D23" s="682">
        <v>45625</v>
      </c>
      <c r="E23" s="33"/>
      <c r="F23" s="33" t="s">
        <v>1731</v>
      </c>
      <c r="G23" s="33"/>
      <c r="H23" s="33"/>
      <c r="I23" s="73"/>
    </row>
    <row r="24" spans="1:9" x14ac:dyDescent="0.25">
      <c r="A24" s="95" t="s">
        <v>3898</v>
      </c>
      <c r="B24" s="405" t="s">
        <v>3899</v>
      </c>
      <c r="C24" s="120">
        <v>8</v>
      </c>
      <c r="D24" s="682">
        <v>45625</v>
      </c>
      <c r="E24" s="33"/>
      <c r="F24" s="33" t="s">
        <v>1731</v>
      </c>
      <c r="G24" s="33"/>
      <c r="H24" s="33"/>
      <c r="I24" s="73"/>
    </row>
    <row r="25" spans="1:9" x14ac:dyDescent="0.25">
      <c r="A25" s="95" t="s">
        <v>4733</v>
      </c>
      <c r="B25" s="405" t="s">
        <v>4732</v>
      </c>
      <c r="C25" s="504">
        <v>6</v>
      </c>
      <c r="D25" s="682">
        <v>45625</v>
      </c>
      <c r="E25" s="33"/>
      <c r="F25" s="33" t="s">
        <v>1731</v>
      </c>
      <c r="G25" s="33"/>
      <c r="H25" s="33"/>
      <c r="I25" s="73"/>
    </row>
    <row r="26" spans="1:9" x14ac:dyDescent="0.25">
      <c r="A26" s="95" t="s">
        <v>4366</v>
      </c>
      <c r="B26" s="405" t="s">
        <v>651</v>
      </c>
      <c r="C26" s="120">
        <v>19</v>
      </c>
      <c r="D26" s="682">
        <v>45625</v>
      </c>
      <c r="E26" s="33"/>
      <c r="F26" s="33" t="s">
        <v>1731</v>
      </c>
      <c r="G26" s="33"/>
      <c r="H26" s="33"/>
      <c r="I26" s="73"/>
    </row>
    <row r="27" spans="1:9" x14ac:dyDescent="0.25">
      <c r="A27" s="95" t="s">
        <v>4761</v>
      </c>
      <c r="B27" s="405" t="s">
        <v>4756</v>
      </c>
      <c r="C27" s="120">
        <v>5</v>
      </c>
      <c r="D27" s="682">
        <v>45625</v>
      </c>
      <c r="E27" s="33"/>
      <c r="F27" s="33" t="s">
        <v>1731</v>
      </c>
      <c r="G27" s="33"/>
      <c r="H27" s="33"/>
      <c r="I27" s="73"/>
    </row>
    <row r="28" spans="1:9" x14ac:dyDescent="0.25">
      <c r="A28" s="95" t="s">
        <v>4425</v>
      </c>
      <c r="B28" s="405" t="s">
        <v>1440</v>
      </c>
      <c r="C28" s="120">
        <v>11</v>
      </c>
      <c r="D28" s="682">
        <v>45625</v>
      </c>
      <c r="E28" s="33"/>
      <c r="F28" s="33" t="s">
        <v>1731</v>
      </c>
      <c r="G28" s="33"/>
      <c r="H28" s="33"/>
      <c r="I28" s="73"/>
    </row>
    <row r="29" spans="1:9" x14ac:dyDescent="0.25">
      <c r="A29" s="95" t="s">
        <v>4438</v>
      </c>
      <c r="B29" s="405" t="s">
        <v>1455</v>
      </c>
      <c r="C29" s="120">
        <v>14</v>
      </c>
      <c r="D29" s="682">
        <v>45625</v>
      </c>
      <c r="E29" s="33"/>
      <c r="F29" s="33" t="s">
        <v>1731</v>
      </c>
      <c r="G29" s="33"/>
      <c r="H29" s="33"/>
      <c r="I29" s="73"/>
    </row>
    <row r="30" spans="1:9" x14ac:dyDescent="0.25">
      <c r="A30" s="95" t="s">
        <v>1480</v>
      </c>
      <c r="B30" s="405" t="s">
        <v>1481</v>
      </c>
      <c r="C30" s="120">
        <v>13</v>
      </c>
      <c r="D30" s="682">
        <v>45625</v>
      </c>
      <c r="E30" s="33"/>
      <c r="F30" s="33" t="s">
        <v>1731</v>
      </c>
      <c r="G30" s="33"/>
      <c r="H30" s="33"/>
      <c r="I30" s="73"/>
    </row>
    <row r="31" spans="1:9" x14ac:dyDescent="0.25">
      <c r="A31" s="95" t="s">
        <v>4520</v>
      </c>
      <c r="B31" s="405" t="s">
        <v>3915</v>
      </c>
      <c r="C31" s="120">
        <v>8</v>
      </c>
      <c r="D31" s="682">
        <v>45625</v>
      </c>
      <c r="E31" s="33"/>
      <c r="F31" s="33" t="s">
        <v>1731</v>
      </c>
      <c r="G31" s="33"/>
      <c r="H31" s="33"/>
      <c r="I31" s="73"/>
    </row>
    <row r="32" spans="1:9" x14ac:dyDescent="0.25">
      <c r="A32" s="95" t="s">
        <v>4089</v>
      </c>
      <c r="B32" s="405" t="s">
        <v>430</v>
      </c>
      <c r="C32" s="120">
        <v>21</v>
      </c>
      <c r="D32" s="682">
        <v>45596</v>
      </c>
      <c r="E32" s="33"/>
      <c r="F32" s="33" t="s">
        <v>1731</v>
      </c>
      <c r="G32" s="33"/>
      <c r="H32" s="33"/>
      <c r="I32" s="73"/>
    </row>
    <row r="33" spans="1:9" x14ac:dyDescent="0.25">
      <c r="A33" s="95" t="s">
        <v>433</v>
      </c>
      <c r="B33" s="405" t="s">
        <v>434</v>
      </c>
      <c r="C33" s="120">
        <v>19</v>
      </c>
      <c r="D33" s="682">
        <v>45596</v>
      </c>
      <c r="E33" s="33"/>
      <c r="F33" s="33" t="s">
        <v>1731</v>
      </c>
      <c r="G33" s="33"/>
      <c r="H33" s="33"/>
      <c r="I33" s="73"/>
    </row>
    <row r="34" spans="1:9" x14ac:dyDescent="0.25">
      <c r="A34" s="95" t="s">
        <v>1844</v>
      </c>
      <c r="B34" s="405" t="s">
        <v>1845</v>
      </c>
      <c r="C34" s="120">
        <v>7</v>
      </c>
      <c r="D34" s="682">
        <v>45596</v>
      </c>
      <c r="E34" s="33"/>
      <c r="F34" s="33" t="s">
        <v>1731</v>
      </c>
      <c r="G34" s="33"/>
      <c r="H34" s="33"/>
      <c r="I34" s="73"/>
    </row>
    <row r="35" spans="1:9" x14ac:dyDescent="0.25">
      <c r="A35" s="95" t="s">
        <v>4697</v>
      </c>
      <c r="B35" s="405" t="s">
        <v>4688</v>
      </c>
      <c r="C35" s="504">
        <v>6</v>
      </c>
      <c r="D35" s="682">
        <v>45596</v>
      </c>
      <c r="E35" s="33"/>
      <c r="F35" s="33" t="s">
        <v>1731</v>
      </c>
      <c r="G35" s="33"/>
      <c r="H35" s="33"/>
      <c r="I35" s="73"/>
    </row>
    <row r="36" spans="1:9" x14ac:dyDescent="0.25">
      <c r="A36" s="95" t="s">
        <v>3999</v>
      </c>
      <c r="B36" s="405" t="s">
        <v>3992</v>
      </c>
      <c r="C36" s="504">
        <v>7</v>
      </c>
      <c r="D36" s="682">
        <v>45596</v>
      </c>
      <c r="E36" s="33"/>
      <c r="F36" s="33" t="s">
        <v>1731</v>
      </c>
      <c r="G36" s="33"/>
      <c r="H36" s="33"/>
      <c r="I36" s="73"/>
    </row>
    <row r="37" spans="1:9" x14ac:dyDescent="0.25">
      <c r="A37" s="95" t="s">
        <v>4131</v>
      </c>
      <c r="B37" s="405" t="s">
        <v>984</v>
      </c>
      <c r="C37" s="504">
        <v>14</v>
      </c>
      <c r="D37" s="682">
        <v>45596</v>
      </c>
      <c r="E37" s="33"/>
      <c r="F37" s="33" t="s">
        <v>1731</v>
      </c>
      <c r="G37" s="33"/>
      <c r="H37" s="33"/>
      <c r="I37" s="73"/>
    </row>
    <row r="38" spans="1:9" x14ac:dyDescent="0.25">
      <c r="A38" s="95" t="s">
        <v>4250</v>
      </c>
      <c r="B38" s="405" t="s">
        <v>1033</v>
      </c>
      <c r="C38" s="158">
        <v>13</v>
      </c>
      <c r="D38" s="682">
        <v>45596</v>
      </c>
      <c r="E38" s="33"/>
      <c r="F38" s="33" t="s">
        <v>1731</v>
      </c>
      <c r="G38" s="33"/>
      <c r="H38" s="33"/>
      <c r="I38" s="73"/>
    </row>
    <row r="39" spans="1:9" x14ac:dyDescent="0.25">
      <c r="A39" s="95" t="s">
        <v>4182</v>
      </c>
      <c r="B39" s="405" t="s">
        <v>514</v>
      </c>
      <c r="C39" s="504">
        <v>19</v>
      </c>
      <c r="D39" s="682">
        <v>45596</v>
      </c>
      <c r="E39" s="33"/>
      <c r="F39" s="33" t="s">
        <v>1731</v>
      </c>
      <c r="G39" s="33"/>
      <c r="H39" s="33"/>
      <c r="I39" s="73"/>
    </row>
    <row r="40" spans="1:9" x14ac:dyDescent="0.25">
      <c r="A40" s="95" t="s">
        <v>4664</v>
      </c>
      <c r="B40" s="405" t="s">
        <v>4665</v>
      </c>
      <c r="C40" s="158">
        <v>6</v>
      </c>
      <c r="D40" s="682">
        <v>45596</v>
      </c>
      <c r="E40" s="33"/>
      <c r="F40" s="33" t="s">
        <v>1731</v>
      </c>
      <c r="G40" s="33"/>
      <c r="H40" s="33"/>
      <c r="I40" s="73"/>
    </row>
    <row r="41" spans="1:9" x14ac:dyDescent="0.25">
      <c r="A41" s="95" t="s">
        <v>4217</v>
      </c>
      <c r="B41" s="405" t="s">
        <v>1129</v>
      </c>
      <c r="C41" s="158">
        <v>14</v>
      </c>
      <c r="D41" s="682">
        <v>45596</v>
      </c>
      <c r="E41" s="33"/>
      <c r="F41" s="33" t="s">
        <v>1731</v>
      </c>
      <c r="G41" s="33"/>
      <c r="H41" s="33"/>
      <c r="I41" s="73"/>
    </row>
    <row r="42" spans="1:9" x14ac:dyDescent="0.25">
      <c r="A42" s="95" t="s">
        <v>4745</v>
      </c>
      <c r="B42" s="405" t="s">
        <v>2154</v>
      </c>
      <c r="C42" s="158">
        <v>5</v>
      </c>
      <c r="D42" s="682">
        <v>45596</v>
      </c>
      <c r="E42" s="33"/>
      <c r="F42" s="33" t="s">
        <v>1731</v>
      </c>
      <c r="G42" s="33"/>
      <c r="H42" s="33"/>
      <c r="I42" s="73"/>
    </row>
    <row r="43" spans="1:9" x14ac:dyDescent="0.25">
      <c r="A43" s="95" t="s">
        <v>4241</v>
      </c>
      <c r="B43" s="405" t="s">
        <v>1170</v>
      </c>
      <c r="C43" s="158">
        <v>12</v>
      </c>
      <c r="D43" s="682">
        <v>45596</v>
      </c>
      <c r="E43" s="33"/>
      <c r="F43" s="33" t="s">
        <v>1731</v>
      </c>
      <c r="G43" s="33"/>
      <c r="H43" s="33"/>
      <c r="I43" s="73"/>
    </row>
    <row r="44" spans="1:9" x14ac:dyDescent="0.25">
      <c r="A44" s="95" t="s">
        <v>4256</v>
      </c>
      <c r="B44" s="405" t="s">
        <v>3269</v>
      </c>
      <c r="C44" s="158">
        <v>10</v>
      </c>
      <c r="D44" s="682">
        <v>45596</v>
      </c>
      <c r="E44" s="33"/>
      <c r="F44" s="33" t="s">
        <v>1731</v>
      </c>
      <c r="G44" s="33"/>
      <c r="H44" s="33"/>
      <c r="I44" s="73"/>
    </row>
    <row r="45" spans="1:9" x14ac:dyDescent="0.25">
      <c r="A45" s="95" t="s">
        <v>3951</v>
      </c>
      <c r="B45" s="405" t="s">
        <v>3944</v>
      </c>
      <c r="C45" s="158">
        <v>7</v>
      </c>
      <c r="D45" s="682">
        <v>45596</v>
      </c>
      <c r="E45" s="33"/>
      <c r="F45" s="33" t="s">
        <v>1731</v>
      </c>
      <c r="G45" s="33"/>
      <c r="H45" s="33"/>
      <c r="I45" s="73"/>
    </row>
    <row r="46" spans="1:9" x14ac:dyDescent="0.25">
      <c r="A46" s="95" t="s">
        <v>591</v>
      </c>
      <c r="B46" s="405" t="s">
        <v>592</v>
      </c>
      <c r="C46" s="158">
        <v>16</v>
      </c>
      <c r="D46" s="682">
        <v>45596</v>
      </c>
      <c r="E46" s="33"/>
      <c r="F46" s="33" t="s">
        <v>1731</v>
      </c>
      <c r="G46" s="33"/>
      <c r="H46" s="33"/>
      <c r="I46" s="73"/>
    </row>
    <row r="47" spans="1:9" x14ac:dyDescent="0.25">
      <c r="A47" s="95" t="s">
        <v>4261</v>
      </c>
      <c r="B47" s="405" t="s">
        <v>1216</v>
      </c>
      <c r="C47" s="158">
        <v>13</v>
      </c>
      <c r="D47" s="682">
        <v>45596</v>
      </c>
      <c r="E47" s="33"/>
      <c r="F47" s="33" t="s">
        <v>1731</v>
      </c>
      <c r="G47" s="33"/>
      <c r="H47" s="33"/>
      <c r="I47" s="73"/>
    </row>
    <row r="48" spans="1:9" x14ac:dyDescent="0.25">
      <c r="A48" s="95" t="s">
        <v>4301</v>
      </c>
      <c r="B48" s="405" t="s">
        <v>4034</v>
      </c>
      <c r="C48" s="158">
        <v>8</v>
      </c>
      <c r="D48" s="682">
        <v>45596</v>
      </c>
      <c r="E48" s="33"/>
      <c r="F48" s="33" t="s">
        <v>1731</v>
      </c>
      <c r="G48" s="33"/>
      <c r="H48" s="33"/>
      <c r="I48" s="73"/>
    </row>
    <row r="49" spans="1:9" x14ac:dyDescent="0.25">
      <c r="A49" s="95" t="s">
        <v>4365</v>
      </c>
      <c r="B49" s="405" t="s">
        <v>3384</v>
      </c>
      <c r="C49" s="120">
        <v>10</v>
      </c>
      <c r="D49" s="682">
        <v>45596</v>
      </c>
      <c r="E49" s="33"/>
      <c r="F49" s="33" t="s">
        <v>1731</v>
      </c>
      <c r="G49" s="33"/>
      <c r="H49" s="33"/>
      <c r="I49" s="73"/>
    </row>
    <row r="50" spans="1:9" x14ac:dyDescent="0.25">
      <c r="A50" s="95" t="s">
        <v>4368</v>
      </c>
      <c r="B50" s="405" t="s">
        <v>1371</v>
      </c>
      <c r="C50" s="120">
        <v>13</v>
      </c>
      <c r="D50" s="682">
        <v>45596</v>
      </c>
      <c r="E50" s="33"/>
      <c r="F50" s="33" t="s">
        <v>1731</v>
      </c>
      <c r="G50" s="33"/>
      <c r="H50" s="33"/>
      <c r="I50" s="73"/>
    </row>
    <row r="51" spans="1:9" x14ac:dyDescent="0.25">
      <c r="A51" s="95" t="s">
        <v>3947</v>
      </c>
      <c r="B51" s="405" t="s">
        <v>2464</v>
      </c>
      <c r="C51" s="120">
        <v>7</v>
      </c>
      <c r="D51" s="682">
        <v>45596</v>
      </c>
      <c r="E51" s="33"/>
      <c r="F51" s="33" t="s">
        <v>1731</v>
      </c>
      <c r="G51" s="33"/>
      <c r="H51" s="33"/>
      <c r="I51" s="73"/>
    </row>
    <row r="52" spans="1:9" x14ac:dyDescent="0.25">
      <c r="A52" s="95" t="s">
        <v>4695</v>
      </c>
      <c r="B52" s="405" t="s">
        <v>4775</v>
      </c>
      <c r="C52" s="504">
        <v>6</v>
      </c>
      <c r="D52" s="682">
        <v>45596</v>
      </c>
      <c r="E52" s="33"/>
      <c r="F52" s="33" t="s">
        <v>1731</v>
      </c>
      <c r="G52" s="33"/>
      <c r="H52" s="33"/>
      <c r="I52" s="73"/>
    </row>
    <row r="53" spans="1:9" x14ac:dyDescent="0.25">
      <c r="A53" s="95" t="s">
        <v>4429</v>
      </c>
      <c r="B53" s="405" t="s">
        <v>3884</v>
      </c>
      <c r="C53" s="120">
        <v>13</v>
      </c>
      <c r="D53" s="682">
        <v>45596</v>
      </c>
      <c r="E53" s="33"/>
      <c r="F53" s="33" t="s">
        <v>1731</v>
      </c>
      <c r="G53" s="33"/>
      <c r="H53" s="33"/>
      <c r="I53" s="73"/>
    </row>
    <row r="54" spans="1:9" x14ac:dyDescent="0.25">
      <c r="A54" s="95" t="s">
        <v>4792</v>
      </c>
      <c r="B54" s="405" t="s">
        <v>4790</v>
      </c>
      <c r="C54" s="120">
        <v>6</v>
      </c>
      <c r="D54" s="682">
        <v>45596</v>
      </c>
      <c r="E54" s="33"/>
      <c r="F54" s="33" t="s">
        <v>1731</v>
      </c>
      <c r="G54" s="33"/>
      <c r="H54" s="33"/>
      <c r="I54" s="73"/>
    </row>
    <row r="55" spans="1:9" x14ac:dyDescent="0.25">
      <c r="A55" s="95" t="s">
        <v>4453</v>
      </c>
      <c r="B55" s="405" t="s">
        <v>705</v>
      </c>
      <c r="C55" s="120">
        <v>16</v>
      </c>
      <c r="D55" s="682">
        <v>45596</v>
      </c>
      <c r="E55" s="33"/>
      <c r="F55" s="33" t="s">
        <v>1731</v>
      </c>
      <c r="G55" s="33"/>
      <c r="H55" s="33"/>
      <c r="I55" s="73"/>
    </row>
    <row r="56" spans="1:9" x14ac:dyDescent="0.25">
      <c r="A56" s="95" t="s">
        <v>4619</v>
      </c>
      <c r="B56" s="405" t="s">
        <v>4618</v>
      </c>
      <c r="C56" s="120">
        <v>19</v>
      </c>
      <c r="D56" s="682">
        <v>45596</v>
      </c>
      <c r="E56" s="33"/>
      <c r="F56" s="33" t="s">
        <v>1731</v>
      </c>
      <c r="G56" s="33"/>
      <c r="H56" s="33"/>
      <c r="I56" s="73"/>
    </row>
    <row r="57" spans="1:9" x14ac:dyDescent="0.25">
      <c r="A57" s="95" t="s">
        <v>4514</v>
      </c>
      <c r="B57" s="405" t="s">
        <v>752</v>
      </c>
      <c r="C57" s="120">
        <v>17</v>
      </c>
      <c r="D57" s="682">
        <v>45596</v>
      </c>
      <c r="E57" s="33"/>
      <c r="F57" s="33" t="s">
        <v>1731</v>
      </c>
      <c r="G57" s="33"/>
      <c r="H57" s="33"/>
      <c r="I57" s="73"/>
    </row>
    <row r="58" spans="1:9" x14ac:dyDescent="0.25">
      <c r="A58" s="95" t="s">
        <v>4220</v>
      </c>
      <c r="B58" s="405" t="s">
        <v>564</v>
      </c>
      <c r="C58" s="120">
        <v>28</v>
      </c>
      <c r="D58" s="682">
        <v>45596</v>
      </c>
      <c r="E58" s="33"/>
      <c r="F58" s="33" t="s">
        <v>1731</v>
      </c>
      <c r="G58" s="33"/>
      <c r="H58" s="33"/>
      <c r="I58" s="73"/>
    </row>
    <row r="59" spans="1:9" x14ac:dyDescent="0.25">
      <c r="A59" s="95" t="s">
        <v>4523</v>
      </c>
      <c r="B59" s="405" t="s">
        <v>3771</v>
      </c>
      <c r="C59" s="120">
        <v>13</v>
      </c>
      <c r="D59" s="682">
        <v>45596</v>
      </c>
      <c r="E59" s="33"/>
      <c r="F59" s="33" t="s">
        <v>1731</v>
      </c>
      <c r="G59" s="33"/>
      <c r="H59" s="33"/>
      <c r="I59" s="73"/>
    </row>
    <row r="60" spans="1:9" x14ac:dyDescent="0.25">
      <c r="A60" s="95" t="s">
        <v>4554</v>
      </c>
      <c r="B60" s="405" t="s">
        <v>1632</v>
      </c>
      <c r="C60" s="120">
        <v>11</v>
      </c>
      <c r="D60" s="682">
        <v>45596</v>
      </c>
      <c r="E60" s="33"/>
      <c r="F60" s="33" t="s">
        <v>1731</v>
      </c>
      <c r="G60" s="33"/>
      <c r="H60" s="33"/>
      <c r="I60" s="73"/>
    </row>
    <row r="61" spans="1:9" x14ac:dyDescent="0.25">
      <c r="A61" s="95" t="s">
        <v>4570</v>
      </c>
      <c r="B61" s="405" t="s">
        <v>1658</v>
      </c>
      <c r="C61" s="120">
        <v>12</v>
      </c>
      <c r="D61" s="682">
        <v>45596</v>
      </c>
      <c r="E61" s="33"/>
      <c r="F61" s="33" t="s">
        <v>1731</v>
      </c>
      <c r="G61" s="33"/>
      <c r="H61" s="33"/>
      <c r="I61" s="73"/>
    </row>
    <row r="62" spans="1:9" x14ac:dyDescent="0.25">
      <c r="A62" s="95" t="s">
        <v>4588</v>
      </c>
      <c r="B62" s="405" t="s">
        <v>2880</v>
      </c>
      <c r="C62" s="120">
        <v>10</v>
      </c>
      <c r="D62" s="682">
        <v>45596</v>
      </c>
      <c r="E62" s="33"/>
      <c r="F62" s="33" t="s">
        <v>1731</v>
      </c>
      <c r="G62" s="33"/>
      <c r="H62" s="33"/>
      <c r="I62" s="73"/>
    </row>
    <row r="63" spans="1:9" x14ac:dyDescent="0.25">
      <c r="A63" s="95" t="s">
        <v>4200</v>
      </c>
      <c r="B63" s="405" t="s">
        <v>1091</v>
      </c>
      <c r="C63" s="120">
        <v>12</v>
      </c>
      <c r="D63" s="682">
        <v>45565</v>
      </c>
      <c r="E63" s="33"/>
      <c r="F63" s="33" t="s">
        <v>1731</v>
      </c>
      <c r="G63" s="33"/>
      <c r="H63" s="33"/>
      <c r="I63" s="73"/>
    </row>
    <row r="64" spans="1:9" x14ac:dyDescent="0.25">
      <c r="A64" s="95" t="s">
        <v>4078</v>
      </c>
      <c r="B64" s="405" t="s">
        <v>426</v>
      </c>
      <c r="C64" s="120">
        <v>21</v>
      </c>
      <c r="D64" s="682">
        <v>45565</v>
      </c>
      <c r="E64" s="33"/>
      <c r="F64" s="33"/>
      <c r="G64" s="33" t="s">
        <v>1731</v>
      </c>
      <c r="H64" s="33"/>
      <c r="I64" s="73" t="s">
        <v>4930</v>
      </c>
    </row>
    <row r="65" spans="1:9" x14ac:dyDescent="0.25">
      <c r="A65" s="95" t="s">
        <v>4075</v>
      </c>
      <c r="B65" s="405" t="s">
        <v>864</v>
      </c>
      <c r="C65" s="120">
        <v>25</v>
      </c>
      <c r="D65" s="682">
        <v>45534</v>
      </c>
      <c r="E65" s="33" t="s">
        <v>1731</v>
      </c>
      <c r="F65" s="33"/>
      <c r="G65" s="33"/>
      <c r="H65" s="33"/>
      <c r="I65" s="73"/>
    </row>
    <row r="66" spans="1:9" x14ac:dyDescent="0.25">
      <c r="A66" s="95" t="s">
        <v>462</v>
      </c>
      <c r="B66" s="405" t="s">
        <v>463</v>
      </c>
      <c r="C66" s="120">
        <v>25</v>
      </c>
      <c r="D66" s="682">
        <v>45504</v>
      </c>
      <c r="E66" s="33"/>
      <c r="F66" s="33"/>
      <c r="G66" s="33" t="s">
        <v>1731</v>
      </c>
      <c r="H66" s="33"/>
      <c r="I66" s="589" t="s">
        <v>4915</v>
      </c>
    </row>
    <row r="67" spans="1:9" x14ac:dyDescent="0.25">
      <c r="A67" s="95" t="s">
        <v>3936</v>
      </c>
      <c r="B67" s="409" t="s">
        <v>3926</v>
      </c>
      <c r="C67" s="158">
        <v>8</v>
      </c>
      <c r="D67" s="682">
        <v>45504</v>
      </c>
      <c r="E67" s="33"/>
      <c r="F67" s="33"/>
      <c r="G67" s="33" t="s">
        <v>1731</v>
      </c>
      <c r="H67" s="33"/>
      <c r="I67" s="589" t="s">
        <v>4916</v>
      </c>
    </row>
    <row r="68" spans="1:9" x14ac:dyDescent="0.25">
      <c r="A68" s="95" t="s">
        <v>4283</v>
      </c>
      <c r="B68" s="409" t="s">
        <v>1226</v>
      </c>
      <c r="C68" s="504">
        <v>11</v>
      </c>
      <c r="D68" s="682">
        <v>45471</v>
      </c>
      <c r="E68" s="33" t="s">
        <v>1731</v>
      </c>
      <c r="F68" s="33"/>
      <c r="G68" s="33"/>
      <c r="H68" s="33"/>
      <c r="I68" s="589" t="s">
        <v>3698</v>
      </c>
    </row>
    <row r="69" spans="1:9" x14ac:dyDescent="0.25">
      <c r="A69" s="95" t="s">
        <v>4473</v>
      </c>
      <c r="B69" s="409" t="s">
        <v>3352</v>
      </c>
      <c r="C69" s="158">
        <v>9</v>
      </c>
      <c r="D69" s="682">
        <v>45471</v>
      </c>
      <c r="E69" s="33" t="s">
        <v>1731</v>
      </c>
      <c r="F69" s="33"/>
      <c r="G69" s="33"/>
      <c r="H69" s="33"/>
      <c r="I69" s="589"/>
    </row>
    <row r="70" spans="1:9" x14ac:dyDescent="0.25">
      <c r="A70" s="95" t="s">
        <v>108</v>
      </c>
      <c r="B70" s="409" t="s">
        <v>109</v>
      </c>
      <c r="C70" s="158">
        <v>66</v>
      </c>
      <c r="D70" s="682">
        <v>45443</v>
      </c>
      <c r="E70" s="33" t="s">
        <v>1731</v>
      </c>
      <c r="F70" s="33"/>
      <c r="G70" s="33"/>
      <c r="H70" s="33"/>
      <c r="I70" s="589"/>
    </row>
    <row r="71" spans="1:9" x14ac:dyDescent="0.25">
      <c r="A71" s="95" t="s">
        <v>4324</v>
      </c>
      <c r="B71" s="409" t="s">
        <v>1295</v>
      </c>
      <c r="C71" s="158">
        <v>13</v>
      </c>
      <c r="D71" s="682">
        <v>45443</v>
      </c>
      <c r="E71" s="33"/>
      <c r="F71" s="33"/>
      <c r="G71" s="33" t="s">
        <v>1731</v>
      </c>
      <c r="H71" s="33"/>
      <c r="I71" s="589" t="s">
        <v>4903</v>
      </c>
    </row>
    <row r="72" spans="1:9" x14ac:dyDescent="0.25">
      <c r="A72" s="95" t="s">
        <v>4326</v>
      </c>
      <c r="B72" s="409" t="s">
        <v>264</v>
      </c>
      <c r="C72" s="504">
        <v>52</v>
      </c>
      <c r="D72" s="682">
        <v>45443</v>
      </c>
      <c r="E72" s="33" t="s">
        <v>1731</v>
      </c>
      <c r="F72" s="33"/>
      <c r="G72" s="33"/>
      <c r="H72" s="33"/>
      <c r="I72" s="589"/>
    </row>
    <row r="73" spans="1:9" x14ac:dyDescent="0.25">
      <c r="A73" s="95" t="s">
        <v>3814</v>
      </c>
      <c r="B73" s="409" t="s">
        <v>3440</v>
      </c>
      <c r="C73" s="504">
        <v>9</v>
      </c>
      <c r="D73" s="682">
        <v>45443</v>
      </c>
      <c r="E73" s="33"/>
      <c r="F73" s="33"/>
      <c r="G73" s="33" t="s">
        <v>1731</v>
      </c>
      <c r="H73" s="33"/>
      <c r="I73" s="589" t="s">
        <v>4902</v>
      </c>
    </row>
    <row r="74" spans="1:9" x14ac:dyDescent="0.25">
      <c r="A74" s="8" t="s">
        <v>4522</v>
      </c>
      <c r="B74" s="409" t="s">
        <v>344</v>
      </c>
      <c r="C74" s="674">
        <v>50</v>
      </c>
      <c r="D74" s="682">
        <v>45443</v>
      </c>
      <c r="E74" s="33" t="s">
        <v>1731</v>
      </c>
      <c r="F74" s="33"/>
      <c r="G74" s="33"/>
      <c r="H74" s="33"/>
      <c r="I74" s="589"/>
    </row>
    <row r="75" spans="1:9" x14ac:dyDescent="0.25">
      <c r="A75" s="95" t="s">
        <v>3813</v>
      </c>
      <c r="B75" s="409" t="s">
        <v>3787</v>
      </c>
      <c r="C75" s="674">
        <v>9</v>
      </c>
      <c r="D75" s="682">
        <v>45412</v>
      </c>
      <c r="E75" s="33"/>
      <c r="F75" s="33"/>
      <c r="G75" s="33" t="s">
        <v>1731</v>
      </c>
      <c r="H75" s="33"/>
      <c r="I75" s="589" t="s">
        <v>4894</v>
      </c>
    </row>
    <row r="76" spans="1:9" x14ac:dyDescent="0.25">
      <c r="A76" s="95" t="s">
        <v>4791</v>
      </c>
      <c r="B76" s="409" t="s">
        <v>4789</v>
      </c>
      <c r="C76" s="674">
        <v>6</v>
      </c>
      <c r="D76" s="682">
        <v>45412</v>
      </c>
      <c r="E76" s="33"/>
      <c r="F76" s="33"/>
      <c r="G76" s="33" t="s">
        <v>1731</v>
      </c>
      <c r="H76" s="33"/>
      <c r="I76" s="589" t="s">
        <v>4895</v>
      </c>
    </row>
    <row r="77" spans="1:9" x14ac:dyDescent="0.25">
      <c r="A77" s="577" t="s">
        <v>4542</v>
      </c>
      <c r="B77" s="409" t="s">
        <v>3455</v>
      </c>
      <c r="C77" s="674">
        <v>9</v>
      </c>
      <c r="D77" s="682">
        <v>45379</v>
      </c>
      <c r="E77" s="33" t="s">
        <v>1731</v>
      </c>
      <c r="F77" s="33"/>
      <c r="G77" s="33"/>
      <c r="H77" s="33"/>
      <c r="I77" s="589"/>
    </row>
    <row r="78" spans="1:9" x14ac:dyDescent="0.25">
      <c r="A78" s="95" t="s">
        <v>4294</v>
      </c>
      <c r="B78" s="409" t="s">
        <v>604</v>
      </c>
      <c r="C78" s="504">
        <v>21</v>
      </c>
      <c r="D78" s="682">
        <v>45351</v>
      </c>
      <c r="E78" s="33" t="s">
        <v>1731</v>
      </c>
      <c r="F78" s="33"/>
      <c r="G78" s="33"/>
      <c r="H78" s="33"/>
      <c r="I78" s="589"/>
    </row>
    <row r="79" spans="1:9" x14ac:dyDescent="0.25">
      <c r="A79" s="95" t="s">
        <v>4403</v>
      </c>
      <c r="B79" s="405" t="s">
        <v>679</v>
      </c>
      <c r="C79" s="158">
        <v>23</v>
      </c>
      <c r="D79" s="682">
        <v>45351</v>
      </c>
      <c r="E79" s="33" t="s">
        <v>1731</v>
      </c>
      <c r="F79" s="33"/>
      <c r="G79" s="33"/>
      <c r="H79" s="33"/>
      <c r="I79" s="589"/>
    </row>
    <row r="80" spans="1:9" x14ac:dyDescent="0.25">
      <c r="A80" s="95" t="s">
        <v>3820</v>
      </c>
      <c r="B80" s="405" t="s">
        <v>3792</v>
      </c>
      <c r="C80" s="158">
        <v>8</v>
      </c>
      <c r="D80" s="682">
        <v>45322</v>
      </c>
      <c r="E80" s="33" t="s">
        <v>1731</v>
      </c>
      <c r="F80" s="33"/>
      <c r="G80" s="33"/>
      <c r="H80" s="33"/>
      <c r="I80" s="589" t="s">
        <v>3698</v>
      </c>
    </row>
    <row r="81" spans="1:9" x14ac:dyDescent="0.25">
      <c r="A81" s="95" t="s">
        <v>4571</v>
      </c>
      <c r="B81" s="405" t="s">
        <v>371</v>
      </c>
      <c r="C81" s="158">
        <v>48</v>
      </c>
      <c r="D81" s="682">
        <v>45322</v>
      </c>
      <c r="E81" s="33" t="s">
        <v>1731</v>
      </c>
      <c r="F81" s="33"/>
      <c r="G81" s="33"/>
      <c r="H81" s="33"/>
      <c r="I81" s="589"/>
    </row>
    <row r="82" spans="1:9" x14ac:dyDescent="0.25">
      <c r="A82" s="95" t="s">
        <v>4047</v>
      </c>
      <c r="B82" s="405" t="s">
        <v>392</v>
      </c>
      <c r="C82" s="158">
        <v>20</v>
      </c>
      <c r="D82" s="682">
        <v>45289</v>
      </c>
      <c r="E82" s="33"/>
      <c r="F82" s="33"/>
      <c r="G82" s="33" t="s">
        <v>1731</v>
      </c>
      <c r="H82" s="33"/>
      <c r="I82" s="589" t="s">
        <v>4836</v>
      </c>
    </row>
    <row r="83" spans="1:9" x14ac:dyDescent="0.25">
      <c r="A83" s="95" t="s">
        <v>4243</v>
      </c>
      <c r="B83" s="405" t="s">
        <v>1169</v>
      </c>
      <c r="C83" s="158">
        <v>11</v>
      </c>
      <c r="D83" s="682">
        <v>45289</v>
      </c>
      <c r="E83" s="33"/>
      <c r="F83" s="33" t="s">
        <v>1731</v>
      </c>
      <c r="G83" s="33"/>
      <c r="H83" s="33"/>
      <c r="I83" s="589"/>
    </row>
    <row r="84" spans="1:9" x14ac:dyDescent="0.25">
      <c r="A84" s="95" t="s">
        <v>4694</v>
      </c>
      <c r="B84" s="405" t="s">
        <v>4691</v>
      </c>
      <c r="C84" s="158">
        <v>6</v>
      </c>
      <c r="D84" s="682">
        <v>45289</v>
      </c>
      <c r="E84" s="33"/>
      <c r="F84" s="33" t="s">
        <v>1731</v>
      </c>
      <c r="G84" s="33"/>
      <c r="H84" s="33"/>
      <c r="I84" s="589"/>
    </row>
    <row r="85" spans="1:9" x14ac:dyDescent="0.25">
      <c r="A85" s="95" t="s">
        <v>4381</v>
      </c>
      <c r="B85" s="405" t="s">
        <v>653</v>
      </c>
      <c r="C85" s="158">
        <v>22</v>
      </c>
      <c r="D85" s="682">
        <v>45289</v>
      </c>
      <c r="E85" s="33"/>
      <c r="F85" s="33"/>
      <c r="G85" s="33" t="s">
        <v>1731</v>
      </c>
      <c r="H85" s="33"/>
      <c r="I85" s="589" t="s">
        <v>4860</v>
      </c>
    </row>
    <row r="86" spans="1:9" x14ac:dyDescent="0.25">
      <c r="A86" s="95" t="s">
        <v>4262</v>
      </c>
      <c r="B86" s="405" t="s">
        <v>3531</v>
      </c>
      <c r="C86" s="524">
        <v>9</v>
      </c>
      <c r="D86" s="682">
        <v>45289</v>
      </c>
      <c r="E86" s="33"/>
      <c r="F86" s="33" t="s">
        <v>1731</v>
      </c>
      <c r="G86" s="33"/>
      <c r="H86" s="33"/>
      <c r="I86" s="589"/>
    </row>
    <row r="87" spans="1:9" x14ac:dyDescent="0.25">
      <c r="A87" s="95" t="s">
        <v>4585</v>
      </c>
      <c r="B87" s="405" t="s">
        <v>801</v>
      </c>
      <c r="C87" s="158">
        <v>26</v>
      </c>
      <c r="D87" s="682">
        <v>45289</v>
      </c>
      <c r="E87" s="33" t="s">
        <v>1731</v>
      </c>
      <c r="F87" s="33"/>
      <c r="G87" s="33"/>
      <c r="H87" s="33"/>
      <c r="I87" s="589" t="s">
        <v>4833</v>
      </c>
    </row>
    <row r="88" spans="1:9" x14ac:dyDescent="0.25">
      <c r="A88" s="95" t="s">
        <v>3918</v>
      </c>
      <c r="B88" s="405" t="s">
        <v>3916</v>
      </c>
      <c r="C88" s="158">
        <v>7</v>
      </c>
      <c r="D88" s="682">
        <v>45260</v>
      </c>
      <c r="E88" s="33"/>
      <c r="F88" s="33" t="s">
        <v>1731</v>
      </c>
      <c r="G88" s="33"/>
      <c r="H88" s="33"/>
      <c r="I88" s="589"/>
    </row>
    <row r="89" spans="1:9" x14ac:dyDescent="0.25">
      <c r="A89" s="577" t="s">
        <v>3826</v>
      </c>
      <c r="B89" s="405" t="s">
        <v>3824</v>
      </c>
      <c r="C89" s="158">
        <v>7</v>
      </c>
      <c r="D89" s="682">
        <v>45260</v>
      </c>
      <c r="E89" s="33"/>
      <c r="F89" s="33" t="s">
        <v>1731</v>
      </c>
      <c r="G89" s="33"/>
      <c r="H89" s="33"/>
      <c r="I89" s="589"/>
    </row>
    <row r="90" spans="1:9" x14ac:dyDescent="0.25">
      <c r="A90" s="95" t="s">
        <v>3955</v>
      </c>
      <c r="B90" s="405" t="s">
        <v>3956</v>
      </c>
      <c r="C90" s="158">
        <v>12</v>
      </c>
      <c r="D90" s="682">
        <v>45260</v>
      </c>
      <c r="E90" s="33"/>
      <c r="F90" s="33" t="s">
        <v>1731</v>
      </c>
      <c r="G90" s="33"/>
      <c r="H90" s="33"/>
      <c r="I90" s="589"/>
    </row>
    <row r="91" spans="1:9" x14ac:dyDescent="0.25">
      <c r="A91" s="95" t="s">
        <v>4116</v>
      </c>
      <c r="B91" s="405" t="s">
        <v>3409</v>
      </c>
      <c r="C91" s="158">
        <v>8</v>
      </c>
      <c r="D91" s="682">
        <v>45260</v>
      </c>
      <c r="E91" s="33"/>
      <c r="F91" s="33" t="s">
        <v>1731</v>
      </c>
      <c r="G91" s="33"/>
      <c r="H91" s="33"/>
      <c r="I91" s="589"/>
    </row>
    <row r="92" spans="1:9" x14ac:dyDescent="0.25">
      <c r="A92" s="95" t="s">
        <v>985</v>
      </c>
      <c r="B92" s="405" t="s">
        <v>986</v>
      </c>
      <c r="C92" s="158">
        <v>10</v>
      </c>
      <c r="D92" s="682">
        <v>45260</v>
      </c>
      <c r="E92" s="33"/>
      <c r="F92" s="33" t="s">
        <v>1731</v>
      </c>
      <c r="G92" s="33"/>
      <c r="H92" s="33"/>
      <c r="I92" s="589"/>
    </row>
    <row r="93" spans="1:9" x14ac:dyDescent="0.25">
      <c r="A93" s="95" t="s">
        <v>4639</v>
      </c>
      <c r="B93" s="405" t="s">
        <v>4634</v>
      </c>
      <c r="C93" s="504">
        <v>8</v>
      </c>
      <c r="D93" s="682">
        <v>45260</v>
      </c>
      <c r="E93" s="33"/>
      <c r="F93" s="33" t="s">
        <v>1731</v>
      </c>
      <c r="G93" s="33"/>
      <c r="H93" s="33"/>
      <c r="I93" s="589"/>
    </row>
    <row r="94" spans="1:9" x14ac:dyDescent="0.25">
      <c r="A94" s="95" t="s">
        <v>4238</v>
      </c>
      <c r="B94" s="405" t="s">
        <v>3927</v>
      </c>
      <c r="C94" s="504">
        <v>7</v>
      </c>
      <c r="D94" s="682">
        <v>45260</v>
      </c>
      <c r="E94" s="33"/>
      <c r="F94" s="33" t="s">
        <v>1731</v>
      </c>
      <c r="G94" s="33"/>
      <c r="H94" s="33"/>
      <c r="I94" s="589"/>
    </row>
    <row r="95" spans="1:9" x14ac:dyDescent="0.25">
      <c r="A95" s="95" t="s">
        <v>4290</v>
      </c>
      <c r="B95" s="405" t="s">
        <v>3407</v>
      </c>
      <c r="C95" s="504">
        <v>9</v>
      </c>
      <c r="D95" s="682">
        <v>45260</v>
      </c>
      <c r="E95" s="33"/>
      <c r="F95" s="33" t="s">
        <v>1731</v>
      </c>
      <c r="G95" s="33"/>
      <c r="H95" s="33"/>
      <c r="I95" s="589"/>
    </row>
    <row r="96" spans="1:9" x14ac:dyDescent="0.25">
      <c r="A96" s="95" t="s">
        <v>4311</v>
      </c>
      <c r="B96" s="405" t="s">
        <v>1271</v>
      </c>
      <c r="C96" s="504">
        <v>11</v>
      </c>
      <c r="D96" s="682">
        <v>45260</v>
      </c>
      <c r="E96" s="33"/>
      <c r="F96" s="33" t="s">
        <v>1731</v>
      </c>
      <c r="G96" s="33"/>
      <c r="H96" s="33"/>
      <c r="I96" s="589"/>
    </row>
    <row r="97" spans="1:9" x14ac:dyDescent="0.25">
      <c r="A97" s="95" t="s">
        <v>4334</v>
      </c>
      <c r="B97" s="405" t="s">
        <v>1318</v>
      </c>
      <c r="C97" s="504">
        <v>12</v>
      </c>
      <c r="D97" s="682">
        <v>45260</v>
      </c>
      <c r="E97" s="33"/>
      <c r="F97" s="33" t="s">
        <v>1731</v>
      </c>
      <c r="G97" s="33"/>
      <c r="H97" s="33"/>
      <c r="I97" s="589"/>
    </row>
    <row r="98" spans="1:9" x14ac:dyDescent="0.25">
      <c r="A98" s="95" t="s">
        <v>3976</v>
      </c>
      <c r="B98" s="405" t="s">
        <v>3966</v>
      </c>
      <c r="C98" s="504">
        <v>6</v>
      </c>
      <c r="D98" s="682">
        <v>45260</v>
      </c>
      <c r="E98" s="33"/>
      <c r="F98" s="33" t="s">
        <v>1731</v>
      </c>
      <c r="G98" s="33"/>
      <c r="H98" s="33"/>
      <c r="I98" s="589"/>
    </row>
    <row r="99" spans="1:9" x14ac:dyDescent="0.25">
      <c r="A99" s="95" t="s">
        <v>4475</v>
      </c>
      <c r="B99" s="405" t="s">
        <v>1514</v>
      </c>
      <c r="C99" s="504">
        <v>12</v>
      </c>
      <c r="D99" s="682">
        <v>45260</v>
      </c>
      <c r="E99" s="33"/>
      <c r="F99" s="33" t="s">
        <v>1731</v>
      </c>
      <c r="G99" s="33"/>
      <c r="H99" s="33"/>
      <c r="I99" s="589"/>
    </row>
    <row r="100" spans="1:9" x14ac:dyDescent="0.25">
      <c r="A100" s="95" t="s">
        <v>1530</v>
      </c>
      <c r="B100" s="405" t="s">
        <v>1531</v>
      </c>
      <c r="C100" s="504">
        <v>10</v>
      </c>
      <c r="D100" s="682">
        <v>45260</v>
      </c>
      <c r="E100" s="33"/>
      <c r="F100" s="33" t="s">
        <v>1731</v>
      </c>
      <c r="G100" s="33"/>
      <c r="H100" s="33"/>
      <c r="I100" s="589"/>
    </row>
    <row r="101" spans="1:9" x14ac:dyDescent="0.25">
      <c r="A101" s="95" t="s">
        <v>3547</v>
      </c>
      <c r="B101" s="405" t="s">
        <v>3337</v>
      </c>
      <c r="C101" s="504">
        <v>9</v>
      </c>
      <c r="D101" s="682">
        <v>45260</v>
      </c>
      <c r="E101" s="33"/>
      <c r="F101" s="33" t="s">
        <v>1731</v>
      </c>
      <c r="G101" s="33"/>
      <c r="H101" s="33"/>
      <c r="I101" s="589"/>
    </row>
    <row r="102" spans="1:9" x14ac:dyDescent="0.25">
      <c r="A102" s="95" t="s">
        <v>4493</v>
      </c>
      <c r="B102" s="405" t="s">
        <v>1519</v>
      </c>
      <c r="C102" s="504">
        <v>13</v>
      </c>
      <c r="D102" s="682">
        <v>45260</v>
      </c>
      <c r="E102" s="33"/>
      <c r="F102" s="33" t="s">
        <v>1731</v>
      </c>
      <c r="G102" s="33"/>
      <c r="H102" s="33"/>
      <c r="I102" s="589"/>
    </row>
    <row r="103" spans="1:9" x14ac:dyDescent="0.25">
      <c r="A103" s="95" t="s">
        <v>4621</v>
      </c>
      <c r="B103" s="405" t="s">
        <v>4620</v>
      </c>
      <c r="C103" s="504">
        <v>7</v>
      </c>
      <c r="D103" s="682">
        <v>45260</v>
      </c>
      <c r="E103" s="33"/>
      <c r="F103" s="33" t="s">
        <v>1731</v>
      </c>
      <c r="G103" s="33"/>
      <c r="H103" s="33"/>
      <c r="I103" s="589"/>
    </row>
    <row r="104" spans="1:9" x14ac:dyDescent="0.25">
      <c r="A104" s="8" t="s">
        <v>4592</v>
      </c>
      <c r="B104" s="405" t="s">
        <v>1674</v>
      </c>
      <c r="C104" s="504">
        <v>12</v>
      </c>
      <c r="D104" s="682">
        <v>45260</v>
      </c>
      <c r="E104" s="33"/>
      <c r="F104" s="33" t="s">
        <v>1731</v>
      </c>
      <c r="G104" s="33"/>
      <c r="H104" s="33"/>
      <c r="I104" s="589"/>
    </row>
    <row r="105" spans="1:9" x14ac:dyDescent="0.25">
      <c r="A105" s="95" t="s">
        <v>4577</v>
      </c>
      <c r="B105" s="405" t="s">
        <v>1682</v>
      </c>
      <c r="C105" s="504">
        <v>12</v>
      </c>
      <c r="D105" s="682">
        <v>45260</v>
      </c>
      <c r="E105" s="33"/>
      <c r="F105" s="33" t="s">
        <v>1731</v>
      </c>
      <c r="G105" s="33"/>
      <c r="H105" s="33"/>
      <c r="I105" s="589"/>
    </row>
    <row r="106" spans="1:9" x14ac:dyDescent="0.25">
      <c r="A106" s="577" t="s">
        <v>4029</v>
      </c>
      <c r="B106" s="405" t="s">
        <v>1835</v>
      </c>
      <c r="C106" s="524">
        <v>7</v>
      </c>
      <c r="D106" s="682">
        <v>45230</v>
      </c>
      <c r="E106" s="33"/>
      <c r="F106" s="33" t="s">
        <v>1731</v>
      </c>
      <c r="G106" s="33"/>
      <c r="H106" s="33"/>
      <c r="I106" s="589"/>
    </row>
    <row r="107" spans="1:9" x14ac:dyDescent="0.25">
      <c r="A107" s="577" t="s">
        <v>4231</v>
      </c>
      <c r="B107" s="405" t="s">
        <v>3494</v>
      </c>
      <c r="C107" s="158">
        <v>8</v>
      </c>
      <c r="D107" s="682">
        <v>45230</v>
      </c>
      <c r="E107" s="33"/>
      <c r="F107" s="33" t="s">
        <v>1731</v>
      </c>
      <c r="G107" s="33"/>
      <c r="H107" s="33"/>
      <c r="I107" s="589"/>
    </row>
    <row r="108" spans="1:9" x14ac:dyDescent="0.25">
      <c r="A108" s="577" t="s">
        <v>4027</v>
      </c>
      <c r="B108" s="405" t="s">
        <v>4026</v>
      </c>
      <c r="C108" s="504">
        <v>6</v>
      </c>
      <c r="D108" s="682">
        <v>45230</v>
      </c>
      <c r="E108" s="33"/>
      <c r="F108" s="33" t="s">
        <v>1731</v>
      </c>
      <c r="G108" s="33"/>
      <c r="H108" s="33"/>
      <c r="I108" s="589"/>
    </row>
    <row r="109" spans="1:9" x14ac:dyDescent="0.25">
      <c r="A109" s="577" t="s">
        <v>3810</v>
      </c>
      <c r="B109" s="405" t="s">
        <v>3785</v>
      </c>
      <c r="C109" s="158">
        <v>8</v>
      </c>
      <c r="D109" s="682">
        <v>45230</v>
      </c>
      <c r="E109" s="33"/>
      <c r="F109" s="33" t="s">
        <v>1731</v>
      </c>
      <c r="G109" s="33"/>
      <c r="H109" s="33"/>
      <c r="I109" s="589"/>
    </row>
    <row r="110" spans="1:9" x14ac:dyDescent="0.25">
      <c r="A110" s="95" t="s">
        <v>4364</v>
      </c>
      <c r="B110" s="405" t="s">
        <v>636</v>
      </c>
      <c r="C110" s="158">
        <v>22</v>
      </c>
      <c r="D110" s="682">
        <v>45230</v>
      </c>
      <c r="E110" s="33"/>
      <c r="F110" s="33"/>
      <c r="G110" s="33" t="s">
        <v>1731</v>
      </c>
      <c r="H110" s="33"/>
      <c r="I110" s="589" t="s">
        <v>4819</v>
      </c>
    </row>
    <row r="111" spans="1:9" x14ac:dyDescent="0.25">
      <c r="A111" s="95" t="s">
        <v>4370</v>
      </c>
      <c r="B111" s="405" t="s">
        <v>1368</v>
      </c>
      <c r="C111" s="158">
        <v>9</v>
      </c>
      <c r="D111" s="682">
        <v>45230</v>
      </c>
      <c r="E111" s="33"/>
      <c r="F111" s="33" t="s">
        <v>1731</v>
      </c>
      <c r="G111" s="33"/>
      <c r="H111" s="33"/>
      <c r="I111" s="589"/>
    </row>
    <row r="112" spans="1:9" x14ac:dyDescent="0.25">
      <c r="A112" s="95" t="s">
        <v>4382</v>
      </c>
      <c r="B112" s="405" t="s">
        <v>2417</v>
      </c>
      <c r="C112" s="504">
        <v>9</v>
      </c>
      <c r="D112" s="682">
        <v>45230</v>
      </c>
      <c r="E112" s="33"/>
      <c r="F112" s="33"/>
      <c r="G112" s="33" t="s">
        <v>1731</v>
      </c>
      <c r="H112" s="33"/>
      <c r="I112" s="589" t="s">
        <v>4818</v>
      </c>
    </row>
    <row r="113" spans="1:9" x14ac:dyDescent="0.25">
      <c r="A113" s="95" t="s">
        <v>4400</v>
      </c>
      <c r="B113" s="405" t="s">
        <v>1391</v>
      </c>
      <c r="C113" s="504">
        <v>10</v>
      </c>
      <c r="D113" s="682">
        <v>45230</v>
      </c>
      <c r="E113" s="33"/>
      <c r="F113" s="33" t="s">
        <v>1731</v>
      </c>
      <c r="G113" s="33"/>
      <c r="H113" s="33"/>
      <c r="I113" s="589"/>
    </row>
    <row r="114" spans="1:9" x14ac:dyDescent="0.25">
      <c r="A114" s="95" t="s">
        <v>4389</v>
      </c>
      <c r="B114" s="405" t="s">
        <v>1402</v>
      </c>
      <c r="C114" s="504">
        <v>10</v>
      </c>
      <c r="D114" s="682">
        <v>45230</v>
      </c>
      <c r="E114" s="33"/>
      <c r="F114" s="33" t="s">
        <v>1731</v>
      </c>
      <c r="G114" s="33"/>
      <c r="H114" s="33"/>
      <c r="I114" s="589"/>
    </row>
    <row r="115" spans="1:9" x14ac:dyDescent="0.25">
      <c r="A115" s="95" t="s">
        <v>4404</v>
      </c>
      <c r="B115" s="405" t="s">
        <v>1405</v>
      </c>
      <c r="C115" s="504">
        <v>13</v>
      </c>
      <c r="D115" s="682">
        <v>45230</v>
      </c>
      <c r="E115" s="33"/>
      <c r="F115" s="33" t="s">
        <v>1731</v>
      </c>
      <c r="G115" s="33"/>
      <c r="H115" s="33"/>
      <c r="I115" s="589"/>
    </row>
    <row r="116" spans="1:9" x14ac:dyDescent="0.25">
      <c r="A116" s="95" t="s">
        <v>1410</v>
      </c>
      <c r="B116" s="405" t="s">
        <v>1411</v>
      </c>
      <c r="C116" s="504">
        <v>13</v>
      </c>
      <c r="D116" s="682">
        <v>45230</v>
      </c>
      <c r="E116" s="33"/>
      <c r="F116" s="33" t="s">
        <v>1731</v>
      </c>
      <c r="G116" s="33"/>
      <c r="H116" s="33"/>
      <c r="I116" s="589"/>
    </row>
    <row r="117" spans="1:9" x14ac:dyDescent="0.25">
      <c r="A117" s="95" t="s">
        <v>4428</v>
      </c>
      <c r="B117" s="405" t="s">
        <v>1443</v>
      </c>
      <c r="C117" s="504">
        <v>14</v>
      </c>
      <c r="D117" s="682">
        <v>45230</v>
      </c>
      <c r="E117" s="33" t="s">
        <v>1731</v>
      </c>
      <c r="F117" s="33"/>
      <c r="G117" s="33"/>
      <c r="H117" s="33"/>
      <c r="I117" s="589" t="s">
        <v>3698</v>
      </c>
    </row>
    <row r="118" spans="1:9" x14ac:dyDescent="0.25">
      <c r="A118" s="95" t="s">
        <v>4516</v>
      </c>
      <c r="B118" s="405" t="s">
        <v>741</v>
      </c>
      <c r="C118" s="504">
        <v>17</v>
      </c>
      <c r="D118" s="682">
        <v>45230</v>
      </c>
      <c r="E118" s="33"/>
      <c r="F118" s="33" t="s">
        <v>1731</v>
      </c>
      <c r="G118" s="33"/>
      <c r="H118" s="33"/>
      <c r="I118" s="589"/>
    </row>
    <row r="119" spans="1:9" x14ac:dyDescent="0.25">
      <c r="A119" s="523" t="s">
        <v>4002</v>
      </c>
      <c r="B119" s="546" t="s">
        <v>3995</v>
      </c>
      <c r="C119" s="524">
        <v>7</v>
      </c>
      <c r="D119" s="682">
        <v>45230</v>
      </c>
      <c r="E119" s="33"/>
      <c r="F119" s="33"/>
      <c r="G119" s="33" t="s">
        <v>1731</v>
      </c>
      <c r="H119" s="33"/>
      <c r="I119" s="589" t="s">
        <v>4817</v>
      </c>
    </row>
    <row r="120" spans="1:9" x14ac:dyDescent="0.25">
      <c r="A120" s="95" t="s">
        <v>4760</v>
      </c>
      <c r="B120" s="405" t="s">
        <v>4755</v>
      </c>
      <c r="C120" s="504">
        <v>5</v>
      </c>
      <c r="D120" s="682">
        <v>45169</v>
      </c>
      <c r="E120" s="33" t="s">
        <v>1731</v>
      </c>
      <c r="F120" s="33"/>
      <c r="G120" s="33"/>
      <c r="H120" s="33"/>
      <c r="I120" s="589" t="s">
        <v>3698</v>
      </c>
    </row>
    <row r="121" spans="1:9" x14ac:dyDescent="0.25">
      <c r="A121" s="95" t="s">
        <v>4357</v>
      </c>
      <c r="B121" s="405" t="s">
        <v>275</v>
      </c>
      <c r="C121" s="504">
        <v>31</v>
      </c>
      <c r="D121" s="682">
        <v>45169</v>
      </c>
      <c r="E121" s="33" t="s">
        <v>1731</v>
      </c>
      <c r="F121" s="33"/>
      <c r="G121" s="33"/>
      <c r="H121" s="33"/>
      <c r="I121" s="589" t="s">
        <v>4784</v>
      </c>
    </row>
    <row r="122" spans="1:9" x14ac:dyDescent="0.25">
      <c r="A122" s="95" t="s">
        <v>4372</v>
      </c>
      <c r="B122" s="405" t="s">
        <v>3291</v>
      </c>
      <c r="C122" s="504">
        <v>9</v>
      </c>
      <c r="D122" s="682">
        <v>45169</v>
      </c>
      <c r="E122" s="33" t="s">
        <v>1731</v>
      </c>
      <c r="F122" s="33"/>
      <c r="G122" s="33"/>
      <c r="H122" s="33"/>
      <c r="I122" s="589"/>
    </row>
    <row r="123" spans="1:9" x14ac:dyDescent="0.25">
      <c r="A123" s="95" t="s">
        <v>4750</v>
      </c>
      <c r="B123" s="405" t="s">
        <v>3406</v>
      </c>
      <c r="C123" s="158">
        <v>8</v>
      </c>
      <c r="D123" s="682">
        <v>45077</v>
      </c>
      <c r="E123" s="33" t="s">
        <v>1731</v>
      </c>
      <c r="F123" s="33"/>
      <c r="G123" s="33"/>
      <c r="H123" s="33"/>
      <c r="I123" s="589" t="s">
        <v>3698</v>
      </c>
    </row>
    <row r="124" spans="1:9" x14ac:dyDescent="0.25">
      <c r="A124" s="95" t="s">
        <v>1135</v>
      </c>
      <c r="B124" s="405" t="s">
        <v>1136</v>
      </c>
      <c r="C124" s="158">
        <v>11</v>
      </c>
      <c r="D124" s="682">
        <v>45044</v>
      </c>
      <c r="E124" s="33" t="s">
        <v>1731</v>
      </c>
      <c r="F124" s="33"/>
      <c r="G124" s="33"/>
      <c r="H124" s="33"/>
      <c r="I124" s="589" t="s">
        <v>3698</v>
      </c>
    </row>
    <row r="125" spans="1:9" x14ac:dyDescent="0.25">
      <c r="A125" s="95" t="s">
        <v>4028</v>
      </c>
      <c r="B125" s="405" t="s">
        <v>2319</v>
      </c>
      <c r="C125" s="504">
        <v>6</v>
      </c>
      <c r="D125" s="682">
        <v>45044</v>
      </c>
      <c r="E125" s="33" t="s">
        <v>1731</v>
      </c>
      <c r="F125" s="33"/>
      <c r="G125" s="33"/>
      <c r="H125" s="33"/>
      <c r="I125" s="589" t="s">
        <v>3698</v>
      </c>
    </row>
    <row r="126" spans="1:9" x14ac:dyDescent="0.25">
      <c r="A126" s="95" t="s">
        <v>4208</v>
      </c>
      <c r="B126" s="405" t="s">
        <v>1101</v>
      </c>
      <c r="C126" s="120">
        <v>11</v>
      </c>
      <c r="D126" s="682">
        <v>44985</v>
      </c>
      <c r="E126" s="33"/>
      <c r="F126" s="33"/>
      <c r="G126" s="33" t="s">
        <v>1731</v>
      </c>
      <c r="H126" s="33"/>
      <c r="I126" s="589" t="s">
        <v>2396</v>
      </c>
    </row>
    <row r="127" spans="1:9" x14ac:dyDescent="0.25">
      <c r="A127" s="95" t="s">
        <v>4263</v>
      </c>
      <c r="B127" s="405" t="s">
        <v>588</v>
      </c>
      <c r="C127" s="120">
        <v>20</v>
      </c>
      <c r="D127" s="682">
        <v>44985</v>
      </c>
      <c r="E127" s="33" t="s">
        <v>1731</v>
      </c>
      <c r="F127" s="33"/>
      <c r="G127" s="33"/>
      <c r="H127" s="33"/>
      <c r="I127" s="589" t="s">
        <v>3698</v>
      </c>
    </row>
    <row r="128" spans="1:9" x14ac:dyDescent="0.25">
      <c r="A128" s="95" t="s">
        <v>4297</v>
      </c>
      <c r="B128" s="405" t="s">
        <v>2273</v>
      </c>
      <c r="C128" s="504">
        <v>8</v>
      </c>
      <c r="D128" s="682">
        <v>44985</v>
      </c>
      <c r="E128" s="33" t="s">
        <v>1731</v>
      </c>
      <c r="F128" s="33"/>
      <c r="G128" s="33"/>
      <c r="H128" s="33"/>
      <c r="I128" s="589"/>
    </row>
    <row r="129" spans="1:9" x14ac:dyDescent="0.25">
      <c r="A129" s="95" t="s">
        <v>4489</v>
      </c>
      <c r="B129" s="409" t="s">
        <v>746</v>
      </c>
      <c r="C129" s="504">
        <v>24</v>
      </c>
      <c r="D129" s="682">
        <v>44985</v>
      </c>
      <c r="E129" s="33"/>
      <c r="F129" s="33"/>
      <c r="G129" s="33" t="s">
        <v>1731</v>
      </c>
      <c r="H129" s="33"/>
      <c r="I129" s="589" t="s">
        <v>4762</v>
      </c>
    </row>
    <row r="130" spans="1:9" x14ac:dyDescent="0.25">
      <c r="A130" s="95" t="s">
        <v>4509</v>
      </c>
      <c r="B130" s="409" t="s">
        <v>3751</v>
      </c>
      <c r="C130" s="504">
        <v>8</v>
      </c>
      <c r="D130" s="682">
        <v>44985</v>
      </c>
      <c r="E130" s="33"/>
      <c r="F130" s="33"/>
      <c r="G130" s="33" t="s">
        <v>1731</v>
      </c>
      <c r="H130" s="33"/>
      <c r="I130" s="589" t="s">
        <v>4763</v>
      </c>
    </row>
    <row r="131" spans="1:9" x14ac:dyDescent="0.25">
      <c r="A131" s="8" t="s">
        <v>4563</v>
      </c>
      <c r="B131" s="409" t="s">
        <v>365</v>
      </c>
      <c r="C131" s="504">
        <v>50</v>
      </c>
      <c r="D131" s="682">
        <v>44985</v>
      </c>
      <c r="E131" s="33" t="s">
        <v>1731</v>
      </c>
      <c r="F131" s="33"/>
      <c r="G131" s="33"/>
      <c r="H131" s="33"/>
      <c r="I131" s="73"/>
    </row>
    <row r="132" spans="1:9" x14ac:dyDescent="0.25">
      <c r="A132" s="27" t="s">
        <v>3937</v>
      </c>
      <c r="B132" s="28" t="s">
        <v>3928</v>
      </c>
      <c r="C132" s="117">
        <v>14</v>
      </c>
      <c r="D132" s="682">
        <v>44957</v>
      </c>
      <c r="E132" s="33" t="s">
        <v>1731</v>
      </c>
      <c r="F132" s="596"/>
      <c r="G132" s="30"/>
      <c r="H132" s="36"/>
      <c r="I132" s="698"/>
    </row>
    <row r="133" spans="1:9" x14ac:dyDescent="0.25">
      <c r="A133" s="8" t="s">
        <v>4206</v>
      </c>
      <c r="B133" s="8" t="s">
        <v>1145</v>
      </c>
      <c r="C133" s="158">
        <v>10</v>
      </c>
      <c r="D133" s="682">
        <v>44925</v>
      </c>
      <c r="E133" s="33" t="s">
        <v>1731</v>
      </c>
      <c r="F133" s="596"/>
      <c r="G133" s="56"/>
      <c r="H133" s="33"/>
      <c r="I133" s="589" t="s">
        <v>4737</v>
      </c>
    </row>
    <row r="134" spans="1:9" x14ac:dyDescent="0.25">
      <c r="A134" s="8" t="s">
        <v>4226</v>
      </c>
      <c r="B134" s="8" t="s">
        <v>4019</v>
      </c>
      <c r="C134" s="504">
        <v>6</v>
      </c>
      <c r="D134" s="682">
        <v>44925</v>
      </c>
      <c r="E134" s="33"/>
      <c r="F134" s="596"/>
      <c r="G134" s="56"/>
      <c r="H134" s="33" t="s">
        <v>1731</v>
      </c>
      <c r="I134" s="589" t="s">
        <v>4735</v>
      </c>
    </row>
    <row r="135" spans="1:9" x14ac:dyDescent="0.25">
      <c r="A135" s="8" t="s">
        <v>4717</v>
      </c>
      <c r="B135" s="8" t="s">
        <v>4716</v>
      </c>
      <c r="C135" s="158">
        <v>10</v>
      </c>
      <c r="D135" s="682">
        <v>44925</v>
      </c>
      <c r="E135" s="33" t="s">
        <v>1731</v>
      </c>
      <c r="F135" s="596"/>
      <c r="G135" s="56"/>
      <c r="H135" s="33"/>
      <c r="I135" s="589"/>
    </row>
    <row r="136" spans="1:9" x14ac:dyDescent="0.25">
      <c r="A136" s="8" t="s">
        <v>3930</v>
      </c>
      <c r="B136" s="8" t="s">
        <v>3922</v>
      </c>
      <c r="C136" s="158">
        <v>7</v>
      </c>
      <c r="D136" s="682">
        <v>44925</v>
      </c>
      <c r="E136" s="33"/>
      <c r="F136" s="596"/>
      <c r="G136" s="56"/>
      <c r="H136" s="33" t="s">
        <v>1731</v>
      </c>
      <c r="I136" s="589" t="s">
        <v>4735</v>
      </c>
    </row>
    <row r="137" spans="1:9" x14ac:dyDescent="0.25">
      <c r="A137" s="8" t="s">
        <v>4614</v>
      </c>
      <c r="B137" s="8" t="s">
        <v>4609</v>
      </c>
      <c r="C137" s="158">
        <v>6</v>
      </c>
      <c r="D137" s="682">
        <v>44925</v>
      </c>
      <c r="E137" s="33" t="s">
        <v>1731</v>
      </c>
      <c r="F137" s="596"/>
      <c r="G137" s="56"/>
      <c r="H137" s="33"/>
      <c r="I137" s="589"/>
    </row>
    <row r="138" spans="1:9" x14ac:dyDescent="0.25">
      <c r="A138" s="8" t="s">
        <v>1542</v>
      </c>
      <c r="B138" s="8" t="s">
        <v>1543</v>
      </c>
      <c r="C138" s="158">
        <v>11</v>
      </c>
      <c r="D138" s="682">
        <v>44925</v>
      </c>
      <c r="E138" s="33" t="s">
        <v>1731</v>
      </c>
      <c r="F138" s="596"/>
      <c r="G138" s="56"/>
      <c r="H138" s="33"/>
      <c r="I138" s="589"/>
    </row>
    <row r="139" spans="1:9" x14ac:dyDescent="0.25">
      <c r="A139" s="8" t="s">
        <v>4008</v>
      </c>
      <c r="B139" s="8" t="s">
        <v>4009</v>
      </c>
      <c r="C139" s="158">
        <v>6</v>
      </c>
      <c r="D139" s="682">
        <v>44925</v>
      </c>
      <c r="E139" s="33"/>
      <c r="F139" s="596"/>
      <c r="G139" s="56"/>
      <c r="H139" s="33" t="s">
        <v>1731</v>
      </c>
      <c r="I139" s="589" t="s">
        <v>4735</v>
      </c>
    </row>
    <row r="140" spans="1:9" x14ac:dyDescent="0.25">
      <c r="A140" s="8" t="s">
        <v>4613</v>
      </c>
      <c r="B140" s="8" t="s">
        <v>4608</v>
      </c>
      <c r="C140" s="158">
        <v>5</v>
      </c>
      <c r="D140" s="682">
        <v>44925</v>
      </c>
      <c r="E140" s="33"/>
      <c r="F140" s="596"/>
      <c r="G140" s="56" t="s">
        <v>1731</v>
      </c>
      <c r="H140" s="33"/>
      <c r="I140" s="589" t="s">
        <v>4736</v>
      </c>
    </row>
    <row r="141" spans="1:9" x14ac:dyDescent="0.25">
      <c r="A141" s="8" t="s">
        <v>4597</v>
      </c>
      <c r="B141" s="8" t="s">
        <v>2855</v>
      </c>
      <c r="C141" s="158">
        <v>7</v>
      </c>
      <c r="D141" s="682">
        <v>44925</v>
      </c>
      <c r="E141" s="33"/>
      <c r="F141" s="596" t="s">
        <v>1731</v>
      </c>
      <c r="G141" s="56"/>
      <c r="H141" s="33"/>
      <c r="I141" s="589"/>
    </row>
    <row r="142" spans="1:9" x14ac:dyDescent="0.25">
      <c r="A142" s="8" t="s">
        <v>4079</v>
      </c>
      <c r="B142" s="8" t="s">
        <v>828</v>
      </c>
      <c r="C142" s="158">
        <v>12</v>
      </c>
      <c r="D142" s="682">
        <v>44895</v>
      </c>
      <c r="E142" s="33"/>
      <c r="F142" s="596" t="s">
        <v>1731</v>
      </c>
      <c r="G142" s="56"/>
      <c r="H142" s="33"/>
      <c r="I142" s="589"/>
    </row>
    <row r="143" spans="1:9" x14ac:dyDescent="0.25">
      <c r="A143" s="8" t="s">
        <v>4160</v>
      </c>
      <c r="B143" s="8" t="s">
        <v>198</v>
      </c>
      <c r="C143" s="158">
        <v>51</v>
      </c>
      <c r="D143" s="682">
        <v>44895</v>
      </c>
      <c r="E143" s="33"/>
      <c r="F143" s="596"/>
      <c r="G143" s="56" t="s">
        <v>1731</v>
      </c>
      <c r="H143" s="33"/>
      <c r="I143" s="589" t="s">
        <v>4734</v>
      </c>
    </row>
    <row r="144" spans="1:9" x14ac:dyDescent="0.25">
      <c r="A144" s="8" t="s">
        <v>529</v>
      </c>
      <c r="B144" s="8" t="s">
        <v>530</v>
      </c>
      <c r="C144" s="504">
        <v>26</v>
      </c>
      <c r="D144" s="682">
        <v>44895</v>
      </c>
      <c r="E144" s="33"/>
      <c r="F144" s="596"/>
      <c r="G144" s="56"/>
      <c r="H144" s="33" t="s">
        <v>1731</v>
      </c>
      <c r="I144" s="589" t="s">
        <v>4735</v>
      </c>
    </row>
    <row r="145" spans="1:9" x14ac:dyDescent="0.25">
      <c r="A145" s="8" t="s">
        <v>4014</v>
      </c>
      <c r="B145" s="8" t="s">
        <v>2143</v>
      </c>
      <c r="C145" s="504">
        <v>5</v>
      </c>
      <c r="D145" s="682">
        <v>44895</v>
      </c>
      <c r="E145" s="33"/>
      <c r="F145" s="596" t="s">
        <v>1731</v>
      </c>
      <c r="G145" s="56"/>
      <c r="H145" s="33"/>
      <c r="I145" s="589"/>
    </row>
    <row r="146" spans="1:9" x14ac:dyDescent="0.25">
      <c r="A146" s="8" t="s">
        <v>4468</v>
      </c>
      <c r="B146" s="8" t="s">
        <v>3321</v>
      </c>
      <c r="C146" s="504">
        <v>8</v>
      </c>
      <c r="D146" s="682">
        <v>44895</v>
      </c>
      <c r="E146" s="33"/>
      <c r="F146" s="596" t="s">
        <v>1731</v>
      </c>
      <c r="G146" s="56"/>
      <c r="H146" s="33"/>
      <c r="I146" s="589"/>
    </row>
    <row r="147" spans="1:9" x14ac:dyDescent="0.25">
      <c r="A147" s="577" t="s">
        <v>3917</v>
      </c>
      <c r="B147" s="8" t="s">
        <v>3914</v>
      </c>
      <c r="C147" s="504">
        <v>6</v>
      </c>
      <c r="D147" s="682">
        <v>44895</v>
      </c>
      <c r="E147" s="33"/>
      <c r="F147" s="596" t="s">
        <v>1731</v>
      </c>
      <c r="G147" s="56"/>
      <c r="H147" s="33"/>
      <c r="I147" s="589"/>
    </row>
    <row r="148" spans="1:9" x14ac:dyDescent="0.25">
      <c r="A148" s="8" t="s">
        <v>3796</v>
      </c>
      <c r="B148" s="405" t="s">
        <v>3775</v>
      </c>
      <c r="C148" s="504">
        <v>7</v>
      </c>
      <c r="D148" s="682">
        <v>44865</v>
      </c>
      <c r="E148" s="33"/>
      <c r="F148" s="596"/>
      <c r="G148" s="56" t="s">
        <v>1731</v>
      </c>
      <c r="H148" s="33"/>
      <c r="I148" s="589" t="s">
        <v>4730</v>
      </c>
    </row>
    <row r="149" spans="1:9" x14ac:dyDescent="0.25">
      <c r="A149" s="8" t="s">
        <v>4115</v>
      </c>
      <c r="B149" s="8" t="s">
        <v>3257</v>
      </c>
      <c r="C149" s="674">
        <v>8</v>
      </c>
      <c r="D149" s="682">
        <v>44865</v>
      </c>
      <c r="E149" s="33"/>
      <c r="F149" s="596" t="s">
        <v>1731</v>
      </c>
      <c r="G149" s="56"/>
      <c r="H149" s="33"/>
      <c r="I149" s="589"/>
    </row>
    <row r="150" spans="1:9" x14ac:dyDescent="0.25">
      <c r="A150" s="8" t="s">
        <v>4482</v>
      </c>
      <c r="B150" s="8" t="s">
        <v>1548</v>
      </c>
      <c r="C150" s="504">
        <v>9</v>
      </c>
      <c r="D150" s="682">
        <v>44865</v>
      </c>
      <c r="E150" s="33"/>
      <c r="F150" s="596" t="s">
        <v>1731</v>
      </c>
      <c r="G150" s="56"/>
      <c r="H150" s="33"/>
      <c r="I150" s="589"/>
    </row>
    <row r="151" spans="1:9" x14ac:dyDescent="0.25">
      <c r="A151" s="8" t="s">
        <v>4083</v>
      </c>
      <c r="B151" s="8" t="s">
        <v>907</v>
      </c>
      <c r="C151" s="504">
        <v>10</v>
      </c>
      <c r="D151" s="682">
        <v>44834</v>
      </c>
      <c r="E151" s="33"/>
      <c r="F151" s="596" t="s">
        <v>1731</v>
      </c>
      <c r="G151" s="56"/>
      <c r="H151" s="33"/>
      <c r="I151" s="589"/>
    </row>
    <row r="152" spans="1:9" x14ac:dyDescent="0.25">
      <c r="A152" s="8" t="s">
        <v>4106</v>
      </c>
      <c r="B152" s="8" t="s">
        <v>928</v>
      </c>
      <c r="C152" s="504">
        <v>11</v>
      </c>
      <c r="D152" s="682">
        <v>44834</v>
      </c>
      <c r="E152" s="33"/>
      <c r="F152" s="596" t="s">
        <v>1731</v>
      </c>
      <c r="G152" s="56"/>
      <c r="H152" s="33"/>
      <c r="I152" s="589"/>
    </row>
    <row r="153" spans="1:9" x14ac:dyDescent="0.25">
      <c r="A153" s="8" t="s">
        <v>4145</v>
      </c>
      <c r="B153" s="8" t="s">
        <v>1025</v>
      </c>
      <c r="C153" s="504">
        <v>12</v>
      </c>
      <c r="D153" s="682">
        <v>44834</v>
      </c>
      <c r="E153" s="33"/>
      <c r="F153" s="596" t="s">
        <v>1731</v>
      </c>
      <c r="G153" s="56"/>
      <c r="H153" s="33"/>
      <c r="I153" s="589"/>
    </row>
    <row r="154" spans="1:9" x14ac:dyDescent="0.25">
      <c r="A154" s="8" t="s">
        <v>4216</v>
      </c>
      <c r="B154" s="8" t="s">
        <v>1126</v>
      </c>
      <c r="C154" s="504">
        <v>10</v>
      </c>
      <c r="D154" s="682">
        <v>44834</v>
      </c>
      <c r="E154" s="33"/>
      <c r="F154" s="596" t="s">
        <v>1731</v>
      </c>
      <c r="G154" s="56"/>
      <c r="H154" s="33"/>
      <c r="I154" s="589"/>
    </row>
    <row r="155" spans="1:9" x14ac:dyDescent="0.25">
      <c r="A155" s="8" t="s">
        <v>4251</v>
      </c>
      <c r="B155" s="8" t="s">
        <v>1159</v>
      </c>
      <c r="C155" s="504">
        <v>11</v>
      </c>
      <c r="D155" s="682">
        <v>44834</v>
      </c>
      <c r="E155" s="33"/>
      <c r="F155" s="596" t="s">
        <v>1731</v>
      </c>
      <c r="G155" s="56"/>
      <c r="H155" s="33"/>
      <c r="I155" s="589"/>
    </row>
    <row r="156" spans="1:9" x14ac:dyDescent="0.25">
      <c r="A156" s="8" t="s">
        <v>4660</v>
      </c>
      <c r="B156" s="8" t="s">
        <v>4651</v>
      </c>
      <c r="C156" s="504">
        <v>5</v>
      </c>
      <c r="D156" s="682">
        <v>44834</v>
      </c>
      <c r="E156" s="33"/>
      <c r="F156" s="596"/>
      <c r="G156" s="56" t="s">
        <v>1731</v>
      </c>
      <c r="H156" s="33"/>
      <c r="I156" s="589" t="s">
        <v>4724</v>
      </c>
    </row>
    <row r="157" spans="1:9" x14ac:dyDescent="0.25">
      <c r="A157" s="8" t="s">
        <v>3910</v>
      </c>
      <c r="B157" s="8" t="s">
        <v>3908</v>
      </c>
      <c r="C157" s="674">
        <v>6</v>
      </c>
      <c r="D157" s="682">
        <v>44834</v>
      </c>
      <c r="E157" s="33"/>
      <c r="F157" s="596" t="s">
        <v>1731</v>
      </c>
      <c r="G157" s="56"/>
      <c r="H157" s="33"/>
      <c r="I157" s="589"/>
    </row>
    <row r="158" spans="1:9" x14ac:dyDescent="0.25">
      <c r="A158" s="8" t="s">
        <v>4355</v>
      </c>
      <c r="B158" s="8" t="s">
        <v>280</v>
      </c>
      <c r="C158" s="674">
        <v>35</v>
      </c>
      <c r="D158" s="682">
        <v>44804</v>
      </c>
      <c r="E158" s="596" t="s">
        <v>1731</v>
      </c>
      <c r="F158" s="431"/>
      <c r="G158" s="56"/>
      <c r="H158" s="33"/>
      <c r="I158" s="589"/>
    </row>
    <row r="159" spans="1:9" x14ac:dyDescent="0.25">
      <c r="A159" s="8" t="s">
        <v>4128</v>
      </c>
      <c r="B159" s="8" t="s">
        <v>3849</v>
      </c>
      <c r="C159" s="674">
        <v>6</v>
      </c>
      <c r="D159" s="682">
        <v>44771</v>
      </c>
      <c r="E159" s="33"/>
      <c r="F159" s="596"/>
      <c r="G159" s="56" t="s">
        <v>1731</v>
      </c>
      <c r="H159" s="33"/>
      <c r="I159" s="589" t="s">
        <v>4713</v>
      </c>
    </row>
    <row r="160" spans="1:9" x14ac:dyDescent="0.25">
      <c r="A160" s="8" t="s">
        <v>4166</v>
      </c>
      <c r="B160" s="8" t="s">
        <v>1041</v>
      </c>
      <c r="C160" s="674">
        <v>11</v>
      </c>
      <c r="D160" s="682">
        <v>44771</v>
      </c>
      <c r="E160" s="33" t="s">
        <v>1731</v>
      </c>
      <c r="F160" s="596"/>
      <c r="G160" s="56"/>
      <c r="H160" s="33"/>
      <c r="I160" s="589" t="s">
        <v>3698</v>
      </c>
    </row>
    <row r="161" spans="1:9" x14ac:dyDescent="0.25">
      <c r="A161" s="8" t="s">
        <v>4715</v>
      </c>
      <c r="B161" s="8" t="s">
        <v>1390</v>
      </c>
      <c r="C161" s="674">
        <v>11</v>
      </c>
      <c r="D161" s="682">
        <v>44771</v>
      </c>
      <c r="E161" s="33"/>
      <c r="F161" s="596"/>
      <c r="G161" s="56" t="s">
        <v>1731</v>
      </c>
      <c r="H161" s="33"/>
      <c r="I161" s="589" t="s">
        <v>4714</v>
      </c>
    </row>
    <row r="162" spans="1:9" x14ac:dyDescent="0.25">
      <c r="A162" s="8" t="s">
        <v>3854</v>
      </c>
      <c r="B162" s="8" t="s">
        <v>3848</v>
      </c>
      <c r="C162" s="674">
        <v>7</v>
      </c>
      <c r="D162" s="682">
        <v>44712</v>
      </c>
      <c r="E162" s="33"/>
      <c r="F162" s="596"/>
      <c r="G162" s="56" t="s">
        <v>1731</v>
      </c>
      <c r="H162" s="33"/>
      <c r="I162" s="589" t="s">
        <v>4706</v>
      </c>
    </row>
    <row r="163" spans="1:9" x14ac:dyDescent="0.25">
      <c r="A163" s="8" t="s">
        <v>1042</v>
      </c>
      <c r="B163" s="8" t="s">
        <v>1043</v>
      </c>
      <c r="C163" s="674">
        <v>9</v>
      </c>
      <c r="D163" s="682">
        <v>44681</v>
      </c>
      <c r="E163" s="33"/>
      <c r="F163" s="596"/>
      <c r="G163" s="56" t="s">
        <v>1731</v>
      </c>
      <c r="H163" s="33"/>
      <c r="I163" s="589" t="s">
        <v>4698</v>
      </c>
    </row>
    <row r="164" spans="1:9" x14ac:dyDescent="0.25">
      <c r="A164" s="8" t="s">
        <v>4303</v>
      </c>
      <c r="B164" s="8" t="s">
        <v>1255</v>
      </c>
      <c r="C164" s="674">
        <v>11</v>
      </c>
      <c r="D164" s="682">
        <v>44681</v>
      </c>
      <c r="E164" s="33"/>
      <c r="F164" s="596"/>
      <c r="G164" s="56" t="s">
        <v>1731</v>
      </c>
      <c r="H164" s="33"/>
      <c r="I164" s="589" t="s">
        <v>4699</v>
      </c>
    </row>
    <row r="165" spans="1:9" x14ac:dyDescent="0.25">
      <c r="A165" s="8" t="s">
        <v>4676</v>
      </c>
      <c r="B165" s="8" t="s">
        <v>4669</v>
      </c>
      <c r="C165" s="674">
        <v>5</v>
      </c>
      <c r="D165" s="682">
        <v>44681</v>
      </c>
      <c r="E165" s="33"/>
      <c r="F165" s="596"/>
      <c r="G165" s="56" t="s">
        <v>1731</v>
      </c>
      <c r="H165" s="33"/>
      <c r="I165" s="589" t="s">
        <v>4700</v>
      </c>
    </row>
    <row r="166" spans="1:9" x14ac:dyDescent="0.25">
      <c r="A166" s="8" t="s">
        <v>4424</v>
      </c>
      <c r="B166" s="8" t="s">
        <v>308</v>
      </c>
      <c r="C166" s="674">
        <v>29</v>
      </c>
      <c r="D166" s="682">
        <v>44681</v>
      </c>
      <c r="E166" s="33"/>
      <c r="F166" s="596"/>
      <c r="G166" s="56" t="s">
        <v>1731</v>
      </c>
      <c r="H166" s="33"/>
      <c r="I166" s="589" t="s">
        <v>4687</v>
      </c>
    </row>
    <row r="167" spans="1:9" x14ac:dyDescent="0.25">
      <c r="A167" s="8" t="s">
        <v>3275</v>
      </c>
      <c r="B167" s="8" t="s">
        <v>3276</v>
      </c>
      <c r="C167" s="674">
        <v>8</v>
      </c>
      <c r="D167" s="682">
        <v>44620</v>
      </c>
      <c r="E167" s="33"/>
      <c r="F167" s="596"/>
      <c r="G167" s="56" t="s">
        <v>1731</v>
      </c>
      <c r="H167" s="33"/>
      <c r="I167" s="589" t="s">
        <v>4667</v>
      </c>
    </row>
    <row r="168" spans="1:9" x14ac:dyDescent="0.25">
      <c r="A168" s="8" t="s">
        <v>4448</v>
      </c>
      <c r="B168" s="8" t="s">
        <v>700</v>
      </c>
      <c r="C168" s="674">
        <v>20</v>
      </c>
      <c r="D168" s="682">
        <v>44620</v>
      </c>
      <c r="E168" s="33" t="s">
        <v>1731</v>
      </c>
      <c r="F168" s="596"/>
      <c r="G168" s="56"/>
      <c r="H168" s="33"/>
      <c r="I168" s="589"/>
    </row>
    <row r="169" spans="1:9" x14ac:dyDescent="0.25">
      <c r="A169" s="577" t="s">
        <v>3844</v>
      </c>
      <c r="B169" s="8" t="s">
        <v>3839</v>
      </c>
      <c r="C169" s="674">
        <v>6</v>
      </c>
      <c r="D169" s="682">
        <v>44592</v>
      </c>
      <c r="E169" s="33"/>
      <c r="F169" s="596"/>
      <c r="G169" s="56" t="s">
        <v>1731</v>
      </c>
      <c r="H169" s="33"/>
      <c r="I169" s="589" t="s">
        <v>2663</v>
      </c>
    </row>
    <row r="170" spans="1:9" x14ac:dyDescent="0.25">
      <c r="A170" s="8" t="s">
        <v>4109</v>
      </c>
      <c r="B170" s="409" t="s">
        <v>960</v>
      </c>
      <c r="C170" s="674">
        <v>11</v>
      </c>
      <c r="D170" s="682">
        <v>44592</v>
      </c>
      <c r="E170" s="33"/>
      <c r="F170" s="596"/>
      <c r="G170" s="56" t="s">
        <v>1731</v>
      </c>
      <c r="H170" s="33"/>
      <c r="I170" s="589" t="s">
        <v>4640</v>
      </c>
    </row>
    <row r="171" spans="1:9" x14ac:dyDescent="0.25">
      <c r="A171" s="95" t="s">
        <v>4152</v>
      </c>
      <c r="B171" s="409" t="s">
        <v>1032</v>
      </c>
      <c r="C171" s="674">
        <v>11</v>
      </c>
      <c r="D171" s="682">
        <v>44592</v>
      </c>
      <c r="E171" s="33"/>
      <c r="F171" s="596"/>
      <c r="G171" s="56" t="s">
        <v>1731</v>
      </c>
      <c r="H171" s="33"/>
      <c r="I171" s="589" t="s">
        <v>4641</v>
      </c>
    </row>
    <row r="172" spans="1:9" x14ac:dyDescent="0.25">
      <c r="A172" s="8" t="s">
        <v>4167</v>
      </c>
      <c r="B172" s="8" t="s">
        <v>967</v>
      </c>
      <c r="C172" s="674">
        <v>9</v>
      </c>
      <c r="D172" s="682">
        <v>44561</v>
      </c>
      <c r="E172" s="33"/>
      <c r="F172" s="596" t="s">
        <v>1731</v>
      </c>
      <c r="G172" s="56"/>
      <c r="H172" s="33"/>
      <c r="I172" s="589"/>
    </row>
    <row r="173" spans="1:9" x14ac:dyDescent="0.25">
      <c r="A173" s="95" t="s">
        <v>1034</v>
      </c>
      <c r="B173" s="409" t="s">
        <v>1035</v>
      </c>
      <c r="C173" s="674">
        <v>10</v>
      </c>
      <c r="D173" s="682">
        <v>44561</v>
      </c>
      <c r="E173" s="33"/>
      <c r="F173" s="596"/>
      <c r="G173" s="56" t="s">
        <v>1731</v>
      </c>
      <c r="H173" s="33"/>
      <c r="I173" s="589" t="s">
        <v>4628</v>
      </c>
    </row>
    <row r="174" spans="1:9" x14ac:dyDescent="0.25">
      <c r="A174" s="8" t="s">
        <v>4098</v>
      </c>
      <c r="B174" s="409" t="s">
        <v>3444</v>
      </c>
      <c r="C174" s="674">
        <v>6</v>
      </c>
      <c r="D174" s="682">
        <v>44561</v>
      </c>
      <c r="E174" s="33" t="s">
        <v>1731</v>
      </c>
      <c r="F174" s="596"/>
      <c r="G174" s="56"/>
      <c r="H174" s="33"/>
      <c r="I174" s="589"/>
    </row>
    <row r="175" spans="1:9" x14ac:dyDescent="0.25">
      <c r="A175" s="95" t="s">
        <v>4278</v>
      </c>
      <c r="B175" s="405" t="s">
        <v>1203</v>
      </c>
      <c r="C175" s="504">
        <v>11</v>
      </c>
      <c r="D175" s="682">
        <v>44561</v>
      </c>
      <c r="E175" s="33"/>
      <c r="F175" s="596"/>
      <c r="G175" s="56" t="s">
        <v>1731</v>
      </c>
      <c r="H175" s="33"/>
      <c r="I175" s="589" t="s">
        <v>4629</v>
      </c>
    </row>
    <row r="176" spans="1:9" x14ac:dyDescent="0.25">
      <c r="A176" s="8" t="s">
        <v>4302</v>
      </c>
      <c r="B176" s="405" t="s">
        <v>607</v>
      </c>
      <c r="C176" s="504">
        <v>16</v>
      </c>
      <c r="D176" s="682">
        <v>44561</v>
      </c>
      <c r="E176" s="596"/>
      <c r="F176" s="596" t="s">
        <v>1731</v>
      </c>
      <c r="G176" s="56"/>
      <c r="H176" s="33"/>
      <c r="I176" s="589"/>
    </row>
    <row r="177" spans="1:9" x14ac:dyDescent="0.25">
      <c r="A177" s="8" t="s">
        <v>4581</v>
      </c>
      <c r="B177" s="405" t="s">
        <v>1683</v>
      </c>
      <c r="C177" s="504">
        <v>10</v>
      </c>
      <c r="D177" s="682">
        <v>44561</v>
      </c>
      <c r="E177" s="33" t="s">
        <v>1731</v>
      </c>
      <c r="F177" s="596"/>
      <c r="G177" s="56"/>
      <c r="H177" s="33"/>
      <c r="I177" s="589"/>
    </row>
    <row r="178" spans="1:9" x14ac:dyDescent="0.25">
      <c r="A178" s="95" t="s">
        <v>4040</v>
      </c>
      <c r="B178" s="405" t="s">
        <v>855</v>
      </c>
      <c r="C178" s="504">
        <v>8</v>
      </c>
      <c r="D178" s="682">
        <v>44530</v>
      </c>
      <c r="E178" s="33"/>
      <c r="F178" s="596" t="s">
        <v>1731</v>
      </c>
      <c r="G178" s="56"/>
      <c r="H178" s="33"/>
      <c r="I178" s="589"/>
    </row>
    <row r="179" spans="1:9" x14ac:dyDescent="0.25">
      <c r="A179" s="577" t="s">
        <v>4615</v>
      </c>
      <c r="B179" s="405" t="s">
        <v>4610</v>
      </c>
      <c r="C179" s="504">
        <v>6</v>
      </c>
      <c r="D179" s="682">
        <v>44530</v>
      </c>
      <c r="E179" s="33"/>
      <c r="F179" s="596" t="s">
        <v>1731</v>
      </c>
      <c r="G179" s="56"/>
      <c r="H179" s="33"/>
      <c r="I179" s="589"/>
    </row>
    <row r="180" spans="1:9" x14ac:dyDescent="0.25">
      <c r="A180" s="577" t="s">
        <v>4177</v>
      </c>
      <c r="B180" s="405" t="s">
        <v>3251</v>
      </c>
      <c r="C180" s="504">
        <v>7</v>
      </c>
      <c r="D180" s="682">
        <v>44530</v>
      </c>
      <c r="E180" s="33"/>
      <c r="F180" s="596"/>
      <c r="G180" s="56"/>
      <c r="H180" s="33" t="s">
        <v>1731</v>
      </c>
      <c r="I180" s="589" t="s">
        <v>4627</v>
      </c>
    </row>
    <row r="181" spans="1:9" x14ac:dyDescent="0.25">
      <c r="A181" s="8" t="s">
        <v>4193</v>
      </c>
      <c r="B181" s="405" t="s">
        <v>1076</v>
      </c>
      <c r="C181" s="504">
        <v>10</v>
      </c>
      <c r="D181" s="682">
        <v>44530</v>
      </c>
      <c r="E181" s="33"/>
      <c r="F181" s="596" t="s">
        <v>1731</v>
      </c>
      <c r="G181" s="56"/>
      <c r="H181" s="33"/>
      <c r="I181" s="589"/>
    </row>
    <row r="182" spans="1:9" x14ac:dyDescent="0.25">
      <c r="A182" s="577" t="s">
        <v>3857</v>
      </c>
      <c r="B182" s="405" t="s">
        <v>3851</v>
      </c>
      <c r="C182" s="158">
        <v>5</v>
      </c>
      <c r="D182" s="682">
        <v>44530</v>
      </c>
      <c r="E182" s="33"/>
      <c r="F182" s="596" t="s">
        <v>1731</v>
      </c>
      <c r="G182" s="56"/>
      <c r="H182" s="33"/>
      <c r="I182" s="589"/>
    </row>
    <row r="183" spans="1:9" x14ac:dyDescent="0.25">
      <c r="A183" s="95" t="s">
        <v>4459</v>
      </c>
      <c r="B183" s="405" t="s">
        <v>1092</v>
      </c>
      <c r="C183" s="504">
        <v>8</v>
      </c>
      <c r="D183" s="682">
        <v>44530</v>
      </c>
      <c r="E183" s="33"/>
      <c r="F183" s="596" t="s">
        <v>1731</v>
      </c>
      <c r="G183" s="56"/>
      <c r="H183" s="33"/>
      <c r="I183" s="589"/>
    </row>
    <row r="184" spans="1:9" x14ac:dyDescent="0.25">
      <c r="A184" s="95" t="s">
        <v>4204</v>
      </c>
      <c r="B184" s="405" t="s">
        <v>1093</v>
      </c>
      <c r="C184" s="504">
        <v>8</v>
      </c>
      <c r="D184" s="682">
        <v>44530</v>
      </c>
      <c r="E184" s="33"/>
      <c r="F184" s="596" t="s">
        <v>1731</v>
      </c>
      <c r="G184" s="56"/>
      <c r="H184" s="33"/>
      <c r="I184" s="589"/>
    </row>
    <row r="185" spans="1:9" x14ac:dyDescent="0.25">
      <c r="A185" s="577" t="s">
        <v>3827</v>
      </c>
      <c r="B185" s="405" t="s">
        <v>3823</v>
      </c>
      <c r="C185" s="504">
        <v>5</v>
      </c>
      <c r="D185" s="682">
        <v>44530</v>
      </c>
      <c r="E185" s="33"/>
      <c r="F185" s="596" t="s">
        <v>1731</v>
      </c>
      <c r="G185" s="56"/>
      <c r="H185" s="33"/>
      <c r="I185" s="589"/>
    </row>
    <row r="186" spans="1:9" x14ac:dyDescent="0.25">
      <c r="A186" s="95" t="s">
        <v>4274</v>
      </c>
      <c r="B186" s="405" t="s">
        <v>3271</v>
      </c>
      <c r="C186" s="504">
        <v>7</v>
      </c>
      <c r="D186" s="682">
        <v>44530</v>
      </c>
      <c r="E186" s="33"/>
      <c r="F186" s="596" t="s">
        <v>1731</v>
      </c>
      <c r="G186" s="56"/>
      <c r="H186" s="33"/>
      <c r="I186" s="589"/>
    </row>
    <row r="187" spans="1:9" x14ac:dyDescent="0.25">
      <c r="A187" s="95" t="s">
        <v>4281</v>
      </c>
      <c r="B187" s="405" t="s">
        <v>1196</v>
      </c>
      <c r="C187" s="504">
        <v>8</v>
      </c>
      <c r="D187" s="682">
        <v>44530</v>
      </c>
      <c r="E187" s="33"/>
      <c r="F187" s="596" t="s">
        <v>1731</v>
      </c>
      <c r="G187" s="56"/>
      <c r="H187" s="33"/>
      <c r="I187" s="589"/>
    </row>
    <row r="188" spans="1:9" x14ac:dyDescent="0.25">
      <c r="A188" s="523" t="s">
        <v>4323</v>
      </c>
      <c r="B188" s="546" t="s">
        <v>627</v>
      </c>
      <c r="C188" s="524">
        <v>13</v>
      </c>
      <c r="D188" s="682">
        <v>44530</v>
      </c>
      <c r="E188" s="33"/>
      <c r="F188" s="596" t="s">
        <v>1731</v>
      </c>
      <c r="G188" s="56"/>
      <c r="H188" s="33"/>
      <c r="I188" s="589"/>
    </row>
    <row r="189" spans="1:9" x14ac:dyDescent="0.25">
      <c r="A189" s="95" t="s">
        <v>4350</v>
      </c>
      <c r="B189" s="405" t="s">
        <v>3286</v>
      </c>
      <c r="C189" s="504">
        <v>7</v>
      </c>
      <c r="D189" s="682">
        <v>44530</v>
      </c>
      <c r="E189" s="33"/>
      <c r="F189" s="596" t="s">
        <v>1731</v>
      </c>
      <c r="G189" s="56"/>
      <c r="H189" s="33"/>
      <c r="I189" s="589"/>
    </row>
    <row r="190" spans="1:9" x14ac:dyDescent="0.25">
      <c r="A190" s="95" t="s">
        <v>4371</v>
      </c>
      <c r="B190" s="405" t="s">
        <v>1347</v>
      </c>
      <c r="C190" s="504">
        <v>10</v>
      </c>
      <c r="D190" s="682">
        <v>44530</v>
      </c>
      <c r="E190" s="33"/>
      <c r="F190" s="596" t="s">
        <v>1731</v>
      </c>
      <c r="G190" s="56"/>
      <c r="H190" s="33"/>
      <c r="I190" s="589"/>
    </row>
    <row r="191" spans="1:9" x14ac:dyDescent="0.25">
      <c r="A191" s="577" t="s">
        <v>3811</v>
      </c>
      <c r="B191" s="405" t="s">
        <v>3292</v>
      </c>
      <c r="C191" s="504">
        <v>7</v>
      </c>
      <c r="D191" s="682">
        <v>44530</v>
      </c>
      <c r="E191" s="33"/>
      <c r="F191" s="596"/>
      <c r="G191" s="56" t="s">
        <v>1731</v>
      </c>
      <c r="H191" s="33"/>
      <c r="I191" s="589" t="s">
        <v>4623</v>
      </c>
    </row>
    <row r="192" spans="1:9" x14ac:dyDescent="0.25">
      <c r="A192" s="8" t="s">
        <v>4446</v>
      </c>
      <c r="B192" s="405" t="s">
        <v>1450</v>
      </c>
      <c r="C192" s="504">
        <v>9</v>
      </c>
      <c r="D192" s="682">
        <v>44530</v>
      </c>
      <c r="E192" s="33"/>
      <c r="F192" s="596" t="s">
        <v>1731</v>
      </c>
      <c r="G192" s="56"/>
      <c r="H192" s="33"/>
      <c r="I192" s="589"/>
    </row>
    <row r="193" spans="1:9" x14ac:dyDescent="0.25">
      <c r="A193" s="577" t="s">
        <v>3817</v>
      </c>
      <c r="B193" s="405" t="s">
        <v>3790</v>
      </c>
      <c r="C193" s="504">
        <v>6</v>
      </c>
      <c r="D193" s="682">
        <v>44530</v>
      </c>
      <c r="E193" s="33"/>
      <c r="F193" s="596" t="s">
        <v>1731</v>
      </c>
      <c r="G193" s="56"/>
      <c r="H193" s="33"/>
      <c r="I193" s="589"/>
    </row>
    <row r="194" spans="1:9" x14ac:dyDescent="0.25">
      <c r="A194" s="95" t="s">
        <v>4521</v>
      </c>
      <c r="B194" s="405" t="s">
        <v>1599</v>
      </c>
      <c r="C194" s="504">
        <v>11</v>
      </c>
      <c r="D194" s="682">
        <v>44530</v>
      </c>
      <c r="E194" s="33"/>
      <c r="F194" s="596" t="s">
        <v>1731</v>
      </c>
      <c r="G194" s="56"/>
      <c r="H194" s="33"/>
      <c r="I194" s="589"/>
    </row>
    <row r="195" spans="1:9" x14ac:dyDescent="0.25">
      <c r="A195" s="8" t="s">
        <v>4564</v>
      </c>
      <c r="B195" s="405" t="s">
        <v>1649</v>
      </c>
      <c r="C195" s="504">
        <v>10</v>
      </c>
      <c r="D195" s="682">
        <v>44530</v>
      </c>
      <c r="E195" s="33"/>
      <c r="F195" s="596" t="s">
        <v>1731</v>
      </c>
      <c r="G195" s="56"/>
      <c r="H195" s="33"/>
      <c r="I195" s="589"/>
    </row>
    <row r="196" spans="1:9" x14ac:dyDescent="0.25">
      <c r="A196" s="95" t="s">
        <v>4593</v>
      </c>
      <c r="B196" s="405" t="s">
        <v>1652</v>
      </c>
      <c r="C196" s="504">
        <v>8</v>
      </c>
      <c r="D196" s="682">
        <v>44530</v>
      </c>
      <c r="E196" s="33"/>
      <c r="F196" s="596" t="s">
        <v>1731</v>
      </c>
      <c r="G196" s="56"/>
      <c r="H196" s="33"/>
      <c r="I196" s="589"/>
    </row>
    <row r="197" spans="1:9" x14ac:dyDescent="0.25">
      <c r="A197" s="95" t="s">
        <v>3346</v>
      </c>
      <c r="B197" s="405" t="s">
        <v>3347</v>
      </c>
      <c r="C197" s="504">
        <v>7</v>
      </c>
      <c r="D197" s="682">
        <v>44530</v>
      </c>
      <c r="E197" s="33"/>
      <c r="F197" s="596" t="s">
        <v>1731</v>
      </c>
      <c r="G197" s="56"/>
      <c r="H197" s="33"/>
      <c r="I197" s="589"/>
    </row>
    <row r="198" spans="1:9" x14ac:dyDescent="0.25">
      <c r="A198" s="8" t="s">
        <v>4576</v>
      </c>
      <c r="B198" s="405" t="s">
        <v>376</v>
      </c>
      <c r="C198" s="504">
        <v>39</v>
      </c>
      <c r="D198" s="682">
        <v>44530</v>
      </c>
      <c r="E198" s="33"/>
      <c r="F198" s="596" t="s">
        <v>1731</v>
      </c>
      <c r="G198" s="56"/>
      <c r="H198" s="33"/>
      <c r="I198" s="589"/>
    </row>
    <row r="199" spans="1:9" x14ac:dyDescent="0.25">
      <c r="A199" s="8" t="s">
        <v>3893</v>
      </c>
      <c r="B199" s="405" t="s">
        <v>3892</v>
      </c>
      <c r="C199" s="504">
        <v>7</v>
      </c>
      <c r="D199" s="682">
        <v>44498</v>
      </c>
      <c r="E199" s="33"/>
      <c r="F199" s="596"/>
      <c r="G199" s="56" t="s">
        <v>1731</v>
      </c>
      <c r="H199" s="33"/>
      <c r="I199" s="589" t="s">
        <v>4617</v>
      </c>
    </row>
    <row r="200" spans="1:9" x14ac:dyDescent="0.25">
      <c r="A200" s="8" t="s">
        <v>858</v>
      </c>
      <c r="B200" s="405" t="s">
        <v>859</v>
      </c>
      <c r="C200" s="504">
        <v>9</v>
      </c>
      <c r="D200" s="682">
        <v>44498</v>
      </c>
      <c r="E200" s="33"/>
      <c r="F200" s="596" t="s">
        <v>1731</v>
      </c>
      <c r="G200" s="56"/>
      <c r="H200" s="33"/>
      <c r="I200" s="589"/>
    </row>
    <row r="201" spans="1:9" x14ac:dyDescent="0.25">
      <c r="A201" s="88" t="s">
        <v>4094</v>
      </c>
      <c r="B201" s="405" t="s">
        <v>929</v>
      </c>
      <c r="C201" s="504">
        <v>8</v>
      </c>
      <c r="D201" s="682">
        <v>44498</v>
      </c>
      <c r="E201" s="33"/>
      <c r="F201" s="596" t="s">
        <v>1731</v>
      </c>
      <c r="G201" s="56"/>
      <c r="H201" s="33"/>
      <c r="I201" s="589"/>
    </row>
    <row r="202" spans="1:9" x14ac:dyDescent="0.25">
      <c r="A202" s="577" t="s">
        <v>3741</v>
      </c>
      <c r="B202" s="405" t="s">
        <v>3739</v>
      </c>
      <c r="C202" s="504">
        <v>6</v>
      </c>
      <c r="D202" s="682">
        <v>44498</v>
      </c>
      <c r="E202" s="33"/>
      <c r="F202" s="596" t="s">
        <v>1731</v>
      </c>
      <c r="G202" s="56"/>
      <c r="H202" s="33"/>
      <c r="I202" s="589"/>
    </row>
    <row r="203" spans="1:9" x14ac:dyDescent="0.25">
      <c r="A203" s="95" t="s">
        <v>4133</v>
      </c>
      <c r="B203" s="405" t="s">
        <v>3248</v>
      </c>
      <c r="C203" s="504">
        <v>7</v>
      </c>
      <c r="D203" s="682">
        <v>44498</v>
      </c>
      <c r="E203" s="33"/>
      <c r="F203" s="596" t="s">
        <v>1731</v>
      </c>
      <c r="G203" s="56"/>
      <c r="H203" s="33"/>
      <c r="I203" s="589"/>
    </row>
    <row r="204" spans="1:9" x14ac:dyDescent="0.25">
      <c r="A204" s="88" t="s">
        <v>4225</v>
      </c>
      <c r="B204" s="405" t="s">
        <v>1100</v>
      </c>
      <c r="C204" s="504">
        <v>9</v>
      </c>
      <c r="D204" s="682">
        <v>44498</v>
      </c>
      <c r="E204" s="33"/>
      <c r="F204" s="596" t="s">
        <v>1731</v>
      </c>
      <c r="G204" s="56"/>
      <c r="H204" s="33"/>
      <c r="I204" s="589"/>
    </row>
    <row r="205" spans="1:9" x14ac:dyDescent="0.25">
      <c r="A205" s="95" t="s">
        <v>4210</v>
      </c>
      <c r="B205" s="405" t="s">
        <v>1119</v>
      </c>
      <c r="C205" s="504">
        <v>8</v>
      </c>
      <c r="D205" s="682">
        <v>44498</v>
      </c>
      <c r="E205" s="33"/>
      <c r="F205" s="596" t="s">
        <v>1731</v>
      </c>
      <c r="G205" s="56"/>
      <c r="H205" s="33"/>
      <c r="I205" s="589"/>
    </row>
    <row r="206" spans="1:9" x14ac:dyDescent="0.25">
      <c r="A206" s="88" t="s">
        <v>4246</v>
      </c>
      <c r="B206" s="405" t="s">
        <v>3356</v>
      </c>
      <c r="C206" s="158">
        <v>7</v>
      </c>
      <c r="D206" s="682">
        <v>44498</v>
      </c>
      <c r="E206" s="33"/>
      <c r="F206" s="596" t="s">
        <v>1731</v>
      </c>
      <c r="G206" s="56"/>
      <c r="H206" s="33"/>
      <c r="I206" s="589"/>
    </row>
    <row r="207" spans="1:9" x14ac:dyDescent="0.25">
      <c r="A207" s="95" t="s">
        <v>4298</v>
      </c>
      <c r="B207" s="405" t="s">
        <v>1248</v>
      </c>
      <c r="C207" s="504">
        <v>11</v>
      </c>
      <c r="D207" s="682">
        <v>44498</v>
      </c>
      <c r="E207" s="33" t="s">
        <v>1731</v>
      </c>
      <c r="F207" s="596"/>
      <c r="G207" s="56"/>
      <c r="H207" s="33"/>
      <c r="I207" s="589"/>
    </row>
    <row r="208" spans="1:9" x14ac:dyDescent="0.25">
      <c r="A208" s="577" t="s">
        <v>4312</v>
      </c>
      <c r="B208" s="405" t="s">
        <v>3740</v>
      </c>
      <c r="C208" s="504">
        <v>6</v>
      </c>
      <c r="D208" s="682">
        <v>44498</v>
      </c>
      <c r="E208" s="33"/>
      <c r="F208" s="596" t="s">
        <v>1731</v>
      </c>
      <c r="G208" s="56"/>
      <c r="H208" s="33"/>
      <c r="I208" s="589"/>
    </row>
    <row r="209" spans="1:9" x14ac:dyDescent="0.25">
      <c r="A209" s="523" t="s">
        <v>4378</v>
      </c>
      <c r="B209" s="546" t="s">
        <v>652</v>
      </c>
      <c r="C209" s="524">
        <v>18</v>
      </c>
      <c r="D209" s="682">
        <v>44498</v>
      </c>
      <c r="E209" s="33"/>
      <c r="F209" s="596" t="s">
        <v>1731</v>
      </c>
      <c r="G209" s="56"/>
      <c r="H209" s="33"/>
      <c r="I209" s="589"/>
    </row>
    <row r="210" spans="1:9" x14ac:dyDescent="0.25">
      <c r="A210" s="95" t="s">
        <v>4414</v>
      </c>
      <c r="B210" s="405" t="s">
        <v>687</v>
      </c>
      <c r="C210" s="504">
        <v>18</v>
      </c>
      <c r="D210" s="682">
        <v>44498</v>
      </c>
      <c r="E210" s="33"/>
      <c r="F210" s="596" t="s">
        <v>1731</v>
      </c>
      <c r="G210" s="56"/>
      <c r="H210" s="33"/>
      <c r="I210" s="589"/>
    </row>
    <row r="211" spans="1:9" x14ac:dyDescent="0.25">
      <c r="A211" s="95" t="s">
        <v>4415</v>
      </c>
      <c r="B211" s="405" t="s">
        <v>688</v>
      </c>
      <c r="C211" s="504">
        <v>18</v>
      </c>
      <c r="D211" s="682">
        <v>44498</v>
      </c>
      <c r="E211" s="33"/>
      <c r="F211" s="596" t="s">
        <v>1731</v>
      </c>
      <c r="G211" s="56"/>
      <c r="H211" s="33"/>
      <c r="I211" s="589"/>
    </row>
    <row r="212" spans="1:9" x14ac:dyDescent="0.25">
      <c r="A212" s="95" t="s">
        <v>1448</v>
      </c>
      <c r="B212" s="405" t="s">
        <v>1449</v>
      </c>
      <c r="C212" s="504">
        <v>8</v>
      </c>
      <c r="D212" s="682">
        <v>44498</v>
      </c>
      <c r="E212" s="33"/>
      <c r="F212" s="596" t="s">
        <v>1731</v>
      </c>
      <c r="G212" s="56"/>
      <c r="H212" s="33"/>
      <c r="I212" s="589"/>
    </row>
    <row r="213" spans="1:9" x14ac:dyDescent="0.25">
      <c r="A213" s="8" t="s">
        <v>4466</v>
      </c>
      <c r="B213" s="405" t="s">
        <v>3863</v>
      </c>
      <c r="C213" s="504">
        <v>11</v>
      </c>
      <c r="D213" s="682">
        <v>44498</v>
      </c>
      <c r="E213" s="33"/>
      <c r="F213" s="596" t="s">
        <v>1731</v>
      </c>
      <c r="G213" s="56"/>
      <c r="H213" s="33"/>
      <c r="I213" s="589"/>
    </row>
    <row r="214" spans="1:9" x14ac:dyDescent="0.25">
      <c r="A214" s="426" t="s">
        <v>4486</v>
      </c>
      <c r="B214" s="546" t="s">
        <v>1527</v>
      </c>
      <c r="C214" s="524">
        <v>8</v>
      </c>
      <c r="D214" s="682">
        <v>44498</v>
      </c>
      <c r="E214" s="33" t="s">
        <v>1731</v>
      </c>
      <c r="F214" s="596"/>
      <c r="G214" s="56"/>
      <c r="H214" s="33"/>
      <c r="I214" s="589"/>
    </row>
    <row r="215" spans="1:9" x14ac:dyDescent="0.25">
      <c r="A215" s="88" t="s">
        <v>4506</v>
      </c>
      <c r="B215" s="405" t="s">
        <v>3389</v>
      </c>
      <c r="C215" s="504">
        <v>7</v>
      </c>
      <c r="D215" s="682">
        <v>44498</v>
      </c>
      <c r="E215" s="33"/>
      <c r="F215" s="596" t="s">
        <v>1731</v>
      </c>
      <c r="G215" s="56"/>
      <c r="H215" s="33"/>
      <c r="I215" s="589"/>
    </row>
    <row r="216" spans="1:9" x14ac:dyDescent="0.25">
      <c r="A216" s="577" t="s">
        <v>4479</v>
      </c>
      <c r="B216" s="405" t="s">
        <v>1936</v>
      </c>
      <c r="C216" s="504">
        <v>5</v>
      </c>
      <c r="D216" s="682">
        <v>44498</v>
      </c>
      <c r="E216" s="33"/>
      <c r="F216" s="596" t="s">
        <v>1731</v>
      </c>
      <c r="G216" s="56"/>
      <c r="H216" s="33"/>
      <c r="I216" s="589"/>
    </row>
    <row r="217" spans="1:9" x14ac:dyDescent="0.25">
      <c r="A217" s="95" t="s">
        <v>4244</v>
      </c>
      <c r="B217" s="405" t="s">
        <v>3270</v>
      </c>
      <c r="C217" s="504">
        <v>7</v>
      </c>
      <c r="D217" s="682">
        <v>44498</v>
      </c>
      <c r="E217" s="33"/>
      <c r="F217" s="596" t="s">
        <v>1731</v>
      </c>
      <c r="G217" s="56"/>
      <c r="H217" s="33"/>
      <c r="I217" s="589"/>
    </row>
    <row r="218" spans="1:9" x14ac:dyDescent="0.25">
      <c r="A218" s="426" t="s">
        <v>4572</v>
      </c>
      <c r="B218" s="546" t="s">
        <v>1665</v>
      </c>
      <c r="C218" s="524">
        <v>10</v>
      </c>
      <c r="D218" s="682">
        <v>44498</v>
      </c>
      <c r="E218" s="33"/>
      <c r="F218" s="596" t="s">
        <v>1731</v>
      </c>
      <c r="G218" s="56"/>
      <c r="H218" s="33"/>
      <c r="I218" s="589"/>
    </row>
    <row r="219" spans="1:9" x14ac:dyDescent="0.25">
      <c r="A219" s="8" t="s">
        <v>136</v>
      </c>
      <c r="B219" s="405" t="s">
        <v>137</v>
      </c>
      <c r="C219" s="504">
        <v>36</v>
      </c>
      <c r="D219" s="682">
        <v>44469</v>
      </c>
      <c r="E219" s="33"/>
      <c r="F219" s="596" t="s">
        <v>1731</v>
      </c>
      <c r="G219" s="56"/>
      <c r="H219" s="33"/>
      <c r="I219" s="589"/>
    </row>
    <row r="220" spans="1:9" x14ac:dyDescent="0.25">
      <c r="A220" s="95" t="s">
        <v>1030</v>
      </c>
      <c r="B220" s="405" t="s">
        <v>1031</v>
      </c>
      <c r="C220" s="504">
        <v>10</v>
      </c>
      <c r="D220" s="682">
        <v>44469</v>
      </c>
      <c r="E220" s="432"/>
      <c r="F220" s="56"/>
      <c r="G220" s="56" t="s">
        <v>1731</v>
      </c>
      <c r="H220" s="33"/>
      <c r="I220" s="589" t="s">
        <v>4153</v>
      </c>
    </row>
    <row r="221" spans="1:9" x14ac:dyDescent="0.25">
      <c r="A221" s="577" t="s">
        <v>3731</v>
      </c>
      <c r="B221" s="405" t="s">
        <v>3726</v>
      </c>
      <c r="C221" s="504">
        <v>8</v>
      </c>
      <c r="D221" s="682">
        <v>44469</v>
      </c>
      <c r="E221" s="432"/>
      <c r="F221" s="56" t="s">
        <v>1731</v>
      </c>
      <c r="G221" s="56"/>
      <c r="H221" s="33"/>
      <c r="I221" s="589"/>
    </row>
    <row r="222" spans="1:9" x14ac:dyDescent="0.25">
      <c r="A222" s="8" t="s">
        <v>4173</v>
      </c>
      <c r="B222" s="409" t="s">
        <v>1059</v>
      </c>
      <c r="C222" s="524">
        <v>10</v>
      </c>
      <c r="D222" s="682">
        <v>44469</v>
      </c>
      <c r="E222" s="432"/>
      <c r="F222" s="56" t="s">
        <v>1731</v>
      </c>
      <c r="G222" s="56"/>
      <c r="H222" s="33"/>
      <c r="I222" s="589"/>
    </row>
    <row r="223" spans="1:9" x14ac:dyDescent="0.25">
      <c r="A223" s="95" t="s">
        <v>4191</v>
      </c>
      <c r="B223" s="405" t="s">
        <v>3377</v>
      </c>
      <c r="C223" s="504">
        <v>8</v>
      </c>
      <c r="D223" s="682">
        <v>44469</v>
      </c>
      <c r="E223" s="432"/>
      <c r="F223" s="56" t="s">
        <v>1731</v>
      </c>
      <c r="G223" s="56"/>
      <c r="H223" s="33"/>
      <c r="I223" s="589"/>
    </row>
    <row r="224" spans="1:9" x14ac:dyDescent="0.25">
      <c r="A224" s="88" t="s">
        <v>4224</v>
      </c>
      <c r="B224" s="405" t="s">
        <v>1134</v>
      </c>
      <c r="C224" s="504">
        <v>8</v>
      </c>
      <c r="D224" s="682">
        <v>44469</v>
      </c>
      <c r="E224" s="432"/>
      <c r="F224" s="56" t="s">
        <v>1731</v>
      </c>
      <c r="G224" s="56"/>
      <c r="H224" s="33"/>
      <c r="I224" s="589"/>
    </row>
    <row r="225" spans="1:9" x14ac:dyDescent="0.25">
      <c r="A225" s="577" t="s">
        <v>3819</v>
      </c>
      <c r="B225" s="405" t="s">
        <v>3791</v>
      </c>
      <c r="C225" s="504">
        <v>5</v>
      </c>
      <c r="D225" s="682">
        <v>44469</v>
      </c>
      <c r="E225" s="432"/>
      <c r="F225" s="56" t="s">
        <v>1731</v>
      </c>
      <c r="G225" s="56"/>
      <c r="H225" s="33"/>
      <c r="I225" s="589"/>
    </row>
    <row r="226" spans="1:9" x14ac:dyDescent="0.25">
      <c r="A226" s="8" t="s">
        <v>4259</v>
      </c>
      <c r="B226" s="405" t="s">
        <v>1223</v>
      </c>
      <c r="C226" s="504">
        <v>10</v>
      </c>
      <c r="D226" s="682">
        <v>44469</v>
      </c>
      <c r="E226" s="432"/>
      <c r="F226" s="56" t="s">
        <v>1731</v>
      </c>
      <c r="G226" s="56"/>
      <c r="H226" s="33"/>
      <c r="I226" s="589"/>
    </row>
    <row r="227" spans="1:9" x14ac:dyDescent="0.25">
      <c r="A227" s="8" t="s">
        <v>4300</v>
      </c>
      <c r="B227" s="405" t="s">
        <v>1256</v>
      </c>
      <c r="C227" s="504">
        <v>10</v>
      </c>
      <c r="D227" s="682">
        <v>44469</v>
      </c>
      <c r="E227" s="432"/>
      <c r="F227" s="56" t="s">
        <v>1731</v>
      </c>
      <c r="G227" s="56"/>
      <c r="H227" s="33"/>
      <c r="I227" s="589"/>
    </row>
    <row r="228" spans="1:9" x14ac:dyDescent="0.25">
      <c r="A228" s="95" t="s">
        <v>4317</v>
      </c>
      <c r="B228" s="405" t="s">
        <v>1276</v>
      </c>
      <c r="C228" s="504">
        <v>10</v>
      </c>
      <c r="D228" s="682">
        <v>44469</v>
      </c>
      <c r="E228" s="432"/>
      <c r="F228" s="56" t="s">
        <v>1731</v>
      </c>
      <c r="G228" s="56"/>
      <c r="H228" s="33"/>
      <c r="I228" s="589"/>
    </row>
    <row r="229" spans="1:9" x14ac:dyDescent="0.25">
      <c r="A229" s="8" t="s">
        <v>634</v>
      </c>
      <c r="B229" s="405" t="s">
        <v>635</v>
      </c>
      <c r="C229" s="504">
        <v>21</v>
      </c>
      <c r="D229" s="682">
        <v>44469</v>
      </c>
      <c r="E229" s="432"/>
      <c r="F229" s="56" t="s">
        <v>1731</v>
      </c>
      <c r="G229" s="56"/>
      <c r="H229" s="33"/>
      <c r="I229" s="589"/>
    </row>
    <row r="230" spans="1:9" x14ac:dyDescent="0.25">
      <c r="A230" s="88" t="s">
        <v>4359</v>
      </c>
      <c r="B230" s="405" t="s">
        <v>1331</v>
      </c>
      <c r="C230" s="504">
        <v>8</v>
      </c>
      <c r="D230" s="682">
        <v>44469</v>
      </c>
      <c r="E230" s="432"/>
      <c r="F230" s="56"/>
      <c r="G230" s="56" t="s">
        <v>1731</v>
      </c>
      <c r="H230" s="33"/>
      <c r="I230" s="589" t="s">
        <v>4604</v>
      </c>
    </row>
    <row r="231" spans="1:9" x14ac:dyDescent="0.25">
      <c r="A231" s="95" t="s">
        <v>4391</v>
      </c>
      <c r="B231" s="405" t="s">
        <v>660</v>
      </c>
      <c r="C231" s="504">
        <v>17</v>
      </c>
      <c r="D231" s="682">
        <v>44469</v>
      </c>
      <c r="E231" s="432"/>
      <c r="F231" s="56" t="s">
        <v>1731</v>
      </c>
      <c r="G231" s="56"/>
      <c r="H231" s="33"/>
      <c r="I231" s="589"/>
    </row>
    <row r="232" spans="1:9" x14ac:dyDescent="0.25">
      <c r="A232" s="95" t="s">
        <v>4401</v>
      </c>
      <c r="B232" s="405" t="s">
        <v>1400</v>
      </c>
      <c r="C232" s="504">
        <v>9</v>
      </c>
      <c r="D232" s="682">
        <v>44469</v>
      </c>
      <c r="E232" s="432"/>
      <c r="F232" s="56" t="s">
        <v>1731</v>
      </c>
      <c r="G232" s="56"/>
      <c r="H232" s="33"/>
      <c r="I232" s="589"/>
    </row>
    <row r="233" spans="1:9" x14ac:dyDescent="0.25">
      <c r="A233" s="95" t="s">
        <v>4434</v>
      </c>
      <c r="B233" s="405" t="s">
        <v>3312</v>
      </c>
      <c r="C233" s="504">
        <v>7</v>
      </c>
      <c r="D233" s="682">
        <v>44469</v>
      </c>
      <c r="E233" s="432"/>
      <c r="F233" s="56" t="s">
        <v>1731</v>
      </c>
      <c r="G233" s="56"/>
      <c r="H233" s="33"/>
      <c r="I233" s="589"/>
    </row>
    <row r="234" spans="1:9" x14ac:dyDescent="0.25">
      <c r="A234" s="8" t="s">
        <v>4454</v>
      </c>
      <c r="B234" s="405" t="s">
        <v>3320</v>
      </c>
      <c r="C234" s="504">
        <v>8</v>
      </c>
      <c r="D234" s="682">
        <v>44469</v>
      </c>
      <c r="E234" s="432"/>
      <c r="F234" s="56"/>
      <c r="G234" s="56" t="s">
        <v>1731</v>
      </c>
      <c r="H234" s="33"/>
      <c r="I234" s="589" t="s">
        <v>4603</v>
      </c>
    </row>
    <row r="235" spans="1:9" x14ac:dyDescent="0.25">
      <c r="A235" s="95" t="s">
        <v>4065</v>
      </c>
      <c r="B235" s="405" t="s">
        <v>411</v>
      </c>
      <c r="C235" s="504">
        <v>18</v>
      </c>
      <c r="D235" s="682">
        <v>44469</v>
      </c>
      <c r="E235" s="432"/>
      <c r="F235" s="56" t="s">
        <v>1731</v>
      </c>
      <c r="G235" s="56"/>
      <c r="H235" s="33"/>
      <c r="I235" s="589"/>
    </row>
    <row r="236" spans="1:9" x14ac:dyDescent="0.25">
      <c r="A236" s="95" t="s">
        <v>4566</v>
      </c>
      <c r="B236" s="405" t="s">
        <v>799</v>
      </c>
      <c r="C236" s="504">
        <v>17</v>
      </c>
      <c r="D236" s="682">
        <v>44469</v>
      </c>
      <c r="E236" s="432"/>
      <c r="F236" s="56" t="s">
        <v>1731</v>
      </c>
      <c r="G236" s="56"/>
      <c r="H236" s="33"/>
      <c r="I236" s="589"/>
    </row>
    <row r="237" spans="1:9" x14ac:dyDescent="0.25">
      <c r="A237" s="577" t="s">
        <v>3841</v>
      </c>
      <c r="B237" s="405" t="s">
        <v>3836</v>
      </c>
      <c r="C237" s="504">
        <v>6</v>
      </c>
      <c r="D237" s="682">
        <v>44469</v>
      </c>
      <c r="E237" s="432"/>
      <c r="F237" s="56"/>
      <c r="G237" s="56" t="s">
        <v>1731</v>
      </c>
      <c r="H237" s="33"/>
      <c r="I237" s="589" t="s">
        <v>4253</v>
      </c>
    </row>
    <row r="238" spans="1:9" x14ac:dyDescent="0.25">
      <c r="A238" s="95" t="s">
        <v>956</v>
      </c>
      <c r="B238" s="405" t="s">
        <v>957</v>
      </c>
      <c r="C238" s="504">
        <v>8</v>
      </c>
      <c r="D238" s="682">
        <v>44407</v>
      </c>
      <c r="E238" s="432"/>
      <c r="F238" s="56"/>
      <c r="G238" s="56" t="s">
        <v>1731</v>
      </c>
      <c r="H238" s="33"/>
      <c r="I238" s="589" t="s">
        <v>4031</v>
      </c>
    </row>
    <row r="239" spans="1:9" x14ac:dyDescent="0.25">
      <c r="A239" s="95" t="s">
        <v>581</v>
      </c>
      <c r="B239" s="405" t="s">
        <v>582</v>
      </c>
      <c r="C239" s="504">
        <v>17</v>
      </c>
      <c r="D239" s="682">
        <v>44407</v>
      </c>
      <c r="E239" s="432"/>
      <c r="F239" s="56" t="s">
        <v>1731</v>
      </c>
      <c r="G239" s="56"/>
      <c r="H239" s="33"/>
      <c r="I239" s="589"/>
    </row>
    <row r="240" spans="1:9" x14ac:dyDescent="0.25">
      <c r="A240" s="95" t="s">
        <v>3390</v>
      </c>
      <c r="B240" s="405" t="s">
        <v>3391</v>
      </c>
      <c r="C240" s="504">
        <v>6</v>
      </c>
      <c r="D240" s="682">
        <v>44407</v>
      </c>
      <c r="E240" s="432" t="s">
        <v>1731</v>
      </c>
      <c r="F240" s="56"/>
      <c r="G240" s="56"/>
      <c r="H240" s="33"/>
      <c r="I240" s="589"/>
    </row>
    <row r="241" spans="1:14" x14ac:dyDescent="0.25">
      <c r="A241" s="95" t="s">
        <v>656</v>
      </c>
      <c r="B241" s="405" t="s">
        <v>657</v>
      </c>
      <c r="C241" s="674">
        <v>18</v>
      </c>
      <c r="D241" s="682">
        <v>44377</v>
      </c>
      <c r="E241" s="432" t="s">
        <v>1731</v>
      </c>
      <c r="F241" s="56"/>
      <c r="G241" s="56"/>
      <c r="H241" s="33"/>
      <c r="I241" s="589"/>
    </row>
    <row r="242" spans="1:14" x14ac:dyDescent="0.25">
      <c r="A242" s="95" t="s">
        <v>3743</v>
      </c>
      <c r="B242" s="405" t="s">
        <v>3744</v>
      </c>
      <c r="C242" s="674">
        <v>9</v>
      </c>
      <c r="D242" s="682">
        <v>44377</v>
      </c>
      <c r="E242" s="432"/>
      <c r="F242" s="56"/>
      <c r="G242" s="56" t="s">
        <v>1731</v>
      </c>
      <c r="H242" s="33"/>
      <c r="I242" s="589" t="s">
        <v>4023</v>
      </c>
    </row>
    <row r="243" spans="1:14" x14ac:dyDescent="0.25">
      <c r="A243" s="95" t="s">
        <v>1102</v>
      </c>
      <c r="B243" s="405" t="s">
        <v>1103</v>
      </c>
      <c r="C243" s="674">
        <v>11</v>
      </c>
      <c r="D243" s="682">
        <v>44344</v>
      </c>
      <c r="E243" s="432"/>
      <c r="F243" s="56"/>
      <c r="G243" s="56" t="s">
        <v>1731</v>
      </c>
      <c r="H243" s="33"/>
      <c r="I243" s="589" t="s">
        <v>4017</v>
      </c>
    </row>
    <row r="244" spans="1:14" x14ac:dyDescent="0.25">
      <c r="A244" s="95" t="s">
        <v>381</v>
      </c>
      <c r="B244" s="405" t="s">
        <v>382</v>
      </c>
      <c r="C244" s="674">
        <v>17</v>
      </c>
      <c r="D244" s="682">
        <v>44286</v>
      </c>
      <c r="E244" s="432" t="s">
        <v>1731</v>
      </c>
      <c r="F244" s="56"/>
      <c r="G244" s="56"/>
      <c r="H244" s="33"/>
      <c r="I244" s="589" t="s">
        <v>3989</v>
      </c>
    </row>
    <row r="245" spans="1:14" x14ac:dyDescent="0.25">
      <c r="A245" s="95" t="s">
        <v>212</v>
      </c>
      <c r="B245" s="409" t="s">
        <v>213</v>
      </c>
      <c r="C245" s="674">
        <v>40</v>
      </c>
      <c r="D245" s="682">
        <v>44286</v>
      </c>
      <c r="E245" s="432"/>
      <c r="F245" s="56"/>
      <c r="G245" s="56" t="s">
        <v>1731</v>
      </c>
      <c r="H245" s="33"/>
      <c r="I245" s="589" t="s">
        <v>3988</v>
      </c>
    </row>
    <row r="246" spans="1:14" x14ac:dyDescent="0.25">
      <c r="A246" s="8" t="s">
        <v>819</v>
      </c>
      <c r="B246" s="405" t="s">
        <v>820</v>
      </c>
      <c r="C246" s="504">
        <v>18</v>
      </c>
      <c r="D246" s="682">
        <v>44253</v>
      </c>
      <c r="E246" s="432"/>
      <c r="F246" s="56"/>
      <c r="G246" s="56" t="s">
        <v>1731</v>
      </c>
      <c r="H246" s="33"/>
      <c r="I246" s="589" t="s">
        <v>3978</v>
      </c>
    </row>
    <row r="247" spans="1:14" x14ac:dyDescent="0.25">
      <c r="A247" s="95" t="s">
        <v>775</v>
      </c>
      <c r="B247" s="409" t="s">
        <v>776</v>
      </c>
      <c r="C247" s="504">
        <v>18</v>
      </c>
      <c r="D247" s="682">
        <v>44225</v>
      </c>
      <c r="E247" s="432"/>
      <c r="F247" s="56"/>
      <c r="G247" s="56" t="s">
        <v>1731</v>
      </c>
      <c r="H247" s="33"/>
      <c r="I247" s="589" t="s">
        <v>3954</v>
      </c>
    </row>
    <row r="248" spans="1:14" x14ac:dyDescent="0.25">
      <c r="A248" s="88" t="s">
        <v>3684</v>
      </c>
      <c r="B248" s="405" t="s">
        <v>3238</v>
      </c>
      <c r="C248" s="504">
        <v>6</v>
      </c>
      <c r="D248" s="682">
        <v>44165</v>
      </c>
      <c r="E248" s="432"/>
      <c r="F248" s="56" t="s">
        <v>1731</v>
      </c>
      <c r="G248" s="56"/>
      <c r="H248" s="33"/>
      <c r="I248" s="589"/>
    </row>
    <row r="249" spans="1:14" x14ac:dyDescent="0.25">
      <c r="A249" s="8" t="s">
        <v>891</v>
      </c>
      <c r="B249" s="405" t="s">
        <v>3504</v>
      </c>
      <c r="C249" s="504">
        <v>7</v>
      </c>
      <c r="D249" s="682">
        <v>44165</v>
      </c>
      <c r="E249" s="432"/>
      <c r="F249" s="56" t="s">
        <v>1731</v>
      </c>
      <c r="G249" s="56"/>
      <c r="H249" s="33"/>
      <c r="I249" s="589"/>
    </row>
    <row r="250" spans="1:14" x14ac:dyDescent="0.25">
      <c r="A250" s="8" t="s">
        <v>3239</v>
      </c>
      <c r="B250" s="409" t="s">
        <v>3240</v>
      </c>
      <c r="C250" s="504">
        <v>6</v>
      </c>
      <c r="D250" s="682">
        <v>44165</v>
      </c>
      <c r="E250" s="432"/>
      <c r="F250" s="56" t="s">
        <v>1731</v>
      </c>
      <c r="G250" s="56"/>
      <c r="H250" s="33"/>
      <c r="I250" s="589"/>
      <c r="L250" s="8"/>
      <c r="M250" s="8"/>
    </row>
    <row r="251" spans="1:14" x14ac:dyDescent="0.25">
      <c r="A251" s="88" t="s">
        <v>974</v>
      </c>
      <c r="B251" s="405" t="s">
        <v>975</v>
      </c>
      <c r="C251" s="504">
        <v>7</v>
      </c>
      <c r="D251" s="682">
        <v>44165</v>
      </c>
      <c r="E251" s="432"/>
      <c r="F251" s="56" t="s">
        <v>1731</v>
      </c>
      <c r="G251" s="56"/>
      <c r="H251" s="33"/>
      <c r="I251" s="589"/>
      <c r="M251" s="95"/>
      <c r="N251" s="8"/>
    </row>
    <row r="252" spans="1:14" x14ac:dyDescent="0.25">
      <c r="A252" s="8" t="s">
        <v>1022</v>
      </c>
      <c r="B252" s="405" t="s">
        <v>1023</v>
      </c>
      <c r="C252" s="504">
        <v>9</v>
      </c>
      <c r="D252" s="682">
        <v>44165</v>
      </c>
      <c r="E252" s="432"/>
      <c r="F252" s="56" t="s">
        <v>1731</v>
      </c>
      <c r="G252" s="56"/>
      <c r="H252" s="33"/>
      <c r="I252" s="589"/>
    </row>
    <row r="253" spans="1:14" x14ac:dyDescent="0.25">
      <c r="A253" s="95" t="s">
        <v>515</v>
      </c>
      <c r="B253" s="405" t="s">
        <v>516</v>
      </c>
      <c r="C253" s="504">
        <v>17</v>
      </c>
      <c r="D253" s="682">
        <v>44165</v>
      </c>
      <c r="E253" s="432" t="s">
        <v>1731</v>
      </c>
      <c r="F253" s="56"/>
      <c r="G253" s="56"/>
      <c r="H253" s="33"/>
      <c r="I253" s="589"/>
    </row>
    <row r="254" spans="1:14" x14ac:dyDescent="0.25">
      <c r="A254" s="88" t="s">
        <v>3803</v>
      </c>
      <c r="B254" s="405" t="s">
        <v>3780</v>
      </c>
      <c r="C254" s="504">
        <v>5</v>
      </c>
      <c r="D254" s="682">
        <v>44165</v>
      </c>
      <c r="E254" s="596"/>
      <c r="F254" s="56" t="s">
        <v>1731</v>
      </c>
      <c r="G254" s="56"/>
      <c r="H254" s="33"/>
      <c r="I254" s="589"/>
    </row>
    <row r="255" spans="1:14" x14ac:dyDescent="0.25">
      <c r="A255" s="8" t="s">
        <v>1139</v>
      </c>
      <c r="B255" s="405" t="s">
        <v>1140</v>
      </c>
      <c r="C255" s="504">
        <v>9</v>
      </c>
      <c r="D255" s="682">
        <v>44165</v>
      </c>
      <c r="E255" s="596"/>
      <c r="F255" s="56" t="s">
        <v>1731</v>
      </c>
      <c r="G255" s="56"/>
      <c r="H255" s="33"/>
      <c r="I255" s="589"/>
    </row>
    <row r="256" spans="1:14" x14ac:dyDescent="0.25">
      <c r="A256" s="8" t="s">
        <v>3264</v>
      </c>
      <c r="B256" s="405" t="s">
        <v>3265</v>
      </c>
      <c r="C256" s="504">
        <v>6</v>
      </c>
      <c r="D256" s="682">
        <v>44165</v>
      </c>
      <c r="E256" s="596"/>
      <c r="F256" s="56" t="s">
        <v>1731</v>
      </c>
      <c r="G256" s="56"/>
      <c r="H256" s="33"/>
      <c r="I256" s="589"/>
    </row>
    <row r="257" spans="1:9" x14ac:dyDescent="0.25">
      <c r="A257" s="8" t="s">
        <v>586</v>
      </c>
      <c r="B257" s="405" t="s">
        <v>587</v>
      </c>
      <c r="C257" s="504">
        <v>18</v>
      </c>
      <c r="D257" s="682">
        <v>44165</v>
      </c>
      <c r="E257" s="596" t="s">
        <v>1731</v>
      </c>
      <c r="F257" s="56"/>
      <c r="G257" s="56"/>
      <c r="H257" s="33"/>
      <c r="I257" s="589"/>
    </row>
    <row r="258" spans="1:9" x14ac:dyDescent="0.25">
      <c r="A258" s="8" t="s">
        <v>1316</v>
      </c>
      <c r="B258" s="405" t="s">
        <v>1317</v>
      </c>
      <c r="C258" s="504">
        <v>11</v>
      </c>
      <c r="D258" s="682">
        <v>44165</v>
      </c>
      <c r="E258" s="596"/>
      <c r="F258" s="56" t="s">
        <v>1731</v>
      </c>
      <c r="G258" s="56"/>
      <c r="H258" s="33"/>
      <c r="I258" s="589"/>
    </row>
    <row r="259" spans="1:9" x14ac:dyDescent="0.25">
      <c r="A259" s="8" t="s">
        <v>654</v>
      </c>
      <c r="B259" s="405" t="s">
        <v>655</v>
      </c>
      <c r="C259" s="504">
        <v>20</v>
      </c>
      <c r="D259" s="682">
        <v>44165</v>
      </c>
      <c r="E259" s="596"/>
      <c r="F259" s="56" t="s">
        <v>1731</v>
      </c>
      <c r="G259" s="56"/>
      <c r="H259" s="33"/>
      <c r="I259" s="73"/>
    </row>
    <row r="260" spans="1:9" x14ac:dyDescent="0.25">
      <c r="A260" s="88" t="s">
        <v>1406</v>
      </c>
      <c r="B260" s="405" t="s">
        <v>1407</v>
      </c>
      <c r="C260" s="504">
        <v>8</v>
      </c>
      <c r="D260" s="682">
        <v>44165</v>
      </c>
      <c r="E260" s="596"/>
      <c r="F260" s="56" t="s">
        <v>1731</v>
      </c>
      <c r="G260" s="56"/>
      <c r="H260" s="33"/>
      <c r="I260" s="589"/>
    </row>
    <row r="261" spans="1:9" x14ac:dyDescent="0.25">
      <c r="A261" s="88" t="s">
        <v>3622</v>
      </c>
      <c r="B261" s="405" t="s">
        <v>3619</v>
      </c>
      <c r="C261" s="504">
        <v>6</v>
      </c>
      <c r="D261" s="682">
        <v>44165</v>
      </c>
      <c r="E261" s="596"/>
      <c r="F261" s="56" t="s">
        <v>1731</v>
      </c>
      <c r="G261" s="56"/>
      <c r="H261" s="33"/>
      <c r="I261" s="589"/>
    </row>
    <row r="262" spans="1:9" x14ac:dyDescent="0.25">
      <c r="A262" s="8" t="s">
        <v>1473</v>
      </c>
      <c r="B262" s="405" t="s">
        <v>1474</v>
      </c>
      <c r="C262" s="504">
        <v>9</v>
      </c>
      <c r="D262" s="682">
        <v>44165</v>
      </c>
      <c r="E262" s="596"/>
      <c r="F262" s="56" t="s">
        <v>1731</v>
      </c>
      <c r="G262" s="56"/>
      <c r="H262" s="33"/>
      <c r="I262" s="589"/>
    </row>
    <row r="263" spans="1:9" x14ac:dyDescent="0.25">
      <c r="A263" s="8" t="s">
        <v>3595</v>
      </c>
      <c r="B263" s="405" t="s">
        <v>3319</v>
      </c>
      <c r="C263" s="504">
        <v>6</v>
      </c>
      <c r="D263" s="682">
        <v>44165</v>
      </c>
      <c r="E263" s="596"/>
      <c r="F263" s="56" t="s">
        <v>1731</v>
      </c>
      <c r="G263" s="56"/>
      <c r="H263" s="33"/>
      <c r="I263" s="589"/>
    </row>
    <row r="264" spans="1:9" x14ac:dyDescent="0.25">
      <c r="A264" s="8" t="s">
        <v>3868</v>
      </c>
      <c r="B264" s="405" t="s">
        <v>3867</v>
      </c>
      <c r="C264" s="504">
        <v>26</v>
      </c>
      <c r="D264" s="682">
        <v>44165</v>
      </c>
      <c r="E264" s="596"/>
      <c r="F264" s="56" t="s">
        <v>1731</v>
      </c>
      <c r="G264" s="56"/>
      <c r="H264" s="33"/>
      <c r="I264" s="589"/>
    </row>
    <row r="265" spans="1:9" x14ac:dyDescent="0.25">
      <c r="A265" s="8" t="s">
        <v>1517</v>
      </c>
      <c r="B265" s="405" t="s">
        <v>1518</v>
      </c>
      <c r="C265" s="504">
        <v>8</v>
      </c>
      <c r="D265" s="682">
        <v>44165</v>
      </c>
      <c r="E265" s="596"/>
      <c r="F265" s="56" t="s">
        <v>1731</v>
      </c>
      <c r="G265" s="56"/>
      <c r="H265" s="33"/>
      <c r="I265" s="589"/>
    </row>
    <row r="266" spans="1:9" x14ac:dyDescent="0.25">
      <c r="A266" s="88" t="s">
        <v>1538</v>
      </c>
      <c r="B266" s="405" t="s">
        <v>1539</v>
      </c>
      <c r="C266" s="504">
        <v>9</v>
      </c>
      <c r="D266" s="682">
        <v>44165</v>
      </c>
      <c r="E266" s="596"/>
      <c r="F266" s="56" t="s">
        <v>1731</v>
      </c>
      <c r="G266" s="56"/>
      <c r="H266" s="33"/>
      <c r="I266" s="589"/>
    </row>
    <row r="267" spans="1:9" x14ac:dyDescent="0.25">
      <c r="A267" s="8" t="s">
        <v>3587</v>
      </c>
      <c r="B267" s="405" t="s">
        <v>3545</v>
      </c>
      <c r="C267" s="504">
        <v>6</v>
      </c>
      <c r="D267" s="682">
        <v>44165</v>
      </c>
      <c r="E267" s="596"/>
      <c r="F267" s="56" t="s">
        <v>1731</v>
      </c>
      <c r="G267" s="56"/>
      <c r="H267" s="33"/>
      <c r="I267" s="589"/>
    </row>
    <row r="268" spans="1:9" x14ac:dyDescent="0.25">
      <c r="A268" s="8" t="s">
        <v>1630</v>
      </c>
      <c r="B268" s="405" t="s">
        <v>1631</v>
      </c>
      <c r="C268" s="504">
        <v>9</v>
      </c>
      <c r="D268" s="682">
        <v>44165</v>
      </c>
      <c r="E268" s="596"/>
      <c r="F268" s="56" t="s">
        <v>1731</v>
      </c>
      <c r="G268" s="56"/>
      <c r="H268" s="33"/>
      <c r="I268" s="589"/>
    </row>
    <row r="269" spans="1:9" x14ac:dyDescent="0.25">
      <c r="A269" s="95" t="s">
        <v>1635</v>
      </c>
      <c r="B269" s="405" t="s">
        <v>1636</v>
      </c>
      <c r="C269" s="504">
        <v>7</v>
      </c>
      <c r="D269" s="682">
        <v>44165</v>
      </c>
      <c r="E269" s="596" t="s">
        <v>1731</v>
      </c>
      <c r="F269" s="56"/>
      <c r="G269" s="56"/>
      <c r="H269" s="33"/>
      <c r="I269" s="589"/>
    </row>
    <row r="270" spans="1:9" x14ac:dyDescent="0.25">
      <c r="A270" s="8" t="s">
        <v>930</v>
      </c>
      <c r="B270" s="405" t="s">
        <v>931</v>
      </c>
      <c r="C270" s="504">
        <v>9</v>
      </c>
      <c r="D270" s="682">
        <v>44134</v>
      </c>
      <c r="E270" s="596"/>
      <c r="F270" s="56" t="s">
        <v>1731</v>
      </c>
      <c r="G270" s="56"/>
      <c r="H270" s="33"/>
      <c r="I270" s="589"/>
    </row>
    <row r="271" spans="1:9" x14ac:dyDescent="0.25">
      <c r="A271" s="95" t="s">
        <v>1160</v>
      </c>
      <c r="B271" s="405" t="s">
        <v>1161</v>
      </c>
      <c r="C271" s="504">
        <v>8</v>
      </c>
      <c r="D271" s="682">
        <v>44134</v>
      </c>
      <c r="E271" s="596" t="s">
        <v>1731</v>
      </c>
      <c r="F271" s="56"/>
      <c r="G271" s="56"/>
      <c r="H271" s="33"/>
      <c r="I271" s="589"/>
    </row>
    <row r="272" spans="1:9" x14ac:dyDescent="0.25">
      <c r="A272" s="95" t="s">
        <v>3488</v>
      </c>
      <c r="B272" s="405" t="s">
        <v>3489</v>
      </c>
      <c r="C272" s="504">
        <v>6</v>
      </c>
      <c r="D272" s="682">
        <v>44134</v>
      </c>
      <c r="E272" s="596"/>
      <c r="F272" s="56" t="s">
        <v>1731</v>
      </c>
      <c r="G272" s="56"/>
      <c r="H272" s="33"/>
      <c r="I272" s="589"/>
    </row>
    <row r="273" spans="1:13" x14ac:dyDescent="0.25">
      <c r="A273" s="8" t="s">
        <v>1212</v>
      </c>
      <c r="B273" s="405" t="s">
        <v>1213</v>
      </c>
      <c r="C273" s="504">
        <v>8</v>
      </c>
      <c r="D273" s="682">
        <v>44134</v>
      </c>
      <c r="E273" s="596"/>
      <c r="F273" s="56" t="s">
        <v>1731</v>
      </c>
      <c r="G273" s="56"/>
      <c r="H273" s="33"/>
      <c r="I273" s="589"/>
    </row>
    <row r="274" spans="1:13" x14ac:dyDescent="0.25">
      <c r="A274" s="95" t="s">
        <v>1374</v>
      </c>
      <c r="B274" s="405" t="s">
        <v>1375</v>
      </c>
      <c r="C274" s="504">
        <v>9</v>
      </c>
      <c r="D274" s="682">
        <v>44134</v>
      </c>
      <c r="E274" s="596"/>
      <c r="F274" s="56" t="s">
        <v>1731</v>
      </c>
      <c r="G274" s="56"/>
      <c r="H274" s="33"/>
      <c r="I274" s="589"/>
    </row>
    <row r="275" spans="1:13" x14ac:dyDescent="0.25">
      <c r="A275" s="95" t="s">
        <v>3330</v>
      </c>
      <c r="B275" s="405" t="s">
        <v>3331</v>
      </c>
      <c r="C275" s="504">
        <v>6</v>
      </c>
      <c r="D275" s="682">
        <v>44134</v>
      </c>
      <c r="E275" s="596"/>
      <c r="F275" s="56" t="s">
        <v>1731</v>
      </c>
      <c r="G275" s="56"/>
      <c r="H275" s="33"/>
      <c r="I275" s="589"/>
    </row>
    <row r="276" spans="1:13" x14ac:dyDescent="0.25">
      <c r="A276" s="8" t="s">
        <v>1590</v>
      </c>
      <c r="B276" s="405" t="s">
        <v>1591</v>
      </c>
      <c r="C276" s="504">
        <v>10</v>
      </c>
      <c r="D276" s="682">
        <v>44134</v>
      </c>
      <c r="E276" s="596"/>
      <c r="F276" s="56"/>
      <c r="G276" s="56" t="s">
        <v>1731</v>
      </c>
      <c r="H276" s="33"/>
      <c r="I276" s="589" t="s">
        <v>3913</v>
      </c>
    </row>
    <row r="277" spans="1:13" x14ac:dyDescent="0.25">
      <c r="A277" s="8" t="s">
        <v>3860</v>
      </c>
      <c r="B277" s="405" t="s">
        <v>3861</v>
      </c>
      <c r="C277" s="504">
        <v>8</v>
      </c>
      <c r="D277" s="682">
        <v>44134</v>
      </c>
      <c r="E277" s="596"/>
      <c r="F277" s="56" t="s">
        <v>1731</v>
      </c>
      <c r="G277" s="56"/>
      <c r="H277" s="33"/>
      <c r="I277" s="589"/>
    </row>
    <row r="278" spans="1:13" ht="13" x14ac:dyDescent="0.3">
      <c r="A278" s="95" t="s">
        <v>386</v>
      </c>
      <c r="B278" s="574" t="s">
        <v>387</v>
      </c>
      <c r="C278" s="504">
        <v>16</v>
      </c>
      <c r="D278" s="682">
        <v>44104</v>
      </c>
      <c r="E278" s="596"/>
      <c r="F278" s="56" t="s">
        <v>1731</v>
      </c>
      <c r="G278" s="56"/>
      <c r="H278" s="33"/>
      <c r="I278" s="589"/>
      <c r="M278" s="706"/>
    </row>
    <row r="279" spans="1:13" x14ac:dyDescent="0.25">
      <c r="A279" s="8" t="s">
        <v>917</v>
      </c>
      <c r="B279" s="405" t="s">
        <v>918</v>
      </c>
      <c r="C279" s="705">
        <v>9</v>
      </c>
      <c r="D279" s="682">
        <v>44104</v>
      </c>
      <c r="E279" s="596"/>
      <c r="F279" s="56" t="s">
        <v>1731</v>
      </c>
      <c r="G279" s="56"/>
      <c r="H279" s="33"/>
      <c r="I279" s="589"/>
    </row>
    <row r="280" spans="1:13" x14ac:dyDescent="0.25">
      <c r="A280" s="8" t="s">
        <v>3393</v>
      </c>
      <c r="B280" s="405" t="s">
        <v>3392</v>
      </c>
      <c r="C280" s="504">
        <v>6</v>
      </c>
      <c r="D280" s="682">
        <v>44104</v>
      </c>
      <c r="E280" s="596" t="s">
        <v>1731</v>
      </c>
      <c r="F280" s="56"/>
      <c r="G280" s="56"/>
      <c r="H280" s="33"/>
      <c r="I280" s="589"/>
    </row>
    <row r="281" spans="1:13" x14ac:dyDescent="0.25">
      <c r="A281" s="95" t="s">
        <v>458</v>
      </c>
      <c r="B281" s="405" t="s">
        <v>459</v>
      </c>
      <c r="C281" s="504">
        <v>19</v>
      </c>
      <c r="D281" s="682">
        <v>44104</v>
      </c>
      <c r="E281" s="596"/>
      <c r="F281" s="56" t="s">
        <v>1731</v>
      </c>
      <c r="G281" s="56"/>
      <c r="H281" s="33"/>
      <c r="I281" s="589"/>
    </row>
    <row r="282" spans="1:13" x14ac:dyDescent="0.25">
      <c r="A282" s="8" t="s">
        <v>559</v>
      </c>
      <c r="B282" s="405" t="s">
        <v>560</v>
      </c>
      <c r="C282" s="504">
        <v>18</v>
      </c>
      <c r="D282" s="682">
        <v>44104</v>
      </c>
      <c r="E282" s="596"/>
      <c r="F282" s="56" t="s">
        <v>1731</v>
      </c>
      <c r="G282" s="56"/>
      <c r="H282" s="33"/>
      <c r="I282" s="589"/>
    </row>
    <row r="283" spans="1:13" x14ac:dyDescent="0.25">
      <c r="A283" s="523" t="s">
        <v>1323</v>
      </c>
      <c r="B283" s="546" t="s">
        <v>1324</v>
      </c>
      <c r="C283" s="524">
        <v>7</v>
      </c>
      <c r="D283" s="682">
        <v>44104</v>
      </c>
      <c r="E283" s="596"/>
      <c r="F283" s="56" t="s">
        <v>1731</v>
      </c>
      <c r="G283" s="56"/>
      <c r="H283" s="33"/>
      <c r="I283" s="589"/>
    </row>
    <row r="284" spans="1:13" x14ac:dyDescent="0.25">
      <c r="A284" s="8" t="s">
        <v>1342</v>
      </c>
      <c r="B284" s="405" t="s">
        <v>1343</v>
      </c>
      <c r="C284" s="504">
        <v>9</v>
      </c>
      <c r="D284" s="682">
        <v>44104</v>
      </c>
      <c r="E284" s="596"/>
      <c r="F284" s="56" t="s">
        <v>1731</v>
      </c>
      <c r="G284" s="56"/>
      <c r="H284" s="33"/>
      <c r="I284" s="589"/>
    </row>
    <row r="285" spans="1:13" x14ac:dyDescent="0.25">
      <c r="A285" s="8" t="s">
        <v>1424</v>
      </c>
      <c r="B285" s="405" t="s">
        <v>1425</v>
      </c>
      <c r="C285" s="504">
        <v>9</v>
      </c>
      <c r="D285" s="682">
        <v>44104</v>
      </c>
      <c r="E285" s="596"/>
      <c r="F285" s="56" t="s">
        <v>1731</v>
      </c>
      <c r="G285" s="56"/>
      <c r="H285" s="33"/>
      <c r="I285" s="589"/>
    </row>
    <row r="286" spans="1:13" x14ac:dyDescent="0.25">
      <c r="A286" s="523" t="s">
        <v>1426</v>
      </c>
      <c r="B286" s="546" t="s">
        <v>1427</v>
      </c>
      <c r="C286" s="524">
        <v>9</v>
      </c>
      <c r="D286" s="682">
        <v>44104</v>
      </c>
      <c r="E286" s="596"/>
      <c r="F286" s="56" t="s">
        <v>1731</v>
      </c>
      <c r="G286" s="56"/>
      <c r="H286" s="33"/>
      <c r="I286" s="589"/>
    </row>
    <row r="287" spans="1:13" x14ac:dyDescent="0.25">
      <c r="A287" s="577" t="s">
        <v>3818</v>
      </c>
      <c r="B287" s="405" t="s">
        <v>3357</v>
      </c>
      <c r="C287" s="504">
        <v>5</v>
      </c>
      <c r="D287" s="682">
        <v>44104</v>
      </c>
      <c r="E287" s="596"/>
      <c r="F287" s="56" t="s">
        <v>1731</v>
      </c>
      <c r="G287" s="56"/>
      <c r="H287" s="33"/>
      <c r="I287" s="589"/>
    </row>
    <row r="288" spans="1:13" x14ac:dyDescent="0.25">
      <c r="A288" s="8" t="s">
        <v>3315</v>
      </c>
      <c r="B288" s="405" t="s">
        <v>3316</v>
      </c>
      <c r="C288" s="504">
        <v>6</v>
      </c>
      <c r="D288" s="682">
        <v>44104</v>
      </c>
      <c r="E288" s="596"/>
      <c r="F288" s="56" t="s">
        <v>1731</v>
      </c>
      <c r="G288" s="56"/>
      <c r="H288" s="33"/>
      <c r="I288" s="589"/>
    </row>
    <row r="289" spans="1:9" x14ac:dyDescent="0.25">
      <c r="A289" s="95" t="s">
        <v>1704</v>
      </c>
      <c r="B289" s="405" t="s">
        <v>1705</v>
      </c>
      <c r="C289" s="504">
        <v>6</v>
      </c>
      <c r="D289" s="682">
        <v>44104</v>
      </c>
      <c r="E289" s="596"/>
      <c r="F289" s="56" t="s">
        <v>1731</v>
      </c>
      <c r="G289" s="56"/>
      <c r="H289" s="33"/>
      <c r="I289" s="589"/>
    </row>
    <row r="290" spans="1:9" x14ac:dyDescent="0.25">
      <c r="A290" s="577" t="s">
        <v>3805</v>
      </c>
      <c r="B290" s="405" t="s">
        <v>3782</v>
      </c>
      <c r="C290" s="504">
        <v>5</v>
      </c>
      <c r="D290" s="682">
        <v>44104</v>
      </c>
      <c r="E290" s="596"/>
      <c r="F290" s="56" t="s">
        <v>1731</v>
      </c>
      <c r="G290" s="56"/>
      <c r="H290" s="33"/>
      <c r="I290" s="589"/>
    </row>
    <row r="291" spans="1:9" x14ac:dyDescent="0.25">
      <c r="A291" s="95" t="s">
        <v>1306</v>
      </c>
      <c r="B291" s="405" t="s">
        <v>1307</v>
      </c>
      <c r="C291" s="504">
        <v>9</v>
      </c>
      <c r="D291" s="682">
        <v>44074</v>
      </c>
      <c r="E291" s="596"/>
      <c r="F291" s="56"/>
      <c r="G291" s="56" t="s">
        <v>1731</v>
      </c>
      <c r="H291" s="33"/>
      <c r="I291" s="589" t="s">
        <v>3901</v>
      </c>
    </row>
    <row r="292" spans="1:9" x14ac:dyDescent="0.25">
      <c r="A292" s="95" t="s">
        <v>1016</v>
      </c>
      <c r="B292" s="405" t="s">
        <v>1017</v>
      </c>
      <c r="C292" s="504">
        <v>9</v>
      </c>
      <c r="D292" s="682">
        <v>44043</v>
      </c>
      <c r="E292" s="596" t="s">
        <v>1731</v>
      </c>
      <c r="F292" s="56"/>
      <c r="G292" s="56"/>
      <c r="H292" s="33"/>
      <c r="I292" s="589"/>
    </row>
    <row r="293" spans="1:9" x14ac:dyDescent="0.25">
      <c r="A293" s="8" t="s">
        <v>1072</v>
      </c>
      <c r="B293" s="405" t="s">
        <v>1073</v>
      </c>
      <c r="C293" s="504">
        <v>10</v>
      </c>
      <c r="D293" s="682">
        <v>44043</v>
      </c>
      <c r="E293" s="596"/>
      <c r="F293" s="56"/>
      <c r="G293" s="56" t="s">
        <v>1731</v>
      </c>
      <c r="H293" s="33"/>
      <c r="I293" s="589" t="s">
        <v>3894</v>
      </c>
    </row>
    <row r="294" spans="1:9" x14ac:dyDescent="0.25">
      <c r="A294" s="577" t="s">
        <v>3828</v>
      </c>
      <c r="B294" s="405" t="s">
        <v>3825</v>
      </c>
      <c r="C294" s="504">
        <v>5</v>
      </c>
      <c r="D294" s="682">
        <v>44043</v>
      </c>
      <c r="E294" s="596"/>
      <c r="F294" s="56"/>
      <c r="G294" s="56" t="s">
        <v>1731</v>
      </c>
      <c r="H294" s="33"/>
      <c r="I294" s="589" t="s">
        <v>3887</v>
      </c>
    </row>
    <row r="295" spans="1:9" x14ac:dyDescent="0.25">
      <c r="A295" s="8" t="s">
        <v>1265</v>
      </c>
      <c r="B295" s="405" t="s">
        <v>1266</v>
      </c>
      <c r="C295" s="504">
        <v>9</v>
      </c>
      <c r="D295" s="682">
        <v>44043</v>
      </c>
      <c r="E295" s="596" t="s">
        <v>1731</v>
      </c>
      <c r="F295" s="56"/>
      <c r="G295" s="56"/>
      <c r="H295" s="33"/>
      <c r="I295" s="589"/>
    </row>
    <row r="296" spans="1:9" x14ac:dyDescent="0.25">
      <c r="A296" s="8" t="s">
        <v>639</v>
      </c>
      <c r="B296" s="405" t="s">
        <v>640</v>
      </c>
      <c r="C296" s="504">
        <v>18</v>
      </c>
      <c r="D296" s="682">
        <v>44043</v>
      </c>
      <c r="E296" s="596"/>
      <c r="F296" s="56"/>
      <c r="G296" s="56" t="s">
        <v>1731</v>
      </c>
      <c r="H296" s="33"/>
      <c r="I296" s="589" t="s">
        <v>2337</v>
      </c>
    </row>
    <row r="297" spans="1:9" x14ac:dyDescent="0.25">
      <c r="A297" s="95" t="s">
        <v>3293</v>
      </c>
      <c r="B297" s="405" t="s">
        <v>3294</v>
      </c>
      <c r="C297" s="504">
        <v>7</v>
      </c>
      <c r="D297" s="682">
        <v>44043</v>
      </c>
      <c r="E297" s="596"/>
      <c r="F297" s="56"/>
      <c r="G297" s="56" t="s">
        <v>1731</v>
      </c>
      <c r="H297" s="33"/>
      <c r="I297" s="589" t="s">
        <v>3888</v>
      </c>
    </row>
    <row r="298" spans="1:9" x14ac:dyDescent="0.25">
      <c r="A298" s="95" t="s">
        <v>1668</v>
      </c>
      <c r="B298" s="405" t="s">
        <v>1669</v>
      </c>
      <c r="C298" s="504">
        <v>9</v>
      </c>
      <c r="D298" s="682">
        <v>44043</v>
      </c>
      <c r="E298" s="596" t="s">
        <v>1731</v>
      </c>
      <c r="F298" s="56"/>
      <c r="G298" s="56"/>
      <c r="H298" s="33"/>
      <c r="I298" s="589"/>
    </row>
    <row r="299" spans="1:9" x14ac:dyDescent="0.25">
      <c r="A299" s="88" t="s">
        <v>3591</v>
      </c>
      <c r="B299" s="409" t="s">
        <v>3590</v>
      </c>
      <c r="C299" s="504">
        <v>11</v>
      </c>
      <c r="D299" s="682">
        <v>44043</v>
      </c>
      <c r="E299" s="596" t="s">
        <v>1731</v>
      </c>
      <c r="F299" s="56"/>
      <c r="G299" s="56"/>
      <c r="H299" s="33"/>
      <c r="I299" s="589"/>
    </row>
    <row r="300" spans="1:9" x14ac:dyDescent="0.25">
      <c r="A300" s="95" t="s">
        <v>416</v>
      </c>
      <c r="B300" s="409" t="s">
        <v>417</v>
      </c>
      <c r="C300" s="504">
        <v>15</v>
      </c>
      <c r="D300" s="682">
        <v>44012</v>
      </c>
      <c r="E300" s="596" t="s">
        <v>1731</v>
      </c>
      <c r="F300" s="56"/>
      <c r="G300" s="56"/>
      <c r="H300" s="33"/>
      <c r="I300" s="589"/>
    </row>
    <row r="301" spans="1:9" x14ac:dyDescent="0.25">
      <c r="A301" s="577" t="s">
        <v>3401</v>
      </c>
      <c r="B301" s="409" t="s">
        <v>3402</v>
      </c>
      <c r="C301" s="504">
        <v>6</v>
      </c>
      <c r="D301" s="682">
        <v>44012</v>
      </c>
      <c r="E301" s="596"/>
      <c r="F301" s="56"/>
      <c r="G301" s="56" t="s">
        <v>1731</v>
      </c>
      <c r="H301" s="33"/>
      <c r="I301" s="589" t="s">
        <v>3886</v>
      </c>
    </row>
    <row r="302" spans="1:9" x14ac:dyDescent="0.25">
      <c r="A302" s="8" t="s">
        <v>1536</v>
      </c>
      <c r="B302" s="409" t="s">
        <v>1537</v>
      </c>
      <c r="C302" s="504">
        <v>10</v>
      </c>
      <c r="D302" s="682">
        <v>44012</v>
      </c>
      <c r="E302" s="596" t="s">
        <v>1731</v>
      </c>
      <c r="F302" s="56"/>
      <c r="G302" s="56"/>
      <c r="H302" s="33"/>
      <c r="I302" s="589"/>
    </row>
    <row r="303" spans="1:9" x14ac:dyDescent="0.25">
      <c r="A303" s="95" t="s">
        <v>1588</v>
      </c>
      <c r="B303" s="405" t="s">
        <v>1589</v>
      </c>
      <c r="C303" s="504">
        <v>10</v>
      </c>
      <c r="D303" s="682">
        <v>44012</v>
      </c>
      <c r="E303" s="596" t="s">
        <v>1731</v>
      </c>
      <c r="F303" s="56"/>
      <c r="G303" s="56"/>
      <c r="H303" s="33"/>
      <c r="I303" s="589"/>
    </row>
    <row r="304" spans="1:9" x14ac:dyDescent="0.25">
      <c r="A304" s="95" t="s">
        <v>789</v>
      </c>
      <c r="B304" s="409" t="s">
        <v>790</v>
      </c>
      <c r="C304" s="504">
        <v>26</v>
      </c>
      <c r="D304" s="682">
        <v>44012</v>
      </c>
      <c r="E304" s="596" t="s">
        <v>1731</v>
      </c>
      <c r="F304" s="56"/>
      <c r="G304" s="56"/>
      <c r="H304" s="33"/>
      <c r="I304" s="589"/>
    </row>
    <row r="305" spans="1:9" x14ac:dyDescent="0.25">
      <c r="A305" s="577" t="s">
        <v>3821</v>
      </c>
      <c r="B305" s="409" t="s">
        <v>3793</v>
      </c>
      <c r="C305" s="504">
        <v>5</v>
      </c>
      <c r="D305" s="682">
        <v>44012</v>
      </c>
      <c r="E305" s="596" t="s">
        <v>1731</v>
      </c>
      <c r="F305" s="56"/>
      <c r="G305" s="56"/>
      <c r="H305" s="33"/>
      <c r="I305" s="589"/>
    </row>
    <row r="306" spans="1:9" x14ac:dyDescent="0.25">
      <c r="A306" s="8" t="s">
        <v>1650</v>
      </c>
      <c r="B306" s="405" t="s">
        <v>1651</v>
      </c>
      <c r="C306" s="504">
        <v>9</v>
      </c>
      <c r="D306" s="682">
        <v>44012</v>
      </c>
      <c r="E306" s="596" t="s">
        <v>1731</v>
      </c>
      <c r="F306" s="56"/>
      <c r="G306" s="56"/>
      <c r="H306" s="33"/>
      <c r="I306" s="589"/>
    </row>
    <row r="307" spans="1:9" x14ac:dyDescent="0.25">
      <c r="A307" s="477" t="s">
        <v>3344</v>
      </c>
      <c r="B307" s="405" t="s">
        <v>3345</v>
      </c>
      <c r="C307" s="504">
        <v>6</v>
      </c>
      <c r="D307" s="682">
        <v>44012</v>
      </c>
      <c r="E307" s="596"/>
      <c r="F307" s="56"/>
      <c r="G307" s="56" t="s">
        <v>1731</v>
      </c>
      <c r="H307" s="33"/>
      <c r="I307" s="589" t="s">
        <v>3883</v>
      </c>
    </row>
    <row r="308" spans="1:9" x14ac:dyDescent="0.25">
      <c r="A308" s="8" t="s">
        <v>826</v>
      </c>
      <c r="B308" s="405" t="s">
        <v>827</v>
      </c>
      <c r="C308" s="504">
        <v>7</v>
      </c>
      <c r="D308" s="682">
        <v>43980</v>
      </c>
      <c r="E308" s="596" t="s">
        <v>1731</v>
      </c>
      <c r="F308" s="56"/>
      <c r="G308" s="56"/>
      <c r="H308" s="33"/>
      <c r="I308" s="589"/>
    </row>
    <row r="309" spans="1:9" x14ac:dyDescent="0.25">
      <c r="A309" s="8" t="s">
        <v>892</v>
      </c>
      <c r="B309" s="409" t="s">
        <v>893</v>
      </c>
      <c r="C309" s="504">
        <v>8</v>
      </c>
      <c r="D309" s="682">
        <v>43980</v>
      </c>
      <c r="E309" s="596" t="s">
        <v>1731</v>
      </c>
      <c r="F309" s="56"/>
      <c r="G309" s="56"/>
      <c r="H309" s="33"/>
      <c r="I309" s="589"/>
    </row>
    <row r="310" spans="1:9" x14ac:dyDescent="0.25">
      <c r="A310" s="8" t="s">
        <v>952</v>
      </c>
      <c r="B310" s="409" t="s">
        <v>953</v>
      </c>
      <c r="C310" s="504">
        <v>7</v>
      </c>
      <c r="D310" s="682">
        <v>43980</v>
      </c>
      <c r="E310" s="596" t="s">
        <v>1731</v>
      </c>
      <c r="F310" s="56"/>
      <c r="G310" s="56"/>
      <c r="H310" s="33"/>
      <c r="I310" s="73"/>
    </row>
    <row r="311" spans="1:9" x14ac:dyDescent="0.25">
      <c r="A311" s="8" t="s">
        <v>970</v>
      </c>
      <c r="B311" s="409" t="s">
        <v>971</v>
      </c>
      <c r="C311" s="504">
        <v>11</v>
      </c>
      <c r="D311" s="682">
        <v>43980</v>
      </c>
      <c r="E311" s="596" t="s">
        <v>1731</v>
      </c>
      <c r="F311" s="56"/>
      <c r="G311" s="56"/>
      <c r="H311" s="33"/>
      <c r="I311" s="589"/>
    </row>
    <row r="312" spans="1:9" x14ac:dyDescent="0.25">
      <c r="A312" s="8" t="s">
        <v>3548</v>
      </c>
      <c r="B312" s="409" t="s">
        <v>3350</v>
      </c>
      <c r="C312" s="504">
        <v>8</v>
      </c>
      <c r="D312" s="682">
        <v>43980</v>
      </c>
      <c r="E312" s="596"/>
      <c r="F312" s="56"/>
      <c r="G312" s="56" t="s">
        <v>1731</v>
      </c>
      <c r="H312" s="33"/>
      <c r="I312" s="589" t="s">
        <v>1917</v>
      </c>
    </row>
    <row r="313" spans="1:9" x14ac:dyDescent="0.25">
      <c r="A313" s="8" t="s">
        <v>972</v>
      </c>
      <c r="B313" s="405" t="s">
        <v>973</v>
      </c>
      <c r="C313" s="504">
        <v>8</v>
      </c>
      <c r="D313" s="694">
        <v>43980</v>
      </c>
      <c r="E313" s="596" t="s">
        <v>1731</v>
      </c>
      <c r="F313" s="56"/>
      <c r="G313" s="56"/>
      <c r="H313" s="33"/>
      <c r="I313" s="73"/>
    </row>
    <row r="314" spans="1:9" x14ac:dyDescent="0.25">
      <c r="A314" s="8" t="s">
        <v>992</v>
      </c>
      <c r="B314" s="405" t="s">
        <v>993</v>
      </c>
      <c r="C314" s="504">
        <v>8</v>
      </c>
      <c r="D314" s="694">
        <v>43980</v>
      </c>
      <c r="E314" s="596" t="s">
        <v>1731</v>
      </c>
      <c r="F314" s="56"/>
      <c r="G314" s="56"/>
      <c r="H314" s="33"/>
      <c r="I314" s="574"/>
    </row>
    <row r="315" spans="1:9" x14ac:dyDescent="0.25">
      <c r="A315" s="8" t="s">
        <v>998</v>
      </c>
      <c r="B315" s="405" t="s">
        <v>999</v>
      </c>
      <c r="C315" s="504">
        <v>11</v>
      </c>
      <c r="D315" s="694">
        <v>43980</v>
      </c>
      <c r="E315" s="596" t="s">
        <v>1731</v>
      </c>
      <c r="F315" s="56"/>
      <c r="G315" s="56"/>
      <c r="H315" s="33"/>
      <c r="I315" s="431"/>
    </row>
    <row r="316" spans="1:9" x14ac:dyDescent="0.25">
      <c r="A316" s="8" t="s">
        <v>3246</v>
      </c>
      <c r="B316" s="405" t="s">
        <v>3247</v>
      </c>
      <c r="C316" s="504">
        <v>6</v>
      </c>
      <c r="D316" s="694">
        <v>43980</v>
      </c>
      <c r="E316" s="596" t="s">
        <v>1731</v>
      </c>
      <c r="F316" s="56"/>
      <c r="G316" s="56"/>
      <c r="H316" s="33"/>
      <c r="I316" s="431"/>
    </row>
    <row r="317" spans="1:9" x14ac:dyDescent="0.25">
      <c r="A317" s="8" t="s">
        <v>1056</v>
      </c>
      <c r="B317" s="405" t="s">
        <v>1057</v>
      </c>
      <c r="C317" s="504">
        <v>10</v>
      </c>
      <c r="D317" s="694">
        <v>43980</v>
      </c>
      <c r="E317" s="596" t="s">
        <v>1731</v>
      </c>
      <c r="F317" s="56"/>
      <c r="G317" s="56"/>
      <c r="H317" s="33"/>
      <c r="I317" s="574"/>
    </row>
    <row r="318" spans="1:9" x14ac:dyDescent="0.25">
      <c r="A318" s="8" t="s">
        <v>1079</v>
      </c>
      <c r="B318" s="405" t="s">
        <v>1080</v>
      </c>
      <c r="C318" s="504">
        <v>10</v>
      </c>
      <c r="D318" s="694">
        <v>43980</v>
      </c>
      <c r="E318" s="596" t="s">
        <v>1731</v>
      </c>
      <c r="F318" s="56"/>
      <c r="G318" s="56"/>
      <c r="H318" s="33"/>
      <c r="I318" s="574"/>
    </row>
    <row r="319" spans="1:9" x14ac:dyDescent="0.25">
      <c r="A319" s="8" t="s">
        <v>1094</v>
      </c>
      <c r="B319" s="405" t="s">
        <v>1095</v>
      </c>
      <c r="C319" s="504">
        <v>8</v>
      </c>
      <c r="D319" s="694">
        <v>43980</v>
      </c>
      <c r="E319" s="596" t="s">
        <v>1731</v>
      </c>
      <c r="F319" s="56"/>
      <c r="G319" s="56"/>
      <c r="H319" s="33"/>
      <c r="I319" s="431"/>
    </row>
    <row r="320" spans="1:9" x14ac:dyDescent="0.25">
      <c r="A320" s="8" t="s">
        <v>3253</v>
      </c>
      <c r="B320" s="405" t="s">
        <v>3254</v>
      </c>
      <c r="C320" s="504">
        <v>6</v>
      </c>
      <c r="D320" s="694">
        <v>43980</v>
      </c>
      <c r="E320" s="596" t="s">
        <v>1731</v>
      </c>
      <c r="F320" s="56"/>
      <c r="G320" s="56"/>
      <c r="H320" s="33"/>
      <c r="I320" s="574"/>
    </row>
    <row r="321" spans="1:9" x14ac:dyDescent="0.25">
      <c r="A321" s="8" t="s">
        <v>1141</v>
      </c>
      <c r="B321" s="405" t="s">
        <v>1142</v>
      </c>
      <c r="C321" s="504">
        <v>10</v>
      </c>
      <c r="D321" s="694">
        <v>43980</v>
      </c>
      <c r="E321" s="596" t="s">
        <v>1731</v>
      </c>
      <c r="F321" s="56"/>
      <c r="G321" s="56"/>
      <c r="H321" s="33"/>
      <c r="I321" s="574"/>
    </row>
    <row r="322" spans="1:9" x14ac:dyDescent="0.25">
      <c r="A322" s="8" t="s">
        <v>3686</v>
      </c>
      <c r="B322" s="405" t="s">
        <v>3266</v>
      </c>
      <c r="C322" s="504">
        <v>6</v>
      </c>
      <c r="D322" s="694">
        <v>43980</v>
      </c>
      <c r="E322" s="596" t="s">
        <v>1731</v>
      </c>
      <c r="F322" s="56"/>
      <c r="G322" s="56"/>
      <c r="H322" s="33"/>
      <c r="I322" s="574"/>
    </row>
    <row r="323" spans="1:9" x14ac:dyDescent="0.25">
      <c r="A323" s="8" t="s">
        <v>1167</v>
      </c>
      <c r="B323" s="405" t="s">
        <v>1168</v>
      </c>
      <c r="C323" s="504">
        <v>10</v>
      </c>
      <c r="D323" s="694">
        <v>43980</v>
      </c>
      <c r="E323" s="596" t="s">
        <v>1731</v>
      </c>
      <c r="F323" s="56"/>
      <c r="G323" s="56"/>
      <c r="H323" s="33"/>
      <c r="I323" s="431"/>
    </row>
    <row r="324" spans="1:9" x14ac:dyDescent="0.25">
      <c r="A324" s="8" t="s">
        <v>3815</v>
      </c>
      <c r="B324" s="405" t="s">
        <v>3788</v>
      </c>
      <c r="C324" s="504">
        <v>5</v>
      </c>
      <c r="D324" s="694">
        <v>43980</v>
      </c>
      <c r="E324" s="596" t="s">
        <v>1731</v>
      </c>
      <c r="F324" s="56"/>
      <c r="G324" s="56"/>
      <c r="H324" s="33"/>
      <c r="I324" s="431"/>
    </row>
    <row r="325" spans="1:9" x14ac:dyDescent="0.25">
      <c r="A325" s="8" t="s">
        <v>1191</v>
      </c>
      <c r="B325" s="405" t="s">
        <v>1192</v>
      </c>
      <c r="C325" s="504">
        <v>10</v>
      </c>
      <c r="D325" s="694">
        <v>43980</v>
      </c>
      <c r="E325" s="596" t="s">
        <v>1731</v>
      </c>
      <c r="F325" s="56"/>
      <c r="G325" s="56"/>
      <c r="H325" s="33"/>
      <c r="I325" s="574"/>
    </row>
    <row r="326" spans="1:9" x14ac:dyDescent="0.25">
      <c r="A326" s="8" t="s">
        <v>3449</v>
      </c>
      <c r="B326" s="405" t="s">
        <v>3450</v>
      </c>
      <c r="C326" s="504">
        <v>10</v>
      </c>
      <c r="D326" s="694">
        <v>43980</v>
      </c>
      <c r="E326" s="596" t="s">
        <v>1731</v>
      </c>
      <c r="F326" s="56"/>
      <c r="G326" s="56"/>
      <c r="H326" s="33"/>
      <c r="I326" s="574"/>
    </row>
    <row r="327" spans="1:9" x14ac:dyDescent="0.25">
      <c r="A327" s="8" t="s">
        <v>1240</v>
      </c>
      <c r="B327" s="405" t="s">
        <v>1241</v>
      </c>
      <c r="C327" s="504">
        <v>11</v>
      </c>
      <c r="D327" s="694">
        <v>43980</v>
      </c>
      <c r="E327" s="596" t="s">
        <v>1731</v>
      </c>
      <c r="F327" s="56"/>
      <c r="G327" s="56"/>
      <c r="H327" s="33"/>
      <c r="I327" s="431"/>
    </row>
    <row r="328" spans="1:9" x14ac:dyDescent="0.25">
      <c r="A328" s="8" t="s">
        <v>3807</v>
      </c>
      <c r="B328" s="405" t="s">
        <v>3282</v>
      </c>
      <c r="C328" s="504">
        <v>5</v>
      </c>
      <c r="D328" s="694">
        <v>43980</v>
      </c>
      <c r="E328" s="596" t="s">
        <v>1731</v>
      </c>
      <c r="F328" s="56"/>
      <c r="G328" s="56"/>
      <c r="H328" s="33"/>
      <c r="I328" s="574"/>
    </row>
    <row r="329" spans="1:9" x14ac:dyDescent="0.25">
      <c r="A329" s="8" t="s">
        <v>3283</v>
      </c>
      <c r="B329" s="405" t="s">
        <v>3284</v>
      </c>
      <c r="C329" s="504">
        <v>7</v>
      </c>
      <c r="D329" s="694">
        <v>43980</v>
      </c>
      <c r="E329" s="596" t="s">
        <v>1731</v>
      </c>
      <c r="F329" s="56"/>
      <c r="G329" s="56"/>
      <c r="H329" s="33"/>
      <c r="I329" s="73"/>
    </row>
    <row r="330" spans="1:9" x14ac:dyDescent="0.25">
      <c r="A330" s="477" t="s">
        <v>1700</v>
      </c>
      <c r="B330" s="405" t="s">
        <v>1701</v>
      </c>
      <c r="C330" s="504">
        <v>7</v>
      </c>
      <c r="D330" s="694">
        <v>43980</v>
      </c>
      <c r="E330" s="596" t="s">
        <v>1731</v>
      </c>
      <c r="F330" s="56"/>
      <c r="G330" s="56"/>
      <c r="H330" s="33"/>
      <c r="I330" s="589"/>
    </row>
    <row r="331" spans="1:9" x14ac:dyDescent="0.25">
      <c r="A331" s="8" t="s">
        <v>3809</v>
      </c>
      <c r="B331" s="405" t="s">
        <v>3784</v>
      </c>
      <c r="C331" s="504">
        <v>6</v>
      </c>
      <c r="D331" s="694">
        <v>43980</v>
      </c>
      <c r="E331" s="596" t="s">
        <v>1731</v>
      </c>
      <c r="F331" s="56"/>
      <c r="G331" s="56"/>
      <c r="H331" s="33"/>
      <c r="I331" s="73"/>
    </row>
    <row r="332" spans="1:9" x14ac:dyDescent="0.25">
      <c r="A332" s="8" t="s">
        <v>3313</v>
      </c>
      <c r="B332" s="405" t="s">
        <v>3314</v>
      </c>
      <c r="C332" s="504">
        <v>6</v>
      </c>
      <c r="D332" s="694">
        <v>43980</v>
      </c>
      <c r="E332" s="596" t="s">
        <v>1731</v>
      </c>
      <c r="F332" s="56"/>
      <c r="G332" s="56"/>
      <c r="H332" s="33"/>
      <c r="I332" s="73"/>
    </row>
    <row r="333" spans="1:9" x14ac:dyDescent="0.25">
      <c r="A333" s="8" t="s">
        <v>1438</v>
      </c>
      <c r="B333" s="405" t="s">
        <v>1439</v>
      </c>
      <c r="C333" s="504">
        <v>10</v>
      </c>
      <c r="D333" s="694">
        <v>43980</v>
      </c>
      <c r="E333" s="596" t="s">
        <v>1731</v>
      </c>
      <c r="F333" s="56"/>
      <c r="G333" s="56"/>
      <c r="H333" s="33"/>
      <c r="I333" s="73"/>
    </row>
    <row r="334" spans="1:9" x14ac:dyDescent="0.25">
      <c r="A334" s="8" t="s">
        <v>1465</v>
      </c>
      <c r="B334" s="405" t="s">
        <v>1466</v>
      </c>
      <c r="C334" s="504">
        <v>9</v>
      </c>
      <c r="D334" s="694">
        <v>43980</v>
      </c>
      <c r="E334" s="596" t="s">
        <v>1731</v>
      </c>
      <c r="F334" s="56"/>
      <c r="G334" s="56"/>
      <c r="H334" s="33"/>
      <c r="I334" s="73"/>
    </row>
    <row r="335" spans="1:9" x14ac:dyDescent="0.25">
      <c r="A335" s="8" t="s">
        <v>733</v>
      </c>
      <c r="B335" s="405" t="s">
        <v>734</v>
      </c>
      <c r="C335" s="504">
        <v>26</v>
      </c>
      <c r="D335" s="694">
        <v>43980</v>
      </c>
      <c r="E335" s="596" t="s">
        <v>1731</v>
      </c>
      <c r="F335" s="56"/>
      <c r="G335" s="56"/>
      <c r="H335" s="33"/>
      <c r="I335" s="73"/>
    </row>
    <row r="336" spans="1:9" x14ac:dyDescent="0.25">
      <c r="A336" s="8" t="s">
        <v>1502</v>
      </c>
      <c r="B336" s="405" t="s">
        <v>1503</v>
      </c>
      <c r="C336" s="504">
        <v>9</v>
      </c>
      <c r="D336" s="694">
        <v>43980</v>
      </c>
      <c r="E336" s="596" t="s">
        <v>1731</v>
      </c>
      <c r="F336" s="56"/>
      <c r="G336" s="56"/>
      <c r="H336" s="33"/>
      <c r="I336" s="73"/>
    </row>
    <row r="337" spans="1:9" x14ac:dyDescent="0.25">
      <c r="A337" s="577" t="s">
        <v>3442</v>
      </c>
      <c r="B337" s="405" t="s">
        <v>3443</v>
      </c>
      <c r="C337" s="504">
        <v>5</v>
      </c>
      <c r="D337" s="694">
        <v>43980</v>
      </c>
      <c r="E337" s="596" t="s">
        <v>1731</v>
      </c>
      <c r="F337" s="56"/>
      <c r="G337" s="56"/>
      <c r="H337" s="33"/>
      <c r="I337" s="589"/>
    </row>
    <row r="338" spans="1:9" x14ac:dyDescent="0.25">
      <c r="A338" s="8" t="s">
        <v>1566</v>
      </c>
      <c r="B338" s="405" t="s">
        <v>1567</v>
      </c>
      <c r="C338" s="158">
        <v>11</v>
      </c>
      <c r="D338" s="694">
        <v>43980</v>
      </c>
      <c r="E338" s="596" t="s">
        <v>1731</v>
      </c>
      <c r="F338" s="56"/>
      <c r="G338" s="56"/>
      <c r="H338" s="33"/>
      <c r="I338" s="589"/>
    </row>
    <row r="339" spans="1:9" x14ac:dyDescent="0.25">
      <c r="A339" s="8" t="s">
        <v>761</v>
      </c>
      <c r="B339" s="405" t="s">
        <v>762</v>
      </c>
      <c r="C339" s="158">
        <v>27</v>
      </c>
      <c r="D339" s="694">
        <v>43980</v>
      </c>
      <c r="E339" s="596" t="s">
        <v>1731</v>
      </c>
      <c r="F339" s="42"/>
      <c r="G339" s="56"/>
      <c r="H339" s="33"/>
      <c r="I339" s="73"/>
    </row>
    <row r="340" spans="1:9" x14ac:dyDescent="0.25">
      <c r="A340" s="8" t="s">
        <v>770</v>
      </c>
      <c r="B340" s="405" t="s">
        <v>771</v>
      </c>
      <c r="C340" s="158">
        <v>18</v>
      </c>
      <c r="D340" s="694">
        <v>43980</v>
      </c>
      <c r="E340" s="596" t="s">
        <v>1731</v>
      </c>
      <c r="F340" s="56"/>
      <c r="G340" s="56"/>
      <c r="H340" s="33"/>
      <c r="I340" s="589"/>
    </row>
    <row r="341" spans="1:9" x14ac:dyDescent="0.25">
      <c r="A341" s="8" t="s">
        <v>777</v>
      </c>
      <c r="B341" s="405" t="s">
        <v>778</v>
      </c>
      <c r="C341" s="158">
        <v>23</v>
      </c>
      <c r="D341" s="694">
        <v>43980</v>
      </c>
      <c r="E341" s="596" t="s">
        <v>1731</v>
      </c>
      <c r="F341" s="42"/>
      <c r="G341" s="56"/>
      <c r="H341" s="33"/>
      <c r="I341" s="73"/>
    </row>
    <row r="342" spans="1:9" x14ac:dyDescent="0.25">
      <c r="A342" s="8" t="s">
        <v>1653</v>
      </c>
      <c r="B342" s="405" t="s">
        <v>1654</v>
      </c>
      <c r="C342" s="158">
        <v>9</v>
      </c>
      <c r="D342" s="694">
        <v>43980</v>
      </c>
      <c r="E342" s="596" t="s">
        <v>1731</v>
      </c>
      <c r="F342" s="42"/>
      <c r="G342" s="56"/>
      <c r="H342" s="33"/>
      <c r="I342" s="73"/>
    </row>
    <row r="343" spans="1:9" x14ac:dyDescent="0.25">
      <c r="A343" s="8" t="s">
        <v>1670</v>
      </c>
      <c r="B343" s="405" t="s">
        <v>1671</v>
      </c>
      <c r="C343" s="158">
        <v>10</v>
      </c>
      <c r="D343" s="694">
        <v>43980</v>
      </c>
      <c r="E343" s="596" t="s">
        <v>1731</v>
      </c>
      <c r="F343" s="42"/>
      <c r="G343" s="56"/>
      <c r="H343" s="33"/>
      <c r="I343" s="73"/>
    </row>
    <row r="344" spans="1:9" x14ac:dyDescent="0.25">
      <c r="A344" s="8" t="s">
        <v>1678</v>
      </c>
      <c r="B344" s="405" t="s">
        <v>1679</v>
      </c>
      <c r="C344" s="158">
        <v>11</v>
      </c>
      <c r="D344" s="694">
        <v>43980</v>
      </c>
      <c r="E344" s="596" t="s">
        <v>1731</v>
      </c>
      <c r="F344" s="42"/>
      <c r="G344" s="56"/>
      <c r="H344" s="33"/>
      <c r="I344" s="589"/>
    </row>
    <row r="345" spans="1:9" x14ac:dyDescent="0.25">
      <c r="A345" s="8" t="s">
        <v>1680</v>
      </c>
      <c r="B345" s="405" t="s">
        <v>1681</v>
      </c>
      <c r="C345" s="674">
        <v>9</v>
      </c>
      <c r="D345" s="694">
        <v>43980</v>
      </c>
      <c r="E345" s="596" t="s">
        <v>1731</v>
      </c>
      <c r="F345" s="42"/>
      <c r="G345" s="56"/>
      <c r="H345" s="33"/>
      <c r="I345" s="73"/>
    </row>
    <row r="346" spans="1:9" x14ac:dyDescent="0.25">
      <c r="A346" s="8" t="s">
        <v>838</v>
      </c>
      <c r="B346" s="405" t="s">
        <v>839</v>
      </c>
      <c r="C346" s="504">
        <v>9</v>
      </c>
      <c r="D346" s="694">
        <v>43951</v>
      </c>
      <c r="E346" s="596"/>
      <c r="F346" s="42"/>
      <c r="G346" s="56" t="s">
        <v>1731</v>
      </c>
      <c r="H346" s="33"/>
      <c r="I346" s="589" t="s">
        <v>3864</v>
      </c>
    </row>
    <row r="347" spans="1:9" x14ac:dyDescent="0.25">
      <c r="A347" s="8" t="s">
        <v>853</v>
      </c>
      <c r="B347" s="405" t="s">
        <v>854</v>
      </c>
      <c r="C347" s="674">
        <v>9</v>
      </c>
      <c r="D347" s="694">
        <v>43951</v>
      </c>
      <c r="E347" s="596" t="s">
        <v>1731</v>
      </c>
      <c r="F347" s="42"/>
      <c r="G347" s="56"/>
      <c r="H347" s="33"/>
      <c r="I347" s="73"/>
    </row>
    <row r="348" spans="1:9" x14ac:dyDescent="0.25">
      <c r="A348" s="8" t="s">
        <v>905</v>
      </c>
      <c r="B348" s="405" t="s">
        <v>906</v>
      </c>
      <c r="C348" s="504">
        <v>10</v>
      </c>
      <c r="D348" s="694">
        <v>43951</v>
      </c>
      <c r="E348" s="596" t="s">
        <v>1731</v>
      </c>
      <c r="F348" s="56"/>
      <c r="G348" s="56"/>
      <c r="H348" s="33"/>
      <c r="I348" s="754"/>
    </row>
    <row r="349" spans="1:9" x14ac:dyDescent="0.25">
      <c r="A349" s="8" t="s">
        <v>932</v>
      </c>
      <c r="B349" s="405" t="s">
        <v>933</v>
      </c>
      <c r="C349" s="504">
        <v>9</v>
      </c>
      <c r="D349" s="694">
        <v>43951</v>
      </c>
      <c r="E349" s="596" t="s">
        <v>1731</v>
      </c>
      <c r="F349" s="56"/>
      <c r="G349" s="56"/>
      <c r="H349" s="33"/>
      <c r="I349" s="574"/>
    </row>
    <row r="350" spans="1:9" x14ac:dyDescent="0.25">
      <c r="A350" s="8" t="s">
        <v>3795</v>
      </c>
      <c r="B350" s="405" t="s">
        <v>3478</v>
      </c>
      <c r="C350" s="674">
        <v>5</v>
      </c>
      <c r="D350" s="694">
        <v>43951</v>
      </c>
      <c r="E350" s="596" t="s">
        <v>1731</v>
      </c>
      <c r="F350" s="42"/>
      <c r="G350" s="56"/>
      <c r="H350" s="33"/>
      <c r="I350" s="73"/>
    </row>
    <row r="351" spans="1:9" x14ac:dyDescent="0.25">
      <c r="A351" s="8" t="s">
        <v>982</v>
      </c>
      <c r="B351" s="405" t="s">
        <v>983</v>
      </c>
      <c r="C351" s="504">
        <v>9</v>
      </c>
      <c r="D351" s="694">
        <v>43951</v>
      </c>
      <c r="E351" s="596" t="s">
        <v>1731</v>
      </c>
      <c r="F351" s="56"/>
      <c r="G351" s="56"/>
      <c r="H351" s="33"/>
      <c r="I351" s="574"/>
    </row>
    <row r="352" spans="1:9" x14ac:dyDescent="0.25">
      <c r="A352" s="8" t="s">
        <v>477</v>
      </c>
      <c r="B352" s="405" t="s">
        <v>478</v>
      </c>
      <c r="C352" s="504">
        <v>15</v>
      </c>
      <c r="D352" s="694">
        <v>43951</v>
      </c>
      <c r="E352" s="596" t="s">
        <v>1731</v>
      </c>
      <c r="F352" s="56"/>
      <c r="G352" s="56"/>
      <c r="H352" s="33"/>
      <c r="I352" s="574"/>
    </row>
    <row r="353" spans="1:9" x14ac:dyDescent="0.25">
      <c r="A353" s="8" t="s">
        <v>3812</v>
      </c>
      <c r="B353" s="405" t="s">
        <v>3786</v>
      </c>
      <c r="C353" s="504">
        <v>6</v>
      </c>
      <c r="D353" s="694">
        <v>43951</v>
      </c>
      <c r="E353" s="596" t="s">
        <v>1731</v>
      </c>
      <c r="F353" s="56"/>
      <c r="G353" s="56"/>
      <c r="H353" s="33"/>
      <c r="I353" s="574"/>
    </row>
    <row r="354" spans="1:9" x14ac:dyDescent="0.25">
      <c r="A354" s="8" t="s">
        <v>493</v>
      </c>
      <c r="B354" s="405" t="s">
        <v>494</v>
      </c>
      <c r="C354" s="504">
        <v>15</v>
      </c>
      <c r="D354" s="694">
        <v>43951</v>
      </c>
      <c r="E354" s="596" t="s">
        <v>1731</v>
      </c>
      <c r="F354" s="56"/>
      <c r="G354" s="56"/>
      <c r="H354" s="33"/>
      <c r="I354" s="574"/>
    </row>
    <row r="355" spans="1:9" x14ac:dyDescent="0.25">
      <c r="A355" s="8" t="s">
        <v>3502</v>
      </c>
      <c r="B355" s="405" t="s">
        <v>3503</v>
      </c>
      <c r="C355" s="504">
        <v>6</v>
      </c>
      <c r="D355" s="694">
        <v>43951</v>
      </c>
      <c r="E355" s="596" t="s">
        <v>1731</v>
      </c>
      <c r="F355" s="56"/>
      <c r="G355" s="56"/>
      <c r="H355" s="33"/>
      <c r="I355" s="574"/>
    </row>
    <row r="356" spans="1:9" x14ac:dyDescent="0.25">
      <c r="A356" s="8" t="s">
        <v>1062</v>
      </c>
      <c r="B356" s="405" t="s">
        <v>1063</v>
      </c>
      <c r="C356" s="504">
        <v>9</v>
      </c>
      <c r="D356" s="694">
        <v>43951</v>
      </c>
      <c r="E356" s="596" t="s">
        <v>1731</v>
      </c>
      <c r="F356" s="56"/>
      <c r="G356" s="56"/>
      <c r="H356" s="33"/>
      <c r="I356" s="73"/>
    </row>
    <row r="357" spans="1:9" x14ac:dyDescent="0.25">
      <c r="A357" s="8" t="s">
        <v>1087</v>
      </c>
      <c r="B357" s="405" t="s">
        <v>1088</v>
      </c>
      <c r="C357" s="504">
        <v>10</v>
      </c>
      <c r="D357" s="694">
        <v>43951</v>
      </c>
      <c r="E357" s="596" t="s">
        <v>1731</v>
      </c>
      <c r="F357" s="56"/>
      <c r="G357" s="56"/>
      <c r="H357" s="33"/>
      <c r="I357" s="73"/>
    </row>
    <row r="358" spans="1:9" x14ac:dyDescent="0.25">
      <c r="A358" s="8" t="s">
        <v>1173</v>
      </c>
      <c r="B358" s="405" t="s">
        <v>1174</v>
      </c>
      <c r="C358" s="504">
        <v>7</v>
      </c>
      <c r="D358" s="694">
        <v>43951</v>
      </c>
      <c r="E358" s="596" t="s">
        <v>1731</v>
      </c>
      <c r="F358" s="56"/>
      <c r="G358" s="56"/>
      <c r="H358" s="33"/>
      <c r="I358" s="73"/>
    </row>
    <row r="359" spans="1:9" x14ac:dyDescent="0.25">
      <c r="A359" s="8" t="s">
        <v>3499</v>
      </c>
      <c r="B359" s="405" t="s">
        <v>3498</v>
      </c>
      <c r="C359" s="504">
        <v>5</v>
      </c>
      <c r="D359" s="694">
        <v>43951</v>
      </c>
      <c r="E359" s="596" t="s">
        <v>1731</v>
      </c>
      <c r="F359" s="56"/>
      <c r="G359" s="56"/>
      <c r="H359" s="33"/>
      <c r="I359" s="73"/>
    </row>
    <row r="360" spans="1:9" x14ac:dyDescent="0.25">
      <c r="A360" s="8" t="s">
        <v>3375</v>
      </c>
      <c r="B360" s="405" t="s">
        <v>3376</v>
      </c>
      <c r="C360" s="504">
        <v>5</v>
      </c>
      <c r="D360" s="694">
        <v>43951</v>
      </c>
      <c r="E360" s="596" t="s">
        <v>1731</v>
      </c>
      <c r="F360" s="56"/>
      <c r="G360" s="56"/>
      <c r="H360" s="33"/>
      <c r="I360" s="73"/>
    </row>
    <row r="361" spans="1:9" x14ac:dyDescent="0.25">
      <c r="A361" s="8" t="s">
        <v>1177</v>
      </c>
      <c r="B361" s="405" t="s">
        <v>1178</v>
      </c>
      <c r="C361" s="504">
        <v>11</v>
      </c>
      <c r="D361" s="694">
        <v>43951</v>
      </c>
      <c r="E361" s="596" t="s">
        <v>1731</v>
      </c>
      <c r="F361" s="56"/>
      <c r="G361" s="56"/>
      <c r="H361" s="33"/>
      <c r="I361" s="73"/>
    </row>
    <row r="362" spans="1:9" x14ac:dyDescent="0.25">
      <c r="A362" s="8" t="s">
        <v>1187</v>
      </c>
      <c r="B362" s="405" t="s">
        <v>1188</v>
      </c>
      <c r="C362" s="504">
        <v>10</v>
      </c>
      <c r="D362" s="694">
        <v>43951</v>
      </c>
      <c r="E362" s="596" t="s">
        <v>1731</v>
      </c>
      <c r="F362" s="56"/>
      <c r="G362" s="56"/>
      <c r="H362" s="33"/>
      <c r="I362" s="73"/>
    </row>
    <row r="363" spans="1:9" x14ac:dyDescent="0.25">
      <c r="A363" s="8" t="s">
        <v>249</v>
      </c>
      <c r="B363" s="405" t="s">
        <v>250</v>
      </c>
      <c r="C363" s="504">
        <v>47</v>
      </c>
      <c r="D363" s="694">
        <v>43951</v>
      </c>
      <c r="E363" s="596" t="s">
        <v>1731</v>
      </c>
      <c r="F363" s="56"/>
      <c r="G363" s="56"/>
      <c r="H363" s="33"/>
      <c r="I363" s="73"/>
    </row>
    <row r="364" spans="1:9" x14ac:dyDescent="0.25">
      <c r="A364" s="8" t="s">
        <v>1199</v>
      </c>
      <c r="B364" s="405" t="s">
        <v>1200</v>
      </c>
      <c r="C364" s="158">
        <v>8</v>
      </c>
      <c r="D364" s="694">
        <v>43951</v>
      </c>
      <c r="E364" s="596" t="s">
        <v>1731</v>
      </c>
      <c r="F364" s="56"/>
      <c r="G364" s="56"/>
      <c r="H364" s="33"/>
      <c r="I364" s="73"/>
    </row>
    <row r="365" spans="1:9" x14ac:dyDescent="0.25">
      <c r="A365" s="8" t="s">
        <v>3801</v>
      </c>
      <c r="B365" s="405" t="s">
        <v>3778</v>
      </c>
      <c r="C365" s="158">
        <v>5</v>
      </c>
      <c r="D365" s="694">
        <v>43951</v>
      </c>
      <c r="E365" s="596" t="s">
        <v>1731</v>
      </c>
      <c r="F365" s="42"/>
      <c r="G365" s="56"/>
      <c r="H365" s="33"/>
      <c r="I365" s="73"/>
    </row>
    <row r="366" spans="1:9" x14ac:dyDescent="0.25">
      <c r="A366" s="8" t="s">
        <v>594</v>
      </c>
      <c r="B366" s="405" t="s">
        <v>595</v>
      </c>
      <c r="C366" s="158">
        <v>15</v>
      </c>
      <c r="D366" s="694">
        <v>43951</v>
      </c>
      <c r="E366" s="596" t="s">
        <v>1731</v>
      </c>
      <c r="F366" s="56"/>
      <c r="G366" s="56"/>
      <c r="H366" s="33"/>
      <c r="I366" s="73"/>
    </row>
    <row r="367" spans="1:9" x14ac:dyDescent="0.25">
      <c r="A367" s="8" t="s">
        <v>1253</v>
      </c>
      <c r="B367" s="405" t="s">
        <v>1254</v>
      </c>
      <c r="C367" s="158">
        <v>10</v>
      </c>
      <c r="D367" s="694">
        <v>43951</v>
      </c>
      <c r="E367" s="596" t="s">
        <v>1731</v>
      </c>
      <c r="F367" s="42"/>
      <c r="G367" s="56"/>
      <c r="H367" s="33"/>
      <c r="I367" s="73"/>
    </row>
    <row r="368" spans="1:9" x14ac:dyDescent="0.25">
      <c r="A368" s="8" t="s">
        <v>1289</v>
      </c>
      <c r="B368" s="405" t="s">
        <v>1290</v>
      </c>
      <c r="C368" s="158">
        <v>10</v>
      </c>
      <c r="D368" s="694">
        <v>43951</v>
      </c>
      <c r="E368" s="596" t="s">
        <v>1731</v>
      </c>
      <c r="F368" s="42"/>
      <c r="G368" s="56"/>
      <c r="H368" s="33"/>
      <c r="I368" s="73"/>
    </row>
    <row r="369" spans="1:9" x14ac:dyDescent="0.25">
      <c r="A369" s="8" t="s">
        <v>1300</v>
      </c>
      <c r="B369" s="405" t="s">
        <v>1301</v>
      </c>
      <c r="C369" s="158">
        <v>9</v>
      </c>
      <c r="D369" s="694">
        <v>43951</v>
      </c>
      <c r="E369" s="596" t="s">
        <v>1731</v>
      </c>
      <c r="F369" s="42"/>
      <c r="G369" s="56"/>
      <c r="H369" s="33"/>
      <c r="I369" s="73"/>
    </row>
    <row r="370" spans="1:9" x14ac:dyDescent="0.25">
      <c r="A370" s="8" t="s">
        <v>3287</v>
      </c>
      <c r="B370" s="405" t="s">
        <v>3288</v>
      </c>
      <c r="C370" s="158">
        <v>7</v>
      </c>
      <c r="D370" s="694">
        <v>43951</v>
      </c>
      <c r="E370" s="596" t="s">
        <v>1731</v>
      </c>
      <c r="F370" s="42"/>
      <c r="G370" s="56"/>
      <c r="H370" s="33"/>
      <c r="I370" s="73"/>
    </row>
    <row r="371" spans="1:9" x14ac:dyDescent="0.25">
      <c r="A371" s="8" t="s">
        <v>3385</v>
      </c>
      <c r="B371" s="405" t="s">
        <v>3386</v>
      </c>
      <c r="C371" s="674">
        <v>5</v>
      </c>
      <c r="D371" s="694">
        <v>43951</v>
      </c>
      <c r="E371" s="596" t="s">
        <v>1731</v>
      </c>
      <c r="F371" s="42"/>
      <c r="G371" s="56"/>
      <c r="H371" s="33"/>
      <c r="I371" s="73"/>
    </row>
    <row r="372" spans="1:9" x14ac:dyDescent="0.25">
      <c r="A372" s="8" t="s">
        <v>643</v>
      </c>
      <c r="B372" s="405" t="s">
        <v>644</v>
      </c>
      <c r="C372" s="504">
        <v>27</v>
      </c>
      <c r="D372" s="694">
        <v>43951</v>
      </c>
      <c r="E372" s="596" t="s">
        <v>1731</v>
      </c>
      <c r="F372" s="42"/>
      <c r="G372" s="56"/>
      <c r="H372" s="33"/>
      <c r="I372" s="73"/>
    </row>
    <row r="373" spans="1:9" x14ac:dyDescent="0.25">
      <c r="A373" s="8" t="s">
        <v>1364</v>
      </c>
      <c r="B373" s="405" t="s">
        <v>1365</v>
      </c>
      <c r="C373" s="674">
        <v>9</v>
      </c>
      <c r="D373" s="694">
        <v>43951</v>
      </c>
      <c r="E373" s="596" t="s">
        <v>1731</v>
      </c>
      <c r="F373" s="42"/>
      <c r="G373" s="56"/>
      <c r="H373" s="33"/>
      <c r="I373" s="73"/>
    </row>
    <row r="374" spans="1:9" x14ac:dyDescent="0.25">
      <c r="A374" s="8" t="s">
        <v>3295</v>
      </c>
      <c r="B374" s="405" t="s">
        <v>3296</v>
      </c>
      <c r="C374" s="674">
        <v>7</v>
      </c>
      <c r="D374" s="694">
        <v>43951</v>
      </c>
      <c r="E374" s="596" t="s">
        <v>1731</v>
      </c>
      <c r="F374" s="42"/>
      <c r="G374" s="56"/>
      <c r="H374" s="33"/>
      <c r="I374" s="73"/>
    </row>
    <row r="375" spans="1:9" x14ac:dyDescent="0.25">
      <c r="A375" s="8" t="s">
        <v>3299</v>
      </c>
      <c r="B375" s="405" t="s">
        <v>3300</v>
      </c>
      <c r="C375" s="158">
        <v>6</v>
      </c>
      <c r="D375" s="694">
        <v>43951</v>
      </c>
      <c r="E375" s="596"/>
      <c r="F375" s="42"/>
      <c r="G375" s="56" t="s">
        <v>1731</v>
      </c>
      <c r="H375" s="33"/>
      <c r="I375" s="589" t="s">
        <v>3870</v>
      </c>
    </row>
    <row r="376" spans="1:9" x14ac:dyDescent="0.25">
      <c r="A376" s="8" t="s">
        <v>710</v>
      </c>
      <c r="B376" s="405" t="s">
        <v>711</v>
      </c>
      <c r="C376" s="158">
        <v>15</v>
      </c>
      <c r="D376" s="694">
        <v>43951</v>
      </c>
      <c r="E376" s="596"/>
      <c r="F376" s="42"/>
      <c r="G376" s="56" t="s">
        <v>1731</v>
      </c>
      <c r="H376" s="33"/>
      <c r="I376" s="73" t="s">
        <v>3869</v>
      </c>
    </row>
    <row r="377" spans="1:9" x14ac:dyDescent="0.25">
      <c r="A377" s="8" t="s">
        <v>1498</v>
      </c>
      <c r="B377" s="405" t="s">
        <v>1499</v>
      </c>
      <c r="C377" s="158">
        <v>11</v>
      </c>
      <c r="D377" s="694">
        <v>43951</v>
      </c>
      <c r="E377" s="596" t="s">
        <v>1731</v>
      </c>
      <c r="F377" s="42"/>
      <c r="G377" s="56"/>
      <c r="H377" s="33"/>
      <c r="I377" s="73"/>
    </row>
    <row r="378" spans="1:9" x14ac:dyDescent="0.25">
      <c r="A378" s="8" t="s">
        <v>729</v>
      </c>
      <c r="B378" s="405" t="s">
        <v>730</v>
      </c>
      <c r="C378" s="158">
        <v>18</v>
      </c>
      <c r="D378" s="694">
        <v>43951</v>
      </c>
      <c r="E378" s="596" t="s">
        <v>1731</v>
      </c>
      <c r="F378" s="42"/>
      <c r="G378" s="56"/>
      <c r="H378" s="33"/>
      <c r="I378" s="73"/>
    </row>
    <row r="379" spans="1:9" x14ac:dyDescent="0.25">
      <c r="A379" s="8" t="s">
        <v>1504</v>
      </c>
      <c r="B379" s="405" t="s">
        <v>1505</v>
      </c>
      <c r="C379" s="674">
        <v>8</v>
      </c>
      <c r="D379" s="694">
        <v>43951</v>
      </c>
      <c r="E379" s="596" t="s">
        <v>1731</v>
      </c>
      <c r="F379" s="42"/>
      <c r="G379" s="56"/>
      <c r="H379" s="33"/>
      <c r="I379" s="73"/>
    </row>
    <row r="380" spans="1:9" x14ac:dyDescent="0.25">
      <c r="A380" s="8" t="s">
        <v>3856</v>
      </c>
      <c r="B380" s="405" t="s">
        <v>3850</v>
      </c>
      <c r="C380" s="504">
        <v>5</v>
      </c>
      <c r="D380" s="694">
        <v>43951</v>
      </c>
      <c r="E380" s="596" t="s">
        <v>1731</v>
      </c>
      <c r="F380" s="42"/>
      <c r="G380" s="56"/>
      <c r="H380" s="33"/>
      <c r="I380" s="73"/>
    </row>
    <row r="381" spans="1:9" x14ac:dyDescent="0.25">
      <c r="A381" s="577" t="s">
        <v>1555</v>
      </c>
      <c r="B381" s="405" t="s">
        <v>1556</v>
      </c>
      <c r="C381" s="674">
        <v>8</v>
      </c>
      <c r="D381" s="694">
        <v>43951</v>
      </c>
      <c r="E381" s="596" t="s">
        <v>1731</v>
      </c>
      <c r="F381" s="42"/>
      <c r="G381" s="56"/>
      <c r="H381" s="33"/>
      <c r="I381" s="589"/>
    </row>
    <row r="382" spans="1:9" x14ac:dyDescent="0.25">
      <c r="A382" s="8" t="s">
        <v>1557</v>
      </c>
      <c r="B382" s="405" t="s">
        <v>1558</v>
      </c>
      <c r="C382" s="674">
        <v>8</v>
      </c>
      <c r="D382" s="694">
        <v>43951</v>
      </c>
      <c r="E382" s="596"/>
      <c r="F382" s="42"/>
      <c r="G382" s="56" t="s">
        <v>1731</v>
      </c>
      <c r="H382" s="33"/>
      <c r="I382" s="589" t="s">
        <v>3866</v>
      </c>
    </row>
    <row r="383" spans="1:9" x14ac:dyDescent="0.25">
      <c r="A383" s="8" t="s">
        <v>3719</v>
      </c>
      <c r="B383" s="405" t="s">
        <v>3720</v>
      </c>
      <c r="C383" s="158">
        <v>5</v>
      </c>
      <c r="D383" s="694">
        <v>43951</v>
      </c>
      <c r="E383" s="596"/>
      <c r="F383" s="42"/>
      <c r="G383" s="56" t="s">
        <v>1731</v>
      </c>
      <c r="H383" s="33"/>
      <c r="I383" s="589" t="s">
        <v>3865</v>
      </c>
    </row>
    <row r="384" spans="1:9" x14ac:dyDescent="0.25">
      <c r="A384" s="8" t="s">
        <v>1595</v>
      </c>
      <c r="B384" s="405" t="s">
        <v>1596</v>
      </c>
      <c r="C384" s="158">
        <v>8</v>
      </c>
      <c r="D384" s="694">
        <v>43951</v>
      </c>
      <c r="E384" s="596" t="s">
        <v>1731</v>
      </c>
      <c r="F384" s="42"/>
      <c r="G384" s="56"/>
      <c r="H384" s="33"/>
      <c r="I384" s="73"/>
    </row>
    <row r="385" spans="1:9" x14ac:dyDescent="0.25">
      <c r="A385" t="s">
        <v>1645</v>
      </c>
      <c r="B385" s="431" t="s">
        <v>1646</v>
      </c>
      <c r="C385" s="158">
        <v>10</v>
      </c>
      <c r="D385" s="694">
        <v>43951</v>
      </c>
      <c r="E385" s="596" t="s">
        <v>1731</v>
      </c>
      <c r="F385" s="42"/>
      <c r="G385" s="56"/>
      <c r="H385" s="33"/>
      <c r="I385" s="589"/>
    </row>
    <row r="386" spans="1:9" x14ac:dyDescent="0.25">
      <c r="A386" s="8" t="s">
        <v>3414</v>
      </c>
      <c r="B386" s="405" t="s">
        <v>3415</v>
      </c>
      <c r="C386" s="158">
        <v>6</v>
      </c>
      <c r="D386" s="694">
        <v>43951</v>
      </c>
      <c r="E386" s="596" t="s">
        <v>1731</v>
      </c>
      <c r="F386" s="42"/>
      <c r="G386" s="56"/>
      <c r="H386" s="33"/>
      <c r="I386" s="73"/>
    </row>
    <row r="387" spans="1:9" x14ac:dyDescent="0.25">
      <c r="A387" s="8" t="s">
        <v>1647</v>
      </c>
      <c r="B387" s="405" t="s">
        <v>1648</v>
      </c>
      <c r="C387" s="674">
        <v>9</v>
      </c>
      <c r="D387" s="694">
        <v>43951</v>
      </c>
      <c r="E387" s="596" t="s">
        <v>1731</v>
      </c>
      <c r="F387" s="42"/>
      <c r="G387" s="56"/>
      <c r="H387" s="33"/>
      <c r="I387" s="73"/>
    </row>
    <row r="388" spans="1:9" x14ac:dyDescent="0.25">
      <c r="A388" s="8" t="s">
        <v>3714</v>
      </c>
      <c r="B388" s="405" t="s">
        <v>810</v>
      </c>
      <c r="C388" s="504">
        <v>8</v>
      </c>
      <c r="D388" s="694">
        <v>43951</v>
      </c>
      <c r="E388" s="596" t="s">
        <v>1731</v>
      </c>
      <c r="F388" s="42"/>
      <c r="G388" s="56"/>
      <c r="H388" s="33"/>
      <c r="I388" s="73"/>
    </row>
    <row r="389" spans="1:9" x14ac:dyDescent="0.25">
      <c r="A389" s="8" t="s">
        <v>1687</v>
      </c>
      <c r="B389" s="405" t="s">
        <v>1688</v>
      </c>
      <c r="C389" s="674">
        <v>10</v>
      </c>
      <c r="D389" s="694">
        <v>43951</v>
      </c>
      <c r="E389" s="596" t="s">
        <v>1731</v>
      </c>
      <c r="F389" s="42"/>
      <c r="G389" s="56"/>
      <c r="H389" s="33"/>
      <c r="I389" s="73"/>
    </row>
    <row r="390" spans="1:9" x14ac:dyDescent="0.25">
      <c r="A390" s="8" t="s">
        <v>3394</v>
      </c>
      <c r="B390" s="405" t="s">
        <v>3395</v>
      </c>
      <c r="C390" s="504">
        <v>6</v>
      </c>
      <c r="D390" s="694">
        <v>43951</v>
      </c>
      <c r="E390" s="596" t="s">
        <v>1731</v>
      </c>
      <c r="F390" s="42"/>
      <c r="G390" s="56"/>
      <c r="H390" s="33"/>
      <c r="I390" s="73"/>
    </row>
    <row r="391" spans="1:9" x14ac:dyDescent="0.25">
      <c r="A391" s="8" t="s">
        <v>840</v>
      </c>
      <c r="B391" s="405" t="s">
        <v>841</v>
      </c>
      <c r="C391" s="674">
        <v>8</v>
      </c>
      <c r="D391" s="694">
        <v>43921</v>
      </c>
      <c r="E391" s="596" t="s">
        <v>1731</v>
      </c>
      <c r="F391" s="42"/>
      <c r="G391" s="56"/>
      <c r="H391" s="33"/>
      <c r="I391" s="73"/>
    </row>
    <row r="392" spans="1:9" x14ac:dyDescent="0.25">
      <c r="A392" s="8" t="s">
        <v>3451</v>
      </c>
      <c r="B392" s="405" t="s">
        <v>3452</v>
      </c>
      <c r="C392" s="158">
        <v>6</v>
      </c>
      <c r="D392" s="682">
        <v>43921</v>
      </c>
      <c r="E392" s="594" t="s">
        <v>1731</v>
      </c>
      <c r="F392" s="42"/>
      <c r="G392" s="56"/>
      <c r="H392" s="33"/>
      <c r="I392" s="73"/>
    </row>
    <row r="393" spans="1:9" x14ac:dyDescent="0.25">
      <c r="A393" s="8" t="s">
        <v>939</v>
      </c>
      <c r="B393" s="405" t="s">
        <v>940</v>
      </c>
      <c r="C393" s="158">
        <v>8</v>
      </c>
      <c r="D393" s="682">
        <v>43921</v>
      </c>
      <c r="E393" s="594" t="s">
        <v>1731</v>
      </c>
      <c r="F393" s="42"/>
      <c r="G393" s="56"/>
      <c r="H393" s="33"/>
      <c r="I393" s="73"/>
    </row>
    <row r="394" spans="1:9" x14ac:dyDescent="0.25">
      <c r="A394" s="8" t="s">
        <v>504</v>
      </c>
      <c r="B394" s="405" t="s">
        <v>505</v>
      </c>
      <c r="C394" s="158">
        <v>17</v>
      </c>
      <c r="D394" s="682">
        <v>43921</v>
      </c>
      <c r="E394" s="594" t="s">
        <v>1731</v>
      </c>
      <c r="F394" s="42"/>
      <c r="G394" s="56"/>
      <c r="H394" s="33"/>
      <c r="I394" s="73"/>
    </row>
    <row r="395" spans="1:9" x14ac:dyDescent="0.25">
      <c r="A395" s="8" t="s">
        <v>1046</v>
      </c>
      <c r="B395" s="405" t="s">
        <v>1047</v>
      </c>
      <c r="C395" s="674">
        <v>7</v>
      </c>
      <c r="D395" s="682">
        <v>43921</v>
      </c>
      <c r="E395" s="594" t="s">
        <v>1731</v>
      </c>
      <c r="F395" s="42"/>
      <c r="G395" s="56"/>
      <c r="H395" s="33"/>
      <c r="I395" s="73"/>
    </row>
    <row r="396" spans="1:9" x14ac:dyDescent="0.25">
      <c r="A396" s="8" t="s">
        <v>1081</v>
      </c>
      <c r="B396" s="405" t="s">
        <v>1082</v>
      </c>
      <c r="C396" s="504">
        <v>8</v>
      </c>
      <c r="D396" s="682">
        <v>43921</v>
      </c>
      <c r="E396" s="594" t="s">
        <v>1731</v>
      </c>
      <c r="F396" s="42"/>
      <c r="G396" s="56"/>
      <c r="H396" s="33"/>
      <c r="I396" s="73"/>
    </row>
    <row r="397" spans="1:9" x14ac:dyDescent="0.25">
      <c r="A397" s="8" t="s">
        <v>1293</v>
      </c>
      <c r="B397" s="405" t="s">
        <v>1294</v>
      </c>
      <c r="C397" s="674">
        <v>8</v>
      </c>
      <c r="D397" s="682">
        <v>43921</v>
      </c>
      <c r="E397" s="594" t="s">
        <v>1731</v>
      </c>
      <c r="F397" s="42"/>
      <c r="G397" s="56"/>
      <c r="H397" s="33"/>
      <c r="I397" s="73"/>
    </row>
    <row r="398" spans="1:9" x14ac:dyDescent="0.25">
      <c r="A398" s="8" t="s">
        <v>1302</v>
      </c>
      <c r="B398" s="405" t="s">
        <v>1303</v>
      </c>
      <c r="C398" s="674">
        <v>10</v>
      </c>
      <c r="D398" s="682">
        <v>43921</v>
      </c>
      <c r="E398" s="594" t="s">
        <v>1731</v>
      </c>
      <c r="F398" s="42"/>
      <c r="G398" s="56"/>
      <c r="H398" s="33"/>
      <c r="I398" s="73"/>
    </row>
    <row r="399" spans="1:9" x14ac:dyDescent="0.25">
      <c r="A399" s="8" t="s">
        <v>1329</v>
      </c>
      <c r="B399" s="405" t="s">
        <v>1330</v>
      </c>
      <c r="C399" s="674">
        <v>10</v>
      </c>
      <c r="D399" s="682">
        <v>43921</v>
      </c>
      <c r="E399" s="594" t="s">
        <v>1731</v>
      </c>
      <c r="F399" s="42"/>
      <c r="G399" s="56"/>
      <c r="H399" s="33"/>
      <c r="I399" s="73"/>
    </row>
    <row r="400" spans="1:9" x14ac:dyDescent="0.25">
      <c r="A400" s="8" t="s">
        <v>1350</v>
      </c>
      <c r="B400" s="405" t="s">
        <v>1351</v>
      </c>
      <c r="C400" s="674">
        <v>10</v>
      </c>
      <c r="D400" s="682">
        <v>43921</v>
      </c>
      <c r="E400" s="594" t="s">
        <v>1731</v>
      </c>
      <c r="F400" s="42"/>
      <c r="G400" s="56"/>
      <c r="H400" s="33"/>
      <c r="I400" s="73"/>
    </row>
    <row r="401" spans="1:9" x14ac:dyDescent="0.25">
      <c r="A401" s="8" t="s">
        <v>680</v>
      </c>
      <c r="B401" s="405" t="s">
        <v>681</v>
      </c>
      <c r="C401" s="674">
        <v>16</v>
      </c>
      <c r="D401" s="682">
        <v>43921</v>
      </c>
      <c r="E401" s="594" t="s">
        <v>1731</v>
      </c>
      <c r="F401" s="42"/>
      <c r="G401" s="56"/>
      <c r="H401" s="33"/>
      <c r="I401" s="73"/>
    </row>
    <row r="402" spans="1:9" x14ac:dyDescent="0.25">
      <c r="A402" s="8" t="s">
        <v>1420</v>
      </c>
      <c r="B402" s="405" t="s">
        <v>1421</v>
      </c>
      <c r="C402" s="674">
        <v>9</v>
      </c>
      <c r="D402" s="682">
        <v>43921</v>
      </c>
      <c r="E402" s="594" t="s">
        <v>1731</v>
      </c>
      <c r="F402" s="42"/>
      <c r="G402" s="56"/>
      <c r="H402" s="33"/>
      <c r="I402" s="73"/>
    </row>
    <row r="403" spans="1:9" x14ac:dyDescent="0.25">
      <c r="A403" s="8" t="s">
        <v>1506</v>
      </c>
      <c r="B403" s="405" t="s">
        <v>1507</v>
      </c>
      <c r="C403" s="674">
        <v>8</v>
      </c>
      <c r="D403" s="682">
        <v>43921</v>
      </c>
      <c r="E403" s="594" t="s">
        <v>1731</v>
      </c>
      <c r="F403" s="42"/>
      <c r="G403" s="56"/>
      <c r="H403" s="33"/>
      <c r="I403" s="73"/>
    </row>
    <row r="404" spans="1:9" x14ac:dyDescent="0.25">
      <c r="A404" s="8" t="s">
        <v>3763</v>
      </c>
      <c r="B404" s="405" t="s">
        <v>3762</v>
      </c>
      <c r="C404" s="674">
        <v>8</v>
      </c>
      <c r="D404" s="682">
        <v>43921</v>
      </c>
      <c r="E404" s="594" t="s">
        <v>1731</v>
      </c>
      <c r="F404" s="42"/>
      <c r="G404" s="56"/>
      <c r="H404" s="33"/>
      <c r="I404" s="73"/>
    </row>
    <row r="405" spans="1:9" x14ac:dyDescent="0.25">
      <c r="A405" s="8" t="s">
        <v>1532</v>
      </c>
      <c r="B405" s="405" t="s">
        <v>1533</v>
      </c>
      <c r="C405" s="674">
        <v>9</v>
      </c>
      <c r="D405" s="682">
        <v>43921</v>
      </c>
      <c r="E405" s="594" t="s">
        <v>1731</v>
      </c>
      <c r="F405" s="42"/>
      <c r="G405" s="56"/>
      <c r="H405" s="33"/>
      <c r="I405" s="73"/>
    </row>
    <row r="406" spans="1:9" x14ac:dyDescent="0.25">
      <c r="A406" s="8" t="s">
        <v>1546</v>
      </c>
      <c r="B406" s="405" t="s">
        <v>1547</v>
      </c>
      <c r="C406" s="674">
        <v>9</v>
      </c>
      <c r="D406" s="682">
        <v>43921</v>
      </c>
      <c r="E406" s="594" t="s">
        <v>1731</v>
      </c>
      <c r="F406" s="42"/>
      <c r="G406" s="56"/>
      <c r="H406" s="33"/>
      <c r="I406" s="73"/>
    </row>
    <row r="407" spans="1:9" x14ac:dyDescent="0.25">
      <c r="A407" s="8" t="s">
        <v>1578</v>
      </c>
      <c r="B407" s="405" t="s">
        <v>1579</v>
      </c>
      <c r="C407" s="674">
        <v>9</v>
      </c>
      <c r="D407" s="682">
        <v>43921</v>
      </c>
      <c r="E407" s="594" t="s">
        <v>1731</v>
      </c>
      <c r="F407" s="42"/>
      <c r="G407" s="56"/>
      <c r="H407" s="33"/>
      <c r="I407" s="73"/>
    </row>
    <row r="408" spans="1:9" x14ac:dyDescent="0.25">
      <c r="A408" s="8" t="s">
        <v>3369</v>
      </c>
      <c r="B408" s="405" t="s">
        <v>3334</v>
      </c>
      <c r="C408" s="674">
        <v>7</v>
      </c>
      <c r="D408" s="682">
        <v>43921</v>
      </c>
      <c r="E408" s="594" t="s">
        <v>1731</v>
      </c>
      <c r="F408" s="42"/>
      <c r="G408" s="56"/>
      <c r="H408" s="33"/>
      <c r="I408" s="73"/>
    </row>
    <row r="409" spans="1:9" x14ac:dyDescent="0.25">
      <c r="A409" s="8" t="s">
        <v>1600</v>
      </c>
      <c r="B409" s="405" t="s">
        <v>1601</v>
      </c>
      <c r="C409" s="674">
        <v>9</v>
      </c>
      <c r="D409" s="682">
        <v>43921</v>
      </c>
      <c r="E409" s="594" t="s">
        <v>1731</v>
      </c>
      <c r="F409" s="42"/>
      <c r="G409" s="56"/>
      <c r="H409" s="33"/>
      <c r="I409" s="73"/>
    </row>
    <row r="410" spans="1:9" x14ac:dyDescent="0.25">
      <c r="A410" s="8" t="s">
        <v>793</v>
      </c>
      <c r="B410" s="405" t="s">
        <v>794</v>
      </c>
      <c r="C410" s="674">
        <v>20</v>
      </c>
      <c r="D410" s="682">
        <v>43921</v>
      </c>
      <c r="E410" s="594" t="s">
        <v>1731</v>
      </c>
      <c r="F410" s="42"/>
      <c r="G410" s="56"/>
      <c r="H410" s="33"/>
      <c r="I410" s="73"/>
    </row>
    <row r="411" spans="1:9" x14ac:dyDescent="0.25">
      <c r="A411" s="8" t="s">
        <v>3804</v>
      </c>
      <c r="B411" s="405" t="s">
        <v>3781</v>
      </c>
      <c r="C411" s="674">
        <v>5</v>
      </c>
      <c r="D411" s="682">
        <v>43889</v>
      </c>
      <c r="E411" s="594" t="s">
        <v>1731</v>
      </c>
      <c r="F411" s="42"/>
      <c r="G411" s="56"/>
      <c r="H411" s="33"/>
      <c r="I411" s="73"/>
    </row>
    <row r="412" spans="1:9" x14ac:dyDescent="0.25">
      <c r="A412" s="8" t="s">
        <v>3769</v>
      </c>
      <c r="B412" s="405" t="s">
        <v>2169</v>
      </c>
      <c r="C412" s="674">
        <v>6</v>
      </c>
      <c r="D412" s="682">
        <v>43889</v>
      </c>
      <c r="E412" s="594" t="s">
        <v>1731</v>
      </c>
      <c r="F412" s="42"/>
      <c r="G412" s="56"/>
      <c r="H412" s="33"/>
      <c r="I412" s="73"/>
    </row>
    <row r="413" spans="1:9" x14ac:dyDescent="0.25">
      <c r="A413" s="8" t="s">
        <v>3267</v>
      </c>
      <c r="B413" s="405" t="s">
        <v>3268</v>
      </c>
      <c r="C413" s="674">
        <v>6</v>
      </c>
      <c r="D413" s="682">
        <v>43889</v>
      </c>
      <c r="E413" s="594" t="s">
        <v>1731</v>
      </c>
      <c r="F413" s="42"/>
      <c r="G413" s="56"/>
      <c r="H413" s="33"/>
      <c r="I413" s="73"/>
    </row>
    <row r="414" spans="1:9" x14ac:dyDescent="0.25">
      <c r="A414" s="8" t="s">
        <v>1344</v>
      </c>
      <c r="B414" s="405" t="s">
        <v>1345</v>
      </c>
      <c r="C414" s="674">
        <v>7</v>
      </c>
      <c r="D414" s="682">
        <v>43889</v>
      </c>
      <c r="E414" s="594" t="s">
        <v>1731</v>
      </c>
      <c r="F414" s="42"/>
      <c r="G414" s="56"/>
      <c r="H414" s="33"/>
      <c r="I414" s="73"/>
    </row>
    <row r="415" spans="1:9" x14ac:dyDescent="0.25">
      <c r="A415" s="8" t="s">
        <v>1540</v>
      </c>
      <c r="B415" s="405" t="s">
        <v>1541</v>
      </c>
      <c r="C415" s="674">
        <v>10</v>
      </c>
      <c r="D415" s="682">
        <v>43889</v>
      </c>
      <c r="E415" s="594" t="s">
        <v>1731</v>
      </c>
      <c r="F415" s="42"/>
      <c r="G415" s="56"/>
      <c r="H415" s="33"/>
      <c r="I415" s="73"/>
    </row>
    <row r="416" spans="1:9" x14ac:dyDescent="0.25">
      <c r="A416" s="8" t="s">
        <v>3381</v>
      </c>
      <c r="B416" s="405" t="s">
        <v>3382</v>
      </c>
      <c r="C416" s="674">
        <v>6</v>
      </c>
      <c r="D416" s="682">
        <v>43889</v>
      </c>
      <c r="E416" s="594"/>
      <c r="F416" s="42"/>
      <c r="G416" s="56" t="s">
        <v>1731</v>
      </c>
      <c r="H416" s="33"/>
      <c r="I416" s="73" t="s">
        <v>3846</v>
      </c>
    </row>
    <row r="417" spans="1:13" x14ac:dyDescent="0.25">
      <c r="A417" s="8" t="s">
        <v>813</v>
      </c>
      <c r="B417" s="405" t="s">
        <v>814</v>
      </c>
      <c r="C417" s="674">
        <v>17</v>
      </c>
      <c r="D417" s="682">
        <v>43889</v>
      </c>
      <c r="E417" s="594" t="s">
        <v>1731</v>
      </c>
      <c r="F417" s="42"/>
      <c r="G417" s="56"/>
      <c r="H417" s="33"/>
      <c r="I417" s="73"/>
    </row>
    <row r="418" spans="1:13" x14ac:dyDescent="0.25">
      <c r="A418" s="8" t="s">
        <v>1622</v>
      </c>
      <c r="B418" s="405" t="s">
        <v>1623</v>
      </c>
      <c r="C418" s="674">
        <v>7</v>
      </c>
      <c r="D418" s="682">
        <v>43861</v>
      </c>
      <c r="E418" s="594"/>
      <c r="F418" s="42"/>
      <c r="G418" s="56" t="s">
        <v>1731</v>
      </c>
      <c r="H418" s="33"/>
      <c r="I418" s="73" t="s">
        <v>3829</v>
      </c>
    </row>
    <row r="419" spans="1:13" x14ac:dyDescent="0.25">
      <c r="A419" s="8" t="s">
        <v>3241</v>
      </c>
      <c r="B419" s="405" t="s">
        <v>3242</v>
      </c>
      <c r="C419" s="674">
        <v>5</v>
      </c>
      <c r="D419" s="682">
        <v>43830</v>
      </c>
      <c r="E419" s="594"/>
      <c r="F419" s="42" t="s">
        <v>1731</v>
      </c>
      <c r="G419" s="56"/>
      <c r="H419" s="33"/>
      <c r="I419" s="73"/>
    </row>
    <row r="420" spans="1:13" x14ac:dyDescent="0.25">
      <c r="A420" s="585" t="s">
        <v>1137</v>
      </c>
      <c r="B420" s="8" t="s">
        <v>1138</v>
      </c>
      <c r="C420" s="674">
        <v>8</v>
      </c>
      <c r="D420" s="675">
        <v>43830</v>
      </c>
      <c r="E420" s="33"/>
      <c r="F420" s="42" t="s">
        <v>1731</v>
      </c>
      <c r="G420" s="56"/>
      <c r="H420" s="33"/>
      <c r="I420" s="73"/>
    </row>
    <row r="421" spans="1:13" x14ac:dyDescent="0.25">
      <c r="A421" s="585" t="s">
        <v>1272</v>
      </c>
      <c r="B421" s="585" t="s">
        <v>1273</v>
      </c>
      <c r="C421" s="673">
        <v>8</v>
      </c>
      <c r="D421" s="675">
        <v>43830</v>
      </c>
      <c r="E421" s="33"/>
      <c r="F421" s="42" t="s">
        <v>1731</v>
      </c>
      <c r="G421" s="56"/>
      <c r="H421" s="33"/>
      <c r="I421" s="73"/>
    </row>
    <row r="422" spans="1:13" x14ac:dyDescent="0.25">
      <c r="A422" s="585" t="s">
        <v>1277</v>
      </c>
      <c r="B422" s="585" t="s">
        <v>1278</v>
      </c>
      <c r="C422" s="673">
        <v>6</v>
      </c>
      <c r="D422" s="675">
        <v>43830</v>
      </c>
      <c r="E422" s="33" t="s">
        <v>1731</v>
      </c>
      <c r="F422" s="42"/>
      <c r="G422" s="56"/>
      <c r="H422" s="33"/>
      <c r="I422" s="73"/>
    </row>
    <row r="423" spans="1:13" x14ac:dyDescent="0.25">
      <c r="A423" s="585" t="s">
        <v>1285</v>
      </c>
      <c r="B423" s="585" t="s">
        <v>1286</v>
      </c>
      <c r="C423" s="673">
        <v>5</v>
      </c>
      <c r="D423" s="675">
        <v>43830</v>
      </c>
      <c r="E423" s="33"/>
      <c r="F423" s="42" t="s">
        <v>1731</v>
      </c>
      <c r="G423" s="56"/>
      <c r="H423" s="33"/>
      <c r="I423" s="73"/>
    </row>
    <row r="424" spans="1:13" x14ac:dyDescent="0.25">
      <c r="A424" s="585" t="s">
        <v>3301</v>
      </c>
      <c r="B424" s="585" t="s">
        <v>3302</v>
      </c>
      <c r="C424" s="673">
        <v>5</v>
      </c>
      <c r="D424" s="675">
        <v>43830</v>
      </c>
      <c r="E424" s="33"/>
      <c r="F424" s="42" t="s">
        <v>1731</v>
      </c>
      <c r="G424" s="56"/>
      <c r="H424" s="33"/>
      <c r="I424" s="73"/>
    </row>
    <row r="425" spans="1:13" x14ac:dyDescent="0.25">
      <c r="A425" s="585" t="s">
        <v>3441</v>
      </c>
      <c r="B425" s="585" t="s">
        <v>3303</v>
      </c>
      <c r="C425" s="673">
        <v>5</v>
      </c>
      <c r="D425" s="675">
        <v>43830</v>
      </c>
      <c r="E425" s="33" t="s">
        <v>1731</v>
      </c>
      <c r="F425" s="42"/>
      <c r="G425" s="56"/>
      <c r="H425" s="33"/>
      <c r="I425" s="73"/>
    </row>
    <row r="426" spans="1:13" x14ac:dyDescent="0.25">
      <c r="A426" s="585" t="s">
        <v>3308</v>
      </c>
      <c r="B426" s="585" t="s">
        <v>3309</v>
      </c>
      <c r="C426" s="673">
        <v>6</v>
      </c>
      <c r="D426" s="675">
        <v>43830</v>
      </c>
      <c r="E426" s="33"/>
      <c r="F426" s="42"/>
      <c r="G426" s="56" t="s">
        <v>1731</v>
      </c>
      <c r="H426" s="33"/>
      <c r="I426" s="73" t="s">
        <v>3822</v>
      </c>
      <c r="L426" s="95"/>
      <c r="M426" s="8"/>
    </row>
    <row r="427" spans="1:13" x14ac:dyDescent="0.25">
      <c r="A427" s="585" t="s">
        <v>1586</v>
      </c>
      <c r="B427" s="585" t="s">
        <v>1587</v>
      </c>
      <c r="C427" s="673">
        <v>9</v>
      </c>
      <c r="D427" s="675">
        <v>43830</v>
      </c>
      <c r="E427" s="33"/>
      <c r="F427" s="42"/>
      <c r="G427" s="56" t="s">
        <v>1731</v>
      </c>
      <c r="H427" s="33"/>
      <c r="I427" s="73" t="s">
        <v>3772</v>
      </c>
    </row>
    <row r="428" spans="1:13" x14ac:dyDescent="0.25">
      <c r="A428" s="585" t="s">
        <v>1666</v>
      </c>
      <c r="B428" s="585" t="s">
        <v>1667</v>
      </c>
      <c r="C428" s="673">
        <v>8</v>
      </c>
      <c r="D428" s="675">
        <v>43830</v>
      </c>
      <c r="E428" s="33"/>
      <c r="F428" s="42" t="s">
        <v>1731</v>
      </c>
      <c r="G428" s="56"/>
      <c r="H428" s="33"/>
      <c r="I428" s="73"/>
    </row>
    <row r="429" spans="1:13" x14ac:dyDescent="0.25">
      <c r="A429" s="585" t="s">
        <v>3233</v>
      </c>
      <c r="B429" s="585" t="s">
        <v>3234</v>
      </c>
      <c r="C429" s="673">
        <v>5</v>
      </c>
      <c r="D429" s="675">
        <v>43798</v>
      </c>
      <c r="E429" s="33"/>
      <c r="F429" s="42" t="s">
        <v>1731</v>
      </c>
      <c r="G429" s="56"/>
      <c r="H429" s="33"/>
      <c r="I429" s="73"/>
    </row>
    <row r="430" spans="1:13" x14ac:dyDescent="0.25">
      <c r="A430" s="637" t="s">
        <v>944</v>
      </c>
      <c r="B430" s="585" t="s">
        <v>945</v>
      </c>
      <c r="C430" s="673">
        <v>6</v>
      </c>
      <c r="D430" s="675">
        <v>43798</v>
      </c>
      <c r="E430" s="33"/>
      <c r="F430" s="42" t="s">
        <v>1731</v>
      </c>
      <c r="G430" s="56"/>
      <c r="H430" s="33"/>
      <c r="I430" s="73"/>
    </row>
    <row r="431" spans="1:13" x14ac:dyDescent="0.25">
      <c r="A431" s="585" t="s">
        <v>946</v>
      </c>
      <c r="B431" s="585" t="s">
        <v>947</v>
      </c>
      <c r="C431" s="674">
        <v>6</v>
      </c>
      <c r="D431" s="675">
        <v>43798</v>
      </c>
      <c r="E431" s="33"/>
      <c r="F431" s="42" t="s">
        <v>1731</v>
      </c>
      <c r="G431" s="56"/>
      <c r="H431" s="33"/>
      <c r="I431" s="73"/>
    </row>
    <row r="432" spans="1:13" x14ac:dyDescent="0.25">
      <c r="A432" s="394" t="s">
        <v>3705</v>
      </c>
      <c r="B432" s="17" t="s">
        <v>3245</v>
      </c>
      <c r="C432" s="158">
        <v>5</v>
      </c>
      <c r="D432" s="567">
        <v>43798</v>
      </c>
      <c r="E432" s="55"/>
      <c r="F432" s="42" t="s">
        <v>1731</v>
      </c>
      <c r="G432" s="56"/>
      <c r="H432" s="33"/>
      <c r="I432" s="73"/>
    </row>
    <row r="433" spans="1:13" x14ac:dyDescent="0.25">
      <c r="A433" s="72" t="s">
        <v>1004</v>
      </c>
      <c r="B433" s="17" t="s">
        <v>1005</v>
      </c>
      <c r="C433" s="158">
        <v>6</v>
      </c>
      <c r="D433" s="567">
        <v>43798</v>
      </c>
      <c r="E433" s="55"/>
      <c r="F433" s="42" t="s">
        <v>1731</v>
      </c>
      <c r="G433" s="56"/>
      <c r="H433" s="33"/>
      <c r="I433" s="73"/>
    </row>
    <row r="434" spans="1:13" x14ac:dyDescent="0.25">
      <c r="A434" s="95" t="s">
        <v>3626</v>
      </c>
      <c r="B434" s="405" t="s">
        <v>3625</v>
      </c>
      <c r="C434" s="158">
        <v>13</v>
      </c>
      <c r="D434" s="567">
        <v>43798</v>
      </c>
      <c r="E434" s="55"/>
      <c r="F434" s="42" t="s">
        <v>1731</v>
      </c>
      <c r="G434" s="56"/>
      <c r="H434" s="33"/>
      <c r="I434" s="73"/>
    </row>
    <row r="435" spans="1:13" x14ac:dyDescent="0.25">
      <c r="A435" s="88" t="s">
        <v>1077</v>
      </c>
      <c r="B435" s="405" t="s">
        <v>1078</v>
      </c>
      <c r="C435" s="504">
        <v>6</v>
      </c>
      <c r="D435" s="567">
        <v>43798</v>
      </c>
      <c r="E435" s="55"/>
      <c r="F435" s="42" t="s">
        <v>1731</v>
      </c>
      <c r="G435" s="56"/>
      <c r="H435" s="33"/>
      <c r="I435" s="73"/>
    </row>
    <row r="436" spans="1:13" x14ac:dyDescent="0.25">
      <c r="A436" s="8" t="s">
        <v>1085</v>
      </c>
      <c r="B436" s="405" t="s">
        <v>1086</v>
      </c>
      <c r="C436" s="158">
        <v>9</v>
      </c>
      <c r="D436" s="567">
        <v>43798</v>
      </c>
      <c r="E436" s="55"/>
      <c r="F436" s="42" t="s">
        <v>1731</v>
      </c>
      <c r="G436" s="56"/>
      <c r="H436" s="33"/>
      <c r="I436" s="73"/>
    </row>
    <row r="437" spans="1:13" x14ac:dyDescent="0.25">
      <c r="A437" s="95" t="s">
        <v>1183</v>
      </c>
      <c r="B437" s="409" t="s">
        <v>1184</v>
      </c>
      <c r="C437" s="504">
        <v>6</v>
      </c>
      <c r="D437" s="567">
        <v>43798</v>
      </c>
      <c r="E437" s="55"/>
      <c r="F437" s="42" t="s">
        <v>1731</v>
      </c>
      <c r="G437" s="56"/>
      <c r="H437" s="33"/>
      <c r="I437" s="73"/>
    </row>
    <row r="438" spans="1:13" x14ac:dyDescent="0.25">
      <c r="A438" s="95" t="s">
        <v>1261</v>
      </c>
      <c r="B438" s="405" t="s">
        <v>1262</v>
      </c>
      <c r="C438" s="158">
        <v>7</v>
      </c>
      <c r="D438" s="567">
        <v>43798</v>
      </c>
      <c r="E438" s="55"/>
      <c r="F438" s="42" t="s">
        <v>1731</v>
      </c>
      <c r="G438" s="56"/>
      <c r="H438" s="33"/>
      <c r="I438" s="73"/>
    </row>
    <row r="439" spans="1:13" x14ac:dyDescent="0.25">
      <c r="A439" s="8" t="s">
        <v>1281</v>
      </c>
      <c r="B439" s="405" t="s">
        <v>1282</v>
      </c>
      <c r="C439" s="158">
        <v>8</v>
      </c>
      <c r="D439" s="567">
        <v>43798</v>
      </c>
      <c r="E439" s="55"/>
      <c r="F439" s="42" t="s">
        <v>1731</v>
      </c>
      <c r="G439" s="56"/>
      <c r="H439" s="33"/>
      <c r="I439" s="73"/>
    </row>
    <row r="440" spans="1:13" x14ac:dyDescent="0.25">
      <c r="A440" s="8" t="s">
        <v>1304</v>
      </c>
      <c r="B440" s="405" t="s">
        <v>1305</v>
      </c>
      <c r="C440" s="504">
        <v>9</v>
      </c>
      <c r="D440" s="567">
        <v>43798</v>
      </c>
      <c r="E440" s="55"/>
      <c r="F440" s="42"/>
      <c r="G440" s="56" t="s">
        <v>1731</v>
      </c>
      <c r="H440" s="33"/>
      <c r="I440" s="73" t="s">
        <v>3767</v>
      </c>
      <c r="L440" s="95"/>
      <c r="M440" s="8"/>
    </row>
    <row r="441" spans="1:13" x14ac:dyDescent="0.25">
      <c r="A441" s="577" t="s">
        <v>1396</v>
      </c>
      <c r="B441" s="405" t="s">
        <v>1397</v>
      </c>
      <c r="C441" s="504">
        <v>6</v>
      </c>
      <c r="D441" s="567">
        <v>43798</v>
      </c>
      <c r="E441" s="55" t="s">
        <v>1731</v>
      </c>
      <c r="F441" s="42"/>
      <c r="G441" s="56"/>
      <c r="H441" s="33"/>
      <c r="I441" s="73"/>
      <c r="L441" s="95"/>
      <c r="M441" s="8"/>
    </row>
    <row r="442" spans="1:13" x14ac:dyDescent="0.25">
      <c r="A442" s="8" t="s">
        <v>1412</v>
      </c>
      <c r="B442" s="405" t="s">
        <v>1413</v>
      </c>
      <c r="C442" s="504">
        <v>8</v>
      </c>
      <c r="D442" s="567">
        <v>43798</v>
      </c>
      <c r="E442" s="55"/>
      <c r="F442" s="42" t="s">
        <v>1731</v>
      </c>
      <c r="G442" s="56"/>
      <c r="H442" s="33"/>
      <c r="I442" s="73"/>
    </row>
    <row r="443" spans="1:13" x14ac:dyDescent="0.25">
      <c r="A443" s="586" t="s">
        <v>1430</v>
      </c>
      <c r="B443" s="585" t="s">
        <v>1431</v>
      </c>
      <c r="C443" s="673">
        <v>5</v>
      </c>
      <c r="D443" s="567">
        <v>43798</v>
      </c>
      <c r="E443" s="55"/>
      <c r="F443" s="42" t="s">
        <v>1731</v>
      </c>
      <c r="G443" s="56"/>
      <c r="H443" s="33"/>
      <c r="I443" s="73"/>
    </row>
    <row r="444" spans="1:13" x14ac:dyDescent="0.25">
      <c r="A444" s="477" t="s">
        <v>3514</v>
      </c>
      <c r="B444" s="405" t="s">
        <v>2561</v>
      </c>
      <c r="C444" s="674">
        <v>7</v>
      </c>
      <c r="D444" s="567">
        <v>43798</v>
      </c>
      <c r="E444" s="55"/>
      <c r="F444" s="42" t="s">
        <v>1731</v>
      </c>
      <c r="G444" s="56"/>
      <c r="H444" s="33"/>
      <c r="I444" s="73"/>
    </row>
    <row r="445" spans="1:13" x14ac:dyDescent="0.25">
      <c r="A445" s="95" t="s">
        <v>3332</v>
      </c>
      <c r="B445" s="405" t="s">
        <v>3333</v>
      </c>
      <c r="C445" s="674">
        <v>5</v>
      </c>
      <c r="D445" s="567">
        <v>43798</v>
      </c>
      <c r="E445" s="55"/>
      <c r="F445" s="42" t="s">
        <v>1731</v>
      </c>
      <c r="G445" s="56"/>
      <c r="H445" s="33"/>
      <c r="I445" s="73"/>
    </row>
    <row r="446" spans="1:13" x14ac:dyDescent="0.25">
      <c r="A446" s="88" t="s">
        <v>1691</v>
      </c>
      <c r="B446" s="405" t="s">
        <v>3360</v>
      </c>
      <c r="C446" s="504">
        <v>9</v>
      </c>
      <c r="D446" s="567">
        <v>43798</v>
      </c>
      <c r="E446" s="55"/>
      <c r="F446" s="42" t="s">
        <v>1731</v>
      </c>
      <c r="G446" s="56"/>
      <c r="H446" s="33"/>
      <c r="I446" s="73"/>
    </row>
    <row r="447" spans="1:13" x14ac:dyDescent="0.25">
      <c r="A447" s="8" t="s">
        <v>912</v>
      </c>
      <c r="B447" s="405" t="s">
        <v>913</v>
      </c>
      <c r="C447" s="504">
        <v>9</v>
      </c>
      <c r="D447" s="567">
        <v>43769</v>
      </c>
      <c r="E447" s="55"/>
      <c r="F447" s="42" t="s">
        <v>1731</v>
      </c>
      <c r="G447" s="56"/>
      <c r="H447" s="33"/>
      <c r="I447" s="73"/>
    </row>
    <row r="448" spans="1:13" x14ac:dyDescent="0.25">
      <c r="A448" s="8" t="s">
        <v>447</v>
      </c>
      <c r="B448" s="405" t="s">
        <v>448</v>
      </c>
      <c r="C448" s="504">
        <v>13</v>
      </c>
      <c r="D448" s="567">
        <v>43769</v>
      </c>
      <c r="E448" s="55"/>
      <c r="F448" s="42" t="s">
        <v>1731</v>
      </c>
      <c r="G448" s="56"/>
      <c r="H448" s="33"/>
      <c r="I448" s="73"/>
    </row>
    <row r="449" spans="1:13" x14ac:dyDescent="0.25">
      <c r="A449" s="8" t="s">
        <v>200</v>
      </c>
      <c r="B449" s="405" t="s">
        <v>201</v>
      </c>
      <c r="C449" s="504">
        <v>50</v>
      </c>
      <c r="D449" s="567">
        <v>43769</v>
      </c>
      <c r="E449" s="55"/>
      <c r="F449" s="42"/>
      <c r="G449" s="56" t="s">
        <v>1731</v>
      </c>
      <c r="H449" s="33"/>
      <c r="I449" s="73" t="s">
        <v>3761</v>
      </c>
    </row>
    <row r="450" spans="1:13" x14ac:dyDescent="0.25">
      <c r="A450" s="8" t="s">
        <v>1244</v>
      </c>
      <c r="B450" s="405" t="s">
        <v>1245</v>
      </c>
      <c r="C450" s="504">
        <v>9</v>
      </c>
      <c r="D450" s="567">
        <v>43769</v>
      </c>
      <c r="E450" s="55"/>
      <c r="F450" s="42" t="s">
        <v>1731</v>
      </c>
      <c r="G450" s="56"/>
      <c r="H450" s="33"/>
      <c r="I450" s="73"/>
    </row>
    <row r="451" spans="1:13" x14ac:dyDescent="0.25">
      <c r="A451" s="8" t="s">
        <v>605</v>
      </c>
      <c r="B451" s="405" t="s">
        <v>606</v>
      </c>
      <c r="C451" s="504">
        <v>14</v>
      </c>
      <c r="D451" s="567">
        <v>43769</v>
      </c>
      <c r="E451" s="55"/>
      <c r="F451" s="42"/>
      <c r="G451" s="56" t="s">
        <v>1731</v>
      </c>
      <c r="H451" s="33"/>
      <c r="I451" s="73" t="s">
        <v>3765</v>
      </c>
      <c r="L451" s="95"/>
      <c r="M451" s="8"/>
    </row>
    <row r="452" spans="1:13" x14ac:dyDescent="0.25">
      <c r="A452" s="95" t="s">
        <v>1314</v>
      </c>
      <c r="B452" s="405" t="s">
        <v>1315</v>
      </c>
      <c r="C452" s="674">
        <v>6</v>
      </c>
      <c r="D452" s="110">
        <v>43769</v>
      </c>
      <c r="E452" s="55"/>
      <c r="F452" s="42" t="s">
        <v>1731</v>
      </c>
      <c r="G452" s="56"/>
      <c r="H452" s="33"/>
      <c r="I452" s="73"/>
    </row>
    <row r="453" spans="1:13" x14ac:dyDescent="0.25">
      <c r="A453" s="29" t="s">
        <v>1376</v>
      </c>
      <c r="B453" s="17" t="s">
        <v>1377</v>
      </c>
      <c r="C453" s="158">
        <v>7</v>
      </c>
      <c r="D453" s="567">
        <v>43769</v>
      </c>
      <c r="E453" s="55"/>
      <c r="F453" s="42"/>
      <c r="G453" s="56" t="s">
        <v>1731</v>
      </c>
      <c r="H453" s="33"/>
      <c r="I453" s="73" t="s">
        <v>3764</v>
      </c>
    </row>
    <row r="454" spans="1:13" x14ac:dyDescent="0.25">
      <c r="A454" s="29" t="s">
        <v>1428</v>
      </c>
      <c r="B454" s="17" t="s">
        <v>1429</v>
      </c>
      <c r="C454" s="158">
        <v>6</v>
      </c>
      <c r="D454" s="567">
        <v>43769</v>
      </c>
      <c r="E454" s="55"/>
      <c r="F454" s="42" t="s">
        <v>1731</v>
      </c>
      <c r="G454" s="56"/>
      <c r="H454" s="33"/>
      <c r="I454" s="73"/>
    </row>
    <row r="455" spans="1:13" x14ac:dyDescent="0.25">
      <c r="A455" s="29" t="s">
        <v>3480</v>
      </c>
      <c r="B455" s="17" t="s">
        <v>3481</v>
      </c>
      <c r="C455" s="158">
        <v>6</v>
      </c>
      <c r="D455" s="567">
        <v>43769</v>
      </c>
      <c r="E455" s="55"/>
      <c r="F455" s="42" t="s">
        <v>1731</v>
      </c>
      <c r="G455" s="56"/>
      <c r="H455" s="33"/>
      <c r="I455" s="73"/>
    </row>
    <row r="456" spans="1:13" x14ac:dyDescent="0.25">
      <c r="A456" s="29" t="s">
        <v>1471</v>
      </c>
      <c r="B456" s="17" t="s">
        <v>1472</v>
      </c>
      <c r="C456" s="158">
        <v>8</v>
      </c>
      <c r="D456" s="567">
        <v>43769</v>
      </c>
      <c r="E456" s="55"/>
      <c r="F456" s="42" t="s">
        <v>1731</v>
      </c>
      <c r="G456" s="56"/>
      <c r="H456" s="33"/>
      <c r="I456" s="73"/>
    </row>
    <row r="457" spans="1:13" x14ac:dyDescent="0.25">
      <c r="A457" s="29" t="s">
        <v>1510</v>
      </c>
      <c r="B457" s="17" t="s">
        <v>1511</v>
      </c>
      <c r="C457" s="158">
        <v>8</v>
      </c>
      <c r="D457" s="567">
        <v>43769</v>
      </c>
      <c r="E457" s="55"/>
      <c r="F457" s="42" t="s">
        <v>1731</v>
      </c>
      <c r="G457" s="56"/>
      <c r="H457" s="33"/>
      <c r="I457" s="73"/>
    </row>
    <row r="458" spans="1:13" x14ac:dyDescent="0.25">
      <c r="A458" s="29" t="s">
        <v>3750</v>
      </c>
      <c r="B458" s="17" t="s">
        <v>1677</v>
      </c>
      <c r="C458" s="158">
        <v>8</v>
      </c>
      <c r="D458" s="567">
        <v>43769</v>
      </c>
      <c r="E458" s="55"/>
      <c r="F458" s="42" t="s">
        <v>1731</v>
      </c>
      <c r="G458" s="56"/>
      <c r="H458" s="33"/>
      <c r="I458" s="73"/>
    </row>
    <row r="459" spans="1:13" x14ac:dyDescent="0.25">
      <c r="A459" s="29" t="s">
        <v>848</v>
      </c>
      <c r="B459" s="17" t="s">
        <v>849</v>
      </c>
      <c r="C459" s="158">
        <v>7</v>
      </c>
      <c r="D459" s="567">
        <v>43738</v>
      </c>
      <c r="E459" s="55"/>
      <c r="F459" s="42" t="s">
        <v>1731</v>
      </c>
      <c r="G459" s="56"/>
      <c r="H459" s="33"/>
      <c r="I459" s="73"/>
    </row>
    <row r="460" spans="1:13" x14ac:dyDescent="0.25">
      <c r="A460" s="29" t="s">
        <v>398</v>
      </c>
      <c r="B460" s="17" t="s">
        <v>399</v>
      </c>
      <c r="C460" s="158">
        <v>14</v>
      </c>
      <c r="D460" s="567">
        <v>43738</v>
      </c>
      <c r="E460" s="55"/>
      <c r="F460" s="42"/>
      <c r="G460" s="56" t="s">
        <v>1731</v>
      </c>
      <c r="H460" s="33"/>
      <c r="I460" s="73" t="s">
        <v>3755</v>
      </c>
    </row>
    <row r="461" spans="1:13" x14ac:dyDescent="0.25">
      <c r="A461" s="29" t="s">
        <v>1074</v>
      </c>
      <c r="B461" s="17" t="s">
        <v>1075</v>
      </c>
      <c r="C461" s="158">
        <v>9</v>
      </c>
      <c r="D461" s="567">
        <v>43738</v>
      </c>
      <c r="E461" s="55"/>
      <c r="F461" s="42"/>
      <c r="G461" s="56" t="s">
        <v>1731</v>
      </c>
      <c r="H461" s="33"/>
      <c r="I461" s="73" t="s">
        <v>3754</v>
      </c>
    </row>
    <row r="462" spans="1:13" x14ac:dyDescent="0.25">
      <c r="A462" s="29" t="s">
        <v>574</v>
      </c>
      <c r="B462" s="17" t="s">
        <v>575</v>
      </c>
      <c r="C462" s="158">
        <v>15</v>
      </c>
      <c r="D462" s="567">
        <v>43738</v>
      </c>
      <c r="E462" s="55"/>
      <c r="F462" s="42" t="s">
        <v>1731</v>
      </c>
      <c r="G462" s="56"/>
      <c r="H462" s="33"/>
      <c r="I462" s="73"/>
    </row>
    <row r="463" spans="1:13" x14ac:dyDescent="0.25">
      <c r="A463" s="29" t="s">
        <v>3695</v>
      </c>
      <c r="B463" s="17" t="s">
        <v>3281</v>
      </c>
      <c r="C463" s="158">
        <v>6</v>
      </c>
      <c r="D463" s="567">
        <v>43738</v>
      </c>
      <c r="E463" s="55"/>
      <c r="F463" s="42" t="s">
        <v>1731</v>
      </c>
      <c r="G463" s="56"/>
      <c r="H463" s="33"/>
      <c r="I463" s="73"/>
    </row>
    <row r="464" spans="1:13" x14ac:dyDescent="0.25">
      <c r="A464" s="29" t="s">
        <v>1392</v>
      </c>
      <c r="B464" s="17" t="s">
        <v>1393</v>
      </c>
      <c r="C464" s="158">
        <v>6</v>
      </c>
      <c r="D464" s="567">
        <v>43738</v>
      </c>
      <c r="E464" s="55"/>
      <c r="F464" s="42" t="s">
        <v>1731</v>
      </c>
      <c r="G464" s="56"/>
      <c r="H464" s="33"/>
      <c r="I464" s="73"/>
    </row>
    <row r="465" spans="1:12" x14ac:dyDescent="0.25">
      <c r="A465" s="29" t="s">
        <v>1422</v>
      </c>
      <c r="B465" s="17" t="s">
        <v>1423</v>
      </c>
      <c r="C465" s="158">
        <v>6</v>
      </c>
      <c r="D465" s="567">
        <v>43738</v>
      </c>
      <c r="E465" s="55"/>
      <c r="F465" s="42" t="s">
        <v>1731</v>
      </c>
      <c r="G465" s="56"/>
      <c r="H465" s="33"/>
      <c r="I465" s="73"/>
    </row>
    <row r="466" spans="1:12" x14ac:dyDescent="0.25">
      <c r="A466" s="29" t="s">
        <v>1432</v>
      </c>
      <c r="B466" s="17" t="s">
        <v>1433</v>
      </c>
      <c r="C466" s="158">
        <v>9</v>
      </c>
      <c r="D466" s="567">
        <v>43738</v>
      </c>
      <c r="E466" s="55"/>
      <c r="F466" s="42" t="s">
        <v>1731</v>
      </c>
      <c r="G466" s="56"/>
      <c r="H466" s="33"/>
      <c r="I466" s="73"/>
    </row>
    <row r="467" spans="1:12" x14ac:dyDescent="0.25">
      <c r="A467" s="29" t="s">
        <v>1512</v>
      </c>
      <c r="B467" s="17" t="s">
        <v>1513</v>
      </c>
      <c r="C467" s="158">
        <v>6</v>
      </c>
      <c r="D467" s="567">
        <v>43738</v>
      </c>
      <c r="E467" s="55"/>
      <c r="F467" s="42" t="s">
        <v>1731</v>
      </c>
      <c r="G467" s="56"/>
      <c r="H467" s="33"/>
      <c r="I467" s="73"/>
    </row>
    <row r="468" spans="1:12" x14ac:dyDescent="0.25">
      <c r="A468" s="29" t="s">
        <v>873</v>
      </c>
      <c r="B468" s="17" t="s">
        <v>874</v>
      </c>
      <c r="C468" s="158">
        <v>8</v>
      </c>
      <c r="D468" s="567">
        <v>43708</v>
      </c>
      <c r="E468" s="55"/>
      <c r="F468" s="42"/>
      <c r="G468" s="56" t="s">
        <v>1731</v>
      </c>
      <c r="H468" s="33"/>
      <c r="I468" s="73" t="s">
        <v>3742</v>
      </c>
    </row>
    <row r="469" spans="1:12" x14ac:dyDescent="0.25">
      <c r="A469" s="29" t="s">
        <v>1274</v>
      </c>
      <c r="B469" s="17" t="s">
        <v>1275</v>
      </c>
      <c r="C469" s="158">
        <v>6</v>
      </c>
      <c r="D469" s="567">
        <v>43708</v>
      </c>
      <c r="E469" s="55" t="s">
        <v>1731</v>
      </c>
      <c r="F469" s="42"/>
      <c r="G469" s="56"/>
      <c r="H469" s="33"/>
      <c r="I469" s="73" t="s">
        <v>3747</v>
      </c>
    </row>
    <row r="470" spans="1:12" x14ac:dyDescent="0.25">
      <c r="A470" s="29" t="s">
        <v>1283</v>
      </c>
      <c r="B470" s="17" t="s">
        <v>1284</v>
      </c>
      <c r="C470" s="158">
        <v>8</v>
      </c>
      <c r="D470" s="567">
        <v>43708</v>
      </c>
      <c r="E470" s="55" t="s">
        <v>1731</v>
      </c>
      <c r="F470" s="42"/>
      <c r="G470" s="56"/>
      <c r="H470" s="33"/>
      <c r="I470" s="73"/>
    </row>
    <row r="471" spans="1:12" x14ac:dyDescent="0.25">
      <c r="A471" s="29" t="s">
        <v>621</v>
      </c>
      <c r="B471" s="17" t="s">
        <v>622</v>
      </c>
      <c r="C471" s="504">
        <v>16</v>
      </c>
      <c r="D471" s="567">
        <v>43677</v>
      </c>
      <c r="E471" s="55"/>
      <c r="F471" s="42"/>
      <c r="G471" s="56" t="s">
        <v>1731</v>
      </c>
      <c r="H471" s="33"/>
      <c r="I471" s="73" t="s">
        <v>3736</v>
      </c>
    </row>
    <row r="472" spans="1:12" x14ac:dyDescent="0.25">
      <c r="A472" s="72" t="s">
        <v>153</v>
      </c>
      <c r="B472" s="17" t="s">
        <v>154</v>
      </c>
      <c r="C472" s="504">
        <v>36</v>
      </c>
      <c r="D472" s="567">
        <v>43644</v>
      </c>
      <c r="E472" s="55"/>
      <c r="F472" s="42"/>
      <c r="G472" s="56" t="s">
        <v>1731</v>
      </c>
      <c r="H472" s="33"/>
      <c r="I472" s="73" t="s">
        <v>3732</v>
      </c>
      <c r="K472" s="8"/>
      <c r="L472" s="8"/>
    </row>
    <row r="473" spans="1:12" x14ac:dyDescent="0.25">
      <c r="A473" s="29" t="s">
        <v>1259</v>
      </c>
      <c r="B473" s="17" t="s">
        <v>1260</v>
      </c>
      <c r="C473" s="504">
        <v>9</v>
      </c>
      <c r="D473" s="567">
        <v>43616</v>
      </c>
      <c r="E473" s="55" t="s">
        <v>1731</v>
      </c>
      <c r="F473" s="42"/>
      <c r="G473" s="56"/>
      <c r="H473" s="33"/>
      <c r="I473" s="73"/>
    </row>
    <row r="474" spans="1:12" x14ac:dyDescent="0.25">
      <c r="A474" s="72" t="s">
        <v>1143</v>
      </c>
      <c r="B474" s="17" t="s">
        <v>1144</v>
      </c>
      <c r="C474" s="120">
        <v>7</v>
      </c>
      <c r="D474" s="567">
        <v>43585</v>
      </c>
      <c r="E474" s="55" t="s">
        <v>1731</v>
      </c>
      <c r="F474" s="42"/>
      <c r="G474" s="56"/>
      <c r="H474" s="33"/>
      <c r="I474" s="73"/>
    </row>
    <row r="475" spans="1:12" x14ac:dyDescent="0.25">
      <c r="A475" s="341" t="s">
        <v>3463</v>
      </c>
      <c r="B475" s="17" t="s">
        <v>3464</v>
      </c>
      <c r="C475" s="120">
        <v>7</v>
      </c>
      <c r="D475" s="567">
        <v>43585</v>
      </c>
      <c r="E475" s="55"/>
      <c r="F475" s="42"/>
      <c r="G475" s="56" t="s">
        <v>1731</v>
      </c>
      <c r="H475" s="33"/>
      <c r="I475" s="17" t="s">
        <v>3721</v>
      </c>
    </row>
    <row r="476" spans="1:12" x14ac:dyDescent="0.25">
      <c r="A476" s="8" t="s">
        <v>1312</v>
      </c>
      <c r="B476" s="405" t="s">
        <v>1313</v>
      </c>
      <c r="C476" s="504">
        <v>9</v>
      </c>
      <c r="D476" s="567">
        <v>43555</v>
      </c>
      <c r="E476" s="55" t="s">
        <v>1731</v>
      </c>
      <c r="F476" s="42"/>
      <c r="G476" s="56"/>
      <c r="H476" s="33"/>
      <c r="I476" s="73"/>
    </row>
    <row r="477" spans="1:12" x14ac:dyDescent="0.25">
      <c r="A477" s="95" t="s">
        <v>1358</v>
      </c>
      <c r="B477" s="405" t="s">
        <v>1359</v>
      </c>
      <c r="C477" s="504">
        <v>7</v>
      </c>
      <c r="D477" s="567">
        <v>43555</v>
      </c>
      <c r="E477" s="55"/>
      <c r="F477" s="42"/>
      <c r="G477" s="56" t="s">
        <v>1731</v>
      </c>
      <c r="H477" s="33"/>
      <c r="I477" s="73" t="s">
        <v>3716</v>
      </c>
    </row>
    <row r="478" spans="1:12" x14ac:dyDescent="0.25">
      <c r="A478" s="95" t="s">
        <v>781</v>
      </c>
      <c r="B478" s="405" t="s">
        <v>782</v>
      </c>
      <c r="C478" s="158">
        <v>14</v>
      </c>
      <c r="D478" s="567">
        <v>43555</v>
      </c>
      <c r="E478" s="55"/>
      <c r="F478" s="42"/>
      <c r="G478" s="56" t="s">
        <v>1731</v>
      </c>
      <c r="H478" s="33"/>
      <c r="I478" s="73" t="s">
        <v>3715</v>
      </c>
    </row>
    <row r="479" spans="1:12" x14ac:dyDescent="0.25">
      <c r="A479" s="8" t="s">
        <v>3589</v>
      </c>
      <c r="B479" s="405" t="s">
        <v>3588</v>
      </c>
      <c r="C479" s="158">
        <v>6</v>
      </c>
      <c r="D479" s="567">
        <v>43524</v>
      </c>
      <c r="E479" s="55" t="s">
        <v>1731</v>
      </c>
      <c r="F479" s="42"/>
      <c r="G479" s="56"/>
      <c r="H479" s="33"/>
      <c r="I479" s="17"/>
    </row>
    <row r="480" spans="1:12" x14ac:dyDescent="0.25">
      <c r="A480" s="426" t="s">
        <v>1291</v>
      </c>
      <c r="B480" s="546" t="s">
        <v>1292</v>
      </c>
      <c r="C480" s="158">
        <v>6</v>
      </c>
      <c r="D480" s="567">
        <v>43524</v>
      </c>
      <c r="E480" s="55" t="s">
        <v>1731</v>
      </c>
      <c r="F480" s="42"/>
      <c r="G480" s="56"/>
      <c r="H480" s="33"/>
      <c r="I480" s="17"/>
    </row>
    <row r="481" spans="1:9" x14ac:dyDescent="0.25">
      <c r="A481" s="426" t="s">
        <v>363</v>
      </c>
      <c r="B481" s="546" t="s">
        <v>364</v>
      </c>
      <c r="C481" s="524">
        <v>59</v>
      </c>
      <c r="D481" s="567">
        <v>43524</v>
      </c>
      <c r="E481" s="55"/>
      <c r="F481" s="42"/>
      <c r="G481" s="56" t="s">
        <v>1731</v>
      </c>
      <c r="H481" s="33"/>
      <c r="I481" s="17" t="s">
        <v>3711</v>
      </c>
    </row>
    <row r="482" spans="1:9" x14ac:dyDescent="0.25">
      <c r="A482" s="8" t="s">
        <v>809</v>
      </c>
      <c r="B482" s="405" t="s">
        <v>810</v>
      </c>
      <c r="C482" s="158">
        <v>12</v>
      </c>
      <c r="D482" s="567">
        <v>43524</v>
      </c>
      <c r="E482" s="55"/>
      <c r="F482" s="42"/>
      <c r="G482" s="56" t="s">
        <v>1731</v>
      </c>
      <c r="H482" s="33"/>
      <c r="I482" s="17" t="s">
        <v>3710</v>
      </c>
    </row>
    <row r="483" spans="1:9" x14ac:dyDescent="0.25">
      <c r="A483" s="8" t="s">
        <v>961</v>
      </c>
      <c r="B483" s="405" t="s">
        <v>962</v>
      </c>
      <c r="C483" s="504">
        <v>8</v>
      </c>
      <c r="D483" s="567">
        <v>43496</v>
      </c>
      <c r="E483" s="55"/>
      <c r="F483" s="42" t="s">
        <v>1731</v>
      </c>
      <c r="G483" s="56"/>
      <c r="H483" s="33"/>
      <c r="I483" s="77"/>
    </row>
    <row r="484" spans="1:9" x14ac:dyDescent="0.25">
      <c r="A484" s="8" t="s">
        <v>987</v>
      </c>
      <c r="B484" s="405" t="s">
        <v>988</v>
      </c>
      <c r="C484" s="504">
        <v>7</v>
      </c>
      <c r="D484" s="567">
        <v>43496</v>
      </c>
      <c r="E484" s="55"/>
      <c r="F484" s="42" t="s">
        <v>1731</v>
      </c>
      <c r="G484" s="56"/>
      <c r="H484" s="33"/>
      <c r="I484" s="77"/>
    </row>
    <row r="485" spans="1:9" x14ac:dyDescent="0.25">
      <c r="A485" s="95" t="s">
        <v>523</v>
      </c>
      <c r="B485" s="405" t="s">
        <v>524</v>
      </c>
      <c r="C485" s="504">
        <v>12</v>
      </c>
      <c r="D485" s="567">
        <v>43496</v>
      </c>
      <c r="E485" s="55"/>
      <c r="F485" s="42"/>
      <c r="G485" s="56"/>
      <c r="H485" s="33" t="s">
        <v>1731</v>
      </c>
      <c r="I485" s="73" t="s">
        <v>3701</v>
      </c>
    </row>
    <row r="486" spans="1:9" x14ac:dyDescent="0.25">
      <c r="A486" s="95" t="s">
        <v>1179</v>
      </c>
      <c r="B486" s="405" t="s">
        <v>1180</v>
      </c>
      <c r="C486" s="158">
        <v>6</v>
      </c>
      <c r="D486" s="567">
        <v>43496</v>
      </c>
      <c r="E486" s="55"/>
      <c r="F486" s="42"/>
      <c r="G486" s="56" t="s">
        <v>1731</v>
      </c>
      <c r="H486" s="33"/>
      <c r="I486" s="73" t="s">
        <v>3707</v>
      </c>
    </row>
    <row r="487" spans="1:9" x14ac:dyDescent="0.25">
      <c r="A487" s="8" t="s">
        <v>742</v>
      </c>
      <c r="B487" s="405" t="s">
        <v>743</v>
      </c>
      <c r="C487" s="158">
        <v>15</v>
      </c>
      <c r="D487" s="567">
        <v>43496</v>
      </c>
      <c r="E487" s="55"/>
      <c r="F487" s="42"/>
      <c r="G487" s="56" t="s">
        <v>1731</v>
      </c>
      <c r="H487" s="33"/>
      <c r="I487" s="73" t="s">
        <v>3702</v>
      </c>
    </row>
    <row r="488" spans="1:9" ht="13" thickBot="1" x14ac:dyDescent="0.3">
      <c r="A488" s="8" t="s">
        <v>3342</v>
      </c>
      <c r="B488" s="405" t="s">
        <v>3343</v>
      </c>
      <c r="C488" s="158">
        <v>5</v>
      </c>
      <c r="D488" s="567">
        <v>43496</v>
      </c>
      <c r="E488" s="55"/>
      <c r="F488" s="42"/>
      <c r="G488" s="56" t="s">
        <v>1731</v>
      </c>
      <c r="H488" s="33"/>
      <c r="I488" s="73" t="s">
        <v>3703</v>
      </c>
    </row>
    <row r="489" spans="1:9" x14ac:dyDescent="0.25">
      <c r="A489" s="95" t="s">
        <v>899</v>
      </c>
      <c r="B489" s="665" t="s">
        <v>900</v>
      </c>
      <c r="C489" s="603">
        <v>6</v>
      </c>
      <c r="D489" s="567">
        <v>43465</v>
      </c>
      <c r="E489" s="55" t="s">
        <v>1731</v>
      </c>
      <c r="F489" s="42"/>
      <c r="G489" s="56"/>
      <c r="H489" s="33"/>
      <c r="I489" s="73" t="s">
        <v>3698</v>
      </c>
    </row>
    <row r="490" spans="1:9" x14ac:dyDescent="0.25">
      <c r="A490" s="95" t="s">
        <v>753</v>
      </c>
      <c r="B490" s="405" t="s">
        <v>754</v>
      </c>
      <c r="C490" s="504">
        <v>12</v>
      </c>
      <c r="D490" s="567">
        <v>43465</v>
      </c>
      <c r="E490" s="55"/>
      <c r="F490" s="42"/>
      <c r="G490" s="56" t="s">
        <v>1731</v>
      </c>
      <c r="H490" s="33"/>
      <c r="I490" s="73" t="s">
        <v>2669</v>
      </c>
    </row>
    <row r="491" spans="1:9" x14ac:dyDescent="0.25">
      <c r="A491" s="95" t="s">
        <v>1582</v>
      </c>
      <c r="B491" s="405" t="s">
        <v>1583</v>
      </c>
      <c r="C491" s="504">
        <v>7</v>
      </c>
      <c r="D491" s="567">
        <v>43465</v>
      </c>
      <c r="E491" s="55"/>
      <c r="F491" s="42" t="s">
        <v>1731</v>
      </c>
      <c r="G491" s="56"/>
      <c r="H491" s="33"/>
      <c r="I491" s="73"/>
    </row>
    <row r="492" spans="1:9" x14ac:dyDescent="0.25">
      <c r="A492" s="8" t="s">
        <v>456</v>
      </c>
      <c r="B492" s="405" t="s">
        <v>457</v>
      </c>
      <c r="C492" s="504">
        <v>22</v>
      </c>
      <c r="D492" s="567">
        <v>43434</v>
      </c>
      <c r="E492" s="55" t="s">
        <v>1731</v>
      </c>
      <c r="F492" s="42"/>
      <c r="G492" s="56"/>
      <c r="H492" s="33"/>
      <c r="I492" s="73"/>
    </row>
    <row r="493" spans="1:9" x14ac:dyDescent="0.25">
      <c r="A493" s="95" t="s">
        <v>978</v>
      </c>
      <c r="B493" s="405" t="s">
        <v>979</v>
      </c>
      <c r="C493" s="504">
        <v>7</v>
      </c>
      <c r="D493" s="567">
        <v>43434</v>
      </c>
      <c r="E493" s="55"/>
      <c r="F493" s="42" t="s">
        <v>1731</v>
      </c>
      <c r="G493" s="56"/>
      <c r="H493" s="33"/>
      <c r="I493" s="73"/>
    </row>
    <row r="494" spans="1:9" x14ac:dyDescent="0.25">
      <c r="A494" s="8" t="s">
        <v>989</v>
      </c>
      <c r="B494" s="405" t="s">
        <v>990</v>
      </c>
      <c r="C494" s="504">
        <v>8</v>
      </c>
      <c r="D494" s="567">
        <v>43434</v>
      </c>
      <c r="E494" s="55"/>
      <c r="F494" s="42" t="s">
        <v>1731</v>
      </c>
      <c r="G494" s="56"/>
      <c r="H494" s="33"/>
      <c r="I494" s="73"/>
    </row>
    <row r="495" spans="1:9" x14ac:dyDescent="0.25">
      <c r="A495" s="95" t="s">
        <v>499</v>
      </c>
      <c r="B495" s="405" t="s">
        <v>500</v>
      </c>
      <c r="C495" s="504">
        <v>14</v>
      </c>
      <c r="D495" s="567">
        <v>43434</v>
      </c>
      <c r="E495" s="55"/>
      <c r="F495" s="42" t="s">
        <v>1731</v>
      </c>
      <c r="G495" s="56"/>
      <c r="H495" s="33"/>
      <c r="I495" s="73"/>
    </row>
    <row r="496" spans="1:9" x14ac:dyDescent="0.25">
      <c r="A496" s="95" t="s">
        <v>1083</v>
      </c>
      <c r="B496" s="405" t="s">
        <v>1084</v>
      </c>
      <c r="C496" s="504">
        <v>8</v>
      </c>
      <c r="D496" s="567">
        <v>43434</v>
      </c>
      <c r="E496" s="55"/>
      <c r="F496" s="42" t="s">
        <v>1731</v>
      </c>
      <c r="G496" s="56"/>
      <c r="H496" s="33"/>
      <c r="I496" s="73"/>
    </row>
    <row r="497" spans="1:12" x14ac:dyDescent="0.25">
      <c r="A497" s="523" t="s">
        <v>565</v>
      </c>
      <c r="B497" s="546" t="s">
        <v>566</v>
      </c>
      <c r="C497" s="524">
        <v>16</v>
      </c>
      <c r="D497" s="567">
        <v>43434</v>
      </c>
      <c r="E497" s="55"/>
      <c r="F497" s="42" t="s">
        <v>1731</v>
      </c>
      <c r="G497" s="56"/>
      <c r="H497" s="33"/>
      <c r="I497" s="73"/>
    </row>
    <row r="498" spans="1:12" x14ac:dyDescent="0.25">
      <c r="A498" s="95" t="s">
        <v>1152</v>
      </c>
      <c r="B498" s="405" t="s">
        <v>1153</v>
      </c>
      <c r="C498" s="504">
        <v>6</v>
      </c>
      <c r="D498" s="567">
        <v>43434</v>
      </c>
      <c r="E498" s="55"/>
      <c r="F498" s="42" t="s">
        <v>1731</v>
      </c>
      <c r="G498" s="56"/>
      <c r="H498" s="33"/>
      <c r="I498" s="73"/>
    </row>
    <row r="499" spans="1:12" x14ac:dyDescent="0.25">
      <c r="A499" s="8" t="s">
        <v>1325</v>
      </c>
      <c r="B499" s="405" t="s">
        <v>1326</v>
      </c>
      <c r="C499" s="504">
        <v>8</v>
      </c>
      <c r="D499" s="567">
        <v>43434</v>
      </c>
      <c r="E499" s="55"/>
      <c r="F499" s="42" t="s">
        <v>1731</v>
      </c>
      <c r="G499" s="56"/>
      <c r="H499" s="33"/>
      <c r="I499" s="73"/>
    </row>
    <row r="500" spans="1:12" x14ac:dyDescent="0.25">
      <c r="A500" s="523" t="s">
        <v>1372</v>
      </c>
      <c r="B500" s="546" t="s">
        <v>1373</v>
      </c>
      <c r="C500" s="524">
        <v>8</v>
      </c>
      <c r="D500" s="567">
        <v>43434</v>
      </c>
      <c r="E500" s="55"/>
      <c r="F500" s="42" t="s">
        <v>1731</v>
      </c>
      <c r="G500" s="56"/>
      <c r="H500" s="33"/>
      <c r="I500" s="73"/>
    </row>
    <row r="501" spans="1:12" x14ac:dyDescent="0.25">
      <c r="A501" s="523" t="s">
        <v>1408</v>
      </c>
      <c r="B501" s="546" t="s">
        <v>1409</v>
      </c>
      <c r="C501" s="504">
        <v>5</v>
      </c>
      <c r="D501" s="567">
        <v>43434</v>
      </c>
      <c r="E501" s="55"/>
      <c r="F501" s="42" t="s">
        <v>1731</v>
      </c>
      <c r="G501" s="56"/>
      <c r="H501" s="33"/>
      <c r="I501" s="73"/>
    </row>
    <row r="502" spans="1:12" x14ac:dyDescent="0.25">
      <c r="A502" s="95" t="s">
        <v>1451</v>
      </c>
      <c r="B502" s="405" t="s">
        <v>1452</v>
      </c>
      <c r="C502" s="504">
        <v>5</v>
      </c>
      <c r="D502" s="567">
        <v>43434</v>
      </c>
      <c r="E502" s="55"/>
      <c r="F502" s="42"/>
      <c r="G502" s="56" t="s">
        <v>1731</v>
      </c>
      <c r="H502" s="33"/>
      <c r="I502" s="73" t="s">
        <v>3687</v>
      </c>
    </row>
    <row r="503" spans="1:12" x14ac:dyDescent="0.25">
      <c r="A503" s="8" t="s">
        <v>1561</v>
      </c>
      <c r="B503" s="405" t="s">
        <v>1562</v>
      </c>
      <c r="C503" s="504">
        <v>5</v>
      </c>
      <c r="D503" s="567">
        <v>43434</v>
      </c>
      <c r="E503" s="55"/>
      <c r="F503" s="42" t="s">
        <v>1731</v>
      </c>
      <c r="G503" s="56"/>
      <c r="H503" s="33"/>
      <c r="I503" s="73"/>
    </row>
    <row r="504" spans="1:12" x14ac:dyDescent="0.25">
      <c r="A504" s="8" t="s">
        <v>807</v>
      </c>
      <c r="B504" s="405" t="s">
        <v>3454</v>
      </c>
      <c r="C504" s="504">
        <v>14</v>
      </c>
      <c r="D504" s="567">
        <v>43434</v>
      </c>
      <c r="E504" s="55"/>
      <c r="F504" s="42" t="s">
        <v>1731</v>
      </c>
      <c r="G504" s="56"/>
      <c r="H504" s="33"/>
      <c r="I504" s="73"/>
    </row>
    <row r="505" spans="1:12" x14ac:dyDescent="0.25">
      <c r="A505" s="95" t="s">
        <v>405</v>
      </c>
      <c r="B505" s="405" t="s">
        <v>406</v>
      </c>
      <c r="C505" s="504">
        <v>12</v>
      </c>
      <c r="D505" s="567">
        <v>43404</v>
      </c>
      <c r="E505" s="55" t="s">
        <v>1731</v>
      </c>
      <c r="F505" s="42"/>
      <c r="G505" s="56"/>
      <c r="H505" s="33"/>
      <c r="I505" s="73"/>
      <c r="K505" s="8"/>
      <c r="L505" s="8"/>
    </row>
    <row r="506" spans="1:12" x14ac:dyDescent="0.25">
      <c r="A506" s="95" t="s">
        <v>871</v>
      </c>
      <c r="B506" s="405" t="s">
        <v>872</v>
      </c>
      <c r="C506" s="504">
        <v>6</v>
      </c>
      <c r="D506" s="567">
        <v>43404</v>
      </c>
      <c r="E506" s="55"/>
      <c r="F506" s="42"/>
      <c r="G506" s="56" t="s">
        <v>1731</v>
      </c>
      <c r="H506" s="33"/>
      <c r="I506" s="73" t="s">
        <v>3629</v>
      </c>
    </row>
    <row r="507" spans="1:12" x14ac:dyDescent="0.25">
      <c r="A507" s="88" t="s">
        <v>888</v>
      </c>
      <c r="B507" s="405" t="s">
        <v>889</v>
      </c>
      <c r="C507" s="504">
        <v>5</v>
      </c>
      <c r="D507" s="567">
        <v>43404</v>
      </c>
      <c r="E507" s="55" t="s">
        <v>1731</v>
      </c>
      <c r="F507" s="589"/>
      <c r="G507" s="56"/>
      <c r="H507" s="33"/>
      <c r="I507" s="73"/>
    </row>
    <row r="508" spans="1:12" x14ac:dyDescent="0.25">
      <c r="A508" s="88" t="s">
        <v>915</v>
      </c>
      <c r="B508" s="405" t="s">
        <v>916</v>
      </c>
      <c r="C508" s="504">
        <v>6</v>
      </c>
      <c r="D508" s="567">
        <v>43404</v>
      </c>
      <c r="E508" s="55"/>
      <c r="F508" s="42" t="s">
        <v>1731</v>
      </c>
      <c r="G508" s="56"/>
      <c r="H508" s="33"/>
      <c r="I508" s="73" t="s">
        <v>3624</v>
      </c>
    </row>
    <row r="509" spans="1:12" x14ac:dyDescent="0.25">
      <c r="A509" s="95" t="s">
        <v>948</v>
      </c>
      <c r="B509" s="405" t="s">
        <v>949</v>
      </c>
      <c r="C509" s="504">
        <v>6</v>
      </c>
      <c r="D509" s="567">
        <v>43404</v>
      </c>
      <c r="E509" s="55"/>
      <c r="F509" s="42" t="s">
        <v>1731</v>
      </c>
      <c r="G509" s="56"/>
      <c r="H509" s="33"/>
      <c r="I509" s="73" t="s">
        <v>3624</v>
      </c>
    </row>
    <row r="510" spans="1:12" x14ac:dyDescent="0.25">
      <c r="A510" s="477" t="s">
        <v>3511</v>
      </c>
      <c r="B510" s="405" t="s">
        <v>3508</v>
      </c>
      <c r="C510" s="504">
        <v>5</v>
      </c>
      <c r="D510" s="567">
        <v>43404</v>
      </c>
      <c r="E510" s="55"/>
      <c r="F510" s="42"/>
      <c r="G510" s="56" t="s">
        <v>1731</v>
      </c>
      <c r="H510" s="33"/>
      <c r="I510" s="73" t="s">
        <v>3631</v>
      </c>
    </row>
    <row r="511" spans="1:12" x14ac:dyDescent="0.25">
      <c r="A511" s="95" t="s">
        <v>1014</v>
      </c>
      <c r="B511" s="405" t="s">
        <v>1015</v>
      </c>
      <c r="C511" s="504">
        <v>7</v>
      </c>
      <c r="D511" s="567">
        <v>43404</v>
      </c>
      <c r="E511" s="55"/>
      <c r="F511" s="42"/>
      <c r="G511" s="56" t="s">
        <v>1731</v>
      </c>
      <c r="H511" s="33"/>
      <c r="I511" s="73" t="s">
        <v>3630</v>
      </c>
    </row>
    <row r="512" spans="1:12" x14ac:dyDescent="0.25">
      <c r="A512" s="95" t="s">
        <v>1028</v>
      </c>
      <c r="B512" s="405" t="s">
        <v>1029</v>
      </c>
      <c r="C512" s="504">
        <v>7</v>
      </c>
      <c r="D512" s="567">
        <v>43404</v>
      </c>
      <c r="E512" s="55"/>
      <c r="F512" s="42"/>
      <c r="G512" s="56" t="s">
        <v>1731</v>
      </c>
      <c r="H512" s="33"/>
      <c r="I512" s="73" t="s">
        <v>3632</v>
      </c>
    </row>
    <row r="513" spans="1:9" x14ac:dyDescent="0.25">
      <c r="A513" s="95" t="s">
        <v>512</v>
      </c>
      <c r="B513" s="405" t="s">
        <v>513</v>
      </c>
      <c r="C513" s="504">
        <v>14</v>
      </c>
      <c r="D513" s="567">
        <v>43404</v>
      </c>
      <c r="E513" s="55"/>
      <c r="F513" s="42" t="s">
        <v>1731</v>
      </c>
      <c r="G513" s="56"/>
      <c r="H513" s="33"/>
      <c r="I513" s="73" t="s">
        <v>3624</v>
      </c>
    </row>
    <row r="514" spans="1:9" x14ac:dyDescent="0.25">
      <c r="A514" s="8" t="s">
        <v>1070</v>
      </c>
      <c r="B514" s="405" t="s">
        <v>1071</v>
      </c>
      <c r="C514" s="504">
        <v>7</v>
      </c>
      <c r="D514" s="567">
        <v>43404</v>
      </c>
      <c r="E514" s="55"/>
      <c r="F514" s="42"/>
      <c r="G514" s="56" t="s">
        <v>1731</v>
      </c>
      <c r="H514" s="33"/>
      <c r="I514" s="73" t="s">
        <v>1860</v>
      </c>
    </row>
    <row r="515" spans="1:9" x14ac:dyDescent="0.25">
      <c r="A515" s="8" t="s">
        <v>531</v>
      </c>
      <c r="B515" s="405" t="s">
        <v>532</v>
      </c>
      <c r="C515" s="504">
        <v>16</v>
      </c>
      <c r="D515" s="567">
        <v>43404</v>
      </c>
      <c r="E515" s="55"/>
      <c r="F515" s="42"/>
      <c r="G515" s="56" t="s">
        <v>1731</v>
      </c>
      <c r="H515" s="33"/>
      <c r="I515" s="73" t="s">
        <v>3627</v>
      </c>
    </row>
    <row r="516" spans="1:9" x14ac:dyDescent="0.25">
      <c r="A516" s="95" t="s">
        <v>1089</v>
      </c>
      <c r="B516" s="405" t="s">
        <v>1090</v>
      </c>
      <c r="C516" s="504">
        <v>7</v>
      </c>
      <c r="D516" s="567">
        <v>43404</v>
      </c>
      <c r="E516" s="55"/>
      <c r="F516" s="42" t="s">
        <v>1731</v>
      </c>
      <c r="G516" s="56"/>
      <c r="H516" s="33"/>
      <c r="I516" s="73" t="s">
        <v>3624</v>
      </c>
    </row>
    <row r="517" spans="1:9" x14ac:dyDescent="0.25">
      <c r="A517" s="95" t="s">
        <v>1107</v>
      </c>
      <c r="B517" s="405" t="s">
        <v>1108</v>
      </c>
      <c r="C517" s="504">
        <v>7</v>
      </c>
      <c r="D517" s="567">
        <v>43404</v>
      </c>
      <c r="E517" s="55"/>
      <c r="F517" s="42" t="s">
        <v>1731</v>
      </c>
      <c r="G517" s="56"/>
      <c r="H517" s="33"/>
      <c r="I517" s="73" t="s">
        <v>3624</v>
      </c>
    </row>
    <row r="518" spans="1:9" x14ac:dyDescent="0.25">
      <c r="A518" s="95" t="s">
        <v>3258</v>
      </c>
      <c r="B518" s="405" t="s">
        <v>3259</v>
      </c>
      <c r="C518" s="158">
        <v>5</v>
      </c>
      <c r="D518" s="567">
        <v>43404</v>
      </c>
      <c r="E518" s="55"/>
      <c r="F518" s="42"/>
      <c r="G518" s="56" t="s">
        <v>1731</v>
      </c>
      <c r="H518" s="33"/>
      <c r="I518" s="73" t="s">
        <v>3628</v>
      </c>
    </row>
    <row r="519" spans="1:9" x14ac:dyDescent="0.25">
      <c r="A519" s="95" t="s">
        <v>571</v>
      </c>
      <c r="B519" s="405" t="s">
        <v>572</v>
      </c>
      <c r="C519" s="158">
        <v>11</v>
      </c>
      <c r="D519" s="567">
        <v>43404</v>
      </c>
      <c r="E519" s="55"/>
      <c r="F519" s="42" t="s">
        <v>1731</v>
      </c>
      <c r="G519" s="56"/>
      <c r="H519" s="33"/>
      <c r="I519" s="73" t="s">
        <v>3624</v>
      </c>
    </row>
    <row r="520" spans="1:9" x14ac:dyDescent="0.25">
      <c r="A520" s="95" t="s">
        <v>1181</v>
      </c>
      <c r="B520" s="405" t="s">
        <v>1182</v>
      </c>
      <c r="C520" s="504">
        <v>5</v>
      </c>
      <c r="D520" s="567">
        <v>43404</v>
      </c>
      <c r="E520" s="55"/>
      <c r="F520" s="42" t="s">
        <v>1731</v>
      </c>
      <c r="G520" s="56"/>
      <c r="H520" s="33"/>
      <c r="I520" s="73" t="s">
        <v>3624</v>
      </c>
    </row>
    <row r="521" spans="1:9" x14ac:dyDescent="0.25">
      <c r="A521" s="95" t="s">
        <v>1185</v>
      </c>
      <c r="B521" s="405" t="s">
        <v>1186</v>
      </c>
      <c r="C521" s="504">
        <v>5</v>
      </c>
      <c r="D521" s="567">
        <v>43404</v>
      </c>
      <c r="E521" s="55"/>
      <c r="F521" s="42" t="s">
        <v>1731</v>
      </c>
      <c r="G521" s="56"/>
      <c r="H521" s="33"/>
      <c r="I521" s="73" t="s">
        <v>3624</v>
      </c>
    </row>
    <row r="522" spans="1:9" x14ac:dyDescent="0.25">
      <c r="A522" s="426" t="s">
        <v>1334</v>
      </c>
      <c r="B522" s="546" t="s">
        <v>1335</v>
      </c>
      <c r="C522" s="524">
        <v>7</v>
      </c>
      <c r="D522" s="567">
        <v>43404</v>
      </c>
      <c r="E522" s="55"/>
      <c r="F522" s="42" t="s">
        <v>1731</v>
      </c>
      <c r="G522" s="56"/>
      <c r="H522" s="33"/>
      <c r="I522" s="73" t="s">
        <v>3624</v>
      </c>
    </row>
    <row r="523" spans="1:9" x14ac:dyDescent="0.25">
      <c r="A523" s="523" t="s">
        <v>1388</v>
      </c>
      <c r="B523" s="546" t="s">
        <v>1389</v>
      </c>
      <c r="C523" s="524">
        <v>5</v>
      </c>
      <c r="D523" s="567">
        <v>43404</v>
      </c>
      <c r="E523" s="55"/>
      <c r="F523" s="42" t="s">
        <v>1731</v>
      </c>
      <c r="G523" s="56"/>
      <c r="H523" s="33"/>
      <c r="I523" s="73" t="s">
        <v>3624</v>
      </c>
    </row>
    <row r="524" spans="1:9" x14ac:dyDescent="0.25">
      <c r="A524" s="8" t="s">
        <v>689</v>
      </c>
      <c r="B524" s="405" t="s">
        <v>690</v>
      </c>
      <c r="C524" s="504">
        <v>21</v>
      </c>
      <c r="D524" s="567">
        <v>43404</v>
      </c>
      <c r="E524" s="55" t="s">
        <v>1731</v>
      </c>
      <c r="F524" s="42"/>
      <c r="G524" s="56"/>
      <c r="H524" s="33"/>
      <c r="I524" s="322"/>
    </row>
    <row r="525" spans="1:9" x14ac:dyDescent="0.25">
      <c r="A525" s="95" t="s">
        <v>1436</v>
      </c>
      <c r="B525" s="405" t="s">
        <v>1437</v>
      </c>
      <c r="C525" s="504">
        <v>5</v>
      </c>
      <c r="D525" s="567">
        <v>43404</v>
      </c>
      <c r="E525" s="55"/>
      <c r="F525" s="42" t="s">
        <v>1731</v>
      </c>
      <c r="G525" s="56"/>
      <c r="H525" s="33"/>
      <c r="I525" s="73" t="s">
        <v>3624</v>
      </c>
    </row>
    <row r="526" spans="1:9" x14ac:dyDescent="0.25">
      <c r="A526" s="95" t="s">
        <v>1478</v>
      </c>
      <c r="B526" s="405" t="s">
        <v>1479</v>
      </c>
      <c r="C526" s="504">
        <v>8</v>
      </c>
      <c r="D526" s="567">
        <v>43404</v>
      </c>
      <c r="E526" s="55"/>
      <c r="F526" s="42" t="s">
        <v>1731</v>
      </c>
      <c r="G526" s="56"/>
      <c r="H526" s="33"/>
      <c r="I526" s="73" t="s">
        <v>3624</v>
      </c>
    </row>
    <row r="527" spans="1:9" x14ac:dyDescent="0.25">
      <c r="A527" s="523" t="s">
        <v>1484</v>
      </c>
      <c r="B527" s="546" t="s">
        <v>1485</v>
      </c>
      <c r="C527" s="524">
        <v>5</v>
      </c>
      <c r="D527" s="567">
        <v>43404</v>
      </c>
      <c r="E527" s="55"/>
      <c r="F527" s="42" t="s">
        <v>1731</v>
      </c>
      <c r="G527" s="56"/>
      <c r="H527" s="33"/>
      <c r="I527" s="73" t="s">
        <v>3624</v>
      </c>
    </row>
    <row r="528" spans="1:9" x14ac:dyDescent="0.25">
      <c r="A528" s="523" t="s">
        <v>1522</v>
      </c>
      <c r="B528" s="546" t="s">
        <v>1523</v>
      </c>
      <c r="C528" s="524">
        <v>6</v>
      </c>
      <c r="D528" s="567">
        <v>43404</v>
      </c>
      <c r="E528" s="55"/>
      <c r="F528" s="42" t="s">
        <v>1731</v>
      </c>
      <c r="G528" s="56"/>
      <c r="H528" s="33"/>
      <c r="I528" s="73" t="s">
        <v>3624</v>
      </c>
    </row>
    <row r="529" spans="1:12" x14ac:dyDescent="0.25">
      <c r="A529" s="8" t="s">
        <v>1584</v>
      </c>
      <c r="B529" s="405" t="s">
        <v>1585</v>
      </c>
      <c r="C529" s="504">
        <v>6</v>
      </c>
      <c r="D529" s="567">
        <v>43404</v>
      </c>
      <c r="E529" s="55"/>
      <c r="F529" s="42" t="s">
        <v>1731</v>
      </c>
      <c r="G529" s="56"/>
      <c r="H529" s="33"/>
      <c r="I529" s="73" t="s">
        <v>3624</v>
      </c>
    </row>
    <row r="530" spans="1:12" x14ac:dyDescent="0.25">
      <c r="A530" s="95" t="s">
        <v>1620</v>
      </c>
      <c r="B530" s="574" t="s">
        <v>1621</v>
      </c>
      <c r="C530" s="504">
        <v>6</v>
      </c>
      <c r="D530" s="567">
        <v>43404</v>
      </c>
      <c r="E530" s="55"/>
      <c r="F530" s="42" t="s">
        <v>1731</v>
      </c>
      <c r="G530" s="56"/>
      <c r="H530" s="33"/>
      <c r="I530" s="73" t="s">
        <v>3624</v>
      </c>
    </row>
    <row r="531" spans="1:12" x14ac:dyDescent="0.25">
      <c r="A531" s="95" t="s">
        <v>1633</v>
      </c>
      <c r="B531" s="405" t="s">
        <v>1634</v>
      </c>
      <c r="C531" s="504">
        <v>6</v>
      </c>
      <c r="D531" s="567">
        <v>43404</v>
      </c>
      <c r="E531" s="55"/>
      <c r="F531" s="42" t="s">
        <v>1731</v>
      </c>
      <c r="G531" s="56"/>
      <c r="H531" s="33"/>
      <c r="I531" s="73" t="s">
        <v>3624</v>
      </c>
    </row>
    <row r="532" spans="1:12" x14ac:dyDescent="0.25">
      <c r="A532" s="88" t="s">
        <v>1698</v>
      </c>
      <c r="B532" s="405" t="s">
        <v>1699</v>
      </c>
      <c r="C532" s="504">
        <v>6</v>
      </c>
      <c r="D532" s="567">
        <v>43404</v>
      </c>
      <c r="E532" s="55"/>
      <c r="F532" s="42" t="s">
        <v>1731</v>
      </c>
      <c r="G532" s="56"/>
      <c r="H532" s="33"/>
      <c r="I532" s="73" t="s">
        <v>3624</v>
      </c>
    </row>
    <row r="533" spans="1:12" x14ac:dyDescent="0.25">
      <c r="A533" s="95" t="s">
        <v>1122</v>
      </c>
      <c r="B533" s="405" t="s">
        <v>1123</v>
      </c>
      <c r="C533" s="504">
        <v>5</v>
      </c>
      <c r="D533" s="567">
        <v>43371</v>
      </c>
      <c r="E533" s="55"/>
      <c r="F533" s="42"/>
      <c r="G533" s="56" t="s">
        <v>1731</v>
      </c>
      <c r="H533" s="33"/>
      <c r="I533" s="73" t="s">
        <v>3610</v>
      </c>
    </row>
    <row r="534" spans="1:12" x14ac:dyDescent="0.25">
      <c r="A534" s="426" t="s">
        <v>1156</v>
      </c>
      <c r="B534" s="546" t="s">
        <v>1157</v>
      </c>
      <c r="C534" s="524">
        <v>8</v>
      </c>
      <c r="D534" s="567">
        <v>43371</v>
      </c>
      <c r="E534" s="42"/>
      <c r="F534" s="33"/>
      <c r="G534" s="594" t="s">
        <v>1731</v>
      </c>
      <c r="H534" s="33"/>
      <c r="I534" s="73" t="s">
        <v>3608</v>
      </c>
    </row>
    <row r="535" spans="1:12" x14ac:dyDescent="0.25">
      <c r="A535" s="656" t="s">
        <v>3606</v>
      </c>
      <c r="B535" s="17" t="s">
        <v>1563</v>
      </c>
      <c r="C535" s="120">
        <v>5</v>
      </c>
      <c r="D535" s="567">
        <v>43371</v>
      </c>
      <c r="E535" s="55" t="s">
        <v>1731</v>
      </c>
      <c r="F535" s="42"/>
      <c r="G535" s="56"/>
      <c r="H535" s="33"/>
      <c r="I535" s="73" t="s">
        <v>3607</v>
      </c>
    </row>
    <row r="536" spans="1:12" x14ac:dyDescent="0.25">
      <c r="A536" s="341" t="s">
        <v>1694</v>
      </c>
      <c r="B536" s="17" t="s">
        <v>1695</v>
      </c>
      <c r="C536" s="120">
        <v>5</v>
      </c>
      <c r="D536" s="567">
        <v>43371</v>
      </c>
      <c r="E536" s="55"/>
      <c r="F536" s="42"/>
      <c r="G536" s="56" t="s">
        <v>1731</v>
      </c>
      <c r="H536" s="33"/>
      <c r="I536" s="73" t="s">
        <v>3609</v>
      </c>
    </row>
    <row r="537" spans="1:12" x14ac:dyDescent="0.25">
      <c r="A537" s="72" t="s">
        <v>3551</v>
      </c>
      <c r="B537" s="17" t="s">
        <v>3552</v>
      </c>
      <c r="C537" s="120">
        <v>5</v>
      </c>
      <c r="D537" s="567">
        <v>43343</v>
      </c>
      <c r="E537" s="55"/>
      <c r="F537" s="42"/>
      <c r="G537" s="56" t="s">
        <v>1731</v>
      </c>
      <c r="H537" s="33"/>
      <c r="I537" s="73" t="s">
        <v>3553</v>
      </c>
    </row>
    <row r="538" spans="1:12" x14ac:dyDescent="0.25">
      <c r="A538" s="95" t="s">
        <v>3554</v>
      </c>
      <c r="B538" s="413" t="s">
        <v>3555</v>
      </c>
      <c r="C538" s="120">
        <v>5</v>
      </c>
      <c r="D538" s="567">
        <v>43343</v>
      </c>
      <c r="E538" s="55"/>
      <c r="F538" s="42"/>
      <c r="G538" s="56" t="s">
        <v>1731</v>
      </c>
      <c r="H538" s="33"/>
      <c r="I538" s="73" t="s">
        <v>3556</v>
      </c>
    </row>
    <row r="539" spans="1:12" x14ac:dyDescent="0.25">
      <c r="A539" s="95" t="s">
        <v>3549</v>
      </c>
      <c r="B539" s="413" t="s">
        <v>3550</v>
      </c>
      <c r="C539" s="120">
        <v>9</v>
      </c>
      <c r="D539" s="567">
        <v>43343</v>
      </c>
      <c r="E539" s="55" t="s">
        <v>1731</v>
      </c>
      <c r="F539" s="42"/>
      <c r="G539" s="56"/>
      <c r="H539" s="33"/>
      <c r="I539" s="73"/>
    </row>
    <row r="540" spans="1:12" x14ac:dyDescent="0.25">
      <c r="A540" s="8" t="s">
        <v>3558</v>
      </c>
      <c r="B540" s="413" t="s">
        <v>3557</v>
      </c>
      <c r="C540" s="120">
        <v>8</v>
      </c>
      <c r="D540" s="567">
        <v>43312</v>
      </c>
      <c r="E540" s="55"/>
      <c r="F540" s="42"/>
      <c r="G540" s="56" t="s">
        <v>1731</v>
      </c>
      <c r="H540" s="33"/>
      <c r="I540" s="73" t="s">
        <v>3559</v>
      </c>
    </row>
    <row r="541" spans="1:12" x14ac:dyDescent="0.25">
      <c r="A541" s="95" t="s">
        <v>3572</v>
      </c>
      <c r="B541" s="413" t="s">
        <v>3573</v>
      </c>
      <c r="C541" s="120">
        <v>11</v>
      </c>
      <c r="D541" s="567">
        <v>43312</v>
      </c>
      <c r="E541" s="55"/>
      <c r="F541" s="42"/>
      <c r="G541" s="56" t="s">
        <v>1731</v>
      </c>
      <c r="H541" s="33"/>
      <c r="I541" s="73" t="s">
        <v>3574</v>
      </c>
    </row>
    <row r="542" spans="1:12" x14ac:dyDescent="0.25">
      <c r="A542" s="29" t="s">
        <v>3560</v>
      </c>
      <c r="B542" s="413" t="s">
        <v>3561</v>
      </c>
      <c r="C542" s="120">
        <v>7</v>
      </c>
      <c r="D542" s="567">
        <v>43312</v>
      </c>
      <c r="E542" s="55"/>
      <c r="F542" s="42"/>
      <c r="G542" s="56" t="s">
        <v>1731</v>
      </c>
      <c r="H542" s="33"/>
      <c r="I542" s="73" t="s">
        <v>3562</v>
      </c>
      <c r="K542" s="8"/>
      <c r="L542" s="8"/>
    </row>
    <row r="543" spans="1:12" x14ac:dyDescent="0.25">
      <c r="A543" s="72" t="s">
        <v>3563</v>
      </c>
      <c r="B543" s="17" t="s">
        <v>3564</v>
      </c>
      <c r="C543" s="120">
        <v>15</v>
      </c>
      <c r="D543" s="567">
        <v>43312</v>
      </c>
      <c r="E543" s="55"/>
      <c r="F543" s="42"/>
      <c r="G543" s="56" t="s">
        <v>1731</v>
      </c>
      <c r="H543" s="33"/>
      <c r="I543" s="73" t="s">
        <v>3565</v>
      </c>
    </row>
    <row r="544" spans="1:12" x14ac:dyDescent="0.25">
      <c r="A544" s="92" t="s">
        <v>3569</v>
      </c>
      <c r="B544" s="48" t="s">
        <v>3570</v>
      </c>
      <c r="C544" s="120">
        <v>6</v>
      </c>
      <c r="D544" s="567">
        <v>43312</v>
      </c>
      <c r="E544" s="55"/>
      <c r="F544" s="42"/>
      <c r="G544" s="56" t="s">
        <v>1731</v>
      </c>
      <c r="H544" s="33"/>
      <c r="I544" s="73" t="s">
        <v>3571</v>
      </c>
    </row>
    <row r="545" spans="1:9" x14ac:dyDescent="0.25">
      <c r="A545" s="29" t="s">
        <v>3566</v>
      </c>
      <c r="B545" s="17" t="s">
        <v>3567</v>
      </c>
      <c r="C545" s="120">
        <v>43</v>
      </c>
      <c r="D545" s="567">
        <v>43312</v>
      </c>
      <c r="E545" s="55"/>
      <c r="F545" s="42"/>
      <c r="G545" s="56" t="s">
        <v>1731</v>
      </c>
      <c r="H545" s="33"/>
      <c r="I545" s="73" t="s">
        <v>3568</v>
      </c>
    </row>
    <row r="546" spans="1:9" x14ac:dyDescent="0.25">
      <c r="A546" s="73" t="s">
        <v>3583</v>
      </c>
      <c r="B546" s="34" t="s">
        <v>3584</v>
      </c>
      <c r="C546" s="120">
        <v>7</v>
      </c>
      <c r="D546" s="567">
        <v>43281</v>
      </c>
      <c r="E546" s="55"/>
      <c r="F546" s="42"/>
      <c r="G546" s="56" t="s">
        <v>1731</v>
      </c>
      <c r="H546" s="33"/>
      <c r="I546" s="73" t="s">
        <v>3586</v>
      </c>
    </row>
    <row r="547" spans="1:9" x14ac:dyDescent="0.25">
      <c r="A547" s="31" t="s">
        <v>3579</v>
      </c>
      <c r="B547" s="48" t="s">
        <v>3580</v>
      </c>
      <c r="C547" s="120">
        <v>17</v>
      </c>
      <c r="D547" s="567">
        <v>43281</v>
      </c>
      <c r="E547" s="55" t="s">
        <v>1731</v>
      </c>
      <c r="F547" s="42"/>
      <c r="G547" s="56"/>
      <c r="H547" s="33"/>
      <c r="I547" s="73"/>
    </row>
    <row r="548" spans="1:9" x14ac:dyDescent="0.25">
      <c r="A548" s="48" t="s">
        <v>3581</v>
      </c>
      <c r="B548" s="32" t="s">
        <v>3582</v>
      </c>
      <c r="C548" s="120">
        <v>13</v>
      </c>
      <c r="D548" s="567">
        <v>43281</v>
      </c>
      <c r="E548" s="55"/>
      <c r="F548" s="42"/>
      <c r="G548" s="56" t="s">
        <v>1731</v>
      </c>
      <c r="H548" s="33"/>
      <c r="I548" s="73" t="s">
        <v>3585</v>
      </c>
    </row>
    <row r="549" spans="1:9" x14ac:dyDescent="0.25">
      <c r="A549" s="72" t="s">
        <v>3575</v>
      </c>
      <c r="B549" s="17" t="s">
        <v>3576</v>
      </c>
      <c r="C549" s="120">
        <v>7</v>
      </c>
      <c r="D549" s="567">
        <v>43255</v>
      </c>
      <c r="E549" s="55"/>
      <c r="F549" s="42" t="s">
        <v>1731</v>
      </c>
      <c r="G549" s="56"/>
      <c r="H549" s="33"/>
      <c r="I549" s="73" t="s">
        <v>1739</v>
      </c>
    </row>
    <row r="550" spans="1:9" x14ac:dyDescent="0.25">
      <c r="A550" s="28" t="s">
        <v>763</v>
      </c>
      <c r="B550" s="57" t="s">
        <v>764</v>
      </c>
      <c r="C550" s="120">
        <v>18</v>
      </c>
      <c r="D550" s="567">
        <v>43255</v>
      </c>
      <c r="E550" s="55" t="s">
        <v>1731</v>
      </c>
      <c r="F550" s="42"/>
      <c r="G550" s="56"/>
      <c r="H550" s="33"/>
      <c r="I550" s="73"/>
    </row>
    <row r="551" spans="1:9" x14ac:dyDescent="0.25">
      <c r="A551" s="391" t="s">
        <v>3577</v>
      </c>
      <c r="B551" s="34" t="s">
        <v>3578</v>
      </c>
      <c r="C551" s="120">
        <v>5</v>
      </c>
      <c r="D551" s="567">
        <v>43255</v>
      </c>
      <c r="E551" s="55" t="s">
        <v>1731</v>
      </c>
      <c r="F551" s="42"/>
      <c r="G551" s="56"/>
      <c r="H551" s="33"/>
      <c r="I551" s="73"/>
    </row>
    <row r="552" spans="1:9" x14ac:dyDescent="0.25">
      <c r="A552" s="73" t="s">
        <v>1113</v>
      </c>
      <c r="B552" s="17" t="s">
        <v>1114</v>
      </c>
      <c r="C552" s="120">
        <v>5</v>
      </c>
      <c r="D552" s="567">
        <v>43220</v>
      </c>
      <c r="E552" s="55"/>
      <c r="F552" s="42"/>
      <c r="G552" s="56" t="s">
        <v>1731</v>
      </c>
      <c r="H552" s="33"/>
      <c r="I552" s="73" t="s">
        <v>3482</v>
      </c>
    </row>
    <row r="553" spans="1:9" x14ac:dyDescent="0.25">
      <c r="A553" s="72" t="s">
        <v>1340</v>
      </c>
      <c r="B553" s="17" t="s">
        <v>1341</v>
      </c>
      <c r="C553" s="120">
        <v>6</v>
      </c>
      <c r="D553" s="567">
        <v>43191</v>
      </c>
      <c r="E553" s="55"/>
      <c r="F553" s="42"/>
      <c r="G553" s="56" t="s">
        <v>1731</v>
      </c>
      <c r="H553" s="33"/>
      <c r="I553" s="73" t="s">
        <v>3476</v>
      </c>
    </row>
    <row r="554" spans="1:9" x14ac:dyDescent="0.25">
      <c r="A554" s="72" t="s">
        <v>600</v>
      </c>
      <c r="B554" s="17" t="s">
        <v>601</v>
      </c>
      <c r="C554" s="120">
        <v>13</v>
      </c>
      <c r="D554" s="567">
        <v>43168</v>
      </c>
      <c r="E554" s="55" t="s">
        <v>1731</v>
      </c>
      <c r="F554" s="42"/>
      <c r="G554" s="56"/>
      <c r="H554" s="33"/>
      <c r="I554" s="73"/>
    </row>
    <row r="555" spans="1:9" x14ac:dyDescent="0.25">
      <c r="A555" s="72" t="s">
        <v>1520</v>
      </c>
      <c r="B555" s="17" t="s">
        <v>1521</v>
      </c>
      <c r="C555" s="120">
        <v>7</v>
      </c>
      <c r="D555" s="567">
        <v>43165</v>
      </c>
      <c r="E555" s="55"/>
      <c r="F555" s="42"/>
      <c r="G555" s="56" t="s">
        <v>1731</v>
      </c>
      <c r="H555" s="33"/>
      <c r="I555" s="17" t="s">
        <v>3457</v>
      </c>
    </row>
    <row r="556" spans="1:9" x14ac:dyDescent="0.25">
      <c r="A556" s="80" t="s">
        <v>1332</v>
      </c>
      <c r="B556" s="48" t="s">
        <v>1333</v>
      </c>
      <c r="C556" s="122">
        <v>7</v>
      </c>
      <c r="D556" s="123">
        <v>43162</v>
      </c>
      <c r="E556" s="45" t="s">
        <v>1731</v>
      </c>
      <c r="F556" s="44"/>
      <c r="G556" s="47"/>
      <c r="H556" s="41"/>
      <c r="I556" s="48" t="s">
        <v>3456</v>
      </c>
    </row>
    <row r="557" spans="1:9" x14ac:dyDescent="0.25">
      <c r="A557" s="27" t="s">
        <v>649</v>
      </c>
      <c r="B557" s="28" t="s">
        <v>650</v>
      </c>
      <c r="C557" s="117">
        <v>15</v>
      </c>
      <c r="D557" s="118">
        <v>43102</v>
      </c>
      <c r="E557" s="35"/>
      <c r="F557" s="19"/>
      <c r="G557" s="30" t="s">
        <v>1731</v>
      </c>
      <c r="H557" s="30"/>
      <c r="I557" s="34" t="s">
        <v>3368</v>
      </c>
    </row>
    <row r="558" spans="1:9" x14ac:dyDescent="0.25">
      <c r="A558" s="29" t="s">
        <v>163</v>
      </c>
      <c r="B558" s="17" t="s">
        <v>164</v>
      </c>
      <c r="C558" s="120">
        <v>46</v>
      </c>
      <c r="D558" s="567">
        <v>43098</v>
      </c>
      <c r="E558" s="55"/>
      <c r="F558" s="42"/>
      <c r="G558" s="56" t="s">
        <v>1731</v>
      </c>
      <c r="H558" s="56"/>
      <c r="I558" s="79" t="s">
        <v>3359</v>
      </c>
    </row>
    <row r="559" spans="1:9" x14ac:dyDescent="0.25">
      <c r="A559" s="72" t="s">
        <v>1874</v>
      </c>
      <c r="B559" s="17" t="s">
        <v>1875</v>
      </c>
      <c r="C559" s="120">
        <v>11</v>
      </c>
      <c r="D559" s="567">
        <v>43067</v>
      </c>
      <c r="E559" s="55"/>
      <c r="F559" s="42" t="s">
        <v>1731</v>
      </c>
      <c r="G559" s="56"/>
      <c r="H559" s="56"/>
      <c r="I559" s="79" t="s">
        <v>1876</v>
      </c>
    </row>
    <row r="560" spans="1:9" x14ac:dyDescent="0.25">
      <c r="A560" s="332" t="s">
        <v>2403</v>
      </c>
      <c r="B560" s="333" t="s">
        <v>2404</v>
      </c>
      <c r="C560" s="120">
        <v>6</v>
      </c>
      <c r="D560" s="567">
        <v>43060</v>
      </c>
      <c r="E560" s="55"/>
      <c r="F560" s="42" t="s">
        <v>1731</v>
      </c>
      <c r="G560" s="56"/>
      <c r="H560" s="56"/>
      <c r="I560" s="79" t="s">
        <v>3374</v>
      </c>
    </row>
    <row r="561" spans="1:9" x14ac:dyDescent="0.25">
      <c r="A561" s="382" t="s">
        <v>2193</v>
      </c>
      <c r="B561" s="48" t="s">
        <v>2194</v>
      </c>
      <c r="C561" s="122">
        <v>5</v>
      </c>
      <c r="D561" s="123">
        <v>43055</v>
      </c>
      <c r="E561" s="45"/>
      <c r="F561" s="44" t="s">
        <v>1731</v>
      </c>
      <c r="G561" s="47"/>
      <c r="H561" s="47"/>
      <c r="I561" s="34" t="s">
        <v>1739</v>
      </c>
    </row>
    <row r="562" spans="1:9" x14ac:dyDescent="0.25">
      <c r="A562" s="660" t="s">
        <v>2686</v>
      </c>
      <c r="B562" s="640" t="s">
        <v>2687</v>
      </c>
      <c r="C562" s="117">
        <v>5</v>
      </c>
      <c r="D562" s="118">
        <v>43054</v>
      </c>
      <c r="E562" s="35"/>
      <c r="F562" s="19" t="s">
        <v>1731</v>
      </c>
      <c r="G562" s="30"/>
      <c r="H562" s="36"/>
      <c r="I562" s="28" t="s">
        <v>3374</v>
      </c>
    </row>
    <row r="563" spans="1:9" x14ac:dyDescent="0.25">
      <c r="A563" s="29" t="s">
        <v>2316</v>
      </c>
      <c r="B563" s="17" t="s">
        <v>2317</v>
      </c>
      <c r="C563" s="120">
        <v>6</v>
      </c>
      <c r="D563" s="567">
        <v>43049</v>
      </c>
      <c r="E563" s="55"/>
      <c r="F563" s="42" t="s">
        <v>1731</v>
      </c>
      <c r="G563" s="56"/>
      <c r="H563" s="33"/>
      <c r="I563" s="73" t="s">
        <v>1739</v>
      </c>
    </row>
    <row r="564" spans="1:9" x14ac:dyDescent="0.25">
      <c r="A564" s="29" t="s">
        <v>2502</v>
      </c>
      <c r="B564" s="17" t="s">
        <v>2503</v>
      </c>
      <c r="C564" s="120">
        <v>7</v>
      </c>
      <c r="D564" s="567">
        <v>43049</v>
      </c>
      <c r="E564" s="55"/>
      <c r="F564" s="42" t="s">
        <v>1731</v>
      </c>
      <c r="G564" s="56"/>
      <c r="H564" s="33"/>
      <c r="I564" s="73" t="s">
        <v>1739</v>
      </c>
    </row>
    <row r="565" spans="1:9" x14ac:dyDescent="0.25">
      <c r="A565" s="72" t="s">
        <v>2241</v>
      </c>
      <c r="B565" s="17" t="s">
        <v>2242</v>
      </c>
      <c r="C565" s="120">
        <v>6</v>
      </c>
      <c r="D565" s="567">
        <v>43048</v>
      </c>
      <c r="E565" s="55"/>
      <c r="F565" s="42" t="s">
        <v>1731</v>
      </c>
      <c r="G565" s="56"/>
      <c r="H565" s="33"/>
      <c r="I565" s="73" t="s">
        <v>1739</v>
      </c>
    </row>
    <row r="566" spans="1:9" x14ac:dyDescent="0.25">
      <c r="A566" s="31" t="s">
        <v>2555</v>
      </c>
      <c r="B566" s="48" t="s">
        <v>2556</v>
      </c>
      <c r="C566" s="122">
        <v>6</v>
      </c>
      <c r="D566" s="123">
        <v>43042</v>
      </c>
      <c r="E566" s="45"/>
      <c r="F566" s="44" t="s">
        <v>1731</v>
      </c>
      <c r="G566" s="47"/>
      <c r="H566" s="41"/>
      <c r="I566" s="48" t="s">
        <v>1739</v>
      </c>
    </row>
    <row r="567" spans="1:9" x14ac:dyDescent="0.25">
      <c r="A567" s="27" t="s">
        <v>2296</v>
      </c>
      <c r="B567" s="28" t="s">
        <v>2297</v>
      </c>
      <c r="C567" s="117">
        <v>6</v>
      </c>
      <c r="D567" s="118">
        <v>43040</v>
      </c>
      <c r="E567" s="35"/>
      <c r="F567" s="19" t="s">
        <v>1731</v>
      </c>
      <c r="G567" s="30"/>
      <c r="H567" s="30"/>
      <c r="I567" s="57" t="s">
        <v>1739</v>
      </c>
    </row>
    <row r="568" spans="1:9" x14ac:dyDescent="0.25">
      <c r="A568" s="29" t="s">
        <v>2510</v>
      </c>
      <c r="B568" s="17" t="s">
        <v>2511</v>
      </c>
      <c r="C568" s="120">
        <v>6</v>
      </c>
      <c r="D568" s="567">
        <v>43039</v>
      </c>
      <c r="E568" s="55"/>
      <c r="F568" s="42"/>
      <c r="G568" s="56" t="s">
        <v>1731</v>
      </c>
      <c r="H568" s="56"/>
      <c r="I568" s="73" t="s">
        <v>2512</v>
      </c>
    </row>
    <row r="569" spans="1:9" x14ac:dyDescent="0.25">
      <c r="A569" s="621" t="s">
        <v>1798</v>
      </c>
      <c r="B569" s="119" t="s">
        <v>1796</v>
      </c>
      <c r="C569" s="120">
        <v>7</v>
      </c>
      <c r="D569" s="567">
        <v>43038</v>
      </c>
      <c r="E569" s="55"/>
      <c r="F569" s="42"/>
      <c r="G569" s="56"/>
      <c r="H569" s="56" t="s">
        <v>1731</v>
      </c>
      <c r="I569" s="73"/>
    </row>
    <row r="570" spans="1:9" x14ac:dyDescent="0.25">
      <c r="A570" s="29" t="s">
        <v>2488</v>
      </c>
      <c r="B570" s="17" t="s">
        <v>2489</v>
      </c>
      <c r="C570" s="120">
        <v>5</v>
      </c>
      <c r="D570" s="567">
        <v>43035</v>
      </c>
      <c r="E570" s="55"/>
      <c r="F570" s="42" t="s">
        <v>1731</v>
      </c>
      <c r="G570" s="56"/>
      <c r="H570" s="56"/>
      <c r="I570" s="73" t="s">
        <v>1739</v>
      </c>
    </row>
    <row r="571" spans="1:9" x14ac:dyDescent="0.25">
      <c r="A571" s="31" t="s">
        <v>1737</v>
      </c>
      <c r="B571" s="48" t="s">
        <v>1738</v>
      </c>
      <c r="C571" s="122">
        <v>6</v>
      </c>
      <c r="D571" s="123">
        <v>43034</v>
      </c>
      <c r="E571" s="45"/>
      <c r="F571" s="44" t="s">
        <v>1731</v>
      </c>
      <c r="G571" s="47"/>
      <c r="H571" s="47"/>
      <c r="I571" s="92" t="s">
        <v>1739</v>
      </c>
    </row>
    <row r="572" spans="1:9" x14ac:dyDescent="0.25">
      <c r="A572" s="52" t="s">
        <v>2353</v>
      </c>
      <c r="B572" s="28" t="s">
        <v>2354</v>
      </c>
      <c r="C572" s="117">
        <v>6</v>
      </c>
      <c r="D572" s="118">
        <v>43034</v>
      </c>
      <c r="E572" s="35"/>
      <c r="F572" s="19" t="s">
        <v>1731</v>
      </c>
      <c r="G572" s="30"/>
      <c r="H572" s="30"/>
      <c r="I572" s="16" t="s">
        <v>1739</v>
      </c>
    </row>
    <row r="573" spans="1:9" x14ac:dyDescent="0.25">
      <c r="A573" s="332" t="s">
        <v>2107</v>
      </c>
      <c r="B573" s="333" t="s">
        <v>2108</v>
      </c>
      <c r="C573" s="120">
        <v>6</v>
      </c>
      <c r="D573" s="567">
        <v>43028</v>
      </c>
      <c r="E573" s="55"/>
      <c r="F573" s="42" t="s">
        <v>1731</v>
      </c>
      <c r="G573" s="56"/>
      <c r="H573" s="56"/>
      <c r="I573" s="79" t="s">
        <v>3374</v>
      </c>
    </row>
    <row r="574" spans="1:9" x14ac:dyDescent="0.25">
      <c r="A574" s="72" t="s">
        <v>2109</v>
      </c>
      <c r="B574" s="17" t="s">
        <v>2110</v>
      </c>
      <c r="C574" s="120">
        <v>6</v>
      </c>
      <c r="D574" s="567">
        <v>43028</v>
      </c>
      <c r="E574" s="55"/>
      <c r="F574" s="42" t="s">
        <v>1731</v>
      </c>
      <c r="G574" s="56"/>
      <c r="H574" s="56"/>
      <c r="I574" s="79" t="s">
        <v>1739</v>
      </c>
    </row>
    <row r="575" spans="1:9" x14ac:dyDescent="0.25">
      <c r="A575" s="29" t="s">
        <v>2191</v>
      </c>
      <c r="B575" s="17" t="s">
        <v>2192</v>
      </c>
      <c r="C575" s="120">
        <v>6</v>
      </c>
      <c r="D575" s="567">
        <v>43027</v>
      </c>
      <c r="E575" s="55"/>
      <c r="F575" s="42" t="s">
        <v>1731</v>
      </c>
      <c r="G575" s="56"/>
      <c r="H575" s="56"/>
      <c r="I575" s="79" t="s">
        <v>1739</v>
      </c>
    </row>
    <row r="576" spans="1:9" x14ac:dyDescent="0.25">
      <c r="A576" s="31" t="s">
        <v>1870</v>
      </c>
      <c r="B576" s="48" t="s">
        <v>1871</v>
      </c>
      <c r="C576" s="122">
        <v>5</v>
      </c>
      <c r="D576" s="123">
        <v>43026</v>
      </c>
      <c r="E576" s="45"/>
      <c r="F576" s="44" t="s">
        <v>1731</v>
      </c>
      <c r="G576" s="47"/>
      <c r="H576" s="47"/>
      <c r="I576" s="32" t="s">
        <v>1739</v>
      </c>
    </row>
    <row r="577" spans="1:12" x14ac:dyDescent="0.25">
      <c r="A577" s="27" t="s">
        <v>2723</v>
      </c>
      <c r="B577" s="28" t="s">
        <v>2724</v>
      </c>
      <c r="C577" s="117">
        <v>6</v>
      </c>
      <c r="D577" s="118">
        <v>43026</v>
      </c>
      <c r="E577" s="35"/>
      <c r="F577" s="19" t="s">
        <v>1731</v>
      </c>
      <c r="G577" s="30"/>
      <c r="H577" s="30"/>
      <c r="I577" s="16" t="s">
        <v>1739</v>
      </c>
    </row>
    <row r="578" spans="1:12" x14ac:dyDescent="0.25">
      <c r="A578" s="339" t="s">
        <v>2183</v>
      </c>
      <c r="B578" s="331" t="s">
        <v>2184</v>
      </c>
      <c r="C578" s="120">
        <v>14</v>
      </c>
      <c r="D578" s="567">
        <v>43020</v>
      </c>
      <c r="E578" s="55" t="s">
        <v>1731</v>
      </c>
      <c r="F578" s="42"/>
      <c r="G578" s="56"/>
      <c r="H578" s="56"/>
      <c r="I578" s="34" t="s">
        <v>3370</v>
      </c>
    </row>
    <row r="579" spans="1:12" x14ac:dyDescent="0.25">
      <c r="A579" s="29" t="s">
        <v>1864</v>
      </c>
      <c r="B579" s="17" t="s">
        <v>1865</v>
      </c>
      <c r="C579" s="120">
        <v>6</v>
      </c>
      <c r="D579" s="567">
        <v>43010</v>
      </c>
      <c r="E579" s="55" t="s">
        <v>1731</v>
      </c>
      <c r="F579" s="42"/>
      <c r="G579" s="56"/>
      <c r="H579" s="56"/>
      <c r="I579" s="79" t="s">
        <v>1866</v>
      </c>
    </row>
    <row r="580" spans="1:12" x14ac:dyDescent="0.25">
      <c r="A580" s="29" t="s">
        <v>2830</v>
      </c>
      <c r="B580" s="17" t="s">
        <v>2831</v>
      </c>
      <c r="C580" s="120">
        <v>6</v>
      </c>
      <c r="D580" s="567">
        <v>43010</v>
      </c>
      <c r="E580" s="55"/>
      <c r="F580" s="42" t="s">
        <v>1731</v>
      </c>
      <c r="G580" s="56"/>
      <c r="H580" s="56"/>
      <c r="I580" s="79" t="s">
        <v>2832</v>
      </c>
    </row>
    <row r="581" spans="1:12" x14ac:dyDescent="0.25">
      <c r="A581" s="31" t="s">
        <v>2765</v>
      </c>
      <c r="B581" s="48" t="s">
        <v>2766</v>
      </c>
      <c r="C581" s="122">
        <v>7</v>
      </c>
      <c r="D581" s="123">
        <v>43007</v>
      </c>
      <c r="E581" s="45"/>
      <c r="F581" s="44" t="s">
        <v>1731</v>
      </c>
      <c r="G581" s="47"/>
      <c r="H581" s="47"/>
      <c r="I581" s="32" t="s">
        <v>2767</v>
      </c>
    </row>
    <row r="582" spans="1:12" x14ac:dyDescent="0.25">
      <c r="A582" s="52" t="s">
        <v>2546</v>
      </c>
      <c r="B582" s="28" t="s">
        <v>2547</v>
      </c>
      <c r="C582" s="117">
        <v>5</v>
      </c>
      <c r="D582" s="118">
        <v>43005</v>
      </c>
      <c r="E582" s="35"/>
      <c r="F582" s="19" t="s">
        <v>1731</v>
      </c>
      <c r="G582" s="30"/>
      <c r="H582" s="30"/>
      <c r="I582" s="53" t="s">
        <v>1739</v>
      </c>
    </row>
    <row r="583" spans="1:12" x14ac:dyDescent="0.25">
      <c r="A583" s="72" t="s">
        <v>2046</v>
      </c>
      <c r="B583" s="17" t="s">
        <v>2047</v>
      </c>
      <c r="C583" s="120">
        <v>12</v>
      </c>
      <c r="D583" s="567">
        <v>42998</v>
      </c>
      <c r="E583" s="55"/>
      <c r="F583" s="42"/>
      <c r="G583" s="56" t="s">
        <v>1731</v>
      </c>
      <c r="H583" s="56"/>
      <c r="I583" s="79" t="s">
        <v>2048</v>
      </c>
    </row>
    <row r="584" spans="1:12" x14ac:dyDescent="0.25">
      <c r="A584" s="29" t="s">
        <v>1941</v>
      </c>
      <c r="B584" s="17" t="s">
        <v>1942</v>
      </c>
      <c r="C584" s="120">
        <v>7</v>
      </c>
      <c r="D584" s="567">
        <v>42996</v>
      </c>
      <c r="E584" s="55"/>
      <c r="F584" s="42" t="s">
        <v>1731</v>
      </c>
      <c r="G584" s="56"/>
      <c r="H584" s="56"/>
      <c r="I584" s="79" t="s">
        <v>1739</v>
      </c>
    </row>
    <row r="585" spans="1:12" x14ac:dyDescent="0.25">
      <c r="A585" s="72" t="s">
        <v>2056</v>
      </c>
      <c r="B585" s="17" t="s">
        <v>2057</v>
      </c>
      <c r="C585" s="120">
        <v>5</v>
      </c>
      <c r="D585" s="567">
        <v>42996</v>
      </c>
      <c r="E585" s="55"/>
      <c r="F585" s="42" t="s">
        <v>1731</v>
      </c>
      <c r="G585" s="56"/>
      <c r="H585" s="56"/>
      <c r="I585" s="34" t="s">
        <v>1739</v>
      </c>
    </row>
    <row r="586" spans="1:12" x14ac:dyDescent="0.25">
      <c r="A586" s="80" t="s">
        <v>1821</v>
      </c>
      <c r="B586" s="48" t="s">
        <v>1822</v>
      </c>
      <c r="C586" s="122">
        <v>19</v>
      </c>
      <c r="D586" s="123">
        <v>42993</v>
      </c>
      <c r="E586" s="45" t="s">
        <v>1731</v>
      </c>
      <c r="F586" s="44"/>
      <c r="G586" s="47"/>
      <c r="H586" s="47"/>
      <c r="I586" s="32"/>
    </row>
    <row r="587" spans="1:12" x14ac:dyDescent="0.25">
      <c r="A587" s="27" t="s">
        <v>2324</v>
      </c>
      <c r="B587" s="28" t="s">
        <v>2325</v>
      </c>
      <c r="C587" s="117">
        <v>7</v>
      </c>
      <c r="D587" s="118">
        <v>42993</v>
      </c>
      <c r="E587" s="35"/>
      <c r="F587" s="19" t="s">
        <v>1731</v>
      </c>
      <c r="G587" s="30"/>
      <c r="H587" s="30"/>
      <c r="I587" s="669" t="s">
        <v>3479</v>
      </c>
    </row>
    <row r="588" spans="1:12" x14ac:dyDescent="0.25">
      <c r="A588" s="29" t="s">
        <v>2590</v>
      </c>
      <c r="B588" s="17" t="s">
        <v>2591</v>
      </c>
      <c r="C588" s="120">
        <v>7</v>
      </c>
      <c r="D588" s="567">
        <v>42993</v>
      </c>
      <c r="E588" s="55"/>
      <c r="F588" s="42" t="s">
        <v>1731</v>
      </c>
      <c r="G588" s="56"/>
      <c r="H588" s="56"/>
      <c r="I588" s="34" t="s">
        <v>1739</v>
      </c>
    </row>
    <row r="589" spans="1:12" x14ac:dyDescent="0.25">
      <c r="A589" s="72" t="s">
        <v>2072</v>
      </c>
      <c r="B589" s="17" t="s">
        <v>2073</v>
      </c>
      <c r="C589" s="120">
        <v>8</v>
      </c>
      <c r="D589" s="567">
        <v>42992</v>
      </c>
      <c r="E589" s="55"/>
      <c r="F589" s="42"/>
      <c r="G589" s="56" t="s">
        <v>1731</v>
      </c>
      <c r="H589" s="56"/>
      <c r="I589" s="79" t="s">
        <v>2074</v>
      </c>
    </row>
    <row r="590" spans="1:12" x14ac:dyDescent="0.25">
      <c r="A590" s="72" t="s">
        <v>2607</v>
      </c>
      <c r="B590" s="17" t="s">
        <v>2608</v>
      </c>
      <c r="C590" s="120">
        <v>6</v>
      </c>
      <c r="D590" s="567">
        <v>42983</v>
      </c>
      <c r="E590" s="55"/>
      <c r="F590" s="42" t="s">
        <v>1731</v>
      </c>
      <c r="G590" s="56"/>
      <c r="H590" s="56"/>
      <c r="I590" s="34" t="s">
        <v>1739</v>
      </c>
    </row>
    <row r="591" spans="1:12" x14ac:dyDescent="0.25">
      <c r="A591" s="650" t="s">
        <v>2656</v>
      </c>
      <c r="B591" s="121" t="s">
        <v>2657</v>
      </c>
      <c r="C591" s="122">
        <v>11</v>
      </c>
      <c r="D591" s="123">
        <v>42983</v>
      </c>
      <c r="E591" s="45"/>
      <c r="F591" s="44"/>
      <c r="G591" s="47"/>
      <c r="H591" s="47" t="s">
        <v>1731</v>
      </c>
      <c r="I591" s="32"/>
    </row>
    <row r="592" spans="1:12" x14ac:dyDescent="0.25">
      <c r="A592" s="27" t="s">
        <v>1757</v>
      </c>
      <c r="B592" s="28" t="s">
        <v>1758</v>
      </c>
      <c r="C592" s="117">
        <v>6</v>
      </c>
      <c r="D592" s="118">
        <v>42978</v>
      </c>
      <c r="E592" s="35"/>
      <c r="F592" s="19" t="s">
        <v>1731</v>
      </c>
      <c r="G592" s="30"/>
      <c r="H592" s="30"/>
      <c r="I592" s="16" t="s">
        <v>1739</v>
      </c>
      <c r="K592" s="8"/>
      <c r="L592" s="8"/>
    </row>
    <row r="593" spans="1:9" x14ac:dyDescent="0.25">
      <c r="A593" s="29" t="s">
        <v>2061</v>
      </c>
      <c r="B593" s="17" t="s">
        <v>2062</v>
      </c>
      <c r="C593" s="120">
        <v>5</v>
      </c>
      <c r="D593" s="567">
        <v>42978</v>
      </c>
      <c r="E593" s="55"/>
      <c r="F593" s="42"/>
      <c r="G593" s="56" t="s">
        <v>1731</v>
      </c>
      <c r="H593" s="56"/>
      <c r="I593" s="34" t="s">
        <v>2063</v>
      </c>
    </row>
    <row r="594" spans="1:9" x14ac:dyDescent="0.25">
      <c r="A594" s="29" t="s">
        <v>2856</v>
      </c>
      <c r="B594" s="17" t="s">
        <v>2857</v>
      </c>
      <c r="C594" s="120">
        <v>7</v>
      </c>
      <c r="D594" s="567">
        <v>42975</v>
      </c>
      <c r="E594" s="55"/>
      <c r="F594" s="42"/>
      <c r="G594" s="56" t="s">
        <v>1731</v>
      </c>
      <c r="H594" s="56"/>
      <c r="I594" s="79" t="s">
        <v>2858</v>
      </c>
    </row>
    <row r="595" spans="1:9" x14ac:dyDescent="0.25">
      <c r="A595" s="652" t="s">
        <v>2171</v>
      </c>
      <c r="B595" s="333" t="s">
        <v>2172</v>
      </c>
      <c r="C595" s="120">
        <v>12</v>
      </c>
      <c r="D595" s="567">
        <v>42957</v>
      </c>
      <c r="E595" s="55"/>
      <c r="F595" s="42" t="s">
        <v>1731</v>
      </c>
      <c r="G595" s="56"/>
      <c r="H595" s="56"/>
      <c r="I595" s="79" t="s">
        <v>3374</v>
      </c>
    </row>
    <row r="596" spans="1:9" x14ac:dyDescent="0.25">
      <c r="A596" s="80" t="s">
        <v>2397</v>
      </c>
      <c r="B596" s="48" t="s">
        <v>2398</v>
      </c>
      <c r="C596" s="122">
        <v>16</v>
      </c>
      <c r="D596" s="123">
        <v>42957</v>
      </c>
      <c r="E596" s="45"/>
      <c r="F596" s="44" t="s">
        <v>1731</v>
      </c>
      <c r="G596" s="47"/>
      <c r="H596" s="47"/>
      <c r="I596" s="32" t="s">
        <v>2399</v>
      </c>
    </row>
    <row r="597" spans="1:9" x14ac:dyDescent="0.25">
      <c r="A597" s="659" t="s">
        <v>2274</v>
      </c>
      <c r="B597" s="146" t="s">
        <v>2275</v>
      </c>
      <c r="C597" s="117">
        <v>7</v>
      </c>
      <c r="D597" s="118">
        <v>42956</v>
      </c>
      <c r="E597" s="35"/>
      <c r="F597" s="19"/>
      <c r="G597" s="30"/>
      <c r="H597" s="30" t="s">
        <v>1731</v>
      </c>
      <c r="I597" s="28"/>
    </row>
    <row r="598" spans="1:9" x14ac:dyDescent="0.25">
      <c r="A598" s="29" t="s">
        <v>2332</v>
      </c>
      <c r="B598" s="17" t="s">
        <v>2333</v>
      </c>
      <c r="C598" s="120">
        <v>6</v>
      </c>
      <c r="D598" s="567">
        <v>42955</v>
      </c>
      <c r="E598" s="55"/>
      <c r="F598" s="42" t="s">
        <v>1731</v>
      </c>
      <c r="G598" s="56"/>
      <c r="H598" s="56"/>
      <c r="I598" s="17" t="s">
        <v>1739</v>
      </c>
    </row>
    <row r="599" spans="1:9" x14ac:dyDescent="0.25">
      <c r="A599" s="126" t="s">
        <v>2560</v>
      </c>
      <c r="B599" s="67" t="s">
        <v>2561</v>
      </c>
      <c r="C599" s="120">
        <v>6</v>
      </c>
      <c r="D599" s="567">
        <v>42955</v>
      </c>
      <c r="E599" s="55"/>
      <c r="F599" s="42" t="s">
        <v>1731</v>
      </c>
      <c r="G599" s="56"/>
      <c r="H599" s="56"/>
      <c r="I599" s="17" t="s">
        <v>2562</v>
      </c>
    </row>
    <row r="600" spans="1:9" x14ac:dyDescent="0.25">
      <c r="A600" s="29" t="s">
        <v>2409</v>
      </c>
      <c r="B600" s="17" t="s">
        <v>2408</v>
      </c>
      <c r="C600" s="120">
        <v>7</v>
      </c>
      <c r="D600" s="567">
        <v>42954</v>
      </c>
      <c r="E600" s="55"/>
      <c r="F600" s="42" t="s">
        <v>1731</v>
      </c>
      <c r="G600" s="56"/>
      <c r="H600" s="56"/>
      <c r="I600" s="17" t="s">
        <v>1739</v>
      </c>
    </row>
    <row r="601" spans="1:9" x14ac:dyDescent="0.25">
      <c r="A601" s="31" t="s">
        <v>2153</v>
      </c>
      <c r="B601" s="48" t="s">
        <v>2154</v>
      </c>
      <c r="C601" s="122">
        <v>6</v>
      </c>
      <c r="D601" s="123">
        <v>42951</v>
      </c>
      <c r="E601" s="45"/>
      <c r="F601" s="44" t="s">
        <v>1731</v>
      </c>
      <c r="G601" s="47"/>
      <c r="H601" s="47"/>
      <c r="I601" s="48" t="s">
        <v>1739</v>
      </c>
    </row>
    <row r="602" spans="1:9" x14ac:dyDescent="0.25">
      <c r="A602" s="653" t="s">
        <v>2173</v>
      </c>
      <c r="B602" s="640" t="s">
        <v>2174</v>
      </c>
      <c r="C602" s="117">
        <v>7</v>
      </c>
      <c r="D602" s="118">
        <v>42951</v>
      </c>
      <c r="E602" s="35"/>
      <c r="F602" s="19" t="s">
        <v>1731</v>
      </c>
      <c r="G602" s="30"/>
      <c r="H602" s="30"/>
      <c r="I602" s="16" t="s">
        <v>3374</v>
      </c>
    </row>
    <row r="603" spans="1:9" x14ac:dyDescent="0.25">
      <c r="A603" s="29" t="s">
        <v>2635</v>
      </c>
      <c r="B603" s="17" t="s">
        <v>2636</v>
      </c>
      <c r="C603" s="120">
        <v>6</v>
      </c>
      <c r="D603" s="567">
        <v>42951</v>
      </c>
      <c r="E603" s="55"/>
      <c r="F603" s="42" t="s">
        <v>1731</v>
      </c>
      <c r="G603" s="56"/>
      <c r="H603" s="56"/>
      <c r="I603" s="34" t="s">
        <v>1739</v>
      </c>
    </row>
    <row r="604" spans="1:9" x14ac:dyDescent="0.25">
      <c r="A604" s="72" t="s">
        <v>2641</v>
      </c>
      <c r="B604" s="17" t="s">
        <v>2642</v>
      </c>
      <c r="C604" s="120">
        <v>6</v>
      </c>
      <c r="D604" s="567">
        <v>42951</v>
      </c>
      <c r="E604" s="55"/>
      <c r="F604" s="42" t="s">
        <v>1731</v>
      </c>
      <c r="G604" s="56"/>
      <c r="H604" s="56"/>
      <c r="I604" s="34" t="s">
        <v>1739</v>
      </c>
    </row>
    <row r="605" spans="1:9" x14ac:dyDescent="0.25">
      <c r="A605" s="72" t="s">
        <v>2849</v>
      </c>
      <c r="B605" s="17" t="s">
        <v>2850</v>
      </c>
      <c r="C605" s="120">
        <v>5</v>
      </c>
      <c r="D605" s="567">
        <v>42950</v>
      </c>
      <c r="E605" s="55"/>
      <c r="F605" s="42" t="s">
        <v>1731</v>
      </c>
      <c r="G605" s="56"/>
      <c r="H605" s="56"/>
      <c r="I605" s="34" t="s">
        <v>1739</v>
      </c>
    </row>
    <row r="606" spans="1:9" x14ac:dyDescent="0.25">
      <c r="A606" s="31" t="s">
        <v>2776</v>
      </c>
      <c r="B606" s="48" t="s">
        <v>2777</v>
      </c>
      <c r="C606" s="122">
        <v>6</v>
      </c>
      <c r="D606" s="123">
        <v>42949</v>
      </c>
      <c r="E606" s="45"/>
      <c r="F606" s="44" t="s">
        <v>1731</v>
      </c>
      <c r="G606" s="47"/>
      <c r="H606" s="47"/>
      <c r="I606" s="32" t="s">
        <v>1739</v>
      </c>
    </row>
    <row r="607" spans="1:9" x14ac:dyDescent="0.25">
      <c r="A607" s="52" t="s">
        <v>2601</v>
      </c>
      <c r="B607" s="28" t="s">
        <v>2602</v>
      </c>
      <c r="C607" s="117">
        <v>13</v>
      </c>
      <c r="D607" s="118">
        <v>42948</v>
      </c>
      <c r="E607" s="35"/>
      <c r="F607" s="19"/>
      <c r="G607" s="30" t="s">
        <v>1731</v>
      </c>
      <c r="H607" s="30"/>
      <c r="I607" s="28" t="s">
        <v>2603</v>
      </c>
    </row>
    <row r="608" spans="1:9" x14ac:dyDescent="0.25">
      <c r="A608" s="72" t="s">
        <v>1769</v>
      </c>
      <c r="B608" s="17" t="s">
        <v>1770</v>
      </c>
      <c r="C608" s="120">
        <v>11</v>
      </c>
      <c r="D608" s="567">
        <v>42916</v>
      </c>
      <c r="E608" s="55"/>
      <c r="F608" s="42"/>
      <c r="G608" s="56" t="s">
        <v>1731</v>
      </c>
      <c r="H608" s="56"/>
      <c r="I608" s="73" t="s">
        <v>1771</v>
      </c>
    </row>
    <row r="609" spans="1:9" x14ac:dyDescent="0.25">
      <c r="A609" s="72" t="s">
        <v>1750</v>
      </c>
      <c r="B609" s="17" t="s">
        <v>1751</v>
      </c>
      <c r="C609" s="120">
        <v>5</v>
      </c>
      <c r="D609" s="567">
        <v>42909</v>
      </c>
      <c r="E609" s="55"/>
      <c r="F609" s="42"/>
      <c r="G609" s="56" t="s">
        <v>1752</v>
      </c>
      <c r="H609" s="56"/>
      <c r="I609" s="73" t="s">
        <v>1753</v>
      </c>
    </row>
    <row r="610" spans="1:9" x14ac:dyDescent="0.25">
      <c r="A610" s="72" t="s">
        <v>2664</v>
      </c>
      <c r="B610" s="17" t="s">
        <v>2665</v>
      </c>
      <c r="C610" s="120">
        <v>18</v>
      </c>
      <c r="D610" s="567">
        <v>42902</v>
      </c>
      <c r="E610" s="55"/>
      <c r="F610" s="42"/>
      <c r="G610" s="56" t="s">
        <v>1731</v>
      </c>
      <c r="H610" s="56"/>
      <c r="I610" s="73" t="s">
        <v>2666</v>
      </c>
    </row>
    <row r="611" spans="1:9" x14ac:dyDescent="0.25">
      <c r="A611" s="80" t="s">
        <v>2368</v>
      </c>
      <c r="B611" s="48" t="s">
        <v>2369</v>
      </c>
      <c r="C611" s="122">
        <v>8</v>
      </c>
      <c r="D611" s="123">
        <v>42900</v>
      </c>
      <c r="E611" s="45"/>
      <c r="F611" s="44"/>
      <c r="G611" s="47" t="s">
        <v>1731</v>
      </c>
      <c r="H611" s="47"/>
      <c r="I611" s="92" t="s">
        <v>2370</v>
      </c>
    </row>
    <row r="612" spans="1:9" x14ac:dyDescent="0.25">
      <c r="A612" s="52" t="s">
        <v>2282</v>
      </c>
      <c r="B612" s="28" t="s">
        <v>2283</v>
      </c>
      <c r="C612" s="117">
        <v>6</v>
      </c>
      <c r="D612" s="118">
        <v>42887</v>
      </c>
      <c r="E612" s="35"/>
      <c r="F612" s="19"/>
      <c r="G612" s="30" t="s">
        <v>1731</v>
      </c>
      <c r="H612" s="19"/>
      <c r="I612" s="53" t="s">
        <v>2284</v>
      </c>
    </row>
    <row r="613" spans="1:9" x14ac:dyDescent="0.25">
      <c r="A613" s="72" t="s">
        <v>2814</v>
      </c>
      <c r="B613" s="17" t="s">
        <v>2815</v>
      </c>
      <c r="C613" s="120">
        <v>39</v>
      </c>
      <c r="D613" s="567">
        <v>42886</v>
      </c>
      <c r="E613" s="55"/>
      <c r="F613" s="42"/>
      <c r="G613" s="56" t="s">
        <v>1731</v>
      </c>
      <c r="H613" s="42"/>
      <c r="I613" s="79" t="s">
        <v>2816</v>
      </c>
    </row>
    <row r="614" spans="1:9" x14ac:dyDescent="0.25">
      <c r="A614" s="72" t="s">
        <v>2851</v>
      </c>
      <c r="B614" s="17" t="s">
        <v>2852</v>
      </c>
      <c r="C614" s="120">
        <v>5</v>
      </c>
      <c r="D614" s="567">
        <v>42886</v>
      </c>
      <c r="E614" s="55"/>
      <c r="F614" s="42"/>
      <c r="G614" s="56" t="s">
        <v>1731</v>
      </c>
      <c r="H614" s="42"/>
      <c r="I614" s="79" t="s">
        <v>2853</v>
      </c>
    </row>
    <row r="615" spans="1:9" x14ac:dyDescent="0.25">
      <c r="A615" s="95" t="s">
        <v>2673</v>
      </c>
      <c r="B615" s="17" t="s">
        <v>2674</v>
      </c>
      <c r="C615" s="62">
        <v>7</v>
      </c>
      <c r="D615" s="132">
        <v>42873</v>
      </c>
      <c r="E615" s="42" t="s">
        <v>1731</v>
      </c>
      <c r="F615" s="42"/>
      <c r="G615" s="42"/>
      <c r="H615" s="42"/>
      <c r="I615" s="17"/>
    </row>
    <row r="616" spans="1:9" x14ac:dyDescent="0.25">
      <c r="A616" s="80" t="s">
        <v>1983</v>
      </c>
      <c r="B616" s="48" t="s">
        <v>1984</v>
      </c>
      <c r="C616" s="122">
        <v>6</v>
      </c>
      <c r="D616" s="123">
        <v>42856</v>
      </c>
      <c r="E616" s="45"/>
      <c r="F616" s="44"/>
      <c r="G616" s="47" t="s">
        <v>1731</v>
      </c>
      <c r="H616" s="44"/>
      <c r="I616" s="83" t="s">
        <v>1985</v>
      </c>
    </row>
    <row r="617" spans="1:9" x14ac:dyDescent="0.25">
      <c r="A617" s="52" t="s">
        <v>2094</v>
      </c>
      <c r="B617" s="28" t="s">
        <v>2095</v>
      </c>
      <c r="C617" s="117">
        <v>10</v>
      </c>
      <c r="D617" s="118">
        <v>42853</v>
      </c>
      <c r="E617" s="35" t="s">
        <v>1731</v>
      </c>
      <c r="F617" s="19"/>
      <c r="G617" s="30"/>
      <c r="H617" s="30"/>
      <c r="I617" s="16"/>
    </row>
    <row r="618" spans="1:9" x14ac:dyDescent="0.25">
      <c r="A618" s="72" t="s">
        <v>1915</v>
      </c>
      <c r="B618" s="17" t="s">
        <v>1916</v>
      </c>
      <c r="C618" s="120">
        <v>8</v>
      </c>
      <c r="D618" s="567">
        <v>42849</v>
      </c>
      <c r="E618" s="55"/>
      <c r="F618" s="42"/>
      <c r="G618" s="56" t="s">
        <v>1731</v>
      </c>
      <c r="H618" s="56"/>
      <c r="I618" s="79" t="s">
        <v>1917</v>
      </c>
    </row>
    <row r="619" spans="1:9" x14ac:dyDescent="0.25">
      <c r="A619" s="72" t="s">
        <v>2643</v>
      </c>
      <c r="B619" s="17" t="s">
        <v>2644</v>
      </c>
      <c r="C619" s="120">
        <v>6</v>
      </c>
      <c r="D619" s="567">
        <v>42836</v>
      </c>
      <c r="E619" s="55" t="s">
        <v>1731</v>
      </c>
      <c r="F619" s="42"/>
      <c r="G619" s="56"/>
      <c r="H619" s="56"/>
      <c r="I619" s="34"/>
    </row>
    <row r="620" spans="1:9" x14ac:dyDescent="0.25">
      <c r="A620" s="72" t="s">
        <v>1922</v>
      </c>
      <c r="B620" s="17" t="s">
        <v>1923</v>
      </c>
      <c r="C620" s="120">
        <v>6</v>
      </c>
      <c r="D620" s="567">
        <v>42832</v>
      </c>
      <c r="E620" s="55"/>
      <c r="F620" s="42"/>
      <c r="G620" s="56" t="s">
        <v>1731</v>
      </c>
      <c r="H620" s="56"/>
      <c r="I620" s="79" t="s">
        <v>1924</v>
      </c>
    </row>
    <row r="621" spans="1:9" x14ac:dyDescent="0.25">
      <c r="A621" s="80" t="s">
        <v>2165</v>
      </c>
      <c r="B621" s="48" t="s">
        <v>2166</v>
      </c>
      <c r="C621" s="122">
        <v>11</v>
      </c>
      <c r="D621" s="123">
        <v>42828</v>
      </c>
      <c r="E621" s="45"/>
      <c r="F621" s="44"/>
      <c r="G621" s="47" t="s">
        <v>1731</v>
      </c>
      <c r="H621" s="47"/>
      <c r="I621" s="79" t="s">
        <v>2167</v>
      </c>
    </row>
    <row r="622" spans="1:9" x14ac:dyDescent="0.25">
      <c r="A622" s="52" t="s">
        <v>2096</v>
      </c>
      <c r="B622" s="28" t="s">
        <v>2097</v>
      </c>
      <c r="C622" s="117">
        <v>6</v>
      </c>
      <c r="D622" s="118">
        <v>42822</v>
      </c>
      <c r="E622" s="35"/>
      <c r="F622" s="19"/>
      <c r="G622" s="30" t="s">
        <v>1731</v>
      </c>
      <c r="H622" s="36"/>
      <c r="I622" s="57" t="s">
        <v>2098</v>
      </c>
    </row>
    <row r="623" spans="1:9" x14ac:dyDescent="0.25">
      <c r="A623" s="72" t="s">
        <v>2213</v>
      </c>
      <c r="B623" s="17" t="s">
        <v>2214</v>
      </c>
      <c r="C623" s="62">
        <v>6</v>
      </c>
      <c r="D623" s="567">
        <v>42804</v>
      </c>
      <c r="E623" s="55"/>
      <c r="F623" s="42"/>
      <c r="G623" s="56" t="s">
        <v>1731</v>
      </c>
      <c r="H623" s="33"/>
      <c r="I623" s="73" t="s">
        <v>2215</v>
      </c>
    </row>
    <row r="624" spans="1:9" x14ac:dyDescent="0.25">
      <c r="A624" s="72" t="s">
        <v>2335</v>
      </c>
      <c r="B624" s="17" t="s">
        <v>2336</v>
      </c>
      <c r="C624" s="62">
        <v>25</v>
      </c>
      <c r="D624" s="567">
        <v>42804</v>
      </c>
      <c r="E624" s="55"/>
      <c r="F624" s="42"/>
      <c r="G624" s="56" t="s">
        <v>1731</v>
      </c>
      <c r="H624" s="33"/>
      <c r="I624" s="73" t="s">
        <v>2337</v>
      </c>
    </row>
    <row r="625" spans="1:12" x14ac:dyDescent="0.25">
      <c r="A625" s="72" t="s">
        <v>1960</v>
      </c>
      <c r="B625" s="17" t="s">
        <v>1961</v>
      </c>
      <c r="C625" s="62">
        <v>33</v>
      </c>
      <c r="D625" s="567">
        <v>42795</v>
      </c>
      <c r="E625" s="55"/>
      <c r="F625" s="42"/>
      <c r="G625" s="56" t="s">
        <v>1731</v>
      </c>
      <c r="H625" s="33"/>
      <c r="I625" s="73" t="s">
        <v>1962</v>
      </c>
    </row>
    <row r="626" spans="1:12" x14ac:dyDescent="0.25">
      <c r="A626" s="80" t="s">
        <v>2667</v>
      </c>
      <c r="B626" s="48" t="s">
        <v>2668</v>
      </c>
      <c r="C626" s="68">
        <v>7</v>
      </c>
      <c r="D626" s="123">
        <v>42793</v>
      </c>
      <c r="E626" s="45"/>
      <c r="F626" s="44"/>
      <c r="G626" s="47" t="s">
        <v>1731</v>
      </c>
      <c r="H626" s="41"/>
      <c r="I626" s="48" t="s">
        <v>2669</v>
      </c>
    </row>
    <row r="627" spans="1:12" x14ac:dyDescent="0.25">
      <c r="A627" s="52" t="s">
        <v>2188</v>
      </c>
      <c r="B627" s="28" t="s">
        <v>2189</v>
      </c>
      <c r="C627" s="54">
        <v>5</v>
      </c>
      <c r="D627" s="118">
        <v>42782</v>
      </c>
      <c r="E627" s="35" t="s">
        <v>1731</v>
      </c>
      <c r="F627" s="19"/>
      <c r="G627" s="30"/>
      <c r="H627" s="30"/>
      <c r="I627" s="34" t="s">
        <v>2190</v>
      </c>
    </row>
    <row r="628" spans="1:12" x14ac:dyDescent="0.25">
      <c r="A628" s="72" t="s">
        <v>2553</v>
      </c>
      <c r="B628" s="17" t="s">
        <v>2554</v>
      </c>
      <c r="C628" s="62">
        <v>5</v>
      </c>
      <c r="D628" s="567">
        <v>42754</v>
      </c>
      <c r="E628" s="55" t="s">
        <v>1731</v>
      </c>
      <c r="F628" s="42"/>
      <c r="G628" s="56"/>
      <c r="H628" s="56"/>
      <c r="I628" s="79"/>
    </row>
    <row r="629" spans="1:12" x14ac:dyDescent="0.25">
      <c r="A629" s="72" t="s">
        <v>1979</v>
      </c>
      <c r="B629" s="17" t="s">
        <v>1980</v>
      </c>
      <c r="C629" s="62">
        <v>7</v>
      </c>
      <c r="D629" s="567">
        <v>42745</v>
      </c>
      <c r="E629" s="55"/>
      <c r="F629" s="42"/>
      <c r="G629" s="56" t="s">
        <v>1731</v>
      </c>
      <c r="H629" s="56"/>
      <c r="I629" s="79" t="s">
        <v>1981</v>
      </c>
    </row>
    <row r="630" spans="1:12" x14ac:dyDescent="0.25">
      <c r="A630" s="72" t="s">
        <v>2670</v>
      </c>
      <c r="B630" s="17" t="s">
        <v>2671</v>
      </c>
      <c r="C630" s="62">
        <v>6</v>
      </c>
      <c r="D630" s="567">
        <v>42739</v>
      </c>
      <c r="E630" s="55"/>
      <c r="F630" s="42"/>
      <c r="G630" s="56" t="s">
        <v>1731</v>
      </c>
      <c r="H630" s="56"/>
      <c r="I630" s="79" t="s">
        <v>2672</v>
      </c>
      <c r="K630" s="8"/>
      <c r="L630" s="8"/>
    </row>
    <row r="631" spans="1:12" x14ac:dyDescent="0.25">
      <c r="A631" s="583" t="s">
        <v>2881</v>
      </c>
      <c r="B631" s="335" t="s">
        <v>2882</v>
      </c>
      <c r="C631" s="68">
        <v>13</v>
      </c>
      <c r="D631" s="123">
        <v>42725</v>
      </c>
      <c r="E631" s="45"/>
      <c r="F631" s="44"/>
      <c r="G631" s="47"/>
      <c r="H631" s="47" t="s">
        <v>1731</v>
      </c>
      <c r="I631" s="83" t="s">
        <v>3396</v>
      </c>
    </row>
    <row r="632" spans="1:12" x14ac:dyDescent="0.25">
      <c r="A632" s="52" t="s">
        <v>2009</v>
      </c>
      <c r="B632" s="28" t="s">
        <v>2010</v>
      </c>
      <c r="C632" s="54">
        <v>5</v>
      </c>
      <c r="D632" s="118">
        <v>42712</v>
      </c>
      <c r="E632" s="35" t="s">
        <v>1731</v>
      </c>
      <c r="F632" s="19"/>
      <c r="G632" s="30"/>
      <c r="H632" s="30"/>
      <c r="I632" s="16"/>
    </row>
    <row r="633" spans="1:12" x14ac:dyDescent="0.25">
      <c r="A633" s="29" t="s">
        <v>2557</v>
      </c>
      <c r="B633" s="17" t="s">
        <v>2558</v>
      </c>
      <c r="C633" s="62">
        <v>6</v>
      </c>
      <c r="D633" s="567">
        <v>42705</v>
      </c>
      <c r="E633" s="55"/>
      <c r="F633" s="42"/>
      <c r="G633" s="56" t="s">
        <v>1731</v>
      </c>
      <c r="H633" s="56"/>
      <c r="I633" s="79" t="s">
        <v>2559</v>
      </c>
    </row>
    <row r="634" spans="1:12" x14ac:dyDescent="0.25">
      <c r="A634" s="72" t="s">
        <v>2145</v>
      </c>
      <c r="B634" s="17" t="s">
        <v>2146</v>
      </c>
      <c r="C634" s="62">
        <v>15</v>
      </c>
      <c r="D634" s="567">
        <v>42697</v>
      </c>
      <c r="E634" s="55"/>
      <c r="F634" s="42" t="s">
        <v>1731</v>
      </c>
      <c r="G634" s="56"/>
      <c r="H634" s="56"/>
      <c r="I634" s="79" t="s">
        <v>1732</v>
      </c>
    </row>
    <row r="635" spans="1:12" x14ac:dyDescent="0.25">
      <c r="A635" s="124" t="s">
        <v>2067</v>
      </c>
      <c r="B635" s="67" t="s">
        <v>2068</v>
      </c>
      <c r="C635" s="62">
        <v>5</v>
      </c>
      <c r="D635" s="567">
        <v>42696</v>
      </c>
      <c r="E635" s="55"/>
      <c r="F635" s="42" t="s">
        <v>1731</v>
      </c>
      <c r="G635" s="56"/>
      <c r="H635" s="56"/>
      <c r="I635" s="79" t="s">
        <v>3459</v>
      </c>
    </row>
    <row r="636" spans="1:12" x14ac:dyDescent="0.25">
      <c r="A636" s="80" t="s">
        <v>2461</v>
      </c>
      <c r="B636" s="48" t="s">
        <v>2462</v>
      </c>
      <c r="C636" s="68">
        <v>6</v>
      </c>
      <c r="D636" s="123">
        <v>42690</v>
      </c>
      <c r="E636" s="45"/>
      <c r="F636" s="44" t="s">
        <v>1731</v>
      </c>
      <c r="G636" s="47"/>
      <c r="H636" s="47"/>
      <c r="I636" s="83" t="s">
        <v>1732</v>
      </c>
    </row>
    <row r="637" spans="1:12" x14ac:dyDescent="0.25">
      <c r="A637" s="52" t="s">
        <v>2518</v>
      </c>
      <c r="B637" s="28" t="s">
        <v>2519</v>
      </c>
      <c r="C637" s="54">
        <v>10</v>
      </c>
      <c r="D637" s="118">
        <v>42690</v>
      </c>
      <c r="E637" s="35"/>
      <c r="F637" s="19" t="s">
        <v>1731</v>
      </c>
      <c r="G637" s="30"/>
      <c r="H637" s="30"/>
      <c r="I637" s="53" t="s">
        <v>1732</v>
      </c>
    </row>
    <row r="638" spans="1:12" x14ac:dyDescent="0.25">
      <c r="A638" s="72" t="s">
        <v>2020</v>
      </c>
      <c r="B638" s="17" t="s">
        <v>2021</v>
      </c>
      <c r="C638" s="62">
        <v>5</v>
      </c>
      <c r="D638" s="567">
        <v>42688</v>
      </c>
      <c r="E638" s="55"/>
      <c r="F638" s="42" t="s">
        <v>1731</v>
      </c>
      <c r="G638" s="56"/>
      <c r="H638" s="56"/>
      <c r="I638" s="79" t="s">
        <v>1732</v>
      </c>
    </row>
    <row r="639" spans="1:12" x14ac:dyDescent="0.25">
      <c r="A639" s="72" t="s">
        <v>2052</v>
      </c>
      <c r="B639" s="17" t="s">
        <v>2053</v>
      </c>
      <c r="C639" s="62">
        <v>10</v>
      </c>
      <c r="D639" s="567">
        <v>42688</v>
      </c>
      <c r="E639" s="55"/>
      <c r="F639" s="42" t="s">
        <v>1731</v>
      </c>
      <c r="G639" s="56"/>
      <c r="H639" s="56"/>
      <c r="I639" s="79" t="s">
        <v>1732</v>
      </c>
    </row>
    <row r="640" spans="1:12" x14ac:dyDescent="0.25">
      <c r="A640" s="124" t="s">
        <v>1841</v>
      </c>
      <c r="B640" s="67" t="s">
        <v>1842</v>
      </c>
      <c r="C640" s="62">
        <v>6</v>
      </c>
      <c r="D640" s="567">
        <v>42685</v>
      </c>
      <c r="E640" s="55"/>
      <c r="F640" s="42" t="s">
        <v>1731</v>
      </c>
      <c r="G640" s="56"/>
      <c r="H640" s="56"/>
      <c r="I640" s="79" t="s">
        <v>1843</v>
      </c>
    </row>
    <row r="641" spans="1:12" x14ac:dyDescent="0.25">
      <c r="A641" s="80" t="s">
        <v>2419</v>
      </c>
      <c r="B641" s="48" t="s">
        <v>2420</v>
      </c>
      <c r="C641" s="68">
        <v>12</v>
      </c>
      <c r="D641" s="123">
        <v>42684</v>
      </c>
      <c r="E641" s="45"/>
      <c r="F641" s="44"/>
      <c r="G641" s="47" t="s">
        <v>1731</v>
      </c>
      <c r="H641" s="47"/>
      <c r="I641" s="83" t="s">
        <v>2421</v>
      </c>
    </row>
    <row r="642" spans="1:12" x14ac:dyDescent="0.25">
      <c r="A642" s="52" t="s">
        <v>2449</v>
      </c>
      <c r="B642" s="28" t="s">
        <v>2450</v>
      </c>
      <c r="C642" s="54">
        <v>5</v>
      </c>
      <c r="D642" s="118">
        <v>42684</v>
      </c>
      <c r="E642" s="35"/>
      <c r="F642" s="19" t="s">
        <v>1731</v>
      </c>
      <c r="G642" s="30"/>
      <c r="H642" s="30"/>
      <c r="I642" s="53" t="s">
        <v>2451</v>
      </c>
    </row>
    <row r="643" spans="1:12" x14ac:dyDescent="0.25">
      <c r="A643" s="124" t="s">
        <v>1925</v>
      </c>
      <c r="B643" s="67" t="s">
        <v>1926</v>
      </c>
      <c r="C643" s="62">
        <v>5</v>
      </c>
      <c r="D643" s="567">
        <v>42682</v>
      </c>
      <c r="E643" s="55"/>
      <c r="F643" s="42" t="s">
        <v>1731</v>
      </c>
      <c r="G643" s="56"/>
      <c r="H643" s="56"/>
      <c r="I643" s="79" t="s">
        <v>1927</v>
      </c>
    </row>
    <row r="644" spans="1:12" x14ac:dyDescent="0.25">
      <c r="A644" s="72" t="s">
        <v>2249</v>
      </c>
      <c r="B644" s="17" t="s">
        <v>2250</v>
      </c>
      <c r="C644" s="62">
        <v>5</v>
      </c>
      <c r="D644" s="567">
        <v>42681</v>
      </c>
      <c r="E644" s="55"/>
      <c r="F644" s="42" t="s">
        <v>1731</v>
      </c>
      <c r="G644" s="56"/>
      <c r="H644" s="56"/>
      <c r="I644" s="73" t="s">
        <v>2251</v>
      </c>
    </row>
    <row r="645" spans="1:12" x14ac:dyDescent="0.25">
      <c r="A645" s="72" t="s">
        <v>2224</v>
      </c>
      <c r="B645" s="17" t="s">
        <v>2225</v>
      </c>
      <c r="C645" s="62">
        <v>31</v>
      </c>
      <c r="D645" s="567">
        <v>42678</v>
      </c>
      <c r="E645" s="55"/>
      <c r="F645" s="42"/>
      <c r="G645" s="56"/>
      <c r="H645" s="56" t="s">
        <v>1731</v>
      </c>
      <c r="I645" s="34" t="s">
        <v>2226</v>
      </c>
    </row>
    <row r="646" spans="1:12" x14ac:dyDescent="0.25">
      <c r="A646" s="645" t="s">
        <v>1793</v>
      </c>
      <c r="B646" s="651" t="s">
        <v>1794</v>
      </c>
      <c r="C646" s="68">
        <v>6</v>
      </c>
      <c r="D646" s="123">
        <v>42677</v>
      </c>
      <c r="E646" s="45"/>
      <c r="F646" s="44" t="s">
        <v>1731</v>
      </c>
      <c r="G646" s="47"/>
      <c r="H646" s="47"/>
      <c r="I646" s="83" t="s">
        <v>3410</v>
      </c>
    </row>
    <row r="647" spans="1:12" x14ac:dyDescent="0.25">
      <c r="A647" s="57" t="s">
        <v>1880</v>
      </c>
      <c r="B647" s="16" t="s">
        <v>1881</v>
      </c>
      <c r="C647" s="54">
        <v>5</v>
      </c>
      <c r="D647" s="118">
        <v>42676</v>
      </c>
      <c r="E647" s="35"/>
      <c r="F647" s="19" t="s">
        <v>1731</v>
      </c>
      <c r="G647" s="30"/>
      <c r="H647" s="30"/>
      <c r="I647" s="57" t="s">
        <v>1732</v>
      </c>
      <c r="K647" s="8"/>
      <c r="L647" s="8"/>
    </row>
    <row r="648" spans="1:12" x14ac:dyDescent="0.25">
      <c r="A648" s="73" t="s">
        <v>2330</v>
      </c>
      <c r="B648" s="8" t="s">
        <v>2331</v>
      </c>
      <c r="C648" s="62">
        <v>5</v>
      </c>
      <c r="D648" s="567">
        <v>42675</v>
      </c>
      <c r="E648" s="55"/>
      <c r="F648" s="42" t="s">
        <v>1731</v>
      </c>
      <c r="G648" s="56"/>
      <c r="H648" s="56"/>
      <c r="I648" s="73" t="s">
        <v>1732</v>
      </c>
    </row>
    <row r="649" spans="1:12" x14ac:dyDescent="0.25">
      <c r="A649" s="73" t="s">
        <v>2513</v>
      </c>
      <c r="B649" s="8" t="s">
        <v>2514</v>
      </c>
      <c r="C649" s="62">
        <v>5</v>
      </c>
      <c r="D649" s="567">
        <v>42675</v>
      </c>
      <c r="E649" s="55"/>
      <c r="F649" s="42" t="s">
        <v>1731</v>
      </c>
      <c r="G649" s="56"/>
      <c r="H649" s="56"/>
      <c r="I649" s="73" t="s">
        <v>1732</v>
      </c>
    </row>
    <row r="650" spans="1:12" x14ac:dyDescent="0.25">
      <c r="A650" s="73" t="s">
        <v>2629</v>
      </c>
      <c r="B650" s="34" t="s">
        <v>2630</v>
      </c>
      <c r="C650" s="62">
        <v>6</v>
      </c>
      <c r="D650" s="567">
        <v>42675</v>
      </c>
      <c r="E650" s="55"/>
      <c r="F650" s="42" t="s">
        <v>1731</v>
      </c>
      <c r="G650" s="56"/>
      <c r="H650" s="56"/>
      <c r="I650" s="73" t="s">
        <v>2631</v>
      </c>
    </row>
    <row r="651" spans="1:12" x14ac:dyDescent="0.25">
      <c r="A651" s="92" t="s">
        <v>1856</v>
      </c>
      <c r="B651" s="18" t="s">
        <v>1857</v>
      </c>
      <c r="C651" s="68">
        <v>8</v>
      </c>
      <c r="D651" s="123">
        <v>42674</v>
      </c>
      <c r="E651" s="45"/>
      <c r="F651" s="44" t="s">
        <v>1731</v>
      </c>
      <c r="G651" s="47"/>
      <c r="H651" s="47"/>
      <c r="I651" s="92" t="s">
        <v>1732</v>
      </c>
    </row>
    <row r="652" spans="1:12" x14ac:dyDescent="0.25">
      <c r="A652" s="57" t="s">
        <v>2267</v>
      </c>
      <c r="B652" s="16" t="s">
        <v>2268</v>
      </c>
      <c r="C652" s="54">
        <v>5</v>
      </c>
      <c r="D652" s="118">
        <v>42671</v>
      </c>
      <c r="E652" s="35"/>
      <c r="F652" s="19" t="s">
        <v>1731</v>
      </c>
      <c r="G652" s="30"/>
      <c r="H652" s="30"/>
      <c r="I652" s="53" t="s">
        <v>1732</v>
      </c>
    </row>
    <row r="653" spans="1:12" x14ac:dyDescent="0.25">
      <c r="A653" s="73" t="s">
        <v>1903</v>
      </c>
      <c r="B653" s="8" t="s">
        <v>1904</v>
      </c>
      <c r="C653" s="62">
        <v>6</v>
      </c>
      <c r="D653" s="567">
        <v>42670</v>
      </c>
      <c r="E653" s="55"/>
      <c r="F653" s="42" t="s">
        <v>1731</v>
      </c>
      <c r="G653" s="56"/>
      <c r="H653" s="56"/>
      <c r="I653" s="79" t="s">
        <v>1732</v>
      </c>
    </row>
    <row r="654" spans="1:12" x14ac:dyDescent="0.25">
      <c r="A654" s="73" t="s">
        <v>2039</v>
      </c>
      <c r="B654" s="34" t="s">
        <v>2040</v>
      </c>
      <c r="C654" s="62">
        <v>10</v>
      </c>
      <c r="D654" s="567">
        <v>42670</v>
      </c>
      <c r="E654" s="55"/>
      <c r="F654" s="42" t="s">
        <v>1731</v>
      </c>
      <c r="G654" s="56"/>
      <c r="H654" s="56"/>
      <c r="I654" s="79" t="s">
        <v>1732</v>
      </c>
    </row>
    <row r="655" spans="1:12" x14ac:dyDescent="0.25">
      <c r="A655" s="73" t="s">
        <v>2484</v>
      </c>
      <c r="B655" s="34" t="s">
        <v>2485</v>
      </c>
      <c r="C655" s="62">
        <v>5</v>
      </c>
      <c r="D655" s="567">
        <v>42670</v>
      </c>
      <c r="E655" s="55" t="s">
        <v>1731</v>
      </c>
      <c r="F655" s="42"/>
      <c r="G655" s="56"/>
      <c r="H655" s="56"/>
      <c r="I655" s="34"/>
    </row>
    <row r="656" spans="1:12" x14ac:dyDescent="0.25">
      <c r="A656" s="92" t="s">
        <v>2691</v>
      </c>
      <c r="B656" s="32" t="s">
        <v>2692</v>
      </c>
      <c r="C656" s="68">
        <v>11</v>
      </c>
      <c r="D656" s="123">
        <v>42670</v>
      </c>
      <c r="E656" s="45" t="s">
        <v>1731</v>
      </c>
      <c r="F656" s="44"/>
      <c r="G656" s="47"/>
      <c r="H656" s="47"/>
      <c r="I656" s="32"/>
    </row>
    <row r="657" spans="1:9" x14ac:dyDescent="0.25">
      <c r="A657" s="57" t="s">
        <v>2360</v>
      </c>
      <c r="B657" s="16" t="s">
        <v>2361</v>
      </c>
      <c r="C657" s="54">
        <v>5</v>
      </c>
      <c r="D657" s="118">
        <v>42669</v>
      </c>
      <c r="E657" s="35" t="s">
        <v>1731</v>
      </c>
      <c r="F657" s="19"/>
      <c r="G657" s="30"/>
      <c r="H657" s="30"/>
      <c r="I657" s="16"/>
    </row>
    <row r="658" spans="1:9" x14ac:dyDescent="0.25">
      <c r="A658" s="17" t="s">
        <v>2018</v>
      </c>
      <c r="B658" s="34" t="s">
        <v>2019</v>
      </c>
      <c r="C658" s="62">
        <v>11</v>
      </c>
      <c r="D658" s="567">
        <v>42668</v>
      </c>
      <c r="E658" s="55"/>
      <c r="F658" s="42" t="s">
        <v>1731</v>
      </c>
      <c r="G658" s="56"/>
      <c r="H658" s="56"/>
      <c r="I658" s="79" t="s">
        <v>1732</v>
      </c>
    </row>
    <row r="659" spans="1:9" x14ac:dyDescent="0.25">
      <c r="A659" s="77" t="s">
        <v>2463</v>
      </c>
      <c r="B659" s="135" t="s">
        <v>2464</v>
      </c>
      <c r="C659" s="62">
        <v>14</v>
      </c>
      <c r="D659" s="567">
        <v>42668</v>
      </c>
      <c r="E659" s="55"/>
      <c r="F659" s="42" t="s">
        <v>1731</v>
      </c>
      <c r="G659" s="56"/>
      <c r="H659" s="56"/>
      <c r="I659" s="79" t="s">
        <v>3380</v>
      </c>
    </row>
    <row r="660" spans="1:9" x14ac:dyDescent="0.25">
      <c r="A660" s="73" t="s">
        <v>2525</v>
      </c>
      <c r="B660" s="34" t="s">
        <v>2526</v>
      </c>
      <c r="C660" s="62">
        <v>5</v>
      </c>
      <c r="D660" s="567">
        <v>42668</v>
      </c>
      <c r="E660" s="55"/>
      <c r="F660" s="42" t="s">
        <v>1731</v>
      </c>
      <c r="G660" s="56"/>
      <c r="H660" s="56"/>
      <c r="I660" s="79" t="s">
        <v>2527</v>
      </c>
    </row>
    <row r="661" spans="1:9" x14ac:dyDescent="0.25">
      <c r="A661" s="657" t="s">
        <v>2863</v>
      </c>
      <c r="B661" s="588" t="s">
        <v>2864</v>
      </c>
      <c r="C661" s="68">
        <v>6</v>
      </c>
      <c r="D661" s="123">
        <v>42668</v>
      </c>
      <c r="E661" s="45"/>
      <c r="F661" s="44" t="s">
        <v>1731</v>
      </c>
      <c r="G661" s="47"/>
      <c r="H661" s="47"/>
      <c r="I661" s="83" t="s">
        <v>3493</v>
      </c>
    </row>
    <row r="662" spans="1:9" x14ac:dyDescent="0.25">
      <c r="A662" s="57" t="s">
        <v>1828</v>
      </c>
      <c r="B662" s="6" t="s">
        <v>1829</v>
      </c>
      <c r="C662" s="54">
        <v>5</v>
      </c>
      <c r="D662" s="118">
        <v>42662</v>
      </c>
      <c r="E662" s="35"/>
      <c r="F662" s="19" t="s">
        <v>1731</v>
      </c>
      <c r="G662" s="30"/>
      <c r="H662" s="30"/>
      <c r="I662" s="53" t="s">
        <v>1732</v>
      </c>
    </row>
    <row r="663" spans="1:9" x14ac:dyDescent="0.25">
      <c r="A663" s="73" t="s">
        <v>2078</v>
      </c>
      <c r="B663" s="8" t="s">
        <v>2079</v>
      </c>
      <c r="C663" s="62">
        <v>5</v>
      </c>
      <c r="D663" s="567">
        <v>42662</v>
      </c>
      <c r="E663" s="55"/>
      <c r="F663" s="42" t="s">
        <v>1731</v>
      </c>
      <c r="G663" s="56"/>
      <c r="H663" s="56"/>
      <c r="I663" s="79" t="s">
        <v>1732</v>
      </c>
    </row>
    <row r="664" spans="1:9" x14ac:dyDescent="0.25">
      <c r="A664" s="72" t="s">
        <v>2493</v>
      </c>
      <c r="B664" s="17" t="s">
        <v>2494</v>
      </c>
      <c r="C664" s="62">
        <v>10</v>
      </c>
      <c r="D664" s="567">
        <v>42662</v>
      </c>
      <c r="E664" s="55"/>
      <c r="F664" s="42" t="s">
        <v>1731</v>
      </c>
      <c r="G664" s="56"/>
      <c r="H664" s="56"/>
      <c r="I664" s="79" t="s">
        <v>2495</v>
      </c>
    </row>
    <row r="665" spans="1:9" x14ac:dyDescent="0.25">
      <c r="A665" s="73" t="s">
        <v>1729</v>
      </c>
      <c r="B665" s="8" t="s">
        <v>1730</v>
      </c>
      <c r="C665" s="62">
        <v>8</v>
      </c>
      <c r="D665" s="567">
        <v>42657</v>
      </c>
      <c r="E665" s="55"/>
      <c r="F665" s="42" t="s">
        <v>1731</v>
      </c>
      <c r="G665" s="56"/>
      <c r="H665" s="56"/>
      <c r="I665" s="79" t="s">
        <v>3433</v>
      </c>
    </row>
    <row r="666" spans="1:9" x14ac:dyDescent="0.25">
      <c r="A666" s="100" t="s">
        <v>2222</v>
      </c>
      <c r="B666" s="664" t="s">
        <v>2223</v>
      </c>
      <c r="C666" s="68">
        <v>6</v>
      </c>
      <c r="D666" s="123">
        <v>42656</v>
      </c>
      <c r="E666" s="45"/>
      <c r="F666" s="44" t="s">
        <v>1731</v>
      </c>
      <c r="G666" s="47"/>
      <c r="H666" s="47"/>
      <c r="I666" s="83" t="s">
        <v>3445</v>
      </c>
    </row>
    <row r="667" spans="1:9" x14ac:dyDescent="0.25">
      <c r="A667" s="52" t="s">
        <v>2278</v>
      </c>
      <c r="B667" s="28" t="s">
        <v>2279</v>
      </c>
      <c r="C667" s="91">
        <v>12</v>
      </c>
      <c r="D667" s="118">
        <v>42655</v>
      </c>
      <c r="E667" s="35"/>
      <c r="F667" s="19"/>
      <c r="G667" s="30" t="s">
        <v>1731</v>
      </c>
      <c r="H667" s="30"/>
      <c r="I667" s="16" t="s">
        <v>2280</v>
      </c>
    </row>
    <row r="668" spans="1:9" x14ac:dyDescent="0.25">
      <c r="A668" s="72" t="s">
        <v>2005</v>
      </c>
      <c r="B668" s="17" t="s">
        <v>2006</v>
      </c>
      <c r="C668" s="89">
        <v>8</v>
      </c>
      <c r="D668" s="567">
        <v>42654</v>
      </c>
      <c r="E668" s="55"/>
      <c r="F668" s="42" t="s">
        <v>1731</v>
      </c>
      <c r="G668" s="56"/>
      <c r="H668" s="56"/>
      <c r="I668" s="73" t="s">
        <v>1732</v>
      </c>
    </row>
    <row r="669" spans="1:9" x14ac:dyDescent="0.25">
      <c r="A669" s="72" t="s">
        <v>2496</v>
      </c>
      <c r="B669" s="17" t="s">
        <v>2497</v>
      </c>
      <c r="C669" s="89">
        <v>8</v>
      </c>
      <c r="D669" s="567">
        <v>42653</v>
      </c>
      <c r="E669" s="55"/>
      <c r="F669" s="42" t="s">
        <v>1731</v>
      </c>
      <c r="G669" s="56"/>
      <c r="H669" s="56"/>
      <c r="I669" s="79" t="s">
        <v>1732</v>
      </c>
    </row>
    <row r="670" spans="1:9" x14ac:dyDescent="0.25">
      <c r="A670" s="72" t="s">
        <v>2379</v>
      </c>
      <c r="B670" s="17" t="s">
        <v>2380</v>
      </c>
      <c r="C670" s="89">
        <v>13</v>
      </c>
      <c r="D670" s="567">
        <v>42646</v>
      </c>
      <c r="E670" s="55"/>
      <c r="F670" s="42" t="s">
        <v>1731</v>
      </c>
      <c r="G670" s="56"/>
      <c r="H670" s="56"/>
      <c r="I670" s="73" t="s">
        <v>1732</v>
      </c>
    </row>
    <row r="671" spans="1:9" x14ac:dyDescent="0.25">
      <c r="A671" s="80" t="s">
        <v>2543</v>
      </c>
      <c r="B671" s="48" t="s">
        <v>2544</v>
      </c>
      <c r="C671" s="93">
        <v>38</v>
      </c>
      <c r="D671" s="123">
        <v>42646</v>
      </c>
      <c r="E671" s="45"/>
      <c r="F671" s="44"/>
      <c r="G671" s="47" t="s">
        <v>1731</v>
      </c>
      <c r="H671" s="47"/>
      <c r="I671" s="83" t="s">
        <v>2545</v>
      </c>
    </row>
    <row r="672" spans="1:9" x14ac:dyDescent="0.25">
      <c r="A672" s="622" t="s">
        <v>1745</v>
      </c>
      <c r="B672" s="87" t="s">
        <v>1746</v>
      </c>
      <c r="C672" s="54">
        <v>5</v>
      </c>
      <c r="D672" s="118">
        <v>42643</v>
      </c>
      <c r="E672" s="35"/>
      <c r="F672" s="19" t="s">
        <v>1731</v>
      </c>
      <c r="G672" s="30"/>
      <c r="H672" s="30"/>
      <c r="I672" s="53" t="s">
        <v>3371</v>
      </c>
    </row>
    <row r="673" spans="1:9" x14ac:dyDescent="0.25">
      <c r="A673" s="652" t="s">
        <v>2119</v>
      </c>
      <c r="B673" s="333" t="s">
        <v>2120</v>
      </c>
      <c r="C673" s="89">
        <v>15</v>
      </c>
      <c r="D673" s="567">
        <v>42641</v>
      </c>
      <c r="E673" s="55"/>
      <c r="F673" s="42" t="s">
        <v>1731</v>
      </c>
      <c r="G673" s="56"/>
      <c r="H673" s="56"/>
      <c r="I673" s="79" t="s">
        <v>3355</v>
      </c>
    </row>
    <row r="674" spans="1:9" x14ac:dyDescent="0.25">
      <c r="A674" s="652" t="s">
        <v>2158</v>
      </c>
      <c r="B674" s="67" t="s">
        <v>2159</v>
      </c>
      <c r="C674" s="89">
        <v>5</v>
      </c>
      <c r="D674" s="567">
        <v>42641</v>
      </c>
      <c r="E674" s="55"/>
      <c r="F674" s="42" t="s">
        <v>1731</v>
      </c>
      <c r="G674" s="56"/>
      <c r="H674" s="56"/>
      <c r="I674" s="79" t="s">
        <v>2139</v>
      </c>
    </row>
    <row r="675" spans="1:9" x14ac:dyDescent="0.25">
      <c r="A675" s="72" t="s">
        <v>1974</v>
      </c>
      <c r="B675" s="17" t="s">
        <v>1975</v>
      </c>
      <c r="C675" s="89">
        <v>9</v>
      </c>
      <c r="D675" s="567">
        <v>42635</v>
      </c>
      <c r="E675" s="55"/>
      <c r="F675" s="42"/>
      <c r="G675" s="56"/>
      <c r="H675" s="56" t="s">
        <v>1731</v>
      </c>
      <c r="I675" s="79" t="s">
        <v>1976</v>
      </c>
    </row>
    <row r="676" spans="1:9" x14ac:dyDescent="0.25">
      <c r="A676" s="80" t="s">
        <v>2013</v>
      </c>
      <c r="B676" s="48" t="s">
        <v>2014</v>
      </c>
      <c r="C676" s="93">
        <v>5</v>
      </c>
      <c r="D676" s="123">
        <v>42635</v>
      </c>
      <c r="E676" s="45"/>
      <c r="F676" s="44" t="s">
        <v>1731</v>
      </c>
      <c r="G676" s="47"/>
      <c r="H676" s="47"/>
      <c r="I676" s="83" t="s">
        <v>1732</v>
      </c>
    </row>
    <row r="677" spans="1:9" x14ac:dyDescent="0.25">
      <c r="A677" s="660" t="s">
        <v>2843</v>
      </c>
      <c r="B677" s="640" t="s">
        <v>2844</v>
      </c>
      <c r="C677" s="91">
        <v>5</v>
      </c>
      <c r="D677" s="118">
        <v>42635</v>
      </c>
      <c r="E677" s="35"/>
      <c r="F677" s="19" t="s">
        <v>1731</v>
      </c>
      <c r="G677" s="30"/>
      <c r="H677" s="30"/>
      <c r="I677" s="53" t="s">
        <v>3355</v>
      </c>
    </row>
    <row r="678" spans="1:9" x14ac:dyDescent="0.25">
      <c r="A678" s="72" t="s">
        <v>2678</v>
      </c>
      <c r="B678" s="17" t="s">
        <v>2679</v>
      </c>
      <c r="C678" s="89">
        <v>7</v>
      </c>
      <c r="D678" s="567">
        <v>42634</v>
      </c>
      <c r="E678" s="55"/>
      <c r="F678" s="42"/>
      <c r="G678" s="56" t="s">
        <v>1731</v>
      </c>
      <c r="H678" s="56"/>
      <c r="I678" s="79" t="s">
        <v>2680</v>
      </c>
    </row>
    <row r="679" spans="1:9" x14ac:dyDescent="0.25">
      <c r="A679" s="72" t="s">
        <v>2819</v>
      </c>
      <c r="B679" s="17" t="s">
        <v>2820</v>
      </c>
      <c r="C679" s="89">
        <v>6</v>
      </c>
      <c r="D679" s="567">
        <v>42634</v>
      </c>
      <c r="E679" s="55" t="s">
        <v>1731</v>
      </c>
      <c r="F679" s="42"/>
      <c r="G679" s="56"/>
      <c r="H679" s="56"/>
      <c r="I679" s="79" t="s">
        <v>2821</v>
      </c>
    </row>
    <row r="680" spans="1:9" x14ac:dyDescent="0.25">
      <c r="A680" s="124" t="s">
        <v>2137</v>
      </c>
      <c r="B680" s="67" t="s">
        <v>2138</v>
      </c>
      <c r="C680" s="89">
        <v>5</v>
      </c>
      <c r="D680" s="567">
        <v>42633</v>
      </c>
      <c r="E680" s="55"/>
      <c r="F680" s="42" t="s">
        <v>1731</v>
      </c>
      <c r="G680" s="56"/>
      <c r="H680" s="56"/>
      <c r="I680" s="79" t="s">
        <v>2139</v>
      </c>
    </row>
    <row r="681" spans="1:9" x14ac:dyDescent="0.25">
      <c r="A681" s="80" t="s">
        <v>1877</v>
      </c>
      <c r="B681" s="48" t="s">
        <v>1878</v>
      </c>
      <c r="C681" s="93">
        <v>43</v>
      </c>
      <c r="D681" s="123">
        <v>42632</v>
      </c>
      <c r="E681" s="45">
        <v>43</v>
      </c>
      <c r="F681" s="44" t="s">
        <v>1731</v>
      </c>
      <c r="G681" s="47"/>
      <c r="H681" s="47"/>
      <c r="I681" s="83" t="s">
        <v>1879</v>
      </c>
    </row>
    <row r="682" spans="1:9" x14ac:dyDescent="0.25">
      <c r="A682" s="57" t="s">
        <v>2550</v>
      </c>
      <c r="B682" s="16" t="s">
        <v>2551</v>
      </c>
      <c r="C682" s="91">
        <v>14</v>
      </c>
      <c r="D682" s="118">
        <v>42630</v>
      </c>
      <c r="E682" s="35" t="s">
        <v>1731</v>
      </c>
      <c r="F682" s="19"/>
      <c r="G682" s="30"/>
      <c r="H682" s="30"/>
      <c r="I682" s="28" t="s">
        <v>2552</v>
      </c>
    </row>
    <row r="683" spans="1:9" x14ac:dyDescent="0.25">
      <c r="A683" s="73" t="s">
        <v>2581</v>
      </c>
      <c r="B683" s="34" t="s">
        <v>2582</v>
      </c>
      <c r="C683" s="89">
        <v>37</v>
      </c>
      <c r="D683" s="567">
        <v>42629</v>
      </c>
      <c r="E683" s="55"/>
      <c r="F683" s="42"/>
      <c r="G683" s="56" t="s">
        <v>1731</v>
      </c>
      <c r="H683" s="56"/>
      <c r="I683" s="73" t="s">
        <v>2583</v>
      </c>
    </row>
    <row r="684" spans="1:9" x14ac:dyDescent="0.25">
      <c r="A684" s="73" t="s">
        <v>1811</v>
      </c>
      <c r="B684" s="34" t="s">
        <v>1812</v>
      </c>
      <c r="C684" s="89">
        <v>5</v>
      </c>
      <c r="D684" s="567">
        <v>42628</v>
      </c>
      <c r="E684" s="55"/>
      <c r="F684" s="42" t="s">
        <v>1731</v>
      </c>
      <c r="G684" s="56"/>
      <c r="H684" s="56"/>
      <c r="I684" s="79" t="s">
        <v>1732</v>
      </c>
    </row>
    <row r="685" spans="1:9" x14ac:dyDescent="0.25">
      <c r="A685" s="73" t="s">
        <v>2247</v>
      </c>
      <c r="B685" s="34" t="s">
        <v>2248</v>
      </c>
      <c r="C685" s="89">
        <v>5</v>
      </c>
      <c r="D685" s="567">
        <v>42628</v>
      </c>
      <c r="E685" s="55"/>
      <c r="F685" s="42" t="s">
        <v>1731</v>
      </c>
      <c r="G685" s="56"/>
      <c r="H685" s="56"/>
      <c r="I685" s="79" t="s">
        <v>1732</v>
      </c>
    </row>
    <row r="686" spans="1:9" x14ac:dyDescent="0.25">
      <c r="A686" s="100" t="s">
        <v>2180</v>
      </c>
      <c r="B686" s="329" t="s">
        <v>2181</v>
      </c>
      <c r="C686" s="93">
        <v>5</v>
      </c>
      <c r="D686" s="123">
        <v>42622</v>
      </c>
      <c r="E686" s="45"/>
      <c r="F686" s="44" t="s">
        <v>1731</v>
      </c>
      <c r="G686" s="47"/>
      <c r="H686" s="47"/>
      <c r="I686" s="92" t="s">
        <v>2182</v>
      </c>
    </row>
    <row r="687" spans="1:9" x14ac:dyDescent="0.25">
      <c r="A687" s="57" t="s">
        <v>1808</v>
      </c>
      <c r="B687" s="6" t="s">
        <v>1809</v>
      </c>
      <c r="C687" s="54">
        <v>7</v>
      </c>
      <c r="D687" s="118">
        <v>42621</v>
      </c>
      <c r="E687" s="35"/>
      <c r="F687" s="19"/>
      <c r="G687" s="30" t="s">
        <v>1731</v>
      </c>
      <c r="H687" s="30"/>
      <c r="I687" s="53" t="s">
        <v>1810</v>
      </c>
    </row>
    <row r="688" spans="1:9" x14ac:dyDescent="0.25">
      <c r="A688" s="73" t="s">
        <v>1616</v>
      </c>
      <c r="B688" s="8" t="s">
        <v>1617</v>
      </c>
      <c r="C688" s="62">
        <v>5</v>
      </c>
      <c r="D688" s="567">
        <v>42621</v>
      </c>
      <c r="E688" s="138" t="s">
        <v>1731</v>
      </c>
      <c r="F688" s="42"/>
      <c r="G688" s="56"/>
      <c r="H688" s="56"/>
      <c r="I688" s="141" t="s">
        <v>2415</v>
      </c>
    </row>
    <row r="689" spans="1:16" x14ac:dyDescent="0.25">
      <c r="A689" s="72" t="s">
        <v>2563</v>
      </c>
      <c r="B689" s="17" t="s">
        <v>2564</v>
      </c>
      <c r="C689" s="62">
        <v>5</v>
      </c>
      <c r="D689" s="567">
        <v>42620</v>
      </c>
      <c r="E689" s="55"/>
      <c r="F689" s="42" t="s">
        <v>1731</v>
      </c>
      <c r="G689" s="56"/>
      <c r="H689" s="56"/>
      <c r="I689" s="79" t="s">
        <v>2565</v>
      </c>
    </row>
    <row r="690" spans="1:16" x14ac:dyDescent="0.25">
      <c r="A690" s="72" t="s">
        <v>2812</v>
      </c>
      <c r="B690" s="17" t="s">
        <v>2813</v>
      </c>
      <c r="C690" s="62">
        <v>14</v>
      </c>
      <c r="D690" s="567">
        <v>42620</v>
      </c>
      <c r="E690" s="55"/>
      <c r="F690" s="42" t="s">
        <v>1731</v>
      </c>
      <c r="G690" s="56"/>
      <c r="H690" s="56"/>
      <c r="I690" s="79" t="s">
        <v>1732</v>
      </c>
    </row>
    <row r="691" spans="1:16" x14ac:dyDescent="0.25">
      <c r="A691" s="92" t="s">
        <v>1920</v>
      </c>
      <c r="B691" s="18" t="s">
        <v>1921</v>
      </c>
      <c r="C691" s="68">
        <v>5</v>
      </c>
      <c r="D691" s="123">
        <v>42615</v>
      </c>
      <c r="E691" s="45"/>
      <c r="F691" s="44" t="s">
        <v>1731</v>
      </c>
      <c r="G691" s="47"/>
      <c r="H691" s="47"/>
      <c r="I691" s="83" t="s">
        <v>1732</v>
      </c>
    </row>
    <row r="692" spans="1:16" x14ac:dyDescent="0.25">
      <c r="A692" s="52" t="s">
        <v>2041</v>
      </c>
      <c r="B692" s="28" t="s">
        <v>2042</v>
      </c>
      <c r="C692" s="54">
        <v>12</v>
      </c>
      <c r="D692" s="118">
        <v>42615</v>
      </c>
      <c r="E692" s="35"/>
      <c r="F692" s="19" t="s">
        <v>1731</v>
      </c>
      <c r="G692" s="30"/>
      <c r="H692" s="30"/>
      <c r="I692" s="53" t="s">
        <v>1732</v>
      </c>
    </row>
    <row r="693" spans="1:16" x14ac:dyDescent="0.25">
      <c r="A693" s="124" t="s">
        <v>2140</v>
      </c>
      <c r="B693" s="67" t="s">
        <v>2141</v>
      </c>
      <c r="C693" s="62">
        <v>5</v>
      </c>
      <c r="D693" s="567">
        <v>42615</v>
      </c>
      <c r="E693" s="55"/>
      <c r="F693" s="42" t="s">
        <v>1731</v>
      </c>
      <c r="G693" s="56"/>
      <c r="H693" s="56"/>
      <c r="I693" s="79" t="s">
        <v>3445</v>
      </c>
    </row>
    <row r="694" spans="1:16" x14ac:dyDescent="0.25">
      <c r="A694" s="72" t="s">
        <v>2595</v>
      </c>
      <c r="B694" s="17" t="s">
        <v>2596</v>
      </c>
      <c r="C694" s="62">
        <v>29</v>
      </c>
      <c r="D694" s="567">
        <v>42615</v>
      </c>
      <c r="E694" s="55"/>
      <c r="F694" s="42" t="s">
        <v>1731</v>
      </c>
      <c r="G694" s="56"/>
      <c r="H694" s="56"/>
      <c r="I694" s="79" t="s">
        <v>1732</v>
      </c>
      <c r="K694" s="8"/>
      <c r="L694" s="8"/>
    </row>
    <row r="695" spans="1:16" x14ac:dyDescent="0.25">
      <c r="A695" s="72" t="s">
        <v>2681</v>
      </c>
      <c r="B695" s="17" t="s">
        <v>2682</v>
      </c>
      <c r="C695" s="62">
        <v>7</v>
      </c>
      <c r="D695" s="567">
        <v>42615</v>
      </c>
      <c r="E695" s="55"/>
      <c r="F695" s="42" t="s">
        <v>1731</v>
      </c>
      <c r="G695" s="56"/>
      <c r="H695" s="56"/>
      <c r="I695" s="79" t="s">
        <v>1732</v>
      </c>
      <c r="K695" s="8"/>
      <c r="L695" s="8"/>
      <c r="O695" s="95"/>
      <c r="P695" s="8"/>
    </row>
    <row r="696" spans="1:16" x14ac:dyDescent="0.25">
      <c r="A696" s="80" t="s">
        <v>2783</v>
      </c>
      <c r="B696" s="48" t="s">
        <v>2784</v>
      </c>
      <c r="C696" s="68">
        <v>6</v>
      </c>
      <c r="D696" s="123">
        <v>42615</v>
      </c>
      <c r="E696" s="45"/>
      <c r="F696" s="44" t="s">
        <v>1731</v>
      </c>
      <c r="G696" s="47"/>
      <c r="H696" s="47"/>
      <c r="I696" s="83" t="s">
        <v>1732</v>
      </c>
    </row>
    <row r="697" spans="1:16" x14ac:dyDescent="0.25">
      <c r="A697" s="52" t="s">
        <v>2785</v>
      </c>
      <c r="B697" s="28" t="s">
        <v>2786</v>
      </c>
      <c r="C697" s="54">
        <v>9</v>
      </c>
      <c r="D697" s="118">
        <v>42613</v>
      </c>
      <c r="E697" s="35"/>
      <c r="F697" s="19"/>
      <c r="G697" s="30" t="s">
        <v>1731</v>
      </c>
      <c r="H697" s="30"/>
      <c r="I697" s="57" t="s">
        <v>2787</v>
      </c>
    </row>
    <row r="698" spans="1:16" x14ac:dyDescent="0.25">
      <c r="A698" s="29" t="s">
        <v>2405</v>
      </c>
      <c r="B698" s="17" t="s">
        <v>2406</v>
      </c>
      <c r="C698" s="62">
        <v>19</v>
      </c>
      <c r="D698" s="567">
        <v>42585</v>
      </c>
      <c r="E698" s="55" t="s">
        <v>1731</v>
      </c>
      <c r="F698" s="42"/>
      <c r="G698" s="56"/>
      <c r="H698" s="56"/>
      <c r="I698" s="17"/>
    </row>
    <row r="699" spans="1:16" x14ac:dyDescent="0.25">
      <c r="A699" s="338" t="s">
        <v>2861</v>
      </c>
      <c r="B699" s="338" t="s">
        <v>2862</v>
      </c>
      <c r="C699" s="62">
        <v>12</v>
      </c>
      <c r="D699" s="567">
        <v>42585</v>
      </c>
      <c r="E699" s="55" t="s">
        <v>1731</v>
      </c>
      <c r="F699" s="42"/>
      <c r="G699" s="56"/>
      <c r="H699" s="56"/>
      <c r="I699" s="73" t="s">
        <v>3438</v>
      </c>
    </row>
    <row r="700" spans="1:16" x14ac:dyDescent="0.25">
      <c r="A700" s="72" t="s">
        <v>2371</v>
      </c>
      <c r="B700" s="29" t="s">
        <v>2372</v>
      </c>
      <c r="C700" s="62">
        <v>5</v>
      </c>
      <c r="D700" s="567">
        <v>42584</v>
      </c>
      <c r="E700" s="55" t="s">
        <v>1731</v>
      </c>
      <c r="F700" s="42"/>
      <c r="G700" s="56"/>
      <c r="H700" s="56"/>
      <c r="I700" s="17"/>
    </row>
    <row r="701" spans="1:16" x14ac:dyDescent="0.25">
      <c r="A701" s="650" t="s">
        <v>2054</v>
      </c>
      <c r="B701" s="121" t="s">
        <v>2055</v>
      </c>
      <c r="C701" s="68">
        <v>6</v>
      </c>
      <c r="D701" s="123">
        <v>42583</v>
      </c>
      <c r="E701" s="45"/>
      <c r="F701" s="44"/>
      <c r="G701" s="47"/>
      <c r="H701" s="47" t="s">
        <v>1731</v>
      </c>
      <c r="I701" s="48"/>
    </row>
    <row r="702" spans="1:16" x14ac:dyDescent="0.25">
      <c r="A702" s="52" t="s">
        <v>2155</v>
      </c>
      <c r="B702" s="28" t="s">
        <v>2156</v>
      </c>
      <c r="C702" s="54">
        <v>5</v>
      </c>
      <c r="D702" s="118">
        <v>42552</v>
      </c>
      <c r="E702" s="35"/>
      <c r="F702" s="19"/>
      <c r="G702" s="30" t="s">
        <v>1731</v>
      </c>
      <c r="H702" s="19"/>
      <c r="I702" s="53" t="s">
        <v>2157</v>
      </c>
    </row>
    <row r="703" spans="1:16" x14ac:dyDescent="0.25">
      <c r="A703" s="72" t="s">
        <v>1747</v>
      </c>
      <c r="B703" s="17" t="s">
        <v>1748</v>
      </c>
      <c r="C703" s="62">
        <v>14</v>
      </c>
      <c r="D703" s="567">
        <v>42551</v>
      </c>
      <c r="E703" s="55"/>
      <c r="F703" s="42"/>
      <c r="G703" s="56" t="s">
        <v>1731</v>
      </c>
      <c r="H703" s="42"/>
      <c r="I703" s="79" t="s">
        <v>1749</v>
      </c>
    </row>
    <row r="704" spans="1:16" x14ac:dyDescent="0.25">
      <c r="A704" s="72" t="s">
        <v>2394</v>
      </c>
      <c r="B704" s="17" t="s">
        <v>2395</v>
      </c>
      <c r="C704" s="62">
        <v>6</v>
      </c>
      <c r="D704" s="567">
        <v>42545</v>
      </c>
      <c r="E704" s="55"/>
      <c r="F704" s="42"/>
      <c r="G704" s="56" t="s">
        <v>1731</v>
      </c>
      <c r="H704" s="42"/>
      <c r="I704" s="79" t="s">
        <v>2396</v>
      </c>
    </row>
    <row r="705" spans="1:9" x14ac:dyDescent="0.25">
      <c r="A705" s="72" t="s">
        <v>2031</v>
      </c>
      <c r="B705" s="17" t="s">
        <v>2032</v>
      </c>
      <c r="C705" s="62">
        <v>11</v>
      </c>
      <c r="D705" s="567">
        <v>42538</v>
      </c>
      <c r="E705" s="55" t="s">
        <v>1731</v>
      </c>
      <c r="F705" s="42"/>
      <c r="G705" s="56"/>
      <c r="H705" s="42"/>
      <c r="I705" s="79" t="s">
        <v>2033</v>
      </c>
    </row>
    <row r="706" spans="1:9" x14ac:dyDescent="0.25">
      <c r="A706" s="31" t="s">
        <v>1754</v>
      </c>
      <c r="B706" s="48" t="s">
        <v>1755</v>
      </c>
      <c r="C706" s="68">
        <v>13</v>
      </c>
      <c r="D706" s="123">
        <v>42513</v>
      </c>
      <c r="E706" s="45"/>
      <c r="F706" s="44"/>
      <c r="G706" s="47" t="s">
        <v>1731</v>
      </c>
      <c r="H706" s="44"/>
      <c r="I706" s="83" t="s">
        <v>1756</v>
      </c>
    </row>
    <row r="707" spans="1:9" x14ac:dyDescent="0.25">
      <c r="A707" s="52" t="s">
        <v>2778</v>
      </c>
      <c r="B707" s="28" t="s">
        <v>2779</v>
      </c>
      <c r="C707" s="54">
        <v>9</v>
      </c>
      <c r="D707" s="118">
        <v>42494</v>
      </c>
      <c r="E707" s="35" t="s">
        <v>1731</v>
      </c>
      <c r="F707" s="19"/>
      <c r="G707" s="30"/>
      <c r="H707" s="19"/>
      <c r="I707" s="16" t="s">
        <v>2780</v>
      </c>
    </row>
    <row r="708" spans="1:9" x14ac:dyDescent="0.25">
      <c r="A708" s="72" t="s">
        <v>1806</v>
      </c>
      <c r="B708" s="17" t="s">
        <v>1807</v>
      </c>
      <c r="C708" s="62">
        <v>9</v>
      </c>
      <c r="D708" s="567">
        <v>42493</v>
      </c>
      <c r="E708" s="55" t="s">
        <v>1731</v>
      </c>
      <c r="F708" s="42"/>
      <c r="G708" s="56"/>
      <c r="H708" s="42"/>
      <c r="I708" s="34"/>
    </row>
    <row r="709" spans="1:9" x14ac:dyDescent="0.25">
      <c r="A709" s="72" t="s">
        <v>1742</v>
      </c>
      <c r="B709" s="17" t="s">
        <v>1743</v>
      </c>
      <c r="C709" s="62">
        <v>5</v>
      </c>
      <c r="D709" s="567">
        <v>42489</v>
      </c>
      <c r="E709" s="55"/>
      <c r="F709" s="42"/>
      <c r="G709" s="56" t="s">
        <v>1731</v>
      </c>
      <c r="H709" s="42"/>
      <c r="I709" s="79" t="s">
        <v>1744</v>
      </c>
    </row>
    <row r="710" spans="1:9" x14ac:dyDescent="0.25">
      <c r="A710" s="639" t="s">
        <v>1765</v>
      </c>
      <c r="B710" s="85" t="s">
        <v>1766</v>
      </c>
      <c r="C710" s="62">
        <v>10</v>
      </c>
      <c r="D710" s="567">
        <v>42486</v>
      </c>
      <c r="E710" s="55" t="s">
        <v>1731</v>
      </c>
      <c r="F710" s="42"/>
      <c r="G710" s="56"/>
      <c r="H710" s="42"/>
      <c r="I710" s="34" t="s">
        <v>3397</v>
      </c>
    </row>
    <row r="711" spans="1:9" x14ac:dyDescent="0.25">
      <c r="A711" s="662" t="s">
        <v>1767</v>
      </c>
      <c r="B711" s="133" t="s">
        <v>1768</v>
      </c>
      <c r="C711" s="68">
        <v>13</v>
      </c>
      <c r="D711" s="123">
        <v>42486</v>
      </c>
      <c r="E711" s="45" t="s">
        <v>1731</v>
      </c>
      <c r="F711" s="44"/>
      <c r="G711" s="47"/>
      <c r="H711" s="44"/>
      <c r="I711" s="32" t="s">
        <v>3397</v>
      </c>
    </row>
    <row r="712" spans="1:9" x14ac:dyDescent="0.25">
      <c r="A712" s="52" t="s">
        <v>1788</v>
      </c>
      <c r="B712" s="28" t="s">
        <v>1789</v>
      </c>
      <c r="C712" s="54">
        <v>5</v>
      </c>
      <c r="D712" s="118">
        <v>42485</v>
      </c>
      <c r="E712" s="35" t="s">
        <v>1731</v>
      </c>
      <c r="F712" s="19"/>
      <c r="G712" s="30"/>
      <c r="H712" s="30"/>
      <c r="I712" s="16"/>
    </row>
    <row r="713" spans="1:9" x14ac:dyDescent="0.25">
      <c r="A713" s="72" t="s">
        <v>2227</v>
      </c>
      <c r="B713" s="17" t="s">
        <v>2228</v>
      </c>
      <c r="C713" s="62">
        <v>5</v>
      </c>
      <c r="D713" s="567">
        <v>42482</v>
      </c>
      <c r="E713" s="55"/>
      <c r="F713" s="42"/>
      <c r="G713" s="56" t="s">
        <v>1731</v>
      </c>
      <c r="H713" s="56"/>
      <c r="I713" s="79" t="s">
        <v>2229</v>
      </c>
    </row>
    <row r="714" spans="1:9" x14ac:dyDescent="0.25">
      <c r="A714" s="72" t="s">
        <v>2452</v>
      </c>
      <c r="B714" s="17" t="s">
        <v>2453</v>
      </c>
      <c r="C714" s="62">
        <v>5</v>
      </c>
      <c r="D714" s="567">
        <v>42481</v>
      </c>
      <c r="E714" s="55" t="s">
        <v>1731</v>
      </c>
      <c r="F714" s="42"/>
      <c r="G714" s="56"/>
      <c r="H714" s="56"/>
      <c r="I714" s="34"/>
    </row>
    <row r="715" spans="1:9" x14ac:dyDescent="0.25">
      <c r="A715" s="72" t="s">
        <v>2285</v>
      </c>
      <c r="B715" s="17" t="s">
        <v>2286</v>
      </c>
      <c r="C715" s="62">
        <v>6</v>
      </c>
      <c r="D715" s="567">
        <v>42480</v>
      </c>
      <c r="E715" s="55" t="s">
        <v>1731</v>
      </c>
      <c r="F715" s="42"/>
      <c r="G715" s="56"/>
      <c r="H715" s="56"/>
      <c r="I715" s="34"/>
    </row>
    <row r="716" spans="1:9" x14ac:dyDescent="0.25">
      <c r="A716" s="80" t="s">
        <v>1963</v>
      </c>
      <c r="B716" s="48" t="s">
        <v>1964</v>
      </c>
      <c r="C716" s="68">
        <v>6</v>
      </c>
      <c r="D716" s="123">
        <v>42473</v>
      </c>
      <c r="E716" s="45"/>
      <c r="F716" s="44"/>
      <c r="G716" s="47" t="s">
        <v>1752</v>
      </c>
      <c r="H716" s="47"/>
      <c r="I716" s="83" t="s">
        <v>1965</v>
      </c>
    </row>
    <row r="717" spans="1:9" x14ac:dyDescent="0.25">
      <c r="A717" s="52" t="s">
        <v>2422</v>
      </c>
      <c r="B717" s="28" t="s">
        <v>2423</v>
      </c>
      <c r="C717" s="54">
        <v>7</v>
      </c>
      <c r="D717" s="118">
        <v>42472</v>
      </c>
      <c r="E717" s="35" t="s">
        <v>1731</v>
      </c>
      <c r="F717" s="19"/>
      <c r="G717" s="30"/>
      <c r="H717" s="30"/>
      <c r="I717" s="16"/>
    </row>
    <row r="718" spans="1:9" x14ac:dyDescent="0.25">
      <c r="A718" s="72" t="s">
        <v>2522</v>
      </c>
      <c r="B718" s="17" t="s">
        <v>2523</v>
      </c>
      <c r="C718" s="62">
        <v>22</v>
      </c>
      <c r="D718" s="567">
        <v>42447</v>
      </c>
      <c r="E718" s="55"/>
      <c r="F718" s="42"/>
      <c r="G718" s="56" t="s">
        <v>1731</v>
      </c>
      <c r="H718" s="56"/>
      <c r="I718" s="79" t="s">
        <v>2524</v>
      </c>
    </row>
    <row r="719" spans="1:9" x14ac:dyDescent="0.25">
      <c r="A719" s="72" t="s">
        <v>2675</v>
      </c>
      <c r="B719" s="17" t="s">
        <v>2676</v>
      </c>
      <c r="C719" s="62">
        <v>17</v>
      </c>
      <c r="D719" s="567">
        <v>42436</v>
      </c>
      <c r="E719" s="55"/>
      <c r="F719" s="42"/>
      <c r="G719" s="56" t="s">
        <v>1731</v>
      </c>
      <c r="H719" s="56"/>
      <c r="I719" s="34" t="s">
        <v>2677</v>
      </c>
    </row>
    <row r="720" spans="1:9" x14ac:dyDescent="0.25">
      <c r="A720" s="72" t="s">
        <v>2658</v>
      </c>
      <c r="B720" s="17" t="s">
        <v>2659</v>
      </c>
      <c r="C720" s="62">
        <v>7</v>
      </c>
      <c r="D720" s="567">
        <v>42432</v>
      </c>
      <c r="E720" s="55"/>
      <c r="F720" s="42"/>
      <c r="G720" s="56" t="s">
        <v>1731</v>
      </c>
      <c r="H720" s="56"/>
      <c r="I720" s="79" t="s">
        <v>2660</v>
      </c>
    </row>
    <row r="721" spans="1:12" x14ac:dyDescent="0.25">
      <c r="A721" s="80" t="s">
        <v>1955</v>
      </c>
      <c r="B721" s="48" t="s">
        <v>1956</v>
      </c>
      <c r="C721" s="68">
        <v>6</v>
      </c>
      <c r="D721" s="123">
        <v>42423</v>
      </c>
      <c r="E721" s="45" t="s">
        <v>1731</v>
      </c>
      <c r="F721" s="44"/>
      <c r="G721" s="47"/>
      <c r="H721" s="47"/>
      <c r="I721" s="32"/>
      <c r="K721" s="8"/>
      <c r="L721" s="8"/>
    </row>
    <row r="722" spans="1:12" x14ac:dyDescent="0.25">
      <c r="A722" s="638" t="s">
        <v>1852</v>
      </c>
      <c r="B722" s="337" t="s">
        <v>1853</v>
      </c>
      <c r="C722" s="54">
        <v>13</v>
      </c>
      <c r="D722" s="118">
        <v>42422</v>
      </c>
      <c r="E722" s="35" t="s">
        <v>1731</v>
      </c>
      <c r="F722" s="19"/>
      <c r="G722" s="30"/>
      <c r="H722" s="30"/>
      <c r="I722" s="16" t="s">
        <v>3458</v>
      </c>
    </row>
    <row r="723" spans="1:12" x14ac:dyDescent="0.25">
      <c r="A723" s="339" t="s">
        <v>1854</v>
      </c>
      <c r="B723" s="331" t="s">
        <v>1855</v>
      </c>
      <c r="C723" s="62">
        <v>13</v>
      </c>
      <c r="D723" s="567">
        <v>42422</v>
      </c>
      <c r="E723" s="55" t="s">
        <v>1731</v>
      </c>
      <c r="F723" s="42"/>
      <c r="G723" s="56"/>
      <c r="H723" s="56"/>
      <c r="I723" s="34" t="s">
        <v>3458</v>
      </c>
    </row>
    <row r="724" spans="1:12" x14ac:dyDescent="0.25">
      <c r="A724" s="72" t="s">
        <v>2713</v>
      </c>
      <c r="B724" s="17" t="s">
        <v>2714</v>
      </c>
      <c r="C724" s="62">
        <v>14</v>
      </c>
      <c r="D724" s="567">
        <v>42422</v>
      </c>
      <c r="E724" s="55"/>
      <c r="F724" s="42"/>
      <c r="G724" s="56" t="s">
        <v>1731</v>
      </c>
      <c r="H724" s="56"/>
      <c r="I724" s="79" t="s">
        <v>2715</v>
      </c>
    </row>
    <row r="725" spans="1:12" x14ac:dyDescent="0.25">
      <c r="A725" s="72" t="s">
        <v>2725</v>
      </c>
      <c r="B725" s="17" t="s">
        <v>2726</v>
      </c>
      <c r="C725" s="62">
        <v>9</v>
      </c>
      <c r="D725" s="567">
        <v>42417</v>
      </c>
      <c r="E725" s="55"/>
      <c r="F725" s="42"/>
      <c r="G725" s="56" t="s">
        <v>1731</v>
      </c>
      <c r="H725" s="56"/>
      <c r="I725" s="79" t="s">
        <v>2727</v>
      </c>
    </row>
    <row r="726" spans="1:12" x14ac:dyDescent="0.25">
      <c r="A726" s="583" t="s">
        <v>2050</v>
      </c>
      <c r="B726" s="335" t="s">
        <v>2051</v>
      </c>
      <c r="C726" s="68">
        <v>5</v>
      </c>
      <c r="D726" s="123">
        <v>42416</v>
      </c>
      <c r="E726" s="45" t="s">
        <v>1731</v>
      </c>
      <c r="F726" s="44"/>
      <c r="G726" s="47"/>
      <c r="H726" s="47"/>
      <c r="I726" s="32" t="s">
        <v>3448</v>
      </c>
    </row>
    <row r="727" spans="1:12" x14ac:dyDescent="0.25">
      <c r="A727" s="52" t="s">
        <v>2710</v>
      </c>
      <c r="B727" s="28" t="s">
        <v>2711</v>
      </c>
      <c r="C727" s="54">
        <v>6</v>
      </c>
      <c r="D727" s="118">
        <v>42412</v>
      </c>
      <c r="E727" s="35"/>
      <c r="F727" s="19"/>
      <c r="G727" s="30" t="s">
        <v>1731</v>
      </c>
      <c r="H727" s="30"/>
      <c r="I727" s="16" t="s">
        <v>2712</v>
      </c>
    </row>
    <row r="728" spans="1:12" x14ac:dyDescent="0.25">
      <c r="A728" s="29" t="s">
        <v>1885</v>
      </c>
      <c r="B728" s="17" t="s">
        <v>1886</v>
      </c>
      <c r="C728" s="62">
        <v>5</v>
      </c>
      <c r="D728" s="567">
        <v>42409</v>
      </c>
      <c r="E728" s="55" t="s">
        <v>1731</v>
      </c>
      <c r="F728" s="42"/>
      <c r="G728" s="56"/>
      <c r="H728" s="56"/>
      <c r="I728" s="34" t="s">
        <v>1887</v>
      </c>
    </row>
    <row r="729" spans="1:12" x14ac:dyDescent="0.25">
      <c r="A729" s="339" t="s">
        <v>1992</v>
      </c>
      <c r="B729" s="331" t="s">
        <v>1993</v>
      </c>
      <c r="C729" s="62">
        <v>15</v>
      </c>
      <c r="D729" s="567">
        <v>42404</v>
      </c>
      <c r="E729" s="55" t="s">
        <v>1731</v>
      </c>
      <c r="F729" s="42"/>
      <c r="G729" s="56"/>
      <c r="H729" s="56"/>
      <c r="I729" s="34" t="s">
        <v>3397</v>
      </c>
    </row>
    <row r="730" spans="1:12" x14ac:dyDescent="0.25">
      <c r="A730" s="72" t="s">
        <v>2599</v>
      </c>
      <c r="B730" s="17" t="s">
        <v>2600</v>
      </c>
      <c r="C730" s="62">
        <v>6</v>
      </c>
      <c r="D730" s="567">
        <v>42401</v>
      </c>
      <c r="E730" s="55" t="s">
        <v>1731</v>
      </c>
      <c r="F730" s="42"/>
      <c r="G730" s="56"/>
      <c r="H730" s="56"/>
      <c r="I730" s="34"/>
    </row>
    <row r="731" spans="1:12" x14ac:dyDescent="0.25">
      <c r="A731" s="31" t="s">
        <v>1890</v>
      </c>
      <c r="B731" s="48" t="s">
        <v>1891</v>
      </c>
      <c r="C731" s="68">
        <v>6</v>
      </c>
      <c r="D731" s="123">
        <v>42398</v>
      </c>
      <c r="E731" s="45"/>
      <c r="F731" s="44"/>
      <c r="G731" s="47" t="s">
        <v>1731</v>
      </c>
      <c r="H731" s="47"/>
      <c r="I731" s="83" t="s">
        <v>1892</v>
      </c>
    </row>
    <row r="732" spans="1:12" x14ac:dyDescent="0.25">
      <c r="A732" s="52" t="s">
        <v>2186</v>
      </c>
      <c r="B732" s="28" t="s">
        <v>2187</v>
      </c>
      <c r="C732" s="54">
        <v>6</v>
      </c>
      <c r="D732" s="118">
        <v>42397</v>
      </c>
      <c r="E732" s="35" t="s">
        <v>1731</v>
      </c>
      <c r="F732" s="19"/>
      <c r="G732" s="30"/>
      <c r="H732" s="30"/>
      <c r="I732" s="16"/>
    </row>
    <row r="733" spans="1:12" x14ac:dyDescent="0.25">
      <c r="A733" s="72" t="s">
        <v>1858</v>
      </c>
      <c r="B733" s="17" t="s">
        <v>1859</v>
      </c>
      <c r="C733" s="62">
        <v>5</v>
      </c>
      <c r="D733" s="567">
        <v>42396</v>
      </c>
      <c r="E733" s="55"/>
      <c r="F733" s="42"/>
      <c r="G733" s="56" t="s">
        <v>1731</v>
      </c>
      <c r="H733" s="56"/>
      <c r="I733" s="34" t="s">
        <v>1860</v>
      </c>
    </row>
    <row r="734" spans="1:12" x14ac:dyDescent="0.25">
      <c r="A734" s="338" t="s">
        <v>2459</v>
      </c>
      <c r="B734" s="331" t="s">
        <v>2460</v>
      </c>
      <c r="C734" s="62">
        <v>5</v>
      </c>
      <c r="D734" s="567">
        <v>42395</v>
      </c>
      <c r="E734" s="55" t="s">
        <v>1731</v>
      </c>
      <c r="F734" s="42"/>
      <c r="G734" s="56"/>
      <c r="H734" s="56"/>
      <c r="I734" s="34" t="s">
        <v>3448</v>
      </c>
    </row>
    <row r="735" spans="1:12" x14ac:dyDescent="0.25">
      <c r="A735" s="72" t="s">
        <v>2025</v>
      </c>
      <c r="B735" s="17" t="s">
        <v>2026</v>
      </c>
      <c r="C735" s="62">
        <v>5</v>
      </c>
      <c r="D735" s="567">
        <v>42391</v>
      </c>
      <c r="E735" s="55" t="s">
        <v>1731</v>
      </c>
      <c r="F735" s="42"/>
      <c r="G735" s="56"/>
      <c r="H735" s="56"/>
      <c r="I735" s="34" t="s">
        <v>2027</v>
      </c>
    </row>
    <row r="736" spans="1:12" x14ac:dyDescent="0.25">
      <c r="A736" s="31" t="s">
        <v>1953</v>
      </c>
      <c r="B736" s="48" t="s">
        <v>483</v>
      </c>
      <c r="C736" s="68">
        <v>33</v>
      </c>
      <c r="D736" s="123">
        <v>42383</v>
      </c>
      <c r="E736" s="45"/>
      <c r="F736" s="44"/>
      <c r="G736" s="47" t="s">
        <v>1731</v>
      </c>
      <c r="H736" s="47"/>
      <c r="I736" s="32" t="s">
        <v>1954</v>
      </c>
    </row>
    <row r="737" spans="1:9" x14ac:dyDescent="0.25">
      <c r="A737" s="27" t="s">
        <v>1774</v>
      </c>
      <c r="B737" s="28" t="s">
        <v>1775</v>
      </c>
      <c r="C737" s="54">
        <v>9</v>
      </c>
      <c r="D737" s="118">
        <v>42366</v>
      </c>
      <c r="E737" s="35"/>
      <c r="F737" s="19"/>
      <c r="G737" s="30" t="s">
        <v>1731</v>
      </c>
      <c r="H737" s="30"/>
      <c r="I737" s="16" t="s">
        <v>1776</v>
      </c>
    </row>
    <row r="738" spans="1:9" x14ac:dyDescent="0.25">
      <c r="A738" s="72" t="s">
        <v>2737</v>
      </c>
      <c r="B738" s="17" t="s">
        <v>2738</v>
      </c>
      <c r="C738" s="62">
        <v>11</v>
      </c>
      <c r="D738" s="567">
        <v>42355</v>
      </c>
      <c r="E738" s="55" t="s">
        <v>1731</v>
      </c>
      <c r="F738" s="42"/>
      <c r="G738" s="56"/>
      <c r="H738" s="56"/>
      <c r="I738" s="34"/>
    </row>
    <row r="739" spans="1:9" x14ac:dyDescent="0.25">
      <c r="A739" s="72" t="s">
        <v>2739</v>
      </c>
      <c r="B739" s="17" t="s">
        <v>2740</v>
      </c>
      <c r="C739" s="62">
        <v>9</v>
      </c>
      <c r="D739" s="567">
        <v>42355</v>
      </c>
      <c r="E739" s="55" t="s">
        <v>1731</v>
      </c>
      <c r="F739" s="42"/>
      <c r="G739" s="56"/>
      <c r="H739" s="56"/>
      <c r="I739" s="34"/>
    </row>
    <row r="740" spans="1:9" x14ac:dyDescent="0.25">
      <c r="A740" s="29" t="s">
        <v>2637</v>
      </c>
      <c r="B740" s="17" t="s">
        <v>2638</v>
      </c>
      <c r="C740" s="62">
        <v>5</v>
      </c>
      <c r="D740" s="567">
        <v>42354</v>
      </c>
      <c r="E740" s="55"/>
      <c r="F740" s="42" t="s">
        <v>1731</v>
      </c>
      <c r="G740" s="56"/>
      <c r="H740" s="56"/>
      <c r="I740" s="34" t="s">
        <v>1879</v>
      </c>
    </row>
    <row r="741" spans="1:9" x14ac:dyDescent="0.25">
      <c r="A741" s="129" t="s">
        <v>2347</v>
      </c>
      <c r="B741" s="81" t="s">
        <v>2348</v>
      </c>
      <c r="C741" s="68">
        <v>13</v>
      </c>
      <c r="D741" s="123">
        <v>42352</v>
      </c>
      <c r="E741" s="45"/>
      <c r="F741" s="44" t="s">
        <v>1731</v>
      </c>
      <c r="G741" s="47"/>
      <c r="H741" s="47"/>
      <c r="I741" s="83" t="s">
        <v>2349</v>
      </c>
    </row>
    <row r="742" spans="1:9" x14ac:dyDescent="0.25">
      <c r="A742" s="52" t="s">
        <v>2762</v>
      </c>
      <c r="B742" s="28" t="s">
        <v>2763</v>
      </c>
      <c r="C742" s="54">
        <v>5</v>
      </c>
      <c r="D742" s="118">
        <v>42348</v>
      </c>
      <c r="E742" s="35"/>
      <c r="F742" s="19"/>
      <c r="G742" s="30" t="s">
        <v>1731</v>
      </c>
      <c r="H742" s="30"/>
      <c r="I742" s="57" t="s">
        <v>2764</v>
      </c>
    </row>
    <row r="743" spans="1:9" x14ac:dyDescent="0.25">
      <c r="A743" s="339" t="s">
        <v>2301</v>
      </c>
      <c r="B743" s="331" t="s">
        <v>2302</v>
      </c>
      <c r="C743" s="62">
        <v>5</v>
      </c>
      <c r="D743" s="567">
        <v>42346</v>
      </c>
      <c r="E743" s="55" t="s">
        <v>1731</v>
      </c>
      <c r="F743" s="42"/>
      <c r="G743" s="56"/>
      <c r="H743" s="56"/>
      <c r="I743" s="17" t="s">
        <v>3483</v>
      </c>
    </row>
    <row r="744" spans="1:9" x14ac:dyDescent="0.25">
      <c r="A744" s="72" t="s">
        <v>2587</v>
      </c>
      <c r="B744" s="17" t="s">
        <v>2588</v>
      </c>
      <c r="C744" s="62">
        <v>5</v>
      </c>
      <c r="D744" s="567">
        <v>42346</v>
      </c>
      <c r="E744" s="55" t="s">
        <v>1731</v>
      </c>
      <c r="F744" s="42"/>
      <c r="G744" s="56"/>
      <c r="H744" s="56"/>
      <c r="I744" s="73" t="s">
        <v>2589</v>
      </c>
    </row>
    <row r="745" spans="1:9" x14ac:dyDescent="0.25">
      <c r="A745" s="72" t="s">
        <v>2350</v>
      </c>
      <c r="B745" s="17" t="s">
        <v>2351</v>
      </c>
      <c r="C745" s="62">
        <v>5</v>
      </c>
      <c r="D745" s="567">
        <v>42342</v>
      </c>
      <c r="E745" s="55"/>
      <c r="F745" s="42"/>
      <c r="G745" s="56" t="s">
        <v>1731</v>
      </c>
      <c r="H745" s="56"/>
      <c r="I745" s="17" t="s">
        <v>2352</v>
      </c>
    </row>
    <row r="746" spans="1:9" x14ac:dyDescent="0.25">
      <c r="A746" s="80" t="s">
        <v>2650</v>
      </c>
      <c r="B746" s="48" t="s">
        <v>2651</v>
      </c>
      <c r="C746" s="68">
        <v>38</v>
      </c>
      <c r="D746" s="123">
        <v>42331</v>
      </c>
      <c r="E746" s="45"/>
      <c r="F746" s="44"/>
      <c r="G746" s="47" t="s">
        <v>1731</v>
      </c>
      <c r="H746" s="47"/>
      <c r="I746" s="48" t="s">
        <v>2652</v>
      </c>
    </row>
    <row r="747" spans="1:9" x14ac:dyDescent="0.25">
      <c r="A747" s="146" t="s">
        <v>2702</v>
      </c>
      <c r="B747" s="146" t="s">
        <v>2703</v>
      </c>
      <c r="C747" s="54">
        <v>9</v>
      </c>
      <c r="D747" s="118">
        <v>42325</v>
      </c>
      <c r="E747" s="35"/>
      <c r="F747" s="19"/>
      <c r="G747" s="30"/>
      <c r="H747" s="30" t="s">
        <v>1731</v>
      </c>
      <c r="I747" s="28"/>
    </row>
    <row r="748" spans="1:9" x14ac:dyDescent="0.25">
      <c r="A748" s="119" t="s">
        <v>1901</v>
      </c>
      <c r="B748" s="119" t="s">
        <v>1902</v>
      </c>
      <c r="C748" s="62">
        <v>7</v>
      </c>
      <c r="D748" s="567">
        <v>42320</v>
      </c>
      <c r="E748" s="55"/>
      <c r="F748" s="42"/>
      <c r="G748" s="56"/>
      <c r="H748" s="56" t="s">
        <v>1731</v>
      </c>
      <c r="I748" s="17"/>
    </row>
    <row r="749" spans="1:9" x14ac:dyDescent="0.25">
      <c r="A749" s="17" t="s">
        <v>1971</v>
      </c>
      <c r="B749" s="17" t="s">
        <v>1972</v>
      </c>
      <c r="C749" s="62">
        <v>6</v>
      </c>
      <c r="D749" s="567">
        <v>42320</v>
      </c>
      <c r="E749" s="55"/>
      <c r="F749" s="42" t="s">
        <v>1731</v>
      </c>
      <c r="G749" s="56"/>
      <c r="H749" s="56"/>
      <c r="I749" s="73" t="s">
        <v>1973</v>
      </c>
    </row>
    <row r="750" spans="1:9" x14ac:dyDescent="0.25">
      <c r="A750" s="73" t="s">
        <v>2718</v>
      </c>
      <c r="B750" s="17" t="s">
        <v>2719</v>
      </c>
      <c r="C750" s="62">
        <v>5</v>
      </c>
      <c r="D750" s="567">
        <v>42313</v>
      </c>
      <c r="E750" s="55" t="s">
        <v>1731</v>
      </c>
      <c r="F750" s="42"/>
      <c r="G750" s="56"/>
      <c r="H750" s="56"/>
      <c r="I750" s="17"/>
    </row>
    <row r="751" spans="1:9" x14ac:dyDescent="0.25">
      <c r="A751" s="92" t="s">
        <v>2859</v>
      </c>
      <c r="B751" s="48" t="s">
        <v>2860</v>
      </c>
      <c r="C751" s="68">
        <v>5</v>
      </c>
      <c r="D751" s="123">
        <v>42313</v>
      </c>
      <c r="E751" s="45" t="s">
        <v>1731</v>
      </c>
      <c r="F751" s="44"/>
      <c r="G751" s="47"/>
      <c r="H751" s="47"/>
      <c r="I751" s="48"/>
    </row>
    <row r="752" spans="1:9" x14ac:dyDescent="0.25">
      <c r="A752" s="57" t="s">
        <v>2757</v>
      </c>
      <c r="B752" s="28" t="s">
        <v>2758</v>
      </c>
      <c r="C752" s="54">
        <v>8</v>
      </c>
      <c r="D752" s="118">
        <v>42311</v>
      </c>
      <c r="E752" s="35" t="s">
        <v>1731</v>
      </c>
      <c r="F752" s="19"/>
      <c r="G752" s="30"/>
      <c r="H752" s="30"/>
      <c r="I752" s="28" t="s">
        <v>1931</v>
      </c>
    </row>
    <row r="753" spans="1:9" x14ac:dyDescent="0.25">
      <c r="A753" s="119" t="s">
        <v>1839</v>
      </c>
      <c r="B753" s="119" t="s">
        <v>1840</v>
      </c>
      <c r="C753" s="62">
        <v>5</v>
      </c>
      <c r="D753" s="567">
        <v>42307</v>
      </c>
      <c r="E753" s="55"/>
      <c r="F753" s="42"/>
      <c r="G753" s="56"/>
      <c r="H753" s="56" t="s">
        <v>1731</v>
      </c>
      <c r="I753" s="17"/>
    </row>
    <row r="754" spans="1:9" x14ac:dyDescent="0.25">
      <c r="A754" s="73" t="s">
        <v>2308</v>
      </c>
      <c r="B754" s="17" t="s">
        <v>2309</v>
      </c>
      <c r="C754" s="62">
        <v>5</v>
      </c>
      <c r="D754" s="567">
        <v>42306</v>
      </c>
      <c r="E754" s="55" t="s">
        <v>1731</v>
      </c>
      <c r="F754" s="42"/>
      <c r="G754" s="56"/>
      <c r="H754" s="56"/>
      <c r="I754" s="17" t="s">
        <v>2310</v>
      </c>
    </row>
    <row r="755" spans="1:9" x14ac:dyDescent="0.25">
      <c r="A755" s="17" t="s">
        <v>2345</v>
      </c>
      <c r="B755" s="17" t="s">
        <v>2346</v>
      </c>
      <c r="C755" s="62">
        <v>5</v>
      </c>
      <c r="D755" s="567">
        <v>42306</v>
      </c>
      <c r="E755" s="55" t="s">
        <v>1731</v>
      </c>
      <c r="F755" s="42"/>
      <c r="G755" s="56"/>
      <c r="H755" s="56"/>
      <c r="I755" s="17"/>
    </row>
    <row r="756" spans="1:9" x14ac:dyDescent="0.25">
      <c r="A756" s="642" t="s">
        <v>2754</v>
      </c>
      <c r="B756" s="121" t="s">
        <v>2755</v>
      </c>
      <c r="C756" s="68">
        <v>15</v>
      </c>
      <c r="D756" s="123">
        <v>42306</v>
      </c>
      <c r="E756" s="45"/>
      <c r="F756" s="44"/>
      <c r="G756" s="47"/>
      <c r="H756" s="47" t="s">
        <v>1731</v>
      </c>
      <c r="I756" s="48" t="s">
        <v>2756</v>
      </c>
    </row>
    <row r="757" spans="1:9" x14ac:dyDescent="0.25">
      <c r="A757" s="28" t="s">
        <v>2219</v>
      </c>
      <c r="B757" s="28" t="s">
        <v>2220</v>
      </c>
      <c r="C757" s="54">
        <v>18</v>
      </c>
      <c r="D757" s="118">
        <v>42304</v>
      </c>
      <c r="E757" s="35"/>
      <c r="F757" s="19"/>
      <c r="G757" s="30" t="s">
        <v>1731</v>
      </c>
      <c r="H757" s="30"/>
      <c r="I757" s="16" t="s">
        <v>2221</v>
      </c>
    </row>
    <row r="758" spans="1:9" x14ac:dyDescent="0.25">
      <c r="A758" s="333" t="s">
        <v>2498</v>
      </c>
      <c r="B758" s="333" t="s">
        <v>2499</v>
      </c>
      <c r="C758" s="62">
        <v>6</v>
      </c>
      <c r="D758" s="567">
        <v>42303</v>
      </c>
      <c r="E758" s="55"/>
      <c r="F758" s="42" t="s">
        <v>1731</v>
      </c>
      <c r="G758" s="56"/>
      <c r="H758" s="56"/>
      <c r="I758" s="79" t="s">
        <v>3398</v>
      </c>
    </row>
    <row r="759" spans="1:9" x14ac:dyDescent="0.25">
      <c r="A759" s="17" t="s">
        <v>2752</v>
      </c>
      <c r="B759" s="17" t="s">
        <v>2753</v>
      </c>
      <c r="C759" s="62">
        <v>6</v>
      </c>
      <c r="D759" s="567">
        <v>42303</v>
      </c>
      <c r="E759" s="55"/>
      <c r="F759" s="42" t="s">
        <v>1731</v>
      </c>
      <c r="G759" s="56"/>
      <c r="H759" s="56"/>
      <c r="I759" s="79" t="s">
        <v>1802</v>
      </c>
    </row>
    <row r="760" spans="1:9" x14ac:dyDescent="0.25">
      <c r="A760" s="73" t="s">
        <v>1905</v>
      </c>
      <c r="B760" s="17" t="s">
        <v>1906</v>
      </c>
      <c r="C760" s="62">
        <v>5</v>
      </c>
      <c r="D760" s="567">
        <v>42300</v>
      </c>
      <c r="E760" s="55"/>
      <c r="F760" s="42" t="s">
        <v>1731</v>
      </c>
      <c r="G760" s="56"/>
      <c r="H760" s="56"/>
      <c r="I760" s="79" t="s">
        <v>1802</v>
      </c>
    </row>
    <row r="761" spans="1:9" x14ac:dyDescent="0.25">
      <c r="A761" s="48" t="s">
        <v>2365</v>
      </c>
      <c r="B761" s="48" t="s">
        <v>2366</v>
      </c>
      <c r="C761" s="68">
        <v>5</v>
      </c>
      <c r="D761" s="123">
        <v>42292</v>
      </c>
      <c r="E761" s="45"/>
      <c r="F761" s="44" t="s">
        <v>1731</v>
      </c>
      <c r="G761" s="47"/>
      <c r="H761" s="47"/>
      <c r="I761" s="83" t="s">
        <v>2367</v>
      </c>
    </row>
    <row r="762" spans="1:9" x14ac:dyDescent="0.25">
      <c r="A762" s="28" t="s">
        <v>2243</v>
      </c>
      <c r="B762" s="28" t="s">
        <v>2244</v>
      </c>
      <c r="C762" s="54">
        <v>5</v>
      </c>
      <c r="D762" s="118">
        <v>42284</v>
      </c>
      <c r="E762" s="35"/>
      <c r="F762" s="19"/>
      <c r="G762" s="30" t="s">
        <v>1731</v>
      </c>
      <c r="H762" s="19"/>
      <c r="I762" s="16" t="s">
        <v>2245</v>
      </c>
    </row>
    <row r="763" spans="1:9" x14ac:dyDescent="0.25">
      <c r="A763" s="144" t="s">
        <v>2620</v>
      </c>
      <c r="B763" s="119" t="s">
        <v>2621</v>
      </c>
      <c r="C763" s="62">
        <v>5</v>
      </c>
      <c r="D763" s="567">
        <v>42279</v>
      </c>
      <c r="E763" s="55"/>
      <c r="F763" s="42"/>
      <c r="G763" s="56"/>
      <c r="H763" s="42" t="s">
        <v>1731</v>
      </c>
      <c r="I763" s="34"/>
    </row>
    <row r="764" spans="1:9" x14ac:dyDescent="0.25">
      <c r="A764" s="73" t="s">
        <v>2531</v>
      </c>
      <c r="B764" s="17" t="s">
        <v>2532</v>
      </c>
      <c r="C764" s="62">
        <v>5</v>
      </c>
      <c r="D764" s="567">
        <v>42268</v>
      </c>
      <c r="E764" s="55" t="s">
        <v>1731</v>
      </c>
      <c r="F764" s="42"/>
      <c r="G764" s="56"/>
      <c r="H764" s="42"/>
      <c r="I764" s="34"/>
    </row>
    <row r="765" spans="1:9" x14ac:dyDescent="0.25">
      <c r="A765" s="73" t="s">
        <v>2036</v>
      </c>
      <c r="B765" s="17" t="s">
        <v>2037</v>
      </c>
      <c r="C765" s="62">
        <v>10</v>
      </c>
      <c r="D765" s="567">
        <v>42264</v>
      </c>
      <c r="E765" s="55"/>
      <c r="F765" s="42" t="s">
        <v>1731</v>
      </c>
      <c r="G765" s="56"/>
      <c r="H765" s="42"/>
      <c r="I765" s="79" t="s">
        <v>2038</v>
      </c>
    </row>
    <row r="766" spans="1:9" x14ac:dyDescent="0.25">
      <c r="A766" s="48" t="s">
        <v>1800</v>
      </c>
      <c r="B766" s="48" t="s">
        <v>1801</v>
      </c>
      <c r="C766" s="68">
        <v>5</v>
      </c>
      <c r="D766" s="123">
        <v>42257</v>
      </c>
      <c r="E766" s="45"/>
      <c r="F766" s="44" t="s">
        <v>1731</v>
      </c>
      <c r="G766" s="47"/>
      <c r="H766" s="44"/>
      <c r="I766" s="83" t="s">
        <v>1802</v>
      </c>
    </row>
    <row r="767" spans="1:9" x14ac:dyDescent="0.25">
      <c r="A767" s="87" t="s">
        <v>2384</v>
      </c>
      <c r="B767" s="87" t="s">
        <v>2385</v>
      </c>
      <c r="C767" s="54">
        <v>12</v>
      </c>
      <c r="D767" s="118">
        <v>42249</v>
      </c>
      <c r="E767" s="35"/>
      <c r="F767" s="19" t="s">
        <v>1731</v>
      </c>
      <c r="G767" s="30"/>
      <c r="H767" s="19"/>
      <c r="I767" s="53" t="s">
        <v>2386</v>
      </c>
    </row>
    <row r="768" spans="1:9" x14ac:dyDescent="0.25">
      <c r="A768" s="73" t="s">
        <v>2410</v>
      </c>
      <c r="B768" s="17" t="s">
        <v>2411</v>
      </c>
      <c r="C768" s="62">
        <v>5</v>
      </c>
      <c r="D768" s="567">
        <v>42249</v>
      </c>
      <c r="E768" s="55"/>
      <c r="F768" s="42" t="s">
        <v>1731</v>
      </c>
      <c r="G768" s="56"/>
      <c r="H768" s="42"/>
      <c r="I768" s="79" t="s">
        <v>2412</v>
      </c>
    </row>
    <row r="769" spans="1:12" x14ac:dyDescent="0.25">
      <c r="A769" s="17" t="s">
        <v>2515</v>
      </c>
      <c r="B769" s="17" t="s">
        <v>2516</v>
      </c>
      <c r="C769" s="62">
        <v>10</v>
      </c>
      <c r="D769" s="567">
        <v>42248</v>
      </c>
      <c r="E769" s="55"/>
      <c r="F769" s="42"/>
      <c r="G769" s="56" t="s">
        <v>1731</v>
      </c>
      <c r="H769" s="42"/>
      <c r="I769" s="34" t="s">
        <v>2517</v>
      </c>
    </row>
    <row r="770" spans="1:12" x14ac:dyDescent="0.25">
      <c r="A770" s="119" t="s">
        <v>1740</v>
      </c>
      <c r="B770" s="119" t="s">
        <v>1741</v>
      </c>
      <c r="C770" s="62">
        <v>6</v>
      </c>
      <c r="D770" s="567">
        <v>42247</v>
      </c>
      <c r="E770" s="55"/>
      <c r="F770" s="42"/>
      <c r="G770" s="56"/>
      <c r="H770" s="42" t="s">
        <v>1731</v>
      </c>
      <c r="I770" s="34"/>
    </row>
    <row r="771" spans="1:12" x14ac:dyDescent="0.25">
      <c r="A771" s="121" t="s">
        <v>1826</v>
      </c>
      <c r="B771" s="121" t="s">
        <v>1827</v>
      </c>
      <c r="C771" s="68">
        <v>6</v>
      </c>
      <c r="D771" s="123">
        <v>42247</v>
      </c>
      <c r="E771" s="45"/>
      <c r="F771" s="44"/>
      <c r="G771" s="47"/>
      <c r="H771" s="44" t="s">
        <v>1731</v>
      </c>
      <c r="I771" s="32"/>
      <c r="K771" s="8"/>
      <c r="L771" s="8"/>
    </row>
    <row r="772" spans="1:12" x14ac:dyDescent="0.25">
      <c r="A772" s="146" t="s">
        <v>1837</v>
      </c>
      <c r="B772" s="146" t="s">
        <v>1838</v>
      </c>
      <c r="C772" s="54">
        <v>5</v>
      </c>
      <c r="D772" s="118">
        <v>42247</v>
      </c>
      <c r="E772" s="35"/>
      <c r="F772" s="19"/>
      <c r="G772" s="30"/>
      <c r="H772" s="30" t="s">
        <v>1731</v>
      </c>
      <c r="I772" s="28"/>
    </row>
    <row r="773" spans="1:12" x14ac:dyDescent="0.25">
      <c r="A773" s="17" t="s">
        <v>2160</v>
      </c>
      <c r="B773" s="17" t="s">
        <v>2161</v>
      </c>
      <c r="C773" s="62">
        <v>8</v>
      </c>
      <c r="D773" s="567">
        <v>42242</v>
      </c>
      <c r="E773" s="55"/>
      <c r="F773" s="42"/>
      <c r="G773" s="56" t="s">
        <v>1731</v>
      </c>
      <c r="H773" s="56"/>
      <c r="I773" s="17" t="s">
        <v>2162</v>
      </c>
    </row>
    <row r="774" spans="1:12" x14ac:dyDescent="0.25">
      <c r="A774" s="17" t="s">
        <v>2490</v>
      </c>
      <c r="B774" s="17" t="s">
        <v>2491</v>
      </c>
      <c r="C774" s="62">
        <v>5</v>
      </c>
      <c r="D774" s="567">
        <v>42234</v>
      </c>
      <c r="E774" s="55"/>
      <c r="F774" s="42"/>
      <c r="G774" s="56" t="s">
        <v>1731</v>
      </c>
      <c r="H774" s="56"/>
      <c r="I774" s="73" t="s">
        <v>2492</v>
      </c>
    </row>
    <row r="775" spans="1:12" x14ac:dyDescent="0.25">
      <c r="A775" s="119" t="s">
        <v>2747</v>
      </c>
      <c r="B775" s="119" t="s">
        <v>2748</v>
      </c>
      <c r="C775" s="62">
        <v>5</v>
      </c>
      <c r="D775" s="567">
        <v>42223</v>
      </c>
      <c r="E775" s="55"/>
      <c r="F775" s="42"/>
      <c r="G775" s="56"/>
      <c r="H775" s="56" t="s">
        <v>1731</v>
      </c>
      <c r="I775" s="17"/>
    </row>
    <row r="776" spans="1:12" x14ac:dyDescent="0.25">
      <c r="A776" s="642" t="s">
        <v>1910</v>
      </c>
      <c r="B776" s="121" t="s">
        <v>1911</v>
      </c>
      <c r="C776" s="68">
        <v>14</v>
      </c>
      <c r="D776" s="123">
        <v>42222</v>
      </c>
      <c r="E776" s="45"/>
      <c r="F776" s="44"/>
      <c r="G776" s="47"/>
      <c r="H776" s="47" t="s">
        <v>1731</v>
      </c>
      <c r="I776" s="48"/>
    </row>
    <row r="777" spans="1:12" x14ac:dyDescent="0.25">
      <c r="A777" s="146" t="s">
        <v>1888</v>
      </c>
      <c r="B777" s="146" t="s">
        <v>1889</v>
      </c>
      <c r="C777" s="54">
        <v>10</v>
      </c>
      <c r="D777" s="118">
        <v>42217</v>
      </c>
      <c r="E777" s="35"/>
      <c r="F777" s="19"/>
      <c r="G777" s="30"/>
      <c r="H777" s="30" t="s">
        <v>1731</v>
      </c>
      <c r="I777" s="53"/>
    </row>
    <row r="778" spans="1:12" x14ac:dyDescent="0.25">
      <c r="A778" s="17" t="s">
        <v>2126</v>
      </c>
      <c r="B778" s="17" t="s">
        <v>2127</v>
      </c>
      <c r="C778" s="62">
        <v>7</v>
      </c>
      <c r="D778" s="567">
        <v>42217</v>
      </c>
      <c r="E778" s="55"/>
      <c r="F778" s="42"/>
      <c r="G778" s="56" t="s">
        <v>1731</v>
      </c>
      <c r="H778" s="56"/>
      <c r="I778" s="79" t="s">
        <v>2128</v>
      </c>
    </row>
    <row r="779" spans="1:12" x14ac:dyDescent="0.25">
      <c r="A779" s="119" t="s">
        <v>2255</v>
      </c>
      <c r="B779" s="119" t="s">
        <v>2256</v>
      </c>
      <c r="C779" s="62">
        <v>22</v>
      </c>
      <c r="D779" s="567">
        <v>42217</v>
      </c>
      <c r="E779" s="55"/>
      <c r="F779" s="42"/>
      <c r="G779" s="56"/>
      <c r="H779" s="56" t="s">
        <v>1731</v>
      </c>
      <c r="I779" s="34" t="s">
        <v>2257</v>
      </c>
    </row>
    <row r="780" spans="1:12" x14ac:dyDescent="0.25">
      <c r="A780" s="73" t="s">
        <v>2400</v>
      </c>
      <c r="B780" s="17" t="s">
        <v>2401</v>
      </c>
      <c r="C780" s="62">
        <v>5</v>
      </c>
      <c r="D780" s="567">
        <v>42217</v>
      </c>
      <c r="E780" s="55"/>
      <c r="F780" s="42"/>
      <c r="G780" s="56" t="s">
        <v>1731</v>
      </c>
      <c r="H780" s="56"/>
      <c r="I780" s="34" t="s">
        <v>2402</v>
      </c>
    </row>
    <row r="781" spans="1:12" x14ac:dyDescent="0.25">
      <c r="A781" s="48" t="s">
        <v>1929</v>
      </c>
      <c r="B781" s="48" t="s">
        <v>1930</v>
      </c>
      <c r="C781" s="68">
        <v>6</v>
      </c>
      <c r="D781" s="123">
        <v>42215</v>
      </c>
      <c r="E781" s="45" t="s">
        <v>1731</v>
      </c>
      <c r="F781" s="44"/>
      <c r="G781" s="47"/>
      <c r="H781" s="47"/>
      <c r="I781" s="48" t="s">
        <v>1931</v>
      </c>
    </row>
    <row r="782" spans="1:12" x14ac:dyDescent="0.25">
      <c r="A782" s="28" t="s">
        <v>1844</v>
      </c>
      <c r="B782" s="28" t="s">
        <v>1845</v>
      </c>
      <c r="C782" s="54">
        <v>8</v>
      </c>
      <c r="D782" s="118">
        <v>42214</v>
      </c>
      <c r="E782" s="35"/>
      <c r="F782" s="19"/>
      <c r="G782" s="30"/>
      <c r="H782" s="30" t="s">
        <v>1731</v>
      </c>
      <c r="I782" s="53" t="s">
        <v>1846</v>
      </c>
    </row>
    <row r="783" spans="1:12" x14ac:dyDescent="0.25">
      <c r="A783" s="17" t="s">
        <v>2338</v>
      </c>
      <c r="B783" s="17" t="s">
        <v>2339</v>
      </c>
      <c r="C783" s="62">
        <v>8</v>
      </c>
      <c r="D783" s="567">
        <v>42167</v>
      </c>
      <c r="E783" s="55"/>
      <c r="F783" s="42"/>
      <c r="G783" s="56" t="s">
        <v>1731</v>
      </c>
      <c r="H783" s="56"/>
      <c r="I783" s="34" t="s">
        <v>2340</v>
      </c>
    </row>
    <row r="784" spans="1:12" x14ac:dyDescent="0.25">
      <c r="A784" s="144" t="s">
        <v>1813</v>
      </c>
      <c r="B784" s="119" t="s">
        <v>1814</v>
      </c>
      <c r="C784" s="62">
        <v>5</v>
      </c>
      <c r="D784" s="567">
        <v>42139</v>
      </c>
      <c r="E784" s="55"/>
      <c r="F784" s="42"/>
      <c r="G784" s="56"/>
      <c r="H784" s="56" t="s">
        <v>1731</v>
      </c>
      <c r="I784" s="34"/>
    </row>
    <row r="785" spans="1:9" x14ac:dyDescent="0.25">
      <c r="A785" s="144" t="s">
        <v>2745</v>
      </c>
      <c r="B785" s="119" t="s">
        <v>2746</v>
      </c>
      <c r="C785" s="62">
        <v>5</v>
      </c>
      <c r="D785" s="567">
        <v>42139</v>
      </c>
      <c r="E785" s="55"/>
      <c r="F785" s="42"/>
      <c r="G785" s="56"/>
      <c r="H785" s="56" t="s">
        <v>1731</v>
      </c>
      <c r="I785" s="34"/>
    </row>
    <row r="786" spans="1:9" x14ac:dyDescent="0.25">
      <c r="A786" s="642" t="s">
        <v>1733</v>
      </c>
      <c r="B786" s="121" t="s">
        <v>1734</v>
      </c>
      <c r="C786" s="68">
        <v>5</v>
      </c>
      <c r="D786" s="123">
        <v>42117</v>
      </c>
      <c r="E786" s="45"/>
      <c r="F786" s="44"/>
      <c r="G786" s="47"/>
      <c r="H786" s="47" t="s">
        <v>1731</v>
      </c>
      <c r="I786" s="83"/>
    </row>
    <row r="787" spans="1:9" x14ac:dyDescent="0.25">
      <c r="A787" s="146" t="s">
        <v>1760</v>
      </c>
      <c r="B787" s="146" t="s">
        <v>1761</v>
      </c>
      <c r="C787" s="54">
        <v>5</v>
      </c>
      <c r="D787" s="118">
        <v>42117</v>
      </c>
      <c r="E787" s="35"/>
      <c r="F787" s="19"/>
      <c r="G787" s="30"/>
      <c r="H787" s="30" t="s">
        <v>1731</v>
      </c>
      <c r="I787" s="16"/>
    </row>
    <row r="788" spans="1:9" x14ac:dyDescent="0.25">
      <c r="A788" s="144" t="s">
        <v>2444</v>
      </c>
      <c r="B788" s="119" t="s">
        <v>2445</v>
      </c>
      <c r="C788" s="62">
        <v>14</v>
      </c>
      <c r="D788" s="567">
        <v>42117</v>
      </c>
      <c r="E788" s="55"/>
      <c r="F788" s="42"/>
      <c r="G788" s="56"/>
      <c r="H788" s="56" t="s">
        <v>1731</v>
      </c>
      <c r="I788" s="34"/>
    </row>
    <row r="789" spans="1:9" x14ac:dyDescent="0.25">
      <c r="A789" s="119" t="s">
        <v>2470</v>
      </c>
      <c r="B789" s="119" t="s">
        <v>2471</v>
      </c>
      <c r="C789" s="62">
        <v>14</v>
      </c>
      <c r="D789" s="567">
        <v>42094</v>
      </c>
      <c r="E789" s="55"/>
      <c r="F789" s="42"/>
      <c r="G789" s="56"/>
      <c r="H789" s="56" t="s">
        <v>1731</v>
      </c>
      <c r="I789" s="34"/>
    </row>
    <row r="790" spans="1:9" x14ac:dyDescent="0.25">
      <c r="A790" s="73" t="s">
        <v>1912</v>
      </c>
      <c r="B790" s="17" t="s">
        <v>1913</v>
      </c>
      <c r="C790" s="62">
        <v>14</v>
      </c>
      <c r="D790" s="567">
        <v>42080</v>
      </c>
      <c r="E790" s="55" t="s">
        <v>1731</v>
      </c>
      <c r="F790" s="42"/>
      <c r="G790" s="56"/>
      <c r="H790" s="56"/>
      <c r="I790" s="79" t="s">
        <v>1914</v>
      </c>
    </row>
    <row r="791" spans="1:9" x14ac:dyDescent="0.25">
      <c r="A791" s="48" t="s">
        <v>2535</v>
      </c>
      <c r="B791" s="48" t="s">
        <v>2536</v>
      </c>
      <c r="C791" s="68">
        <v>6</v>
      </c>
      <c r="D791" s="123">
        <v>42074</v>
      </c>
      <c r="E791" s="45"/>
      <c r="F791" s="44"/>
      <c r="G791" s="47" t="s">
        <v>1731</v>
      </c>
      <c r="H791" s="47"/>
      <c r="I791" s="32" t="s">
        <v>2537</v>
      </c>
    </row>
    <row r="792" spans="1:9" x14ac:dyDescent="0.25">
      <c r="A792" s="28" t="s">
        <v>2828</v>
      </c>
      <c r="B792" s="28" t="s">
        <v>2829</v>
      </c>
      <c r="C792" s="54">
        <v>5</v>
      </c>
      <c r="D792" s="118">
        <v>42067</v>
      </c>
      <c r="E792" s="35" t="s">
        <v>1731</v>
      </c>
      <c r="F792" s="19"/>
      <c r="G792" s="30"/>
      <c r="H792" s="30"/>
      <c r="I792" s="16"/>
    </row>
    <row r="793" spans="1:9" x14ac:dyDescent="0.25">
      <c r="A793" s="17" t="s">
        <v>2111</v>
      </c>
      <c r="B793" s="17" t="s">
        <v>2112</v>
      </c>
      <c r="C793" s="62">
        <v>5</v>
      </c>
      <c r="D793" s="567">
        <v>42061</v>
      </c>
      <c r="E793" s="55" t="s">
        <v>1731</v>
      </c>
      <c r="F793" s="42"/>
      <c r="G793" s="56"/>
      <c r="H793" s="56"/>
      <c r="I793" s="34" t="s">
        <v>1931</v>
      </c>
    </row>
    <row r="794" spans="1:9" x14ac:dyDescent="0.25">
      <c r="A794" s="17" t="s">
        <v>2817</v>
      </c>
      <c r="B794" s="17" t="s">
        <v>2818</v>
      </c>
      <c r="C794" s="62">
        <v>7</v>
      </c>
      <c r="D794" s="567">
        <v>42052</v>
      </c>
      <c r="E794" s="55" t="s">
        <v>1731</v>
      </c>
      <c r="F794" s="42"/>
      <c r="G794" s="56"/>
      <c r="H794" s="56"/>
      <c r="I794" s="34" t="s">
        <v>1884</v>
      </c>
    </row>
    <row r="795" spans="1:9" x14ac:dyDescent="0.25">
      <c r="A795" s="331" t="s">
        <v>2000</v>
      </c>
      <c r="B795" s="331" t="s">
        <v>2001</v>
      </c>
      <c r="C795" s="62">
        <v>5</v>
      </c>
      <c r="D795" s="567">
        <v>42046</v>
      </c>
      <c r="E795" s="55" t="s">
        <v>1731</v>
      </c>
      <c r="F795" s="42"/>
      <c r="G795" s="56"/>
      <c r="H795" s="56"/>
      <c r="I795" s="34" t="s">
        <v>3453</v>
      </c>
    </row>
    <row r="796" spans="1:9" x14ac:dyDescent="0.25">
      <c r="A796" s="48" t="s">
        <v>2124</v>
      </c>
      <c r="B796" s="48" t="s">
        <v>2125</v>
      </c>
      <c r="C796" s="68">
        <v>8</v>
      </c>
      <c r="D796" s="123">
        <v>42037</v>
      </c>
      <c r="E796" s="45" t="s">
        <v>1731</v>
      </c>
      <c r="F796" s="44"/>
      <c r="G796" s="47"/>
      <c r="H796" s="47"/>
      <c r="I796" s="32" t="s">
        <v>1931</v>
      </c>
    </row>
    <row r="797" spans="1:9" x14ac:dyDescent="0.25">
      <c r="A797" s="28" t="s">
        <v>2131</v>
      </c>
      <c r="B797" s="28" t="s">
        <v>2132</v>
      </c>
      <c r="C797" s="54">
        <v>38</v>
      </c>
      <c r="D797" s="118">
        <v>42037</v>
      </c>
      <c r="E797" s="35"/>
      <c r="F797" s="19"/>
      <c r="G797" s="30" t="s">
        <v>1731</v>
      </c>
      <c r="H797" s="30"/>
      <c r="I797" s="16" t="s">
        <v>2133</v>
      </c>
    </row>
    <row r="798" spans="1:9" x14ac:dyDescent="0.25">
      <c r="A798" s="73" t="s">
        <v>2574</v>
      </c>
      <c r="B798" s="17" t="s">
        <v>2575</v>
      </c>
      <c r="C798" s="62">
        <v>5</v>
      </c>
      <c r="D798" s="567">
        <v>42037</v>
      </c>
      <c r="E798" s="55"/>
      <c r="F798" s="42"/>
      <c r="G798" s="56" t="s">
        <v>1731</v>
      </c>
      <c r="H798" s="56"/>
      <c r="I798" s="79" t="s">
        <v>2576</v>
      </c>
    </row>
    <row r="799" spans="1:9" x14ac:dyDescent="0.25">
      <c r="A799" s="17" t="s">
        <v>2632</v>
      </c>
      <c r="B799" s="17" t="s">
        <v>2633</v>
      </c>
      <c r="C799" s="62">
        <v>10</v>
      </c>
      <c r="D799" s="567">
        <v>42037</v>
      </c>
      <c r="E799" s="55"/>
      <c r="F799" s="42"/>
      <c r="G799" s="56" t="s">
        <v>1731</v>
      </c>
      <c r="H799" s="56"/>
      <c r="I799" s="79" t="s">
        <v>2634</v>
      </c>
    </row>
    <row r="800" spans="1:9" x14ac:dyDescent="0.25">
      <c r="A800" s="17" t="s">
        <v>2865</v>
      </c>
      <c r="B800" s="17" t="s">
        <v>2864</v>
      </c>
      <c r="C800" s="62">
        <v>10</v>
      </c>
      <c r="D800" s="567">
        <v>42037</v>
      </c>
      <c r="E800" s="55"/>
      <c r="F800" s="42"/>
      <c r="G800" s="56" t="s">
        <v>1731</v>
      </c>
      <c r="H800" s="56"/>
      <c r="I800" s="34" t="s">
        <v>2866</v>
      </c>
    </row>
    <row r="801" spans="1:12" x14ac:dyDescent="0.25">
      <c r="A801" s="48" t="s">
        <v>2015</v>
      </c>
      <c r="B801" s="48" t="s">
        <v>2016</v>
      </c>
      <c r="C801" s="68">
        <v>8</v>
      </c>
      <c r="D801" s="123">
        <v>42032</v>
      </c>
      <c r="E801" s="45"/>
      <c r="F801" s="44"/>
      <c r="G801" s="47" t="s">
        <v>1731</v>
      </c>
      <c r="H801" s="47"/>
      <c r="I801" s="32" t="s">
        <v>2017</v>
      </c>
    </row>
    <row r="802" spans="1:12" x14ac:dyDescent="0.25">
      <c r="A802" s="28" t="s">
        <v>1989</v>
      </c>
      <c r="B802" s="28" t="s">
        <v>1990</v>
      </c>
      <c r="C802" s="54">
        <v>6</v>
      </c>
      <c r="D802" s="118">
        <v>42008</v>
      </c>
      <c r="E802" s="35"/>
      <c r="F802" s="19" t="s">
        <v>1731</v>
      </c>
      <c r="G802" s="30"/>
      <c r="H802" s="30"/>
      <c r="I802" s="53" t="s">
        <v>1991</v>
      </c>
    </row>
    <row r="803" spans="1:12" x14ac:dyDescent="0.25">
      <c r="A803" s="17" t="s">
        <v>1882</v>
      </c>
      <c r="B803" s="17" t="s">
        <v>1883</v>
      </c>
      <c r="C803" s="62">
        <v>6</v>
      </c>
      <c r="D803" s="567">
        <v>42006</v>
      </c>
      <c r="E803" s="55" t="s">
        <v>1731</v>
      </c>
      <c r="F803" s="42"/>
      <c r="G803" s="56"/>
      <c r="H803" s="56"/>
      <c r="I803" s="34" t="s">
        <v>1884</v>
      </c>
    </row>
    <row r="804" spans="1:12" x14ac:dyDescent="0.25">
      <c r="A804" s="17" t="s">
        <v>2604</v>
      </c>
      <c r="B804" s="17" t="s">
        <v>2605</v>
      </c>
      <c r="C804" s="62">
        <v>6</v>
      </c>
      <c r="D804" s="567">
        <v>41985</v>
      </c>
      <c r="E804" s="55"/>
      <c r="F804" s="42" t="s">
        <v>1731</v>
      </c>
      <c r="G804" s="56"/>
      <c r="H804" s="56"/>
      <c r="I804" s="79" t="s">
        <v>2606</v>
      </c>
    </row>
    <row r="805" spans="1:12" x14ac:dyDescent="0.25">
      <c r="A805" s="17" t="s">
        <v>2759</v>
      </c>
      <c r="B805" s="17" t="s">
        <v>2760</v>
      </c>
      <c r="C805" s="62">
        <v>9</v>
      </c>
      <c r="D805" s="567">
        <v>41985</v>
      </c>
      <c r="E805" s="55"/>
      <c r="F805" s="42"/>
      <c r="G805" s="56" t="s">
        <v>1731</v>
      </c>
      <c r="H805" s="56"/>
      <c r="I805" s="34" t="s">
        <v>2761</v>
      </c>
    </row>
    <row r="806" spans="1:12" x14ac:dyDescent="0.25">
      <c r="A806" s="121" t="s">
        <v>2647</v>
      </c>
      <c r="B806" s="121" t="s">
        <v>2648</v>
      </c>
      <c r="C806" s="68">
        <v>11</v>
      </c>
      <c r="D806" s="123">
        <v>41984</v>
      </c>
      <c r="E806" s="45"/>
      <c r="F806" s="44"/>
      <c r="G806" s="47"/>
      <c r="H806" s="47" t="s">
        <v>1731</v>
      </c>
      <c r="I806" s="32"/>
    </row>
    <row r="807" spans="1:12" x14ac:dyDescent="0.25">
      <c r="A807" s="82" t="s">
        <v>2571</v>
      </c>
      <c r="B807" s="82" t="s">
        <v>2572</v>
      </c>
      <c r="C807" s="54">
        <v>5</v>
      </c>
      <c r="D807" s="118">
        <v>41981</v>
      </c>
      <c r="E807" s="647" t="s">
        <v>1731</v>
      </c>
      <c r="F807" s="19"/>
      <c r="G807" s="30"/>
      <c r="H807" s="30"/>
      <c r="I807" s="610" t="s">
        <v>2573</v>
      </c>
    </row>
    <row r="808" spans="1:12" x14ac:dyDescent="0.25">
      <c r="A808" s="77" t="s">
        <v>2854</v>
      </c>
      <c r="B808" s="67" t="s">
        <v>2855</v>
      </c>
      <c r="C808" s="62">
        <v>5</v>
      </c>
      <c r="D808" s="567">
        <v>41978</v>
      </c>
      <c r="E808" s="55"/>
      <c r="F808" s="42" t="s">
        <v>1731</v>
      </c>
      <c r="G808" s="56"/>
      <c r="H808" s="56"/>
      <c r="I808" s="79" t="s">
        <v>2594</v>
      </c>
    </row>
    <row r="809" spans="1:12" x14ac:dyDescent="0.25">
      <c r="A809" s="17" t="s">
        <v>2086</v>
      </c>
      <c r="B809" s="17" t="s">
        <v>2087</v>
      </c>
      <c r="C809" s="62">
        <v>6</v>
      </c>
      <c r="D809" s="567">
        <v>41969</v>
      </c>
      <c r="E809" s="55"/>
      <c r="F809" s="42"/>
      <c r="G809" s="56" t="s">
        <v>1731</v>
      </c>
      <c r="H809" s="56"/>
      <c r="I809" s="79" t="s">
        <v>2088</v>
      </c>
    </row>
    <row r="810" spans="1:12" x14ac:dyDescent="0.25">
      <c r="A810" s="17" t="s">
        <v>2299</v>
      </c>
      <c r="B810" s="17" t="s">
        <v>2300</v>
      </c>
      <c r="C810" s="62">
        <v>18</v>
      </c>
      <c r="D810" s="567">
        <v>41969</v>
      </c>
      <c r="E810" s="55"/>
      <c r="F810" s="42"/>
      <c r="G810" s="56" t="s">
        <v>1731</v>
      </c>
      <c r="H810" s="33"/>
      <c r="I810" s="73" t="s">
        <v>2088</v>
      </c>
    </row>
    <row r="811" spans="1:12" x14ac:dyDescent="0.25">
      <c r="A811" s="17" t="s">
        <v>2639</v>
      </c>
      <c r="B811" s="17" t="s">
        <v>2640</v>
      </c>
      <c r="C811" s="62">
        <v>5</v>
      </c>
      <c r="D811" s="567">
        <v>41969</v>
      </c>
      <c r="E811" s="55" t="s">
        <v>1731</v>
      </c>
      <c r="F811" s="42"/>
      <c r="G811" s="56"/>
      <c r="H811" s="56"/>
      <c r="I811" s="79"/>
    </row>
    <row r="812" spans="1:12" x14ac:dyDescent="0.25">
      <c r="A812" s="92" t="s">
        <v>2802</v>
      </c>
      <c r="B812" s="48" t="s">
        <v>2803</v>
      </c>
      <c r="C812" s="68">
        <v>5</v>
      </c>
      <c r="D812" s="123">
        <v>41967</v>
      </c>
      <c r="E812" s="45" t="s">
        <v>1731</v>
      </c>
      <c r="F812" s="44"/>
      <c r="G812" s="47"/>
      <c r="H812" s="47"/>
      <c r="I812" s="79"/>
    </row>
    <row r="813" spans="1:12" x14ac:dyDescent="0.25">
      <c r="A813" s="28" t="s">
        <v>2234</v>
      </c>
      <c r="B813" s="28" t="s">
        <v>2235</v>
      </c>
      <c r="C813" s="54">
        <v>6</v>
      </c>
      <c r="D813" s="118">
        <v>41949</v>
      </c>
      <c r="E813" s="35"/>
      <c r="F813" s="19" t="s">
        <v>1731</v>
      </c>
      <c r="G813" s="30"/>
      <c r="H813" s="36"/>
      <c r="I813" s="57" t="s">
        <v>1999</v>
      </c>
    </row>
    <row r="814" spans="1:12" x14ac:dyDescent="0.25">
      <c r="A814" s="17" t="s">
        <v>2479</v>
      </c>
      <c r="B814" s="17" t="s">
        <v>2480</v>
      </c>
      <c r="C814" s="62">
        <v>8</v>
      </c>
      <c r="D814" s="567">
        <v>41943</v>
      </c>
      <c r="E814" s="55"/>
      <c r="F814" s="42" t="s">
        <v>1731</v>
      </c>
      <c r="G814" s="56"/>
      <c r="H814" s="33"/>
      <c r="I814" s="73" t="s">
        <v>3422</v>
      </c>
      <c r="K814" s="8"/>
      <c r="L814" s="8"/>
    </row>
    <row r="815" spans="1:12" x14ac:dyDescent="0.25">
      <c r="A815" s="136" t="s">
        <v>2696</v>
      </c>
      <c r="B815" s="85" t="s">
        <v>2697</v>
      </c>
      <c r="C815" s="62">
        <v>5</v>
      </c>
      <c r="D815" s="567">
        <v>41941</v>
      </c>
      <c r="E815" s="55" t="s">
        <v>1731</v>
      </c>
      <c r="F815" s="42"/>
      <c r="G815" s="56"/>
      <c r="H815" s="33"/>
      <c r="I815" s="73" t="s">
        <v>2698</v>
      </c>
    </row>
    <row r="816" spans="1:12" x14ac:dyDescent="0.25">
      <c r="A816" s="48" t="s">
        <v>2439</v>
      </c>
      <c r="B816" s="48" t="s">
        <v>2440</v>
      </c>
      <c r="C816" s="68">
        <v>6</v>
      </c>
      <c r="D816" s="123">
        <v>41935</v>
      </c>
      <c r="E816" s="45"/>
      <c r="F816" s="44" t="s">
        <v>1731</v>
      </c>
      <c r="G816" s="47"/>
      <c r="H816" s="41"/>
      <c r="I816" s="92" t="s">
        <v>1999</v>
      </c>
    </row>
    <row r="817" spans="1:9" x14ac:dyDescent="0.25">
      <c r="A817" s="57" t="s">
        <v>2099</v>
      </c>
      <c r="B817" s="28" t="s">
        <v>2100</v>
      </c>
      <c r="C817" s="54">
        <v>32</v>
      </c>
      <c r="D817" s="118">
        <v>41933</v>
      </c>
      <c r="E817" s="35" t="s">
        <v>1731</v>
      </c>
      <c r="F817" s="19"/>
      <c r="G817" s="30"/>
      <c r="H817" s="30"/>
      <c r="I817" s="79" t="s">
        <v>2101</v>
      </c>
    </row>
    <row r="818" spans="1:9" x14ac:dyDescent="0.25">
      <c r="A818" s="17" t="s">
        <v>2058</v>
      </c>
      <c r="B818" s="17" t="s">
        <v>2059</v>
      </c>
      <c r="C818" s="62">
        <v>60</v>
      </c>
      <c r="D818" s="567">
        <v>41928</v>
      </c>
      <c r="E818" s="55"/>
      <c r="F818" s="42" t="s">
        <v>1731</v>
      </c>
      <c r="G818" s="56"/>
      <c r="H818" s="56"/>
      <c r="I818" s="79" t="s">
        <v>2060</v>
      </c>
    </row>
    <row r="819" spans="1:9" x14ac:dyDescent="0.25">
      <c r="A819" s="73" t="s">
        <v>2116</v>
      </c>
      <c r="B819" s="17" t="s">
        <v>2117</v>
      </c>
      <c r="C819" s="62">
        <v>6</v>
      </c>
      <c r="D819" s="567">
        <v>41928</v>
      </c>
      <c r="E819" s="55"/>
      <c r="F819" s="42"/>
      <c r="G819" s="56" t="s">
        <v>1731</v>
      </c>
      <c r="H819" s="56"/>
      <c r="I819" s="79" t="s">
        <v>2118</v>
      </c>
    </row>
    <row r="820" spans="1:9" x14ac:dyDescent="0.25">
      <c r="A820" s="17" t="s">
        <v>2645</v>
      </c>
      <c r="B820" s="17" t="s">
        <v>2646</v>
      </c>
      <c r="C820" s="62">
        <v>10</v>
      </c>
      <c r="D820" s="567">
        <v>41918</v>
      </c>
      <c r="E820" s="55"/>
      <c r="F820" s="42" t="s">
        <v>1731</v>
      </c>
      <c r="G820" s="56"/>
      <c r="H820" s="56"/>
      <c r="I820" s="79" t="s">
        <v>1999</v>
      </c>
    </row>
    <row r="821" spans="1:9" x14ac:dyDescent="0.25">
      <c r="A821" s="92" t="s">
        <v>1946</v>
      </c>
      <c r="B821" s="48" t="s">
        <v>1947</v>
      </c>
      <c r="C821" s="68">
        <v>8</v>
      </c>
      <c r="D821" s="123">
        <v>41904</v>
      </c>
      <c r="E821" s="45" t="s">
        <v>1731</v>
      </c>
      <c r="F821" s="44"/>
      <c r="G821" s="47"/>
      <c r="H821" s="47"/>
      <c r="I821" s="83"/>
    </row>
    <row r="822" spans="1:9" x14ac:dyDescent="0.25">
      <c r="A822" s="28" t="s">
        <v>1948</v>
      </c>
      <c r="B822" s="28" t="s">
        <v>1949</v>
      </c>
      <c r="C822" s="54">
        <v>5</v>
      </c>
      <c r="D822" s="118">
        <v>41904</v>
      </c>
      <c r="E822" s="35" t="s">
        <v>1731</v>
      </c>
      <c r="F822" s="19"/>
      <c r="G822" s="30"/>
      <c r="H822" s="30"/>
      <c r="I822" s="53"/>
    </row>
    <row r="823" spans="1:9" x14ac:dyDescent="0.25">
      <c r="A823" s="119" t="s">
        <v>1847</v>
      </c>
      <c r="B823" s="119" t="s">
        <v>1848</v>
      </c>
      <c r="C823" s="62">
        <v>5</v>
      </c>
      <c r="D823" s="567">
        <v>41898</v>
      </c>
      <c r="E823" s="55"/>
      <c r="F823" s="42"/>
      <c r="G823" s="56"/>
      <c r="H823" s="56" t="s">
        <v>1731</v>
      </c>
      <c r="I823" s="79"/>
    </row>
    <row r="824" spans="1:9" x14ac:dyDescent="0.25">
      <c r="A824" s="119" t="s">
        <v>2615</v>
      </c>
      <c r="B824" s="119" t="s">
        <v>2616</v>
      </c>
      <c r="C824" s="62">
        <v>9</v>
      </c>
      <c r="D824" s="567">
        <v>41898</v>
      </c>
      <c r="E824" s="55"/>
      <c r="F824" s="42"/>
      <c r="G824" s="56"/>
      <c r="H824" s="56" t="s">
        <v>1731</v>
      </c>
      <c r="I824" s="79"/>
    </row>
    <row r="825" spans="1:9" x14ac:dyDescent="0.25">
      <c r="A825" s="73" t="s">
        <v>2838</v>
      </c>
      <c r="B825" s="17" t="s">
        <v>2839</v>
      </c>
      <c r="C825" s="62">
        <v>11</v>
      </c>
      <c r="D825" s="567">
        <v>41898</v>
      </c>
      <c r="E825" s="55"/>
      <c r="F825" s="42"/>
      <c r="G825" s="56" t="s">
        <v>1731</v>
      </c>
      <c r="H825" s="56"/>
      <c r="I825" s="79" t="s">
        <v>2840</v>
      </c>
    </row>
    <row r="826" spans="1:9" x14ac:dyDescent="0.25">
      <c r="A826" s="81" t="s">
        <v>2272</v>
      </c>
      <c r="B826" s="81" t="s">
        <v>2273</v>
      </c>
      <c r="C826" s="68">
        <v>10</v>
      </c>
      <c r="D826" s="123">
        <v>41894</v>
      </c>
      <c r="E826" s="45"/>
      <c r="F826" s="44" t="s">
        <v>1731</v>
      </c>
      <c r="G826" s="47"/>
      <c r="H826" s="47"/>
      <c r="I826" s="83" t="s">
        <v>3388</v>
      </c>
    </row>
    <row r="827" spans="1:9" x14ac:dyDescent="0.25">
      <c r="A827" s="28" t="s">
        <v>1986</v>
      </c>
      <c r="B827" s="28" t="s">
        <v>1987</v>
      </c>
      <c r="C827" s="54">
        <v>11</v>
      </c>
      <c r="D827" s="118">
        <v>41885</v>
      </c>
      <c r="E827" s="35"/>
      <c r="F827" s="19" t="s">
        <v>1731</v>
      </c>
      <c r="G827" s="30"/>
      <c r="H827" s="30"/>
      <c r="I827" s="57" t="s">
        <v>1988</v>
      </c>
    </row>
    <row r="828" spans="1:9" x14ac:dyDescent="0.25">
      <c r="A828" s="73" t="s">
        <v>2806</v>
      </c>
      <c r="B828" s="17" t="s">
        <v>2807</v>
      </c>
      <c r="C828" s="62">
        <v>15</v>
      </c>
      <c r="D828" s="567">
        <v>41880</v>
      </c>
      <c r="E828" s="55"/>
      <c r="F828" s="42"/>
      <c r="G828" s="56" t="s">
        <v>1731</v>
      </c>
      <c r="H828" s="56"/>
      <c r="I828" s="73" t="s">
        <v>2808</v>
      </c>
    </row>
    <row r="829" spans="1:9" x14ac:dyDescent="0.25">
      <c r="A829" s="17" t="s">
        <v>1997</v>
      </c>
      <c r="B829" s="17" t="s">
        <v>1998</v>
      </c>
      <c r="C829" s="62">
        <v>7</v>
      </c>
      <c r="D829" s="567">
        <v>41853</v>
      </c>
      <c r="E829" s="55"/>
      <c r="F829" s="42" t="s">
        <v>1731</v>
      </c>
      <c r="G829" s="56"/>
      <c r="H829" s="56"/>
      <c r="I829" s="73" t="s">
        <v>1999</v>
      </c>
    </row>
    <row r="830" spans="1:9" x14ac:dyDescent="0.25">
      <c r="A830" s="99" t="s">
        <v>742</v>
      </c>
      <c r="B830" s="99" t="s">
        <v>743</v>
      </c>
      <c r="C830" s="62">
        <v>11</v>
      </c>
      <c r="D830" s="567">
        <v>41849</v>
      </c>
      <c r="E830" s="55"/>
      <c r="F830" s="42"/>
      <c r="G830" s="643" t="s">
        <v>1731</v>
      </c>
      <c r="H830" s="56"/>
      <c r="I830" s="71" t="s">
        <v>2649</v>
      </c>
    </row>
    <row r="831" spans="1:9" x14ac:dyDescent="0.25">
      <c r="A831" s="48" t="s">
        <v>2728</v>
      </c>
      <c r="B831" s="48" t="s">
        <v>2729</v>
      </c>
      <c r="C831" s="68">
        <v>12</v>
      </c>
      <c r="D831" s="123">
        <v>41791</v>
      </c>
      <c r="E831" s="45"/>
      <c r="F831" s="44"/>
      <c r="G831" s="47" t="s">
        <v>1731</v>
      </c>
      <c r="H831" s="47"/>
      <c r="I831" s="92" t="s">
        <v>2730</v>
      </c>
    </row>
    <row r="832" spans="1:9" x14ac:dyDescent="0.25">
      <c r="A832" s="82" t="s">
        <v>2799</v>
      </c>
      <c r="B832" s="82" t="s">
        <v>2800</v>
      </c>
      <c r="C832" s="54">
        <v>8</v>
      </c>
      <c r="D832" s="118">
        <v>41765</v>
      </c>
      <c r="E832" s="35"/>
      <c r="F832" s="340" t="s">
        <v>1731</v>
      </c>
      <c r="G832" s="30"/>
      <c r="H832" s="30"/>
      <c r="I832" s="667" t="s">
        <v>2801</v>
      </c>
    </row>
    <row r="833" spans="1:12" x14ac:dyDescent="0.25">
      <c r="A833" s="17" t="s">
        <v>2584</v>
      </c>
      <c r="B833" s="17" t="s">
        <v>2585</v>
      </c>
      <c r="C833" s="62">
        <v>6</v>
      </c>
      <c r="D833" s="567">
        <v>41761</v>
      </c>
      <c r="E833" s="55"/>
      <c r="F833" s="42"/>
      <c r="G833" s="56" t="s">
        <v>1731</v>
      </c>
      <c r="H833" s="56"/>
      <c r="I833" s="79" t="s">
        <v>2586</v>
      </c>
    </row>
    <row r="834" spans="1:12" x14ac:dyDescent="0.25">
      <c r="A834" s="77" t="s">
        <v>2592</v>
      </c>
      <c r="B834" s="67" t="s">
        <v>2593</v>
      </c>
      <c r="C834" s="62">
        <v>7</v>
      </c>
      <c r="D834" s="567">
        <v>41751</v>
      </c>
      <c r="E834" s="55"/>
      <c r="F834" s="42" t="s">
        <v>1731</v>
      </c>
      <c r="G834" s="56"/>
      <c r="H834" s="56"/>
      <c r="I834" s="79" t="s">
        <v>2594</v>
      </c>
    </row>
    <row r="835" spans="1:12" x14ac:dyDescent="0.25">
      <c r="A835" s="17" t="s">
        <v>1872</v>
      </c>
      <c r="B835" s="17" t="s">
        <v>1873</v>
      </c>
      <c r="C835" s="62">
        <v>8</v>
      </c>
      <c r="D835" s="567">
        <v>41680</v>
      </c>
      <c r="E835" s="55" t="s">
        <v>1731</v>
      </c>
      <c r="F835" s="42"/>
      <c r="G835" s="56"/>
      <c r="H835" s="56"/>
      <c r="I835" s="79"/>
    </row>
    <row r="836" spans="1:12" x14ac:dyDescent="0.25">
      <c r="A836" s="48" t="s">
        <v>1790</v>
      </c>
      <c r="B836" s="48" t="s">
        <v>1791</v>
      </c>
      <c r="C836" s="68">
        <v>5</v>
      </c>
      <c r="D836" s="123">
        <v>41675</v>
      </c>
      <c r="E836" s="45"/>
      <c r="F836" s="44" t="s">
        <v>1731</v>
      </c>
      <c r="G836" s="47"/>
      <c r="H836" s="47"/>
      <c r="I836" s="32" t="s">
        <v>1792</v>
      </c>
    </row>
    <row r="837" spans="1:12" x14ac:dyDescent="0.25">
      <c r="A837" s="27" t="s">
        <v>2688</v>
      </c>
      <c r="B837" s="28" t="s">
        <v>2689</v>
      </c>
      <c r="C837" s="179">
        <v>5</v>
      </c>
      <c r="D837" s="147">
        <v>41631</v>
      </c>
      <c r="E837" s="36"/>
      <c r="F837" s="19"/>
      <c r="G837" s="36" t="s">
        <v>1731</v>
      </c>
      <c r="H837" s="19"/>
      <c r="I837" s="16" t="s">
        <v>2690</v>
      </c>
    </row>
    <row r="838" spans="1:12" x14ac:dyDescent="0.25">
      <c r="A838" s="29" t="s">
        <v>2481</v>
      </c>
      <c r="B838" s="17" t="s">
        <v>2482</v>
      </c>
      <c r="C838" s="158">
        <v>7</v>
      </c>
      <c r="D838" s="132">
        <v>41627</v>
      </c>
      <c r="E838" s="33"/>
      <c r="F838" s="42"/>
      <c r="G838" s="33" t="s">
        <v>1731</v>
      </c>
      <c r="H838" s="42"/>
      <c r="I838" s="34" t="s">
        <v>2483</v>
      </c>
    </row>
    <row r="839" spans="1:12" x14ac:dyDescent="0.25">
      <c r="A839" s="125" t="s">
        <v>2454</v>
      </c>
      <c r="B839" s="119" t="s">
        <v>2455</v>
      </c>
      <c r="C839" s="158">
        <v>11</v>
      </c>
      <c r="D839" s="132">
        <v>41618</v>
      </c>
      <c r="E839" s="33"/>
      <c r="F839" s="42"/>
      <c r="G839" s="33"/>
      <c r="H839" s="42" t="s">
        <v>1731</v>
      </c>
      <c r="I839" s="79"/>
    </row>
    <row r="840" spans="1:12" x14ac:dyDescent="0.25">
      <c r="A840" s="29" t="s">
        <v>2387</v>
      </c>
      <c r="B840" s="17" t="s">
        <v>2388</v>
      </c>
      <c r="C840" s="158">
        <v>10</v>
      </c>
      <c r="D840" s="132">
        <v>41617</v>
      </c>
      <c r="E840" s="33"/>
      <c r="F840" s="42"/>
      <c r="G840" s="33" t="s">
        <v>1731</v>
      </c>
      <c r="H840" s="42"/>
      <c r="I840" s="34" t="s">
        <v>2390</v>
      </c>
    </row>
    <row r="841" spans="1:12" x14ac:dyDescent="0.25">
      <c r="A841" s="658" t="s">
        <v>2475</v>
      </c>
      <c r="B841" s="121" t="s">
        <v>2476</v>
      </c>
      <c r="C841" s="152">
        <v>11</v>
      </c>
      <c r="D841" s="148">
        <v>41607</v>
      </c>
      <c r="E841" s="41"/>
      <c r="F841" s="44"/>
      <c r="G841" s="41"/>
      <c r="H841" s="44" t="s">
        <v>1731</v>
      </c>
      <c r="I841" s="32"/>
    </row>
    <row r="842" spans="1:12" x14ac:dyDescent="0.25">
      <c r="A842" s="333" t="s">
        <v>2391</v>
      </c>
      <c r="B842" s="67" t="s">
        <v>2392</v>
      </c>
      <c r="C842" s="62">
        <v>5</v>
      </c>
      <c r="D842" s="567">
        <v>41592</v>
      </c>
      <c r="E842" s="55"/>
      <c r="F842" s="42" t="s">
        <v>1731</v>
      </c>
      <c r="G842" s="56"/>
      <c r="H842" s="56"/>
      <c r="I842" s="79" t="s">
        <v>2393</v>
      </c>
    </row>
    <row r="843" spans="1:12" x14ac:dyDescent="0.25">
      <c r="A843" s="17" t="s">
        <v>1899</v>
      </c>
      <c r="B843" s="17" t="s">
        <v>1900</v>
      </c>
      <c r="C843" s="62">
        <v>5</v>
      </c>
      <c r="D843" s="567">
        <v>41586</v>
      </c>
      <c r="E843" s="55"/>
      <c r="F843" s="42" t="s">
        <v>1731</v>
      </c>
      <c r="G843" s="56"/>
      <c r="H843" s="56"/>
      <c r="I843" s="79" t="s">
        <v>1863</v>
      </c>
    </row>
    <row r="844" spans="1:12" x14ac:dyDescent="0.25">
      <c r="A844" s="17" t="s">
        <v>2291</v>
      </c>
      <c r="B844" s="17" t="s">
        <v>2292</v>
      </c>
      <c r="C844" s="62">
        <v>22</v>
      </c>
      <c r="D844" s="567">
        <v>41578</v>
      </c>
      <c r="E844" s="55"/>
      <c r="F844" s="42" t="s">
        <v>1731</v>
      </c>
      <c r="G844" s="56"/>
      <c r="H844" s="56"/>
      <c r="I844" s="79" t="s">
        <v>1863</v>
      </c>
    </row>
    <row r="845" spans="1:12" x14ac:dyDescent="0.25">
      <c r="A845" s="17" t="s">
        <v>2413</v>
      </c>
      <c r="B845" s="17" t="s">
        <v>2414</v>
      </c>
      <c r="C845" s="62">
        <v>6</v>
      </c>
      <c r="D845" s="567">
        <v>41578</v>
      </c>
      <c r="E845" s="55"/>
      <c r="F845" s="42" t="s">
        <v>1731</v>
      </c>
      <c r="G845" s="56"/>
      <c r="H845" s="56"/>
      <c r="I845" s="79" t="s">
        <v>3460</v>
      </c>
    </row>
    <row r="846" spans="1:12" x14ac:dyDescent="0.25">
      <c r="A846" s="81" t="s">
        <v>2416</v>
      </c>
      <c r="B846" s="81" t="s">
        <v>2417</v>
      </c>
      <c r="C846" s="68">
        <v>10</v>
      </c>
      <c r="D846" s="123">
        <v>41578</v>
      </c>
      <c r="E846" s="45"/>
      <c r="F846" s="44" t="s">
        <v>1731</v>
      </c>
      <c r="G846" s="47"/>
      <c r="H846" s="47"/>
      <c r="I846" s="83" t="s">
        <v>2418</v>
      </c>
    </row>
    <row r="847" spans="1:12" x14ac:dyDescent="0.25">
      <c r="A847" s="28" t="s">
        <v>2477</v>
      </c>
      <c r="B847" s="28" t="s">
        <v>2478</v>
      </c>
      <c r="C847" s="54">
        <v>12</v>
      </c>
      <c r="D847" s="118">
        <v>41578</v>
      </c>
      <c r="E847" s="35"/>
      <c r="F847" s="19" t="s">
        <v>1731</v>
      </c>
      <c r="G847" s="30"/>
      <c r="H847" s="30"/>
      <c r="I847" s="53" t="s">
        <v>3423</v>
      </c>
    </row>
    <row r="848" spans="1:12" x14ac:dyDescent="0.25">
      <c r="A848" s="67" t="s">
        <v>2731</v>
      </c>
      <c r="B848" s="67" t="s">
        <v>2732</v>
      </c>
      <c r="C848" s="62">
        <v>6</v>
      </c>
      <c r="D848" s="567">
        <v>41577</v>
      </c>
      <c r="E848" s="55"/>
      <c r="F848" s="42" t="s">
        <v>1731</v>
      </c>
      <c r="G848" s="56"/>
      <c r="H848" s="56"/>
      <c r="I848" s="79" t="s">
        <v>2733</v>
      </c>
      <c r="K848" s="8"/>
      <c r="L848" s="8"/>
    </row>
    <row r="849" spans="1:12" x14ac:dyDescent="0.25">
      <c r="A849" s="73" t="s">
        <v>2436</v>
      </c>
      <c r="B849" s="17" t="s">
        <v>2437</v>
      </c>
      <c r="C849" s="62">
        <v>10</v>
      </c>
      <c r="D849" s="567">
        <v>41569</v>
      </c>
      <c r="E849" s="55"/>
      <c r="F849" s="42" t="s">
        <v>1731</v>
      </c>
      <c r="G849" s="56"/>
      <c r="H849" s="56"/>
      <c r="I849" s="79" t="s">
        <v>2438</v>
      </c>
    </row>
    <row r="850" spans="1:12" x14ac:dyDescent="0.25">
      <c r="A850" s="73" t="s">
        <v>2022</v>
      </c>
      <c r="B850" s="17" t="s">
        <v>2023</v>
      </c>
      <c r="C850" s="62">
        <v>6</v>
      </c>
      <c r="D850" s="567">
        <v>41554</v>
      </c>
      <c r="E850" s="55"/>
      <c r="F850" s="42"/>
      <c r="G850" s="56" t="s">
        <v>1731</v>
      </c>
      <c r="H850" s="56"/>
      <c r="I850" s="79" t="s">
        <v>2024</v>
      </c>
    </row>
    <row r="851" spans="1:12" x14ac:dyDescent="0.25">
      <c r="A851" s="48" t="s">
        <v>1861</v>
      </c>
      <c r="B851" s="48" t="s">
        <v>1862</v>
      </c>
      <c r="C851" s="68">
        <v>9</v>
      </c>
      <c r="D851" s="123">
        <v>41535</v>
      </c>
      <c r="E851" s="45"/>
      <c r="F851" s="44" t="s">
        <v>1731</v>
      </c>
      <c r="G851" s="47"/>
      <c r="H851" s="47"/>
      <c r="I851" s="83" t="s">
        <v>1863</v>
      </c>
    </row>
    <row r="852" spans="1:12" x14ac:dyDescent="0.25">
      <c r="A852" s="28" t="s">
        <v>2075</v>
      </c>
      <c r="B852" s="16" t="s">
        <v>2076</v>
      </c>
      <c r="C852" s="54">
        <v>5</v>
      </c>
      <c r="D852" s="118">
        <v>41534</v>
      </c>
      <c r="E852" s="35" t="s">
        <v>1731</v>
      </c>
      <c r="F852" s="19"/>
      <c r="G852" s="30"/>
      <c r="H852" s="30"/>
      <c r="I852" s="53" t="s">
        <v>2077</v>
      </c>
    </row>
    <row r="853" spans="1:12" x14ac:dyDescent="0.25">
      <c r="A853" s="17" t="s">
        <v>2293</v>
      </c>
      <c r="B853" s="34" t="s">
        <v>2294</v>
      </c>
      <c r="C853" s="62">
        <v>6</v>
      </c>
      <c r="D853" s="567">
        <v>41526</v>
      </c>
      <c r="E853" s="55"/>
      <c r="F853" s="42" t="s">
        <v>1731</v>
      </c>
      <c r="G853" s="56"/>
      <c r="H853" s="56"/>
      <c r="I853" s="79" t="s">
        <v>2295</v>
      </c>
    </row>
    <row r="854" spans="1:12" x14ac:dyDescent="0.25">
      <c r="A854" s="73" t="s">
        <v>2528</v>
      </c>
      <c r="B854" s="34" t="s">
        <v>2529</v>
      </c>
      <c r="C854" s="62">
        <v>6</v>
      </c>
      <c r="D854" s="567">
        <v>41521</v>
      </c>
      <c r="E854" s="55"/>
      <c r="F854" s="42" t="s">
        <v>1731</v>
      </c>
      <c r="G854" s="56"/>
      <c r="H854" s="56"/>
      <c r="I854" s="79" t="s">
        <v>2530</v>
      </c>
      <c r="K854" s="8"/>
      <c r="L854" s="8"/>
    </row>
    <row r="855" spans="1:12" x14ac:dyDescent="0.25">
      <c r="A855" s="17" t="s">
        <v>2381</v>
      </c>
      <c r="B855" s="34" t="s">
        <v>2382</v>
      </c>
      <c r="C855" s="62">
        <v>12</v>
      </c>
      <c r="D855" s="567">
        <v>41518</v>
      </c>
      <c r="E855" s="55"/>
      <c r="F855" s="42"/>
      <c r="G855" s="56" t="s">
        <v>1731</v>
      </c>
      <c r="H855" s="56"/>
      <c r="I855" s="34" t="s">
        <v>2383</v>
      </c>
    </row>
    <row r="856" spans="1:12" x14ac:dyDescent="0.25">
      <c r="A856" s="48" t="s">
        <v>2303</v>
      </c>
      <c r="B856" s="32" t="s">
        <v>2304</v>
      </c>
      <c r="C856" s="68">
        <v>5</v>
      </c>
      <c r="D856" s="123">
        <v>41495</v>
      </c>
      <c r="E856" s="45" t="s">
        <v>1731</v>
      </c>
      <c r="F856" s="44"/>
      <c r="G856" s="47"/>
      <c r="H856" s="47"/>
      <c r="I856" s="32"/>
    </row>
    <row r="857" spans="1:12" x14ac:dyDescent="0.25">
      <c r="A857" s="28" t="s">
        <v>1816</v>
      </c>
      <c r="B857" s="16" t="s">
        <v>1817</v>
      </c>
      <c r="C857" s="54">
        <v>9</v>
      </c>
      <c r="D857" s="118">
        <v>41488</v>
      </c>
      <c r="E857" s="35" t="s">
        <v>1731</v>
      </c>
      <c r="F857" s="19"/>
      <c r="G857" s="30"/>
      <c r="H857" s="30"/>
      <c r="I857" s="53"/>
    </row>
    <row r="858" spans="1:12" x14ac:dyDescent="0.25">
      <c r="A858" s="17" t="s">
        <v>2768</v>
      </c>
      <c r="B858" s="34" t="s">
        <v>2769</v>
      </c>
      <c r="C858" s="62">
        <v>6</v>
      </c>
      <c r="D858" s="567">
        <v>41452</v>
      </c>
      <c r="E858" s="55"/>
      <c r="F858" s="42"/>
      <c r="G858" s="56" t="s">
        <v>1731</v>
      </c>
      <c r="H858" s="56"/>
      <c r="I858" s="34" t="s">
        <v>2770</v>
      </c>
    </row>
    <row r="859" spans="1:12" x14ac:dyDescent="0.25">
      <c r="A859" s="73" t="s">
        <v>2430</v>
      </c>
      <c r="B859" s="34" t="s">
        <v>2431</v>
      </c>
      <c r="C859" s="62">
        <v>9</v>
      </c>
      <c r="D859" s="567">
        <v>41449</v>
      </c>
      <c r="E859" s="55"/>
      <c r="F859" s="42"/>
      <c r="G859" s="56"/>
      <c r="H859" s="56" t="s">
        <v>1731</v>
      </c>
      <c r="I859" s="79" t="s">
        <v>2432</v>
      </c>
    </row>
    <row r="860" spans="1:12" x14ac:dyDescent="0.25">
      <c r="A860" s="17" t="s">
        <v>2202</v>
      </c>
      <c r="B860" s="34" t="s">
        <v>2203</v>
      </c>
      <c r="C860" s="62">
        <v>9</v>
      </c>
      <c r="D860" s="567">
        <v>41432</v>
      </c>
      <c r="E860" s="55"/>
      <c r="F860" s="42"/>
      <c r="G860" s="56" t="s">
        <v>1731</v>
      </c>
      <c r="H860" s="56"/>
      <c r="I860" s="79" t="s">
        <v>2204</v>
      </c>
    </row>
    <row r="861" spans="1:12" x14ac:dyDescent="0.25">
      <c r="A861" s="48" t="s">
        <v>2661</v>
      </c>
      <c r="B861" s="32" t="s">
        <v>2662</v>
      </c>
      <c r="C861" s="68">
        <v>8</v>
      </c>
      <c r="D861" s="123">
        <v>41426</v>
      </c>
      <c r="E861" s="45"/>
      <c r="F861" s="44"/>
      <c r="G861" s="47" t="s">
        <v>1731</v>
      </c>
      <c r="H861" s="47"/>
      <c r="I861" s="32" t="s">
        <v>2663</v>
      </c>
    </row>
    <row r="862" spans="1:12" x14ac:dyDescent="0.25">
      <c r="A862" s="87" t="s">
        <v>1907</v>
      </c>
      <c r="B862" s="134" t="s">
        <v>1908</v>
      </c>
      <c r="C862" s="54">
        <v>8</v>
      </c>
      <c r="D862" s="118">
        <v>41418</v>
      </c>
      <c r="E862" s="35"/>
      <c r="F862" s="19" t="s">
        <v>1731</v>
      </c>
      <c r="G862" s="30"/>
      <c r="H862" s="30"/>
      <c r="I862" s="53" t="s">
        <v>1909</v>
      </c>
    </row>
    <row r="863" spans="1:12" x14ac:dyDescent="0.25">
      <c r="A863" s="17" t="s">
        <v>2321</v>
      </c>
      <c r="B863" s="34" t="s">
        <v>2322</v>
      </c>
      <c r="C863" s="62">
        <v>9</v>
      </c>
      <c r="D863" s="567">
        <v>41409</v>
      </c>
      <c r="E863" s="55"/>
      <c r="F863" s="42" t="s">
        <v>1731</v>
      </c>
      <c r="G863" s="56"/>
      <c r="H863" s="56"/>
      <c r="I863" s="79" t="s">
        <v>2323</v>
      </c>
    </row>
    <row r="864" spans="1:12" x14ac:dyDescent="0.25">
      <c r="A864" s="17" t="s">
        <v>1777</v>
      </c>
      <c r="B864" s="34" t="s">
        <v>1778</v>
      </c>
      <c r="C864" s="62">
        <v>12</v>
      </c>
      <c r="D864" s="567">
        <v>41395</v>
      </c>
      <c r="E864" s="55"/>
      <c r="F864" s="42"/>
      <c r="G864" s="56" t="s">
        <v>1731</v>
      </c>
      <c r="H864" s="56"/>
      <c r="I864" s="34" t="s">
        <v>1779</v>
      </c>
    </row>
    <row r="865" spans="1:9" x14ac:dyDescent="0.25">
      <c r="A865" s="17" t="s">
        <v>2548</v>
      </c>
      <c r="B865" s="34" t="s">
        <v>2549</v>
      </c>
      <c r="C865" s="62">
        <v>30</v>
      </c>
      <c r="D865" s="567">
        <v>41394</v>
      </c>
      <c r="E865" s="55" t="s">
        <v>1731</v>
      </c>
      <c r="F865" s="42"/>
      <c r="G865" s="56"/>
      <c r="H865" s="56"/>
      <c r="I865" s="34"/>
    </row>
    <row r="866" spans="1:9" x14ac:dyDescent="0.25">
      <c r="A866" s="48" t="s">
        <v>1401</v>
      </c>
      <c r="B866" s="32" t="s">
        <v>1402</v>
      </c>
      <c r="C866" s="68">
        <v>5</v>
      </c>
      <c r="D866" s="123">
        <v>41389</v>
      </c>
      <c r="E866" s="45"/>
      <c r="F866" s="44"/>
      <c r="G866" s="47"/>
      <c r="H866" s="47" t="s">
        <v>1731</v>
      </c>
      <c r="I866" s="83" t="s">
        <v>2466</v>
      </c>
    </row>
    <row r="867" spans="1:9" x14ac:dyDescent="0.25">
      <c r="A867" s="57" t="s">
        <v>1977</v>
      </c>
      <c r="B867" s="16" t="s">
        <v>1978</v>
      </c>
      <c r="C867" s="54">
        <v>9</v>
      </c>
      <c r="D867" s="118">
        <v>41381</v>
      </c>
      <c r="E867" s="35" t="s">
        <v>1731</v>
      </c>
      <c r="F867" s="19"/>
      <c r="G867" s="30"/>
      <c r="H867" s="30"/>
      <c r="I867" s="16"/>
    </row>
    <row r="868" spans="1:9" x14ac:dyDescent="0.25">
      <c r="A868" s="144" t="s">
        <v>2467</v>
      </c>
      <c r="B868" s="143" t="s">
        <v>2468</v>
      </c>
      <c r="C868" s="62">
        <v>12</v>
      </c>
      <c r="D868" s="567">
        <v>41370</v>
      </c>
      <c r="E868" s="55"/>
      <c r="F868" s="42"/>
      <c r="G868" s="56"/>
      <c r="H868" s="56" t="s">
        <v>1731</v>
      </c>
      <c r="I868" s="79" t="s">
        <v>2469</v>
      </c>
    </row>
    <row r="869" spans="1:9" x14ac:dyDescent="0.25">
      <c r="A869" s="17" t="s">
        <v>2121</v>
      </c>
      <c r="B869" s="34" t="s">
        <v>2122</v>
      </c>
      <c r="C869" s="62">
        <v>6</v>
      </c>
      <c r="D869" s="567">
        <v>41366</v>
      </c>
      <c r="E869" s="55"/>
      <c r="F869" s="42"/>
      <c r="G869" s="56" t="s">
        <v>1731</v>
      </c>
      <c r="H869" s="56"/>
      <c r="I869" s="34" t="s">
        <v>2123</v>
      </c>
    </row>
    <row r="870" spans="1:9" x14ac:dyDescent="0.25">
      <c r="A870" s="73" t="s">
        <v>1762</v>
      </c>
      <c r="B870" s="34" t="s">
        <v>1763</v>
      </c>
      <c r="C870" s="62">
        <v>7</v>
      </c>
      <c r="D870" s="567">
        <v>41341</v>
      </c>
      <c r="E870" s="55"/>
      <c r="F870" s="42"/>
      <c r="G870" s="56" t="s">
        <v>1731</v>
      </c>
      <c r="H870" s="56"/>
      <c r="I870" s="79" t="s">
        <v>1764</v>
      </c>
    </row>
    <row r="871" spans="1:9" x14ac:dyDescent="0.25">
      <c r="A871" s="92" t="s">
        <v>2609</v>
      </c>
      <c r="B871" s="32" t="s">
        <v>2610</v>
      </c>
      <c r="C871" s="68">
        <v>6</v>
      </c>
      <c r="D871" s="123">
        <v>41325</v>
      </c>
      <c r="E871" s="45"/>
      <c r="F871" s="44"/>
      <c r="G871" s="47" t="s">
        <v>1731</v>
      </c>
      <c r="H871" s="47"/>
      <c r="I871" s="83" t="s">
        <v>2611</v>
      </c>
    </row>
    <row r="872" spans="1:9" x14ac:dyDescent="0.25">
      <c r="A872" s="28" t="s">
        <v>557</v>
      </c>
      <c r="B872" s="16" t="s">
        <v>558</v>
      </c>
      <c r="C872" s="54">
        <v>13</v>
      </c>
      <c r="D872" s="118">
        <v>41290</v>
      </c>
      <c r="E872" s="647" t="s">
        <v>1731</v>
      </c>
      <c r="F872" s="19"/>
      <c r="G872" s="30"/>
      <c r="H872" s="30"/>
      <c r="I872" s="610" t="s">
        <v>2134</v>
      </c>
    </row>
    <row r="873" spans="1:9" x14ac:dyDescent="0.25">
      <c r="A873" s="136" t="s">
        <v>2841</v>
      </c>
      <c r="B873" s="137" t="s">
        <v>2842</v>
      </c>
      <c r="C873" s="62">
        <v>11</v>
      </c>
      <c r="D873" s="567">
        <v>41285</v>
      </c>
      <c r="E873" s="55" t="s">
        <v>1731</v>
      </c>
      <c r="F873" s="42"/>
      <c r="G873" s="56"/>
      <c r="H873" s="56"/>
      <c r="I873" s="131" t="s">
        <v>3379</v>
      </c>
    </row>
    <row r="874" spans="1:9" x14ac:dyDescent="0.25">
      <c r="A874" s="17" t="s">
        <v>1735</v>
      </c>
      <c r="B874" s="34" t="s">
        <v>1736</v>
      </c>
      <c r="C874" s="62">
        <v>40</v>
      </c>
      <c r="D874" s="567">
        <v>41262</v>
      </c>
      <c r="E874" s="55"/>
      <c r="F874" s="42"/>
      <c r="G874" s="56"/>
      <c r="H874" s="56" t="s">
        <v>1731</v>
      </c>
      <c r="I874" s="670" t="s">
        <v>3358</v>
      </c>
    </row>
    <row r="875" spans="1:9" x14ac:dyDescent="0.25">
      <c r="A875" s="144" t="s">
        <v>2084</v>
      </c>
      <c r="B875" s="143" t="s">
        <v>2085</v>
      </c>
      <c r="C875" s="62">
        <v>13</v>
      </c>
      <c r="D875" s="567">
        <v>41259</v>
      </c>
      <c r="E875" s="55"/>
      <c r="F875" s="42"/>
      <c r="G875" s="56"/>
      <c r="H875" s="56" t="s">
        <v>1731</v>
      </c>
      <c r="I875" s="34"/>
    </row>
    <row r="876" spans="1:9" x14ac:dyDescent="0.25">
      <c r="A876" s="92" t="s">
        <v>2373</v>
      </c>
      <c r="B876" s="32" t="s">
        <v>2374</v>
      </c>
      <c r="C876" s="68">
        <v>5</v>
      </c>
      <c r="D876" s="123">
        <v>41254</v>
      </c>
      <c r="E876" s="45"/>
      <c r="F876" s="44"/>
      <c r="G876" s="47" t="s">
        <v>1731</v>
      </c>
      <c r="H876" s="47"/>
      <c r="I876" s="32" t="s">
        <v>2375</v>
      </c>
    </row>
    <row r="877" spans="1:9" x14ac:dyDescent="0.25">
      <c r="A877" s="57" t="s">
        <v>1785</v>
      </c>
      <c r="B877" s="16" t="s">
        <v>1786</v>
      </c>
      <c r="C877" s="54">
        <v>8</v>
      </c>
      <c r="D877" s="118">
        <v>41250</v>
      </c>
      <c r="E877" s="35"/>
      <c r="F877" s="19" t="s">
        <v>1731</v>
      </c>
      <c r="G877" s="30"/>
      <c r="H877" s="30"/>
      <c r="I877" s="53" t="s">
        <v>1787</v>
      </c>
    </row>
    <row r="878" spans="1:9" x14ac:dyDescent="0.25">
      <c r="A878" s="119" t="s">
        <v>2788</v>
      </c>
      <c r="B878" s="143" t="s">
        <v>2789</v>
      </c>
      <c r="C878" s="62">
        <v>12</v>
      </c>
      <c r="D878" s="567">
        <v>41250</v>
      </c>
      <c r="E878" s="55"/>
      <c r="F878" s="42"/>
      <c r="G878" s="56"/>
      <c r="H878" s="56" t="s">
        <v>1731</v>
      </c>
      <c r="I878" s="79" t="s">
        <v>3492</v>
      </c>
    </row>
    <row r="879" spans="1:9" x14ac:dyDescent="0.25">
      <c r="A879" s="119" t="s">
        <v>2790</v>
      </c>
      <c r="B879" s="143" t="s">
        <v>2791</v>
      </c>
      <c r="C879" s="62">
        <v>12</v>
      </c>
      <c r="D879" s="567">
        <v>41250</v>
      </c>
      <c r="E879" s="55"/>
      <c r="F879" s="42"/>
      <c r="G879" s="56"/>
      <c r="H879" s="56" t="s">
        <v>1731</v>
      </c>
      <c r="I879" s="79" t="s">
        <v>3492</v>
      </c>
    </row>
    <row r="880" spans="1:9" x14ac:dyDescent="0.25">
      <c r="A880" s="331" t="s">
        <v>2197</v>
      </c>
      <c r="B880" s="663" t="s">
        <v>2198</v>
      </c>
      <c r="C880" s="62">
        <v>8</v>
      </c>
      <c r="D880" s="567">
        <v>41247</v>
      </c>
      <c r="E880" s="55" t="s">
        <v>1731</v>
      </c>
      <c r="F880" s="42"/>
      <c r="G880" s="56"/>
      <c r="H880" s="56"/>
      <c r="I880" s="79" t="s">
        <v>3448</v>
      </c>
    </row>
    <row r="881" spans="1:9" x14ac:dyDescent="0.25">
      <c r="A881" s="48" t="s">
        <v>2720</v>
      </c>
      <c r="B881" s="32" t="s">
        <v>2721</v>
      </c>
      <c r="C881" s="68">
        <v>6</v>
      </c>
      <c r="D881" s="123">
        <v>41247</v>
      </c>
      <c r="E881" s="45"/>
      <c r="F881" s="44" t="s">
        <v>1731</v>
      </c>
      <c r="G881" s="47"/>
      <c r="H881" s="47"/>
      <c r="I881" s="83" t="s">
        <v>2722</v>
      </c>
    </row>
    <row r="882" spans="1:9" x14ac:dyDescent="0.25">
      <c r="A882" s="90" t="s">
        <v>1957</v>
      </c>
      <c r="B882" s="134" t="s">
        <v>1958</v>
      </c>
      <c r="C882" s="54">
        <v>11</v>
      </c>
      <c r="D882" s="118">
        <v>41243</v>
      </c>
      <c r="E882" s="35"/>
      <c r="F882" s="19" t="s">
        <v>1731</v>
      </c>
      <c r="G882" s="30"/>
      <c r="H882" s="30"/>
      <c r="I882" s="53" t="s">
        <v>1959</v>
      </c>
    </row>
    <row r="883" spans="1:9" x14ac:dyDescent="0.25">
      <c r="A883" s="17" t="s">
        <v>634</v>
      </c>
      <c r="B883" s="34" t="s">
        <v>635</v>
      </c>
      <c r="C883" s="62">
        <v>12</v>
      </c>
      <c r="D883" s="567">
        <v>41243</v>
      </c>
      <c r="E883" s="55"/>
      <c r="F883" s="42"/>
      <c r="G883" s="56"/>
      <c r="H883" s="643" t="s">
        <v>1731</v>
      </c>
      <c r="I883" s="128" t="s">
        <v>2341</v>
      </c>
    </row>
    <row r="884" spans="1:9" x14ac:dyDescent="0.25">
      <c r="A884" s="67" t="s">
        <v>2199</v>
      </c>
      <c r="B884" s="135" t="s">
        <v>2200</v>
      </c>
      <c r="C884" s="62">
        <v>6</v>
      </c>
      <c r="D884" s="567">
        <v>41241</v>
      </c>
      <c r="E884" s="55"/>
      <c r="F884" s="42" t="s">
        <v>1731</v>
      </c>
      <c r="G884" s="56"/>
      <c r="H884" s="56"/>
      <c r="I884" s="79" t="s">
        <v>2201</v>
      </c>
    </row>
    <row r="885" spans="1:9" x14ac:dyDescent="0.25">
      <c r="A885" s="67" t="s">
        <v>2142</v>
      </c>
      <c r="B885" s="135" t="s">
        <v>2143</v>
      </c>
      <c r="C885" s="62">
        <v>10</v>
      </c>
      <c r="D885" s="567">
        <v>41234</v>
      </c>
      <c r="E885" s="55"/>
      <c r="F885" s="42" t="s">
        <v>1731</v>
      </c>
      <c r="G885" s="56"/>
      <c r="H885" s="56"/>
      <c r="I885" s="79" t="s">
        <v>3437</v>
      </c>
    </row>
    <row r="886" spans="1:9" x14ac:dyDescent="0.25">
      <c r="A886" s="121" t="s">
        <v>2771</v>
      </c>
      <c r="B886" s="142" t="s">
        <v>2772</v>
      </c>
      <c r="C886" s="68">
        <v>6</v>
      </c>
      <c r="D886" s="123">
        <v>41229</v>
      </c>
      <c r="E886" s="45"/>
      <c r="F886" s="44"/>
      <c r="G886" s="47"/>
      <c r="H886" s="47" t="s">
        <v>1731</v>
      </c>
      <c r="I886" s="32"/>
    </row>
    <row r="887" spans="1:9" x14ac:dyDescent="0.25">
      <c r="A887" s="127" t="s">
        <v>2693</v>
      </c>
      <c r="B887" s="145" t="s">
        <v>2694</v>
      </c>
      <c r="C887" s="54">
        <v>8</v>
      </c>
      <c r="D887" s="118">
        <v>41222</v>
      </c>
      <c r="E887" s="35"/>
      <c r="F887" s="19" t="s">
        <v>1731</v>
      </c>
      <c r="G887" s="30"/>
      <c r="H887" s="30"/>
      <c r="I887" s="53" t="s">
        <v>2695</v>
      </c>
    </row>
    <row r="888" spans="1:9" x14ac:dyDescent="0.25">
      <c r="A888" s="73" t="s">
        <v>2305</v>
      </c>
      <c r="B888" s="34" t="s">
        <v>2306</v>
      </c>
      <c r="C888" s="62">
        <v>7</v>
      </c>
      <c r="D888" s="567">
        <v>41221</v>
      </c>
      <c r="E888" s="55"/>
      <c r="F888" s="42" t="s">
        <v>1731</v>
      </c>
      <c r="G888" s="56"/>
      <c r="H888" s="56"/>
      <c r="I888" s="79" t="s">
        <v>2307</v>
      </c>
    </row>
    <row r="889" spans="1:9" x14ac:dyDescent="0.25">
      <c r="A889" s="73" t="s">
        <v>2081</v>
      </c>
      <c r="B889" s="34" t="s">
        <v>2082</v>
      </c>
      <c r="C889" s="62">
        <v>6</v>
      </c>
      <c r="D889" s="567">
        <v>41218</v>
      </c>
      <c r="E889" s="55"/>
      <c r="F889" s="42" t="s">
        <v>1731</v>
      </c>
      <c r="G889" s="56"/>
      <c r="H889" s="56"/>
      <c r="I889" s="79" t="s">
        <v>2083</v>
      </c>
    </row>
    <row r="890" spans="1:9" x14ac:dyDescent="0.25">
      <c r="A890" s="73" t="s">
        <v>2699</v>
      </c>
      <c r="B890" s="34" t="s">
        <v>2700</v>
      </c>
      <c r="C890" s="62">
        <v>14</v>
      </c>
      <c r="D890" s="567">
        <v>41215</v>
      </c>
      <c r="E890" s="55"/>
      <c r="F890" s="42" t="s">
        <v>1731</v>
      </c>
      <c r="G890" s="56"/>
      <c r="H890" s="56"/>
      <c r="I890" s="79" t="s">
        <v>2701</v>
      </c>
    </row>
    <row r="891" spans="1:9" x14ac:dyDescent="0.25">
      <c r="A891" s="48" t="s">
        <v>1824</v>
      </c>
      <c r="B891" s="32" t="s">
        <v>1825</v>
      </c>
      <c r="C891" s="68">
        <v>22</v>
      </c>
      <c r="D891" s="123">
        <v>41214</v>
      </c>
      <c r="E891" s="45" t="s">
        <v>1731</v>
      </c>
      <c r="F891" s="44"/>
      <c r="G891" s="47"/>
      <c r="H891" s="47"/>
      <c r="I891" s="83"/>
    </row>
    <row r="892" spans="1:9" x14ac:dyDescent="0.25">
      <c r="A892" s="641" t="s">
        <v>2318</v>
      </c>
      <c r="B892" s="145" t="s">
        <v>2319</v>
      </c>
      <c r="C892" s="54">
        <v>6</v>
      </c>
      <c r="D892" s="118">
        <v>41209</v>
      </c>
      <c r="E892" s="35" t="s">
        <v>1731</v>
      </c>
      <c r="F892" s="19"/>
      <c r="G892" s="30"/>
      <c r="H892" s="30"/>
      <c r="I892" s="53" t="s">
        <v>3424</v>
      </c>
    </row>
    <row r="893" spans="1:9" x14ac:dyDescent="0.25">
      <c r="A893" s="17" t="s">
        <v>2797</v>
      </c>
      <c r="B893" s="34" t="s">
        <v>2798</v>
      </c>
      <c r="C893" s="62">
        <v>6</v>
      </c>
      <c r="D893" s="567">
        <v>41180</v>
      </c>
      <c r="E893" s="55" t="s">
        <v>1731</v>
      </c>
      <c r="F893" s="42"/>
      <c r="G893" s="56"/>
      <c r="H893" s="56"/>
      <c r="I893" s="34" t="s">
        <v>2254</v>
      </c>
    </row>
    <row r="894" spans="1:9" x14ac:dyDescent="0.25">
      <c r="A894" s="67" t="s">
        <v>1512</v>
      </c>
      <c r="B894" s="135" t="s">
        <v>1513</v>
      </c>
      <c r="C894" s="62">
        <v>9</v>
      </c>
      <c r="D894" s="567">
        <v>41172</v>
      </c>
      <c r="E894" s="55"/>
      <c r="F894" s="42" t="s">
        <v>1731</v>
      </c>
      <c r="G894" s="56"/>
      <c r="H894" s="56"/>
      <c r="I894" s="131" t="s">
        <v>1982</v>
      </c>
    </row>
    <row r="895" spans="1:9" x14ac:dyDescent="0.25">
      <c r="A895" s="17" t="s">
        <v>2538</v>
      </c>
      <c r="B895" s="34" t="s">
        <v>2539</v>
      </c>
      <c r="C895" s="62">
        <v>6</v>
      </c>
      <c r="D895" s="567">
        <v>41171</v>
      </c>
      <c r="E895" s="55"/>
      <c r="F895" s="42" t="s">
        <v>1731</v>
      </c>
      <c r="G895" s="56"/>
      <c r="H895" s="56"/>
      <c r="I895" s="79" t="s">
        <v>2307</v>
      </c>
    </row>
    <row r="896" spans="1:9" x14ac:dyDescent="0.25">
      <c r="A896" s="92" t="s">
        <v>2195</v>
      </c>
      <c r="B896" s="32" t="s">
        <v>2196</v>
      </c>
      <c r="C896" s="68">
        <v>7</v>
      </c>
      <c r="D896" s="123">
        <v>41152</v>
      </c>
      <c r="E896" s="45"/>
      <c r="F896" s="44" t="s">
        <v>1731</v>
      </c>
      <c r="G896" s="47"/>
      <c r="H896" s="47"/>
      <c r="I896" s="83" t="s">
        <v>1820</v>
      </c>
    </row>
    <row r="897" spans="1:9" x14ac:dyDescent="0.25">
      <c r="A897" s="641" t="s">
        <v>1968</v>
      </c>
      <c r="B897" s="145" t="s">
        <v>1969</v>
      </c>
      <c r="C897" s="54">
        <v>7</v>
      </c>
      <c r="D897" s="118">
        <v>41149</v>
      </c>
      <c r="E897" s="35" t="s">
        <v>1731</v>
      </c>
      <c r="F897" s="19"/>
      <c r="G897" s="30"/>
      <c r="H897" s="30"/>
      <c r="I897" s="53" t="s">
        <v>1970</v>
      </c>
    </row>
    <row r="898" spans="1:9" x14ac:dyDescent="0.25">
      <c r="A898" s="17" t="s">
        <v>1818</v>
      </c>
      <c r="B898" s="34" t="s">
        <v>1819</v>
      </c>
      <c r="C898" s="62">
        <v>7</v>
      </c>
      <c r="D898" s="567">
        <v>41142</v>
      </c>
      <c r="E898" s="55"/>
      <c r="F898" s="42" t="s">
        <v>1731</v>
      </c>
      <c r="G898" s="56"/>
      <c r="H898" s="56"/>
      <c r="I898" s="79" t="s">
        <v>1820</v>
      </c>
    </row>
    <row r="899" spans="1:9" x14ac:dyDescent="0.25">
      <c r="A899" s="73" t="s">
        <v>2311</v>
      </c>
      <c r="B899" s="34" t="s">
        <v>2312</v>
      </c>
      <c r="C899" s="62">
        <v>8</v>
      </c>
      <c r="D899" s="567">
        <v>41122</v>
      </c>
      <c r="E899" s="55" t="s">
        <v>1731</v>
      </c>
      <c r="F899" s="42"/>
      <c r="G899" s="56"/>
      <c r="H899" s="56"/>
      <c r="I899" s="79"/>
    </row>
    <row r="900" spans="1:9" x14ac:dyDescent="0.25">
      <c r="A900" s="17" t="s">
        <v>2773</v>
      </c>
      <c r="B900" s="34" t="s">
        <v>2774</v>
      </c>
      <c r="C900" s="62">
        <v>21</v>
      </c>
      <c r="D900" s="567">
        <v>41121</v>
      </c>
      <c r="E900" s="55"/>
      <c r="F900" s="42"/>
      <c r="G900" s="56" t="s">
        <v>1731</v>
      </c>
      <c r="H900" s="56"/>
      <c r="I900" s="79" t="s">
        <v>2775</v>
      </c>
    </row>
    <row r="901" spans="1:9" x14ac:dyDescent="0.25">
      <c r="A901" s="48" t="s">
        <v>2835</v>
      </c>
      <c r="B901" s="32" t="s">
        <v>2836</v>
      </c>
      <c r="C901" s="68">
        <v>39</v>
      </c>
      <c r="D901" s="123">
        <v>41116</v>
      </c>
      <c r="E901" s="45" t="s">
        <v>1731</v>
      </c>
      <c r="F901" s="44"/>
      <c r="G901" s="47"/>
      <c r="H901" s="47"/>
      <c r="I901" s="83"/>
    </row>
    <row r="902" spans="1:9" x14ac:dyDescent="0.25">
      <c r="A902" s="28" t="s">
        <v>2043</v>
      </c>
      <c r="B902" s="28" t="s">
        <v>2044</v>
      </c>
      <c r="C902" s="54">
        <v>11</v>
      </c>
      <c r="D902" s="118">
        <v>41060</v>
      </c>
      <c r="E902" s="35"/>
      <c r="F902" s="19"/>
      <c r="G902" s="30" t="s">
        <v>1731</v>
      </c>
      <c r="H902" s="30"/>
      <c r="I902" s="16" t="s">
        <v>2045</v>
      </c>
    </row>
    <row r="903" spans="1:9" x14ac:dyDescent="0.25">
      <c r="A903" s="73" t="s">
        <v>2092</v>
      </c>
      <c r="B903" s="17" t="s">
        <v>2093</v>
      </c>
      <c r="C903" s="62">
        <v>8</v>
      </c>
      <c r="D903" s="567">
        <v>41031</v>
      </c>
      <c r="E903" s="55" t="s">
        <v>1731</v>
      </c>
      <c r="F903" s="42"/>
      <c r="G903" s="56"/>
      <c r="H903" s="56"/>
      <c r="I903" s="79"/>
    </row>
    <row r="904" spans="1:9" x14ac:dyDescent="0.25">
      <c r="A904" s="17" t="s">
        <v>1803</v>
      </c>
      <c r="B904" s="17" t="s">
        <v>1804</v>
      </c>
      <c r="C904" s="62">
        <v>8</v>
      </c>
      <c r="D904" s="567">
        <v>41030</v>
      </c>
      <c r="E904" s="55" t="s">
        <v>1731</v>
      </c>
      <c r="F904" s="42"/>
      <c r="G904" s="56"/>
      <c r="H904" s="56"/>
      <c r="I904" s="34" t="s">
        <v>1805</v>
      </c>
    </row>
    <row r="905" spans="1:9" x14ac:dyDescent="0.25">
      <c r="A905" s="17" t="s">
        <v>2205</v>
      </c>
      <c r="B905" s="17" t="s">
        <v>2206</v>
      </c>
      <c r="C905" s="62">
        <v>25</v>
      </c>
      <c r="D905" s="567">
        <v>41030</v>
      </c>
      <c r="E905" s="55"/>
      <c r="F905" s="42"/>
      <c r="G905" s="56" t="s">
        <v>1731</v>
      </c>
      <c r="H905" s="56"/>
      <c r="I905" s="79" t="s">
        <v>2207</v>
      </c>
    </row>
    <row r="906" spans="1:9" x14ac:dyDescent="0.25">
      <c r="A906" s="48" t="s">
        <v>2262</v>
      </c>
      <c r="B906" s="48" t="s">
        <v>2263</v>
      </c>
      <c r="C906" s="68">
        <v>10</v>
      </c>
      <c r="D906" s="123">
        <v>41025</v>
      </c>
      <c r="E906" s="45" t="s">
        <v>1731</v>
      </c>
      <c r="F906" s="44"/>
      <c r="G906" s="47"/>
      <c r="H906" s="47"/>
      <c r="I906" s="83" t="s">
        <v>2264</v>
      </c>
    </row>
    <row r="907" spans="1:9" x14ac:dyDescent="0.25">
      <c r="A907" s="28" t="s">
        <v>2472</v>
      </c>
      <c r="B907" s="28" t="s">
        <v>2473</v>
      </c>
      <c r="C907" s="54">
        <v>14</v>
      </c>
      <c r="D907" s="118">
        <v>41008</v>
      </c>
      <c r="E907" s="35"/>
      <c r="F907" s="19"/>
      <c r="G907" s="30" t="s">
        <v>1731</v>
      </c>
      <c r="H907" s="30"/>
      <c r="I907" s="16" t="s">
        <v>2474</v>
      </c>
    </row>
    <row r="908" spans="1:9" x14ac:dyDescent="0.25">
      <c r="A908" s="136" t="s">
        <v>1943</v>
      </c>
      <c r="B908" s="85" t="s">
        <v>1944</v>
      </c>
      <c r="C908" s="62">
        <v>8</v>
      </c>
      <c r="D908" s="567">
        <v>40962</v>
      </c>
      <c r="E908" s="55" t="s">
        <v>1731</v>
      </c>
      <c r="F908" s="42"/>
      <c r="G908" s="56"/>
      <c r="H908" s="56"/>
      <c r="I908" s="79" t="s">
        <v>1945</v>
      </c>
    </row>
    <row r="909" spans="1:9" x14ac:dyDescent="0.25">
      <c r="A909" s="136" t="s">
        <v>2427</v>
      </c>
      <c r="B909" s="85" t="s">
        <v>2428</v>
      </c>
      <c r="C909" s="62">
        <v>8</v>
      </c>
      <c r="D909" s="567">
        <v>40960</v>
      </c>
      <c r="E909" s="55" t="s">
        <v>1731</v>
      </c>
      <c r="F909" s="42"/>
      <c r="G909" s="56"/>
      <c r="H909" s="56"/>
      <c r="I909" s="79" t="s">
        <v>2429</v>
      </c>
    </row>
    <row r="910" spans="1:9" x14ac:dyDescent="0.25">
      <c r="A910" s="331" t="s">
        <v>2456</v>
      </c>
      <c r="B910" s="85" t="s">
        <v>2457</v>
      </c>
      <c r="C910" s="62">
        <v>8</v>
      </c>
      <c r="D910" s="567">
        <v>40942</v>
      </c>
      <c r="E910" s="55" t="s">
        <v>1731</v>
      </c>
      <c r="F910" s="42"/>
      <c r="G910" s="56"/>
      <c r="H910" s="56"/>
      <c r="I910" s="79" t="s">
        <v>2458</v>
      </c>
    </row>
    <row r="911" spans="1:9" x14ac:dyDescent="0.25">
      <c r="A911" s="92" t="s">
        <v>2007</v>
      </c>
      <c r="B911" s="48" t="s">
        <v>2008</v>
      </c>
      <c r="C911" s="68">
        <v>13</v>
      </c>
      <c r="D911" s="123">
        <v>40920</v>
      </c>
      <c r="E911" s="45" t="s">
        <v>1731</v>
      </c>
      <c r="F911" s="44"/>
      <c r="G911" s="47"/>
      <c r="H911" s="47"/>
      <c r="I911" s="32"/>
    </row>
    <row r="912" spans="1:9" x14ac:dyDescent="0.25">
      <c r="A912" s="57" t="s">
        <v>2743</v>
      </c>
      <c r="B912" s="28" t="s">
        <v>2744</v>
      </c>
      <c r="C912" s="54">
        <v>9</v>
      </c>
      <c r="D912" s="118">
        <v>40892</v>
      </c>
      <c r="E912" s="35" t="s">
        <v>1731</v>
      </c>
      <c r="F912" s="19"/>
      <c r="G912" s="30"/>
      <c r="H912" s="30"/>
      <c r="I912" s="53"/>
    </row>
    <row r="913" spans="1:12" x14ac:dyDescent="0.25">
      <c r="A913" s="73" t="s">
        <v>2175</v>
      </c>
      <c r="B913" s="17" t="s">
        <v>2176</v>
      </c>
      <c r="C913" s="62">
        <v>5</v>
      </c>
      <c r="D913" s="567">
        <v>40879</v>
      </c>
      <c r="E913" s="55"/>
      <c r="F913" s="42" t="s">
        <v>1731</v>
      </c>
      <c r="G913" s="56"/>
      <c r="H913" s="56"/>
      <c r="I913" s="79" t="s">
        <v>2177</v>
      </c>
    </row>
    <row r="914" spans="1:12" x14ac:dyDescent="0.25">
      <c r="A914" s="17" t="s">
        <v>2265</v>
      </c>
      <c r="B914" s="17" t="s">
        <v>2266</v>
      </c>
      <c r="C914" s="62">
        <v>15</v>
      </c>
      <c r="D914" s="567">
        <v>40879</v>
      </c>
      <c r="E914" s="55" t="s">
        <v>1731</v>
      </c>
      <c r="F914" s="42"/>
      <c r="G914" s="56"/>
      <c r="H914" s="56"/>
      <c r="I914" s="34"/>
    </row>
    <row r="915" spans="1:12" x14ac:dyDescent="0.25">
      <c r="A915" s="17" t="s">
        <v>2064</v>
      </c>
      <c r="B915" s="17" t="s">
        <v>2065</v>
      </c>
      <c r="C915" s="62">
        <v>6</v>
      </c>
      <c r="D915" s="567">
        <v>40877</v>
      </c>
      <c r="E915" s="55"/>
      <c r="F915" s="42"/>
      <c r="G915" s="56" t="s">
        <v>1731</v>
      </c>
      <c r="H915" s="56"/>
      <c r="I915" s="79" t="s">
        <v>2066</v>
      </c>
    </row>
    <row r="916" spans="1:12" x14ac:dyDescent="0.25">
      <c r="A916" s="48" t="s">
        <v>2540</v>
      </c>
      <c r="B916" s="48" t="s">
        <v>2541</v>
      </c>
      <c r="C916" s="68">
        <v>6</v>
      </c>
      <c r="D916" s="123">
        <v>40877</v>
      </c>
      <c r="E916" s="45"/>
      <c r="F916" s="44"/>
      <c r="G916" s="47" t="s">
        <v>1731</v>
      </c>
      <c r="H916" s="47"/>
      <c r="I916" s="83" t="s">
        <v>2542</v>
      </c>
    </row>
    <row r="917" spans="1:12" x14ac:dyDescent="0.25">
      <c r="A917" s="57" t="s">
        <v>1932</v>
      </c>
      <c r="B917" s="17" t="s">
        <v>1933</v>
      </c>
      <c r="C917" s="62">
        <v>37</v>
      </c>
      <c r="D917" s="567">
        <v>40862</v>
      </c>
      <c r="E917" s="55"/>
      <c r="F917" s="42" t="s">
        <v>1731</v>
      </c>
      <c r="G917" s="56"/>
      <c r="H917" s="56"/>
      <c r="I917" s="79" t="s">
        <v>1934</v>
      </c>
    </row>
    <row r="918" spans="1:12" x14ac:dyDescent="0.25">
      <c r="A918" s="77" t="s">
        <v>2577</v>
      </c>
      <c r="B918" s="67" t="s">
        <v>33</v>
      </c>
      <c r="C918" s="62">
        <v>7</v>
      </c>
      <c r="D918" s="567">
        <v>40862</v>
      </c>
      <c r="E918" s="55"/>
      <c r="F918" s="42" t="s">
        <v>1731</v>
      </c>
      <c r="G918" s="56"/>
      <c r="H918" s="56"/>
      <c r="I918" s="131" t="s">
        <v>1799</v>
      </c>
      <c r="K918" s="8"/>
      <c r="L918" s="8"/>
    </row>
    <row r="919" spans="1:12" x14ac:dyDescent="0.25">
      <c r="A919" s="73" t="s">
        <v>2376</v>
      </c>
      <c r="B919" s="17" t="s">
        <v>2377</v>
      </c>
      <c r="C919" s="62">
        <v>19</v>
      </c>
      <c r="D919" s="567">
        <v>40857</v>
      </c>
      <c r="E919" s="55"/>
      <c r="F919" s="42" t="s">
        <v>1731</v>
      </c>
      <c r="G919" s="56"/>
      <c r="H919" s="56"/>
      <c r="I919" s="79" t="s">
        <v>2378</v>
      </c>
    </row>
    <row r="920" spans="1:12" x14ac:dyDescent="0.25">
      <c r="A920" s="17" t="s">
        <v>1257</v>
      </c>
      <c r="B920" s="17" t="s">
        <v>1258</v>
      </c>
      <c r="C920" s="62">
        <v>8</v>
      </c>
      <c r="D920" s="567">
        <v>40855</v>
      </c>
      <c r="E920" s="55"/>
      <c r="F920" s="42"/>
      <c r="G920" s="56"/>
      <c r="H920" s="56" t="s">
        <v>1731</v>
      </c>
      <c r="I920" s="131" t="s">
        <v>2281</v>
      </c>
    </row>
    <row r="921" spans="1:12" x14ac:dyDescent="0.25">
      <c r="A921" s="81" t="s">
        <v>1026</v>
      </c>
      <c r="B921" s="67" t="s">
        <v>1027</v>
      </c>
      <c r="C921" s="62">
        <v>6</v>
      </c>
      <c r="D921" s="567">
        <v>40850</v>
      </c>
      <c r="E921" s="55"/>
      <c r="F921" s="42" t="s">
        <v>1731</v>
      </c>
      <c r="G921" s="56"/>
      <c r="H921" s="56"/>
      <c r="I921" s="131" t="s">
        <v>1982</v>
      </c>
    </row>
    <row r="922" spans="1:12" x14ac:dyDescent="0.25">
      <c r="A922" s="641" t="s">
        <v>2500</v>
      </c>
      <c r="B922" s="145" t="s">
        <v>2501</v>
      </c>
      <c r="C922" s="54">
        <v>11</v>
      </c>
      <c r="D922" s="118">
        <v>40848</v>
      </c>
      <c r="E922" s="35" t="s">
        <v>1731</v>
      </c>
      <c r="F922" s="19"/>
      <c r="G922" s="30"/>
      <c r="H922" s="30"/>
      <c r="I922" s="53" t="s">
        <v>3484</v>
      </c>
    </row>
    <row r="923" spans="1:12" x14ac:dyDescent="0.25">
      <c r="A923" s="77" t="s">
        <v>2622</v>
      </c>
      <c r="B923" s="135" t="s">
        <v>2623</v>
      </c>
      <c r="C923" s="62">
        <v>5</v>
      </c>
      <c r="D923" s="567">
        <v>40844</v>
      </c>
      <c r="E923" s="55"/>
      <c r="F923" s="42" t="s">
        <v>1731</v>
      </c>
      <c r="G923" s="56"/>
      <c r="H923" s="56"/>
      <c r="I923" s="79" t="s">
        <v>2624</v>
      </c>
    </row>
    <row r="924" spans="1:12" x14ac:dyDescent="0.25">
      <c r="A924" s="77" t="s">
        <v>2625</v>
      </c>
      <c r="B924" s="131" t="s">
        <v>2626</v>
      </c>
      <c r="C924" s="62">
        <v>5</v>
      </c>
      <c r="D924" s="567">
        <v>40844</v>
      </c>
      <c r="E924" s="55"/>
      <c r="F924" s="42" t="s">
        <v>1731</v>
      </c>
      <c r="G924" s="56"/>
      <c r="H924" s="56"/>
      <c r="I924" s="79" t="s">
        <v>2624</v>
      </c>
    </row>
    <row r="925" spans="1:12" x14ac:dyDescent="0.25">
      <c r="A925" s="67" t="s">
        <v>1526</v>
      </c>
      <c r="B925" s="135" t="s">
        <v>1527</v>
      </c>
      <c r="C925" s="62">
        <v>14</v>
      </c>
      <c r="D925" s="567">
        <v>40836</v>
      </c>
      <c r="E925" s="55"/>
      <c r="F925" s="42" t="s">
        <v>1731</v>
      </c>
      <c r="G925" s="56"/>
      <c r="H925" s="56"/>
      <c r="I925" s="131" t="s">
        <v>1982</v>
      </c>
    </row>
    <row r="926" spans="1:12" x14ac:dyDescent="0.25">
      <c r="A926" s="81" t="s">
        <v>2211</v>
      </c>
      <c r="B926" s="329" t="s">
        <v>2212</v>
      </c>
      <c r="C926" s="68">
        <v>22</v>
      </c>
      <c r="D926" s="123">
        <v>40835</v>
      </c>
      <c r="E926" s="45"/>
      <c r="F926" s="44" t="s">
        <v>1731</v>
      </c>
      <c r="G926" s="47"/>
      <c r="H926" s="47"/>
      <c r="I926" s="83" t="s">
        <v>3383</v>
      </c>
    </row>
    <row r="927" spans="1:12" x14ac:dyDescent="0.25">
      <c r="A927" s="28" t="s">
        <v>2486</v>
      </c>
      <c r="B927" s="16" t="s">
        <v>2487</v>
      </c>
      <c r="C927" s="54">
        <v>15</v>
      </c>
      <c r="D927" s="118">
        <v>40834</v>
      </c>
      <c r="E927" s="35"/>
      <c r="F927" s="19" t="s">
        <v>1731</v>
      </c>
      <c r="G927" s="30"/>
      <c r="H927" s="30"/>
      <c r="I927" s="53" t="s">
        <v>2218</v>
      </c>
    </row>
    <row r="928" spans="1:12" x14ac:dyDescent="0.25">
      <c r="A928" s="77" t="s">
        <v>2804</v>
      </c>
      <c r="B928" s="135" t="s">
        <v>1642</v>
      </c>
      <c r="C928" s="62">
        <v>16</v>
      </c>
      <c r="D928" s="567">
        <v>40830</v>
      </c>
      <c r="E928" s="55"/>
      <c r="F928" s="42" t="s">
        <v>1731</v>
      </c>
      <c r="G928" s="56"/>
      <c r="H928" s="56"/>
      <c r="I928" s="79" t="s">
        <v>2805</v>
      </c>
    </row>
    <row r="929" spans="1:9" x14ac:dyDescent="0.25">
      <c r="A929" s="67" t="s">
        <v>1994</v>
      </c>
      <c r="B929" s="135" t="s">
        <v>1995</v>
      </c>
      <c r="C929" s="62">
        <v>13</v>
      </c>
      <c r="D929" s="567">
        <v>40826</v>
      </c>
      <c r="E929" s="55"/>
      <c r="F929" s="42" t="s">
        <v>1731</v>
      </c>
      <c r="G929" s="56"/>
      <c r="H929" s="56"/>
      <c r="I929" s="34" t="s">
        <v>1996</v>
      </c>
    </row>
    <row r="930" spans="1:9" x14ac:dyDescent="0.25">
      <c r="A930" s="17" t="s">
        <v>2216</v>
      </c>
      <c r="B930" s="34" t="s">
        <v>2217</v>
      </c>
      <c r="C930" s="62">
        <v>16</v>
      </c>
      <c r="D930" s="567">
        <v>40826</v>
      </c>
      <c r="E930" s="55"/>
      <c r="F930" s="42" t="s">
        <v>1731</v>
      </c>
      <c r="G930" s="56"/>
      <c r="H930" s="56"/>
      <c r="I930" s="34" t="s">
        <v>2218</v>
      </c>
    </row>
    <row r="931" spans="1:9" x14ac:dyDescent="0.25">
      <c r="A931" s="335" t="s">
        <v>1165</v>
      </c>
      <c r="B931" s="646" t="s">
        <v>1166</v>
      </c>
      <c r="C931" s="68">
        <v>11</v>
      </c>
      <c r="D931" s="123">
        <v>40809</v>
      </c>
      <c r="E931" s="45" t="s">
        <v>1731</v>
      </c>
      <c r="F931" s="44"/>
      <c r="G931" s="47"/>
      <c r="H931" s="47"/>
      <c r="I931" s="130" t="s">
        <v>1982</v>
      </c>
    </row>
    <row r="932" spans="1:9" x14ac:dyDescent="0.25">
      <c r="A932" s="28" t="s">
        <v>2433</v>
      </c>
      <c r="B932" s="16" t="s">
        <v>2434</v>
      </c>
      <c r="C932" s="54">
        <v>6</v>
      </c>
      <c r="D932" s="118">
        <v>40807</v>
      </c>
      <c r="E932" s="35"/>
      <c r="F932" s="19"/>
      <c r="G932" s="30" t="s">
        <v>1731</v>
      </c>
      <c r="H932" s="30"/>
      <c r="I932" s="16" t="s">
        <v>2435</v>
      </c>
    </row>
    <row r="933" spans="1:9" x14ac:dyDescent="0.25">
      <c r="A933" s="73" t="s">
        <v>2069</v>
      </c>
      <c r="B933" s="34" t="s">
        <v>2070</v>
      </c>
      <c r="C933" s="62">
        <v>5</v>
      </c>
      <c r="D933" s="567">
        <v>40793</v>
      </c>
      <c r="E933" s="55"/>
      <c r="F933" s="42"/>
      <c r="G933" s="56" t="s">
        <v>1731</v>
      </c>
      <c r="H933" s="56"/>
      <c r="I933" s="79" t="s">
        <v>2071</v>
      </c>
    </row>
    <row r="934" spans="1:9" x14ac:dyDescent="0.25">
      <c r="A934" s="17" t="s">
        <v>1772</v>
      </c>
      <c r="B934" s="34" t="s">
        <v>1770</v>
      </c>
      <c r="C934" s="62">
        <v>5</v>
      </c>
      <c r="D934" s="567">
        <v>40773</v>
      </c>
      <c r="E934" s="55"/>
      <c r="F934" s="42"/>
      <c r="G934" s="56"/>
      <c r="H934" s="643" t="s">
        <v>1731</v>
      </c>
      <c r="I934" s="128" t="s">
        <v>1773</v>
      </c>
    </row>
    <row r="935" spans="1:9" x14ac:dyDescent="0.25">
      <c r="A935" s="73" t="s">
        <v>1849</v>
      </c>
      <c r="B935" s="34" t="s">
        <v>1850</v>
      </c>
      <c r="C935" s="62">
        <v>17</v>
      </c>
      <c r="D935" s="567">
        <v>40731</v>
      </c>
      <c r="E935" s="55"/>
      <c r="F935" s="42"/>
      <c r="G935" s="56" t="s">
        <v>1731</v>
      </c>
      <c r="H935" s="56"/>
      <c r="I935" s="79" t="s">
        <v>1851</v>
      </c>
    </row>
    <row r="936" spans="1:9" x14ac:dyDescent="0.25">
      <c r="A936" s="48" t="s">
        <v>2276</v>
      </c>
      <c r="B936" s="32" t="s">
        <v>2277</v>
      </c>
      <c r="C936" s="68">
        <v>39</v>
      </c>
      <c r="D936" s="123">
        <v>40724</v>
      </c>
      <c r="E936" s="45" t="s">
        <v>1731</v>
      </c>
      <c r="F936" s="44"/>
      <c r="G936" s="47"/>
      <c r="H936" s="47"/>
      <c r="I936" s="48"/>
    </row>
    <row r="937" spans="1:9" x14ac:dyDescent="0.25">
      <c r="A937" s="28" t="s">
        <v>2846</v>
      </c>
      <c r="B937" s="16" t="s">
        <v>2847</v>
      </c>
      <c r="C937" s="54">
        <v>39</v>
      </c>
      <c r="D937" s="118">
        <v>40718</v>
      </c>
      <c r="E937" s="35"/>
      <c r="F937" s="19"/>
      <c r="G937" s="30" t="s">
        <v>1731</v>
      </c>
      <c r="H937" s="30"/>
      <c r="I937" s="53" t="s">
        <v>2848</v>
      </c>
    </row>
    <row r="938" spans="1:9" x14ac:dyDescent="0.25">
      <c r="A938" s="17" t="s">
        <v>2252</v>
      </c>
      <c r="B938" s="34" t="s">
        <v>2253</v>
      </c>
      <c r="C938" s="62">
        <v>12</v>
      </c>
      <c r="D938" s="567">
        <v>40653</v>
      </c>
      <c r="E938" s="55" t="s">
        <v>1731</v>
      </c>
      <c r="F938" s="42"/>
      <c r="G938" s="56"/>
      <c r="H938" s="56"/>
      <c r="I938" s="34" t="s">
        <v>2254</v>
      </c>
    </row>
    <row r="939" spans="1:9" x14ac:dyDescent="0.25">
      <c r="A939" s="136" t="s">
        <v>2822</v>
      </c>
      <c r="B939" s="137" t="s">
        <v>2823</v>
      </c>
      <c r="C939" s="62">
        <v>8</v>
      </c>
      <c r="D939" s="567">
        <v>40620</v>
      </c>
      <c r="E939" s="55" t="s">
        <v>1731</v>
      </c>
      <c r="F939" s="42"/>
      <c r="G939" s="56"/>
      <c r="H939" s="56"/>
      <c r="I939" s="79" t="s">
        <v>2824</v>
      </c>
    </row>
    <row r="940" spans="1:9" x14ac:dyDescent="0.25">
      <c r="A940" s="85" t="s">
        <v>2230</v>
      </c>
      <c r="B940" s="137" t="s">
        <v>2231</v>
      </c>
      <c r="C940" s="62">
        <v>6</v>
      </c>
      <c r="D940" s="567">
        <v>40598</v>
      </c>
      <c r="E940" s="55" t="s">
        <v>1731</v>
      </c>
      <c r="F940" s="42"/>
      <c r="G940" s="56"/>
      <c r="H940" s="56"/>
      <c r="I940" s="79" t="s">
        <v>2232</v>
      </c>
    </row>
    <row r="941" spans="1:9" x14ac:dyDescent="0.25">
      <c r="A941" s="100" t="s">
        <v>1364</v>
      </c>
      <c r="B941" s="329" t="s">
        <v>1365</v>
      </c>
      <c r="C941" s="68">
        <v>7</v>
      </c>
      <c r="D941" s="123">
        <v>40506</v>
      </c>
      <c r="E941" s="45"/>
      <c r="F941" s="44" t="s">
        <v>1731</v>
      </c>
      <c r="G941" s="47"/>
      <c r="H941" s="47"/>
      <c r="I941" s="130" t="s">
        <v>1759</v>
      </c>
    </row>
    <row r="942" spans="1:9" x14ac:dyDescent="0.25">
      <c r="A942" s="28" t="s">
        <v>2288</v>
      </c>
      <c r="B942" s="16" t="s">
        <v>2289</v>
      </c>
      <c r="C942" s="54">
        <v>5</v>
      </c>
      <c r="D942" s="118">
        <v>40505</v>
      </c>
      <c r="E942" s="35"/>
      <c r="F942" s="19" t="s">
        <v>1731</v>
      </c>
      <c r="G942" s="30"/>
      <c r="H942" s="30"/>
      <c r="I942" s="53" t="s">
        <v>2290</v>
      </c>
    </row>
    <row r="943" spans="1:9" x14ac:dyDescent="0.25">
      <c r="A943" s="67" t="s">
        <v>1480</v>
      </c>
      <c r="B943" s="135" t="s">
        <v>1481</v>
      </c>
      <c r="C943" s="62">
        <v>14</v>
      </c>
      <c r="D943" s="567">
        <v>40505</v>
      </c>
      <c r="E943" s="55"/>
      <c r="F943" s="42" t="s">
        <v>1731</v>
      </c>
      <c r="G943" s="56"/>
      <c r="H943" s="56"/>
      <c r="I943" s="131" t="s">
        <v>1759</v>
      </c>
    </row>
    <row r="944" spans="1:9" x14ac:dyDescent="0.25">
      <c r="A944" s="67" t="s">
        <v>2028</v>
      </c>
      <c r="B944" s="135" t="s">
        <v>2029</v>
      </c>
      <c r="C944" s="62">
        <v>7</v>
      </c>
      <c r="D944" s="567">
        <v>40499</v>
      </c>
      <c r="E944" s="55"/>
      <c r="F944" s="42" t="s">
        <v>1731</v>
      </c>
      <c r="G944" s="56"/>
      <c r="H944" s="56"/>
      <c r="I944" s="79" t="s">
        <v>2030</v>
      </c>
    </row>
    <row r="945" spans="1:12" x14ac:dyDescent="0.25">
      <c r="A945" s="17" t="s">
        <v>2011</v>
      </c>
      <c r="B945" s="34" t="s">
        <v>2012</v>
      </c>
      <c r="C945" s="62">
        <v>15</v>
      </c>
      <c r="D945" s="567">
        <v>40497</v>
      </c>
      <c r="E945" s="55"/>
      <c r="F945" s="42" t="s">
        <v>1731</v>
      </c>
      <c r="G945" s="56"/>
      <c r="H945" s="56"/>
      <c r="I945" s="34" t="s">
        <v>1836</v>
      </c>
    </row>
    <row r="946" spans="1:12" x14ac:dyDescent="0.25">
      <c r="A946" s="92" t="s">
        <v>659</v>
      </c>
      <c r="B946" s="32" t="s">
        <v>660</v>
      </c>
      <c r="C946" s="68">
        <v>7</v>
      </c>
      <c r="D946" s="123">
        <v>40497</v>
      </c>
      <c r="E946" s="666" t="s">
        <v>1731</v>
      </c>
      <c r="F946" s="44"/>
      <c r="G946" s="47"/>
      <c r="H946" s="47"/>
      <c r="I946" s="671" t="s">
        <v>2415</v>
      </c>
    </row>
    <row r="947" spans="1:12" x14ac:dyDescent="0.25">
      <c r="A947" s="90" t="s">
        <v>2358</v>
      </c>
      <c r="B947" s="134" t="s">
        <v>2359</v>
      </c>
      <c r="C947" s="54">
        <v>16</v>
      </c>
      <c r="D947" s="118">
        <v>40493</v>
      </c>
      <c r="E947" s="35"/>
      <c r="F947" s="19" t="s">
        <v>1731</v>
      </c>
      <c r="G947" s="30"/>
      <c r="H947" s="36"/>
      <c r="I947" s="57" t="s">
        <v>3439</v>
      </c>
    </row>
    <row r="948" spans="1:12" x14ac:dyDescent="0.25">
      <c r="A948" s="17" t="s">
        <v>2792</v>
      </c>
      <c r="B948" s="34" t="s">
        <v>2793</v>
      </c>
      <c r="C948" s="62">
        <v>14</v>
      </c>
      <c r="D948" s="567">
        <v>40492</v>
      </c>
      <c r="E948" s="55"/>
      <c r="F948" s="42" t="s">
        <v>1731</v>
      </c>
      <c r="G948" s="56"/>
      <c r="H948" s="33"/>
      <c r="I948" s="73" t="s">
        <v>2794</v>
      </c>
    </row>
    <row r="949" spans="1:12" x14ac:dyDescent="0.25">
      <c r="A949" s="17" t="s">
        <v>1966</v>
      </c>
      <c r="B949" s="34" t="s">
        <v>1967</v>
      </c>
      <c r="C949" s="62">
        <v>18</v>
      </c>
      <c r="D949" s="567">
        <v>40491</v>
      </c>
      <c r="E949" s="55"/>
      <c r="F949" s="42" t="s">
        <v>1731</v>
      </c>
      <c r="G949" s="56"/>
      <c r="H949" s="33"/>
      <c r="I949" s="17" t="s">
        <v>1836</v>
      </c>
      <c r="K949" s="8"/>
      <c r="L949" s="8"/>
    </row>
    <row r="950" spans="1:12" x14ac:dyDescent="0.25">
      <c r="A950" s="67" t="s">
        <v>1461</v>
      </c>
      <c r="B950" s="135" t="s">
        <v>1462</v>
      </c>
      <c r="C950" s="62">
        <v>6</v>
      </c>
      <c r="D950" s="567">
        <v>40486</v>
      </c>
      <c r="E950" s="55"/>
      <c r="F950" s="42" t="s">
        <v>1731</v>
      </c>
      <c r="G950" s="56"/>
      <c r="H950" s="33"/>
      <c r="I950" s="77" t="s">
        <v>1759</v>
      </c>
    </row>
    <row r="951" spans="1:12" x14ac:dyDescent="0.25">
      <c r="A951" s="81" t="s">
        <v>2246</v>
      </c>
      <c r="B951" s="329" t="s">
        <v>1211</v>
      </c>
      <c r="C951" s="68">
        <v>5</v>
      </c>
      <c r="D951" s="123">
        <v>40480</v>
      </c>
      <c r="E951" s="45"/>
      <c r="F951" s="44" t="s">
        <v>1731</v>
      </c>
      <c r="G951" s="47"/>
      <c r="H951" s="41"/>
      <c r="I951" s="100" t="s">
        <v>1759</v>
      </c>
    </row>
    <row r="952" spans="1:12" x14ac:dyDescent="0.25">
      <c r="A952" s="87" t="s">
        <v>2879</v>
      </c>
      <c r="B952" s="134" t="s">
        <v>2880</v>
      </c>
      <c r="C952" s="54">
        <v>10</v>
      </c>
      <c r="D952" s="118">
        <v>40480</v>
      </c>
      <c r="E952" s="35"/>
      <c r="F952" s="19" t="s">
        <v>1731</v>
      </c>
      <c r="G952" s="30"/>
      <c r="H952" s="36"/>
      <c r="I952" s="90" t="s">
        <v>3379</v>
      </c>
    </row>
    <row r="953" spans="1:12" x14ac:dyDescent="0.25">
      <c r="A953" s="333" t="s">
        <v>2102</v>
      </c>
      <c r="B953" s="135" t="s">
        <v>532</v>
      </c>
      <c r="C953" s="62">
        <v>12</v>
      </c>
      <c r="D953" s="567">
        <v>40479</v>
      </c>
      <c r="E953" s="55"/>
      <c r="F953" s="42" t="s">
        <v>1731</v>
      </c>
      <c r="G953" s="56"/>
      <c r="H953" s="33"/>
      <c r="I953" s="73" t="s">
        <v>2103</v>
      </c>
    </row>
    <row r="954" spans="1:12" x14ac:dyDescent="0.25">
      <c r="A954" s="77" t="s">
        <v>2135</v>
      </c>
      <c r="B954" s="135" t="s">
        <v>2136</v>
      </c>
      <c r="C954" s="62">
        <v>13</v>
      </c>
      <c r="D954" s="567">
        <v>40479</v>
      </c>
      <c r="E954" s="55"/>
      <c r="F954" s="42" t="s">
        <v>1731</v>
      </c>
      <c r="G954" s="56"/>
      <c r="H954" s="33"/>
      <c r="I954" s="73" t="s">
        <v>3500</v>
      </c>
    </row>
    <row r="955" spans="1:12" x14ac:dyDescent="0.25">
      <c r="A955" s="67" t="s">
        <v>2350</v>
      </c>
      <c r="B955" s="135" t="s">
        <v>2351</v>
      </c>
      <c r="C955" s="62">
        <v>7</v>
      </c>
      <c r="D955" s="567">
        <v>40478</v>
      </c>
      <c r="E955" s="55"/>
      <c r="F955" s="42" t="s">
        <v>1731</v>
      </c>
      <c r="G955" s="56"/>
      <c r="H955" s="33"/>
      <c r="I955" s="77" t="s">
        <v>1759</v>
      </c>
    </row>
    <row r="956" spans="1:12" x14ac:dyDescent="0.25">
      <c r="A956" s="92" t="s">
        <v>2578</v>
      </c>
      <c r="B956" s="32" t="s">
        <v>2579</v>
      </c>
      <c r="C956" s="68">
        <v>7</v>
      </c>
      <c r="D956" s="123">
        <v>40478</v>
      </c>
      <c r="E956" s="45"/>
      <c r="F956" s="44" t="s">
        <v>1731</v>
      </c>
      <c r="G956" s="47"/>
      <c r="H956" s="41"/>
      <c r="I956" s="92" t="s">
        <v>2580</v>
      </c>
    </row>
    <row r="957" spans="1:12" x14ac:dyDescent="0.25">
      <c r="A957" s="28" t="s">
        <v>1935</v>
      </c>
      <c r="B957" s="16" t="s">
        <v>1936</v>
      </c>
      <c r="C957" s="54">
        <v>7</v>
      </c>
      <c r="D957" s="118">
        <v>40477</v>
      </c>
      <c r="E957" s="35"/>
      <c r="F957" s="19" t="s">
        <v>1731</v>
      </c>
      <c r="G957" s="30"/>
      <c r="H957" s="36"/>
      <c r="I957" s="28" t="s">
        <v>1836</v>
      </c>
    </row>
    <row r="958" spans="1:12" x14ac:dyDescent="0.25">
      <c r="A958" s="67" t="s">
        <v>2360</v>
      </c>
      <c r="B958" s="135" t="s">
        <v>2361</v>
      </c>
      <c r="C958" s="62">
        <v>7</v>
      </c>
      <c r="D958" s="567">
        <v>40477</v>
      </c>
      <c r="E958" s="55"/>
      <c r="F958" s="42" t="s">
        <v>1731</v>
      </c>
      <c r="G958" s="56"/>
      <c r="H958" s="33"/>
      <c r="I958" s="77" t="s">
        <v>1759</v>
      </c>
    </row>
    <row r="959" spans="1:12" x14ac:dyDescent="0.25">
      <c r="A959" s="322" t="s">
        <v>2459</v>
      </c>
      <c r="B959" s="135" t="s">
        <v>2460</v>
      </c>
      <c r="C959" s="62">
        <v>7</v>
      </c>
      <c r="D959" s="567">
        <v>40477</v>
      </c>
      <c r="E959" s="55"/>
      <c r="F959" s="42" t="s">
        <v>1731</v>
      </c>
      <c r="G959" s="56"/>
      <c r="H959" s="33"/>
      <c r="I959" s="77" t="s">
        <v>1759</v>
      </c>
    </row>
    <row r="960" spans="1:12" x14ac:dyDescent="0.25">
      <c r="A960" s="17" t="s">
        <v>2741</v>
      </c>
      <c r="B960" s="34" t="s">
        <v>2742</v>
      </c>
      <c r="C960" s="62">
        <v>31</v>
      </c>
      <c r="D960" s="567">
        <v>40477</v>
      </c>
      <c r="E960" s="55"/>
      <c r="F960" s="42" t="s">
        <v>1731</v>
      </c>
      <c r="G960" s="56"/>
      <c r="H960" s="33"/>
      <c r="I960" s="17" t="s">
        <v>1836</v>
      </c>
    </row>
    <row r="961" spans="1:12" x14ac:dyDescent="0.25">
      <c r="A961" s="48" t="s">
        <v>1834</v>
      </c>
      <c r="B961" s="32" t="s">
        <v>1835</v>
      </c>
      <c r="C961" s="68">
        <v>30</v>
      </c>
      <c r="D961" s="123">
        <v>40476</v>
      </c>
      <c r="E961" s="45"/>
      <c r="F961" s="44" t="s">
        <v>1731</v>
      </c>
      <c r="G961" s="47"/>
      <c r="H961" s="41"/>
      <c r="I961" s="48" t="s">
        <v>1836</v>
      </c>
    </row>
    <row r="962" spans="1:12" x14ac:dyDescent="0.25">
      <c r="A962" s="87" t="s">
        <v>939</v>
      </c>
      <c r="B962" s="134" t="s">
        <v>940</v>
      </c>
      <c r="C962" s="54">
        <v>6</v>
      </c>
      <c r="D962" s="118">
        <v>40476</v>
      </c>
      <c r="E962" s="35"/>
      <c r="F962" s="19" t="s">
        <v>1731</v>
      </c>
      <c r="G962" s="30"/>
      <c r="H962" s="36"/>
      <c r="I962" s="90" t="s">
        <v>1799</v>
      </c>
    </row>
    <row r="963" spans="1:12" x14ac:dyDescent="0.25">
      <c r="A963" s="67" t="s">
        <v>2612</v>
      </c>
      <c r="B963" s="135" t="s">
        <v>2613</v>
      </c>
      <c r="C963" s="62">
        <v>6</v>
      </c>
      <c r="D963" s="567">
        <v>40476</v>
      </c>
      <c r="E963" s="55"/>
      <c r="F963" s="42" t="s">
        <v>1731</v>
      </c>
      <c r="G963" s="56"/>
      <c r="H963" s="33"/>
      <c r="I963" s="73" t="s">
        <v>2614</v>
      </c>
    </row>
    <row r="964" spans="1:12" x14ac:dyDescent="0.25">
      <c r="A964" s="99" t="s">
        <v>1154</v>
      </c>
      <c r="B964" s="141" t="s">
        <v>2178</v>
      </c>
      <c r="C964" s="62">
        <v>5</v>
      </c>
      <c r="D964" s="567">
        <v>40473</v>
      </c>
      <c r="E964" s="55"/>
      <c r="F964" s="139" t="s">
        <v>1731</v>
      </c>
      <c r="G964" s="56"/>
      <c r="H964" s="33"/>
      <c r="I964" s="71" t="s">
        <v>2179</v>
      </c>
    </row>
    <row r="965" spans="1:12" x14ac:dyDescent="0.25">
      <c r="A965" s="67" t="s">
        <v>844</v>
      </c>
      <c r="B965" s="135" t="s">
        <v>845</v>
      </c>
      <c r="C965" s="62">
        <v>8</v>
      </c>
      <c r="D965" s="567">
        <v>40471</v>
      </c>
      <c r="E965" s="55"/>
      <c r="F965" s="42" t="s">
        <v>1731</v>
      </c>
      <c r="G965" s="56"/>
      <c r="H965" s="33"/>
      <c r="I965" s="77" t="s">
        <v>1759</v>
      </c>
    </row>
    <row r="966" spans="1:12" x14ac:dyDescent="0.25">
      <c r="A966" s="81" t="s">
        <v>2320</v>
      </c>
      <c r="B966" s="329" t="s">
        <v>1297</v>
      </c>
      <c r="C966" s="68">
        <v>13</v>
      </c>
      <c r="D966" s="123">
        <v>40471</v>
      </c>
      <c r="E966" s="45"/>
      <c r="F966" s="44" t="s">
        <v>1731</v>
      </c>
      <c r="G966" s="47"/>
      <c r="H966" s="41"/>
      <c r="I966" s="100" t="s">
        <v>1799</v>
      </c>
    </row>
    <row r="967" spans="1:12" x14ac:dyDescent="0.25">
      <c r="A967" s="87" t="s">
        <v>2089</v>
      </c>
      <c r="B967" s="134" t="s">
        <v>2090</v>
      </c>
      <c r="C967" s="54">
        <v>42</v>
      </c>
      <c r="D967" s="118">
        <v>40469</v>
      </c>
      <c r="E967" s="35"/>
      <c r="F967" s="19" t="s">
        <v>1731</v>
      </c>
      <c r="G967" s="30"/>
      <c r="H967" s="30"/>
      <c r="I967" s="53" t="s">
        <v>2091</v>
      </c>
    </row>
    <row r="968" spans="1:12" x14ac:dyDescent="0.25">
      <c r="A968" s="17" t="s">
        <v>2269</v>
      </c>
      <c r="B968" s="34" t="s">
        <v>2270</v>
      </c>
      <c r="C968" s="62">
        <v>51</v>
      </c>
      <c r="D968" s="567">
        <v>40465</v>
      </c>
      <c r="E968" s="55"/>
      <c r="F968" s="42" t="s">
        <v>1731</v>
      </c>
      <c r="G968" s="56"/>
      <c r="H968" s="56"/>
      <c r="I968" s="79" t="s">
        <v>2271</v>
      </c>
    </row>
    <row r="969" spans="1:12" x14ac:dyDescent="0.25">
      <c r="A969" s="17" t="s">
        <v>2002</v>
      </c>
      <c r="B969" s="34" t="s">
        <v>2003</v>
      </c>
      <c r="C969" s="62">
        <v>5</v>
      </c>
      <c r="D969" s="567">
        <v>40464</v>
      </c>
      <c r="E969" s="55"/>
      <c r="F969" s="42" t="s">
        <v>1731</v>
      </c>
      <c r="G969" s="56"/>
      <c r="H969" s="56"/>
      <c r="I969" s="79" t="s">
        <v>2004</v>
      </c>
    </row>
    <row r="970" spans="1:12" x14ac:dyDescent="0.25">
      <c r="A970" s="67" t="s">
        <v>1434</v>
      </c>
      <c r="B970" s="135" t="s">
        <v>1435</v>
      </c>
      <c r="C970" s="62">
        <v>20</v>
      </c>
      <c r="D970" s="567">
        <v>40464</v>
      </c>
      <c r="E970" s="55"/>
      <c r="F970" s="42" t="s">
        <v>1731</v>
      </c>
      <c r="G970" s="56"/>
      <c r="H970" s="56"/>
      <c r="I970" s="131" t="s">
        <v>1759</v>
      </c>
      <c r="K970" s="8"/>
      <c r="L970" s="8"/>
    </row>
    <row r="971" spans="1:12" x14ac:dyDescent="0.25">
      <c r="A971" s="48" t="s">
        <v>1918</v>
      </c>
      <c r="B971" s="32" t="s">
        <v>1919</v>
      </c>
      <c r="C971" s="68">
        <v>6</v>
      </c>
      <c r="D971" s="123">
        <v>40463</v>
      </c>
      <c r="E971" s="45"/>
      <c r="F971" s="44" t="s">
        <v>1731</v>
      </c>
      <c r="G971" s="47"/>
      <c r="H971" s="47"/>
      <c r="I971" s="32" t="s">
        <v>1836</v>
      </c>
      <c r="K971" s="8"/>
      <c r="L971" s="8"/>
    </row>
    <row r="972" spans="1:12" x14ac:dyDescent="0.25">
      <c r="A972" s="87" t="s">
        <v>1006</v>
      </c>
      <c r="B972" s="134" t="s">
        <v>1007</v>
      </c>
      <c r="C972" s="54">
        <v>7</v>
      </c>
      <c r="D972" s="118">
        <v>40458</v>
      </c>
      <c r="E972" s="35"/>
      <c r="F972" s="19" t="s">
        <v>1731</v>
      </c>
      <c r="G972" s="30"/>
      <c r="H972" s="30"/>
      <c r="I972" s="140" t="s">
        <v>1799</v>
      </c>
    </row>
    <row r="973" spans="1:12" x14ac:dyDescent="0.25">
      <c r="A973" s="333" t="s">
        <v>880</v>
      </c>
      <c r="B973" s="135" t="s">
        <v>881</v>
      </c>
      <c r="C973" s="62">
        <v>8</v>
      </c>
      <c r="D973" s="567">
        <v>40457</v>
      </c>
      <c r="E973" s="55"/>
      <c r="F973" s="42" t="s">
        <v>1731</v>
      </c>
      <c r="G973" s="56"/>
      <c r="H973" s="56"/>
      <c r="I973" s="131" t="s">
        <v>1799</v>
      </c>
      <c r="K973" s="8"/>
      <c r="L973" s="8"/>
    </row>
    <row r="974" spans="1:12" x14ac:dyDescent="0.25">
      <c r="A974" s="17" t="s">
        <v>2734</v>
      </c>
      <c r="B974" s="34" t="s">
        <v>2735</v>
      </c>
      <c r="C974" s="62">
        <v>7</v>
      </c>
      <c r="D974" s="567">
        <v>40456</v>
      </c>
      <c r="E974" s="55"/>
      <c r="F974" s="42" t="s">
        <v>1731</v>
      </c>
      <c r="G974" s="56"/>
      <c r="H974" s="56"/>
      <c r="I974" s="79" t="s">
        <v>2736</v>
      </c>
    </row>
    <row r="975" spans="1:12" x14ac:dyDescent="0.25">
      <c r="A975" s="73" t="s">
        <v>2387</v>
      </c>
      <c r="B975" s="34" t="s">
        <v>2388</v>
      </c>
      <c r="C975" s="62">
        <v>5</v>
      </c>
      <c r="D975" s="567">
        <v>40450</v>
      </c>
      <c r="E975" s="55"/>
      <c r="F975" s="139" t="s">
        <v>1731</v>
      </c>
      <c r="G975" s="56"/>
      <c r="H975" s="56"/>
      <c r="I975" s="128" t="s">
        <v>2389</v>
      </c>
    </row>
    <row r="976" spans="1:12" x14ac:dyDescent="0.25">
      <c r="A976" s="48" t="s">
        <v>1893</v>
      </c>
      <c r="B976" s="32" t="s">
        <v>1894</v>
      </c>
      <c r="C976" s="68">
        <v>5</v>
      </c>
      <c r="D976" s="123">
        <v>40444</v>
      </c>
      <c r="E976" s="45"/>
      <c r="F976" s="44"/>
      <c r="G976" s="47" t="s">
        <v>1731</v>
      </c>
      <c r="H976" s="47"/>
      <c r="I976" s="83" t="s">
        <v>1895</v>
      </c>
    </row>
    <row r="977" spans="1:9" x14ac:dyDescent="0.25">
      <c r="A977" s="90" t="s">
        <v>1950</v>
      </c>
      <c r="B977" s="134" t="s">
        <v>1951</v>
      </c>
      <c r="C977" s="54">
        <v>6</v>
      </c>
      <c r="D977" s="118">
        <v>40444</v>
      </c>
      <c r="E977" s="35"/>
      <c r="F977" s="19" t="s">
        <v>1731</v>
      </c>
      <c r="G977" s="30"/>
      <c r="H977" s="30"/>
      <c r="I977" s="53" t="s">
        <v>1952</v>
      </c>
    </row>
    <row r="978" spans="1:9" x14ac:dyDescent="0.25">
      <c r="A978" s="77" t="s">
        <v>1896</v>
      </c>
      <c r="B978" s="135" t="s">
        <v>1897</v>
      </c>
      <c r="C978" s="62">
        <v>7</v>
      </c>
      <c r="D978" s="567">
        <v>40442</v>
      </c>
      <c r="E978" s="55"/>
      <c r="F978" s="42" t="s">
        <v>1731</v>
      </c>
      <c r="G978" s="56"/>
      <c r="H978" s="56"/>
      <c r="I978" s="79" t="s">
        <v>1898</v>
      </c>
    </row>
    <row r="979" spans="1:9" x14ac:dyDescent="0.25">
      <c r="A979" s="73" t="s">
        <v>2441</v>
      </c>
      <c r="B979" s="34" t="s">
        <v>2442</v>
      </c>
      <c r="C979" s="62">
        <v>9</v>
      </c>
      <c r="D979" s="567">
        <v>40442</v>
      </c>
      <c r="E979" s="55"/>
      <c r="F979" s="42" t="s">
        <v>1731</v>
      </c>
      <c r="G979" s="56"/>
      <c r="H979" s="56"/>
      <c r="I979" s="79" t="s">
        <v>2443</v>
      </c>
    </row>
    <row r="980" spans="1:9" x14ac:dyDescent="0.25">
      <c r="A980" s="99" t="s">
        <v>2507</v>
      </c>
      <c r="B980" s="141" t="s">
        <v>2508</v>
      </c>
      <c r="C980" s="62">
        <v>5</v>
      </c>
      <c r="D980" s="567">
        <v>40442</v>
      </c>
      <c r="E980" s="55"/>
      <c r="F980" s="139" t="s">
        <v>1731</v>
      </c>
      <c r="G980" s="56"/>
      <c r="H980" s="56"/>
      <c r="I980" s="128" t="s">
        <v>2509</v>
      </c>
    </row>
    <row r="981" spans="1:9" x14ac:dyDescent="0.25">
      <c r="A981" s="92" t="s">
        <v>2566</v>
      </c>
      <c r="B981" s="32" t="s">
        <v>2567</v>
      </c>
      <c r="C981" s="68">
        <v>21</v>
      </c>
      <c r="D981" s="123">
        <v>40438</v>
      </c>
      <c r="E981" s="45"/>
      <c r="F981" s="44" t="s">
        <v>1731</v>
      </c>
      <c r="G981" s="47"/>
      <c r="H981" s="47"/>
      <c r="I981" s="83" t="s">
        <v>2568</v>
      </c>
    </row>
    <row r="982" spans="1:9" x14ac:dyDescent="0.25">
      <c r="A982" s="90" t="s">
        <v>2837</v>
      </c>
      <c r="B982" s="134" t="s">
        <v>1658</v>
      </c>
      <c r="C982" s="54">
        <v>16</v>
      </c>
      <c r="D982" s="118">
        <v>40438</v>
      </c>
      <c r="E982" s="35"/>
      <c r="F982" s="19" t="s">
        <v>1731</v>
      </c>
      <c r="G982" s="30"/>
      <c r="H982" s="30"/>
      <c r="I982" s="140" t="s">
        <v>1759</v>
      </c>
    </row>
    <row r="983" spans="1:9" x14ac:dyDescent="0.25">
      <c r="A983" s="77" t="s">
        <v>2258</v>
      </c>
      <c r="B983" s="135" t="s">
        <v>1234</v>
      </c>
      <c r="C983" s="62">
        <v>8</v>
      </c>
      <c r="D983" s="567">
        <v>40437</v>
      </c>
      <c r="E983" s="55"/>
      <c r="F983" s="42" t="s">
        <v>1731</v>
      </c>
      <c r="G983" s="56"/>
      <c r="H983" s="56"/>
      <c r="I983" s="131" t="s">
        <v>1759</v>
      </c>
    </row>
    <row r="984" spans="1:9" x14ac:dyDescent="0.25">
      <c r="A984" s="67" t="s">
        <v>1236</v>
      </c>
      <c r="B984" s="135" t="s">
        <v>1237</v>
      </c>
      <c r="C984" s="62">
        <v>6</v>
      </c>
      <c r="D984" s="567">
        <v>40436</v>
      </c>
      <c r="E984" s="55"/>
      <c r="F984" s="42" t="s">
        <v>1731</v>
      </c>
      <c r="G984" s="56"/>
      <c r="H984" s="56"/>
      <c r="I984" s="131" t="s">
        <v>1759</v>
      </c>
    </row>
    <row r="985" spans="1:9" x14ac:dyDescent="0.25">
      <c r="A985" s="17" t="s">
        <v>2113</v>
      </c>
      <c r="B985" s="34" t="s">
        <v>2114</v>
      </c>
      <c r="C985" s="62">
        <v>6</v>
      </c>
      <c r="D985" s="567">
        <v>40433</v>
      </c>
      <c r="E985" s="55"/>
      <c r="F985" s="42"/>
      <c r="G985" s="56" t="s">
        <v>1731</v>
      </c>
      <c r="H985" s="56"/>
      <c r="I985" s="79" t="s">
        <v>2115</v>
      </c>
    </row>
    <row r="986" spans="1:9" x14ac:dyDescent="0.25">
      <c r="A986" s="81" t="s">
        <v>1757</v>
      </c>
      <c r="B986" s="329" t="s">
        <v>1758</v>
      </c>
      <c r="C986" s="68">
        <v>8</v>
      </c>
      <c r="D986" s="123">
        <v>40431</v>
      </c>
      <c r="E986" s="45"/>
      <c r="F986" s="44" t="s">
        <v>1731</v>
      </c>
      <c r="G986" s="47"/>
      <c r="H986" s="47"/>
      <c r="I986" s="130" t="s">
        <v>1759</v>
      </c>
    </row>
    <row r="987" spans="1:9" x14ac:dyDescent="0.25">
      <c r="A987" s="28" t="s">
        <v>1782</v>
      </c>
      <c r="B987" s="16" t="s">
        <v>1783</v>
      </c>
      <c r="C987" s="54">
        <v>7</v>
      </c>
      <c r="D987" s="118">
        <v>40431</v>
      </c>
      <c r="E987" s="35"/>
      <c r="F987" s="19" t="s">
        <v>1731</v>
      </c>
      <c r="G987" s="30"/>
      <c r="H987" s="30"/>
      <c r="I987" s="53" t="s">
        <v>1784</v>
      </c>
    </row>
    <row r="988" spans="1:9" x14ac:dyDescent="0.25">
      <c r="A988" s="77" t="s">
        <v>1867</v>
      </c>
      <c r="B988" s="135" t="s">
        <v>1868</v>
      </c>
      <c r="C988" s="62">
        <v>12</v>
      </c>
      <c r="D988" s="567">
        <v>40431</v>
      </c>
      <c r="E988" s="55"/>
      <c r="F988" s="42" t="s">
        <v>1731</v>
      </c>
      <c r="G988" s="56"/>
      <c r="H988" s="56"/>
      <c r="I988" s="79" t="s">
        <v>1869</v>
      </c>
    </row>
    <row r="989" spans="1:9" x14ac:dyDescent="0.25">
      <c r="A989" s="67" t="s">
        <v>1938</v>
      </c>
      <c r="B989" s="135" t="s">
        <v>1939</v>
      </c>
      <c r="C989" s="62">
        <v>7</v>
      </c>
      <c r="D989" s="567">
        <v>40431</v>
      </c>
      <c r="E989" s="55"/>
      <c r="F989" s="42" t="s">
        <v>1731</v>
      </c>
      <c r="G989" s="56"/>
      <c r="H989" s="56"/>
      <c r="I989" s="79" t="s">
        <v>1940</v>
      </c>
    </row>
    <row r="990" spans="1:9" x14ac:dyDescent="0.25">
      <c r="A990" s="67" t="s">
        <v>2049</v>
      </c>
      <c r="B990" s="135" t="s">
        <v>1049</v>
      </c>
      <c r="C990" s="62">
        <v>7</v>
      </c>
      <c r="D990" s="567">
        <v>40431</v>
      </c>
      <c r="E990" s="55"/>
      <c r="F990" s="42" t="s">
        <v>1731</v>
      </c>
      <c r="G990" s="56"/>
      <c r="H990" s="56"/>
      <c r="I990" s="131" t="s">
        <v>1799</v>
      </c>
    </row>
    <row r="991" spans="1:9" x14ac:dyDescent="0.25">
      <c r="A991" s="81" t="s">
        <v>1141</v>
      </c>
      <c r="B991" s="329" t="s">
        <v>1142</v>
      </c>
      <c r="C991" s="68">
        <v>7</v>
      </c>
      <c r="D991" s="123">
        <v>40431</v>
      </c>
      <c r="E991" s="45"/>
      <c r="F991" s="44" t="s">
        <v>1731</v>
      </c>
      <c r="G991" s="47"/>
      <c r="H991" s="47"/>
      <c r="I991" s="130" t="s">
        <v>1759</v>
      </c>
    </row>
    <row r="992" spans="1:9" x14ac:dyDescent="0.25">
      <c r="A992" s="640" t="s">
        <v>1158</v>
      </c>
      <c r="B992" s="134" t="s">
        <v>1159</v>
      </c>
      <c r="C992" s="54">
        <v>7</v>
      </c>
      <c r="D992" s="118">
        <v>40431</v>
      </c>
      <c r="E992" s="35"/>
      <c r="F992" s="19" t="s">
        <v>1731</v>
      </c>
      <c r="G992" s="30"/>
      <c r="H992" s="30"/>
      <c r="I992" s="140" t="s">
        <v>1759</v>
      </c>
    </row>
    <row r="993" spans="1:9" x14ac:dyDescent="0.25">
      <c r="A993" s="17" t="s">
        <v>2313</v>
      </c>
      <c r="B993" s="34" t="s">
        <v>2314</v>
      </c>
      <c r="C993" s="62">
        <v>8</v>
      </c>
      <c r="D993" s="567">
        <v>40431</v>
      </c>
      <c r="E993" s="55"/>
      <c r="F993" s="42" t="s">
        <v>1731</v>
      </c>
      <c r="G993" s="56"/>
      <c r="H993" s="56"/>
      <c r="I993" s="79" t="s">
        <v>2315</v>
      </c>
    </row>
    <row r="994" spans="1:9" x14ac:dyDescent="0.25">
      <c r="A994" s="67" t="s">
        <v>1616</v>
      </c>
      <c r="B994" s="135" t="s">
        <v>1617</v>
      </c>
      <c r="C994" s="62">
        <v>5</v>
      </c>
      <c r="D994" s="567">
        <v>40431</v>
      </c>
      <c r="E994" s="55"/>
      <c r="F994" s="42" t="s">
        <v>1731</v>
      </c>
      <c r="G994" s="56"/>
      <c r="H994" s="56"/>
      <c r="I994" s="131" t="s">
        <v>1759</v>
      </c>
    </row>
    <row r="995" spans="1:9" x14ac:dyDescent="0.25">
      <c r="A995" s="67" t="s">
        <v>2867</v>
      </c>
      <c r="B995" s="135" t="s">
        <v>2868</v>
      </c>
      <c r="C995" s="62">
        <v>7</v>
      </c>
      <c r="D995" s="567">
        <v>40431</v>
      </c>
      <c r="E995" s="55"/>
      <c r="F995" s="42" t="s">
        <v>1731</v>
      </c>
      <c r="G995" s="56"/>
      <c r="H995" s="56"/>
      <c r="I995" s="131" t="s">
        <v>2869</v>
      </c>
    </row>
    <row r="996" spans="1:9" x14ac:dyDescent="0.25">
      <c r="A996" s="100" t="s">
        <v>2873</v>
      </c>
      <c r="B996" s="329" t="s">
        <v>2874</v>
      </c>
      <c r="C996" s="68">
        <v>15</v>
      </c>
      <c r="D996" s="123">
        <v>40431</v>
      </c>
      <c r="E996" s="45"/>
      <c r="F996" s="44" t="s">
        <v>1731</v>
      </c>
      <c r="G996" s="47"/>
      <c r="H996" s="47"/>
      <c r="I996" s="83" t="s">
        <v>2875</v>
      </c>
    </row>
    <row r="997" spans="1:9" x14ac:dyDescent="0.25">
      <c r="A997" s="127" t="s">
        <v>922</v>
      </c>
      <c r="B997" s="145" t="s">
        <v>923</v>
      </c>
      <c r="C997" s="54">
        <v>25</v>
      </c>
      <c r="D997" s="118">
        <v>40426</v>
      </c>
      <c r="E997" s="35"/>
      <c r="F997" s="19" t="s">
        <v>1731</v>
      </c>
      <c r="G997" s="30"/>
      <c r="H997" s="30"/>
      <c r="I997" s="53" t="s">
        <v>1830</v>
      </c>
    </row>
    <row r="998" spans="1:9" x14ac:dyDescent="0.25">
      <c r="A998" s="73" t="s">
        <v>2446</v>
      </c>
      <c r="B998" s="34" t="s">
        <v>2447</v>
      </c>
      <c r="C998" s="62">
        <v>5</v>
      </c>
      <c r="D998" s="567">
        <v>40422</v>
      </c>
      <c r="E998" s="55"/>
      <c r="F998" s="42"/>
      <c r="G998" s="56" t="s">
        <v>1731</v>
      </c>
      <c r="H998" s="56"/>
      <c r="I998" s="79" t="s">
        <v>2448</v>
      </c>
    </row>
    <row r="999" spans="1:9" x14ac:dyDescent="0.25">
      <c r="A999" s="17" t="s">
        <v>2520</v>
      </c>
      <c r="B999" s="34" t="s">
        <v>2521</v>
      </c>
      <c r="C999" s="62">
        <v>20</v>
      </c>
      <c r="D999" s="567">
        <v>40412</v>
      </c>
      <c r="E999" s="55"/>
      <c r="F999" s="42" t="s">
        <v>1731</v>
      </c>
      <c r="G999" s="56"/>
      <c r="H999" s="56"/>
      <c r="I999" s="34" t="s">
        <v>2328</v>
      </c>
    </row>
    <row r="1000" spans="1:9" x14ac:dyDescent="0.25">
      <c r="A1000" s="77" t="s">
        <v>1580</v>
      </c>
      <c r="B1000" s="135" t="s">
        <v>1581</v>
      </c>
      <c r="C1000" s="62">
        <v>13</v>
      </c>
      <c r="D1000" s="567">
        <v>40407</v>
      </c>
      <c r="E1000" s="55"/>
      <c r="F1000" s="42" t="s">
        <v>1731</v>
      </c>
      <c r="G1000" s="56"/>
      <c r="H1000" s="56"/>
      <c r="I1000" s="131" t="s">
        <v>2233</v>
      </c>
    </row>
    <row r="1001" spans="1:9" x14ac:dyDescent="0.25">
      <c r="A1001" s="92" t="s">
        <v>2259</v>
      </c>
      <c r="B1001" s="32" t="s">
        <v>2260</v>
      </c>
      <c r="C1001" s="68">
        <v>6</v>
      </c>
      <c r="D1001" s="123">
        <v>40400</v>
      </c>
      <c r="E1001" s="45"/>
      <c r="F1001" s="44"/>
      <c r="G1001" s="47" t="s">
        <v>1731</v>
      </c>
      <c r="H1001" s="47"/>
      <c r="I1001" s="83" t="s">
        <v>2261</v>
      </c>
    </row>
    <row r="1002" spans="1:9" x14ac:dyDescent="0.25">
      <c r="A1002" s="90" t="s">
        <v>2239</v>
      </c>
      <c r="B1002" s="134" t="s">
        <v>2240</v>
      </c>
      <c r="C1002" s="54">
        <v>16</v>
      </c>
      <c r="D1002" s="118">
        <v>40395</v>
      </c>
      <c r="E1002" s="35"/>
      <c r="F1002" s="19" t="s">
        <v>1731</v>
      </c>
      <c r="G1002" s="30"/>
      <c r="H1002" s="30"/>
      <c r="I1002" s="140" t="s">
        <v>1759</v>
      </c>
    </row>
    <row r="1003" spans="1:9" x14ac:dyDescent="0.25">
      <c r="A1003" s="77" t="s">
        <v>2144</v>
      </c>
      <c r="B1003" s="135" t="s">
        <v>1125</v>
      </c>
      <c r="C1003" s="62">
        <v>23</v>
      </c>
      <c r="D1003" s="567">
        <v>40386</v>
      </c>
      <c r="E1003" s="55"/>
      <c r="F1003" s="42" t="s">
        <v>1731</v>
      </c>
      <c r="G1003" s="56"/>
      <c r="H1003" s="56"/>
      <c r="I1003" s="131" t="s">
        <v>1759</v>
      </c>
    </row>
    <row r="1004" spans="1:9" x14ac:dyDescent="0.25">
      <c r="A1004" s="77" t="s">
        <v>894</v>
      </c>
      <c r="B1004" s="135" t="s">
        <v>895</v>
      </c>
      <c r="C1004" s="62">
        <v>23</v>
      </c>
      <c r="D1004" s="567">
        <v>40382</v>
      </c>
      <c r="E1004" s="55"/>
      <c r="F1004" s="42" t="s">
        <v>1731</v>
      </c>
      <c r="G1004" s="56"/>
      <c r="H1004" s="56"/>
      <c r="I1004" s="131" t="s">
        <v>1759</v>
      </c>
    </row>
    <row r="1005" spans="1:9" x14ac:dyDescent="0.25">
      <c r="A1005" s="67" t="s">
        <v>2080</v>
      </c>
      <c r="B1005" s="135" t="s">
        <v>1065</v>
      </c>
      <c r="C1005" s="62">
        <v>16</v>
      </c>
      <c r="D1005" s="567">
        <v>40375</v>
      </c>
      <c r="E1005" s="55"/>
      <c r="F1005" s="42" t="s">
        <v>1731</v>
      </c>
      <c r="G1005" s="56"/>
      <c r="H1005" s="56"/>
      <c r="I1005" s="131" t="s">
        <v>1799</v>
      </c>
    </row>
    <row r="1006" spans="1:9" x14ac:dyDescent="0.25">
      <c r="A1006" s="133" t="s">
        <v>2809</v>
      </c>
      <c r="B1006" s="646" t="s">
        <v>2810</v>
      </c>
      <c r="C1006" s="68">
        <v>18</v>
      </c>
      <c r="D1006" s="123">
        <v>40371</v>
      </c>
      <c r="E1006" s="45" t="s">
        <v>1731</v>
      </c>
      <c r="F1006" s="44"/>
      <c r="G1006" s="47"/>
      <c r="H1006" s="47"/>
      <c r="I1006" s="83" t="s">
        <v>2811</v>
      </c>
    </row>
    <row r="1007" spans="1:9" x14ac:dyDescent="0.25">
      <c r="A1007" s="87" t="s">
        <v>2465</v>
      </c>
      <c r="B1007" s="134" t="s">
        <v>1400</v>
      </c>
      <c r="C1007" s="54">
        <v>22</v>
      </c>
      <c r="D1007" s="118">
        <v>40147</v>
      </c>
      <c r="E1007" s="35"/>
      <c r="F1007" s="19" t="s">
        <v>1731</v>
      </c>
      <c r="G1007" s="30"/>
      <c r="H1007" s="30"/>
      <c r="I1007" s="140" t="s">
        <v>1799</v>
      </c>
    </row>
    <row r="1008" spans="1:9" x14ac:dyDescent="0.25">
      <c r="A1008" s="67" t="s">
        <v>1204</v>
      </c>
      <c r="B1008" s="135" t="s">
        <v>1205</v>
      </c>
      <c r="C1008" s="62">
        <v>19</v>
      </c>
      <c r="D1008" s="567">
        <v>40135</v>
      </c>
      <c r="E1008" s="55"/>
      <c r="F1008" s="42" t="s">
        <v>1731</v>
      </c>
      <c r="G1008" s="56"/>
      <c r="H1008" s="56"/>
      <c r="I1008" s="131" t="s">
        <v>1759</v>
      </c>
    </row>
    <row r="1009" spans="1:9" x14ac:dyDescent="0.25">
      <c r="A1009" s="67" t="s">
        <v>2342</v>
      </c>
      <c r="B1009" s="135" t="s">
        <v>2343</v>
      </c>
      <c r="C1009" s="62">
        <v>27</v>
      </c>
      <c r="D1009" s="567">
        <v>40134</v>
      </c>
      <c r="E1009" s="55"/>
      <c r="F1009" s="42" t="s">
        <v>1731</v>
      </c>
      <c r="G1009" s="56"/>
      <c r="H1009" s="56"/>
      <c r="I1009" s="79" t="s">
        <v>2344</v>
      </c>
    </row>
    <row r="1010" spans="1:9" x14ac:dyDescent="0.25">
      <c r="A1010" s="17" t="s">
        <v>2326</v>
      </c>
      <c r="B1010" s="34" t="s">
        <v>2327</v>
      </c>
      <c r="C1010" s="62">
        <v>23</v>
      </c>
      <c r="D1010" s="567">
        <v>40127</v>
      </c>
      <c r="E1010" s="55"/>
      <c r="F1010" s="42" t="s">
        <v>1731</v>
      </c>
      <c r="G1010" s="56"/>
      <c r="H1010" s="56"/>
      <c r="I1010" s="34" t="s">
        <v>2328</v>
      </c>
    </row>
    <row r="1011" spans="1:9" x14ac:dyDescent="0.25">
      <c r="A1011" s="48" t="s">
        <v>2683</v>
      </c>
      <c r="B1011" s="32" t="s">
        <v>2684</v>
      </c>
      <c r="C1011" s="68">
        <v>16</v>
      </c>
      <c r="D1011" s="123">
        <v>40123</v>
      </c>
      <c r="E1011" s="45"/>
      <c r="F1011" s="44" t="s">
        <v>1731</v>
      </c>
      <c r="G1011" s="47"/>
      <c r="H1011" s="47"/>
      <c r="I1011" s="83" t="s">
        <v>2685</v>
      </c>
    </row>
    <row r="1012" spans="1:9" x14ac:dyDescent="0.25">
      <c r="A1012" s="87" t="s">
        <v>2504</v>
      </c>
      <c r="B1012" s="87" t="s">
        <v>2505</v>
      </c>
      <c r="C1012" s="54">
        <v>33</v>
      </c>
      <c r="D1012" s="147">
        <v>40116</v>
      </c>
      <c r="E1012" s="19"/>
      <c r="F1012" s="19" t="s">
        <v>1731</v>
      </c>
      <c r="G1012" s="19"/>
      <c r="H1012" s="19"/>
      <c r="I1012" s="57" t="s">
        <v>2506</v>
      </c>
    </row>
    <row r="1013" spans="1:9" x14ac:dyDescent="0.25">
      <c r="A1013" s="17" t="s">
        <v>2781</v>
      </c>
      <c r="B1013" s="17" t="s">
        <v>2782</v>
      </c>
      <c r="C1013" s="62">
        <v>25</v>
      </c>
      <c r="D1013" s="132">
        <v>40116</v>
      </c>
      <c r="E1013" s="42"/>
      <c r="F1013" s="42" t="s">
        <v>1731</v>
      </c>
      <c r="G1013" s="42"/>
      <c r="H1013" s="42"/>
      <c r="I1013" s="17" t="s">
        <v>2328</v>
      </c>
    </row>
    <row r="1014" spans="1:9" x14ac:dyDescent="0.25">
      <c r="A1014" s="17" t="s">
        <v>2150</v>
      </c>
      <c r="B1014" s="17" t="s">
        <v>2151</v>
      </c>
      <c r="C1014" s="62">
        <v>40</v>
      </c>
      <c r="D1014" s="132">
        <v>40115</v>
      </c>
      <c r="E1014" s="42"/>
      <c r="F1014" s="42"/>
      <c r="G1014" s="42" t="s">
        <v>1731</v>
      </c>
      <c r="H1014" s="42"/>
      <c r="I1014" s="73" t="s">
        <v>2152</v>
      </c>
    </row>
    <row r="1015" spans="1:9" x14ac:dyDescent="0.25">
      <c r="A1015" s="85" t="s">
        <v>1937</v>
      </c>
      <c r="B1015" s="85" t="s">
        <v>997</v>
      </c>
      <c r="C1015" s="62">
        <v>34</v>
      </c>
      <c r="D1015" s="132">
        <v>40112</v>
      </c>
      <c r="E1015" s="42"/>
      <c r="F1015" s="42" t="s">
        <v>1731</v>
      </c>
      <c r="G1015" s="42"/>
      <c r="H1015" s="42"/>
      <c r="I1015" s="77" t="s">
        <v>1799</v>
      </c>
    </row>
    <row r="1016" spans="1:9" x14ac:dyDescent="0.25">
      <c r="A1016" s="48" t="s">
        <v>2749</v>
      </c>
      <c r="B1016" s="48" t="s">
        <v>2750</v>
      </c>
      <c r="C1016" s="68">
        <v>16</v>
      </c>
      <c r="D1016" s="148">
        <v>40112</v>
      </c>
      <c r="E1016" s="44"/>
      <c r="F1016" s="44"/>
      <c r="G1016" s="44" t="s">
        <v>1731</v>
      </c>
      <c r="H1016" s="44"/>
      <c r="I1016" s="92" t="s">
        <v>2751</v>
      </c>
    </row>
    <row r="1017" spans="1:9" x14ac:dyDescent="0.25">
      <c r="A1017" s="17" t="s">
        <v>2704</v>
      </c>
      <c r="B1017" s="17" t="s">
        <v>2705</v>
      </c>
      <c r="C1017" s="62">
        <v>35</v>
      </c>
      <c r="D1017" s="132">
        <v>40106</v>
      </c>
      <c r="E1017" s="42" t="s">
        <v>1731</v>
      </c>
      <c r="F1017" s="42"/>
      <c r="G1017" s="42"/>
      <c r="H1017" s="42"/>
      <c r="I1017" s="17" t="s">
        <v>2706</v>
      </c>
    </row>
    <row r="1018" spans="1:9" x14ac:dyDescent="0.25">
      <c r="A1018" s="67" t="s">
        <v>1201</v>
      </c>
      <c r="B1018" s="67" t="s">
        <v>1202</v>
      </c>
      <c r="C1018" s="62">
        <v>33</v>
      </c>
      <c r="D1018" s="132">
        <v>40105</v>
      </c>
      <c r="E1018" s="42"/>
      <c r="F1018" s="42" t="s">
        <v>1731</v>
      </c>
      <c r="G1018" s="42"/>
      <c r="H1018" s="42"/>
      <c r="I1018" s="77" t="s">
        <v>2233</v>
      </c>
    </row>
    <row r="1019" spans="1:9" x14ac:dyDescent="0.25">
      <c r="A1019" s="67" t="s">
        <v>2185</v>
      </c>
      <c r="B1019" s="67" t="s">
        <v>1169</v>
      </c>
      <c r="C1019" s="62">
        <v>16</v>
      </c>
      <c r="D1019" s="132">
        <v>40087</v>
      </c>
      <c r="E1019" s="42"/>
      <c r="F1019" s="42" t="s">
        <v>1731</v>
      </c>
      <c r="G1019" s="42"/>
      <c r="H1019" s="42"/>
      <c r="I1019" s="77" t="s">
        <v>1799</v>
      </c>
    </row>
    <row r="1020" spans="1:9" x14ac:dyDescent="0.25">
      <c r="A1020" s="67" t="s">
        <v>2034</v>
      </c>
      <c r="B1020" s="67" t="s">
        <v>2035</v>
      </c>
      <c r="C1020" s="62">
        <v>15</v>
      </c>
      <c r="D1020" s="132">
        <v>40085</v>
      </c>
      <c r="E1020" s="42"/>
      <c r="F1020" s="42" t="s">
        <v>1731</v>
      </c>
      <c r="G1020" s="42"/>
      <c r="H1020" s="42"/>
      <c r="I1020" s="77" t="s">
        <v>3379</v>
      </c>
    </row>
    <row r="1021" spans="1:9" x14ac:dyDescent="0.25">
      <c r="A1021" s="67" t="s">
        <v>2287</v>
      </c>
      <c r="B1021" s="67" t="s">
        <v>1262</v>
      </c>
      <c r="C1021" s="62">
        <v>33</v>
      </c>
      <c r="D1021" s="132">
        <v>40085</v>
      </c>
      <c r="E1021" s="42"/>
      <c r="F1021" s="42" t="s">
        <v>1731</v>
      </c>
      <c r="G1021" s="42"/>
      <c r="H1021" s="42"/>
      <c r="I1021" s="77" t="s">
        <v>1759</v>
      </c>
    </row>
    <row r="1022" spans="1:9" x14ac:dyDescent="0.25">
      <c r="A1022" s="337" t="s">
        <v>2298</v>
      </c>
      <c r="B1022" s="127" t="s">
        <v>1282</v>
      </c>
      <c r="C1022" s="54">
        <v>15</v>
      </c>
      <c r="D1022" s="147">
        <v>40085</v>
      </c>
      <c r="E1022" s="19" t="s">
        <v>1731</v>
      </c>
      <c r="F1022" s="19"/>
      <c r="G1022" s="19"/>
      <c r="H1022" s="19"/>
      <c r="I1022" s="90" t="s">
        <v>1759</v>
      </c>
    </row>
    <row r="1023" spans="1:9" x14ac:dyDescent="0.25">
      <c r="A1023" s="67" t="s">
        <v>2407</v>
      </c>
      <c r="B1023" s="67" t="s">
        <v>2408</v>
      </c>
      <c r="C1023" s="62">
        <v>30</v>
      </c>
      <c r="D1023" s="132">
        <v>40085</v>
      </c>
      <c r="E1023" s="42"/>
      <c r="F1023" s="42" t="s">
        <v>1731</v>
      </c>
      <c r="G1023" s="42"/>
      <c r="H1023" s="42"/>
      <c r="I1023" s="77" t="s">
        <v>2233</v>
      </c>
    </row>
    <row r="1024" spans="1:9" x14ac:dyDescent="0.25">
      <c r="A1024" s="17" t="s">
        <v>2795</v>
      </c>
      <c r="B1024" s="17" t="s">
        <v>357</v>
      </c>
      <c r="C1024" s="62">
        <v>35</v>
      </c>
      <c r="D1024" s="132">
        <v>40085</v>
      </c>
      <c r="E1024" s="42"/>
      <c r="F1024" s="139" t="s">
        <v>1731</v>
      </c>
      <c r="G1024" s="42"/>
      <c r="H1024" s="42"/>
      <c r="I1024" s="71" t="s">
        <v>2796</v>
      </c>
    </row>
    <row r="1025" spans="1:9" x14ac:dyDescent="0.25">
      <c r="A1025" s="85" t="s">
        <v>2627</v>
      </c>
      <c r="B1025" s="85" t="s">
        <v>1509</v>
      </c>
      <c r="C1025" s="62">
        <v>18</v>
      </c>
      <c r="D1025" s="132">
        <v>40067</v>
      </c>
      <c r="E1025" s="42" t="s">
        <v>1731</v>
      </c>
      <c r="F1025" s="42"/>
      <c r="G1025" s="42"/>
      <c r="H1025" s="42"/>
      <c r="I1025" s="73" t="s">
        <v>2628</v>
      </c>
    </row>
    <row r="1026" spans="1:9" x14ac:dyDescent="0.25">
      <c r="A1026" s="133" t="s">
        <v>2533</v>
      </c>
      <c r="B1026" s="133" t="s">
        <v>2534</v>
      </c>
      <c r="C1026" s="68">
        <v>43</v>
      </c>
      <c r="D1026" s="148">
        <v>40054</v>
      </c>
      <c r="E1026" s="44" t="s">
        <v>1731</v>
      </c>
      <c r="F1026" s="44"/>
      <c r="G1026" s="44"/>
      <c r="H1026" s="44"/>
      <c r="I1026" s="92" t="s">
        <v>3495</v>
      </c>
    </row>
    <row r="1027" spans="1:9" x14ac:dyDescent="0.25">
      <c r="A1027" s="127" t="s">
        <v>2845</v>
      </c>
      <c r="B1027" s="127" t="s">
        <v>1673</v>
      </c>
      <c r="C1027" s="54">
        <v>22</v>
      </c>
      <c r="D1027" s="147">
        <v>40054</v>
      </c>
      <c r="E1027" s="19" t="s">
        <v>1731</v>
      </c>
      <c r="F1027" s="19"/>
      <c r="G1027" s="19"/>
      <c r="H1027" s="19"/>
      <c r="I1027" s="90" t="s">
        <v>1759</v>
      </c>
    </row>
    <row r="1028" spans="1:9" x14ac:dyDescent="0.25">
      <c r="A1028" s="85" t="s">
        <v>1823</v>
      </c>
      <c r="B1028" s="85" t="s">
        <v>909</v>
      </c>
      <c r="C1028" s="62">
        <v>32</v>
      </c>
      <c r="D1028" s="132">
        <v>40029</v>
      </c>
      <c r="E1028" s="42" t="s">
        <v>1731</v>
      </c>
      <c r="F1028" s="42"/>
      <c r="G1028" s="42"/>
      <c r="H1028" s="42"/>
      <c r="I1028" s="77" t="s">
        <v>1759</v>
      </c>
    </row>
    <row r="1029" spans="1:9" x14ac:dyDescent="0.25">
      <c r="A1029" s="85" t="s">
        <v>2825</v>
      </c>
      <c r="B1029" s="85" t="s">
        <v>2826</v>
      </c>
      <c r="C1029" s="62">
        <v>15</v>
      </c>
      <c r="D1029" s="132">
        <v>39975</v>
      </c>
      <c r="E1029" s="42" t="s">
        <v>1731</v>
      </c>
      <c r="F1029" s="42"/>
      <c r="G1029" s="42"/>
      <c r="H1029" s="42"/>
      <c r="I1029" s="73" t="s">
        <v>2827</v>
      </c>
    </row>
    <row r="1030" spans="1:9" x14ac:dyDescent="0.25">
      <c r="A1030" s="85" t="s">
        <v>1628</v>
      </c>
      <c r="B1030" s="85" t="s">
        <v>1629</v>
      </c>
      <c r="C1030" s="62">
        <v>32</v>
      </c>
      <c r="D1030" s="132">
        <v>39959</v>
      </c>
      <c r="E1030" s="42" t="s">
        <v>1731</v>
      </c>
      <c r="F1030" s="42"/>
      <c r="G1030" s="42"/>
      <c r="H1030" s="42"/>
      <c r="I1030" s="77" t="s">
        <v>1759</v>
      </c>
    </row>
    <row r="1031" spans="1:9" x14ac:dyDescent="0.25">
      <c r="A1031" s="335" t="s">
        <v>935</v>
      </c>
      <c r="B1031" s="133" t="s">
        <v>936</v>
      </c>
      <c r="C1031" s="68">
        <v>37</v>
      </c>
      <c r="D1031" s="148">
        <v>39944</v>
      </c>
      <c r="E1031" s="44" t="s">
        <v>1731</v>
      </c>
      <c r="F1031" s="44"/>
      <c r="G1031" s="44"/>
      <c r="H1031" s="44"/>
      <c r="I1031" s="100" t="s">
        <v>1799</v>
      </c>
    </row>
    <row r="1032" spans="1:9" x14ac:dyDescent="0.25">
      <c r="A1032" s="127" t="s">
        <v>2329</v>
      </c>
      <c r="B1032" s="127" t="s">
        <v>1307</v>
      </c>
      <c r="C1032" s="54">
        <v>27</v>
      </c>
      <c r="D1032" s="147">
        <v>39937</v>
      </c>
      <c r="E1032" s="19" t="s">
        <v>1731</v>
      </c>
      <c r="F1032" s="19"/>
      <c r="G1032" s="19"/>
      <c r="H1032" s="19"/>
      <c r="I1032" s="90" t="s">
        <v>1759</v>
      </c>
    </row>
    <row r="1033" spans="1:9" x14ac:dyDescent="0.25">
      <c r="A1033" s="85" t="s">
        <v>2488</v>
      </c>
      <c r="B1033" s="85" t="s">
        <v>2489</v>
      </c>
      <c r="C1033" s="62">
        <v>26</v>
      </c>
      <c r="D1033" s="132">
        <v>39930</v>
      </c>
      <c r="E1033" s="42" t="s">
        <v>1731</v>
      </c>
      <c r="F1033" s="42"/>
      <c r="G1033" s="42"/>
      <c r="H1033" s="42"/>
      <c r="I1033" s="77" t="s">
        <v>1799</v>
      </c>
    </row>
    <row r="1034" spans="1:9" x14ac:dyDescent="0.25">
      <c r="A1034" s="85" t="s">
        <v>2424</v>
      </c>
      <c r="B1034" s="85" t="s">
        <v>2425</v>
      </c>
      <c r="C1034" s="62">
        <v>31</v>
      </c>
      <c r="D1034" s="132">
        <v>39927</v>
      </c>
      <c r="E1034" s="42" t="s">
        <v>1731</v>
      </c>
      <c r="F1034" s="42"/>
      <c r="G1034" s="42"/>
      <c r="H1034" s="42"/>
      <c r="I1034" s="73" t="s">
        <v>2426</v>
      </c>
    </row>
    <row r="1035" spans="1:9" x14ac:dyDescent="0.25">
      <c r="A1035" s="85" t="s">
        <v>901</v>
      </c>
      <c r="B1035" s="85" t="s">
        <v>1815</v>
      </c>
      <c r="C1035" s="62">
        <v>38</v>
      </c>
      <c r="D1035" s="132">
        <v>39924</v>
      </c>
      <c r="E1035" s="42" t="s">
        <v>1731</v>
      </c>
      <c r="F1035" s="42"/>
      <c r="G1035" s="42"/>
      <c r="H1035" s="42"/>
      <c r="I1035" s="77" t="s">
        <v>1799</v>
      </c>
    </row>
    <row r="1036" spans="1:9" x14ac:dyDescent="0.25">
      <c r="A1036" s="133" t="s">
        <v>2707</v>
      </c>
      <c r="B1036" s="133" t="s">
        <v>2708</v>
      </c>
      <c r="C1036" s="68">
        <v>26</v>
      </c>
      <c r="D1036" s="148">
        <v>39918</v>
      </c>
      <c r="E1036" s="44" t="s">
        <v>1731</v>
      </c>
      <c r="F1036" s="44"/>
      <c r="G1036" s="44"/>
      <c r="H1036" s="44"/>
      <c r="I1036" s="92" t="s">
        <v>2709</v>
      </c>
    </row>
    <row r="1037" spans="1:9" x14ac:dyDescent="0.25">
      <c r="A1037" s="127" t="s">
        <v>2362</v>
      </c>
      <c r="B1037" s="127" t="s">
        <v>2363</v>
      </c>
      <c r="C1037" s="54">
        <v>50</v>
      </c>
      <c r="D1037" s="147">
        <v>39899</v>
      </c>
      <c r="E1037" s="19" t="s">
        <v>1731</v>
      </c>
      <c r="F1037" s="19"/>
      <c r="G1037" s="19"/>
      <c r="H1037" s="19"/>
      <c r="I1037" s="57" t="s">
        <v>2364</v>
      </c>
    </row>
    <row r="1038" spans="1:9" x14ac:dyDescent="0.25">
      <c r="A1038" s="85" t="s">
        <v>2163</v>
      </c>
      <c r="B1038" s="85" t="s">
        <v>2164</v>
      </c>
      <c r="C1038" s="62">
        <v>32</v>
      </c>
      <c r="D1038" s="132">
        <v>39889</v>
      </c>
      <c r="E1038" s="42" t="s">
        <v>1731</v>
      </c>
      <c r="F1038" s="42"/>
      <c r="G1038" s="42"/>
      <c r="H1038" s="42"/>
      <c r="I1038" s="73" t="s">
        <v>3467</v>
      </c>
    </row>
    <row r="1039" spans="1:9" x14ac:dyDescent="0.25">
      <c r="A1039" s="17" t="s">
        <v>982</v>
      </c>
      <c r="B1039" s="17" t="s">
        <v>983</v>
      </c>
      <c r="C1039" s="62">
        <v>20</v>
      </c>
      <c r="D1039" s="132">
        <v>39881</v>
      </c>
      <c r="E1039" s="42" t="s">
        <v>1731</v>
      </c>
      <c r="F1039" s="42"/>
      <c r="G1039" s="42"/>
      <c r="H1039" s="42"/>
      <c r="I1039" s="73" t="s">
        <v>1928</v>
      </c>
    </row>
    <row r="1040" spans="1:9" x14ac:dyDescent="0.25">
      <c r="A1040" s="17" t="s">
        <v>2617</v>
      </c>
      <c r="B1040" s="17" t="s">
        <v>2618</v>
      </c>
      <c r="C1040" s="62">
        <v>31</v>
      </c>
      <c r="D1040" s="132">
        <v>39881</v>
      </c>
      <c r="E1040" s="42"/>
      <c r="F1040" s="42"/>
      <c r="G1040" s="42" t="s">
        <v>1731</v>
      </c>
      <c r="H1040" s="42"/>
      <c r="I1040" s="73" t="s">
        <v>2619</v>
      </c>
    </row>
    <row r="1041" spans="1:12" x14ac:dyDescent="0.25">
      <c r="A1041" s="133" t="s">
        <v>1668</v>
      </c>
      <c r="B1041" s="133" t="s">
        <v>1669</v>
      </c>
      <c r="C1041" s="68">
        <v>20</v>
      </c>
      <c r="D1041" s="148">
        <v>39878</v>
      </c>
      <c r="E1041" s="44" t="s">
        <v>1731</v>
      </c>
      <c r="F1041" s="44"/>
      <c r="G1041" s="44"/>
      <c r="H1041" s="44"/>
      <c r="I1041" s="100" t="s">
        <v>1759</v>
      </c>
    </row>
    <row r="1042" spans="1:12" x14ac:dyDescent="0.25">
      <c r="A1042" s="127" t="s">
        <v>1626</v>
      </c>
      <c r="B1042" s="127" t="s">
        <v>1627</v>
      </c>
      <c r="C1042" s="54">
        <v>36</v>
      </c>
      <c r="D1042" s="147">
        <v>39876</v>
      </c>
      <c r="E1042" s="19" t="s">
        <v>1731</v>
      </c>
      <c r="F1042" s="19"/>
      <c r="G1042" s="19"/>
      <c r="H1042" s="19"/>
      <c r="I1042" s="90" t="s">
        <v>1759</v>
      </c>
    </row>
    <row r="1043" spans="1:12" x14ac:dyDescent="0.25">
      <c r="A1043" s="330" t="s">
        <v>2180</v>
      </c>
      <c r="B1043" s="85" t="s">
        <v>2181</v>
      </c>
      <c r="C1043" s="62">
        <v>32</v>
      </c>
      <c r="D1043" s="132">
        <v>39871</v>
      </c>
      <c r="E1043" s="42" t="s">
        <v>1731</v>
      </c>
      <c r="F1043" s="42"/>
      <c r="G1043" s="42"/>
      <c r="H1043" s="42"/>
      <c r="I1043" s="77" t="s">
        <v>1759</v>
      </c>
    </row>
    <row r="1044" spans="1:12" x14ac:dyDescent="0.25">
      <c r="A1044" s="331" t="s">
        <v>2168</v>
      </c>
      <c r="B1044" s="85" t="s">
        <v>2169</v>
      </c>
      <c r="C1044" s="62">
        <v>39</v>
      </c>
      <c r="D1044" s="132">
        <v>39869</v>
      </c>
      <c r="E1044" s="42" t="s">
        <v>1731</v>
      </c>
      <c r="F1044" s="42"/>
      <c r="G1044" s="42"/>
      <c r="H1044" s="42"/>
      <c r="I1044" s="73" t="s">
        <v>2170</v>
      </c>
    </row>
    <row r="1045" spans="1:12" x14ac:dyDescent="0.25">
      <c r="A1045" s="17" t="s">
        <v>2129</v>
      </c>
      <c r="B1045" s="17" t="s">
        <v>2130</v>
      </c>
      <c r="C1045" s="62">
        <v>35</v>
      </c>
      <c r="D1045" s="132">
        <v>39862</v>
      </c>
      <c r="E1045" s="42" t="s">
        <v>1731</v>
      </c>
      <c r="F1045" s="42"/>
      <c r="G1045" s="42"/>
      <c r="H1045" s="42"/>
      <c r="I1045" s="17"/>
    </row>
    <row r="1046" spans="1:12" x14ac:dyDescent="0.25">
      <c r="A1046" s="133" t="s">
        <v>1574</v>
      </c>
      <c r="B1046" s="133" t="s">
        <v>1575</v>
      </c>
      <c r="C1046" s="68">
        <v>27</v>
      </c>
      <c r="D1046" s="148">
        <v>39849</v>
      </c>
      <c r="E1046" s="44" t="s">
        <v>1731</v>
      </c>
      <c r="F1046" s="44"/>
      <c r="G1046" s="44"/>
      <c r="H1046" s="44"/>
      <c r="I1046" s="100" t="s">
        <v>1759</v>
      </c>
    </row>
    <row r="1047" spans="1:12" x14ac:dyDescent="0.25">
      <c r="A1047" s="28" t="s">
        <v>2870</v>
      </c>
      <c r="B1047" s="28" t="s">
        <v>2871</v>
      </c>
      <c r="C1047" s="54">
        <v>27</v>
      </c>
      <c r="D1047" s="147">
        <v>39849</v>
      </c>
      <c r="E1047" s="19" t="s">
        <v>1731</v>
      </c>
      <c r="F1047" s="19"/>
      <c r="G1047" s="19"/>
      <c r="H1047" s="19"/>
      <c r="I1047" s="28" t="s">
        <v>2872</v>
      </c>
    </row>
    <row r="1048" spans="1:12" x14ac:dyDescent="0.25">
      <c r="A1048" s="85" t="s">
        <v>2833</v>
      </c>
      <c r="B1048" s="85" t="s">
        <v>2834</v>
      </c>
      <c r="C1048" s="62">
        <v>25</v>
      </c>
      <c r="D1048" s="132">
        <v>39843</v>
      </c>
      <c r="E1048" s="42" t="s">
        <v>1731</v>
      </c>
      <c r="F1048" s="42"/>
      <c r="G1048" s="42"/>
      <c r="H1048" s="42"/>
      <c r="I1048" s="77" t="s">
        <v>1759</v>
      </c>
    </row>
    <row r="1049" spans="1:12" x14ac:dyDescent="0.25">
      <c r="A1049" s="85" t="s">
        <v>1444</v>
      </c>
      <c r="B1049" s="85" t="s">
        <v>1445</v>
      </c>
      <c r="C1049" s="62">
        <v>41</v>
      </c>
      <c r="D1049" s="132">
        <v>39839</v>
      </c>
      <c r="E1049" s="42" t="s">
        <v>1731</v>
      </c>
      <c r="F1049" s="42"/>
      <c r="G1049" s="42"/>
      <c r="H1049" s="42"/>
      <c r="I1049" s="77" t="s">
        <v>1759</v>
      </c>
    </row>
    <row r="1050" spans="1:12" x14ac:dyDescent="0.25">
      <c r="A1050" s="85" t="s">
        <v>1586</v>
      </c>
      <c r="B1050" s="85" t="s">
        <v>1587</v>
      </c>
      <c r="C1050" s="62">
        <v>22</v>
      </c>
      <c r="D1050" s="132">
        <v>39835</v>
      </c>
      <c r="E1050" s="42" t="s">
        <v>1731</v>
      </c>
      <c r="F1050" s="42"/>
      <c r="G1050" s="42"/>
      <c r="H1050" s="42"/>
      <c r="I1050" s="77" t="s">
        <v>1759</v>
      </c>
      <c r="K1050" s="8"/>
      <c r="L1050" s="8"/>
    </row>
    <row r="1051" spans="1:12" x14ac:dyDescent="0.25">
      <c r="A1051" s="48" t="s">
        <v>2355</v>
      </c>
      <c r="B1051" s="48" t="s">
        <v>2356</v>
      </c>
      <c r="C1051" s="68">
        <v>36</v>
      </c>
      <c r="D1051" s="148">
        <v>39828</v>
      </c>
      <c r="E1051" s="44" t="s">
        <v>1731</v>
      </c>
      <c r="F1051" s="44"/>
      <c r="G1051" s="44"/>
      <c r="H1051" s="44"/>
      <c r="I1051" s="48" t="s">
        <v>2357</v>
      </c>
    </row>
    <row r="1052" spans="1:12" x14ac:dyDescent="0.25">
      <c r="A1052" s="87" t="s">
        <v>2147</v>
      </c>
      <c r="B1052" s="87" t="s">
        <v>2148</v>
      </c>
      <c r="C1052" s="54">
        <v>24</v>
      </c>
      <c r="D1052" s="147">
        <v>39772</v>
      </c>
      <c r="E1052" s="19"/>
      <c r="F1052" s="19" t="s">
        <v>1731</v>
      </c>
      <c r="G1052" s="19"/>
      <c r="H1052" s="19"/>
      <c r="I1052" s="57" t="s">
        <v>2149</v>
      </c>
    </row>
    <row r="1053" spans="1:12" x14ac:dyDescent="0.25">
      <c r="A1053" s="73" t="s">
        <v>1795</v>
      </c>
      <c r="B1053" s="17" t="s">
        <v>1796</v>
      </c>
      <c r="C1053" s="62">
        <v>31</v>
      </c>
      <c r="D1053" s="132">
        <v>39770</v>
      </c>
      <c r="E1053" s="42"/>
      <c r="F1053" s="42"/>
      <c r="G1053" s="42" t="s">
        <v>1731</v>
      </c>
      <c r="H1053" s="42"/>
      <c r="I1053" s="73" t="s">
        <v>1797</v>
      </c>
    </row>
    <row r="1054" spans="1:12" x14ac:dyDescent="0.25">
      <c r="A1054" s="17" t="s">
        <v>2208</v>
      </c>
      <c r="B1054" s="17" t="s">
        <v>2209</v>
      </c>
      <c r="C1054" s="62">
        <v>27</v>
      </c>
      <c r="D1054" s="132">
        <v>39769</v>
      </c>
      <c r="E1054" s="42"/>
      <c r="F1054" s="42" t="s">
        <v>1731</v>
      </c>
      <c r="G1054" s="42"/>
      <c r="H1054" s="42"/>
      <c r="I1054" s="73" t="s">
        <v>2210</v>
      </c>
    </row>
    <row r="1055" spans="1:12" x14ac:dyDescent="0.25">
      <c r="A1055" s="85" t="s">
        <v>2334</v>
      </c>
      <c r="B1055" s="85" t="s">
        <v>1318</v>
      </c>
      <c r="C1055" s="62">
        <v>25</v>
      </c>
      <c r="D1055" s="132">
        <v>39752</v>
      </c>
      <c r="E1055" s="42" t="s">
        <v>1731</v>
      </c>
      <c r="F1055" s="42"/>
      <c r="G1055" s="42"/>
      <c r="H1055" s="42"/>
      <c r="I1055" s="77" t="s">
        <v>1759</v>
      </c>
    </row>
    <row r="1056" spans="1:12" x14ac:dyDescent="0.25">
      <c r="A1056" s="48" t="s">
        <v>2104</v>
      </c>
      <c r="B1056" s="48" t="s">
        <v>2105</v>
      </c>
      <c r="C1056" s="68">
        <v>33</v>
      </c>
      <c r="D1056" s="148">
        <v>39729</v>
      </c>
      <c r="E1056" s="44"/>
      <c r="F1056" s="44"/>
      <c r="G1056" s="44" t="s">
        <v>1731</v>
      </c>
      <c r="H1056" s="44"/>
      <c r="I1056" s="92" t="s">
        <v>2106</v>
      </c>
    </row>
    <row r="1057" spans="1:9" x14ac:dyDescent="0.25">
      <c r="A1057" s="28" t="s">
        <v>2876</v>
      </c>
      <c r="B1057" s="28" t="s">
        <v>2877</v>
      </c>
      <c r="C1057" s="54">
        <v>28</v>
      </c>
      <c r="D1057" s="147">
        <v>39729</v>
      </c>
      <c r="E1057" s="19"/>
      <c r="F1057" s="19"/>
      <c r="G1057" s="19" t="s">
        <v>1731</v>
      </c>
      <c r="H1057" s="19"/>
      <c r="I1057" s="57" t="s">
        <v>2878</v>
      </c>
    </row>
    <row r="1058" spans="1:9" x14ac:dyDescent="0.25">
      <c r="A1058" s="85" t="s">
        <v>1831</v>
      </c>
      <c r="B1058" s="85" t="s">
        <v>1832</v>
      </c>
      <c r="C1058" s="62">
        <v>30</v>
      </c>
      <c r="D1058" s="132">
        <v>39727</v>
      </c>
      <c r="E1058" s="42" t="s">
        <v>1731</v>
      </c>
      <c r="F1058" s="42"/>
      <c r="G1058" s="42"/>
      <c r="H1058" s="42"/>
      <c r="I1058" s="73" t="s">
        <v>1833</v>
      </c>
    </row>
    <row r="1059" spans="1:9" x14ac:dyDescent="0.25">
      <c r="A1059" s="331" t="s">
        <v>1024</v>
      </c>
      <c r="B1059" s="85" t="s">
        <v>1025</v>
      </c>
      <c r="C1059" s="62">
        <v>39</v>
      </c>
      <c r="D1059" s="132">
        <v>39727</v>
      </c>
      <c r="E1059" s="42" t="s">
        <v>1731</v>
      </c>
      <c r="F1059" s="42"/>
      <c r="G1059" s="42"/>
      <c r="H1059" s="42"/>
      <c r="I1059" s="77" t="s">
        <v>1759</v>
      </c>
    </row>
    <row r="1060" spans="1:9" x14ac:dyDescent="0.25">
      <c r="A1060" s="85" t="s">
        <v>2716</v>
      </c>
      <c r="B1060" s="85" t="s">
        <v>2717</v>
      </c>
      <c r="C1060" s="62">
        <v>30</v>
      </c>
      <c r="D1060" s="132">
        <v>39701</v>
      </c>
      <c r="E1060" s="42" t="s">
        <v>1731</v>
      </c>
      <c r="F1060" s="42"/>
      <c r="G1060" s="42"/>
      <c r="H1060" s="42"/>
      <c r="I1060" s="77" t="s">
        <v>3379</v>
      </c>
    </row>
    <row r="1061" spans="1:9" x14ac:dyDescent="0.25">
      <c r="A1061" s="133" t="s">
        <v>2597</v>
      </c>
      <c r="B1061" s="133" t="s">
        <v>1489</v>
      </c>
      <c r="C1061" s="68">
        <v>37</v>
      </c>
      <c r="D1061" s="148">
        <v>39651</v>
      </c>
      <c r="E1061" s="44" t="s">
        <v>1731</v>
      </c>
      <c r="F1061" s="44"/>
      <c r="G1061" s="44"/>
      <c r="H1061" s="44"/>
      <c r="I1061" s="92" t="s">
        <v>2598</v>
      </c>
    </row>
    <row r="1062" spans="1:9" x14ac:dyDescent="0.25">
      <c r="A1062" s="127" t="s">
        <v>2137</v>
      </c>
      <c r="B1062" s="85" t="s">
        <v>2138</v>
      </c>
      <c r="C1062" s="62">
        <v>34</v>
      </c>
      <c r="D1062" s="132">
        <v>39617</v>
      </c>
      <c r="E1062" s="42" t="s">
        <v>1731</v>
      </c>
      <c r="F1062" s="42"/>
      <c r="G1062" s="42"/>
      <c r="H1062" s="42"/>
      <c r="I1062" s="77" t="s">
        <v>1759</v>
      </c>
    </row>
    <row r="1063" spans="1:9" x14ac:dyDescent="0.25">
      <c r="A1063" s="85" t="s">
        <v>1279</v>
      </c>
      <c r="B1063" s="85" t="s">
        <v>1280</v>
      </c>
      <c r="C1063" s="62">
        <v>43</v>
      </c>
      <c r="D1063" s="132">
        <v>39617</v>
      </c>
      <c r="E1063" s="42" t="s">
        <v>1731</v>
      </c>
      <c r="F1063" s="42"/>
      <c r="G1063" s="42"/>
      <c r="H1063" s="42"/>
      <c r="I1063" s="77" t="s">
        <v>1759</v>
      </c>
    </row>
    <row r="1064" spans="1:9" x14ac:dyDescent="0.25">
      <c r="A1064" s="17" t="s">
        <v>2236</v>
      </c>
      <c r="B1064" s="17" t="s">
        <v>2237</v>
      </c>
      <c r="C1064" s="62">
        <v>35</v>
      </c>
      <c r="D1064" s="132">
        <v>39538</v>
      </c>
      <c r="E1064" s="42"/>
      <c r="F1064" s="42"/>
      <c r="G1064" s="42"/>
      <c r="H1064" s="42" t="s">
        <v>1731</v>
      </c>
      <c r="I1064" s="17" t="s">
        <v>2238</v>
      </c>
    </row>
    <row r="1065" spans="1:9" x14ac:dyDescent="0.25">
      <c r="A1065" s="85" t="s">
        <v>1293</v>
      </c>
      <c r="B1065" s="85" t="s">
        <v>1294</v>
      </c>
      <c r="C1065" s="62">
        <v>25</v>
      </c>
      <c r="D1065" s="132">
        <v>39497</v>
      </c>
      <c r="E1065" s="42" t="s">
        <v>1731</v>
      </c>
      <c r="F1065" s="42"/>
      <c r="G1065" s="42"/>
      <c r="H1065" s="42"/>
      <c r="I1065" s="77" t="s">
        <v>1799</v>
      </c>
    </row>
    <row r="1066" spans="1:9" x14ac:dyDescent="0.25">
      <c r="A1066" s="17" t="s">
        <v>1780</v>
      </c>
      <c r="B1066" s="17" t="s">
        <v>124</v>
      </c>
      <c r="C1066" s="62">
        <v>39</v>
      </c>
      <c r="D1066" s="132">
        <v>39477</v>
      </c>
      <c r="E1066" s="42"/>
      <c r="F1066" s="42"/>
      <c r="G1066" s="42"/>
      <c r="H1066" s="139" t="s">
        <v>1731</v>
      </c>
      <c r="I1066" s="71" t="s">
        <v>1781</v>
      </c>
    </row>
    <row r="1067" spans="1:9" x14ac:dyDescent="0.25">
      <c r="A1067" s="85" t="s">
        <v>2569</v>
      </c>
      <c r="B1067" s="85" t="s">
        <v>2570</v>
      </c>
      <c r="C1067" s="62">
        <v>36</v>
      </c>
      <c r="D1067" s="132">
        <v>39477</v>
      </c>
      <c r="E1067" s="42" t="s">
        <v>1731</v>
      </c>
      <c r="F1067" s="42"/>
      <c r="G1067" s="42"/>
      <c r="H1067" s="42"/>
      <c r="I1067" s="73" t="s">
        <v>3405</v>
      </c>
    </row>
    <row r="1068" spans="1:9" x14ac:dyDescent="0.25">
      <c r="A1068" s="661" t="s">
        <v>2653</v>
      </c>
      <c r="B1068" s="661" t="s">
        <v>2654</v>
      </c>
      <c r="C1068" s="68">
        <v>26</v>
      </c>
      <c r="D1068" s="148">
        <v>39448</v>
      </c>
      <c r="E1068" s="648" t="s">
        <v>1731</v>
      </c>
      <c r="F1068" s="44"/>
      <c r="G1068" s="44"/>
      <c r="H1068" s="44"/>
      <c r="I1068" s="668" t="s">
        <v>2655</v>
      </c>
    </row>
    <row r="1069" spans="1:9" x14ac:dyDescent="0.25">
      <c r="A1069" s="583"/>
      <c r="B1069" s="588"/>
      <c r="C1069" s="152"/>
      <c r="D1069" s="153"/>
      <c r="E1069" s="41"/>
      <c r="F1069" s="41"/>
      <c r="G1069" s="41"/>
      <c r="H1069" s="41"/>
      <c r="I1069" s="83"/>
    </row>
    <row r="1070" spans="1:9" x14ac:dyDescent="0.25">
      <c r="A1070" s="26" t="s">
        <v>2883</v>
      </c>
      <c r="B1070" s="39">
        <f>COUNTA(B132:B1068)</f>
        <v>937</v>
      </c>
      <c r="C1070" s="149"/>
      <c r="D1070" s="150"/>
      <c r="E1070" s="39">
        <f>COUNTA(E132:E1068)</f>
        <v>288</v>
      </c>
      <c r="F1070" s="39">
        <f>COUNTA(F132:F1068)</f>
        <v>401</v>
      </c>
      <c r="G1070" s="39">
        <f>COUNTA(G132:G1068)</f>
        <v>199</v>
      </c>
      <c r="H1070" s="39">
        <f>COUNTA(H132:H1068)</f>
        <v>50</v>
      </c>
      <c r="I1070" s="151" t="s">
        <v>2884</v>
      </c>
    </row>
    <row r="1071" spans="1:9" x14ac:dyDescent="0.25">
      <c r="A1071" s="80" t="s">
        <v>2885</v>
      </c>
      <c r="B1071" s="41">
        <f>B1070-5</f>
        <v>932</v>
      </c>
      <c r="C1071" s="152"/>
      <c r="D1071" s="153"/>
      <c r="E1071" s="41">
        <f>E1070-2</f>
        <v>286</v>
      </c>
      <c r="F1071" s="41">
        <f>F1070-3</f>
        <v>398</v>
      </c>
      <c r="G1071" s="41">
        <f>G1070</f>
        <v>199</v>
      </c>
      <c r="H1071" s="41">
        <f>H1070</f>
        <v>50</v>
      </c>
      <c r="I1071" s="154" t="s">
        <v>2886</v>
      </c>
    </row>
    <row r="1072" spans="1:9" x14ac:dyDescent="0.25">
      <c r="A1072" s="80" t="s">
        <v>2887</v>
      </c>
      <c r="B1072" s="41">
        <f>B1071-9</f>
        <v>923</v>
      </c>
      <c r="C1072" s="152"/>
      <c r="D1072" s="153"/>
      <c r="E1072" s="41">
        <f>E1071-3</f>
        <v>283</v>
      </c>
      <c r="F1072" s="41">
        <f>F1071-2</f>
        <v>396</v>
      </c>
      <c r="G1072" s="41">
        <f>G1071-1</f>
        <v>198</v>
      </c>
      <c r="H1072" s="41">
        <f>H1071-3</f>
        <v>47</v>
      </c>
      <c r="I1072" s="154" t="s">
        <v>2888</v>
      </c>
    </row>
    <row r="1073" spans="1:15" x14ac:dyDescent="0.25">
      <c r="A1073" s="31" t="s">
        <v>2889</v>
      </c>
      <c r="B1073" s="155">
        <v>100</v>
      </c>
      <c r="C1073" s="156"/>
      <c r="D1073" s="111"/>
      <c r="E1073" s="156">
        <f>E1072/$B1072*100</f>
        <v>30.660888407367281</v>
      </c>
      <c r="F1073" s="156">
        <f>F1072/$B1072*100</f>
        <v>42.903575297941494</v>
      </c>
      <c r="G1073" s="156">
        <f>G1072/$B1072*100</f>
        <v>21.451787648970747</v>
      </c>
      <c r="H1073" s="156">
        <f>H1072/$B1072*100</f>
        <v>5.0920910075839654</v>
      </c>
      <c r="I1073" s="32"/>
    </row>
    <row r="1074" spans="1:15" x14ac:dyDescent="0.25">
      <c r="A1074" s="31" t="s">
        <v>2890</v>
      </c>
      <c r="B1074" s="18"/>
      <c r="C1074" s="156">
        <f>AVERAGE(C132:C1068)</f>
        <v>11.294557097118464</v>
      </c>
      <c r="D1074" s="157">
        <f>AVERAGE(D132:D1068)</f>
        <v>42729.880469583775</v>
      </c>
      <c r="E1074" s="41"/>
      <c r="F1074" s="41"/>
      <c r="G1074" s="41"/>
      <c r="H1074" s="41"/>
      <c r="I1074" s="32"/>
    </row>
    <row r="1075" spans="1:15" x14ac:dyDescent="0.25">
      <c r="A1075" s="95" t="s">
        <v>2891</v>
      </c>
      <c r="B1075" s="8"/>
      <c r="C1075" s="158"/>
      <c r="D1075" s="110"/>
      <c r="E1075" s="33"/>
      <c r="F1075" s="33"/>
      <c r="G1075" s="33"/>
      <c r="H1075" s="33"/>
      <c r="I1075" s="8"/>
    </row>
    <row r="1076" spans="1:15" x14ac:dyDescent="0.25">
      <c r="A1076" s="95"/>
      <c r="B1076" s="8"/>
      <c r="C1076" s="158"/>
      <c r="D1076" s="110"/>
      <c r="E1076" s="33"/>
      <c r="F1076" s="33"/>
      <c r="G1076" s="33"/>
      <c r="H1076" s="33"/>
      <c r="I1076" s="8"/>
    </row>
    <row r="1077" spans="1:15" x14ac:dyDescent="0.25">
      <c r="A1077" s="159" t="s">
        <v>2892</v>
      </c>
      <c r="B1077" s="14"/>
      <c r="C1077" s="160" t="s">
        <v>22</v>
      </c>
      <c r="D1077" s="161" t="s">
        <v>2893</v>
      </c>
      <c r="E1077" s="38" t="s">
        <v>1724</v>
      </c>
      <c r="F1077" s="37" t="s">
        <v>2894</v>
      </c>
      <c r="G1077" s="40" t="s">
        <v>2895</v>
      </c>
      <c r="H1077" s="40" t="s">
        <v>1727</v>
      </c>
      <c r="I1077" s="162" t="s">
        <v>1728</v>
      </c>
    </row>
    <row r="1078" spans="1:15" x14ac:dyDescent="0.25">
      <c r="A1078" s="72" t="s">
        <v>2896</v>
      </c>
      <c r="B1078" s="8"/>
      <c r="C1078" s="120">
        <f>SUM(E1078:H1078)</f>
        <v>156</v>
      </c>
      <c r="D1078" s="163">
        <f>C1078/C1082*100</f>
        <v>16.901408450704224</v>
      </c>
      <c r="E1078" s="334">
        <v>61</v>
      </c>
      <c r="F1078" s="164">
        <v>92</v>
      </c>
      <c r="G1078" s="56">
        <v>0</v>
      </c>
      <c r="H1078" s="336">
        <v>3</v>
      </c>
      <c r="I1078" s="165" t="s">
        <v>2897</v>
      </c>
    </row>
    <row r="1079" spans="1:15" x14ac:dyDescent="0.25">
      <c r="A1079" s="72" t="s">
        <v>2898</v>
      </c>
      <c r="B1079" s="8"/>
      <c r="C1079" s="120">
        <f>SUM(E1079:H1079)</f>
        <v>30</v>
      </c>
      <c r="D1079" s="163">
        <f>C1079/C1082*100</f>
        <v>3.2502708559046587</v>
      </c>
      <c r="E1079" s="42" t="s">
        <v>2899</v>
      </c>
      <c r="F1079" s="42" t="s">
        <v>2899</v>
      </c>
      <c r="G1079" s="42" t="s">
        <v>2899</v>
      </c>
      <c r="H1079" s="166">
        <v>30</v>
      </c>
      <c r="I1079" s="167" t="s">
        <v>2900</v>
      </c>
    </row>
    <row r="1080" spans="1:15" x14ac:dyDescent="0.25">
      <c r="A1080" s="72" t="s">
        <v>2901</v>
      </c>
      <c r="B1080" s="8"/>
      <c r="C1080" s="120">
        <f>SUM(E1080:H1080)</f>
        <v>124</v>
      </c>
      <c r="D1080" s="163">
        <f>C1080/C1082*100</f>
        <v>13.434452871072589</v>
      </c>
      <c r="E1080" s="55">
        <v>3</v>
      </c>
      <c r="F1080" s="42">
        <v>7</v>
      </c>
      <c r="G1080" s="56">
        <v>112</v>
      </c>
      <c r="H1080" s="56">
        <v>2</v>
      </c>
      <c r="I1080" s="8"/>
    </row>
    <row r="1081" spans="1:15" x14ac:dyDescent="0.25">
      <c r="A1081" s="72" t="s">
        <v>2902</v>
      </c>
      <c r="B1081" s="8"/>
      <c r="C1081" s="120">
        <f>C1082-C1078-C1080-C1079</f>
        <v>613</v>
      </c>
      <c r="D1081" s="163">
        <f>D1082-D1078-D1080-D1079</f>
        <v>66.413867822318522</v>
      </c>
      <c r="E1081" s="55">
        <f>E1082-E1078-E1080</f>
        <v>219</v>
      </c>
      <c r="F1081" s="42">
        <f>F1082-F1078-F1080</f>
        <v>297</v>
      </c>
      <c r="G1081" s="42" t="s">
        <v>2899</v>
      </c>
      <c r="H1081" s="56">
        <f>H1082-H1078-H1080-H1079</f>
        <v>12</v>
      </c>
      <c r="I1081" s="8"/>
      <c r="J1081" s="158"/>
    </row>
    <row r="1082" spans="1:15" x14ac:dyDescent="0.25">
      <c r="A1082" s="26" t="s">
        <v>2883</v>
      </c>
      <c r="B1082" s="14"/>
      <c r="C1082" s="160">
        <f>B1072</f>
        <v>923</v>
      </c>
      <c r="D1082" s="168">
        <v>100</v>
      </c>
      <c r="E1082" s="160">
        <f>E1072</f>
        <v>283</v>
      </c>
      <c r="F1082" s="169">
        <f>F1072</f>
        <v>396</v>
      </c>
      <c r="G1082" s="170">
        <f>G1072</f>
        <v>198</v>
      </c>
      <c r="H1082" s="170">
        <f>H1072</f>
        <v>47</v>
      </c>
      <c r="I1082" s="8"/>
    </row>
    <row r="1083" spans="1:15" x14ac:dyDescent="0.25">
      <c r="A1083" s="95"/>
      <c r="B1083" s="8"/>
      <c r="C1083" s="158"/>
      <c r="D1083" s="110"/>
      <c r="E1083" s="33"/>
      <c r="F1083" s="33"/>
      <c r="G1083" s="33"/>
      <c r="H1083" s="33"/>
      <c r="I1083" s="8"/>
    </row>
    <row r="1084" spans="1:15" x14ac:dyDescent="0.25">
      <c r="A1084" s="159" t="s">
        <v>2903</v>
      </c>
      <c r="B1084" s="15"/>
      <c r="C1084" s="149" t="s">
        <v>22</v>
      </c>
      <c r="D1084" s="161" t="s">
        <v>2893</v>
      </c>
      <c r="E1084" s="37" t="s">
        <v>1724</v>
      </c>
      <c r="F1084" s="40" t="s">
        <v>2894</v>
      </c>
      <c r="G1084" s="40" t="s">
        <v>2895</v>
      </c>
      <c r="H1084" s="40" t="s">
        <v>1727</v>
      </c>
      <c r="I1084" s="151" t="s">
        <v>1728</v>
      </c>
      <c r="K1084" s="624" t="s">
        <v>823</v>
      </c>
      <c r="L1084" s="151" t="s">
        <v>378</v>
      </c>
      <c r="M1084" s="151" t="s">
        <v>377</v>
      </c>
      <c r="N1084" s="151" t="s">
        <v>3115</v>
      </c>
      <c r="O1084" s="95" t="s">
        <v>3704</v>
      </c>
    </row>
    <row r="1085" spans="1:15" x14ac:dyDescent="0.25">
      <c r="A1085" s="600">
        <v>2008</v>
      </c>
      <c r="B1085" s="6"/>
      <c r="C1085" s="117">
        <f t="shared" ref="C1085:C1094" si="0">SUM(E1085:H1085)</f>
        <v>17</v>
      </c>
      <c r="D1085" s="177">
        <f t="shared" ref="D1085:D1101" si="1">C1085/C$1102*100</f>
        <v>1.6129032258064515</v>
      </c>
      <c r="E1085" s="595">
        <f t="shared" ref="E1085:H1100" si="2">COUNTIFS($D$12:$D$1068,"&gt;=1/1/"&amp;$A1085,$D$12:$D$1068,"&lt;=12/31/"&amp;$A1085,E$12:E$1068,"X")</f>
        <v>10</v>
      </c>
      <c r="F1085" s="595">
        <f t="shared" si="2"/>
        <v>2</v>
      </c>
      <c r="G1085" s="595">
        <f t="shared" si="2"/>
        <v>3</v>
      </c>
      <c r="H1085" s="625">
        <f t="shared" si="2"/>
        <v>2</v>
      </c>
      <c r="I1085" s="95" t="s">
        <v>2904</v>
      </c>
      <c r="J1085">
        <v>2008</v>
      </c>
      <c r="K1085" s="625">
        <f t="shared" ref="K1085:K1098" si="3">COUNTIFS($D$12:$D$1068,"&gt;=1/1/"&amp;$A1085,$D$12:$D$1068,"&lt;=12/31/"&amp;$A1085,$C$12:$C$1068,"&gt;=5",$C$12:$C$1068,"&lt;10")</f>
        <v>0</v>
      </c>
      <c r="L1085" s="625">
        <f t="shared" ref="L1085:L1098" si="4">COUNTIFS($D$12:$D$1068,"&gt;=1/1/"&amp;$A1085,$D$12:$D$1068,"&lt;=12/31/"&amp;$A1085,$C$12:$C$1068,"&gt;=10",$C$12:$C$1068,"&lt;25")</f>
        <v>1</v>
      </c>
      <c r="M1085" s="625">
        <f t="shared" ref="M1085:M1098" si="5">COUNTIFS($D$12:$D$1068,"&gt;=1/1/"&amp;$A1085,$D$12:$D$1068,"&lt;=12/31/"&amp;$A1085,$C$12:$C$1068,"&gt;=25")</f>
        <v>16</v>
      </c>
      <c r="N1085" s="623">
        <f t="shared" ref="N1085:N1098" si="6">SUM(K1085:M1085)</f>
        <v>17</v>
      </c>
    </row>
    <row r="1086" spans="1:15" x14ac:dyDescent="0.25">
      <c r="A1086" s="601">
        <v>2009</v>
      </c>
      <c r="B1086" s="8"/>
      <c r="C1086" s="120">
        <f t="shared" si="0"/>
        <v>45</v>
      </c>
      <c r="D1086" s="163">
        <f t="shared" si="1"/>
        <v>4.269449715370019</v>
      </c>
      <c r="E1086" s="595">
        <f t="shared" si="2"/>
        <v>28</v>
      </c>
      <c r="F1086" s="595">
        <f t="shared" si="2"/>
        <v>14</v>
      </c>
      <c r="G1086" s="595">
        <f t="shared" si="2"/>
        <v>3</v>
      </c>
      <c r="H1086" s="625">
        <f t="shared" si="2"/>
        <v>0</v>
      </c>
      <c r="I1086" s="95" t="s">
        <v>2904</v>
      </c>
      <c r="J1086">
        <v>2009</v>
      </c>
      <c r="K1086" s="625">
        <f t="shared" si="3"/>
        <v>0</v>
      </c>
      <c r="L1086" s="625">
        <f t="shared" si="4"/>
        <v>14</v>
      </c>
      <c r="M1086" s="625">
        <f t="shared" si="5"/>
        <v>31</v>
      </c>
      <c r="N1086" s="623">
        <f t="shared" si="6"/>
        <v>45</v>
      </c>
    </row>
    <row r="1087" spans="1:15" x14ac:dyDescent="0.25">
      <c r="A1087" s="601">
        <v>2010</v>
      </c>
      <c r="B1087" s="8"/>
      <c r="C1087" s="120">
        <f t="shared" si="0"/>
        <v>66</v>
      </c>
      <c r="D1087" s="163">
        <f t="shared" si="1"/>
        <v>6.2618595825426944</v>
      </c>
      <c r="E1087" s="595">
        <f t="shared" si="2"/>
        <v>2</v>
      </c>
      <c r="F1087" s="595">
        <f t="shared" si="2"/>
        <v>60</v>
      </c>
      <c r="G1087" s="595">
        <f t="shared" si="2"/>
        <v>4</v>
      </c>
      <c r="H1087" s="625">
        <f t="shared" si="2"/>
        <v>0</v>
      </c>
      <c r="I1087" s="95" t="s">
        <v>2905</v>
      </c>
      <c r="J1087">
        <v>2010</v>
      </c>
      <c r="K1087" s="625">
        <f t="shared" si="3"/>
        <v>40</v>
      </c>
      <c r="L1087" s="625">
        <f t="shared" si="4"/>
        <v>21</v>
      </c>
      <c r="M1087" s="625">
        <f t="shared" si="5"/>
        <v>5</v>
      </c>
      <c r="N1087" s="623">
        <f t="shared" si="6"/>
        <v>66</v>
      </c>
    </row>
    <row r="1088" spans="1:15" x14ac:dyDescent="0.25">
      <c r="A1088" s="601">
        <v>2011</v>
      </c>
      <c r="B1088" s="8"/>
      <c r="C1088" s="120">
        <f t="shared" si="0"/>
        <v>29</v>
      </c>
      <c r="D1088" s="163">
        <f t="shared" si="1"/>
        <v>2.7514231499051234</v>
      </c>
      <c r="E1088" s="595">
        <f t="shared" si="2"/>
        <v>8</v>
      </c>
      <c r="F1088" s="595">
        <f t="shared" si="2"/>
        <v>13</v>
      </c>
      <c r="G1088" s="595">
        <f t="shared" si="2"/>
        <v>6</v>
      </c>
      <c r="H1088" s="625">
        <f t="shared" si="2"/>
        <v>2</v>
      </c>
      <c r="I1088" s="8"/>
      <c r="J1088">
        <v>2011</v>
      </c>
      <c r="K1088" s="625">
        <f t="shared" si="3"/>
        <v>14</v>
      </c>
      <c r="L1088" s="625">
        <f t="shared" si="4"/>
        <v>12</v>
      </c>
      <c r="M1088" s="625">
        <f t="shared" si="5"/>
        <v>3</v>
      </c>
      <c r="N1088" s="623">
        <f t="shared" si="6"/>
        <v>29</v>
      </c>
    </row>
    <row r="1089" spans="1:14" x14ac:dyDescent="0.25">
      <c r="A1089" s="601">
        <v>2012</v>
      </c>
      <c r="B1089" s="8"/>
      <c r="C1089" s="120">
        <f t="shared" si="0"/>
        <v>38</v>
      </c>
      <c r="D1089" s="163">
        <f t="shared" si="1"/>
        <v>3.6053130929791273</v>
      </c>
      <c r="E1089" s="595">
        <f t="shared" si="2"/>
        <v>14</v>
      </c>
      <c r="F1089" s="595">
        <f t="shared" si="2"/>
        <v>13</v>
      </c>
      <c r="G1089" s="595">
        <f t="shared" si="2"/>
        <v>5</v>
      </c>
      <c r="H1089" s="625">
        <f t="shared" si="2"/>
        <v>6</v>
      </c>
      <c r="I1089" s="8"/>
      <c r="J1089">
        <v>2012</v>
      </c>
      <c r="K1089" s="625">
        <f t="shared" si="3"/>
        <v>22</v>
      </c>
      <c r="L1089" s="625">
        <f t="shared" si="4"/>
        <v>13</v>
      </c>
      <c r="M1089" s="625">
        <f t="shared" si="5"/>
        <v>3</v>
      </c>
      <c r="N1089" s="623">
        <f t="shared" si="6"/>
        <v>38</v>
      </c>
    </row>
    <row r="1090" spans="1:14" x14ac:dyDescent="0.25">
      <c r="A1090" s="601">
        <v>2013</v>
      </c>
      <c r="B1090" s="8"/>
      <c r="C1090" s="120">
        <f t="shared" si="0"/>
        <v>37</v>
      </c>
      <c r="D1090" s="163">
        <f t="shared" si="1"/>
        <v>3.510436432637571</v>
      </c>
      <c r="E1090" s="595">
        <f t="shared" si="2"/>
        <v>7</v>
      </c>
      <c r="F1090" s="595">
        <f t="shared" si="2"/>
        <v>13</v>
      </c>
      <c r="G1090" s="595">
        <f t="shared" si="2"/>
        <v>12</v>
      </c>
      <c r="H1090" s="625">
        <f t="shared" si="2"/>
        <v>5</v>
      </c>
      <c r="I1090" s="8"/>
      <c r="J1090">
        <v>2013</v>
      </c>
      <c r="K1090" s="625">
        <f t="shared" si="3"/>
        <v>24</v>
      </c>
      <c r="L1090" s="625">
        <f t="shared" si="4"/>
        <v>12</v>
      </c>
      <c r="M1090" s="625">
        <f t="shared" si="5"/>
        <v>1</v>
      </c>
      <c r="N1090" s="623">
        <f t="shared" si="6"/>
        <v>37</v>
      </c>
    </row>
    <row r="1091" spans="1:14" x14ac:dyDescent="0.25">
      <c r="A1091" s="601">
        <v>2014</v>
      </c>
      <c r="B1091" s="8"/>
      <c r="C1091" s="120">
        <f t="shared" si="0"/>
        <v>33</v>
      </c>
      <c r="D1091" s="163">
        <f t="shared" si="1"/>
        <v>3.1309297912713472</v>
      </c>
      <c r="E1091" s="595">
        <f t="shared" si="2"/>
        <v>8</v>
      </c>
      <c r="F1091" s="595">
        <f t="shared" si="2"/>
        <v>13</v>
      </c>
      <c r="G1091" s="595">
        <f t="shared" si="2"/>
        <v>9</v>
      </c>
      <c r="H1091" s="625">
        <f t="shared" si="2"/>
        <v>3</v>
      </c>
      <c r="I1091" s="8"/>
      <c r="J1091">
        <v>2014</v>
      </c>
      <c r="K1091" s="625">
        <f t="shared" si="3"/>
        <v>22</v>
      </c>
      <c r="L1091" s="625">
        <f t="shared" si="4"/>
        <v>9</v>
      </c>
      <c r="M1091" s="625">
        <f t="shared" si="5"/>
        <v>2</v>
      </c>
      <c r="N1091" s="623">
        <f t="shared" si="6"/>
        <v>33</v>
      </c>
    </row>
    <row r="1092" spans="1:14" x14ac:dyDescent="0.25">
      <c r="A1092" s="601">
        <v>2015</v>
      </c>
      <c r="B1092" s="8"/>
      <c r="C1092" s="120">
        <f t="shared" si="0"/>
        <v>67</v>
      </c>
      <c r="D1092" s="163">
        <f t="shared" si="1"/>
        <v>6.3567362428842502</v>
      </c>
      <c r="E1092" s="595">
        <f t="shared" si="2"/>
        <v>18</v>
      </c>
      <c r="F1092" s="595">
        <f t="shared" si="2"/>
        <v>12</v>
      </c>
      <c r="G1092" s="595">
        <f t="shared" si="2"/>
        <v>18</v>
      </c>
      <c r="H1092" s="625">
        <f t="shared" si="2"/>
        <v>19</v>
      </c>
      <c r="I1092" s="8"/>
      <c r="J1092">
        <v>2015</v>
      </c>
      <c r="K1092" s="625">
        <f t="shared" si="3"/>
        <v>50</v>
      </c>
      <c r="L1092" s="625">
        <f t="shared" si="4"/>
        <v>15</v>
      </c>
      <c r="M1092" s="625">
        <f t="shared" si="5"/>
        <v>2</v>
      </c>
      <c r="N1092" s="623">
        <f t="shared" si="6"/>
        <v>67</v>
      </c>
    </row>
    <row r="1093" spans="1:14" x14ac:dyDescent="0.25">
      <c r="A1093" s="321">
        <v>2016</v>
      </c>
      <c r="B1093" s="409"/>
      <c r="C1093" s="597">
        <f t="shared" si="0"/>
        <v>106</v>
      </c>
      <c r="D1093" s="163">
        <f t="shared" si="1"/>
        <v>10.056925996204933</v>
      </c>
      <c r="E1093" s="595">
        <f t="shared" si="2"/>
        <v>29</v>
      </c>
      <c r="F1093" s="595">
        <f t="shared" si="2"/>
        <v>49</v>
      </c>
      <c r="G1093" s="595">
        <f t="shared" si="2"/>
        <v>24</v>
      </c>
      <c r="H1093" s="625">
        <f t="shared" si="2"/>
        <v>4</v>
      </c>
      <c r="I1093" s="8"/>
      <c r="J1093">
        <v>2016</v>
      </c>
      <c r="K1093" s="625">
        <f t="shared" si="3"/>
        <v>71</v>
      </c>
      <c r="L1093" s="625">
        <f t="shared" si="4"/>
        <v>29</v>
      </c>
      <c r="M1093" s="625">
        <f t="shared" si="5"/>
        <v>6</v>
      </c>
      <c r="N1093" s="623">
        <f t="shared" si="6"/>
        <v>106</v>
      </c>
    </row>
    <row r="1094" spans="1:14" x14ac:dyDescent="0.25">
      <c r="A1094" s="321">
        <v>2017</v>
      </c>
      <c r="B1094" s="409"/>
      <c r="C1094" s="597">
        <f t="shared" si="0"/>
        <v>73</v>
      </c>
      <c r="D1094" s="163">
        <f t="shared" si="1"/>
        <v>6.9259962049335861</v>
      </c>
      <c r="E1094" s="595">
        <f t="shared" si="2"/>
        <v>8</v>
      </c>
      <c r="F1094" s="595">
        <f t="shared" si="2"/>
        <v>37</v>
      </c>
      <c r="G1094" s="595">
        <f t="shared" si="2"/>
        <v>25</v>
      </c>
      <c r="H1094" s="625">
        <f t="shared" si="2"/>
        <v>3</v>
      </c>
      <c r="I1094" s="8"/>
      <c r="J1094">
        <v>2017</v>
      </c>
      <c r="K1094" s="625">
        <f t="shared" si="3"/>
        <v>57</v>
      </c>
      <c r="L1094" s="625">
        <f t="shared" si="4"/>
        <v>12</v>
      </c>
      <c r="M1094" s="625">
        <f t="shared" si="5"/>
        <v>4</v>
      </c>
      <c r="N1094" s="623">
        <f t="shared" si="6"/>
        <v>73</v>
      </c>
    </row>
    <row r="1095" spans="1:14" x14ac:dyDescent="0.25">
      <c r="A1095" s="321">
        <v>2018</v>
      </c>
      <c r="B1095" s="409"/>
      <c r="C1095" s="598">
        <f t="shared" ref="C1095:C1101" si="7">SUM(E1095:H1095)</f>
        <v>69</v>
      </c>
      <c r="D1095" s="173">
        <f t="shared" si="1"/>
        <v>6.5464895635673619</v>
      </c>
      <c r="E1095" s="595">
        <f t="shared" si="2"/>
        <v>12</v>
      </c>
      <c r="F1095" s="595">
        <f t="shared" si="2"/>
        <v>31</v>
      </c>
      <c r="G1095" s="595">
        <f t="shared" si="2"/>
        <v>26</v>
      </c>
      <c r="H1095" s="625">
        <f t="shared" si="2"/>
        <v>0</v>
      </c>
      <c r="I1095" s="409"/>
      <c r="J1095">
        <v>2018</v>
      </c>
      <c r="K1095" s="625">
        <f t="shared" si="3"/>
        <v>51</v>
      </c>
      <c r="L1095" s="625">
        <f t="shared" si="4"/>
        <v>17</v>
      </c>
      <c r="M1095" s="625">
        <f t="shared" si="5"/>
        <v>1</v>
      </c>
      <c r="N1095" s="623">
        <f t="shared" si="6"/>
        <v>69</v>
      </c>
    </row>
    <row r="1096" spans="1:14" x14ac:dyDescent="0.25">
      <c r="A1096" s="321">
        <v>2019</v>
      </c>
      <c r="B1096" s="409"/>
      <c r="C1096" s="598">
        <f t="shared" si="7"/>
        <v>70</v>
      </c>
      <c r="D1096" s="173">
        <f t="shared" si="1"/>
        <v>6.6413662239089177</v>
      </c>
      <c r="E1096" s="595">
        <f t="shared" si="2"/>
        <v>10</v>
      </c>
      <c r="F1096" s="595">
        <f t="shared" si="2"/>
        <v>40</v>
      </c>
      <c r="G1096" s="595">
        <f t="shared" si="2"/>
        <v>19</v>
      </c>
      <c r="H1096" s="625">
        <f t="shared" si="2"/>
        <v>1</v>
      </c>
      <c r="I1096" s="8"/>
      <c r="J1096">
        <v>2019</v>
      </c>
      <c r="K1096" s="625">
        <f t="shared" si="3"/>
        <v>57</v>
      </c>
      <c r="L1096" s="625">
        <f t="shared" si="4"/>
        <v>10</v>
      </c>
      <c r="M1096" s="625">
        <f t="shared" si="5"/>
        <v>3</v>
      </c>
      <c r="N1096" s="623">
        <f t="shared" si="6"/>
        <v>70</v>
      </c>
    </row>
    <row r="1097" spans="1:14" x14ac:dyDescent="0.25">
      <c r="A1097" s="321">
        <v>2020</v>
      </c>
      <c r="B1097" s="409"/>
      <c r="C1097" s="598">
        <f t="shared" si="7"/>
        <v>171</v>
      </c>
      <c r="D1097" s="173">
        <f t="shared" si="1"/>
        <v>16.223908918406071</v>
      </c>
      <c r="E1097" s="595">
        <f t="shared" si="2"/>
        <v>118</v>
      </c>
      <c r="F1097" s="595">
        <f t="shared" si="2"/>
        <v>37</v>
      </c>
      <c r="G1097" s="595">
        <f t="shared" si="2"/>
        <v>16</v>
      </c>
      <c r="H1097" s="625">
        <f t="shared" si="2"/>
        <v>0</v>
      </c>
      <c r="I1097" s="8"/>
      <c r="J1097">
        <v>2020</v>
      </c>
      <c r="K1097" s="625">
        <f t="shared" si="3"/>
        <v>114</v>
      </c>
      <c r="L1097" s="625">
        <f t="shared" si="4"/>
        <v>51</v>
      </c>
      <c r="M1097" s="625">
        <f t="shared" si="5"/>
        <v>6</v>
      </c>
      <c r="N1097" s="623">
        <f t="shared" si="6"/>
        <v>171</v>
      </c>
    </row>
    <row r="1098" spans="1:14" x14ac:dyDescent="0.25">
      <c r="A1098" s="321">
        <v>2021</v>
      </c>
      <c r="B1098" s="409"/>
      <c r="C1098" s="598">
        <f t="shared" si="7"/>
        <v>76</v>
      </c>
      <c r="D1098" s="173">
        <f t="shared" si="1"/>
        <v>7.2106261859582546</v>
      </c>
      <c r="E1098" s="595">
        <f t="shared" si="2"/>
        <v>7</v>
      </c>
      <c r="F1098" s="595">
        <f t="shared" si="2"/>
        <v>54</v>
      </c>
      <c r="G1098" s="595">
        <f t="shared" si="2"/>
        <v>14</v>
      </c>
      <c r="H1098" s="625">
        <f t="shared" si="2"/>
        <v>1</v>
      </c>
      <c r="I1098" s="8"/>
      <c r="J1098">
        <v>2021</v>
      </c>
      <c r="K1098" s="625">
        <f t="shared" si="3"/>
        <v>43</v>
      </c>
      <c r="L1098" s="625">
        <f t="shared" si="4"/>
        <v>30</v>
      </c>
      <c r="M1098" s="625">
        <f t="shared" si="5"/>
        <v>3</v>
      </c>
      <c r="N1098" s="623">
        <f t="shared" si="6"/>
        <v>76</v>
      </c>
    </row>
    <row r="1099" spans="1:14" x14ac:dyDescent="0.25">
      <c r="A1099" s="321">
        <v>2022</v>
      </c>
      <c r="B1099" s="409"/>
      <c r="C1099" s="598">
        <f t="shared" si="7"/>
        <v>39</v>
      </c>
      <c r="D1099" s="173">
        <f t="shared" si="1"/>
        <v>3.7001897533206831</v>
      </c>
      <c r="E1099" s="595">
        <f t="shared" si="2"/>
        <v>7</v>
      </c>
      <c r="F1099" s="595">
        <f t="shared" si="2"/>
        <v>13</v>
      </c>
      <c r="G1099" s="595">
        <f t="shared" si="2"/>
        <v>15</v>
      </c>
      <c r="H1099" s="625">
        <f t="shared" si="2"/>
        <v>4</v>
      </c>
      <c r="I1099" s="8"/>
      <c r="J1099">
        <v>2022</v>
      </c>
      <c r="K1099" s="625">
        <f>COUNTIFS($D$12:$D$1068,"&gt;=1/1/"&amp;$A1099,$D$12:$D$1068,"&lt;=12/31/"&amp;$A1099,$C$12:$C$1068,"&gt;=5",$C$12:$C$1068,"&lt;10")</f>
        <v>20</v>
      </c>
      <c r="L1099" s="625">
        <f>COUNTIFS($D$12:$D$1068,"&gt;=1/1/"&amp;$A1099,$D$12:$D$1068,"&lt;=12/31/"&amp;$A1099,$C$12:$C$1068,"&gt;=10",$C$12:$C$1068,"&lt;25")</f>
        <v>15</v>
      </c>
      <c r="M1099" s="625">
        <f>COUNTIFS($D$12:$D$1068,"&gt;=1/1/"&amp;$A1099,$D$12:$D$1068,"&lt;=12/31/"&amp;$A1099,$C$12:$C$1068,"&gt;=25")</f>
        <v>4</v>
      </c>
      <c r="N1099" s="623">
        <f t="shared" ref="N1099" si="8">SUM(K1099:M1099)</f>
        <v>39</v>
      </c>
    </row>
    <row r="1100" spans="1:14" x14ac:dyDescent="0.25">
      <c r="A1100" s="321">
        <v>2023</v>
      </c>
      <c r="B1100" s="409"/>
      <c r="C1100" s="598">
        <f t="shared" si="7"/>
        <v>51</v>
      </c>
      <c r="D1100" s="173">
        <f t="shared" si="1"/>
        <v>4.838709677419355</v>
      </c>
      <c r="E1100" s="595">
        <f t="shared" si="2"/>
        <v>12</v>
      </c>
      <c r="F1100" s="595">
        <f t="shared" si="2"/>
        <v>31</v>
      </c>
      <c r="G1100" s="595">
        <f t="shared" si="2"/>
        <v>8</v>
      </c>
      <c r="H1100" s="625">
        <f t="shared" si="2"/>
        <v>0</v>
      </c>
      <c r="I1100" s="8"/>
      <c r="J1100">
        <v>2023</v>
      </c>
      <c r="K1100" s="625">
        <f>COUNTIFS($D$12:$D$1068,"&gt;=1/1/"&amp;$A1100,$D$12:$D$1068,"&lt;=12/31/"&amp;$A1100,$C$12:$C$1068,"&gt;=5",$C$12:$C$1068,"&lt;10")</f>
        <v>24</v>
      </c>
      <c r="L1100" s="625">
        <f>COUNTIFS($D$12:$D$1068,"&gt;=1/1/"&amp;$A1100,$D$12:$D$1068,"&lt;=12/31/"&amp;$A1100,$C$12:$C$1068,"&gt;=10",$C$12:$C$1068,"&lt;25")</f>
        <v>24</v>
      </c>
      <c r="M1100" s="625">
        <f>COUNTIFS($D$12:$D$1068,"&gt;=1/1/"&amp;$A1100,$D$12:$D$1068,"&lt;=12/31/"&amp;$A1100,$C$12:$C$1068,"&gt;=25")</f>
        <v>3</v>
      </c>
      <c r="N1100" s="623">
        <f t="shared" ref="N1100" si="9">SUM(K1100:M1100)</f>
        <v>51</v>
      </c>
    </row>
    <row r="1101" spans="1:14" x14ac:dyDescent="0.25">
      <c r="A1101" s="321">
        <v>2024</v>
      </c>
      <c r="B1101" s="409"/>
      <c r="C1101" s="598">
        <f t="shared" si="7"/>
        <v>67</v>
      </c>
      <c r="D1101" s="173">
        <f t="shared" si="1"/>
        <v>6.3567362428842502</v>
      </c>
      <c r="E1101" s="595">
        <f>COUNTIFS($D$12:$D$1068,"&gt;=1/1/"&amp;$A1101,$D$12:$D$1068,"&lt;=12/31/"&amp;$A1101,E$12:E$1068,"X")</f>
        <v>11</v>
      </c>
      <c r="F1101" s="595">
        <f>COUNTIFS($D$12:$D$1068,"&gt;=1/1/"&amp;$A1101,$D$12:$D$1068,"&lt;=12/31/"&amp;$A1101,F$12:F$1068,"X")</f>
        <v>47</v>
      </c>
      <c r="G1101" s="595">
        <f>COUNTIFS($D$12:$D$1068,"&gt;=1/1/"&amp;$A1101,$D$12:$D$1068,"&lt;=12/31/"&amp;$A1101,G$12:G$1068,"X")</f>
        <v>9</v>
      </c>
      <c r="H1101" s="625">
        <f>COUNTIFS($D$12:$D$1068,"&gt;=1/1/"&amp;$A1101,$D$12:$D$1068,"&lt;=12/31/"&amp;$A1101,H$12:H$1068,"X")</f>
        <v>0</v>
      </c>
      <c r="I1101" s="8"/>
      <c r="J1101">
        <v>2024</v>
      </c>
      <c r="K1101" s="625">
        <f>COUNTIFS($D$12:$D$1068,"&gt;=1/1/"&amp;$A1101,$D$12:$D$1068,"&lt;=12/31/"&amp;$A1101,$C$12:$C$1068,"&gt;=5",$C$12:$C$1068,"&lt;10")</f>
        <v>24</v>
      </c>
      <c r="L1101" s="625">
        <f>COUNTIFS($D$12:$D$1068,"&gt;=1/1/"&amp;$A1101,$D$12:$D$1068,"&lt;=12/31/"&amp;$A1101,$C$12:$C$1068,"&gt;=10",$C$12:$C$1068,"&lt;25")</f>
        <v>36</v>
      </c>
      <c r="M1101" s="625">
        <f>COUNTIFS($D$12:$D$1068,"&gt;=1/1/"&amp;$A1101,$D$12:$D$1068,"&lt;=12/31/"&amp;$A1101,$C$12:$C$1068,"&gt;=25")</f>
        <v>7</v>
      </c>
      <c r="N1101" s="623">
        <f t="shared" ref="N1101" si="10">SUM(K1101:M1101)</f>
        <v>67</v>
      </c>
    </row>
    <row r="1102" spans="1:14" x14ac:dyDescent="0.25">
      <c r="A1102" s="95" t="s">
        <v>2883</v>
      </c>
      <c r="B1102" s="409"/>
      <c r="C1102" s="599">
        <f t="shared" ref="C1102:H1102" si="11">SUM(C1085:C1101)</f>
        <v>1054</v>
      </c>
      <c r="D1102" s="174">
        <f t="shared" si="11"/>
        <v>100</v>
      </c>
      <c r="E1102" s="169">
        <f t="shared" si="11"/>
        <v>309</v>
      </c>
      <c r="F1102" s="169">
        <f t="shared" si="11"/>
        <v>479</v>
      </c>
      <c r="G1102" s="160">
        <f t="shared" si="11"/>
        <v>216</v>
      </c>
      <c r="H1102" s="68">
        <f t="shared" si="11"/>
        <v>50</v>
      </c>
      <c r="I1102" s="8"/>
    </row>
    <row r="1103" spans="1:14" x14ac:dyDescent="0.25">
      <c r="A1103" s="95"/>
      <c r="B1103" s="409"/>
      <c r="C1103" s="158"/>
      <c r="D1103" s="175"/>
      <c r="E1103" s="158"/>
      <c r="F1103" s="158"/>
      <c r="G1103" s="158"/>
      <c r="H1103" s="158"/>
      <c r="I1103" s="8"/>
    </row>
    <row r="1104" spans="1:14" x14ac:dyDescent="0.25">
      <c r="A1104" s="408" t="s">
        <v>2906</v>
      </c>
      <c r="B1104" s="409"/>
      <c r="C1104" s="599" t="s">
        <v>22</v>
      </c>
      <c r="D1104" s="176" t="s">
        <v>2893</v>
      </c>
      <c r="E1104" s="38" t="s">
        <v>1724</v>
      </c>
      <c r="F1104" s="37" t="s">
        <v>2894</v>
      </c>
      <c r="G1104" s="40" t="s">
        <v>2895</v>
      </c>
      <c r="H1104" s="40" t="s">
        <v>1727</v>
      </c>
      <c r="I1104" s="8"/>
    </row>
    <row r="1105" spans="1:9" x14ac:dyDescent="0.25">
      <c r="A1105" s="321" t="s">
        <v>2907</v>
      </c>
      <c r="B1105" s="409"/>
      <c r="C1105" s="597">
        <f t="shared" ref="C1105:C1114" si="12">SUM(E1105:H1105)</f>
        <v>296</v>
      </c>
      <c r="D1105" s="163">
        <f t="shared" ref="D1105:D1114" si="13">C1105/C$1115*100</f>
        <v>58.846918489065601</v>
      </c>
      <c r="E1105" s="35">
        <v>63</v>
      </c>
      <c r="F1105" s="19">
        <v>143</v>
      </c>
      <c r="G1105" s="30">
        <v>67</v>
      </c>
      <c r="H1105" s="30">
        <v>23</v>
      </c>
      <c r="I1105" s="8"/>
    </row>
    <row r="1106" spans="1:9" x14ac:dyDescent="0.25">
      <c r="A1106" s="321" t="s">
        <v>2908</v>
      </c>
      <c r="B1106" s="409"/>
      <c r="C1106" s="597">
        <f t="shared" si="12"/>
        <v>84</v>
      </c>
      <c r="D1106" s="163">
        <f t="shared" si="13"/>
        <v>16.699801192842941</v>
      </c>
      <c r="E1106" s="55">
        <v>19</v>
      </c>
      <c r="F1106" s="42">
        <v>33</v>
      </c>
      <c r="G1106" s="56">
        <v>19</v>
      </c>
      <c r="H1106" s="56">
        <v>13</v>
      </c>
      <c r="I1106" s="8"/>
    </row>
    <row r="1107" spans="1:9" x14ac:dyDescent="0.25">
      <c r="A1107" s="321" t="s">
        <v>2909</v>
      </c>
      <c r="B1107" s="409"/>
      <c r="C1107" s="597">
        <f t="shared" si="12"/>
        <v>35</v>
      </c>
      <c r="D1107" s="163">
        <f t="shared" si="13"/>
        <v>6.9582504970178931</v>
      </c>
      <c r="E1107" s="55">
        <v>8</v>
      </c>
      <c r="F1107" s="42">
        <v>18</v>
      </c>
      <c r="G1107" s="56">
        <v>8</v>
      </c>
      <c r="H1107" s="56">
        <v>1</v>
      </c>
      <c r="I1107" s="8"/>
    </row>
    <row r="1108" spans="1:9" x14ac:dyDescent="0.25">
      <c r="A1108" s="321" t="s">
        <v>2910</v>
      </c>
      <c r="B1108" s="409"/>
      <c r="C1108" s="597">
        <f t="shared" si="12"/>
        <v>18</v>
      </c>
      <c r="D1108" s="163">
        <f t="shared" si="13"/>
        <v>3.5785288270377733</v>
      </c>
      <c r="E1108" s="55">
        <v>5</v>
      </c>
      <c r="F1108" s="42">
        <v>10</v>
      </c>
      <c r="G1108" s="56">
        <v>2</v>
      </c>
      <c r="H1108" s="56">
        <v>1</v>
      </c>
      <c r="I1108" s="8"/>
    </row>
    <row r="1109" spans="1:9" x14ac:dyDescent="0.25">
      <c r="A1109" s="321" t="s">
        <v>2911</v>
      </c>
      <c r="B1109" s="409"/>
      <c r="C1109" s="597">
        <f t="shared" si="12"/>
        <v>16</v>
      </c>
      <c r="D1109" s="163">
        <f t="shared" si="13"/>
        <v>3.180914512922465</v>
      </c>
      <c r="E1109" s="55">
        <v>8</v>
      </c>
      <c r="F1109" s="42">
        <v>5</v>
      </c>
      <c r="G1109" s="56">
        <v>3</v>
      </c>
      <c r="H1109" s="56">
        <v>0</v>
      </c>
      <c r="I1109" s="8"/>
    </row>
    <row r="1110" spans="1:9" x14ac:dyDescent="0.25">
      <c r="A1110" s="321" t="s">
        <v>2912</v>
      </c>
      <c r="B1110" s="409"/>
      <c r="C1110" s="597">
        <f t="shared" si="12"/>
        <v>23</v>
      </c>
      <c r="D1110" s="163">
        <f t="shared" si="13"/>
        <v>4.5725646123260439</v>
      </c>
      <c r="E1110" s="55">
        <v>10</v>
      </c>
      <c r="F1110" s="42">
        <v>7</v>
      </c>
      <c r="G1110" s="56">
        <v>5</v>
      </c>
      <c r="H1110" s="56">
        <v>1</v>
      </c>
      <c r="I1110" s="8"/>
    </row>
    <row r="1111" spans="1:9" x14ac:dyDescent="0.25">
      <c r="A1111" s="321" t="s">
        <v>2913</v>
      </c>
      <c r="B1111" s="409"/>
      <c r="C1111" s="597">
        <f t="shared" si="12"/>
        <v>20</v>
      </c>
      <c r="D1111" s="163">
        <f t="shared" si="13"/>
        <v>3.9761431411530817</v>
      </c>
      <c r="E1111" s="55">
        <v>12</v>
      </c>
      <c r="F1111" s="42">
        <v>1</v>
      </c>
      <c r="G1111" s="56">
        <v>6</v>
      </c>
      <c r="H1111" s="56">
        <v>1</v>
      </c>
      <c r="I1111" s="8"/>
    </row>
    <row r="1112" spans="1:9" x14ac:dyDescent="0.25">
      <c r="A1112" s="321" t="s">
        <v>2914</v>
      </c>
      <c r="B1112" s="409"/>
      <c r="C1112" s="597">
        <f t="shared" si="12"/>
        <v>7</v>
      </c>
      <c r="D1112" s="163">
        <f t="shared" si="13"/>
        <v>1.3916500994035785</v>
      </c>
      <c r="E1112" s="55">
        <v>3</v>
      </c>
      <c r="F1112" s="42">
        <v>2</v>
      </c>
      <c r="G1112" s="56">
        <v>1</v>
      </c>
      <c r="H1112" s="56">
        <v>1</v>
      </c>
      <c r="I1112" s="8"/>
    </row>
    <row r="1113" spans="1:9" x14ac:dyDescent="0.25">
      <c r="A1113" s="321" t="s">
        <v>2915</v>
      </c>
      <c r="B1113" s="409"/>
      <c r="C1113" s="597">
        <f t="shared" si="12"/>
        <v>1</v>
      </c>
      <c r="D1113" s="163">
        <f t="shared" si="13"/>
        <v>0.19880715705765406</v>
      </c>
      <c r="E1113" s="55">
        <v>0</v>
      </c>
      <c r="F1113" s="42">
        <v>0</v>
      </c>
      <c r="G1113" s="56">
        <v>1</v>
      </c>
      <c r="H1113" s="56">
        <v>0</v>
      </c>
      <c r="I1113" s="8"/>
    </row>
    <row r="1114" spans="1:9" x14ac:dyDescent="0.25">
      <c r="A1114" s="407" t="s">
        <v>2916</v>
      </c>
      <c r="B1114" s="411"/>
      <c r="C1114" s="120">
        <f t="shared" si="12"/>
        <v>3</v>
      </c>
      <c r="D1114" s="163">
        <f t="shared" si="13"/>
        <v>0.59642147117296218</v>
      </c>
      <c r="E1114" s="45">
        <v>1</v>
      </c>
      <c r="F1114" s="44">
        <v>2</v>
      </c>
      <c r="G1114" s="47">
        <v>0</v>
      </c>
      <c r="H1114" s="47">
        <v>0</v>
      </c>
      <c r="I1114" s="8"/>
    </row>
    <row r="1115" spans="1:9" x14ac:dyDescent="0.25">
      <c r="A1115" s="26" t="s">
        <v>2883</v>
      </c>
      <c r="B1115" s="412"/>
      <c r="C1115" s="169">
        <f t="shared" ref="C1115:H1115" si="14">SUM(C1105:C1114)</f>
        <v>503</v>
      </c>
      <c r="D1115" s="174">
        <f t="shared" si="14"/>
        <v>100.00000000000001</v>
      </c>
      <c r="E1115" s="160">
        <f t="shared" si="14"/>
        <v>129</v>
      </c>
      <c r="F1115" s="169">
        <f t="shared" si="14"/>
        <v>221</v>
      </c>
      <c r="G1115" s="170">
        <f t="shared" si="14"/>
        <v>112</v>
      </c>
      <c r="H1115" s="170">
        <f t="shared" si="14"/>
        <v>41</v>
      </c>
      <c r="I1115" s="8"/>
    </row>
    <row r="1116" spans="1:9" x14ac:dyDescent="0.25">
      <c r="A1116" s="159" t="s">
        <v>2917</v>
      </c>
      <c r="B1116" s="14"/>
      <c r="C1116" s="169" t="s">
        <v>22</v>
      </c>
      <c r="D1116" s="176" t="s">
        <v>2893</v>
      </c>
      <c r="E1116" s="38" t="s">
        <v>1724</v>
      </c>
      <c r="F1116" s="37" t="s">
        <v>2894</v>
      </c>
      <c r="G1116" s="40" t="s">
        <v>2895</v>
      </c>
      <c r="H1116" s="40" t="s">
        <v>1727</v>
      </c>
      <c r="I1116" s="8"/>
    </row>
    <row r="1117" spans="1:9" x14ac:dyDescent="0.25">
      <c r="A1117" s="171" t="s">
        <v>823</v>
      </c>
      <c r="B1117" s="6"/>
      <c r="C1117" s="120">
        <f>C1105</f>
        <v>296</v>
      </c>
      <c r="D1117" s="177">
        <f>C1117/C$1120*100</f>
        <v>58.846918489065601</v>
      </c>
      <c r="E1117" s="35">
        <f>E1105</f>
        <v>63</v>
      </c>
      <c r="F1117" s="35">
        <f>F1105</f>
        <v>143</v>
      </c>
      <c r="G1117" s="35">
        <f>G1105</f>
        <v>67</v>
      </c>
      <c r="H1117" s="19">
        <f>H1105</f>
        <v>23</v>
      </c>
      <c r="I1117" s="95" t="s">
        <v>2918</v>
      </c>
    </row>
    <row r="1118" spans="1:9" x14ac:dyDescent="0.25">
      <c r="A1118" s="172" t="s">
        <v>378</v>
      </c>
      <c r="B1118" s="8"/>
      <c r="C1118" s="120">
        <f>SUM(E1106:H1108)</f>
        <v>137</v>
      </c>
      <c r="D1118" s="163">
        <f>C1118/C$1115*100</f>
        <v>27.236580516898606</v>
      </c>
      <c r="E1118" s="55">
        <f>SUM(E1106:E1108)</f>
        <v>32</v>
      </c>
      <c r="F1118" s="55">
        <f>SUM(F1106:F1108)</f>
        <v>61</v>
      </c>
      <c r="G1118" s="55">
        <f>SUM(G1106:G1108)</f>
        <v>29</v>
      </c>
      <c r="H1118" s="42">
        <f>SUM(H1106:H1108)</f>
        <v>15</v>
      </c>
      <c r="I1118" s="95" t="s">
        <v>2919</v>
      </c>
    </row>
    <row r="1119" spans="1:9" x14ac:dyDescent="0.25">
      <c r="A1119" s="172" t="s">
        <v>377</v>
      </c>
      <c r="B1119" s="8"/>
      <c r="C1119" s="120">
        <f>SUM(E1109:H1114)</f>
        <v>70</v>
      </c>
      <c r="D1119" s="173">
        <f>C1119/C$1115*100</f>
        <v>13.916500994035786</v>
      </c>
      <c r="E1119" s="45">
        <f>SUM(E1109:E1114)</f>
        <v>34</v>
      </c>
      <c r="F1119" s="45">
        <f>SUM(F1109:F1114)</f>
        <v>17</v>
      </c>
      <c r="G1119" s="45">
        <f>SUM(G1109:G1114)</f>
        <v>16</v>
      </c>
      <c r="H1119" s="44">
        <f>SUM(H1109:H1114)</f>
        <v>3</v>
      </c>
      <c r="I1119" s="95" t="s">
        <v>2920</v>
      </c>
    </row>
    <row r="1120" spans="1:9" x14ac:dyDescent="0.25">
      <c r="A1120" s="26" t="s">
        <v>2883</v>
      </c>
      <c r="B1120" s="14"/>
      <c r="C1120" s="169">
        <f t="shared" ref="C1120:H1120" si="15">SUM(C1117:C1119)</f>
        <v>503</v>
      </c>
      <c r="D1120" s="174">
        <f t="shared" si="15"/>
        <v>99.999999999999986</v>
      </c>
      <c r="E1120" s="160">
        <f t="shared" si="15"/>
        <v>129</v>
      </c>
      <c r="F1120" s="169">
        <f t="shared" si="15"/>
        <v>221</v>
      </c>
      <c r="G1120" s="169">
        <f t="shared" si="15"/>
        <v>112</v>
      </c>
      <c r="H1120" s="170">
        <f t="shared" si="15"/>
        <v>41</v>
      </c>
      <c r="I1120" s="8"/>
    </row>
    <row r="1121" spans="1:9" x14ac:dyDescent="0.25">
      <c r="A1121" s="95"/>
      <c r="B1121" s="8"/>
      <c r="C1121" s="158"/>
      <c r="D1121" s="175"/>
      <c r="E1121" s="158"/>
      <c r="F1121" s="158"/>
      <c r="G1121" s="158"/>
      <c r="H1121" s="158"/>
      <c r="I1121" s="8"/>
    </row>
    <row r="1122" spans="1:9" ht="13" x14ac:dyDescent="0.3">
      <c r="A1122" s="178" t="s">
        <v>2921</v>
      </c>
      <c r="B1122" s="8"/>
      <c r="C1122" s="158"/>
      <c r="D1122" s="175"/>
      <c r="E1122" s="158"/>
      <c r="F1122" s="158"/>
      <c r="G1122" s="158"/>
      <c r="H1122" s="158"/>
      <c r="I1122" s="8"/>
    </row>
    <row r="1123" spans="1:9" x14ac:dyDescent="0.25">
      <c r="A1123" s="27" t="s">
        <v>20</v>
      </c>
      <c r="B1123" s="30" t="s">
        <v>21</v>
      </c>
      <c r="C1123" s="117" t="s">
        <v>63</v>
      </c>
      <c r="D1123" s="19" t="s">
        <v>1719</v>
      </c>
      <c r="E1123" s="91" t="s">
        <v>64</v>
      </c>
      <c r="F1123" s="117"/>
      <c r="G1123" s="179"/>
      <c r="H1123" s="179"/>
      <c r="I1123" s="16"/>
    </row>
    <row r="1124" spans="1:9" x14ac:dyDescent="0.25">
      <c r="A1124" s="80" t="s">
        <v>54</v>
      </c>
      <c r="B1124" s="47" t="s">
        <v>55</v>
      </c>
      <c r="C1124" s="122" t="s">
        <v>57</v>
      </c>
      <c r="D1124" s="44" t="s">
        <v>2922</v>
      </c>
      <c r="E1124" s="93" t="s">
        <v>57</v>
      </c>
      <c r="F1124" s="180" t="s">
        <v>2923</v>
      </c>
      <c r="G1124" s="152"/>
      <c r="H1124" s="152"/>
      <c r="I1124" s="32"/>
    </row>
    <row r="1125" spans="1:9" x14ac:dyDescent="0.25">
      <c r="A1125" s="57" t="s">
        <v>381</v>
      </c>
      <c r="B1125" s="28" t="s">
        <v>382</v>
      </c>
      <c r="C1125" s="117">
        <v>7</v>
      </c>
      <c r="D1125" s="107">
        <v>40856</v>
      </c>
      <c r="E1125" s="91">
        <v>9</v>
      </c>
      <c r="F1125" s="6" t="s">
        <v>2924</v>
      </c>
      <c r="G1125" s="179"/>
      <c r="H1125" s="179"/>
      <c r="I1125" s="16"/>
    </row>
    <row r="1126" spans="1:9" x14ac:dyDescent="0.25">
      <c r="A1126" s="73" t="s">
        <v>383</v>
      </c>
      <c r="B1126" s="17" t="s">
        <v>384</v>
      </c>
      <c r="C1126" s="120">
        <v>6</v>
      </c>
      <c r="D1126" s="109">
        <v>41091</v>
      </c>
      <c r="E1126" s="89">
        <v>7</v>
      </c>
      <c r="F1126" s="8" t="s">
        <v>2925</v>
      </c>
      <c r="G1126" s="158"/>
      <c r="H1126" s="158"/>
      <c r="I1126" s="34"/>
    </row>
    <row r="1127" spans="1:9" x14ac:dyDescent="0.25">
      <c r="A1127" s="73" t="s">
        <v>1780</v>
      </c>
      <c r="B1127" s="17" t="s">
        <v>124</v>
      </c>
      <c r="C1127" s="120">
        <v>45</v>
      </c>
      <c r="D1127" s="109">
        <v>41729</v>
      </c>
      <c r="E1127" s="89">
        <v>44</v>
      </c>
      <c r="F1127" s="95" t="s">
        <v>2926</v>
      </c>
      <c r="G1127" s="158"/>
      <c r="H1127" s="158"/>
      <c r="I1127" s="34"/>
    </row>
    <row r="1128" spans="1:9" x14ac:dyDescent="0.25">
      <c r="A1128" s="73" t="s">
        <v>139</v>
      </c>
      <c r="B1128" s="17" t="s">
        <v>140</v>
      </c>
      <c r="C1128" s="120">
        <v>25</v>
      </c>
      <c r="D1128" s="109">
        <v>41308</v>
      </c>
      <c r="E1128" s="89">
        <v>29</v>
      </c>
      <c r="F1128" s="8" t="s">
        <v>2927</v>
      </c>
      <c r="G1128" s="158"/>
      <c r="H1128" s="158"/>
      <c r="I1128" s="34"/>
    </row>
    <row r="1129" spans="1:9" x14ac:dyDescent="0.25">
      <c r="A1129" s="92" t="s">
        <v>441</v>
      </c>
      <c r="B1129" s="48" t="s">
        <v>442</v>
      </c>
      <c r="C1129" s="122">
        <v>15</v>
      </c>
      <c r="D1129" s="181">
        <v>43021</v>
      </c>
      <c r="E1129" s="93">
        <v>14</v>
      </c>
      <c r="F1129" s="18" t="s">
        <v>2924</v>
      </c>
      <c r="G1129" s="152"/>
      <c r="H1129" s="152"/>
      <c r="I1129" s="32"/>
    </row>
    <row r="1130" spans="1:9" x14ac:dyDescent="0.25">
      <c r="A1130" s="73" t="s">
        <v>1877</v>
      </c>
      <c r="B1130" s="17" t="s">
        <v>2928</v>
      </c>
      <c r="C1130" s="120">
        <v>39</v>
      </c>
      <c r="D1130" s="109">
        <v>41086</v>
      </c>
      <c r="E1130" s="89">
        <v>40</v>
      </c>
      <c r="F1130" s="95" t="s">
        <v>2929</v>
      </c>
      <c r="G1130" s="158"/>
      <c r="H1130" s="158"/>
      <c r="I1130" s="34"/>
    </row>
    <row r="1131" spans="1:9" x14ac:dyDescent="0.25">
      <c r="A1131" s="29" t="s">
        <v>467</v>
      </c>
      <c r="B1131" s="17" t="s">
        <v>468</v>
      </c>
      <c r="C1131" s="120">
        <v>23</v>
      </c>
      <c r="D1131" s="109">
        <v>41032</v>
      </c>
      <c r="E1131" s="89">
        <v>16</v>
      </c>
      <c r="F1131" s="8" t="s">
        <v>2925</v>
      </c>
      <c r="G1131" s="158"/>
      <c r="H1131" s="158"/>
      <c r="I1131" s="34"/>
    </row>
    <row r="1132" spans="1:9" x14ac:dyDescent="0.25">
      <c r="A1132" s="73" t="s">
        <v>173</v>
      </c>
      <c r="B1132" s="17" t="s">
        <v>174</v>
      </c>
      <c r="C1132" s="120">
        <v>24</v>
      </c>
      <c r="D1132" s="109">
        <v>42586</v>
      </c>
      <c r="E1132" s="89">
        <v>25</v>
      </c>
      <c r="F1132" s="95" t="s">
        <v>2930</v>
      </c>
      <c r="G1132" s="158"/>
      <c r="H1132" s="158"/>
      <c r="I1132" s="34"/>
    </row>
    <row r="1133" spans="1:9" x14ac:dyDescent="0.25">
      <c r="A1133" s="73" t="s">
        <v>1953</v>
      </c>
      <c r="B1133" s="17" t="s">
        <v>483</v>
      </c>
      <c r="C1133" s="120">
        <v>49</v>
      </c>
      <c r="D1133" s="109">
        <v>41701</v>
      </c>
      <c r="E1133" s="89">
        <v>32</v>
      </c>
      <c r="F1133" s="95" t="s">
        <v>2931</v>
      </c>
      <c r="G1133" s="158"/>
      <c r="H1133" s="158"/>
      <c r="I1133" s="34"/>
    </row>
    <row r="1134" spans="1:9" x14ac:dyDescent="0.25">
      <c r="A1134" s="73" t="s">
        <v>1960</v>
      </c>
      <c r="B1134" s="17" t="s">
        <v>1961</v>
      </c>
      <c r="C1134" s="120">
        <v>26</v>
      </c>
      <c r="D1134" s="109">
        <v>40308</v>
      </c>
      <c r="E1134" s="89">
        <v>45</v>
      </c>
      <c r="F1134" s="95" t="s">
        <v>2932</v>
      </c>
      <c r="G1134" s="158"/>
      <c r="H1134" s="158"/>
      <c r="I1134" s="34"/>
    </row>
    <row r="1135" spans="1:9" x14ac:dyDescent="0.25">
      <c r="A1135" s="57" t="s">
        <v>1960</v>
      </c>
      <c r="B1135" s="28" t="s">
        <v>1961</v>
      </c>
      <c r="C1135" s="117">
        <v>48</v>
      </c>
      <c r="D1135" s="107">
        <v>41548</v>
      </c>
      <c r="E1135" s="91">
        <v>30</v>
      </c>
      <c r="F1135" s="182" t="s">
        <v>2933</v>
      </c>
      <c r="G1135" s="179"/>
      <c r="H1135" s="179"/>
      <c r="I1135" s="16"/>
    </row>
    <row r="1136" spans="1:9" x14ac:dyDescent="0.25">
      <c r="A1136" s="8" t="s">
        <v>464</v>
      </c>
      <c r="B1136" s="405" t="s">
        <v>465</v>
      </c>
      <c r="C1136" s="120">
        <v>21</v>
      </c>
      <c r="D1136" s="109">
        <v>43496</v>
      </c>
      <c r="E1136" s="89">
        <v>24</v>
      </c>
      <c r="F1136" s="95" t="s">
        <v>2924</v>
      </c>
      <c r="G1136" s="158"/>
      <c r="H1136" s="158"/>
      <c r="I1136" s="34"/>
    </row>
    <row r="1137" spans="1:9" x14ac:dyDescent="0.25">
      <c r="A1137" s="72" t="s">
        <v>197</v>
      </c>
      <c r="B1137" s="17" t="s">
        <v>198</v>
      </c>
      <c r="C1137" s="120">
        <v>25</v>
      </c>
      <c r="D1137" s="109">
        <v>41750</v>
      </c>
      <c r="E1137" s="89">
        <v>42</v>
      </c>
      <c r="F1137" s="95" t="s">
        <v>2926</v>
      </c>
      <c r="G1137" s="158"/>
      <c r="H1137" s="158"/>
      <c r="I1137" s="34"/>
    </row>
    <row r="1138" spans="1:9" x14ac:dyDescent="0.25">
      <c r="A1138" s="72" t="s">
        <v>210</v>
      </c>
      <c r="B1138" s="17" t="s">
        <v>211</v>
      </c>
      <c r="C1138" s="120">
        <v>7</v>
      </c>
      <c r="D1138" s="109">
        <v>40832</v>
      </c>
      <c r="E1138" s="89">
        <v>24</v>
      </c>
      <c r="F1138" s="8" t="s">
        <v>2924</v>
      </c>
      <c r="G1138" s="158"/>
      <c r="H1138" s="158"/>
      <c r="I1138" s="34"/>
    </row>
    <row r="1139" spans="1:9" x14ac:dyDescent="0.25">
      <c r="A1139" s="73" t="s">
        <v>536</v>
      </c>
      <c r="B1139" s="17" t="s">
        <v>537</v>
      </c>
      <c r="C1139" s="120">
        <v>26</v>
      </c>
      <c r="D1139" s="109">
        <v>44074</v>
      </c>
      <c r="E1139" s="89">
        <v>28</v>
      </c>
      <c r="F1139" s="8" t="s">
        <v>2924</v>
      </c>
      <c r="G1139" s="158"/>
      <c r="H1139" s="158"/>
      <c r="I1139" s="34"/>
    </row>
    <row r="1140" spans="1:9" x14ac:dyDescent="0.25">
      <c r="A1140" s="72" t="s">
        <v>562</v>
      </c>
      <c r="B1140" s="17" t="s">
        <v>563</v>
      </c>
      <c r="C1140" s="120">
        <v>14</v>
      </c>
      <c r="D1140" s="109">
        <v>44225</v>
      </c>
      <c r="E1140" s="89">
        <v>31</v>
      </c>
      <c r="F1140" s="8" t="s">
        <v>2925</v>
      </c>
      <c r="G1140" s="158"/>
      <c r="H1140" s="158"/>
      <c r="I1140" s="34"/>
    </row>
    <row r="1141" spans="1:9" x14ac:dyDescent="0.25">
      <c r="A1141" s="80" t="s">
        <v>225</v>
      </c>
      <c r="B1141" s="48" t="s">
        <v>226</v>
      </c>
      <c r="C1141" s="122">
        <v>17</v>
      </c>
      <c r="D1141" s="181">
        <v>42194</v>
      </c>
      <c r="E1141" s="93">
        <v>50</v>
      </c>
      <c r="F1141" s="94" t="s">
        <v>2926</v>
      </c>
      <c r="G1141" s="152"/>
      <c r="H1141" s="152"/>
      <c r="I1141" s="32"/>
    </row>
    <row r="1142" spans="1:9" x14ac:dyDescent="0.25">
      <c r="A1142" s="73" t="s">
        <v>230</v>
      </c>
      <c r="B1142" s="17" t="s">
        <v>231</v>
      </c>
      <c r="C1142" s="120">
        <v>25</v>
      </c>
      <c r="D1142" s="109">
        <v>41780</v>
      </c>
      <c r="E1142" s="89">
        <v>26</v>
      </c>
      <c r="F1142" s="95" t="s">
        <v>2926</v>
      </c>
      <c r="G1142" s="158"/>
      <c r="H1142" s="158"/>
      <c r="I1142" s="34"/>
    </row>
    <row r="1143" spans="1:9" x14ac:dyDescent="0.25">
      <c r="A1143" s="73" t="s">
        <v>230</v>
      </c>
      <c r="B1143" s="17" t="s">
        <v>231</v>
      </c>
      <c r="C1143" s="120">
        <v>27</v>
      </c>
      <c r="D1143" s="109">
        <v>42519</v>
      </c>
      <c r="E1143" s="89">
        <v>28</v>
      </c>
      <c r="F1143" s="95" t="s">
        <v>2926</v>
      </c>
      <c r="G1143" s="158"/>
      <c r="H1143" s="158"/>
      <c r="I1143" s="34"/>
    </row>
    <row r="1144" spans="1:9" x14ac:dyDescent="0.25">
      <c r="A1144" s="73" t="s">
        <v>238</v>
      </c>
      <c r="B1144" s="17" t="s">
        <v>239</v>
      </c>
      <c r="C1144" s="120">
        <v>17</v>
      </c>
      <c r="D1144" s="109">
        <v>40393</v>
      </c>
      <c r="E1144" s="89">
        <v>19</v>
      </c>
      <c r="F1144" s="95" t="s">
        <v>2934</v>
      </c>
      <c r="G1144" s="158"/>
      <c r="H1144" s="158"/>
      <c r="I1144" s="34"/>
    </row>
    <row r="1145" spans="1:9" x14ac:dyDescent="0.25">
      <c r="A1145" s="29" t="s">
        <v>244</v>
      </c>
      <c r="B1145" s="17" t="s">
        <v>245</v>
      </c>
      <c r="C1145" s="120">
        <v>35</v>
      </c>
      <c r="D1145" s="109">
        <v>40308</v>
      </c>
      <c r="E1145" s="89">
        <v>37</v>
      </c>
      <c r="F1145" s="8" t="s">
        <v>2926</v>
      </c>
      <c r="G1145" s="158"/>
      <c r="H1145" s="158"/>
      <c r="I1145" s="34"/>
    </row>
    <row r="1146" spans="1:9" x14ac:dyDescent="0.25">
      <c r="A1146" s="73" t="s">
        <v>2202</v>
      </c>
      <c r="B1146" s="17" t="s">
        <v>2203</v>
      </c>
      <c r="C1146" s="120">
        <v>7</v>
      </c>
      <c r="D1146" s="109">
        <v>40778</v>
      </c>
      <c r="E1146" s="89">
        <v>8</v>
      </c>
      <c r="F1146" s="95" t="s">
        <v>2932</v>
      </c>
      <c r="G1146" s="158"/>
      <c r="H1146" s="158"/>
      <c r="I1146" s="34"/>
    </row>
    <row r="1147" spans="1:9" x14ac:dyDescent="0.25">
      <c r="A1147" s="52" t="s">
        <v>1191</v>
      </c>
      <c r="B1147" s="28" t="s">
        <v>1192</v>
      </c>
      <c r="C1147" s="117">
        <v>7</v>
      </c>
      <c r="D1147" s="107">
        <v>43160</v>
      </c>
      <c r="E1147" s="91">
        <v>9</v>
      </c>
      <c r="F1147" s="6" t="s">
        <v>2925</v>
      </c>
      <c r="G1147" s="179"/>
      <c r="H1147" s="179"/>
      <c r="I1147" s="16"/>
    </row>
    <row r="1148" spans="1:9" x14ac:dyDescent="0.25">
      <c r="A1148" s="73" t="s">
        <v>586</v>
      </c>
      <c r="B1148" s="17" t="s">
        <v>587</v>
      </c>
      <c r="C1148" s="120">
        <v>11</v>
      </c>
      <c r="D1148" s="109">
        <v>42144</v>
      </c>
      <c r="E1148" s="89">
        <v>14</v>
      </c>
      <c r="F1148" s="95" t="s">
        <v>2925</v>
      </c>
      <c r="G1148" s="158"/>
      <c r="H1148" s="158"/>
      <c r="I1148" s="34"/>
    </row>
    <row r="1149" spans="1:9" x14ac:dyDescent="0.25">
      <c r="A1149" s="73" t="s">
        <v>2935</v>
      </c>
      <c r="B1149" s="17" t="s">
        <v>808</v>
      </c>
      <c r="C1149" s="120">
        <v>7</v>
      </c>
      <c r="D1149" s="109">
        <v>41794</v>
      </c>
      <c r="E1149" s="89">
        <v>11</v>
      </c>
      <c r="F1149" s="95" t="s">
        <v>2936</v>
      </c>
      <c r="G1149" s="158"/>
      <c r="H1149" s="158"/>
      <c r="I1149" s="34"/>
    </row>
    <row r="1150" spans="1:9" x14ac:dyDescent="0.25">
      <c r="A1150" s="72" t="s">
        <v>591</v>
      </c>
      <c r="B1150" s="17" t="s">
        <v>592</v>
      </c>
      <c r="C1150" s="120">
        <v>17</v>
      </c>
      <c r="D1150" s="109">
        <v>41074</v>
      </c>
      <c r="E1150" s="89">
        <v>18</v>
      </c>
      <c r="F1150" s="8" t="s">
        <v>2925</v>
      </c>
      <c r="G1150" s="158"/>
      <c r="H1150" s="158"/>
      <c r="I1150" s="34"/>
    </row>
    <row r="1151" spans="1:9" x14ac:dyDescent="0.25">
      <c r="A1151" s="92" t="s">
        <v>591</v>
      </c>
      <c r="B1151" s="48" t="s">
        <v>592</v>
      </c>
      <c r="C1151" s="122">
        <v>21</v>
      </c>
      <c r="D1151" s="181">
        <v>41969</v>
      </c>
      <c r="E1151" s="93">
        <v>7</v>
      </c>
      <c r="F1151" s="94" t="s">
        <v>2937</v>
      </c>
      <c r="G1151" s="152"/>
      <c r="H1151" s="152"/>
      <c r="I1151" s="32"/>
    </row>
    <row r="1152" spans="1:9" x14ac:dyDescent="0.25">
      <c r="A1152" s="29" t="s">
        <v>253</v>
      </c>
      <c r="B1152" s="17" t="s">
        <v>254</v>
      </c>
      <c r="C1152" s="120">
        <v>49</v>
      </c>
      <c r="D1152" s="109">
        <v>41381</v>
      </c>
      <c r="E1152" s="89">
        <v>38</v>
      </c>
      <c r="F1152" s="8" t="s">
        <v>2927</v>
      </c>
      <c r="G1152" s="158"/>
      <c r="H1152" s="158"/>
      <c r="I1152" s="34"/>
    </row>
    <row r="1153" spans="1:9" x14ac:dyDescent="0.25">
      <c r="A1153" s="17" t="s">
        <v>608</v>
      </c>
      <c r="B1153" s="17" t="s">
        <v>609</v>
      </c>
      <c r="C1153" s="120">
        <v>13</v>
      </c>
      <c r="D1153" s="109">
        <v>41142</v>
      </c>
      <c r="E1153" s="89">
        <v>15</v>
      </c>
      <c r="F1153" s="8" t="s">
        <v>2925</v>
      </c>
      <c r="G1153" s="158"/>
      <c r="H1153" s="158"/>
      <c r="I1153" s="34"/>
    </row>
    <row r="1154" spans="1:9" x14ac:dyDescent="0.25">
      <c r="A1154" s="73" t="s">
        <v>255</v>
      </c>
      <c r="B1154" s="17" t="s">
        <v>256</v>
      </c>
      <c r="C1154" s="120">
        <v>24</v>
      </c>
      <c r="D1154" s="109">
        <v>42416</v>
      </c>
      <c r="E1154" s="89">
        <v>26</v>
      </c>
      <c r="F1154" s="95" t="s">
        <v>2938</v>
      </c>
      <c r="G1154" s="158"/>
      <c r="H1154" s="158"/>
      <c r="I1154" s="34"/>
    </row>
    <row r="1155" spans="1:9" x14ac:dyDescent="0.25">
      <c r="A1155" s="72" t="s">
        <v>2321</v>
      </c>
      <c r="B1155" s="17" t="s">
        <v>2322</v>
      </c>
      <c r="C1155" s="120">
        <v>10</v>
      </c>
      <c r="D1155" s="109">
        <v>41409</v>
      </c>
      <c r="E1155" s="89">
        <v>9</v>
      </c>
      <c r="F1155" s="95" t="s">
        <v>2939</v>
      </c>
      <c r="G1155" s="158"/>
      <c r="H1155" s="158"/>
      <c r="I1155" s="34"/>
    </row>
    <row r="1156" spans="1:9" x14ac:dyDescent="0.25">
      <c r="A1156" s="17" t="s">
        <v>2347</v>
      </c>
      <c r="B1156" s="17" t="s">
        <v>2348</v>
      </c>
      <c r="C1156" s="120">
        <v>10</v>
      </c>
      <c r="D1156" s="109">
        <v>41956</v>
      </c>
      <c r="E1156" s="89">
        <v>13</v>
      </c>
      <c r="F1156" s="95" t="s">
        <v>2932</v>
      </c>
      <c r="G1156" s="158"/>
      <c r="H1156" s="158"/>
      <c r="I1156" s="34"/>
    </row>
    <row r="1157" spans="1:9" x14ac:dyDescent="0.25">
      <c r="A1157" s="57" t="s">
        <v>270</v>
      </c>
      <c r="B1157" s="28" t="s">
        <v>271</v>
      </c>
      <c r="C1157" s="117">
        <v>37</v>
      </c>
      <c r="D1157" s="107">
        <v>41535</v>
      </c>
      <c r="E1157" s="91">
        <v>38</v>
      </c>
      <c r="F1157" s="182" t="s">
        <v>2940</v>
      </c>
      <c r="G1157" s="179"/>
      <c r="H1157" s="179"/>
      <c r="I1157" s="16"/>
    </row>
    <row r="1158" spans="1:9" x14ac:dyDescent="0.25">
      <c r="A1158" s="73" t="s">
        <v>2941</v>
      </c>
      <c r="B1158" s="17" t="s">
        <v>283</v>
      </c>
      <c r="C1158" s="120">
        <v>37</v>
      </c>
      <c r="D1158" s="109">
        <v>41628</v>
      </c>
      <c r="E1158" s="89">
        <v>38</v>
      </c>
      <c r="F1158" s="95" t="s">
        <v>2926</v>
      </c>
      <c r="G1158" s="158"/>
      <c r="H1158" s="158"/>
      <c r="I1158" s="34"/>
    </row>
    <row r="1159" spans="1:9" x14ac:dyDescent="0.25">
      <c r="A1159" s="73" t="s">
        <v>647</v>
      </c>
      <c r="B1159" s="17" t="s">
        <v>648</v>
      </c>
      <c r="C1159" s="120">
        <v>8</v>
      </c>
      <c r="D1159" s="109">
        <v>41175</v>
      </c>
      <c r="E1159" s="89">
        <v>10</v>
      </c>
      <c r="F1159" s="8" t="s">
        <v>2938</v>
      </c>
      <c r="G1159" s="158"/>
      <c r="H1159" s="158"/>
      <c r="I1159" s="34"/>
    </row>
    <row r="1160" spans="1:9" x14ac:dyDescent="0.25">
      <c r="A1160" s="73" t="s">
        <v>647</v>
      </c>
      <c r="B1160" s="17" t="s">
        <v>648</v>
      </c>
      <c r="C1160" s="120">
        <v>12</v>
      </c>
      <c r="D1160" s="109">
        <v>42114</v>
      </c>
      <c r="E1160" s="89">
        <v>12</v>
      </c>
      <c r="F1160" s="95" t="s">
        <v>2938</v>
      </c>
      <c r="G1160" s="158"/>
      <c r="H1160" s="158"/>
      <c r="I1160" s="34"/>
    </row>
    <row r="1161" spans="1:9" x14ac:dyDescent="0.25">
      <c r="A1161" s="92" t="s">
        <v>667</v>
      </c>
      <c r="B1161" s="48" t="s">
        <v>668</v>
      </c>
      <c r="C1161" s="122">
        <v>11</v>
      </c>
      <c r="D1161" s="181">
        <v>41599</v>
      </c>
      <c r="E1161" s="93">
        <v>12</v>
      </c>
      <c r="F1161" s="94" t="s">
        <v>2926</v>
      </c>
      <c r="G1161" s="152"/>
      <c r="H1161" s="152"/>
      <c r="I1161" s="32"/>
    </row>
    <row r="1162" spans="1:9" x14ac:dyDescent="0.25">
      <c r="A1162" s="72" t="s">
        <v>303</v>
      </c>
      <c r="B1162" s="17" t="s">
        <v>304</v>
      </c>
      <c r="C1162" s="120">
        <v>58</v>
      </c>
      <c r="D1162" s="109">
        <v>42116</v>
      </c>
      <c r="E1162" s="89">
        <v>59</v>
      </c>
      <c r="F1162" s="95" t="s">
        <v>2938</v>
      </c>
      <c r="G1162" s="158"/>
      <c r="H1162" s="158"/>
      <c r="I1162" s="34"/>
    </row>
    <row r="1163" spans="1:9" x14ac:dyDescent="0.25">
      <c r="A1163" s="73" t="s">
        <v>307</v>
      </c>
      <c r="B1163" s="17" t="s">
        <v>308</v>
      </c>
      <c r="C1163" s="120">
        <v>18</v>
      </c>
      <c r="D1163" s="109">
        <v>40655</v>
      </c>
      <c r="E1163" s="89">
        <v>19</v>
      </c>
      <c r="F1163" s="8" t="s">
        <v>2924</v>
      </c>
      <c r="G1163" s="158"/>
      <c r="H1163" s="158"/>
      <c r="I1163" s="34"/>
    </row>
    <row r="1164" spans="1:9" x14ac:dyDescent="0.25">
      <c r="A1164" s="73" t="s">
        <v>703</v>
      </c>
      <c r="B1164" s="17" t="s">
        <v>704</v>
      </c>
      <c r="C1164" s="120">
        <v>9</v>
      </c>
      <c r="D1164" s="109">
        <v>41449</v>
      </c>
      <c r="E1164" s="89">
        <v>20</v>
      </c>
      <c r="F1164" s="8" t="s">
        <v>2926</v>
      </c>
      <c r="G1164" s="158"/>
      <c r="H1164" s="158"/>
      <c r="I1164" s="34"/>
    </row>
    <row r="1165" spans="1:9" x14ac:dyDescent="0.25">
      <c r="A1165" s="72" t="s">
        <v>2942</v>
      </c>
      <c r="B1165" s="17" t="s">
        <v>1527</v>
      </c>
      <c r="C1165" s="120">
        <v>10</v>
      </c>
      <c r="D1165" s="109">
        <v>40473</v>
      </c>
      <c r="E1165" s="89">
        <v>14</v>
      </c>
      <c r="F1165" s="95" t="s">
        <v>2932</v>
      </c>
      <c r="G1165" s="158"/>
      <c r="H1165" s="158"/>
      <c r="I1165" s="34"/>
    </row>
    <row r="1166" spans="1:9" x14ac:dyDescent="0.25">
      <c r="A1166" s="17" t="s">
        <v>329</v>
      </c>
      <c r="B1166" s="17" t="s">
        <v>330</v>
      </c>
      <c r="C1166" s="120">
        <v>29</v>
      </c>
      <c r="D1166" s="109">
        <v>41017</v>
      </c>
      <c r="E1166" s="89">
        <v>30</v>
      </c>
      <c r="F1166" s="8" t="s">
        <v>2926</v>
      </c>
      <c r="G1166" s="158"/>
      <c r="H1166" s="158"/>
      <c r="I1166" s="34"/>
    </row>
    <row r="1167" spans="1:9" x14ac:dyDescent="0.25">
      <c r="A1167" s="57" t="s">
        <v>747</v>
      </c>
      <c r="B1167" s="28" t="s">
        <v>748</v>
      </c>
      <c r="C1167" s="117">
        <v>13</v>
      </c>
      <c r="D1167" s="107">
        <v>42045</v>
      </c>
      <c r="E1167" s="91">
        <v>14</v>
      </c>
      <c r="F1167" s="182" t="s">
        <v>2943</v>
      </c>
      <c r="G1167" s="179"/>
      <c r="H1167" s="179"/>
      <c r="I1167" s="16"/>
    </row>
    <row r="1168" spans="1:9" x14ac:dyDescent="0.25">
      <c r="A1168" s="73" t="s">
        <v>2944</v>
      </c>
      <c r="B1168" s="17" t="s">
        <v>341</v>
      </c>
      <c r="C1168" s="120">
        <v>28</v>
      </c>
      <c r="D1168" s="109">
        <v>42054</v>
      </c>
      <c r="E1168" s="89">
        <v>29</v>
      </c>
      <c r="F1168" s="95" t="s">
        <v>2926</v>
      </c>
      <c r="G1168" s="158"/>
      <c r="H1168" s="158"/>
      <c r="I1168" s="34"/>
    </row>
    <row r="1169" spans="1:9" x14ac:dyDescent="0.25">
      <c r="A1169" s="73" t="s">
        <v>2743</v>
      </c>
      <c r="B1169" s="17" t="s">
        <v>2744</v>
      </c>
      <c r="C1169" s="120">
        <v>5</v>
      </c>
      <c r="D1169" s="109">
        <v>40553</v>
      </c>
      <c r="E1169" s="89">
        <v>8</v>
      </c>
      <c r="F1169" s="95" t="s">
        <v>2945</v>
      </c>
      <c r="G1169" s="158"/>
      <c r="H1169" s="158"/>
      <c r="I1169" s="34"/>
    </row>
    <row r="1170" spans="1:9" x14ac:dyDescent="0.25">
      <c r="A1170" s="73" t="s">
        <v>768</v>
      </c>
      <c r="B1170" s="17" t="s">
        <v>769</v>
      </c>
      <c r="C1170" s="120">
        <v>9</v>
      </c>
      <c r="D1170" s="109">
        <v>41614</v>
      </c>
      <c r="E1170" s="89">
        <v>10</v>
      </c>
      <c r="F1170" s="95" t="s">
        <v>2926</v>
      </c>
      <c r="G1170" s="158"/>
      <c r="H1170" s="158"/>
      <c r="I1170" s="34"/>
    </row>
    <row r="1171" spans="1:9" x14ac:dyDescent="0.25">
      <c r="A1171" s="92" t="s">
        <v>2946</v>
      </c>
      <c r="B1171" s="48" t="s">
        <v>771</v>
      </c>
      <c r="C1171" s="122">
        <v>9</v>
      </c>
      <c r="D1171" s="181">
        <v>41075</v>
      </c>
      <c r="E1171" s="93">
        <v>13</v>
      </c>
      <c r="F1171" s="18" t="s">
        <v>2925</v>
      </c>
      <c r="G1171" s="152"/>
      <c r="H1171" s="152"/>
      <c r="I1171" s="32"/>
    </row>
    <row r="1172" spans="1:9" x14ac:dyDescent="0.25">
      <c r="A1172" s="73" t="s">
        <v>2946</v>
      </c>
      <c r="B1172" s="17" t="s">
        <v>771</v>
      </c>
      <c r="C1172" s="120">
        <v>15</v>
      </c>
      <c r="D1172" s="109">
        <v>41782</v>
      </c>
      <c r="E1172" s="89">
        <v>13</v>
      </c>
      <c r="F1172" s="95" t="s">
        <v>2926</v>
      </c>
      <c r="G1172" s="158"/>
      <c r="H1172" s="158"/>
      <c r="I1172" s="34"/>
    </row>
    <row r="1173" spans="1:9" x14ac:dyDescent="0.25">
      <c r="A1173" s="72" t="s">
        <v>783</v>
      </c>
      <c r="B1173" s="17" t="s">
        <v>784</v>
      </c>
      <c r="C1173" s="120">
        <v>23</v>
      </c>
      <c r="D1173" s="109">
        <v>40412</v>
      </c>
      <c r="E1173" s="89">
        <v>6</v>
      </c>
      <c r="F1173" s="8" t="s">
        <v>2947</v>
      </c>
      <c r="G1173" s="158"/>
      <c r="H1173" s="158"/>
      <c r="I1173" s="34"/>
    </row>
    <row r="1174" spans="1:9" x14ac:dyDescent="0.25">
      <c r="A1174" s="72" t="s">
        <v>787</v>
      </c>
      <c r="B1174" s="17" t="s">
        <v>788</v>
      </c>
      <c r="C1174" s="120">
        <v>18</v>
      </c>
      <c r="D1174" s="109">
        <v>41074</v>
      </c>
      <c r="E1174" s="89">
        <v>19</v>
      </c>
      <c r="F1174" s="8" t="s">
        <v>2925</v>
      </c>
      <c r="G1174" s="158"/>
      <c r="H1174" s="158"/>
      <c r="I1174" s="34"/>
    </row>
    <row r="1175" spans="1:9" x14ac:dyDescent="0.25">
      <c r="A1175" s="73" t="s">
        <v>361</v>
      </c>
      <c r="B1175" s="17" t="s">
        <v>362</v>
      </c>
      <c r="C1175" s="120">
        <v>24</v>
      </c>
      <c r="D1175" s="109">
        <v>41068</v>
      </c>
      <c r="E1175" s="89">
        <v>26</v>
      </c>
      <c r="F1175" s="8" t="s">
        <v>2925</v>
      </c>
      <c r="G1175" s="158"/>
      <c r="H1175" s="158"/>
      <c r="I1175" s="34"/>
    </row>
    <row r="1176" spans="1:9" x14ac:dyDescent="0.25">
      <c r="A1176" s="72" t="s">
        <v>359</v>
      </c>
      <c r="B1176" s="17" t="s">
        <v>360</v>
      </c>
      <c r="C1176" s="120">
        <v>49</v>
      </c>
      <c r="D1176" s="109">
        <v>44225</v>
      </c>
      <c r="E1176" s="89">
        <v>50</v>
      </c>
      <c r="F1176" s="8" t="s">
        <v>2926</v>
      </c>
      <c r="G1176" s="158"/>
      <c r="H1176" s="158"/>
      <c r="I1176" s="34"/>
    </row>
    <row r="1177" spans="1:9" x14ac:dyDescent="0.25">
      <c r="A1177" s="72" t="s">
        <v>2814</v>
      </c>
      <c r="B1177" s="17" t="s">
        <v>2815</v>
      </c>
      <c r="C1177" s="120">
        <v>30</v>
      </c>
      <c r="D1177" s="109">
        <v>40869</v>
      </c>
      <c r="E1177" s="89">
        <v>33</v>
      </c>
      <c r="F1177" s="8" t="s">
        <v>2926</v>
      </c>
      <c r="G1177" s="158"/>
      <c r="H1177" s="158"/>
      <c r="I1177" s="34"/>
    </row>
    <row r="1178" spans="1:9" x14ac:dyDescent="0.25">
      <c r="A1178" s="80" t="s">
        <v>2948</v>
      </c>
      <c r="B1178" s="48" t="s">
        <v>370</v>
      </c>
      <c r="C1178" s="122">
        <v>40</v>
      </c>
      <c r="D1178" s="181">
        <v>41690</v>
      </c>
      <c r="E1178" s="93">
        <v>41</v>
      </c>
      <c r="F1178" s="94" t="s">
        <v>2926</v>
      </c>
      <c r="G1178" s="152"/>
      <c r="H1178" s="152"/>
      <c r="I1178" s="32"/>
    </row>
    <row r="1179" spans="1:9" x14ac:dyDescent="0.25">
      <c r="A1179" s="95" t="s">
        <v>2949</v>
      </c>
      <c r="B1179" s="8"/>
      <c r="C1179" s="158"/>
      <c r="D1179" s="183"/>
      <c r="E1179" s="158"/>
      <c r="F1179" s="95"/>
      <c r="G1179" s="158"/>
      <c r="H1179" s="158"/>
      <c r="I1179" s="8"/>
    </row>
    <row r="1180" spans="1:9" x14ac:dyDescent="0.25">
      <c r="A1180" s="95"/>
      <c r="B1180" s="8"/>
      <c r="C1180" s="158"/>
      <c r="D1180" s="175"/>
      <c r="E1180" s="158"/>
      <c r="F1180" s="8"/>
      <c r="G1180" s="158"/>
      <c r="H1180" s="158"/>
      <c r="I1180" s="8"/>
    </row>
    <row r="1181" spans="1:9" ht="13" x14ac:dyDescent="0.3">
      <c r="A1181" s="178" t="s">
        <v>2950</v>
      </c>
      <c r="B1181" s="8"/>
      <c r="C1181" s="158"/>
      <c r="D1181" s="175"/>
      <c r="E1181" s="158"/>
      <c r="F1181" s="8"/>
      <c r="G1181" s="158"/>
      <c r="H1181" s="158"/>
      <c r="I1181" s="8"/>
    </row>
    <row r="1182" spans="1:9" x14ac:dyDescent="0.25">
      <c r="A1182" s="28" t="s">
        <v>63</v>
      </c>
      <c r="B1182" s="19" t="s">
        <v>63</v>
      </c>
      <c r="C1182" s="54"/>
      <c r="D1182" s="35" t="s">
        <v>1719</v>
      </c>
      <c r="E1182" s="19" t="s">
        <v>64</v>
      </c>
      <c r="F1182" s="27" t="s">
        <v>64</v>
      </c>
      <c r="G1182" s="179"/>
      <c r="H1182" s="179"/>
      <c r="I1182" s="28"/>
    </row>
    <row r="1183" spans="1:9" x14ac:dyDescent="0.25">
      <c r="A1183" s="92" t="s">
        <v>20</v>
      </c>
      <c r="B1183" s="44" t="s">
        <v>55</v>
      </c>
      <c r="C1183" s="68" t="s">
        <v>2951</v>
      </c>
      <c r="D1183" s="45" t="s">
        <v>2922</v>
      </c>
      <c r="E1183" s="49" t="s">
        <v>55</v>
      </c>
      <c r="F1183" s="31" t="s">
        <v>20</v>
      </c>
      <c r="G1183" s="152"/>
      <c r="H1183" s="152"/>
      <c r="I1183" s="48" t="s">
        <v>69</v>
      </c>
    </row>
    <row r="1184" spans="1:9" x14ac:dyDescent="0.25">
      <c r="A1184" s="57" t="s">
        <v>4042</v>
      </c>
      <c r="B1184" s="28" t="s">
        <v>403</v>
      </c>
      <c r="C1184" s="19" t="s">
        <v>2951</v>
      </c>
      <c r="D1184" s="106">
        <v>45168</v>
      </c>
      <c r="E1184" s="28" t="s">
        <v>1032</v>
      </c>
      <c r="F1184" s="52" t="s">
        <v>4783</v>
      </c>
      <c r="G1184" s="36"/>
      <c r="H1184" s="36"/>
      <c r="I1184" s="17" t="s">
        <v>2926</v>
      </c>
    </row>
    <row r="1185" spans="1:9" x14ac:dyDescent="0.25">
      <c r="A1185" s="57" t="s">
        <v>2952</v>
      </c>
      <c r="B1185" s="28" t="s">
        <v>2953</v>
      </c>
      <c r="C1185" s="19" t="s">
        <v>2951</v>
      </c>
      <c r="D1185" s="106">
        <v>42037</v>
      </c>
      <c r="E1185" s="28" t="s">
        <v>2864</v>
      </c>
      <c r="F1185" s="52" t="s">
        <v>2863</v>
      </c>
      <c r="G1185" s="36"/>
      <c r="H1185" s="36"/>
      <c r="I1185" s="28" t="s">
        <v>2954</v>
      </c>
    </row>
    <row r="1186" spans="1:9" x14ac:dyDescent="0.25">
      <c r="A1186" s="73" t="s">
        <v>2955</v>
      </c>
      <c r="B1186" s="17" t="s">
        <v>2956</v>
      </c>
      <c r="C1186" s="42"/>
      <c r="D1186" s="108">
        <v>42383</v>
      </c>
      <c r="E1186" s="17" t="s">
        <v>483</v>
      </c>
      <c r="F1186" s="72" t="s">
        <v>482</v>
      </c>
      <c r="G1186" s="33"/>
      <c r="H1186" s="33"/>
      <c r="I1186" s="17" t="s">
        <v>2957</v>
      </c>
    </row>
    <row r="1187" spans="1:9" x14ac:dyDescent="0.25">
      <c r="A1187" s="73" t="s">
        <v>4066</v>
      </c>
      <c r="B1187" s="17" t="s">
        <v>875</v>
      </c>
      <c r="C1187" s="42"/>
      <c r="D1187" s="108">
        <v>44740</v>
      </c>
      <c r="E1187" s="17" t="s">
        <v>4709</v>
      </c>
      <c r="F1187" s="72" t="s">
        <v>4708</v>
      </c>
      <c r="G1187" s="33"/>
      <c r="H1187" s="33"/>
      <c r="I1187" s="17" t="s">
        <v>2926</v>
      </c>
    </row>
    <row r="1188" spans="1:9" x14ac:dyDescent="0.25">
      <c r="A1188" s="73" t="s">
        <v>779</v>
      </c>
      <c r="B1188" s="17" t="s">
        <v>780</v>
      </c>
      <c r="C1188" s="42"/>
      <c r="D1188" s="108">
        <v>43685</v>
      </c>
      <c r="E1188" s="17" t="s">
        <v>3745</v>
      </c>
      <c r="F1188" s="72" t="s">
        <v>3748</v>
      </c>
      <c r="G1188" s="33"/>
      <c r="H1188" s="33"/>
      <c r="I1188" s="17"/>
    </row>
    <row r="1189" spans="1:9" x14ac:dyDescent="0.25">
      <c r="A1189" s="73" t="s">
        <v>996</v>
      </c>
      <c r="B1189" s="17" t="s">
        <v>997</v>
      </c>
      <c r="C1189" s="42"/>
      <c r="D1189" s="108">
        <v>43678</v>
      </c>
      <c r="E1189" s="17" t="s">
        <v>3744</v>
      </c>
      <c r="F1189" s="72" t="s">
        <v>3743</v>
      </c>
      <c r="G1189" s="33"/>
      <c r="H1189" s="33"/>
      <c r="I1189" s="17" t="s">
        <v>2954</v>
      </c>
    </row>
    <row r="1190" spans="1:9" x14ac:dyDescent="0.25">
      <c r="A1190" s="73" t="s">
        <v>878</v>
      </c>
      <c r="B1190" s="17" t="s">
        <v>879</v>
      </c>
      <c r="C1190" s="42"/>
      <c r="D1190" s="108">
        <v>44225</v>
      </c>
      <c r="E1190" s="17" t="s">
        <v>3956</v>
      </c>
      <c r="F1190" s="72" t="s">
        <v>3955</v>
      </c>
      <c r="G1190" s="33"/>
      <c r="H1190" s="33"/>
      <c r="I1190" s="17" t="s">
        <v>3957</v>
      </c>
    </row>
    <row r="1191" spans="1:9" x14ac:dyDescent="0.25">
      <c r="A1191" s="73" t="s">
        <v>1747</v>
      </c>
      <c r="B1191" s="17" t="s">
        <v>2958</v>
      </c>
      <c r="C1191" s="42" t="s">
        <v>2951</v>
      </c>
      <c r="D1191" s="108">
        <v>40893</v>
      </c>
      <c r="E1191" s="17" t="s">
        <v>1748</v>
      </c>
      <c r="F1191" s="72" t="s">
        <v>1747</v>
      </c>
      <c r="G1191" s="33"/>
      <c r="H1191" s="33"/>
      <c r="I1191" s="17" t="s">
        <v>2926</v>
      </c>
    </row>
    <row r="1192" spans="1:9" x14ac:dyDescent="0.25">
      <c r="A1192" s="17" t="s">
        <v>2959</v>
      </c>
      <c r="B1192" s="17" t="s">
        <v>1822</v>
      </c>
      <c r="C1192" s="42"/>
      <c r="D1192" s="108">
        <v>42612</v>
      </c>
      <c r="E1192" s="17" t="s">
        <v>1822</v>
      </c>
      <c r="F1192" s="17" t="s">
        <v>1821</v>
      </c>
      <c r="G1192" s="33"/>
      <c r="H1192" s="33"/>
      <c r="I1192" s="17" t="s">
        <v>2926</v>
      </c>
    </row>
    <row r="1193" spans="1:9" x14ac:dyDescent="0.25">
      <c r="A1193" s="48" t="s">
        <v>2960</v>
      </c>
      <c r="B1193" s="48" t="s">
        <v>897</v>
      </c>
      <c r="C1193" s="44"/>
      <c r="D1193" s="184">
        <v>42671</v>
      </c>
      <c r="E1193" s="48" t="s">
        <v>897</v>
      </c>
      <c r="F1193" s="48" t="s">
        <v>896</v>
      </c>
      <c r="G1193" s="41"/>
      <c r="H1193" s="41"/>
      <c r="I1193" s="48" t="s">
        <v>2926</v>
      </c>
    </row>
    <row r="1194" spans="1:9" x14ac:dyDescent="0.25">
      <c r="A1194" s="73" t="s">
        <v>2961</v>
      </c>
      <c r="B1194" s="17" t="s">
        <v>955</v>
      </c>
      <c r="C1194" s="42"/>
      <c r="D1194" s="108">
        <v>42398</v>
      </c>
      <c r="E1194" s="17" t="s">
        <v>955</v>
      </c>
      <c r="F1194" s="73" t="s">
        <v>954</v>
      </c>
      <c r="G1194" s="33"/>
      <c r="H1194" s="33"/>
      <c r="I1194" s="73" t="s">
        <v>2962</v>
      </c>
    </row>
    <row r="1195" spans="1:9" x14ac:dyDescent="0.25">
      <c r="A1195" s="73" t="s">
        <v>3773</v>
      </c>
      <c r="B1195" s="17" t="s">
        <v>936</v>
      </c>
      <c r="C1195" s="42"/>
      <c r="D1195" s="108">
        <v>43808</v>
      </c>
      <c r="E1195" s="17" t="s">
        <v>3771</v>
      </c>
      <c r="F1195" s="73" t="s">
        <v>3770</v>
      </c>
      <c r="G1195" s="33"/>
      <c r="H1195" s="33"/>
      <c r="I1195" s="73" t="s">
        <v>2954</v>
      </c>
    </row>
    <row r="1196" spans="1:9" x14ac:dyDescent="0.25">
      <c r="A1196" s="73" t="s">
        <v>437</v>
      </c>
      <c r="B1196" s="17" t="s">
        <v>2963</v>
      </c>
      <c r="C1196" s="42"/>
      <c r="D1196" s="108">
        <v>42175</v>
      </c>
      <c r="E1196" s="17" t="s">
        <v>438</v>
      </c>
      <c r="F1196" s="73" t="s">
        <v>437</v>
      </c>
      <c r="G1196" s="33"/>
      <c r="H1196" s="33"/>
      <c r="I1196" s="17" t="s">
        <v>2926</v>
      </c>
    </row>
    <row r="1197" spans="1:9" x14ac:dyDescent="0.25">
      <c r="A1197" s="72" t="s">
        <v>1877</v>
      </c>
      <c r="B1197" s="17" t="s">
        <v>1878</v>
      </c>
      <c r="C1197" s="42" t="s">
        <v>2951</v>
      </c>
      <c r="D1197" s="108">
        <v>40982</v>
      </c>
      <c r="E1197" s="17" t="s">
        <v>2928</v>
      </c>
      <c r="F1197" s="72" t="s">
        <v>1877</v>
      </c>
      <c r="G1197" s="33"/>
      <c r="H1197" s="33"/>
      <c r="I1197" s="17" t="s">
        <v>2964</v>
      </c>
    </row>
    <row r="1198" spans="1:9" x14ac:dyDescent="0.25">
      <c r="A1198" s="72" t="s">
        <v>4117</v>
      </c>
      <c r="B1198" s="17" t="s">
        <v>923</v>
      </c>
      <c r="C1198" s="42"/>
      <c r="D1198" s="108">
        <v>44498</v>
      </c>
      <c r="E1198" s="17" t="s">
        <v>4625</v>
      </c>
      <c r="F1198" s="72" t="s">
        <v>4624</v>
      </c>
      <c r="G1198" s="33"/>
      <c r="H1198" s="33"/>
      <c r="I1198" s="17" t="s">
        <v>2954</v>
      </c>
    </row>
    <row r="1199" spans="1:9" x14ac:dyDescent="0.25">
      <c r="A1199" s="72" t="s">
        <v>970</v>
      </c>
      <c r="B1199" s="17" t="s">
        <v>2965</v>
      </c>
      <c r="C1199" s="42"/>
      <c r="D1199" s="108">
        <v>42709</v>
      </c>
      <c r="E1199" s="17" t="s">
        <v>971</v>
      </c>
      <c r="F1199" s="72" t="s">
        <v>970</v>
      </c>
      <c r="G1199" s="33"/>
      <c r="H1199" s="33"/>
      <c r="I1199" s="17" t="s">
        <v>2926</v>
      </c>
    </row>
    <row r="1200" spans="1:9" x14ac:dyDescent="0.25">
      <c r="A1200" s="72" t="s">
        <v>2966</v>
      </c>
      <c r="B1200" s="17" t="s">
        <v>1933</v>
      </c>
      <c r="C1200" s="42" t="s">
        <v>2951</v>
      </c>
      <c r="D1200" s="108">
        <v>39995</v>
      </c>
      <c r="E1200" s="17" t="s">
        <v>1933</v>
      </c>
      <c r="F1200" s="29" t="s">
        <v>1932</v>
      </c>
      <c r="G1200" s="33"/>
      <c r="H1200" s="33"/>
      <c r="I1200" s="17" t="s">
        <v>2967</v>
      </c>
    </row>
    <row r="1201" spans="1:9" x14ac:dyDescent="0.25">
      <c r="A1201" s="27" t="s">
        <v>2968</v>
      </c>
      <c r="B1201" s="28" t="s">
        <v>1975</v>
      </c>
      <c r="C1201" s="19" t="s">
        <v>2951</v>
      </c>
      <c r="D1201" s="106">
        <v>42522</v>
      </c>
      <c r="E1201" s="28" t="s">
        <v>1975</v>
      </c>
      <c r="F1201" s="52" t="s">
        <v>1974</v>
      </c>
      <c r="G1201" s="36"/>
      <c r="H1201" s="36"/>
      <c r="I1201" s="28" t="s">
        <v>2969</v>
      </c>
    </row>
    <row r="1202" spans="1:9" x14ac:dyDescent="0.25">
      <c r="A1202" s="29" t="s">
        <v>4126</v>
      </c>
      <c r="B1202" s="17" t="s">
        <v>476</v>
      </c>
      <c r="C1202" s="42"/>
      <c r="D1202" s="108">
        <v>45241</v>
      </c>
      <c r="E1202" s="17" t="s">
        <v>476</v>
      </c>
      <c r="F1202" s="72" t="s">
        <v>4967</v>
      </c>
      <c r="G1202" s="33"/>
      <c r="H1202" s="33"/>
      <c r="I1202" s="17" t="s">
        <v>2954</v>
      </c>
    </row>
    <row r="1203" spans="1:9" x14ac:dyDescent="0.25">
      <c r="A1203" s="72" t="s">
        <v>2970</v>
      </c>
      <c r="B1203" s="17" t="s">
        <v>1980</v>
      </c>
      <c r="C1203" s="42" t="s">
        <v>2951</v>
      </c>
      <c r="D1203" s="108">
        <v>42132</v>
      </c>
      <c r="E1203" s="17" t="s">
        <v>1980</v>
      </c>
      <c r="F1203" s="72" t="s">
        <v>1979</v>
      </c>
      <c r="G1203" s="33"/>
      <c r="H1203" s="33"/>
      <c r="I1203" s="17" t="s">
        <v>2926</v>
      </c>
    </row>
    <row r="1204" spans="1:9" x14ac:dyDescent="0.25">
      <c r="A1204" s="72" t="s">
        <v>3512</v>
      </c>
      <c r="B1204" s="17" t="s">
        <v>3509</v>
      </c>
      <c r="C1204" s="42"/>
      <c r="D1204" s="108">
        <v>43962</v>
      </c>
      <c r="E1204" s="17" t="s">
        <v>3509</v>
      </c>
      <c r="F1204" s="72" t="s">
        <v>4011</v>
      </c>
      <c r="G1204" s="33"/>
      <c r="H1204" s="33"/>
      <c r="I1204" s="17" t="s">
        <v>2926</v>
      </c>
    </row>
    <row r="1205" spans="1:9" x14ac:dyDescent="0.25">
      <c r="A1205" s="29" t="s">
        <v>1040</v>
      </c>
      <c r="B1205" s="17" t="s">
        <v>2971</v>
      </c>
      <c r="C1205" s="42"/>
      <c r="D1205" s="108">
        <v>42941</v>
      </c>
      <c r="E1205" s="17" t="s">
        <v>1041</v>
      </c>
      <c r="F1205" s="29" t="s">
        <v>1040</v>
      </c>
      <c r="G1205" s="33"/>
      <c r="H1205" s="33"/>
      <c r="I1205" s="17" t="s">
        <v>2926</v>
      </c>
    </row>
    <row r="1206" spans="1:9" x14ac:dyDescent="0.25">
      <c r="A1206" s="29" t="s">
        <v>4891</v>
      </c>
      <c r="B1206" s="17" t="s">
        <v>4887</v>
      </c>
      <c r="C1206" s="42"/>
      <c r="D1206" s="108">
        <v>45817</v>
      </c>
      <c r="E1206" s="17" t="s">
        <v>5006</v>
      </c>
      <c r="F1206" s="29" t="s">
        <v>4891</v>
      </c>
      <c r="G1206" s="33"/>
      <c r="H1206" s="33"/>
      <c r="I1206" s="17" t="s">
        <v>2926</v>
      </c>
    </row>
    <row r="1207" spans="1:9" x14ac:dyDescent="0.25">
      <c r="A1207" s="72" t="s">
        <v>2972</v>
      </c>
      <c r="B1207" s="17" t="s">
        <v>513</v>
      </c>
      <c r="C1207" s="42"/>
      <c r="D1207" s="108">
        <v>41891</v>
      </c>
      <c r="E1207" s="17" t="s">
        <v>513</v>
      </c>
      <c r="F1207" s="72" t="s">
        <v>512</v>
      </c>
      <c r="G1207" s="33"/>
      <c r="H1207" s="33"/>
      <c r="I1207" s="17" t="s">
        <v>2926</v>
      </c>
    </row>
    <row r="1208" spans="1:9" x14ac:dyDescent="0.25">
      <c r="A1208" s="92" t="s">
        <v>2973</v>
      </c>
      <c r="B1208" s="48" t="s">
        <v>2053</v>
      </c>
      <c r="C1208" s="44" t="s">
        <v>2951</v>
      </c>
      <c r="D1208" s="184">
        <v>41950</v>
      </c>
      <c r="E1208" s="48" t="s">
        <v>2053</v>
      </c>
      <c r="F1208" s="80" t="s">
        <v>2052</v>
      </c>
      <c r="G1208" s="41"/>
      <c r="H1208" s="41"/>
      <c r="I1208" s="48" t="s">
        <v>2926</v>
      </c>
    </row>
    <row r="1209" spans="1:9" x14ac:dyDescent="0.25">
      <c r="A1209" s="73" t="s">
        <v>2974</v>
      </c>
      <c r="B1209" s="17" t="s">
        <v>516</v>
      </c>
      <c r="C1209" s="42"/>
      <c r="D1209" s="108">
        <v>42865</v>
      </c>
      <c r="E1209" s="17" t="s">
        <v>516</v>
      </c>
      <c r="F1209" s="17" t="s">
        <v>515</v>
      </c>
      <c r="G1209" s="33"/>
      <c r="H1209" s="33"/>
      <c r="I1209" s="17" t="s">
        <v>2926</v>
      </c>
    </row>
    <row r="1210" spans="1:9" x14ac:dyDescent="0.25">
      <c r="A1210" s="73" t="s">
        <v>2975</v>
      </c>
      <c r="B1210" s="17" t="s">
        <v>2976</v>
      </c>
      <c r="C1210" s="42" t="s">
        <v>2951</v>
      </c>
      <c r="D1210" s="108">
        <v>42312</v>
      </c>
      <c r="E1210" s="17" t="s">
        <v>1807</v>
      </c>
      <c r="F1210" s="72" t="s">
        <v>1806</v>
      </c>
      <c r="G1210" s="33"/>
      <c r="H1210" s="33"/>
      <c r="I1210" s="17" t="s">
        <v>2926</v>
      </c>
    </row>
    <row r="1211" spans="1:9" x14ac:dyDescent="0.25">
      <c r="A1211" s="73" t="s">
        <v>1120</v>
      </c>
      <c r="B1211" s="17" t="s">
        <v>1121</v>
      </c>
      <c r="C1211" s="42"/>
      <c r="D1211" s="108">
        <v>44001</v>
      </c>
      <c r="E1211" s="17" t="s">
        <v>3884</v>
      </c>
      <c r="F1211" s="72" t="s">
        <v>3885</v>
      </c>
      <c r="G1211" s="33"/>
      <c r="H1211" s="33"/>
      <c r="I1211" s="17" t="s">
        <v>2926</v>
      </c>
    </row>
    <row r="1212" spans="1:9" x14ac:dyDescent="0.25">
      <c r="A1212" s="73" t="s">
        <v>2977</v>
      </c>
      <c r="B1212" s="17" t="s">
        <v>2978</v>
      </c>
      <c r="C1212" s="42"/>
      <c r="D1212" s="108">
        <v>40352</v>
      </c>
      <c r="E1212" s="17" t="s">
        <v>666</v>
      </c>
      <c r="F1212" s="29" t="s">
        <v>665</v>
      </c>
      <c r="G1212" s="33"/>
      <c r="H1212" s="33"/>
      <c r="I1212" s="17" t="s">
        <v>2926</v>
      </c>
    </row>
    <row r="1213" spans="1:9" x14ac:dyDescent="0.25">
      <c r="A1213" s="73" t="s">
        <v>2165</v>
      </c>
      <c r="B1213" s="17" t="s">
        <v>2979</v>
      </c>
      <c r="C1213" s="42" t="s">
        <v>2951</v>
      </c>
      <c r="D1213" s="108">
        <v>41267</v>
      </c>
      <c r="E1213" s="17" t="s">
        <v>2166</v>
      </c>
      <c r="F1213" s="72" t="s">
        <v>2165</v>
      </c>
      <c r="G1213" s="33"/>
      <c r="H1213" s="33"/>
      <c r="I1213" s="17" t="s">
        <v>2926</v>
      </c>
    </row>
    <row r="1214" spans="1:9" x14ac:dyDescent="0.25">
      <c r="A1214" s="17" t="s">
        <v>1154</v>
      </c>
      <c r="B1214" s="17" t="s">
        <v>2178</v>
      </c>
      <c r="C1214" s="42"/>
      <c r="D1214" s="108">
        <v>42552</v>
      </c>
      <c r="E1214" s="17" t="s">
        <v>1155</v>
      </c>
      <c r="F1214" s="29" t="s">
        <v>1154</v>
      </c>
      <c r="G1214" s="33"/>
      <c r="H1214" s="33"/>
      <c r="I1214" s="17" t="s">
        <v>2926</v>
      </c>
    </row>
    <row r="1215" spans="1:9" x14ac:dyDescent="0.25">
      <c r="A1215" s="17" t="s">
        <v>3615</v>
      </c>
      <c r="B1215" s="17" t="s">
        <v>3584</v>
      </c>
      <c r="C1215" s="42"/>
      <c r="D1215" s="108">
        <v>43256</v>
      </c>
      <c r="E1215" s="17" t="s">
        <v>3598</v>
      </c>
      <c r="F1215" s="29" t="s">
        <v>3599</v>
      </c>
      <c r="G1215" s="33"/>
      <c r="H1215" s="33"/>
      <c r="I1215" s="17" t="s">
        <v>3616</v>
      </c>
    </row>
    <row r="1216" spans="1:9" x14ac:dyDescent="0.25">
      <c r="A1216" s="57" t="s">
        <v>2197</v>
      </c>
      <c r="B1216" s="28" t="s">
        <v>2980</v>
      </c>
      <c r="C1216" s="19" t="s">
        <v>2951</v>
      </c>
      <c r="D1216" s="106">
        <v>40982</v>
      </c>
      <c r="E1216" s="28" t="s">
        <v>2198</v>
      </c>
      <c r="F1216" s="52" t="s">
        <v>2197</v>
      </c>
      <c r="G1216" s="36"/>
      <c r="H1216" s="36"/>
      <c r="I1216" s="28" t="s">
        <v>2964</v>
      </c>
    </row>
    <row r="1217" spans="1:9" x14ac:dyDescent="0.25">
      <c r="A1217" s="73" t="s">
        <v>2935</v>
      </c>
      <c r="B1217" s="17" t="s">
        <v>808</v>
      </c>
      <c r="C1217" s="42"/>
      <c r="D1217" s="108">
        <v>42291</v>
      </c>
      <c r="E1217" s="17" t="s">
        <v>808</v>
      </c>
      <c r="F1217" s="72" t="s">
        <v>807</v>
      </c>
      <c r="G1217" s="33"/>
      <c r="H1217" s="33"/>
      <c r="I1217" s="17" t="s">
        <v>2926</v>
      </c>
    </row>
    <row r="1218" spans="1:9" x14ac:dyDescent="0.25">
      <c r="A1218" s="73" t="s">
        <v>1193</v>
      </c>
      <c r="B1218" s="17" t="s">
        <v>1194</v>
      </c>
      <c r="C1218" s="42"/>
      <c r="D1218" s="108">
        <v>43102</v>
      </c>
      <c r="E1218" s="17" t="s">
        <v>3377</v>
      </c>
      <c r="F1218" s="72" t="s">
        <v>3378</v>
      </c>
      <c r="G1218" s="33"/>
      <c r="H1218" s="33"/>
      <c r="I1218" s="17" t="s">
        <v>2926</v>
      </c>
    </row>
    <row r="1219" spans="1:9" x14ac:dyDescent="0.25">
      <c r="A1219" s="73" t="s">
        <v>2981</v>
      </c>
      <c r="B1219" s="17" t="s">
        <v>1220</v>
      </c>
      <c r="C1219" s="42"/>
      <c r="D1219" s="108">
        <v>42310</v>
      </c>
      <c r="E1219" s="17" t="s">
        <v>1220</v>
      </c>
      <c r="F1219" s="72" t="s">
        <v>1219</v>
      </c>
      <c r="G1219" s="33"/>
      <c r="H1219" s="33"/>
      <c r="I1219" s="17" t="s">
        <v>2926</v>
      </c>
    </row>
    <row r="1220" spans="1:9" x14ac:dyDescent="0.25">
      <c r="A1220" s="73" t="s">
        <v>1217</v>
      </c>
      <c r="B1220" s="17" t="s">
        <v>1218</v>
      </c>
      <c r="C1220" s="42"/>
      <c r="D1220" s="108">
        <v>43728</v>
      </c>
      <c r="E1220" s="17" t="s">
        <v>3762</v>
      </c>
      <c r="F1220" s="72" t="s">
        <v>3763</v>
      </c>
      <c r="G1220" s="33"/>
      <c r="H1220" s="33"/>
      <c r="I1220" s="17" t="s">
        <v>2926</v>
      </c>
    </row>
    <row r="1221" spans="1:9" x14ac:dyDescent="0.25">
      <c r="A1221" s="92" t="s">
        <v>2982</v>
      </c>
      <c r="B1221" s="48" t="s">
        <v>2983</v>
      </c>
      <c r="C1221" s="44" t="s">
        <v>2951</v>
      </c>
      <c r="D1221" s="184">
        <v>41767</v>
      </c>
      <c r="E1221" s="48" t="s">
        <v>2117</v>
      </c>
      <c r="F1221" s="80" t="s">
        <v>2116</v>
      </c>
      <c r="G1221" s="41"/>
      <c r="H1221" s="41"/>
      <c r="I1221" s="48" t="s">
        <v>2926</v>
      </c>
    </row>
    <row r="1222" spans="1:9" x14ac:dyDescent="0.25">
      <c r="A1222" s="73" t="s">
        <v>598</v>
      </c>
      <c r="B1222" s="17" t="s">
        <v>2984</v>
      </c>
      <c r="C1222" s="42"/>
      <c r="D1222" s="108">
        <v>40980</v>
      </c>
      <c r="E1222" s="17" t="s">
        <v>2985</v>
      </c>
      <c r="F1222" s="72" t="s">
        <v>598</v>
      </c>
      <c r="G1222" s="33"/>
      <c r="H1222" s="33"/>
      <c r="I1222" s="17" t="s">
        <v>2986</v>
      </c>
    </row>
    <row r="1223" spans="1:9" x14ac:dyDescent="0.25">
      <c r="A1223" s="73" t="s">
        <v>598</v>
      </c>
      <c r="B1223" s="17" t="s">
        <v>2987</v>
      </c>
      <c r="C1223" s="42"/>
      <c r="D1223" s="108">
        <v>42368</v>
      </c>
      <c r="E1223" s="17" t="s">
        <v>599</v>
      </c>
      <c r="F1223" s="73" t="s">
        <v>598</v>
      </c>
      <c r="G1223" s="33"/>
      <c r="H1223" s="33"/>
      <c r="I1223" s="17" t="s">
        <v>2988</v>
      </c>
    </row>
    <row r="1224" spans="1:9" x14ac:dyDescent="0.25">
      <c r="A1224" s="73" t="s">
        <v>3862</v>
      </c>
      <c r="B1224" s="17" t="s">
        <v>1235</v>
      </c>
      <c r="C1224" s="42"/>
      <c r="D1224" s="108">
        <v>43921</v>
      </c>
      <c r="E1224" s="17" t="s">
        <v>3861</v>
      </c>
      <c r="F1224" s="72" t="s">
        <v>3860</v>
      </c>
      <c r="G1224" s="33"/>
      <c r="H1224" s="33"/>
      <c r="I1224" s="48" t="s">
        <v>2926</v>
      </c>
    </row>
    <row r="1225" spans="1:9" x14ac:dyDescent="0.25">
      <c r="A1225" s="17" t="s">
        <v>2989</v>
      </c>
      <c r="B1225" s="17" t="s">
        <v>1262</v>
      </c>
      <c r="C1225" s="42"/>
      <c r="D1225" s="108">
        <v>42613</v>
      </c>
      <c r="E1225" s="17" t="s">
        <v>1262</v>
      </c>
      <c r="F1225" s="29" t="s">
        <v>1261</v>
      </c>
      <c r="G1225" s="33"/>
      <c r="H1225" s="33"/>
      <c r="I1225" s="17" t="s">
        <v>2926</v>
      </c>
    </row>
    <row r="1226" spans="1:9" x14ac:dyDescent="0.25">
      <c r="A1226" t="s">
        <v>4310</v>
      </c>
      <c r="B1226" s="17" t="s">
        <v>616</v>
      </c>
      <c r="C1226" s="42"/>
      <c r="D1226" s="108">
        <v>44652</v>
      </c>
      <c r="E1226" s="29" t="s">
        <v>4686</v>
      </c>
      <c r="F1226" t="s">
        <v>4310</v>
      </c>
      <c r="G1226" s="33"/>
      <c r="H1226" s="33"/>
      <c r="I1226" s="17" t="s">
        <v>2926</v>
      </c>
    </row>
    <row r="1227" spans="1:9" x14ac:dyDescent="0.25">
      <c r="A1227" t="s">
        <v>4320</v>
      </c>
      <c r="B1227" s="17" t="s">
        <v>263</v>
      </c>
      <c r="C1227" s="42"/>
      <c r="D1227" s="108">
        <v>45839</v>
      </c>
      <c r="E1227" s="29" t="s">
        <v>5013</v>
      </c>
      <c r="F1227" t="s">
        <v>5012</v>
      </c>
      <c r="G1227" s="33"/>
      <c r="H1227" s="33"/>
      <c r="I1227" s="17" t="s">
        <v>2926</v>
      </c>
    </row>
    <row r="1228" spans="1:9" x14ac:dyDescent="0.25">
      <c r="A1228" s="73" t="s">
        <v>2990</v>
      </c>
      <c r="B1228" s="17" t="s">
        <v>622</v>
      </c>
      <c r="C1228" s="42"/>
      <c r="D1228" s="108">
        <v>42768</v>
      </c>
      <c r="E1228" s="17" t="s">
        <v>622</v>
      </c>
      <c r="F1228" s="72" t="s">
        <v>621</v>
      </c>
      <c r="G1228" s="33"/>
      <c r="H1228" s="33"/>
      <c r="I1228" s="17" t="s">
        <v>2926</v>
      </c>
    </row>
    <row r="1229" spans="1:9" x14ac:dyDescent="0.25">
      <c r="A1229" s="17" t="s">
        <v>2991</v>
      </c>
      <c r="B1229" s="17" t="s">
        <v>2992</v>
      </c>
      <c r="C1229" s="42"/>
      <c r="D1229" s="108">
        <v>42492</v>
      </c>
      <c r="E1229" s="17" t="s">
        <v>757</v>
      </c>
      <c r="F1229" s="72" t="s">
        <v>756</v>
      </c>
      <c r="G1229" s="33"/>
      <c r="H1229" s="33"/>
      <c r="I1229" s="17" t="s">
        <v>2926</v>
      </c>
    </row>
    <row r="1230" spans="1:9" x14ac:dyDescent="0.25">
      <c r="A1230" s="57" t="s">
        <v>2993</v>
      </c>
      <c r="B1230" s="28" t="s">
        <v>2994</v>
      </c>
      <c r="C1230" s="19"/>
      <c r="D1230" s="106">
        <v>41408</v>
      </c>
      <c r="E1230" s="28" t="s">
        <v>2995</v>
      </c>
      <c r="F1230" s="27" t="s">
        <v>2996</v>
      </c>
      <c r="G1230" s="36"/>
      <c r="H1230" s="36"/>
      <c r="I1230" s="28" t="s">
        <v>2926</v>
      </c>
    </row>
    <row r="1231" spans="1:9" x14ac:dyDescent="0.25">
      <c r="A1231" s="17" t="s">
        <v>2996</v>
      </c>
      <c r="B1231" s="17" t="s">
        <v>2995</v>
      </c>
      <c r="C1231" s="42"/>
      <c r="D1231" s="108">
        <v>42492</v>
      </c>
      <c r="E1231" s="17" t="s">
        <v>322</v>
      </c>
      <c r="F1231" s="72" t="s">
        <v>321</v>
      </c>
      <c r="G1231" s="33"/>
      <c r="H1231" s="33"/>
      <c r="I1231" s="17" t="s">
        <v>2926</v>
      </c>
    </row>
    <row r="1232" spans="1:9" x14ac:dyDescent="0.25">
      <c r="A1232" s="73" t="s">
        <v>2371</v>
      </c>
      <c r="B1232" s="17" t="s">
        <v>2997</v>
      </c>
      <c r="C1232" s="42" t="s">
        <v>2951</v>
      </c>
      <c r="D1232" s="108">
        <v>42513</v>
      </c>
      <c r="E1232" s="17" t="s">
        <v>2372</v>
      </c>
      <c r="F1232" s="72" t="s">
        <v>2371</v>
      </c>
      <c r="G1232" s="33"/>
      <c r="H1232" s="33"/>
      <c r="I1232" s="17" t="s">
        <v>2926</v>
      </c>
    </row>
    <row r="1233" spans="1:11" x14ac:dyDescent="0.25">
      <c r="A1233" s="73" t="s">
        <v>2998</v>
      </c>
      <c r="B1233" s="17" t="s">
        <v>277</v>
      </c>
      <c r="C1233" s="42"/>
      <c r="D1233" s="108">
        <v>42032</v>
      </c>
      <c r="E1233" s="17" t="s">
        <v>277</v>
      </c>
      <c r="F1233" s="73" t="s">
        <v>276</v>
      </c>
      <c r="G1233" s="33"/>
      <c r="H1233" s="33"/>
      <c r="I1233" s="17" t="s">
        <v>2999</v>
      </c>
    </row>
    <row r="1234" spans="1:11" x14ac:dyDescent="0.25">
      <c r="A1234" s="92" t="s">
        <v>3000</v>
      </c>
      <c r="B1234" s="48" t="s">
        <v>287</v>
      </c>
      <c r="C1234" s="44"/>
      <c r="D1234" s="184">
        <v>41736</v>
      </c>
      <c r="E1234" s="48" t="s">
        <v>287</v>
      </c>
      <c r="F1234" s="80" t="s">
        <v>286</v>
      </c>
      <c r="G1234" s="41"/>
      <c r="H1234" s="41"/>
      <c r="I1234" s="48" t="s">
        <v>2926</v>
      </c>
    </row>
    <row r="1235" spans="1:11" x14ac:dyDescent="0.25">
      <c r="A1235" s="17" t="s">
        <v>3486</v>
      </c>
      <c r="B1235" s="17" t="s">
        <v>651</v>
      </c>
      <c r="C1235" s="42"/>
      <c r="D1235" s="108">
        <v>43209</v>
      </c>
      <c r="E1235" s="17" t="s">
        <v>651</v>
      </c>
      <c r="F1235" s="29" t="s">
        <v>3487</v>
      </c>
      <c r="G1235" s="33"/>
      <c r="H1235" s="33"/>
      <c r="I1235" s="17" t="s">
        <v>2926</v>
      </c>
    </row>
    <row r="1236" spans="1:11" x14ac:dyDescent="0.25">
      <c r="A1236" s="29" t="s">
        <v>3685</v>
      </c>
      <c r="B1236" s="17" t="s">
        <v>3304</v>
      </c>
      <c r="C1236" s="42"/>
      <c r="D1236" s="108">
        <v>43788</v>
      </c>
      <c r="E1236" s="17" t="s">
        <v>2169</v>
      </c>
      <c r="F1236" s="577" t="s">
        <v>3769</v>
      </c>
      <c r="G1236" s="33"/>
      <c r="H1236" s="33"/>
      <c r="I1236" s="17" t="s">
        <v>2954</v>
      </c>
    </row>
    <row r="1237" spans="1:11" x14ac:dyDescent="0.25">
      <c r="A1237" s="29" t="s">
        <v>4395</v>
      </c>
      <c r="B1237" s="17" t="s">
        <v>293</v>
      </c>
      <c r="C1237" s="42"/>
      <c r="D1237" s="108">
        <v>45043</v>
      </c>
      <c r="E1237" s="17" t="s">
        <v>293</v>
      </c>
      <c r="F1237" s="577" t="s">
        <v>4846</v>
      </c>
      <c r="G1237" s="33"/>
      <c r="H1237" s="33"/>
      <c r="I1237" s="17" t="s">
        <v>2926</v>
      </c>
    </row>
    <row r="1238" spans="1:11" x14ac:dyDescent="0.25">
      <c r="A1238" s="72" t="s">
        <v>2430</v>
      </c>
      <c r="B1238" s="17" t="s">
        <v>2431</v>
      </c>
      <c r="C1238" s="42"/>
      <c r="D1238" s="108">
        <v>41423</v>
      </c>
      <c r="E1238" s="17" t="s">
        <v>3001</v>
      </c>
      <c r="F1238" s="72" t="s">
        <v>3002</v>
      </c>
      <c r="G1238" s="33"/>
      <c r="H1238" s="33"/>
      <c r="I1238" s="17" t="s">
        <v>3003</v>
      </c>
    </row>
    <row r="1239" spans="1:11" x14ac:dyDescent="0.25">
      <c r="A1239" s="29" t="s">
        <v>3004</v>
      </c>
      <c r="B1239" s="17" t="s">
        <v>2450</v>
      </c>
      <c r="C1239" s="42"/>
      <c r="D1239" s="108">
        <v>42593</v>
      </c>
      <c r="E1239" s="17" t="s">
        <v>2450</v>
      </c>
      <c r="F1239" s="29" t="s">
        <v>2449</v>
      </c>
      <c r="G1239" s="33"/>
      <c r="H1239" s="33"/>
      <c r="I1239" s="17" t="s">
        <v>2926</v>
      </c>
    </row>
    <row r="1240" spans="1:11" x14ac:dyDescent="0.25">
      <c r="A1240" s="72" t="s">
        <v>3005</v>
      </c>
      <c r="B1240" s="17" t="s">
        <v>3006</v>
      </c>
      <c r="C1240" s="42"/>
      <c r="D1240" s="108">
        <v>42054</v>
      </c>
      <c r="E1240" s="17" t="s">
        <v>549</v>
      </c>
      <c r="F1240" s="72" t="s">
        <v>548</v>
      </c>
      <c r="G1240" s="33"/>
      <c r="H1240" s="33"/>
      <c r="I1240" s="17" t="s">
        <v>2926</v>
      </c>
    </row>
    <row r="1241" spans="1:11" x14ac:dyDescent="0.25">
      <c r="A1241" s="72" t="s">
        <v>3613</v>
      </c>
      <c r="B1241" s="17" t="s">
        <v>3434</v>
      </c>
      <c r="C1241" s="42"/>
      <c r="D1241" s="108">
        <v>43343</v>
      </c>
      <c r="E1241" s="17" t="s">
        <v>3588</v>
      </c>
      <c r="F1241" s="72" t="s">
        <v>3614</v>
      </c>
      <c r="G1241" s="33"/>
      <c r="H1241" s="33"/>
      <c r="I1241" s="17" t="s">
        <v>3023</v>
      </c>
      <c r="K1241" s="8"/>
    </row>
    <row r="1242" spans="1:11" x14ac:dyDescent="0.25">
      <c r="A1242" s="72" t="s">
        <v>4695</v>
      </c>
      <c r="B1242" s="17" t="s">
        <v>4690</v>
      </c>
      <c r="C1242" s="42"/>
      <c r="D1242" s="108">
        <v>45068</v>
      </c>
      <c r="E1242" s="17" t="s">
        <v>4775</v>
      </c>
      <c r="F1242" s="72" t="s">
        <v>4695</v>
      </c>
      <c r="G1242" s="33"/>
      <c r="H1242" s="33"/>
      <c r="I1242" s="17" t="s">
        <v>2926</v>
      </c>
      <c r="K1242" s="8"/>
    </row>
    <row r="1243" spans="1:11" x14ac:dyDescent="0.25">
      <c r="A1243" s="72" t="s">
        <v>4440</v>
      </c>
      <c r="B1243" s="17" t="s">
        <v>1458</v>
      </c>
      <c r="C1243" s="42"/>
      <c r="D1243" s="108">
        <v>45509</v>
      </c>
      <c r="E1243" s="17" t="s">
        <v>4927</v>
      </c>
      <c r="F1243" s="72" t="s">
        <v>4928</v>
      </c>
      <c r="G1243" s="33"/>
      <c r="H1243" s="33"/>
      <c r="I1243" s="17" t="s">
        <v>2926</v>
      </c>
      <c r="K1243" s="8"/>
    </row>
    <row r="1244" spans="1:11" x14ac:dyDescent="0.25">
      <c r="A1244" s="72" t="s">
        <v>3007</v>
      </c>
      <c r="B1244" s="17" t="s">
        <v>306</v>
      </c>
      <c r="C1244" s="42"/>
      <c r="D1244" s="108">
        <v>41218</v>
      </c>
      <c r="E1244" s="17" t="s">
        <v>306</v>
      </c>
      <c r="F1244" s="72" t="s">
        <v>305</v>
      </c>
      <c r="G1244" s="33"/>
      <c r="H1244" s="33"/>
      <c r="I1244" s="17" t="s">
        <v>3008</v>
      </c>
    </row>
    <row r="1245" spans="1:11" x14ac:dyDescent="0.25">
      <c r="A1245" s="8" t="s">
        <v>1459</v>
      </c>
      <c r="B1245" s="405" t="s">
        <v>1460</v>
      </c>
      <c r="C1245" s="42"/>
      <c r="D1245" s="108">
        <v>44013</v>
      </c>
      <c r="E1245" s="17" t="s">
        <v>3889</v>
      </c>
      <c r="F1245" s="72" t="s">
        <v>3890</v>
      </c>
      <c r="G1245" s="33"/>
      <c r="H1245" s="33"/>
      <c r="I1245" s="17" t="s">
        <v>2926</v>
      </c>
    </row>
    <row r="1246" spans="1:11" x14ac:dyDescent="0.25">
      <c r="A1246" s="52" t="s">
        <v>701</v>
      </c>
      <c r="B1246" s="28" t="s">
        <v>3009</v>
      </c>
      <c r="C1246" s="19"/>
      <c r="D1246" s="106">
        <v>40905</v>
      </c>
      <c r="E1246" s="28" t="s">
        <v>702</v>
      </c>
      <c r="F1246" s="52" t="s">
        <v>701</v>
      </c>
      <c r="G1246" s="36"/>
      <c r="H1246" s="36"/>
      <c r="I1246" s="28" t="s">
        <v>2926</v>
      </c>
    </row>
    <row r="1247" spans="1:11" x14ac:dyDescent="0.25">
      <c r="A1247" s="577" t="s">
        <v>3496</v>
      </c>
      <c r="B1247" s="405" t="s">
        <v>3497</v>
      </c>
      <c r="C1247" s="42"/>
      <c r="D1247" s="108">
        <v>44014</v>
      </c>
      <c r="E1247" s="17" t="s">
        <v>3892</v>
      </c>
      <c r="F1247" s="72" t="s">
        <v>3893</v>
      </c>
      <c r="G1247" s="33"/>
      <c r="H1247" s="33"/>
      <c r="I1247" s="28" t="s">
        <v>2926</v>
      </c>
    </row>
    <row r="1248" spans="1:11" x14ac:dyDescent="0.25">
      <c r="A1248" s="72" t="s">
        <v>3692</v>
      </c>
      <c r="B1248" s="17" t="s">
        <v>3691</v>
      </c>
      <c r="C1248" s="42"/>
      <c r="D1248" s="108">
        <v>43404</v>
      </c>
      <c r="E1248" s="17" t="s">
        <v>3689</v>
      </c>
      <c r="F1248" s="72" t="s">
        <v>3688</v>
      </c>
      <c r="G1248" s="33"/>
      <c r="H1248" s="33"/>
      <c r="I1248" s="17" t="s">
        <v>3023</v>
      </c>
    </row>
    <row r="1249" spans="1:9" x14ac:dyDescent="0.25">
      <c r="A1249" s="72" t="s">
        <v>2581</v>
      </c>
      <c r="B1249" s="17" t="s">
        <v>2582</v>
      </c>
      <c r="C1249" s="42" t="s">
        <v>2951</v>
      </c>
      <c r="D1249" s="108">
        <v>40358</v>
      </c>
      <c r="E1249" s="17" t="s">
        <v>2582</v>
      </c>
      <c r="F1249" s="29" t="s">
        <v>3010</v>
      </c>
      <c r="G1249" s="33"/>
      <c r="H1249" s="33"/>
      <c r="I1249" s="17" t="s">
        <v>3011</v>
      </c>
    </row>
    <row r="1250" spans="1:9" x14ac:dyDescent="0.25">
      <c r="A1250" s="72" t="s">
        <v>3858</v>
      </c>
      <c r="B1250" s="17" t="s">
        <v>3852</v>
      </c>
      <c r="C1250" s="42"/>
      <c r="D1250" s="108">
        <v>44368</v>
      </c>
      <c r="E1250" s="17" t="s">
        <v>4024</v>
      </c>
      <c r="F1250" s="29" t="s">
        <v>4025</v>
      </c>
      <c r="G1250" s="33"/>
      <c r="H1250" s="33"/>
      <c r="I1250" s="17" t="s">
        <v>2926</v>
      </c>
    </row>
    <row r="1251" spans="1:9" x14ac:dyDescent="0.25">
      <c r="A1251" s="72" t="s">
        <v>4456</v>
      </c>
      <c r="B1251" s="17" t="s">
        <v>726</v>
      </c>
      <c r="C1251" s="42"/>
      <c r="D1251" s="108">
        <v>45069</v>
      </c>
      <c r="E1251" s="17" t="s">
        <v>726</v>
      </c>
      <c r="F1251" s="29" t="s">
        <v>4917</v>
      </c>
      <c r="G1251" s="33"/>
      <c r="H1251" s="33"/>
      <c r="I1251" s="17" t="s">
        <v>2926</v>
      </c>
    </row>
    <row r="1252" spans="1:9" x14ac:dyDescent="0.25">
      <c r="A1252" s="72" t="s">
        <v>4457</v>
      </c>
      <c r="B1252" s="17" t="s">
        <v>715</v>
      </c>
      <c r="C1252" s="42"/>
      <c r="D1252" s="108">
        <v>44481</v>
      </c>
      <c r="E1252" s="17" t="s">
        <v>4618</v>
      </c>
      <c r="F1252" s="29" t="s">
        <v>4619</v>
      </c>
      <c r="G1252" s="33"/>
      <c r="H1252" s="33"/>
      <c r="I1252" s="17" t="s">
        <v>2954</v>
      </c>
    </row>
    <row r="1253" spans="1:9" x14ac:dyDescent="0.25">
      <c r="A1253" s="72" t="s">
        <v>1496</v>
      </c>
      <c r="B1253" s="17" t="s">
        <v>1497</v>
      </c>
      <c r="C1253" s="42"/>
      <c r="D1253" s="108">
        <v>43920</v>
      </c>
      <c r="E1253" s="17" t="s">
        <v>3863</v>
      </c>
      <c r="F1253" s="72" t="s">
        <v>1496</v>
      </c>
      <c r="G1253" s="33"/>
      <c r="H1253" s="33"/>
      <c r="I1253" s="17" t="s">
        <v>2926</v>
      </c>
    </row>
    <row r="1254" spans="1:9" x14ac:dyDescent="0.25">
      <c r="A1254" s="72" t="s">
        <v>3012</v>
      </c>
      <c r="B1254" s="17" t="s">
        <v>3013</v>
      </c>
      <c r="C1254" s="42"/>
      <c r="D1254" s="108">
        <v>42192</v>
      </c>
      <c r="E1254" s="17" t="s">
        <v>1679</v>
      </c>
      <c r="F1254" s="72" t="s">
        <v>3014</v>
      </c>
      <c r="G1254" s="33"/>
      <c r="H1254" s="33"/>
      <c r="I1254" s="17" t="s">
        <v>3015</v>
      </c>
    </row>
    <row r="1255" spans="1:9" x14ac:dyDescent="0.25">
      <c r="A1255" s="72" t="s">
        <v>3016</v>
      </c>
      <c r="B1255" s="17" t="s">
        <v>3017</v>
      </c>
      <c r="C1255" s="42"/>
      <c r="D1255" s="108">
        <v>42361</v>
      </c>
      <c r="E1255" s="17" t="s">
        <v>732</v>
      </c>
      <c r="F1255" s="72" t="s">
        <v>731</v>
      </c>
      <c r="G1255" s="33"/>
      <c r="H1255" s="33"/>
      <c r="I1255" s="17" t="s">
        <v>2926</v>
      </c>
    </row>
    <row r="1256" spans="1:9" x14ac:dyDescent="0.25">
      <c r="A1256" s="80" t="s">
        <v>3018</v>
      </c>
      <c r="B1256" s="48" t="s">
        <v>1581</v>
      </c>
      <c r="C1256" s="44"/>
      <c r="D1256" s="184">
        <v>41962</v>
      </c>
      <c r="E1256" s="48" t="s">
        <v>1581</v>
      </c>
      <c r="F1256" s="80" t="s">
        <v>1580</v>
      </c>
      <c r="G1256" s="41"/>
      <c r="H1256" s="41"/>
      <c r="I1256" s="48" t="s">
        <v>2926</v>
      </c>
    </row>
    <row r="1257" spans="1:9" x14ac:dyDescent="0.25">
      <c r="A1257" s="72" t="s">
        <v>742</v>
      </c>
      <c r="B1257" s="17" t="s">
        <v>3019</v>
      </c>
      <c r="C1257" s="42"/>
      <c r="D1257" s="108">
        <v>41101</v>
      </c>
      <c r="E1257" s="17" t="s">
        <v>743</v>
      </c>
      <c r="F1257" s="72" t="s">
        <v>742</v>
      </c>
      <c r="G1257" s="33"/>
      <c r="H1257" s="33"/>
      <c r="I1257" s="17" t="s">
        <v>2926</v>
      </c>
    </row>
    <row r="1258" spans="1:9" x14ac:dyDescent="0.25">
      <c r="A1258" s="72" t="s">
        <v>4491</v>
      </c>
      <c r="B1258" s="17" t="s">
        <v>328</v>
      </c>
      <c r="C1258" s="42"/>
      <c r="D1258" s="108">
        <v>45783</v>
      </c>
      <c r="E1258" s="17" t="s">
        <v>4997</v>
      </c>
      <c r="F1258" s="72" t="s">
        <v>4998</v>
      </c>
      <c r="G1258" s="33"/>
      <c r="H1258" s="33"/>
      <c r="I1258" s="17" t="s">
        <v>2926</v>
      </c>
    </row>
    <row r="1259" spans="1:9" x14ac:dyDescent="0.25">
      <c r="A1259" s="72" t="s">
        <v>3932</v>
      </c>
      <c r="B1259" s="17" t="s">
        <v>3923</v>
      </c>
      <c r="C1259" s="42"/>
      <c r="D1259" s="108">
        <v>44287</v>
      </c>
      <c r="E1259" s="17" t="s">
        <v>4009</v>
      </c>
      <c r="F1259" s="72" t="s">
        <v>4008</v>
      </c>
      <c r="G1259" s="33"/>
      <c r="H1259" s="33"/>
      <c r="I1259" s="17" t="s">
        <v>2926</v>
      </c>
    </row>
    <row r="1260" spans="1:9" x14ac:dyDescent="0.25">
      <c r="A1260" s="17" t="s">
        <v>3020</v>
      </c>
      <c r="B1260" s="17" t="s">
        <v>759</v>
      </c>
      <c r="C1260" s="42"/>
      <c r="D1260" s="108">
        <v>42593</v>
      </c>
      <c r="E1260" s="17" t="s">
        <v>759</v>
      </c>
      <c r="F1260" s="17" t="s">
        <v>758</v>
      </c>
      <c r="G1260" s="33"/>
      <c r="H1260" s="33"/>
      <c r="I1260" s="17" t="s">
        <v>2926</v>
      </c>
    </row>
    <row r="1261" spans="1:9" x14ac:dyDescent="0.25">
      <c r="A1261" s="73" t="s">
        <v>3021</v>
      </c>
      <c r="B1261" s="17" t="s">
        <v>3022</v>
      </c>
      <c r="C1261" s="42"/>
      <c r="D1261" s="108">
        <v>42857</v>
      </c>
      <c r="E1261" s="17" t="s">
        <v>532</v>
      </c>
      <c r="F1261" s="72" t="s">
        <v>531</v>
      </c>
      <c r="G1261" s="33"/>
      <c r="H1261" s="33"/>
      <c r="I1261" s="17" t="s">
        <v>3023</v>
      </c>
    </row>
    <row r="1262" spans="1:9" x14ac:dyDescent="0.25">
      <c r="A1262" s="72" t="s">
        <v>763</v>
      </c>
      <c r="B1262" s="17" t="s">
        <v>3024</v>
      </c>
      <c r="C1262" s="42"/>
      <c r="D1262" s="108">
        <v>40893</v>
      </c>
      <c r="E1262" s="17" t="s">
        <v>764</v>
      </c>
      <c r="F1262" s="72" t="s">
        <v>763</v>
      </c>
      <c r="G1262" s="33"/>
      <c r="H1262" s="33"/>
      <c r="I1262" s="17" t="s">
        <v>2926</v>
      </c>
    </row>
    <row r="1263" spans="1:9" x14ac:dyDescent="0.25">
      <c r="A1263" s="73" t="s">
        <v>3025</v>
      </c>
      <c r="B1263" s="17" t="s">
        <v>1857</v>
      </c>
      <c r="C1263" s="42" t="s">
        <v>2951</v>
      </c>
      <c r="D1263" s="108">
        <v>42306</v>
      </c>
      <c r="E1263" s="17" t="s">
        <v>1857</v>
      </c>
      <c r="F1263" s="72" t="s">
        <v>1856</v>
      </c>
      <c r="G1263" s="33"/>
      <c r="H1263" s="33"/>
      <c r="I1263" s="17" t="s">
        <v>2926</v>
      </c>
    </row>
    <row r="1264" spans="1:9" x14ac:dyDescent="0.25">
      <c r="A1264" s="57" t="s">
        <v>3026</v>
      </c>
      <c r="B1264" s="28" t="s">
        <v>3027</v>
      </c>
      <c r="C1264" s="19"/>
      <c r="D1264" s="106">
        <v>42948</v>
      </c>
      <c r="E1264" s="28" t="s">
        <v>872</v>
      </c>
      <c r="F1264" s="52" t="s">
        <v>871</v>
      </c>
      <c r="G1264" s="36"/>
      <c r="H1264" s="36"/>
      <c r="I1264" s="28" t="s">
        <v>2954</v>
      </c>
    </row>
    <row r="1265" spans="1:9" x14ac:dyDescent="0.25">
      <c r="A1265" s="73" t="s">
        <v>3028</v>
      </c>
      <c r="B1265" s="17" t="s">
        <v>3029</v>
      </c>
      <c r="C1265" s="42"/>
      <c r="D1265" s="108">
        <v>42961</v>
      </c>
      <c r="E1265" s="17" t="s">
        <v>874</v>
      </c>
      <c r="F1265" s="72" t="s">
        <v>873</v>
      </c>
      <c r="G1265" s="33"/>
      <c r="H1265" s="33"/>
      <c r="I1265" s="73" t="s">
        <v>2954</v>
      </c>
    </row>
    <row r="1266" spans="1:9" x14ac:dyDescent="0.25">
      <c r="A1266" s="73" t="s">
        <v>4548</v>
      </c>
      <c r="B1266" s="17" t="s">
        <v>4918</v>
      </c>
      <c r="C1266" s="42"/>
      <c r="D1266" s="108">
        <v>45510</v>
      </c>
      <c r="E1266" s="17" t="s">
        <v>4918</v>
      </c>
      <c r="F1266" s="72" t="s">
        <v>4919</v>
      </c>
      <c r="G1266" s="33"/>
      <c r="H1266" s="33"/>
      <c r="I1266" s="17" t="s">
        <v>2926</v>
      </c>
    </row>
    <row r="1267" spans="1:9" x14ac:dyDescent="0.25">
      <c r="A1267" s="73" t="s">
        <v>1641</v>
      </c>
      <c r="B1267" s="17" t="s">
        <v>1642</v>
      </c>
      <c r="C1267" s="42"/>
      <c r="D1267" s="108">
        <v>43951</v>
      </c>
      <c r="E1267" s="17" t="s">
        <v>1642</v>
      </c>
      <c r="F1267" s="72" t="s">
        <v>3981</v>
      </c>
      <c r="G1267" s="33"/>
      <c r="H1267" s="33"/>
      <c r="I1267" s="17" t="s">
        <v>2926</v>
      </c>
    </row>
    <row r="1268" spans="1:9" x14ac:dyDescent="0.25">
      <c r="A1268" s="73" t="s">
        <v>3030</v>
      </c>
      <c r="B1268" s="17" t="s">
        <v>2807</v>
      </c>
      <c r="C1268" s="42" t="s">
        <v>2951</v>
      </c>
      <c r="D1268" s="108">
        <v>41124</v>
      </c>
      <c r="E1268" s="17" t="s">
        <v>2807</v>
      </c>
      <c r="F1268" s="73" t="s">
        <v>2806</v>
      </c>
      <c r="G1268" s="33"/>
      <c r="H1268" s="33"/>
      <c r="I1268" s="17" t="s">
        <v>2926</v>
      </c>
    </row>
    <row r="1269" spans="1:9" x14ac:dyDescent="0.25">
      <c r="A1269" s="73" t="s">
        <v>787</v>
      </c>
      <c r="B1269" s="17" t="s">
        <v>788</v>
      </c>
      <c r="C1269" s="42"/>
      <c r="D1269" s="108">
        <v>43924</v>
      </c>
      <c r="E1269" s="17" t="s">
        <v>3867</v>
      </c>
      <c r="F1269" s="72" t="s">
        <v>3868</v>
      </c>
      <c r="G1269" s="33"/>
      <c r="H1269" s="33"/>
      <c r="I1269" s="73" t="s">
        <v>2954</v>
      </c>
    </row>
    <row r="1270" spans="1:9" x14ac:dyDescent="0.25">
      <c r="A1270" s="73" t="s">
        <v>3031</v>
      </c>
      <c r="B1270" s="17" t="s">
        <v>801</v>
      </c>
      <c r="C1270" s="42"/>
      <c r="D1270" s="108">
        <v>41166</v>
      </c>
      <c r="E1270" s="17" t="s">
        <v>801</v>
      </c>
      <c r="F1270" s="72" t="s">
        <v>800</v>
      </c>
      <c r="G1270" s="33"/>
      <c r="H1270" s="33"/>
      <c r="I1270" s="17" t="s">
        <v>3032</v>
      </c>
    </row>
    <row r="1271" spans="1:9" x14ac:dyDescent="0.25">
      <c r="A1271" s="92" t="s">
        <v>3033</v>
      </c>
      <c r="B1271" s="48" t="s">
        <v>3034</v>
      </c>
      <c r="C1271" s="44"/>
      <c r="D1271" s="184">
        <v>42005</v>
      </c>
      <c r="E1271" s="48" t="s">
        <v>371</v>
      </c>
      <c r="F1271" s="92" t="s">
        <v>3035</v>
      </c>
      <c r="G1271" s="41"/>
      <c r="H1271" s="41"/>
      <c r="I1271" s="92" t="s">
        <v>2954</v>
      </c>
    </row>
    <row r="1272" spans="1:9" x14ac:dyDescent="0.25">
      <c r="A1272" s="17" t="s">
        <v>369</v>
      </c>
      <c r="B1272" s="17" t="s">
        <v>370</v>
      </c>
      <c r="C1272" s="42"/>
      <c r="D1272" s="108">
        <v>43132</v>
      </c>
      <c r="E1272" s="17" t="s">
        <v>370</v>
      </c>
      <c r="F1272" s="17" t="s">
        <v>3411</v>
      </c>
      <c r="G1272" s="33"/>
      <c r="H1272" s="33"/>
      <c r="I1272" s="17" t="s">
        <v>2926</v>
      </c>
    </row>
    <row r="1273" spans="1:9" x14ac:dyDescent="0.25">
      <c r="A1273" s="73" t="s">
        <v>807</v>
      </c>
      <c r="B1273" s="17" t="s">
        <v>808</v>
      </c>
      <c r="C1273" s="42"/>
      <c r="D1273" s="108">
        <v>43160</v>
      </c>
      <c r="E1273" s="17" t="s">
        <v>3454</v>
      </c>
      <c r="F1273" s="73" t="s">
        <v>807</v>
      </c>
      <c r="G1273" s="33"/>
      <c r="H1273" s="33"/>
      <c r="I1273" s="17" t="s">
        <v>2926</v>
      </c>
    </row>
    <row r="1274" spans="1:9" x14ac:dyDescent="0.25">
      <c r="A1274" s="73" t="s">
        <v>3581</v>
      </c>
      <c r="B1274" s="17" t="s">
        <v>3582</v>
      </c>
      <c r="C1274" s="42"/>
      <c r="D1274" s="108">
        <v>43256</v>
      </c>
      <c r="E1274" s="17" t="s">
        <v>3598</v>
      </c>
      <c r="F1274" s="72" t="s">
        <v>3599</v>
      </c>
      <c r="G1274" s="33"/>
      <c r="H1274" s="33"/>
      <c r="I1274" s="17" t="s">
        <v>3023</v>
      </c>
    </row>
    <row r="1275" spans="1:9" x14ac:dyDescent="0.25">
      <c r="A1275" s="73" t="s">
        <v>3036</v>
      </c>
      <c r="B1275" s="17" t="s">
        <v>806</v>
      </c>
      <c r="C1275" s="42"/>
      <c r="D1275" s="108">
        <v>42856</v>
      </c>
      <c r="E1275" s="17" t="s">
        <v>806</v>
      </c>
      <c r="F1275" s="72" t="s">
        <v>805</v>
      </c>
      <c r="G1275" s="33"/>
      <c r="H1275" s="33"/>
      <c r="I1275" s="17" t="s">
        <v>2926</v>
      </c>
    </row>
    <row r="1276" spans="1:9" x14ac:dyDescent="0.25">
      <c r="A1276" s="48" t="s">
        <v>1675</v>
      </c>
      <c r="B1276" s="48" t="s">
        <v>1676</v>
      </c>
      <c r="C1276" s="42"/>
      <c r="D1276" s="108">
        <v>43555</v>
      </c>
      <c r="E1276" s="17" t="s">
        <v>810</v>
      </c>
      <c r="F1276" s="72" t="s">
        <v>3714</v>
      </c>
      <c r="G1276" s="33"/>
      <c r="H1276" s="33"/>
      <c r="I1276" s="17" t="s">
        <v>3023</v>
      </c>
    </row>
    <row r="1277" spans="1:9" x14ac:dyDescent="0.25">
      <c r="A1277" s="48" t="s">
        <v>4579</v>
      </c>
      <c r="B1277" s="48" t="s">
        <v>1686</v>
      </c>
      <c r="C1277" s="42"/>
      <c r="D1277" s="108">
        <v>44571</v>
      </c>
      <c r="E1277" s="17" t="s">
        <v>4642</v>
      </c>
      <c r="F1277" s="72" t="s">
        <v>4644</v>
      </c>
      <c r="G1277" s="33"/>
      <c r="H1277" s="33"/>
      <c r="I1277" s="17" t="s">
        <v>4643</v>
      </c>
    </row>
    <row r="1278" spans="1:9" x14ac:dyDescent="0.25">
      <c r="A1278" s="92" t="s">
        <v>1691</v>
      </c>
      <c r="B1278" s="48" t="s">
        <v>1692</v>
      </c>
      <c r="C1278" s="44"/>
      <c r="D1278" s="184">
        <v>43070</v>
      </c>
      <c r="E1278" s="48" t="s">
        <v>3360</v>
      </c>
      <c r="F1278" s="80" t="s">
        <v>1691</v>
      </c>
      <c r="G1278" s="41"/>
      <c r="H1278" s="41"/>
      <c r="I1278" s="48" t="s">
        <v>2926</v>
      </c>
    </row>
    <row r="1279" spans="1:9" x14ac:dyDescent="0.25">
      <c r="A1279" s="95" t="s">
        <v>3834</v>
      </c>
      <c r="B1279" s="8" t="s">
        <v>131</v>
      </c>
      <c r="C1279" s="33"/>
      <c r="D1279" s="183">
        <v>43864</v>
      </c>
      <c r="E1279" s="8" t="s">
        <v>3832</v>
      </c>
      <c r="F1279" s="95" t="s">
        <v>3833</v>
      </c>
      <c r="G1279" s="33"/>
      <c r="H1279" s="33"/>
      <c r="I1279" s="8" t="s">
        <v>3835</v>
      </c>
    </row>
    <row r="1280" spans="1:9" x14ac:dyDescent="0.25">
      <c r="A1280" s="95" t="s">
        <v>3612</v>
      </c>
      <c r="B1280" s="8" t="s">
        <v>1693</v>
      </c>
      <c r="C1280" s="33"/>
      <c r="D1280" s="183">
        <v>43252</v>
      </c>
      <c r="E1280" s="8" t="s">
        <v>3590</v>
      </c>
      <c r="F1280" s="95" t="s">
        <v>3611</v>
      </c>
      <c r="G1280" s="33"/>
      <c r="H1280" s="33"/>
      <c r="I1280" s="8" t="s">
        <v>2926</v>
      </c>
    </row>
    <row r="1281" spans="1:9" x14ac:dyDescent="0.25">
      <c r="A1281" s="95" t="s">
        <v>3037</v>
      </c>
      <c r="B1281" s="8"/>
      <c r="C1281" s="158"/>
      <c r="D1281" s="175"/>
      <c r="E1281" s="158"/>
      <c r="F1281" s="8"/>
      <c r="G1281" s="158"/>
      <c r="H1281" s="158"/>
      <c r="I1281" s="8"/>
    </row>
  </sheetData>
  <sheetProtection selectLockedCells="1" selectUnlockedCells="1"/>
  <autoFilter ref="A7:Y7" xr:uid="{00000000-0009-0000-0000-000007000000}">
    <sortState xmlns:xlrd2="http://schemas.microsoft.com/office/spreadsheetml/2017/richdata2" ref="A8:P1068">
      <sortCondition descending="1" ref="D7"/>
    </sortState>
  </autoFilter>
  <conditionalFormatting sqref="A299">
    <cfRule type="cellIs" dxfId="2" priority="1" stopIfTrue="1" operator="lessThan">
      <formula>2</formula>
    </cfRule>
  </conditionalFormatting>
  <conditionalFormatting sqref="A754">
    <cfRule type="cellIs" dxfId="1" priority="2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X649"/>
  <sheetViews>
    <sheetView topLeftCell="AB79" zoomScale="137" workbookViewId="0">
      <selection activeCell="T50" sqref="T50"/>
    </sheetView>
  </sheetViews>
  <sheetFormatPr defaultColWidth="8.81640625" defaultRowHeight="12.5" x14ac:dyDescent="0.25"/>
  <cols>
    <col min="1" max="6" width="6.54296875" customWidth="1"/>
    <col min="7" max="7" width="2.54296875" customWidth="1"/>
    <col min="8" max="12" width="6.54296875" customWidth="1"/>
    <col min="13" max="13" width="2.54296875" customWidth="1"/>
    <col min="14" max="19" width="6.54296875" customWidth="1"/>
    <col min="20" max="20" width="16.54296875" customWidth="1"/>
    <col min="21" max="25" width="8" customWidth="1"/>
    <col min="26" max="26" width="2.54296875" customWidth="1"/>
    <col min="27" max="27" width="8.26953125" customWidth="1"/>
    <col min="28" max="31" width="8" customWidth="1"/>
    <col min="32" max="32" width="16.54296875" customWidth="1"/>
    <col min="33" max="33" width="10.54296875" customWidth="1"/>
    <col min="34" max="41" width="6.54296875" customWidth="1"/>
    <col min="42" max="50" width="6" customWidth="1"/>
  </cols>
  <sheetData>
    <row r="1" spans="1:45" ht="12" customHeight="1" x14ac:dyDescent="0.3">
      <c r="A1" s="185" t="s">
        <v>3038</v>
      </c>
      <c r="B1" s="95"/>
      <c r="C1" s="8"/>
      <c r="D1" s="88"/>
      <c r="E1" s="88"/>
      <c r="F1" s="88"/>
      <c r="G1" s="88"/>
      <c r="AG1" s="185" t="s">
        <v>3039</v>
      </c>
      <c r="AH1" s="185"/>
      <c r="AI1" s="185"/>
      <c r="AJ1" s="185"/>
      <c r="AK1" s="7"/>
      <c r="AL1" s="7"/>
      <c r="AM1" s="7"/>
      <c r="AN1" s="7"/>
      <c r="AO1" s="7"/>
    </row>
    <row r="2" spans="1:45" ht="12" customHeight="1" x14ac:dyDescent="0.25">
      <c r="A2" s="7"/>
      <c r="B2" s="86" t="s">
        <v>3040</v>
      </c>
      <c r="C2" s="186" t="s">
        <v>3041</v>
      </c>
      <c r="D2" s="66"/>
      <c r="E2" s="66"/>
      <c r="F2" s="66"/>
      <c r="G2" s="66"/>
      <c r="H2" s="86" t="s">
        <v>3040</v>
      </c>
      <c r="I2" s="186" t="s">
        <v>3042</v>
      </c>
      <c r="J2" s="7"/>
      <c r="K2" s="7"/>
      <c r="L2" s="7"/>
      <c r="M2" s="7"/>
      <c r="N2" s="86" t="s">
        <v>3040</v>
      </c>
      <c r="O2" s="186" t="s">
        <v>3043</v>
      </c>
      <c r="P2" s="7"/>
      <c r="Q2" s="7"/>
      <c r="R2" s="7"/>
      <c r="AG2" s="25" t="s">
        <v>3044</v>
      </c>
      <c r="AH2" s="187" t="s">
        <v>3045</v>
      </c>
      <c r="AI2" s="51"/>
      <c r="AJ2" s="51"/>
      <c r="AK2" s="187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5">
      <c r="A3" s="188" t="s">
        <v>3046</v>
      </c>
      <c r="B3" s="104" t="s">
        <v>1712</v>
      </c>
      <c r="C3" s="51" t="s">
        <v>57</v>
      </c>
      <c r="D3" s="189" t="s">
        <v>61</v>
      </c>
      <c r="E3" s="189" t="s">
        <v>62</v>
      </c>
      <c r="F3" s="190" t="s">
        <v>3047</v>
      </c>
      <c r="G3" s="191"/>
      <c r="H3" s="104" t="s">
        <v>1712</v>
      </c>
      <c r="I3" s="43" t="s">
        <v>57</v>
      </c>
      <c r="J3" s="189" t="s">
        <v>61</v>
      </c>
      <c r="K3" s="189" t="s">
        <v>62</v>
      </c>
      <c r="L3" s="190" t="s">
        <v>3047</v>
      </c>
      <c r="M3" s="7"/>
      <c r="N3" s="104" t="s">
        <v>1712</v>
      </c>
      <c r="O3" s="43" t="s">
        <v>57</v>
      </c>
      <c r="P3" s="189" t="s">
        <v>61</v>
      </c>
      <c r="Q3" s="189" t="s">
        <v>62</v>
      </c>
      <c r="R3" s="190" t="s">
        <v>3047</v>
      </c>
      <c r="AG3" s="46" t="s">
        <v>3048</v>
      </c>
      <c r="AH3" s="51">
        <v>2007</v>
      </c>
      <c r="AI3" s="188">
        <v>2008</v>
      </c>
      <c r="AJ3" s="188">
        <v>2009</v>
      </c>
      <c r="AK3" s="51" t="s">
        <v>3049</v>
      </c>
      <c r="AL3" s="51" t="s">
        <v>3050</v>
      </c>
      <c r="AM3" s="188" t="s">
        <v>91</v>
      </c>
      <c r="AN3" s="50" t="s">
        <v>16</v>
      </c>
      <c r="AO3" s="50" t="s">
        <v>3051</v>
      </c>
      <c r="AP3" s="50" t="s">
        <v>3052</v>
      </c>
      <c r="AQ3" s="50" t="s">
        <v>3053</v>
      </c>
      <c r="AR3" s="50">
        <v>2017</v>
      </c>
      <c r="AS3" s="50">
        <v>2018</v>
      </c>
    </row>
    <row r="4" spans="1:45" ht="11.25" customHeight="1" x14ac:dyDescent="0.25">
      <c r="A4" s="192" t="s">
        <v>3054</v>
      </c>
      <c r="B4" s="193">
        <v>139</v>
      </c>
      <c r="C4" s="194">
        <v>34.5</v>
      </c>
      <c r="D4" s="195"/>
      <c r="E4" s="195"/>
      <c r="F4" s="196">
        <v>10.23</v>
      </c>
      <c r="G4" s="6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AG4" s="13">
        <v>64</v>
      </c>
      <c r="AH4" s="197">
        <v>0</v>
      </c>
      <c r="AI4" s="198">
        <v>0</v>
      </c>
      <c r="AJ4" s="199">
        <v>0</v>
      </c>
      <c r="AK4" s="197">
        <v>0</v>
      </c>
      <c r="AL4" s="200">
        <v>0</v>
      </c>
      <c r="AM4" s="201">
        <v>0</v>
      </c>
      <c r="AN4" s="202">
        <v>0</v>
      </c>
      <c r="AO4" s="203">
        <v>0</v>
      </c>
      <c r="AP4" s="204">
        <v>0</v>
      </c>
      <c r="AQ4" s="205">
        <v>0</v>
      </c>
      <c r="AR4" s="205">
        <v>0</v>
      </c>
      <c r="AS4" s="211"/>
    </row>
    <row r="5" spans="1:45" ht="11.25" customHeight="1" x14ac:dyDescent="0.25">
      <c r="A5" s="206" t="s">
        <v>3055</v>
      </c>
      <c r="B5" s="207">
        <v>136</v>
      </c>
      <c r="C5" s="96">
        <v>34.9</v>
      </c>
      <c r="D5" s="97">
        <v>44.54</v>
      </c>
      <c r="E5" s="97">
        <v>2.97</v>
      </c>
      <c r="F5" s="97">
        <v>10.210000000000001</v>
      </c>
      <c r="G5" s="66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AG5" s="13">
        <v>63</v>
      </c>
      <c r="AH5" s="200">
        <v>0</v>
      </c>
      <c r="AI5" s="199">
        <v>0</v>
      </c>
      <c r="AJ5" s="199">
        <v>0</v>
      </c>
      <c r="AK5" s="200">
        <v>0</v>
      </c>
      <c r="AL5" s="200">
        <v>0</v>
      </c>
      <c r="AM5" s="202">
        <v>0</v>
      </c>
      <c r="AN5" s="202">
        <v>0</v>
      </c>
      <c r="AO5" s="203">
        <v>0</v>
      </c>
      <c r="AP5" s="201">
        <v>0</v>
      </c>
      <c r="AQ5" s="201">
        <v>0</v>
      </c>
      <c r="AR5" s="208">
        <v>1</v>
      </c>
      <c r="AS5" s="208"/>
    </row>
    <row r="6" spans="1:45" ht="11.25" customHeight="1" x14ac:dyDescent="0.25">
      <c r="A6" s="209" t="s">
        <v>3056</v>
      </c>
      <c r="B6" s="210">
        <v>136</v>
      </c>
      <c r="C6" s="59">
        <v>35.200000000000003</v>
      </c>
      <c r="D6" s="76">
        <v>43.72</v>
      </c>
      <c r="E6" s="76">
        <v>3.13</v>
      </c>
      <c r="F6" s="211">
        <v>10.15</v>
      </c>
      <c r="G6" s="66"/>
      <c r="H6" s="212"/>
      <c r="I6" s="7"/>
      <c r="J6" s="7"/>
      <c r="K6" s="7"/>
      <c r="L6" s="7"/>
      <c r="M6" s="7"/>
      <c r="N6" s="7"/>
      <c r="O6" s="7"/>
      <c r="P6" s="7"/>
      <c r="Q6" s="7"/>
      <c r="R6" s="7"/>
      <c r="AG6" s="13">
        <v>62</v>
      </c>
      <c r="AH6" s="197">
        <v>0</v>
      </c>
      <c r="AI6" s="199">
        <v>0</v>
      </c>
      <c r="AJ6" s="198">
        <v>0</v>
      </c>
      <c r="AK6" s="200">
        <v>0</v>
      </c>
      <c r="AL6" s="197">
        <v>0</v>
      </c>
      <c r="AM6" s="202">
        <v>0</v>
      </c>
      <c r="AN6" s="202">
        <v>0</v>
      </c>
      <c r="AO6" s="213">
        <v>0</v>
      </c>
      <c r="AP6" s="201">
        <v>0</v>
      </c>
      <c r="AQ6" s="208">
        <v>1</v>
      </c>
      <c r="AR6" s="208">
        <v>2</v>
      </c>
      <c r="AS6" s="325"/>
    </row>
    <row r="7" spans="1:45" ht="11.25" customHeight="1" x14ac:dyDescent="0.25">
      <c r="A7" s="206" t="s">
        <v>3057</v>
      </c>
      <c r="B7" s="207">
        <v>135</v>
      </c>
      <c r="C7" s="96">
        <v>35.200000000000003</v>
      </c>
      <c r="D7" s="97">
        <v>44.41</v>
      </c>
      <c r="E7" s="97">
        <v>3.09</v>
      </c>
      <c r="F7" s="97">
        <v>10.06</v>
      </c>
      <c r="G7" s="66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AG7" s="13">
        <v>61</v>
      </c>
      <c r="AH7" s="197">
        <v>0</v>
      </c>
      <c r="AI7" s="198">
        <v>0</v>
      </c>
      <c r="AJ7" s="198">
        <v>0</v>
      </c>
      <c r="AK7" s="197">
        <v>0</v>
      </c>
      <c r="AL7" s="197">
        <v>0</v>
      </c>
      <c r="AM7" s="202">
        <v>0</v>
      </c>
      <c r="AN7" s="201">
        <v>0</v>
      </c>
      <c r="AO7" s="213">
        <v>0</v>
      </c>
      <c r="AP7" s="208">
        <v>1</v>
      </c>
      <c r="AQ7" s="208">
        <v>2</v>
      </c>
      <c r="AR7" s="201">
        <v>4</v>
      </c>
      <c r="AS7" s="323"/>
    </row>
    <row r="8" spans="1:45" ht="11.25" customHeight="1" x14ac:dyDescent="0.25">
      <c r="A8" s="206" t="s">
        <v>3058</v>
      </c>
      <c r="B8" s="207">
        <v>135</v>
      </c>
      <c r="C8" s="96">
        <v>35.299999999999997</v>
      </c>
      <c r="D8" s="97">
        <v>45.89</v>
      </c>
      <c r="E8" s="97">
        <v>3.02</v>
      </c>
      <c r="F8" s="97">
        <v>9.92</v>
      </c>
      <c r="G8" s="66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AG8" s="13">
        <v>60</v>
      </c>
      <c r="AH8" s="200">
        <v>0</v>
      </c>
      <c r="AI8" s="198">
        <v>0</v>
      </c>
      <c r="AJ8" s="199">
        <v>0</v>
      </c>
      <c r="AK8" s="197">
        <v>0</v>
      </c>
      <c r="AL8" s="197">
        <v>0</v>
      </c>
      <c r="AM8" s="201">
        <v>0</v>
      </c>
      <c r="AN8" s="213">
        <v>1</v>
      </c>
      <c r="AO8" s="11">
        <v>1</v>
      </c>
      <c r="AP8" s="208">
        <v>2</v>
      </c>
      <c r="AQ8" s="201">
        <v>4</v>
      </c>
      <c r="AR8" s="201">
        <v>0</v>
      </c>
      <c r="AS8" s="208"/>
    </row>
    <row r="9" spans="1:45" ht="11.25" customHeight="1" x14ac:dyDescent="0.25">
      <c r="A9" s="206" t="s">
        <v>3059</v>
      </c>
      <c r="B9" s="207">
        <v>135</v>
      </c>
      <c r="C9" s="96">
        <v>35.4</v>
      </c>
      <c r="D9" s="97">
        <v>46.49</v>
      </c>
      <c r="E9" s="97">
        <v>3.06</v>
      </c>
      <c r="F9" s="97">
        <v>9.18</v>
      </c>
      <c r="G9" s="66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AG9" s="214">
        <v>59</v>
      </c>
      <c r="AH9" s="215">
        <v>0</v>
      </c>
      <c r="AI9" s="216">
        <v>0</v>
      </c>
      <c r="AJ9" s="216">
        <v>0</v>
      </c>
      <c r="AK9" s="217">
        <v>0</v>
      </c>
      <c r="AL9" s="215">
        <v>0</v>
      </c>
      <c r="AM9" s="205">
        <v>1</v>
      </c>
      <c r="AN9" s="3">
        <v>1</v>
      </c>
      <c r="AO9" s="3">
        <v>2</v>
      </c>
      <c r="AP9" s="205">
        <v>4</v>
      </c>
      <c r="AQ9" s="205">
        <v>0</v>
      </c>
      <c r="AR9" s="211">
        <v>1</v>
      </c>
      <c r="AS9" s="324"/>
    </row>
    <row r="10" spans="1:45" ht="11.25" customHeight="1" x14ac:dyDescent="0.25">
      <c r="A10" s="206" t="s">
        <v>3060</v>
      </c>
      <c r="B10" s="207">
        <v>133</v>
      </c>
      <c r="C10" s="96">
        <v>35.4</v>
      </c>
      <c r="D10" s="97">
        <v>42.8</v>
      </c>
      <c r="E10" s="97">
        <v>3.53</v>
      </c>
      <c r="F10" s="97">
        <v>10.52</v>
      </c>
      <c r="G10" s="66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AG10" s="13">
        <v>58</v>
      </c>
      <c r="AH10" s="197">
        <v>0</v>
      </c>
      <c r="AI10" s="199">
        <v>0</v>
      </c>
      <c r="AJ10" s="199">
        <v>0</v>
      </c>
      <c r="AK10" s="200">
        <v>0</v>
      </c>
      <c r="AL10" s="200">
        <v>1</v>
      </c>
      <c r="AM10" s="208">
        <v>1</v>
      </c>
      <c r="AN10" s="11">
        <v>2</v>
      </c>
      <c r="AO10" s="213">
        <v>4</v>
      </c>
      <c r="AP10" s="201">
        <v>0</v>
      </c>
      <c r="AQ10" s="208">
        <v>1</v>
      </c>
      <c r="AR10" s="201">
        <v>1</v>
      </c>
      <c r="AS10" s="208"/>
    </row>
    <row r="11" spans="1:45" ht="11.25" customHeight="1" x14ac:dyDescent="0.25">
      <c r="A11" s="206" t="s">
        <v>3061</v>
      </c>
      <c r="B11" s="207">
        <v>132</v>
      </c>
      <c r="C11" s="96">
        <v>35.5</v>
      </c>
      <c r="D11" s="97">
        <v>43.96</v>
      </c>
      <c r="E11" s="97">
        <v>3.32</v>
      </c>
      <c r="F11" s="97">
        <v>10.67</v>
      </c>
      <c r="G11" s="66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AG11" s="13">
        <v>57</v>
      </c>
      <c r="AH11" s="197">
        <v>0</v>
      </c>
      <c r="AI11" s="199">
        <v>0</v>
      </c>
      <c r="AJ11" s="198">
        <v>0</v>
      </c>
      <c r="AK11" s="200">
        <v>1</v>
      </c>
      <c r="AL11" s="13">
        <v>1</v>
      </c>
      <c r="AM11" s="208">
        <v>2</v>
      </c>
      <c r="AN11" s="213">
        <v>4</v>
      </c>
      <c r="AO11" s="213">
        <v>1</v>
      </c>
      <c r="AP11" s="208">
        <v>1</v>
      </c>
      <c r="AQ11" s="201">
        <v>1</v>
      </c>
      <c r="AR11" s="208">
        <v>1</v>
      </c>
      <c r="AS11" s="208"/>
    </row>
    <row r="12" spans="1:45" ht="11.25" customHeight="1" x14ac:dyDescent="0.25">
      <c r="A12" s="206" t="s">
        <v>3062</v>
      </c>
      <c r="B12" s="207">
        <v>132</v>
      </c>
      <c r="C12" s="96">
        <v>35.6</v>
      </c>
      <c r="D12" s="97">
        <v>44.88</v>
      </c>
      <c r="E12" s="97">
        <v>3.23</v>
      </c>
      <c r="F12" s="97">
        <v>10.85</v>
      </c>
      <c r="G12" s="66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AG12" s="13">
        <v>56</v>
      </c>
      <c r="AH12" s="197">
        <v>0</v>
      </c>
      <c r="AI12" s="198">
        <v>0</v>
      </c>
      <c r="AJ12" s="198">
        <v>1</v>
      </c>
      <c r="AK12" s="13">
        <v>1</v>
      </c>
      <c r="AL12" s="13">
        <v>2</v>
      </c>
      <c r="AM12" s="201">
        <v>4</v>
      </c>
      <c r="AN12" s="213">
        <v>1</v>
      </c>
      <c r="AO12" s="11">
        <v>0</v>
      </c>
      <c r="AP12" s="201">
        <v>1</v>
      </c>
      <c r="AQ12" s="208">
        <v>1</v>
      </c>
      <c r="AR12" s="208">
        <v>0</v>
      </c>
      <c r="AS12" s="208"/>
    </row>
    <row r="13" spans="1:45" ht="11.25" customHeight="1" x14ac:dyDescent="0.25">
      <c r="A13" s="206" t="s">
        <v>3063</v>
      </c>
      <c r="B13" s="207">
        <v>131</v>
      </c>
      <c r="C13" s="96">
        <v>35.6</v>
      </c>
      <c r="D13" s="97">
        <v>43.72</v>
      </c>
      <c r="E13" s="97">
        <v>3.17</v>
      </c>
      <c r="F13" s="97">
        <v>10.5</v>
      </c>
      <c r="G13" s="66"/>
      <c r="H13" s="211">
        <v>3</v>
      </c>
      <c r="I13" s="7"/>
      <c r="J13" s="7"/>
      <c r="K13" s="7"/>
      <c r="L13" s="7"/>
      <c r="M13" s="7"/>
      <c r="N13" s="7"/>
      <c r="O13" s="7"/>
      <c r="P13" s="7"/>
      <c r="Q13" s="7"/>
      <c r="R13" s="7"/>
      <c r="AG13" s="218">
        <v>55</v>
      </c>
      <c r="AH13" s="219">
        <v>0</v>
      </c>
      <c r="AI13" s="220">
        <v>1</v>
      </c>
      <c r="AJ13" s="221">
        <v>1</v>
      </c>
      <c r="AK13" s="218">
        <v>2</v>
      </c>
      <c r="AL13" s="219">
        <v>3</v>
      </c>
      <c r="AM13" s="222">
        <v>0</v>
      </c>
      <c r="AN13" s="223">
        <v>0</v>
      </c>
      <c r="AO13" s="224">
        <v>1</v>
      </c>
      <c r="AP13" s="225">
        <v>1</v>
      </c>
      <c r="AQ13" s="225">
        <v>0</v>
      </c>
      <c r="AR13" s="225">
        <v>4</v>
      </c>
      <c r="AS13" s="225"/>
    </row>
    <row r="14" spans="1:45" ht="11.25" customHeight="1" x14ac:dyDescent="0.25">
      <c r="A14" s="206" t="s">
        <v>3064</v>
      </c>
      <c r="B14" s="207">
        <v>126</v>
      </c>
      <c r="C14" s="96">
        <v>35.799999999999997</v>
      </c>
      <c r="D14" s="97">
        <v>37.58</v>
      </c>
      <c r="E14" s="97">
        <v>3.68</v>
      </c>
      <c r="F14" s="97">
        <v>10.36</v>
      </c>
      <c r="G14" s="66"/>
      <c r="H14" s="211">
        <v>3</v>
      </c>
      <c r="I14" s="226"/>
      <c r="J14" s="227"/>
      <c r="K14" s="7"/>
      <c r="L14" s="7"/>
      <c r="M14" s="7"/>
      <c r="N14" s="7"/>
      <c r="O14" s="7"/>
      <c r="P14" s="7"/>
      <c r="Q14" s="7"/>
      <c r="R14" s="7"/>
      <c r="AG14" s="214">
        <v>54</v>
      </c>
      <c r="AH14" s="215">
        <v>1</v>
      </c>
      <c r="AI14" s="228">
        <v>1</v>
      </c>
      <c r="AJ14" s="228">
        <v>2</v>
      </c>
      <c r="AK14" s="215">
        <v>4</v>
      </c>
      <c r="AL14" s="215">
        <v>1</v>
      </c>
      <c r="AM14" s="211">
        <v>1</v>
      </c>
      <c r="AN14" s="229">
        <v>1</v>
      </c>
      <c r="AO14" s="3">
        <v>1</v>
      </c>
      <c r="AP14" s="208">
        <v>0</v>
      </c>
      <c r="AQ14" s="208">
        <v>4</v>
      </c>
      <c r="AR14" s="208">
        <v>3</v>
      </c>
      <c r="AS14" s="208"/>
    </row>
    <row r="15" spans="1:45" ht="11.25" customHeight="1" x14ac:dyDescent="0.25">
      <c r="A15" s="206" t="s">
        <v>3065</v>
      </c>
      <c r="B15" s="207">
        <v>128</v>
      </c>
      <c r="C15" s="96">
        <v>35.9</v>
      </c>
      <c r="D15" s="97">
        <v>35.58</v>
      </c>
      <c r="E15" s="97">
        <v>3.94</v>
      </c>
      <c r="F15" s="97">
        <v>9.91</v>
      </c>
      <c r="G15" s="66"/>
      <c r="H15" s="211">
        <v>25</v>
      </c>
      <c r="I15" s="226" t="s">
        <v>3066</v>
      </c>
      <c r="J15" s="7"/>
      <c r="K15" s="7"/>
      <c r="L15" s="7"/>
      <c r="M15" s="7"/>
      <c r="N15" s="7"/>
      <c r="O15" s="7"/>
      <c r="P15" s="7"/>
      <c r="Q15" s="7"/>
      <c r="R15" s="7"/>
      <c r="AG15" s="13">
        <v>53</v>
      </c>
      <c r="AH15" s="13">
        <v>1</v>
      </c>
      <c r="AI15" s="230">
        <v>2</v>
      </c>
      <c r="AJ15" s="198">
        <v>3</v>
      </c>
      <c r="AK15" s="200">
        <v>0</v>
      </c>
      <c r="AL15" s="13">
        <v>1</v>
      </c>
      <c r="AM15" s="201">
        <v>1</v>
      </c>
      <c r="AN15" s="11">
        <v>1</v>
      </c>
      <c r="AO15" s="11">
        <v>0</v>
      </c>
      <c r="AP15" s="208">
        <v>4</v>
      </c>
      <c r="AQ15" s="208">
        <v>2</v>
      </c>
      <c r="AR15" s="208">
        <v>0</v>
      </c>
      <c r="AS15" s="208"/>
    </row>
    <row r="16" spans="1:45" ht="11.25" customHeight="1" x14ac:dyDescent="0.25">
      <c r="A16" s="206" t="s">
        <v>3067</v>
      </c>
      <c r="B16" s="207">
        <v>128</v>
      </c>
      <c r="C16" s="96">
        <v>35.9</v>
      </c>
      <c r="D16" s="97">
        <v>35.71</v>
      </c>
      <c r="E16" s="97">
        <v>3.92</v>
      </c>
      <c r="F16" s="97">
        <v>9.59</v>
      </c>
      <c r="G16" s="66"/>
      <c r="H16" s="231">
        <v>25</v>
      </c>
      <c r="I16" s="7" t="s">
        <v>3068</v>
      </c>
      <c r="J16" s="66"/>
      <c r="K16" s="66"/>
      <c r="L16" s="66"/>
      <c r="M16" s="7"/>
      <c r="N16" s="7"/>
      <c r="O16" s="7"/>
      <c r="P16" s="7"/>
      <c r="Q16" s="7"/>
      <c r="R16" s="7"/>
      <c r="AG16" s="13">
        <v>52</v>
      </c>
      <c r="AH16" s="13">
        <v>2</v>
      </c>
      <c r="AI16" s="198">
        <v>4</v>
      </c>
      <c r="AJ16" s="198">
        <v>1</v>
      </c>
      <c r="AK16" s="13">
        <v>1</v>
      </c>
      <c r="AL16" s="200">
        <v>1</v>
      </c>
      <c r="AM16" s="208">
        <v>1</v>
      </c>
      <c r="AN16" s="11">
        <v>0</v>
      </c>
      <c r="AO16" s="11">
        <v>4</v>
      </c>
      <c r="AP16" s="208">
        <v>2</v>
      </c>
      <c r="AQ16" s="208">
        <v>1</v>
      </c>
      <c r="AR16" s="208">
        <v>1</v>
      </c>
      <c r="AS16" s="208"/>
    </row>
    <row r="17" spans="1:45" ht="11.25" customHeight="1" x14ac:dyDescent="0.25">
      <c r="A17" s="232" t="s">
        <v>3069</v>
      </c>
      <c r="B17" s="233">
        <v>125</v>
      </c>
      <c r="C17" s="234">
        <v>36.1</v>
      </c>
      <c r="D17" s="235">
        <v>32.75</v>
      </c>
      <c r="E17" s="235">
        <v>4.57</v>
      </c>
      <c r="F17" s="235">
        <v>9.3000000000000007</v>
      </c>
      <c r="G17" s="66"/>
      <c r="H17" s="236">
        <v>28</v>
      </c>
      <c r="I17" s="237" t="s">
        <v>3070</v>
      </c>
      <c r="J17" s="66"/>
      <c r="K17" s="66"/>
      <c r="L17" s="66"/>
      <c r="M17" s="7"/>
      <c r="N17" s="7"/>
      <c r="O17" s="7"/>
      <c r="P17" s="7"/>
      <c r="Q17" s="7"/>
      <c r="R17" s="7"/>
      <c r="AG17" s="13">
        <v>51</v>
      </c>
      <c r="AH17" s="200">
        <v>3</v>
      </c>
      <c r="AI17" s="198">
        <v>0</v>
      </c>
      <c r="AJ17" s="230">
        <v>2</v>
      </c>
      <c r="AK17" s="200">
        <v>1</v>
      </c>
      <c r="AL17" s="13">
        <v>1</v>
      </c>
      <c r="AM17" s="208">
        <v>0</v>
      </c>
      <c r="AN17" s="11">
        <v>4</v>
      </c>
      <c r="AO17" s="11">
        <v>2</v>
      </c>
      <c r="AP17" s="208">
        <v>1</v>
      </c>
      <c r="AQ17" s="208">
        <v>1</v>
      </c>
      <c r="AR17" s="208">
        <v>2</v>
      </c>
      <c r="AS17" s="208"/>
    </row>
    <row r="18" spans="1:45" ht="11.25" customHeight="1" x14ac:dyDescent="0.25">
      <c r="A18" s="232" t="s">
        <v>3071</v>
      </c>
      <c r="B18" s="233">
        <v>120</v>
      </c>
      <c r="C18" s="234">
        <v>36.4</v>
      </c>
      <c r="D18" s="235">
        <v>29.8</v>
      </c>
      <c r="E18" s="235">
        <v>4.93</v>
      </c>
      <c r="F18" s="235">
        <v>8.77</v>
      </c>
      <c r="G18" s="66"/>
      <c r="H18" s="238">
        <v>29</v>
      </c>
      <c r="I18" s="12" t="s">
        <v>3072</v>
      </c>
      <c r="J18" s="66"/>
      <c r="K18" s="66"/>
      <c r="L18" s="66"/>
      <c r="M18" s="7"/>
      <c r="N18" s="7"/>
      <c r="O18" s="7"/>
      <c r="P18" s="7"/>
      <c r="Q18" s="7"/>
      <c r="R18" s="7"/>
      <c r="AG18" s="218">
        <v>50</v>
      </c>
      <c r="AH18" s="219">
        <v>1</v>
      </c>
      <c r="AI18" s="221">
        <v>3</v>
      </c>
      <c r="AJ18" s="220">
        <v>1</v>
      </c>
      <c r="AK18" s="218">
        <v>1</v>
      </c>
      <c r="AL18" s="218">
        <v>0</v>
      </c>
      <c r="AM18" s="225">
        <v>4</v>
      </c>
      <c r="AN18" s="223">
        <v>2</v>
      </c>
      <c r="AO18" s="223">
        <v>0</v>
      </c>
      <c r="AP18" s="208">
        <v>1</v>
      </c>
      <c r="AQ18" s="208">
        <v>2</v>
      </c>
      <c r="AR18" s="208">
        <v>6</v>
      </c>
      <c r="AS18" s="208"/>
    </row>
    <row r="19" spans="1:45" ht="11.25" customHeight="1" x14ac:dyDescent="0.25">
      <c r="A19" s="232" t="s">
        <v>3073</v>
      </c>
      <c r="B19" s="233">
        <v>116</v>
      </c>
      <c r="C19" s="234">
        <v>36.4</v>
      </c>
      <c r="D19" s="235">
        <v>32.299999999999997</v>
      </c>
      <c r="E19" s="235">
        <v>4.3600000000000003</v>
      </c>
      <c r="F19" s="235">
        <v>8.74</v>
      </c>
      <c r="G19" s="66"/>
      <c r="H19" s="239">
        <v>27</v>
      </c>
      <c r="I19" s="12" t="s">
        <v>3074</v>
      </c>
      <c r="J19" s="66"/>
      <c r="K19" s="66"/>
      <c r="L19" s="66"/>
      <c r="M19" s="7"/>
      <c r="N19" s="7"/>
      <c r="O19" s="7"/>
      <c r="P19" s="7"/>
      <c r="Q19" s="7"/>
      <c r="R19" s="7"/>
      <c r="AG19" s="214">
        <v>49</v>
      </c>
      <c r="AH19" s="214">
        <v>3</v>
      </c>
      <c r="AI19" s="240">
        <v>1</v>
      </c>
      <c r="AJ19" s="228">
        <v>1</v>
      </c>
      <c r="AK19" s="214">
        <v>0</v>
      </c>
      <c r="AL19" s="214">
        <v>4</v>
      </c>
      <c r="AM19" s="211">
        <v>3</v>
      </c>
      <c r="AN19" s="3">
        <v>0</v>
      </c>
      <c r="AO19" s="3">
        <v>1</v>
      </c>
      <c r="AP19" s="211">
        <v>2</v>
      </c>
      <c r="AQ19" s="211">
        <v>6</v>
      </c>
      <c r="AR19" s="211">
        <v>1</v>
      </c>
      <c r="AS19" s="326"/>
    </row>
    <row r="20" spans="1:45" ht="11.25" customHeight="1" x14ac:dyDescent="0.25">
      <c r="A20" s="232" t="s">
        <v>3075</v>
      </c>
      <c r="B20" s="233">
        <v>112</v>
      </c>
      <c r="C20" s="234">
        <v>36.700000000000003</v>
      </c>
      <c r="D20" s="235">
        <v>35.82</v>
      </c>
      <c r="E20" s="235">
        <v>3.79</v>
      </c>
      <c r="F20" s="235">
        <v>8.6300000000000008</v>
      </c>
      <c r="G20" s="66"/>
      <c r="H20" s="239">
        <v>27</v>
      </c>
      <c r="I20" s="12" t="s">
        <v>3076</v>
      </c>
      <c r="J20" s="66"/>
      <c r="K20" s="66"/>
      <c r="L20" s="66"/>
      <c r="M20" s="7"/>
      <c r="N20" s="7"/>
      <c r="O20" s="7"/>
      <c r="P20" s="7"/>
      <c r="Q20" s="7"/>
      <c r="R20" s="7"/>
      <c r="AG20" s="13">
        <v>48</v>
      </c>
      <c r="AH20" s="200">
        <v>1</v>
      </c>
      <c r="AI20" s="230">
        <v>1</v>
      </c>
      <c r="AJ20" s="230">
        <v>0</v>
      </c>
      <c r="AK20" s="13">
        <v>4</v>
      </c>
      <c r="AL20" s="13">
        <v>3</v>
      </c>
      <c r="AM20" s="208">
        <v>1</v>
      </c>
      <c r="AN20" s="11">
        <v>3</v>
      </c>
      <c r="AO20" s="11">
        <v>2</v>
      </c>
      <c r="AP20" s="208">
        <v>6</v>
      </c>
      <c r="AQ20" s="208">
        <v>1</v>
      </c>
      <c r="AR20" s="201">
        <v>4</v>
      </c>
      <c r="AS20" s="208"/>
    </row>
    <row r="21" spans="1:45" ht="11.25" customHeight="1" x14ac:dyDescent="0.25">
      <c r="A21" s="232" t="s">
        <v>3077</v>
      </c>
      <c r="B21" s="233">
        <v>109</v>
      </c>
      <c r="C21" s="234">
        <v>36.799999999999997</v>
      </c>
      <c r="D21" s="235">
        <v>36.520000000000003</v>
      </c>
      <c r="E21" s="235">
        <v>3.66</v>
      </c>
      <c r="F21" s="235">
        <v>8.68</v>
      </c>
      <c r="G21" s="66"/>
      <c r="H21" s="241">
        <v>70</v>
      </c>
      <c r="I21" s="242">
        <v>17.899999999999999</v>
      </c>
      <c r="J21" s="243"/>
      <c r="K21" s="243"/>
      <c r="L21" s="243"/>
      <c r="M21" s="7"/>
      <c r="N21" s="7"/>
      <c r="O21" s="7"/>
      <c r="P21" s="7"/>
      <c r="Q21" s="7"/>
      <c r="R21" s="7"/>
      <c r="AG21" s="13">
        <v>47</v>
      </c>
      <c r="AH21" s="13">
        <v>1</v>
      </c>
      <c r="AI21" s="230">
        <v>0</v>
      </c>
      <c r="AJ21" s="230">
        <v>4</v>
      </c>
      <c r="AK21" s="13">
        <v>3</v>
      </c>
      <c r="AL21" s="13">
        <v>1</v>
      </c>
      <c r="AM21" s="208">
        <v>3</v>
      </c>
      <c r="AN21" s="11">
        <v>1</v>
      </c>
      <c r="AO21" s="11">
        <v>6</v>
      </c>
      <c r="AP21" s="208">
        <v>1</v>
      </c>
      <c r="AQ21" s="201">
        <v>4</v>
      </c>
      <c r="AR21" s="208">
        <v>3</v>
      </c>
      <c r="AS21" s="208"/>
    </row>
    <row r="22" spans="1:45" ht="11.25" customHeight="1" x14ac:dyDescent="0.25">
      <c r="A22" s="232" t="s">
        <v>3078</v>
      </c>
      <c r="B22" s="233">
        <v>109</v>
      </c>
      <c r="C22" s="234">
        <v>36.9</v>
      </c>
      <c r="D22" s="235">
        <v>36.799999999999997</v>
      </c>
      <c r="E22" s="235">
        <v>3.64</v>
      </c>
      <c r="F22" s="235">
        <v>8.35</v>
      </c>
      <c r="G22" s="66"/>
      <c r="H22" s="241">
        <v>69</v>
      </c>
      <c r="I22" s="242">
        <v>18</v>
      </c>
      <c r="J22" s="244">
        <v>31.68</v>
      </c>
      <c r="K22" s="245">
        <v>3.8</v>
      </c>
      <c r="L22" s="243"/>
      <c r="M22" s="7"/>
      <c r="N22" s="7"/>
      <c r="O22" s="7"/>
      <c r="P22" s="7"/>
      <c r="Q22" s="7"/>
      <c r="R22" s="7"/>
      <c r="AG22" s="13">
        <v>46</v>
      </c>
      <c r="AH22" s="13">
        <v>0</v>
      </c>
      <c r="AI22" s="230">
        <v>4</v>
      </c>
      <c r="AJ22" s="230">
        <v>2</v>
      </c>
      <c r="AK22" s="13">
        <v>1</v>
      </c>
      <c r="AL22" s="13">
        <v>3</v>
      </c>
      <c r="AM22" s="208">
        <v>1</v>
      </c>
      <c r="AN22" s="11">
        <v>6</v>
      </c>
      <c r="AO22" s="11">
        <v>1</v>
      </c>
      <c r="AP22" s="201">
        <v>4</v>
      </c>
      <c r="AQ22" s="208">
        <v>3</v>
      </c>
      <c r="AR22" s="208">
        <v>7</v>
      </c>
      <c r="AS22" s="327"/>
    </row>
    <row r="23" spans="1:45" ht="11.25" customHeight="1" x14ac:dyDescent="0.25">
      <c r="A23" s="232" t="s">
        <v>3079</v>
      </c>
      <c r="B23" s="233">
        <v>109</v>
      </c>
      <c r="C23" s="234">
        <v>36.9</v>
      </c>
      <c r="D23" s="235">
        <v>39.5</v>
      </c>
      <c r="E23" s="235">
        <v>3.39</v>
      </c>
      <c r="F23" s="235">
        <v>8.3699999999999992</v>
      </c>
      <c r="G23" s="66"/>
      <c r="H23" s="246">
        <v>70</v>
      </c>
      <c r="I23" s="234">
        <v>18</v>
      </c>
      <c r="J23" s="247">
        <v>33.76</v>
      </c>
      <c r="K23" s="235">
        <v>3.5</v>
      </c>
      <c r="L23" s="243"/>
      <c r="M23" s="7"/>
      <c r="N23" s="7"/>
      <c r="O23" s="7"/>
      <c r="P23" s="7"/>
      <c r="Q23" s="7"/>
      <c r="R23" s="7"/>
      <c r="AG23" s="218">
        <v>45</v>
      </c>
      <c r="AH23" s="218">
        <v>5</v>
      </c>
      <c r="AI23" s="221">
        <v>3</v>
      </c>
      <c r="AJ23" s="221">
        <v>1</v>
      </c>
      <c r="AK23" s="218">
        <v>3</v>
      </c>
      <c r="AL23" s="218">
        <v>1</v>
      </c>
      <c r="AM23" s="225">
        <v>6</v>
      </c>
      <c r="AN23" s="223">
        <v>2</v>
      </c>
      <c r="AO23" s="224">
        <v>4</v>
      </c>
      <c r="AP23" s="225">
        <v>3</v>
      </c>
      <c r="AQ23" s="225">
        <v>8</v>
      </c>
      <c r="AR23" s="222">
        <v>7</v>
      </c>
      <c r="AS23" s="222"/>
    </row>
    <row r="24" spans="1:45" ht="11.25" customHeight="1" x14ac:dyDescent="0.25">
      <c r="A24" s="232" t="s">
        <v>3080</v>
      </c>
      <c r="B24" s="233">
        <v>107</v>
      </c>
      <c r="C24" s="234">
        <v>37</v>
      </c>
      <c r="D24" s="235">
        <v>40.630000000000003</v>
      </c>
      <c r="E24" s="235">
        <v>3.3</v>
      </c>
      <c r="F24" s="235">
        <v>7.79</v>
      </c>
      <c r="G24" s="66"/>
      <c r="H24" s="248">
        <v>70</v>
      </c>
      <c r="I24" s="194">
        <v>18.100000000000001</v>
      </c>
      <c r="J24" s="249">
        <v>34.49</v>
      </c>
      <c r="K24" s="196">
        <v>3.45</v>
      </c>
      <c r="L24" s="243"/>
      <c r="M24" s="7"/>
      <c r="N24" s="7"/>
      <c r="O24" s="7"/>
      <c r="P24" s="7"/>
      <c r="Q24" s="7"/>
      <c r="R24" s="7"/>
      <c r="AG24" s="214">
        <v>44</v>
      </c>
      <c r="AH24" s="214">
        <v>1</v>
      </c>
      <c r="AI24" s="228">
        <v>1</v>
      </c>
      <c r="AJ24" s="228">
        <v>3</v>
      </c>
      <c r="AK24" s="214">
        <v>1</v>
      </c>
      <c r="AL24" s="214">
        <v>6</v>
      </c>
      <c r="AM24" s="211">
        <v>2</v>
      </c>
      <c r="AN24" s="229">
        <v>3</v>
      </c>
      <c r="AO24" s="3">
        <v>3</v>
      </c>
      <c r="AP24" s="208">
        <v>8</v>
      </c>
      <c r="AQ24" s="201">
        <v>7</v>
      </c>
      <c r="AR24" s="201">
        <v>4</v>
      </c>
      <c r="AS24" s="201"/>
    </row>
    <row r="25" spans="1:45" ht="11.25" customHeight="1" x14ac:dyDescent="0.25">
      <c r="A25" s="232" t="s">
        <v>3081</v>
      </c>
      <c r="B25" s="233">
        <v>104</v>
      </c>
      <c r="C25" s="234">
        <v>37.1</v>
      </c>
      <c r="D25" s="235">
        <v>42.64</v>
      </c>
      <c r="E25" s="235">
        <v>3.22</v>
      </c>
      <c r="F25" s="235">
        <v>7.49</v>
      </c>
      <c r="G25" s="66"/>
      <c r="H25" s="246">
        <v>67</v>
      </c>
      <c r="I25" s="234">
        <v>18.3</v>
      </c>
      <c r="J25" s="247">
        <v>35.51</v>
      </c>
      <c r="K25" s="235">
        <v>3.44</v>
      </c>
      <c r="L25" s="243"/>
      <c r="M25" s="7"/>
      <c r="N25" s="7"/>
      <c r="O25" s="7"/>
      <c r="P25" s="7"/>
      <c r="Q25" s="7"/>
      <c r="R25" s="7"/>
      <c r="Z25" s="319" t="s">
        <v>3229</v>
      </c>
      <c r="AG25" s="13">
        <v>43</v>
      </c>
      <c r="AH25" s="13">
        <v>1</v>
      </c>
      <c r="AI25" s="230">
        <v>3</v>
      </c>
      <c r="AJ25" s="230">
        <v>1</v>
      </c>
      <c r="AK25" s="13">
        <v>6</v>
      </c>
      <c r="AL25" s="13">
        <v>2</v>
      </c>
      <c r="AM25" s="201">
        <v>3</v>
      </c>
      <c r="AN25" s="11">
        <v>3</v>
      </c>
      <c r="AO25" s="11">
        <v>10</v>
      </c>
      <c r="AP25" s="201">
        <v>8</v>
      </c>
      <c r="AQ25" s="201">
        <v>4</v>
      </c>
      <c r="AR25" s="201">
        <v>4</v>
      </c>
      <c r="AS25" s="208"/>
    </row>
    <row r="26" spans="1:45" ht="11.25" customHeight="1" x14ac:dyDescent="0.25">
      <c r="A26" s="232" t="s">
        <v>3082</v>
      </c>
      <c r="B26" s="233">
        <v>98</v>
      </c>
      <c r="C26" s="234">
        <v>37.4</v>
      </c>
      <c r="D26" s="235">
        <v>43.46</v>
      </c>
      <c r="E26" s="235">
        <v>3.21</v>
      </c>
      <c r="F26" s="235">
        <v>7.6</v>
      </c>
      <c r="G26" s="66"/>
      <c r="H26" s="248">
        <v>65</v>
      </c>
      <c r="I26" s="194">
        <v>18.399999999999999</v>
      </c>
      <c r="J26" s="249">
        <v>34.799999999999997</v>
      </c>
      <c r="K26" s="196">
        <v>3.5</v>
      </c>
      <c r="L26" s="243"/>
      <c r="M26" s="7"/>
      <c r="N26" s="7"/>
      <c r="O26" s="7"/>
      <c r="P26" s="7"/>
      <c r="Q26" s="7"/>
      <c r="R26" s="7"/>
      <c r="AG26" s="13">
        <v>42</v>
      </c>
      <c r="AH26" s="13">
        <v>3</v>
      </c>
      <c r="AI26" s="230">
        <v>2</v>
      </c>
      <c r="AJ26" s="230">
        <v>7</v>
      </c>
      <c r="AK26" s="13">
        <v>2</v>
      </c>
      <c r="AL26" s="200">
        <v>3</v>
      </c>
      <c r="AM26" s="208">
        <v>3</v>
      </c>
      <c r="AN26" s="11">
        <v>8</v>
      </c>
      <c r="AO26" s="213">
        <v>6</v>
      </c>
      <c r="AP26" s="201">
        <v>4</v>
      </c>
      <c r="AQ26" s="201">
        <v>4</v>
      </c>
      <c r="AR26" s="208">
        <v>6</v>
      </c>
      <c r="AS26" s="208"/>
    </row>
    <row r="27" spans="1:45" ht="11.25" customHeight="1" x14ac:dyDescent="0.25">
      <c r="A27" s="232" t="s">
        <v>3083</v>
      </c>
      <c r="B27" s="233">
        <v>97</v>
      </c>
      <c r="C27" s="234">
        <v>37.6</v>
      </c>
      <c r="D27" s="235">
        <v>45.14</v>
      </c>
      <c r="E27" s="235">
        <v>3.11</v>
      </c>
      <c r="F27" s="235">
        <v>7.18</v>
      </c>
      <c r="G27" s="66"/>
      <c r="H27" s="246">
        <v>61</v>
      </c>
      <c r="I27" s="234">
        <v>18.399999999999999</v>
      </c>
      <c r="J27" s="247">
        <v>36.44</v>
      </c>
      <c r="K27" s="235">
        <v>3.43</v>
      </c>
      <c r="L27" s="243"/>
      <c r="M27" s="7"/>
      <c r="N27" s="7"/>
      <c r="O27" s="7"/>
      <c r="P27" s="7"/>
      <c r="Q27" s="7"/>
      <c r="R27" s="7"/>
      <c r="AG27" s="13">
        <v>41</v>
      </c>
      <c r="AH27" s="13">
        <v>3</v>
      </c>
      <c r="AI27" s="230">
        <v>7</v>
      </c>
      <c r="AJ27" s="230">
        <v>1</v>
      </c>
      <c r="AK27" s="200">
        <v>3</v>
      </c>
      <c r="AL27" s="13">
        <v>3</v>
      </c>
      <c r="AM27" s="208">
        <v>9</v>
      </c>
      <c r="AN27" s="213">
        <v>7</v>
      </c>
      <c r="AO27" s="213">
        <v>3</v>
      </c>
      <c r="AP27" s="201">
        <v>4</v>
      </c>
      <c r="AQ27" s="208">
        <v>6</v>
      </c>
      <c r="AR27" s="208">
        <v>2</v>
      </c>
      <c r="AS27" s="208"/>
    </row>
    <row r="28" spans="1:45" ht="11.25" customHeight="1" x14ac:dyDescent="0.25">
      <c r="A28" s="232" t="s">
        <v>3084</v>
      </c>
      <c r="B28" s="233">
        <v>98</v>
      </c>
      <c r="C28" s="234">
        <v>37.700000000000003</v>
      </c>
      <c r="D28" s="235">
        <v>45.79</v>
      </c>
      <c r="E28" s="235">
        <v>3.05</v>
      </c>
      <c r="F28" s="235">
        <v>7.05</v>
      </c>
      <c r="G28" s="66"/>
      <c r="H28" s="248">
        <v>62</v>
      </c>
      <c r="I28" s="194">
        <v>18.399999999999999</v>
      </c>
      <c r="J28" s="249">
        <v>37.24</v>
      </c>
      <c r="K28" s="196">
        <v>3.33</v>
      </c>
      <c r="L28" s="243"/>
      <c r="M28" s="7"/>
      <c r="N28" s="7"/>
      <c r="O28" s="7"/>
      <c r="P28" s="7"/>
      <c r="Q28" s="7"/>
      <c r="R28" s="7"/>
      <c r="AG28" s="218">
        <v>40</v>
      </c>
      <c r="AH28" s="218">
        <v>6</v>
      </c>
      <c r="AI28" s="221">
        <v>3</v>
      </c>
      <c r="AJ28" s="220">
        <v>3</v>
      </c>
      <c r="AK28" s="218">
        <v>3</v>
      </c>
      <c r="AL28" s="218">
        <v>6</v>
      </c>
      <c r="AM28" s="222">
        <v>6</v>
      </c>
      <c r="AN28" s="224">
        <v>3</v>
      </c>
      <c r="AO28" s="224">
        <v>5</v>
      </c>
      <c r="AP28" s="208">
        <v>6</v>
      </c>
      <c r="AQ28" s="208">
        <v>2</v>
      </c>
      <c r="AR28" s="208">
        <v>2</v>
      </c>
      <c r="AS28" s="208"/>
    </row>
    <row r="29" spans="1:45" ht="11.25" customHeight="1" x14ac:dyDescent="0.25">
      <c r="A29" s="206" t="s">
        <v>3085</v>
      </c>
      <c r="B29" s="207">
        <v>98</v>
      </c>
      <c r="C29" s="96">
        <v>37.799999999999997</v>
      </c>
      <c r="D29" s="97">
        <v>44.87</v>
      </c>
      <c r="E29" s="97">
        <v>3.14</v>
      </c>
      <c r="F29" s="97">
        <v>7.11</v>
      </c>
      <c r="G29" s="66"/>
      <c r="H29" s="250">
        <v>65</v>
      </c>
      <c r="I29" s="96">
        <v>18.399999999999999</v>
      </c>
      <c r="J29" s="101">
        <v>36.520000000000003</v>
      </c>
      <c r="K29" s="97">
        <v>3.39</v>
      </c>
      <c r="L29" s="243"/>
      <c r="M29" s="7"/>
      <c r="N29" s="7"/>
      <c r="O29" s="7"/>
      <c r="P29" s="7"/>
      <c r="Q29" s="7"/>
      <c r="R29" s="7"/>
      <c r="AG29" s="214">
        <v>39</v>
      </c>
      <c r="AH29" s="214">
        <v>3</v>
      </c>
      <c r="AI29" s="240">
        <v>2</v>
      </c>
      <c r="AJ29" s="228">
        <v>3</v>
      </c>
      <c r="AK29" s="214">
        <v>9</v>
      </c>
      <c r="AL29" s="215">
        <v>11</v>
      </c>
      <c r="AM29" s="205">
        <v>3</v>
      </c>
      <c r="AN29" s="229">
        <v>6</v>
      </c>
      <c r="AO29" s="3">
        <v>6</v>
      </c>
      <c r="AP29" s="211">
        <v>2</v>
      </c>
      <c r="AQ29" s="211">
        <v>3</v>
      </c>
      <c r="AR29" s="211">
        <v>1</v>
      </c>
      <c r="AS29" s="326"/>
    </row>
    <row r="30" spans="1:45" ht="11.25" customHeight="1" x14ac:dyDescent="0.25">
      <c r="A30" s="206" t="s">
        <v>3086</v>
      </c>
      <c r="B30" s="207">
        <v>98</v>
      </c>
      <c r="C30" s="96">
        <v>38</v>
      </c>
      <c r="D30" s="97">
        <v>46.06</v>
      </c>
      <c r="E30" s="97">
        <v>3.1</v>
      </c>
      <c r="F30" s="97">
        <v>5.0999999999999996</v>
      </c>
      <c r="G30" s="66"/>
      <c r="H30" s="251">
        <v>65</v>
      </c>
      <c r="I30" s="64">
        <v>18.600000000000001</v>
      </c>
      <c r="J30" s="66">
        <v>37.24</v>
      </c>
      <c r="K30" s="65">
        <v>3.35</v>
      </c>
      <c r="L30" s="243"/>
      <c r="M30" s="7"/>
      <c r="N30" s="227"/>
      <c r="O30" s="7"/>
      <c r="P30" s="7"/>
      <c r="Q30" s="7"/>
      <c r="R30" s="7"/>
      <c r="AG30" s="13">
        <v>38</v>
      </c>
      <c r="AH30" s="200">
        <v>4</v>
      </c>
      <c r="AI30" s="230">
        <v>5</v>
      </c>
      <c r="AJ30" s="230">
        <v>7</v>
      </c>
      <c r="AK30" s="200">
        <v>9</v>
      </c>
      <c r="AL30" s="200">
        <v>3</v>
      </c>
      <c r="AM30" s="201">
        <v>4</v>
      </c>
      <c r="AN30" s="11">
        <v>4</v>
      </c>
      <c r="AO30" s="11">
        <v>4</v>
      </c>
      <c r="AP30" s="208">
        <v>3</v>
      </c>
      <c r="AQ30" s="208">
        <v>1</v>
      </c>
      <c r="AR30" s="201">
        <v>1</v>
      </c>
      <c r="AS30" s="201"/>
    </row>
    <row r="31" spans="1:45" ht="11.25" customHeight="1" x14ac:dyDescent="0.25">
      <c r="A31" s="206" t="s">
        <v>3087</v>
      </c>
      <c r="B31" s="207">
        <v>99</v>
      </c>
      <c r="C31" s="96">
        <v>38.1</v>
      </c>
      <c r="D31" s="97">
        <v>48.1</v>
      </c>
      <c r="E31" s="97">
        <v>2.98</v>
      </c>
      <c r="F31" s="97">
        <v>5.15</v>
      </c>
      <c r="G31" s="66"/>
      <c r="H31" s="250">
        <v>81</v>
      </c>
      <c r="I31" s="96">
        <v>18.3</v>
      </c>
      <c r="J31" s="101">
        <v>40.340000000000003</v>
      </c>
      <c r="K31" s="97">
        <v>3.06</v>
      </c>
      <c r="L31" s="243"/>
      <c r="M31" s="226" t="s">
        <v>3088</v>
      </c>
      <c r="N31" s="227"/>
      <c r="O31" s="227"/>
      <c r="P31" s="7"/>
      <c r="Q31" s="7"/>
      <c r="R31" s="7"/>
      <c r="AG31" s="13">
        <v>37</v>
      </c>
      <c r="AH31" s="13">
        <v>9</v>
      </c>
      <c r="AI31" s="230">
        <v>10</v>
      </c>
      <c r="AJ31" s="198">
        <v>9</v>
      </c>
      <c r="AK31" s="200">
        <v>5</v>
      </c>
      <c r="AL31" s="200">
        <v>4</v>
      </c>
      <c r="AM31" s="208">
        <v>2</v>
      </c>
      <c r="AN31" s="11">
        <v>5</v>
      </c>
      <c r="AO31" s="11">
        <v>3</v>
      </c>
      <c r="AP31" s="208">
        <v>2</v>
      </c>
      <c r="AQ31" s="201">
        <v>1</v>
      </c>
      <c r="AR31" s="201">
        <v>2</v>
      </c>
      <c r="AS31" s="201"/>
    </row>
    <row r="32" spans="1:45" ht="11.25" customHeight="1" x14ac:dyDescent="0.25">
      <c r="A32" s="206" t="s">
        <v>3089</v>
      </c>
      <c r="B32" s="207">
        <v>99</v>
      </c>
      <c r="C32" s="96">
        <v>38.200000000000003</v>
      </c>
      <c r="D32" s="97">
        <v>49.53</v>
      </c>
      <c r="E32" s="97">
        <v>2.9</v>
      </c>
      <c r="F32" s="97">
        <v>5.19</v>
      </c>
      <c r="G32" s="66"/>
      <c r="H32" s="251">
        <v>82</v>
      </c>
      <c r="I32" s="64">
        <v>18.399999999999999</v>
      </c>
      <c r="J32" s="66">
        <v>43.21</v>
      </c>
      <c r="K32" s="65">
        <v>2.95</v>
      </c>
      <c r="L32" s="243"/>
      <c r="M32" s="12" t="s">
        <v>3090</v>
      </c>
      <c r="N32" s="12"/>
      <c r="O32" s="12"/>
      <c r="P32" s="7"/>
      <c r="Q32" s="7"/>
      <c r="R32" s="7"/>
      <c r="AG32" s="13">
        <v>36</v>
      </c>
      <c r="AH32" s="13">
        <v>4</v>
      </c>
      <c r="AI32" s="198">
        <v>8</v>
      </c>
      <c r="AJ32" s="198">
        <v>3</v>
      </c>
      <c r="AK32" s="200">
        <v>4</v>
      </c>
      <c r="AL32" s="13">
        <v>4</v>
      </c>
      <c r="AM32" s="208">
        <v>8</v>
      </c>
      <c r="AN32" s="11">
        <v>3</v>
      </c>
      <c r="AO32" s="11">
        <v>2</v>
      </c>
      <c r="AP32" s="201">
        <v>2</v>
      </c>
      <c r="AQ32" s="201">
        <v>2</v>
      </c>
      <c r="AR32" s="201">
        <v>2</v>
      </c>
      <c r="AS32" s="208"/>
    </row>
    <row r="33" spans="1:45" ht="11.25" customHeight="1" x14ac:dyDescent="0.25">
      <c r="A33" s="206" t="s">
        <v>3091</v>
      </c>
      <c r="B33" s="207">
        <v>100</v>
      </c>
      <c r="C33" s="96">
        <v>38.299999999999997</v>
      </c>
      <c r="D33" s="97">
        <v>46.36</v>
      </c>
      <c r="E33" s="97">
        <v>3.13</v>
      </c>
      <c r="F33" s="97">
        <v>5.16</v>
      </c>
      <c r="G33" s="66"/>
      <c r="H33" s="250">
        <v>82</v>
      </c>
      <c r="I33" s="96">
        <v>18.399999999999999</v>
      </c>
      <c r="J33" s="101">
        <v>40.28</v>
      </c>
      <c r="K33" s="97">
        <v>3.14</v>
      </c>
      <c r="L33" s="243"/>
      <c r="M33" s="12" t="s">
        <v>3092</v>
      </c>
      <c r="N33" s="12"/>
      <c r="O33" s="12"/>
      <c r="P33" s="7"/>
      <c r="Q33" s="7"/>
      <c r="R33" s="7"/>
      <c r="AG33" s="218">
        <v>35</v>
      </c>
      <c r="AH33" s="219">
        <v>7</v>
      </c>
      <c r="AI33" s="220">
        <v>8</v>
      </c>
      <c r="AJ33" s="220">
        <v>6</v>
      </c>
      <c r="AK33" s="218">
        <v>4</v>
      </c>
      <c r="AL33" s="218">
        <v>6</v>
      </c>
      <c r="AM33" s="225">
        <v>3</v>
      </c>
      <c r="AN33" s="223">
        <v>2</v>
      </c>
      <c r="AO33" s="224">
        <v>2</v>
      </c>
      <c r="AP33" s="222">
        <v>2</v>
      </c>
      <c r="AQ33" s="222">
        <v>2</v>
      </c>
      <c r="AR33" s="225">
        <v>5</v>
      </c>
      <c r="AS33" s="225"/>
    </row>
    <row r="34" spans="1:45" ht="11.25" customHeight="1" x14ac:dyDescent="0.25">
      <c r="A34" s="206" t="s">
        <v>3093</v>
      </c>
      <c r="B34" s="207">
        <v>100</v>
      </c>
      <c r="C34" s="96">
        <v>38.4</v>
      </c>
      <c r="D34" s="97">
        <v>44.27</v>
      </c>
      <c r="E34" s="97">
        <v>3.26</v>
      </c>
      <c r="F34" s="97">
        <v>5.37</v>
      </c>
      <c r="G34" s="66"/>
      <c r="H34" s="251">
        <v>82</v>
      </c>
      <c r="I34" s="64">
        <v>18.399999999999999</v>
      </c>
      <c r="J34" s="66">
        <v>38.619999999999997</v>
      </c>
      <c r="K34" s="65">
        <v>3.28</v>
      </c>
      <c r="L34" s="243"/>
      <c r="M34" s="12" t="s">
        <v>3094</v>
      </c>
      <c r="N34" s="7"/>
      <c r="O34" s="7"/>
      <c r="P34" s="7"/>
      <c r="Q34" s="7"/>
      <c r="R34" s="7"/>
      <c r="AG34" s="214">
        <v>34</v>
      </c>
      <c r="AH34" s="215">
        <v>9</v>
      </c>
      <c r="AI34" s="240">
        <v>6</v>
      </c>
      <c r="AJ34" s="228">
        <v>4</v>
      </c>
      <c r="AK34" s="214">
        <v>6</v>
      </c>
      <c r="AL34" s="214">
        <v>3</v>
      </c>
      <c r="AM34" s="211">
        <v>2</v>
      </c>
      <c r="AN34" s="229">
        <v>2</v>
      </c>
      <c r="AO34" s="229">
        <v>2</v>
      </c>
      <c r="AP34" s="201">
        <v>2</v>
      </c>
      <c r="AQ34" s="208">
        <v>5</v>
      </c>
      <c r="AR34" s="208">
        <v>4</v>
      </c>
      <c r="AS34" s="208"/>
    </row>
    <row r="35" spans="1:45" ht="11.25" customHeight="1" x14ac:dyDescent="0.25">
      <c r="A35" s="206" t="s">
        <v>3095</v>
      </c>
      <c r="B35" s="231">
        <v>100</v>
      </c>
      <c r="C35" s="96">
        <v>38.4</v>
      </c>
      <c r="D35" s="97">
        <v>46.832099999999983</v>
      </c>
      <c r="E35" s="97">
        <v>3.0753178500548648</v>
      </c>
      <c r="F35" s="97">
        <v>5.3890542709912115</v>
      </c>
      <c r="G35" s="66"/>
      <c r="H35" s="214">
        <v>85</v>
      </c>
      <c r="I35" s="59">
        <v>18.3</v>
      </c>
      <c r="J35" s="61">
        <v>41.67</v>
      </c>
      <c r="K35" s="76">
        <v>2.98</v>
      </c>
      <c r="L35" s="60">
        <v>6.71</v>
      </c>
      <c r="M35" s="23" t="s">
        <v>3096</v>
      </c>
      <c r="N35" s="252">
        <v>111</v>
      </c>
      <c r="O35" s="59">
        <v>9.1999999999999993</v>
      </c>
      <c r="P35" s="61">
        <v>38.97</v>
      </c>
      <c r="Q35" s="76">
        <v>3.36</v>
      </c>
      <c r="R35" s="66"/>
      <c r="AG35" s="13">
        <v>33</v>
      </c>
      <c r="AH35" s="200">
        <v>9</v>
      </c>
      <c r="AI35" s="230">
        <v>7</v>
      </c>
      <c r="AJ35" s="230">
        <v>6</v>
      </c>
      <c r="AK35" s="13">
        <v>2</v>
      </c>
      <c r="AL35" s="13">
        <v>2</v>
      </c>
      <c r="AM35" s="201">
        <v>1</v>
      </c>
      <c r="AN35" s="213">
        <v>2</v>
      </c>
      <c r="AO35" s="213">
        <v>2</v>
      </c>
      <c r="AP35" s="208">
        <v>6</v>
      </c>
      <c r="AQ35" s="208">
        <v>5</v>
      </c>
      <c r="AR35" s="208">
        <v>0</v>
      </c>
      <c r="AS35" s="208"/>
    </row>
    <row r="36" spans="1:45" ht="11.25" customHeight="1" x14ac:dyDescent="0.25">
      <c r="A36" s="206" t="s">
        <v>3097</v>
      </c>
      <c r="B36" s="231">
        <v>101</v>
      </c>
      <c r="C36" s="96">
        <v>38.524752475247524</v>
      </c>
      <c r="D36" s="97">
        <v>44.630099009901002</v>
      </c>
      <c r="E36" s="97">
        <v>3.3277287568410165</v>
      </c>
      <c r="F36" s="97">
        <v>5.4194178372080959</v>
      </c>
      <c r="G36" s="66"/>
      <c r="H36" s="187">
        <v>139</v>
      </c>
      <c r="I36" s="96">
        <v>15.8</v>
      </c>
      <c r="J36" s="2">
        <v>38.119999999999997</v>
      </c>
      <c r="K36" s="231">
        <v>3.37</v>
      </c>
      <c r="L36" s="253">
        <v>6.36</v>
      </c>
      <c r="M36" s="23" t="s">
        <v>3098</v>
      </c>
      <c r="N36" s="252">
        <v>203</v>
      </c>
      <c r="O36" s="59">
        <v>6.7</v>
      </c>
      <c r="P36" s="61">
        <v>35.54</v>
      </c>
      <c r="Q36" s="76">
        <v>3.33</v>
      </c>
      <c r="R36" s="66"/>
      <c r="AG36" s="13">
        <v>32</v>
      </c>
      <c r="AH36" s="13">
        <v>10</v>
      </c>
      <c r="AI36" s="230">
        <v>8</v>
      </c>
      <c r="AJ36" s="230">
        <v>2</v>
      </c>
      <c r="AK36" s="13">
        <v>2</v>
      </c>
      <c r="AL36" s="200">
        <v>1</v>
      </c>
      <c r="AM36" s="201">
        <v>3</v>
      </c>
      <c r="AN36" s="213">
        <v>2</v>
      </c>
      <c r="AO36" s="11">
        <v>6</v>
      </c>
      <c r="AP36" s="208">
        <v>5</v>
      </c>
      <c r="AQ36" s="208">
        <v>0</v>
      </c>
      <c r="AR36" s="208">
        <v>4</v>
      </c>
      <c r="AS36" s="208"/>
    </row>
    <row r="37" spans="1:45" ht="11.25" customHeight="1" x14ac:dyDescent="0.25">
      <c r="A37" s="206" t="s">
        <v>3099</v>
      </c>
      <c r="B37" s="231">
        <v>101</v>
      </c>
      <c r="C37" s="96">
        <v>38.544554455445542</v>
      </c>
      <c r="D37" s="97">
        <v>48.067128712871302</v>
      </c>
      <c r="E37" s="97">
        <v>3.055991406802248</v>
      </c>
      <c r="F37" s="97">
        <v>5.4317532322220696</v>
      </c>
      <c r="G37" s="66"/>
      <c r="H37" s="218">
        <v>132</v>
      </c>
      <c r="I37" s="69">
        <v>15.636363636363637</v>
      </c>
      <c r="J37" s="74">
        <v>41.63954545454547</v>
      </c>
      <c r="K37" s="70">
        <v>3.1957909949806549</v>
      </c>
      <c r="L37" s="75">
        <v>6.6552391050457738</v>
      </c>
      <c r="M37" s="7"/>
      <c r="N37" s="250">
        <v>200</v>
      </c>
      <c r="O37" s="96">
        <v>6.7</v>
      </c>
      <c r="P37" s="101">
        <v>40.159999999999997</v>
      </c>
      <c r="Q37" s="97">
        <v>3.11</v>
      </c>
      <c r="R37" s="66"/>
      <c r="AG37" s="13">
        <v>31</v>
      </c>
      <c r="AH37" s="13">
        <v>8</v>
      </c>
      <c r="AI37" s="230">
        <v>7</v>
      </c>
      <c r="AJ37" s="230">
        <v>3</v>
      </c>
      <c r="AK37" s="200">
        <v>1</v>
      </c>
      <c r="AL37" s="200">
        <v>3</v>
      </c>
      <c r="AM37" s="201">
        <v>2</v>
      </c>
      <c r="AN37" s="11">
        <v>6</v>
      </c>
      <c r="AO37" s="11">
        <v>5</v>
      </c>
      <c r="AP37" s="208">
        <v>0</v>
      </c>
      <c r="AQ37" s="208">
        <v>3</v>
      </c>
      <c r="AR37" s="208">
        <v>5</v>
      </c>
      <c r="AS37" s="208"/>
    </row>
    <row r="38" spans="1:45" ht="11.25" customHeight="1" x14ac:dyDescent="0.25">
      <c r="A38" s="206" t="s">
        <v>3100</v>
      </c>
      <c r="B38" s="231">
        <v>97</v>
      </c>
      <c r="C38" s="69">
        <v>38.618556701030926</v>
      </c>
      <c r="D38" s="97">
        <v>49.495773195876282</v>
      </c>
      <c r="E38" s="97">
        <v>2.9443033032508596</v>
      </c>
      <c r="F38" s="97">
        <v>5.7077663615521912</v>
      </c>
      <c r="G38" s="66"/>
      <c r="H38" s="218">
        <v>131</v>
      </c>
      <c r="I38" s="69">
        <v>15.625954198473282</v>
      </c>
      <c r="J38" s="74">
        <v>42.8332824427481</v>
      </c>
      <c r="K38" s="70">
        <v>3.119570253102609</v>
      </c>
      <c r="L38" s="75">
        <v>6.4360639882372617</v>
      </c>
      <c r="M38" s="7"/>
      <c r="N38" s="251">
        <v>189</v>
      </c>
      <c r="O38" s="64">
        <v>6.8</v>
      </c>
      <c r="P38" s="66">
        <v>41.36</v>
      </c>
      <c r="Q38" s="65">
        <v>2.94</v>
      </c>
      <c r="R38" s="66"/>
      <c r="AG38" s="218">
        <v>30</v>
      </c>
      <c r="AH38" s="218">
        <v>7</v>
      </c>
      <c r="AI38" s="221">
        <v>4</v>
      </c>
      <c r="AJ38" s="220">
        <v>2</v>
      </c>
      <c r="AK38" s="219">
        <v>4</v>
      </c>
      <c r="AL38" s="219">
        <v>1</v>
      </c>
      <c r="AM38" s="225">
        <v>7</v>
      </c>
      <c r="AN38" s="223">
        <v>5</v>
      </c>
      <c r="AO38" s="223">
        <v>0</v>
      </c>
      <c r="AP38" s="208">
        <v>4</v>
      </c>
      <c r="AQ38" s="208">
        <v>6</v>
      </c>
      <c r="AR38" s="208">
        <v>4</v>
      </c>
      <c r="AS38" s="208"/>
    </row>
    <row r="39" spans="1:45" ht="11.25" customHeight="1" x14ac:dyDescent="0.25">
      <c r="A39" s="206" t="s">
        <v>3101</v>
      </c>
      <c r="B39" s="231">
        <v>98</v>
      </c>
      <c r="C39" s="69">
        <v>38.602040816326529</v>
      </c>
      <c r="D39" s="97">
        <v>49.527142857142877</v>
      </c>
      <c r="E39" s="97">
        <v>2.972102998888293</v>
      </c>
      <c r="F39" s="97">
        <v>5.9802889820579797</v>
      </c>
      <c r="G39" s="66"/>
      <c r="H39" s="218">
        <v>126</v>
      </c>
      <c r="I39" s="69">
        <v>15.698412698412698</v>
      </c>
      <c r="J39" s="74">
        <v>43.564603174603164</v>
      </c>
      <c r="K39" s="70">
        <v>3.0528073297237297</v>
      </c>
      <c r="L39" s="75">
        <v>6.3944600977292154</v>
      </c>
      <c r="M39" s="7"/>
      <c r="N39" s="252">
        <v>192</v>
      </c>
      <c r="O39" s="59">
        <v>6.8</v>
      </c>
      <c r="P39" s="61">
        <v>41.73</v>
      </c>
      <c r="Q39" s="76">
        <v>3</v>
      </c>
      <c r="R39" s="60">
        <v>10.97</v>
      </c>
      <c r="AG39" s="214">
        <v>29</v>
      </c>
      <c r="AH39" s="214">
        <v>3</v>
      </c>
      <c r="AI39" s="240">
        <v>1</v>
      </c>
      <c r="AJ39" s="240">
        <v>3</v>
      </c>
      <c r="AK39" s="215">
        <v>2</v>
      </c>
      <c r="AL39" s="214">
        <v>7</v>
      </c>
      <c r="AM39" s="211">
        <v>3</v>
      </c>
      <c r="AN39" s="3">
        <v>0</v>
      </c>
      <c r="AO39" s="3">
        <v>4</v>
      </c>
      <c r="AP39" s="211">
        <v>7</v>
      </c>
      <c r="AQ39" s="211">
        <v>3</v>
      </c>
      <c r="AR39" s="211">
        <v>0</v>
      </c>
      <c r="AS39" s="326"/>
    </row>
    <row r="40" spans="1:45" ht="11.25" customHeight="1" x14ac:dyDescent="0.25">
      <c r="A40" s="206" t="s">
        <v>3102</v>
      </c>
      <c r="B40" s="231">
        <v>98</v>
      </c>
      <c r="C40" s="69">
        <v>38.683673469387756</v>
      </c>
      <c r="D40" s="97">
        <v>51.989183673469391</v>
      </c>
      <c r="E40" s="97">
        <v>2.857210045790525</v>
      </c>
      <c r="F40" s="97">
        <v>6.0448479510924136</v>
      </c>
      <c r="G40" s="66"/>
      <c r="H40" s="218">
        <v>129</v>
      </c>
      <c r="I40" s="69">
        <v>15.666666666666666</v>
      </c>
      <c r="J40" s="74">
        <v>45.841162790697652</v>
      </c>
      <c r="K40" s="70">
        <v>2.8956182249185649</v>
      </c>
      <c r="L40" s="75">
        <v>6.6335991288042573</v>
      </c>
      <c r="M40" s="7"/>
      <c r="N40" s="250">
        <v>190</v>
      </c>
      <c r="O40" s="96">
        <v>6.9</v>
      </c>
      <c r="P40" s="101">
        <v>44.65</v>
      </c>
      <c r="Q40" s="97">
        <v>2.9</v>
      </c>
      <c r="R40" s="102">
        <v>10.93</v>
      </c>
      <c r="AG40" s="13">
        <v>28</v>
      </c>
      <c r="AH40" s="200">
        <v>3</v>
      </c>
      <c r="AI40" s="198">
        <v>4</v>
      </c>
      <c r="AJ40" s="198">
        <v>2</v>
      </c>
      <c r="AK40" s="13">
        <v>6</v>
      </c>
      <c r="AL40" s="13">
        <v>4</v>
      </c>
      <c r="AM40" s="208">
        <v>0</v>
      </c>
      <c r="AN40" s="11">
        <v>4</v>
      </c>
      <c r="AO40" s="11">
        <v>6</v>
      </c>
      <c r="AP40" s="208">
        <v>3</v>
      </c>
      <c r="AQ40" s="208">
        <v>1</v>
      </c>
      <c r="AR40" s="201">
        <v>2</v>
      </c>
      <c r="AS40" s="201"/>
    </row>
    <row r="41" spans="1:45" ht="11.25" customHeight="1" x14ac:dyDescent="0.25">
      <c r="A41" s="232" t="s">
        <v>3103</v>
      </c>
      <c r="B41" s="236">
        <v>99</v>
      </c>
      <c r="C41" s="234">
        <v>38.656565656565654</v>
      </c>
      <c r="D41" s="235">
        <v>51.854646464646478</v>
      </c>
      <c r="E41" s="235">
        <v>2.9165600730584966</v>
      </c>
      <c r="F41" s="235">
        <v>5.9544836404310963</v>
      </c>
      <c r="G41" s="66"/>
      <c r="H41" s="254">
        <v>135</v>
      </c>
      <c r="I41" s="234">
        <v>15.496296296296297</v>
      </c>
      <c r="J41" s="247">
        <v>45.969555555555544</v>
      </c>
      <c r="K41" s="235">
        <v>2.930252354073223</v>
      </c>
      <c r="L41" s="255">
        <v>6.8765748197916032</v>
      </c>
      <c r="M41" s="7"/>
      <c r="N41" s="241">
        <v>202</v>
      </c>
      <c r="O41" s="242">
        <v>6.9</v>
      </c>
      <c r="P41" s="244">
        <v>43.55</v>
      </c>
      <c r="Q41" s="245">
        <v>2.95</v>
      </c>
      <c r="R41" s="256">
        <v>10.52</v>
      </c>
      <c r="AG41" s="13">
        <v>27</v>
      </c>
      <c r="AH41" s="200">
        <v>7</v>
      </c>
      <c r="AI41" s="198">
        <v>7</v>
      </c>
      <c r="AJ41" s="230">
        <v>6</v>
      </c>
      <c r="AK41" s="13">
        <v>4</v>
      </c>
      <c r="AL41" s="13">
        <v>0</v>
      </c>
      <c r="AM41" s="208">
        <v>4</v>
      </c>
      <c r="AN41" s="11">
        <v>6</v>
      </c>
      <c r="AO41" s="11">
        <v>4</v>
      </c>
      <c r="AP41" s="208">
        <v>0</v>
      </c>
      <c r="AQ41" s="201">
        <v>2</v>
      </c>
      <c r="AR41" s="201">
        <v>4</v>
      </c>
      <c r="AS41" s="208"/>
    </row>
    <row r="42" spans="1:45" ht="11.25" customHeight="1" x14ac:dyDescent="0.25">
      <c r="A42" s="232" t="s">
        <v>3104</v>
      </c>
      <c r="B42" s="236">
        <v>99</v>
      </c>
      <c r="C42" s="234">
        <v>38.80808080808081</v>
      </c>
      <c r="D42" s="235">
        <v>53.668383838383818</v>
      </c>
      <c r="E42" s="235">
        <v>2.8499761628197873</v>
      </c>
      <c r="F42" s="235">
        <v>6.0865647430160985</v>
      </c>
      <c r="G42" s="66"/>
      <c r="H42" s="254">
        <v>141</v>
      </c>
      <c r="I42" s="234">
        <v>15.475177304964539</v>
      </c>
      <c r="J42" s="247">
        <v>46.964609929078037</v>
      </c>
      <c r="K42" s="235">
        <v>2.9490897918944348</v>
      </c>
      <c r="L42" s="255">
        <v>7.6017910067641248</v>
      </c>
      <c r="M42" s="7"/>
      <c r="N42" s="241">
        <v>207</v>
      </c>
      <c r="O42" s="242">
        <v>6.9</v>
      </c>
      <c r="P42" s="244">
        <v>45.81</v>
      </c>
      <c r="Q42" s="245">
        <v>2.91</v>
      </c>
      <c r="R42" s="256">
        <v>9.52</v>
      </c>
      <c r="AG42" s="13">
        <v>26</v>
      </c>
      <c r="AH42" s="200">
        <v>7</v>
      </c>
      <c r="AI42" s="230">
        <v>7</v>
      </c>
      <c r="AJ42" s="230">
        <v>6</v>
      </c>
      <c r="AK42" s="13">
        <v>0</v>
      </c>
      <c r="AL42" s="13">
        <v>4</v>
      </c>
      <c r="AM42" s="208">
        <v>6</v>
      </c>
      <c r="AN42" s="11">
        <v>4</v>
      </c>
      <c r="AO42" s="11">
        <v>1</v>
      </c>
      <c r="AP42" s="201">
        <v>3</v>
      </c>
      <c r="AQ42" s="201">
        <v>3</v>
      </c>
      <c r="AR42" s="208">
        <v>5</v>
      </c>
      <c r="AS42" s="208"/>
    </row>
    <row r="43" spans="1:45" ht="11.25" customHeight="1" x14ac:dyDescent="0.25">
      <c r="A43" s="232" t="s">
        <v>3105</v>
      </c>
      <c r="B43" s="236">
        <v>100</v>
      </c>
      <c r="C43" s="234">
        <v>38.729999999999997</v>
      </c>
      <c r="D43" s="235">
        <v>54.124499999999991</v>
      </c>
      <c r="E43" s="235">
        <v>2.8238618806997953</v>
      </c>
      <c r="F43" s="235">
        <v>6.3733043927764799</v>
      </c>
      <c r="G43" s="66"/>
      <c r="H43" s="254">
        <v>142</v>
      </c>
      <c r="I43" s="234">
        <v>15.380281690140846</v>
      </c>
      <c r="J43" s="247">
        <v>48.335492957746474</v>
      </c>
      <c r="K43" s="235">
        <v>2.9450917893922788</v>
      </c>
      <c r="L43" s="255">
        <v>8.3292039618436</v>
      </c>
      <c r="M43" s="7"/>
      <c r="N43" s="241">
        <v>205</v>
      </c>
      <c r="O43" s="242">
        <v>6.9</v>
      </c>
      <c r="P43" s="244">
        <v>46.12</v>
      </c>
      <c r="Q43" s="245">
        <v>2.92</v>
      </c>
      <c r="R43" s="256">
        <v>9.5</v>
      </c>
      <c r="AG43" s="218">
        <v>25</v>
      </c>
      <c r="AH43" s="13">
        <v>11</v>
      </c>
      <c r="AI43" s="221">
        <v>8</v>
      </c>
      <c r="AJ43" s="221">
        <v>1</v>
      </c>
      <c r="AK43" s="218">
        <v>3</v>
      </c>
      <c r="AL43" s="218">
        <v>6</v>
      </c>
      <c r="AM43" s="225">
        <v>5</v>
      </c>
      <c r="AN43" s="223">
        <v>1</v>
      </c>
      <c r="AO43" s="224">
        <v>2</v>
      </c>
      <c r="AP43" s="222">
        <v>2</v>
      </c>
      <c r="AQ43" s="225">
        <v>6</v>
      </c>
      <c r="AR43" s="225">
        <v>10</v>
      </c>
      <c r="AS43" s="225"/>
    </row>
    <row r="44" spans="1:45" ht="11.25" customHeight="1" x14ac:dyDescent="0.25">
      <c r="A44" s="232" t="s">
        <v>3106</v>
      </c>
      <c r="B44" s="236">
        <v>100</v>
      </c>
      <c r="C44" s="234">
        <v>38.83</v>
      </c>
      <c r="D44" s="235">
        <v>54.851599999999998</v>
      </c>
      <c r="E44" s="235">
        <v>2.7894920379859536</v>
      </c>
      <c r="F44" s="235">
        <v>6.5584349610236403</v>
      </c>
      <c r="G44" s="66"/>
      <c r="H44" s="254">
        <v>144</v>
      </c>
      <c r="I44" s="234">
        <v>15.381944444444445</v>
      </c>
      <c r="J44" s="247">
        <v>50.311458333333327</v>
      </c>
      <c r="K44" s="235">
        <v>2.8825951210557439</v>
      </c>
      <c r="L44" s="255">
        <v>8.0704774338824947</v>
      </c>
      <c r="M44" s="7"/>
      <c r="N44" s="241">
        <v>204</v>
      </c>
      <c r="O44" s="242">
        <v>7</v>
      </c>
      <c r="P44" s="244">
        <v>47.17</v>
      </c>
      <c r="Q44" s="245">
        <v>2.9</v>
      </c>
      <c r="R44" s="256">
        <v>9.52</v>
      </c>
      <c r="AG44" s="211">
        <v>24</v>
      </c>
      <c r="AH44" s="2">
        <v>6</v>
      </c>
      <c r="AI44" s="257">
        <v>1</v>
      </c>
      <c r="AJ44" s="258">
        <v>3</v>
      </c>
      <c r="AK44" s="211">
        <v>6</v>
      </c>
      <c r="AL44" s="13">
        <v>4</v>
      </c>
      <c r="AM44" s="208">
        <v>2</v>
      </c>
      <c r="AN44" s="213">
        <v>3</v>
      </c>
      <c r="AO44" s="213">
        <v>2</v>
      </c>
      <c r="AP44" s="208">
        <v>5</v>
      </c>
      <c r="AQ44" s="208">
        <v>10</v>
      </c>
      <c r="AR44" s="208">
        <v>16</v>
      </c>
      <c r="AS44" s="208"/>
    </row>
    <row r="45" spans="1:45" ht="11.25" customHeight="1" x14ac:dyDescent="0.25">
      <c r="A45" s="232" t="s">
        <v>3107</v>
      </c>
      <c r="B45" s="236">
        <v>101</v>
      </c>
      <c r="C45" s="234">
        <v>38.75247524752475</v>
      </c>
      <c r="D45" s="235">
        <v>54.385742574257414</v>
      </c>
      <c r="E45" s="235">
        <v>2.8029889688727305</v>
      </c>
      <c r="F45" s="235">
        <v>6.6341226448606294</v>
      </c>
      <c r="G45" s="66"/>
      <c r="H45" s="254">
        <v>147</v>
      </c>
      <c r="I45" s="234">
        <v>15.258503401360544</v>
      </c>
      <c r="J45" s="247">
        <v>49.323469387755132</v>
      </c>
      <c r="K45" s="235">
        <v>2.9253273656954684</v>
      </c>
      <c r="L45" s="255">
        <v>8.1252261643234736</v>
      </c>
      <c r="M45" s="7"/>
      <c r="N45" s="241">
        <v>201</v>
      </c>
      <c r="O45" s="242">
        <v>7</v>
      </c>
      <c r="P45" s="244">
        <v>46.09</v>
      </c>
      <c r="Q45" s="245">
        <v>3</v>
      </c>
      <c r="R45" s="256">
        <v>9.77</v>
      </c>
      <c r="AG45" s="208">
        <v>23</v>
      </c>
      <c r="AH45" s="259"/>
      <c r="AI45" s="260">
        <v>3</v>
      </c>
      <c r="AJ45" s="258">
        <v>4</v>
      </c>
      <c r="AK45" s="208">
        <v>4</v>
      </c>
      <c r="AL45" s="13">
        <v>3</v>
      </c>
      <c r="AM45" s="201">
        <v>1</v>
      </c>
      <c r="AN45" s="213">
        <v>2</v>
      </c>
      <c r="AO45" s="11">
        <v>5</v>
      </c>
      <c r="AP45" s="208">
        <v>13</v>
      </c>
      <c r="AQ45" s="208">
        <v>16</v>
      </c>
      <c r="AR45" s="208">
        <v>10</v>
      </c>
      <c r="AS45" s="208"/>
    </row>
    <row r="46" spans="1:45" ht="11.25" customHeight="1" x14ac:dyDescent="0.25">
      <c r="A46" s="232" t="s">
        <v>3108</v>
      </c>
      <c r="B46" s="236">
        <v>100</v>
      </c>
      <c r="C46" s="234">
        <v>38.799999999999997</v>
      </c>
      <c r="D46" s="235">
        <v>50.423599999999986</v>
      </c>
      <c r="E46" s="235">
        <v>2.8892952650741188</v>
      </c>
      <c r="F46" s="235">
        <v>6.5708844243127507</v>
      </c>
      <c r="G46" s="66"/>
      <c r="H46" s="254">
        <v>148</v>
      </c>
      <c r="I46" s="234">
        <v>15.25</v>
      </c>
      <c r="J46" s="247">
        <v>48.225810810810813</v>
      </c>
      <c r="K46" s="235">
        <v>2.9664610814392947</v>
      </c>
      <c r="L46" s="255">
        <v>7.9772501170852772</v>
      </c>
      <c r="M46" s="7"/>
      <c r="N46" s="246">
        <v>201</v>
      </c>
      <c r="O46" s="234">
        <v>7</v>
      </c>
      <c r="P46" s="247">
        <v>45.51</v>
      </c>
      <c r="Q46" s="235">
        <v>3.04</v>
      </c>
      <c r="R46" s="255">
        <v>9.8000000000000007</v>
      </c>
      <c r="AG46" s="208">
        <v>22</v>
      </c>
      <c r="AH46" s="259"/>
      <c r="AI46" s="260">
        <v>6</v>
      </c>
      <c r="AJ46" s="258">
        <v>8</v>
      </c>
      <c r="AK46" s="208">
        <v>4</v>
      </c>
      <c r="AL46" s="200">
        <v>4</v>
      </c>
      <c r="AM46" s="201">
        <v>2</v>
      </c>
      <c r="AN46" s="11">
        <v>5</v>
      </c>
      <c r="AO46" s="11">
        <v>13</v>
      </c>
      <c r="AP46" s="208">
        <v>16</v>
      </c>
      <c r="AQ46" s="208">
        <v>10</v>
      </c>
      <c r="AR46" s="208">
        <v>7</v>
      </c>
      <c r="AS46" s="208"/>
    </row>
    <row r="47" spans="1:45" ht="11.25" customHeight="1" x14ac:dyDescent="0.25">
      <c r="A47" s="232" t="s">
        <v>3109</v>
      </c>
      <c r="B47" s="236">
        <v>100</v>
      </c>
      <c r="C47" s="234">
        <v>38.68</v>
      </c>
      <c r="D47" s="235">
        <v>49.002299999999998</v>
      </c>
      <c r="E47" s="235">
        <v>2.9632973505669984</v>
      </c>
      <c r="F47" s="235">
        <v>6.6302090773542322</v>
      </c>
      <c r="G47" s="66"/>
      <c r="H47" s="254">
        <v>147</v>
      </c>
      <c r="I47" s="234">
        <v>15.197278911564625</v>
      </c>
      <c r="J47" s="247">
        <v>46.483401360544235</v>
      </c>
      <c r="K47" s="235">
        <v>3.1070016662788218</v>
      </c>
      <c r="L47" s="255">
        <v>8.0226987938091909</v>
      </c>
      <c r="M47" s="7"/>
      <c r="N47" s="241">
        <v>204</v>
      </c>
      <c r="O47" s="242">
        <v>7</v>
      </c>
      <c r="P47" s="244">
        <v>43.95</v>
      </c>
      <c r="Q47" s="245">
        <v>3.15</v>
      </c>
      <c r="R47" s="256">
        <v>9.82</v>
      </c>
      <c r="AG47" s="208">
        <v>21</v>
      </c>
      <c r="AH47" s="259"/>
      <c r="AI47" s="260">
        <v>7</v>
      </c>
      <c r="AJ47" s="258">
        <v>3</v>
      </c>
      <c r="AK47" s="201">
        <v>4</v>
      </c>
      <c r="AL47" s="200">
        <v>5</v>
      </c>
      <c r="AM47" s="208">
        <v>7</v>
      </c>
      <c r="AN47" s="11">
        <v>14</v>
      </c>
      <c r="AO47" s="11">
        <v>17</v>
      </c>
      <c r="AP47" s="208">
        <v>10</v>
      </c>
      <c r="AQ47" s="208">
        <v>7</v>
      </c>
      <c r="AR47" s="208">
        <v>7</v>
      </c>
      <c r="AS47" s="208"/>
    </row>
    <row r="48" spans="1:45" ht="11.25" customHeight="1" x14ac:dyDescent="0.25">
      <c r="A48" s="232" t="s">
        <v>3110</v>
      </c>
      <c r="B48" s="236">
        <v>101</v>
      </c>
      <c r="C48" s="234">
        <v>38.643564356435647</v>
      </c>
      <c r="D48" s="235">
        <v>47.564059405940597</v>
      </c>
      <c r="E48" s="235">
        <v>3.0579525722549681</v>
      </c>
      <c r="F48" s="235">
        <v>6.6969676901980302</v>
      </c>
      <c r="G48" s="66"/>
      <c r="H48" s="254">
        <v>147</v>
      </c>
      <c r="I48" s="234">
        <v>15.149659863945578</v>
      </c>
      <c r="J48" s="247">
        <v>44.554285714285697</v>
      </c>
      <c r="K48" s="235">
        <v>3.2133140447133086</v>
      </c>
      <c r="L48" s="255">
        <v>8.0504013424443919</v>
      </c>
      <c r="M48" s="7"/>
      <c r="N48" s="241">
        <v>204</v>
      </c>
      <c r="O48" s="242">
        <v>7.1</v>
      </c>
      <c r="P48" s="244">
        <v>41.89</v>
      </c>
      <c r="Q48" s="245">
        <v>3.3</v>
      </c>
      <c r="R48" s="256">
        <v>10.47</v>
      </c>
      <c r="AG48" s="225">
        <v>20</v>
      </c>
      <c r="AH48" s="259"/>
      <c r="AI48" s="261">
        <v>5</v>
      </c>
      <c r="AJ48" s="262">
        <v>4</v>
      </c>
      <c r="AK48" s="222">
        <v>4</v>
      </c>
      <c r="AL48" s="218">
        <v>5</v>
      </c>
      <c r="AM48" s="225">
        <v>14</v>
      </c>
      <c r="AN48" s="223">
        <v>17</v>
      </c>
      <c r="AO48" s="223">
        <v>11</v>
      </c>
      <c r="AP48" s="208">
        <v>7</v>
      </c>
      <c r="AQ48" s="208">
        <v>7</v>
      </c>
      <c r="AR48" s="208">
        <v>7</v>
      </c>
      <c r="AS48" s="208"/>
    </row>
    <row r="49" spans="1:45" ht="11.25" customHeight="1" x14ac:dyDescent="0.25">
      <c r="A49" s="232" t="s">
        <v>3111</v>
      </c>
      <c r="B49" s="236">
        <v>101</v>
      </c>
      <c r="C49" s="234">
        <v>38.67326732673267</v>
      </c>
      <c r="D49" s="235">
        <v>44.376633663366334</v>
      </c>
      <c r="E49" s="235">
        <v>3.2618295242128497</v>
      </c>
      <c r="F49" s="235">
        <v>6.8020067441228571</v>
      </c>
      <c r="G49" s="66"/>
      <c r="H49" s="254">
        <v>148</v>
      </c>
      <c r="I49" s="234">
        <v>15.135135135135135</v>
      </c>
      <c r="J49" s="247">
        <v>40.473513513513531</v>
      </c>
      <c r="K49" s="235">
        <v>3.4120814961396579</v>
      </c>
      <c r="L49" s="255">
        <v>7.9494263549631627</v>
      </c>
      <c r="M49" s="7"/>
      <c r="N49" s="241">
        <v>201</v>
      </c>
      <c r="O49" s="242">
        <v>7.1</v>
      </c>
      <c r="P49" s="244">
        <v>38.83</v>
      </c>
      <c r="Q49" s="245">
        <v>3.55</v>
      </c>
      <c r="R49" s="256">
        <v>10.97</v>
      </c>
      <c r="AG49" s="211">
        <v>19</v>
      </c>
      <c r="AH49" s="259"/>
      <c r="AI49" s="259"/>
      <c r="AJ49" s="263">
        <v>3</v>
      </c>
      <c r="AK49" s="211">
        <v>5</v>
      </c>
      <c r="AL49" s="214">
        <v>13</v>
      </c>
      <c r="AM49" s="211">
        <v>14</v>
      </c>
      <c r="AN49" s="3">
        <v>10</v>
      </c>
      <c r="AO49" s="3">
        <v>6</v>
      </c>
      <c r="AP49" s="211">
        <v>8</v>
      </c>
      <c r="AQ49" s="211">
        <v>9</v>
      </c>
      <c r="AR49" s="211">
        <v>9</v>
      </c>
      <c r="AS49" s="211"/>
    </row>
    <row r="50" spans="1:45" ht="11.25" customHeight="1" x14ac:dyDescent="0.3">
      <c r="A50" s="232" t="s">
        <v>3112</v>
      </c>
      <c r="B50" s="236">
        <v>103</v>
      </c>
      <c r="C50" s="234">
        <v>38.485436893203882</v>
      </c>
      <c r="D50" s="235">
        <v>48.802621359223302</v>
      </c>
      <c r="E50" s="235">
        <v>3.0221468002579739</v>
      </c>
      <c r="F50" s="235">
        <v>6.9550959084478947</v>
      </c>
      <c r="G50" s="66"/>
      <c r="H50" s="254">
        <v>144</v>
      </c>
      <c r="I50" s="234">
        <v>15.0625</v>
      </c>
      <c r="J50" s="247">
        <v>45.984652777777761</v>
      </c>
      <c r="K50" s="235">
        <v>3.1611902465599413</v>
      </c>
      <c r="L50" s="255">
        <v>7.9229743635824246</v>
      </c>
      <c r="M50" s="7"/>
      <c r="N50" s="241">
        <v>201</v>
      </c>
      <c r="O50" s="242">
        <v>7.2</v>
      </c>
      <c r="P50" s="244">
        <v>42.63</v>
      </c>
      <c r="Q50" s="245">
        <v>3.27</v>
      </c>
      <c r="R50" s="256">
        <v>11</v>
      </c>
      <c r="T50" s="264" t="s">
        <v>3113</v>
      </c>
      <c r="AG50" s="208">
        <v>18</v>
      </c>
      <c r="AH50" s="259"/>
      <c r="AI50" s="259"/>
      <c r="AJ50" s="260">
        <v>6</v>
      </c>
      <c r="AK50" s="208">
        <v>11</v>
      </c>
      <c r="AL50" s="13">
        <v>16</v>
      </c>
      <c r="AM50" s="208">
        <v>13</v>
      </c>
      <c r="AN50" s="11">
        <v>7</v>
      </c>
      <c r="AO50" s="11">
        <v>9</v>
      </c>
      <c r="AP50" s="208">
        <v>8</v>
      </c>
      <c r="AQ50" s="208">
        <v>9</v>
      </c>
      <c r="AR50" s="208">
        <v>6</v>
      </c>
      <c r="AS50" s="327"/>
    </row>
    <row r="51" spans="1:45" ht="11.25" customHeight="1" x14ac:dyDescent="0.25">
      <c r="A51" s="232" t="s">
        <v>3114</v>
      </c>
      <c r="B51" s="236">
        <v>102</v>
      </c>
      <c r="C51" s="234">
        <v>38.647058823529413</v>
      </c>
      <c r="D51" s="235">
        <v>49.737254901960767</v>
      </c>
      <c r="E51" s="235">
        <v>2.9656380119573282</v>
      </c>
      <c r="F51" s="235">
        <v>7.2436534605491376</v>
      </c>
      <c r="G51" s="66"/>
      <c r="H51" s="254">
        <v>145</v>
      </c>
      <c r="I51" s="234">
        <v>15.096551724137932</v>
      </c>
      <c r="J51" s="247">
        <v>46.813103448275847</v>
      </c>
      <c r="K51" s="235">
        <v>3.1368896808885021</v>
      </c>
      <c r="L51" s="255">
        <v>7.9716151039925576</v>
      </c>
      <c r="M51" s="7"/>
      <c r="N51" s="241">
        <v>202</v>
      </c>
      <c r="O51" s="242">
        <v>7.2</v>
      </c>
      <c r="P51" s="244">
        <v>42.43</v>
      </c>
      <c r="Q51" s="245">
        <v>3.37</v>
      </c>
      <c r="R51" s="256">
        <v>10.98</v>
      </c>
      <c r="T51" s="265">
        <f>'All CCC'!I5</f>
        <v>45898</v>
      </c>
      <c r="U51" s="266" t="s">
        <v>377</v>
      </c>
      <c r="V51" s="266" t="s">
        <v>378</v>
      </c>
      <c r="W51" s="267" t="s">
        <v>823</v>
      </c>
      <c r="X51" s="50" t="s">
        <v>3115</v>
      </c>
      <c r="AG51" s="208">
        <v>17</v>
      </c>
      <c r="AH51" s="259"/>
      <c r="AI51" s="259"/>
      <c r="AJ51" s="260">
        <v>6</v>
      </c>
      <c r="AK51" s="208">
        <v>17</v>
      </c>
      <c r="AL51" s="13">
        <v>12</v>
      </c>
      <c r="AM51" s="208">
        <v>7</v>
      </c>
      <c r="AN51" s="11">
        <v>10</v>
      </c>
      <c r="AO51" s="11">
        <v>9</v>
      </c>
      <c r="AP51" s="208">
        <v>11</v>
      </c>
      <c r="AQ51" s="208">
        <v>6</v>
      </c>
      <c r="AR51" s="201">
        <v>8</v>
      </c>
      <c r="AS51" s="208"/>
    </row>
    <row r="52" spans="1:45" ht="11.25" customHeight="1" x14ac:dyDescent="0.25">
      <c r="A52" s="232" t="s">
        <v>3116</v>
      </c>
      <c r="B52" s="236">
        <v>102</v>
      </c>
      <c r="C52" s="234">
        <v>38.705882352941174</v>
      </c>
      <c r="D52" s="235">
        <v>49.979411764705894</v>
      </c>
      <c r="E52" s="235">
        <v>2.9360786191410759</v>
      </c>
      <c r="F52" s="235">
        <v>7.242047477093938</v>
      </c>
      <c r="G52" s="66"/>
      <c r="H52" s="254">
        <v>146</v>
      </c>
      <c r="I52" s="234">
        <v>15.123287671232877</v>
      </c>
      <c r="J52" s="247">
        <v>46.203698630136984</v>
      </c>
      <c r="K52" s="235">
        <v>3.0950657320091328</v>
      </c>
      <c r="L52" s="255">
        <v>8.4714570593119589</v>
      </c>
      <c r="M52" s="7"/>
      <c r="N52" s="246">
        <v>200</v>
      </c>
      <c r="O52" s="234">
        <v>7.2</v>
      </c>
      <c r="P52" s="247">
        <v>42.62</v>
      </c>
      <c r="Q52" s="235">
        <v>3.36</v>
      </c>
      <c r="R52" s="255">
        <v>10.99</v>
      </c>
      <c r="T52" s="13" t="s">
        <v>3117</v>
      </c>
      <c r="U52" s="268">
        <f>B214</f>
        <v>146</v>
      </c>
      <c r="V52" s="268">
        <f>H214</f>
        <v>382</v>
      </c>
      <c r="W52" s="269">
        <f>N214</f>
        <v>156</v>
      </c>
      <c r="X52" s="270">
        <f>'All CCC'!B692</f>
        <v>684</v>
      </c>
      <c r="AG52" s="208">
        <v>16</v>
      </c>
      <c r="AH52" s="259"/>
      <c r="AI52" s="259"/>
      <c r="AJ52" s="260">
        <v>15</v>
      </c>
      <c r="AK52" s="208">
        <v>13</v>
      </c>
      <c r="AL52" s="13">
        <v>4</v>
      </c>
      <c r="AM52" s="208">
        <v>10</v>
      </c>
      <c r="AN52" s="11">
        <v>10</v>
      </c>
      <c r="AO52" s="11">
        <v>11</v>
      </c>
      <c r="AP52" s="208">
        <v>6</v>
      </c>
      <c r="AQ52" s="201">
        <v>10</v>
      </c>
      <c r="AR52" s="208">
        <v>19</v>
      </c>
      <c r="AS52" s="208"/>
    </row>
    <row r="53" spans="1:45" ht="11.25" customHeight="1" x14ac:dyDescent="0.25">
      <c r="A53" s="206" t="s">
        <v>3118</v>
      </c>
      <c r="B53" s="231">
        <v>102</v>
      </c>
      <c r="C53" s="96">
        <v>38.803921568627452</v>
      </c>
      <c r="D53" s="97">
        <v>51.386274509803918</v>
      </c>
      <c r="E53" s="97">
        <v>2.8866733923182233</v>
      </c>
      <c r="F53" s="97">
        <v>7.0861909785741695</v>
      </c>
      <c r="G53" s="66"/>
      <c r="H53" s="187">
        <v>152</v>
      </c>
      <c r="I53" s="96">
        <v>15</v>
      </c>
      <c r="J53" s="101">
        <v>47.295328947368404</v>
      </c>
      <c r="K53" s="97">
        <v>3.0846084287309465</v>
      </c>
      <c r="L53" s="102">
        <v>8.671472362275745</v>
      </c>
      <c r="M53" s="7"/>
      <c r="N53" s="250">
        <v>197</v>
      </c>
      <c r="O53" s="96">
        <v>7.2</v>
      </c>
      <c r="P53" s="101">
        <v>44.38</v>
      </c>
      <c r="Q53" s="97">
        <v>3.29</v>
      </c>
      <c r="R53" s="102">
        <v>10.89</v>
      </c>
      <c r="T53" s="13" t="s">
        <v>3119</v>
      </c>
      <c r="U53" s="271">
        <f>C214</f>
        <v>42.178082191780824</v>
      </c>
      <c r="V53" s="271">
        <f>I214</f>
        <v>15.034031413612565</v>
      </c>
      <c r="W53" s="105">
        <f>O214</f>
        <v>7.0128205128205128</v>
      </c>
      <c r="X53" s="272">
        <f>'All CCC'!E692</f>
        <v>18.998538011695906</v>
      </c>
      <c r="AG53" s="225">
        <v>15</v>
      </c>
      <c r="AH53" s="259"/>
      <c r="AI53" s="259"/>
      <c r="AJ53" s="261">
        <v>10</v>
      </c>
      <c r="AK53" s="225">
        <v>7</v>
      </c>
      <c r="AL53" s="218">
        <v>10</v>
      </c>
      <c r="AM53" s="225">
        <v>9</v>
      </c>
      <c r="AN53" s="223">
        <v>10</v>
      </c>
      <c r="AO53" s="223">
        <v>8</v>
      </c>
      <c r="AP53" s="222">
        <v>12</v>
      </c>
      <c r="AQ53" s="225">
        <v>18</v>
      </c>
      <c r="AR53" s="225">
        <v>32</v>
      </c>
      <c r="AS53" s="225"/>
    </row>
    <row r="54" spans="1:45" ht="11.25" customHeight="1" x14ac:dyDescent="0.25">
      <c r="A54" s="206" t="s">
        <v>3120</v>
      </c>
      <c r="B54" s="231">
        <v>103</v>
      </c>
      <c r="C54" s="96">
        <v>38.815533980582522</v>
      </c>
      <c r="D54" s="97">
        <v>52.578932038834949</v>
      </c>
      <c r="E54" s="97">
        <v>2.8607300227114689</v>
      </c>
      <c r="F54" s="97">
        <v>7.1176326154057445</v>
      </c>
      <c r="G54" s="66"/>
      <c r="H54" s="187">
        <v>161</v>
      </c>
      <c r="I54" s="96">
        <v>14.857142857142858</v>
      </c>
      <c r="J54" s="101">
        <v>47.806211180124222</v>
      </c>
      <c r="K54" s="97">
        <v>3.1179119770031862</v>
      </c>
      <c r="L54" s="102">
        <v>8.5609463685717202</v>
      </c>
      <c r="M54" s="7"/>
      <c r="N54" s="273">
        <v>195</v>
      </c>
      <c r="O54" s="69">
        <v>7.2</v>
      </c>
      <c r="P54" s="74">
        <v>44.79</v>
      </c>
      <c r="Q54" s="70">
        <v>3.24</v>
      </c>
      <c r="R54" s="75">
        <v>11.95</v>
      </c>
      <c r="T54" s="13" t="s">
        <v>3121</v>
      </c>
      <c r="U54" s="78">
        <f>D214</f>
        <v>145.47116438356164</v>
      </c>
      <c r="V54" s="78">
        <f>J214</f>
        <v>146.01761780104724</v>
      </c>
      <c r="W54" s="274">
        <f>P214</f>
        <v>107.05224358974355</v>
      </c>
      <c r="X54" s="275">
        <f>'All CCC'!I692</f>
        <v>137.01413742690065</v>
      </c>
      <c r="AG54" s="211">
        <v>14</v>
      </c>
      <c r="AH54" s="259"/>
      <c r="AI54" s="259"/>
      <c r="AJ54" s="259"/>
      <c r="AK54" s="211">
        <v>10</v>
      </c>
      <c r="AL54" s="214">
        <v>8</v>
      </c>
      <c r="AM54" s="211">
        <v>9</v>
      </c>
      <c r="AN54" s="3">
        <v>9</v>
      </c>
      <c r="AO54" s="229">
        <v>14</v>
      </c>
      <c r="AP54" s="208">
        <v>23</v>
      </c>
      <c r="AQ54" s="208">
        <v>33</v>
      </c>
      <c r="AR54" s="208">
        <v>29</v>
      </c>
      <c r="AS54" s="208"/>
    </row>
    <row r="55" spans="1:45" ht="11.25" customHeight="1" x14ac:dyDescent="0.25">
      <c r="A55" s="206" t="s">
        <v>3122</v>
      </c>
      <c r="B55" s="231">
        <v>103</v>
      </c>
      <c r="C55" s="96">
        <v>38.873786407766993</v>
      </c>
      <c r="D55" s="97">
        <v>53.349611650485429</v>
      </c>
      <c r="E55" s="97">
        <v>2.8265858836552429</v>
      </c>
      <c r="F55" s="97">
        <v>6.8885103829195771</v>
      </c>
      <c r="G55" s="66"/>
      <c r="H55" s="187">
        <v>166</v>
      </c>
      <c r="I55" s="96">
        <v>14.746987951807229</v>
      </c>
      <c r="J55" s="101">
        <v>48.310963855421662</v>
      </c>
      <c r="K55" s="97">
        <v>3.0964217756855379</v>
      </c>
      <c r="L55" s="102">
        <v>8.7965028252211539</v>
      </c>
      <c r="M55" s="7"/>
      <c r="N55" s="273">
        <v>194</v>
      </c>
      <c r="O55" s="69">
        <v>7.1</v>
      </c>
      <c r="P55" s="74">
        <v>44.68</v>
      </c>
      <c r="Q55" s="70">
        <v>3.27</v>
      </c>
      <c r="R55" s="75">
        <v>12.15</v>
      </c>
      <c r="T55" s="9" t="s">
        <v>3123</v>
      </c>
      <c r="U55" s="78">
        <f>E214</f>
        <v>2.6632128316857853</v>
      </c>
      <c r="V55" s="78">
        <f>K214</f>
        <v>2.6844587643273754</v>
      </c>
      <c r="W55" s="274">
        <f>Q214</f>
        <v>2.7226730598478319</v>
      </c>
      <c r="X55" s="275">
        <f>'All CCC'!J692</f>
        <v>2.6886393548763823</v>
      </c>
      <c r="AG55" s="208">
        <v>13</v>
      </c>
      <c r="AH55" s="259"/>
      <c r="AI55" s="259"/>
      <c r="AJ55" s="259"/>
      <c r="AK55" s="208">
        <v>11</v>
      </c>
      <c r="AL55" s="13">
        <v>10</v>
      </c>
      <c r="AM55" s="208">
        <v>10</v>
      </c>
      <c r="AN55" s="213">
        <v>15</v>
      </c>
      <c r="AO55" s="11">
        <v>23</v>
      </c>
      <c r="AP55" s="208">
        <v>40</v>
      </c>
      <c r="AQ55" s="208">
        <v>29</v>
      </c>
      <c r="AR55" s="208">
        <v>30</v>
      </c>
      <c r="AS55" s="208"/>
    </row>
    <row r="56" spans="1:45" ht="11.25" customHeight="1" x14ac:dyDescent="0.25">
      <c r="A56" s="206" t="s">
        <v>3124</v>
      </c>
      <c r="B56" s="231">
        <v>105</v>
      </c>
      <c r="C56" s="96">
        <v>38.723809523809521</v>
      </c>
      <c r="D56" s="97">
        <v>53.880190476190471</v>
      </c>
      <c r="E56" s="97">
        <v>2.8628840691649637</v>
      </c>
      <c r="F56" s="97">
        <v>7.2100500970149417</v>
      </c>
      <c r="G56" s="66"/>
      <c r="H56" s="187">
        <v>165</v>
      </c>
      <c r="I56" s="96">
        <v>14.636363636363637</v>
      </c>
      <c r="J56" s="101">
        <v>47.998363636363621</v>
      </c>
      <c r="K56" s="97">
        <v>3.0155249841026874</v>
      </c>
      <c r="L56" s="102">
        <v>9.2460436479485217</v>
      </c>
      <c r="M56" s="7"/>
      <c r="N56" s="273">
        <v>191</v>
      </c>
      <c r="O56" s="69">
        <v>7.2</v>
      </c>
      <c r="P56" s="74">
        <v>45.33</v>
      </c>
      <c r="Q56" s="70">
        <v>3.31</v>
      </c>
      <c r="R56" s="75">
        <v>10.3</v>
      </c>
      <c r="T56" s="9" t="s">
        <v>3125</v>
      </c>
      <c r="U56" s="78">
        <f>F214</f>
        <v>5.3263364984325117</v>
      </c>
      <c r="V56" s="78">
        <f>L214</f>
        <v>7.3062275711524318</v>
      </c>
      <c r="W56" s="274">
        <f>R214</f>
        <v>8.5501483759226709</v>
      </c>
      <c r="X56" s="275">
        <f>'All CCC'!R692</f>
        <v>7.1673204789405132</v>
      </c>
      <c r="AG56" s="208">
        <v>12</v>
      </c>
      <c r="AH56" s="259"/>
      <c r="AI56" s="259"/>
      <c r="AJ56" s="259"/>
      <c r="AK56" s="208">
        <v>7</v>
      </c>
      <c r="AL56" s="13">
        <v>8</v>
      </c>
      <c r="AM56" s="201">
        <v>13</v>
      </c>
      <c r="AN56" s="11">
        <v>22</v>
      </c>
      <c r="AO56" s="11">
        <v>41</v>
      </c>
      <c r="AP56" s="208">
        <v>31</v>
      </c>
      <c r="AQ56" s="208">
        <v>32</v>
      </c>
      <c r="AR56" s="208">
        <v>13</v>
      </c>
      <c r="AS56" s="208"/>
    </row>
    <row r="57" spans="1:45" ht="11.25" customHeight="1" x14ac:dyDescent="0.25">
      <c r="A57" s="206" t="s">
        <v>3126</v>
      </c>
      <c r="B57" s="231">
        <v>104</v>
      </c>
      <c r="C57" s="96">
        <v>38.894230769230766</v>
      </c>
      <c r="D57" s="97">
        <v>51.784999999999997</v>
      </c>
      <c r="E57" s="97">
        <v>2.9885313224494419</v>
      </c>
      <c r="F57" s="97">
        <v>7.2691126603644296</v>
      </c>
      <c r="G57" s="66"/>
      <c r="H57" s="187">
        <v>166</v>
      </c>
      <c r="I57" s="96">
        <v>14.632530120481928</v>
      </c>
      <c r="J57" s="101">
        <v>45.882349397590367</v>
      </c>
      <c r="K57" s="97">
        <v>3.1906718082788861</v>
      </c>
      <c r="L57" s="102">
        <v>9.1832590551744531</v>
      </c>
      <c r="M57" s="7"/>
      <c r="N57" s="273">
        <v>189</v>
      </c>
      <c r="O57" s="69">
        <v>7.2</v>
      </c>
      <c r="P57" s="74">
        <v>42.06</v>
      </c>
      <c r="Q57" s="70">
        <v>3.54</v>
      </c>
      <c r="R57" s="75">
        <v>10.01</v>
      </c>
      <c r="T57" s="703"/>
      <c r="U57" s="704"/>
      <c r="V57" s="704"/>
      <c r="W57" s="704"/>
      <c r="X57" s="704"/>
      <c r="Y57" s="7"/>
      <c r="Z57" s="7"/>
      <c r="AA57" s="7"/>
      <c r="AB57" s="7"/>
      <c r="AC57" s="7"/>
      <c r="AG57" s="208">
        <v>11</v>
      </c>
      <c r="AH57" s="259"/>
      <c r="AI57" s="259"/>
      <c r="AJ57" s="259"/>
      <c r="AK57" s="208">
        <v>11</v>
      </c>
      <c r="AL57" s="200">
        <v>19</v>
      </c>
      <c r="AM57" s="208">
        <v>26</v>
      </c>
      <c r="AN57" s="11">
        <v>43</v>
      </c>
      <c r="AO57" s="11">
        <v>32</v>
      </c>
      <c r="AP57" s="208">
        <v>37</v>
      </c>
      <c r="AQ57" s="208">
        <v>17</v>
      </c>
      <c r="AR57" s="208">
        <v>13</v>
      </c>
      <c r="AS57" s="327"/>
    </row>
    <row r="58" spans="1:45" ht="11.25" customHeight="1" x14ac:dyDescent="0.25">
      <c r="A58" s="206" t="s">
        <v>3127</v>
      </c>
      <c r="B58" s="231">
        <v>105</v>
      </c>
      <c r="C58" s="96">
        <v>38.838095238095235</v>
      </c>
      <c r="D58" s="97">
        <v>53.037809523809528</v>
      </c>
      <c r="E58" s="97">
        <v>2.9709172176544589</v>
      </c>
      <c r="F58" s="97">
        <v>7.1191264908199825</v>
      </c>
      <c r="G58" s="66"/>
      <c r="H58" s="187">
        <v>172</v>
      </c>
      <c r="I58" s="96">
        <v>14.581395348837209</v>
      </c>
      <c r="J58" s="101">
        <v>47.891918604651174</v>
      </c>
      <c r="K58" s="97">
        <v>3.1046893434658496</v>
      </c>
      <c r="L58" s="102">
        <v>8.6197076361995695</v>
      </c>
      <c r="M58" s="7"/>
      <c r="N58" s="273">
        <v>196</v>
      </c>
      <c r="O58" s="69">
        <v>7.2</v>
      </c>
      <c r="P58" s="74">
        <v>43.88</v>
      </c>
      <c r="Q58" s="70">
        <v>3.44</v>
      </c>
      <c r="R58" s="75">
        <v>10.27</v>
      </c>
      <c r="T58" s="757" t="s">
        <v>3143</v>
      </c>
      <c r="U58" s="243"/>
      <c r="V58" s="243"/>
      <c r="W58" s="243"/>
      <c r="X58" s="243"/>
      <c r="Y58" s="7"/>
      <c r="Z58" s="7"/>
      <c r="AA58" s="7"/>
      <c r="AB58" s="7"/>
      <c r="AC58" s="7"/>
      <c r="AD58" s="7"/>
      <c r="AE58" s="7"/>
      <c r="AG58" s="225">
        <v>10</v>
      </c>
      <c r="AH58" s="259"/>
      <c r="AI58" s="259"/>
      <c r="AJ58" s="259"/>
      <c r="AK58" s="222">
        <v>15</v>
      </c>
      <c r="AL58" s="218">
        <v>25</v>
      </c>
      <c r="AM58" s="225">
        <v>46</v>
      </c>
      <c r="AN58" s="223">
        <v>33</v>
      </c>
      <c r="AO58" s="223">
        <v>45</v>
      </c>
      <c r="AP58" s="208">
        <v>23</v>
      </c>
      <c r="AQ58" s="208">
        <v>14</v>
      </c>
      <c r="AR58" s="201">
        <v>14</v>
      </c>
      <c r="AS58" s="201"/>
    </row>
    <row r="59" spans="1:45" ht="11.25" customHeight="1" x14ac:dyDescent="0.25">
      <c r="A59" s="206" t="s">
        <v>3128</v>
      </c>
      <c r="B59" s="231">
        <v>105</v>
      </c>
      <c r="C59" s="96">
        <v>38.723809523809521</v>
      </c>
      <c r="D59" s="97">
        <v>53.196761904761907</v>
      </c>
      <c r="E59" s="97">
        <v>2.9538614397729215</v>
      </c>
      <c r="F59" s="97">
        <v>7.3312568213796725</v>
      </c>
      <c r="G59" s="66"/>
      <c r="H59" s="187">
        <v>174</v>
      </c>
      <c r="I59" s="96">
        <v>14.436781609195402</v>
      </c>
      <c r="J59" s="101">
        <v>48.025287356321826</v>
      </c>
      <c r="K59" s="97">
        <v>3.0695672651124335</v>
      </c>
      <c r="L59" s="102">
        <v>8.725850821181691</v>
      </c>
      <c r="M59" s="7"/>
      <c r="N59" s="273">
        <v>195</v>
      </c>
      <c r="O59" s="69">
        <v>7.2</v>
      </c>
      <c r="P59" s="74">
        <v>43.92</v>
      </c>
      <c r="Q59" s="70">
        <v>3.49</v>
      </c>
      <c r="R59" s="75">
        <v>10.06</v>
      </c>
      <c r="T59" s="7" t="s">
        <v>5022</v>
      </c>
      <c r="V59" s="7"/>
      <c r="W59" s="7"/>
      <c r="X59" s="7" t="s">
        <v>387</v>
      </c>
      <c r="Y59" s="7"/>
      <c r="Z59" s="7"/>
      <c r="AA59" s="7"/>
      <c r="AB59" s="7"/>
      <c r="AC59" s="7"/>
      <c r="AD59" s="7"/>
      <c r="AE59" s="7"/>
      <c r="AG59" s="211">
        <v>9</v>
      </c>
      <c r="AH59" s="259"/>
      <c r="AI59" s="259"/>
      <c r="AJ59" s="259"/>
      <c r="AK59" s="211">
        <v>25</v>
      </c>
      <c r="AL59" s="214">
        <v>47</v>
      </c>
      <c r="AM59" s="211">
        <v>35</v>
      </c>
      <c r="AN59" s="3">
        <v>44</v>
      </c>
      <c r="AO59" s="3">
        <v>22</v>
      </c>
      <c r="AP59" s="211">
        <v>16</v>
      </c>
      <c r="AQ59" s="205">
        <v>15</v>
      </c>
      <c r="AR59" s="205">
        <v>21</v>
      </c>
      <c r="AS59" s="211"/>
    </row>
    <row r="60" spans="1:45" ht="11.25" customHeight="1" x14ac:dyDescent="0.25">
      <c r="A60" s="206" t="s">
        <v>3129</v>
      </c>
      <c r="B60" s="231">
        <v>105</v>
      </c>
      <c r="C60" s="96">
        <v>38.838095238095235</v>
      </c>
      <c r="D60" s="97">
        <v>53.237333333333318</v>
      </c>
      <c r="E60" s="97">
        <v>2.945408753308461</v>
      </c>
      <c r="F60" s="97">
        <v>7.4227730062119246</v>
      </c>
      <c r="G60" s="66"/>
      <c r="H60" s="187">
        <v>176</v>
      </c>
      <c r="I60" s="96">
        <v>14.443181818181818</v>
      </c>
      <c r="J60" s="101">
        <v>49.355568181818199</v>
      </c>
      <c r="K60" s="97">
        <v>3.0606598261493123</v>
      </c>
      <c r="L60" s="102">
        <v>8.5585570179090844</v>
      </c>
      <c r="M60" s="7"/>
      <c r="N60" s="273">
        <v>190</v>
      </c>
      <c r="O60" s="69">
        <v>7.2</v>
      </c>
      <c r="P60" s="74">
        <v>43.15</v>
      </c>
      <c r="Q60" s="70">
        <v>3.45</v>
      </c>
      <c r="R60" s="75">
        <v>10.02</v>
      </c>
      <c r="T60" s="7" t="s">
        <v>5021</v>
      </c>
      <c r="V60" s="7"/>
      <c r="W60" s="7"/>
      <c r="X60" s="7" t="s">
        <v>459</v>
      </c>
      <c r="Y60" s="7"/>
      <c r="Z60" s="7"/>
      <c r="AA60" s="7"/>
      <c r="AB60" s="7"/>
      <c r="AC60" s="7"/>
      <c r="AD60" s="7"/>
      <c r="AE60" s="7"/>
      <c r="AG60" s="208">
        <v>8</v>
      </c>
      <c r="AH60" s="259"/>
      <c r="AI60" s="259"/>
      <c r="AJ60" s="259"/>
      <c r="AK60" s="208">
        <v>43</v>
      </c>
      <c r="AL60" s="13">
        <v>43</v>
      </c>
      <c r="AM60" s="208">
        <v>48</v>
      </c>
      <c r="AN60" s="11">
        <v>28</v>
      </c>
      <c r="AO60" s="11">
        <v>22</v>
      </c>
      <c r="AP60" s="201">
        <v>21</v>
      </c>
      <c r="AQ60" s="201">
        <v>22</v>
      </c>
      <c r="AR60" s="208">
        <v>98</v>
      </c>
      <c r="AS60" s="208"/>
    </row>
    <row r="61" spans="1:45" ht="11.25" customHeight="1" x14ac:dyDescent="0.25">
      <c r="A61" s="206" t="s">
        <v>3130</v>
      </c>
      <c r="B61" s="231">
        <v>105</v>
      </c>
      <c r="C61" s="96">
        <v>38.876190476190473</v>
      </c>
      <c r="D61" s="97">
        <v>54.732761904761915</v>
      </c>
      <c r="E61" s="97">
        <v>2.8607813842828724</v>
      </c>
      <c r="F61" s="97">
        <v>7.3144659724257766</v>
      </c>
      <c r="G61" s="66"/>
      <c r="H61" s="187">
        <v>178</v>
      </c>
      <c r="I61" s="96">
        <v>14.404494382022472</v>
      </c>
      <c r="J61" s="101">
        <v>50.229719101123592</v>
      </c>
      <c r="K61" s="97">
        <v>3.047047986021679</v>
      </c>
      <c r="L61" s="102">
        <v>8.7287816473957882</v>
      </c>
      <c r="M61" s="7"/>
      <c r="N61" s="273">
        <v>187</v>
      </c>
      <c r="O61" s="69">
        <v>7.2</v>
      </c>
      <c r="P61" s="74">
        <v>44.06</v>
      </c>
      <c r="Q61" s="70">
        <v>3.43</v>
      </c>
      <c r="R61" s="75">
        <v>9.6300000000000008</v>
      </c>
      <c r="T61" s="191" t="s">
        <v>5019</v>
      </c>
      <c r="V61" s="191"/>
      <c r="W61" s="7"/>
      <c r="X61" s="7" t="s">
        <v>5017</v>
      </c>
      <c r="Y61" s="7"/>
      <c r="Z61" s="7"/>
      <c r="AA61" s="7"/>
      <c r="AB61" s="7"/>
      <c r="AC61" s="7"/>
      <c r="AD61" s="7"/>
      <c r="AE61" s="7"/>
      <c r="AG61" s="208">
        <v>7</v>
      </c>
      <c r="AH61" s="259"/>
      <c r="AI61" s="259"/>
      <c r="AJ61" s="259"/>
      <c r="AK61" s="208">
        <v>39</v>
      </c>
      <c r="AL61" s="13">
        <v>43</v>
      </c>
      <c r="AM61" s="208">
        <v>29</v>
      </c>
      <c r="AN61" s="11">
        <v>27</v>
      </c>
      <c r="AO61" s="213">
        <v>23</v>
      </c>
      <c r="AP61" s="201">
        <v>25</v>
      </c>
      <c r="AQ61" s="208">
        <v>110</v>
      </c>
      <c r="AR61" s="208">
        <v>147</v>
      </c>
      <c r="AS61" s="208"/>
    </row>
    <row r="62" spans="1:45" ht="11.25" customHeight="1" x14ac:dyDescent="0.25">
      <c r="A62" s="206" t="s">
        <v>3131</v>
      </c>
      <c r="B62" s="231">
        <v>105</v>
      </c>
      <c r="C62" s="96">
        <v>39</v>
      </c>
      <c r="D62" s="97">
        <v>53.261809523809511</v>
      </c>
      <c r="E62" s="97">
        <v>2.8941494665859269</v>
      </c>
      <c r="F62" s="97">
        <v>7.5877547617204666</v>
      </c>
      <c r="G62" s="66"/>
      <c r="H62" s="187">
        <v>181</v>
      </c>
      <c r="I62" s="96">
        <v>14.397790055248619</v>
      </c>
      <c r="J62" s="101">
        <v>49.882071823204456</v>
      </c>
      <c r="K62" s="97">
        <v>3.0732199988358793</v>
      </c>
      <c r="L62" s="102">
        <v>8.3853861894620962</v>
      </c>
      <c r="M62" s="7"/>
      <c r="N62" s="273">
        <v>189</v>
      </c>
      <c r="O62" s="69">
        <v>7.2</v>
      </c>
      <c r="P62" s="74">
        <v>44.45</v>
      </c>
      <c r="Q62" s="70">
        <v>3.49</v>
      </c>
      <c r="R62" s="75">
        <v>10.36</v>
      </c>
      <c r="T62" s="191" t="s">
        <v>5020</v>
      </c>
      <c r="V62" s="191"/>
      <c r="W62" s="7"/>
      <c r="X62" s="7" t="s">
        <v>560</v>
      </c>
      <c r="Y62" s="7"/>
      <c r="Z62" s="7"/>
      <c r="AA62" s="7"/>
      <c r="AB62" s="7"/>
      <c r="AC62" s="7"/>
      <c r="AD62" s="7"/>
      <c r="AE62" s="7"/>
      <c r="AG62" s="208">
        <v>6</v>
      </c>
      <c r="AH62" s="259"/>
      <c r="AI62" s="259"/>
      <c r="AJ62" s="259"/>
      <c r="AK62" s="208">
        <v>49</v>
      </c>
      <c r="AL62" s="13">
        <v>36</v>
      </c>
      <c r="AM62" s="208">
        <v>30</v>
      </c>
      <c r="AN62" s="213">
        <v>24</v>
      </c>
      <c r="AO62" s="213">
        <v>36</v>
      </c>
      <c r="AP62" s="208">
        <v>128</v>
      </c>
      <c r="AQ62" s="208">
        <v>182</v>
      </c>
      <c r="AR62" s="208">
        <v>104</v>
      </c>
      <c r="AS62" s="208"/>
    </row>
    <row r="63" spans="1:45" ht="11.25" customHeight="1" x14ac:dyDescent="0.25">
      <c r="A63" s="206" t="s">
        <v>3132</v>
      </c>
      <c r="B63" s="231">
        <v>106</v>
      </c>
      <c r="C63" s="96">
        <v>39.018867924528301</v>
      </c>
      <c r="D63" s="97">
        <v>53.89150943396227</v>
      </c>
      <c r="E63" s="97">
        <v>2.9360208613894998</v>
      </c>
      <c r="F63" s="97">
        <v>7.7347614603787473</v>
      </c>
      <c r="G63" s="66"/>
      <c r="H63" s="187">
        <v>180</v>
      </c>
      <c r="I63" s="96">
        <v>14.28888888888889</v>
      </c>
      <c r="J63" s="101">
        <v>50.597722222222245</v>
      </c>
      <c r="K63" s="97">
        <v>3.0113819005787401</v>
      </c>
      <c r="L63" s="102">
        <v>8.5893126267585718</v>
      </c>
      <c r="M63" s="7"/>
      <c r="N63" s="273">
        <v>180</v>
      </c>
      <c r="O63" s="69">
        <v>7.2166666666666668</v>
      </c>
      <c r="P63" s="74">
        <v>44.658222222222214</v>
      </c>
      <c r="Q63" s="70">
        <v>3.5695887194909592</v>
      </c>
      <c r="R63" s="75">
        <v>10.211207480675476</v>
      </c>
      <c r="T63" s="7" t="s">
        <v>5018</v>
      </c>
      <c r="V63" s="7"/>
      <c r="W63" s="7"/>
      <c r="X63" s="7" t="s">
        <v>5016</v>
      </c>
      <c r="Y63" s="7"/>
      <c r="Z63" s="7"/>
      <c r="AA63" s="7"/>
      <c r="AB63" s="7"/>
      <c r="AC63" s="7"/>
      <c r="AD63" s="7"/>
      <c r="AE63" s="7"/>
      <c r="AG63" s="225">
        <v>5</v>
      </c>
      <c r="AH63" s="259"/>
      <c r="AI63" s="259"/>
      <c r="AJ63" s="259"/>
      <c r="AK63" s="225">
        <v>34</v>
      </c>
      <c r="AL63" s="218">
        <v>31</v>
      </c>
      <c r="AM63" s="222">
        <v>28</v>
      </c>
      <c r="AN63" s="224">
        <v>38</v>
      </c>
      <c r="AO63" s="223">
        <v>156</v>
      </c>
      <c r="AP63" s="225">
        <v>206</v>
      </c>
      <c r="AQ63" s="225">
        <v>105</v>
      </c>
      <c r="AR63" s="225">
        <v>117</v>
      </c>
      <c r="AS63" s="225"/>
    </row>
    <row r="64" spans="1:45" ht="11.25" customHeight="1" x14ac:dyDescent="0.25">
      <c r="A64" s="206" t="s">
        <v>3133</v>
      </c>
      <c r="B64" s="231">
        <v>105</v>
      </c>
      <c r="C64" s="96">
        <v>39.038095238095238</v>
      </c>
      <c r="D64" s="97">
        <v>53.484190476190449</v>
      </c>
      <c r="E64" s="97">
        <v>2.9307077302537237</v>
      </c>
      <c r="F64" s="97">
        <v>7.751604099309084</v>
      </c>
      <c r="G64" s="66"/>
      <c r="H64" s="187">
        <v>183</v>
      </c>
      <c r="I64" s="96">
        <v>14.289617486338798</v>
      </c>
      <c r="J64" s="101">
        <v>50.888196721311473</v>
      </c>
      <c r="K64" s="97">
        <v>3.0162873488379405</v>
      </c>
      <c r="L64" s="102">
        <v>8.5811906820553396</v>
      </c>
      <c r="M64" s="7"/>
      <c r="N64" s="273">
        <v>170</v>
      </c>
      <c r="O64" s="69">
        <v>7.1882352941176473</v>
      </c>
      <c r="P64" s="74">
        <v>45.254941176470588</v>
      </c>
      <c r="Q64" s="70">
        <v>3.6225862398058157</v>
      </c>
      <c r="R64" s="75">
        <v>10.425282867376961</v>
      </c>
      <c r="T64" s="191" t="s">
        <v>3860</v>
      </c>
      <c r="V64" s="191"/>
      <c r="W64" s="7"/>
      <c r="X64" s="7" t="s">
        <v>3861</v>
      </c>
      <c r="Y64" s="7"/>
      <c r="Z64" s="7"/>
      <c r="AA64" s="7"/>
      <c r="AB64" s="7"/>
      <c r="AC64" s="7"/>
      <c r="AD64" s="7"/>
      <c r="AE64" s="7"/>
      <c r="AG64" s="51" t="s">
        <v>3134</v>
      </c>
      <c r="AH64" s="187">
        <f t="shared" ref="AH64:AR64" si="0">SUM(AH4:AH63)</f>
        <v>139</v>
      </c>
      <c r="AI64" s="187">
        <f t="shared" si="0"/>
        <v>150</v>
      </c>
      <c r="AJ64" s="231">
        <f t="shared" si="0"/>
        <v>159</v>
      </c>
      <c r="AK64" s="187">
        <f t="shared" si="0"/>
        <v>417</v>
      </c>
      <c r="AL64" s="187">
        <f t="shared" si="0"/>
        <v>448</v>
      </c>
      <c r="AM64" s="231">
        <f t="shared" si="0"/>
        <v>458</v>
      </c>
      <c r="AN64" s="231">
        <f t="shared" si="0"/>
        <v>476</v>
      </c>
      <c r="AO64" s="231">
        <f t="shared" si="0"/>
        <v>611</v>
      </c>
      <c r="AP64" s="231">
        <f t="shared" si="0"/>
        <v>753</v>
      </c>
      <c r="AQ64" s="231">
        <f t="shared" si="0"/>
        <v>769</v>
      </c>
      <c r="AR64" s="231">
        <f t="shared" si="0"/>
        <v>822</v>
      </c>
      <c r="AS64" s="207">
        <f>X52</f>
        <v>684</v>
      </c>
    </row>
    <row r="65" spans="1:45" ht="11.25" customHeight="1" x14ac:dyDescent="0.25">
      <c r="A65" s="232" t="s">
        <v>3135</v>
      </c>
      <c r="B65" s="236">
        <v>105</v>
      </c>
      <c r="C65" s="234">
        <v>39.1</v>
      </c>
      <c r="D65" s="235">
        <v>56.35</v>
      </c>
      <c r="E65" s="235">
        <v>2.77</v>
      </c>
      <c r="F65" s="235">
        <v>7.82</v>
      </c>
      <c r="G65" s="66"/>
      <c r="H65" s="254">
        <v>189</v>
      </c>
      <c r="I65" s="234">
        <v>14.3</v>
      </c>
      <c r="J65" s="247">
        <v>56.29</v>
      </c>
      <c r="K65" s="235">
        <v>2.89</v>
      </c>
      <c r="L65" s="255">
        <v>8.6199999999999992</v>
      </c>
      <c r="M65" s="7"/>
      <c r="N65" s="277">
        <v>175</v>
      </c>
      <c r="O65" s="278">
        <v>7.1</v>
      </c>
      <c r="P65" s="279">
        <v>47.02</v>
      </c>
      <c r="Q65" s="280">
        <v>3.35</v>
      </c>
      <c r="R65" s="281">
        <v>10.64</v>
      </c>
      <c r="T65" s="191"/>
      <c r="V65" s="7"/>
      <c r="W65" s="7"/>
      <c r="X65" s="7"/>
      <c r="Y65" s="7"/>
      <c r="Z65" s="7"/>
      <c r="AA65" s="7"/>
      <c r="AB65" s="7"/>
      <c r="AC65" s="7"/>
      <c r="AD65" s="7"/>
      <c r="AE65" s="7"/>
      <c r="AG65" s="7">
        <v>4</v>
      </c>
      <c r="AH65" s="259"/>
      <c r="AI65" s="259"/>
      <c r="AJ65" s="259"/>
      <c r="AK65" s="7">
        <v>26</v>
      </c>
      <c r="AL65" s="282">
        <v>32</v>
      </c>
      <c r="AM65" s="282">
        <v>50</v>
      </c>
      <c r="AN65" s="7">
        <v>179</v>
      </c>
      <c r="AO65" s="7">
        <v>221</v>
      </c>
      <c r="AP65" s="7">
        <v>124</v>
      </c>
      <c r="AQ65" s="7">
        <v>117</v>
      </c>
      <c r="AR65" s="7">
        <v>101</v>
      </c>
      <c r="AS65" s="7" t="e">
        <f>#REF!</f>
        <v>#REF!</v>
      </c>
    </row>
    <row r="66" spans="1:45" ht="11.25" customHeight="1" x14ac:dyDescent="0.25">
      <c r="A66" s="232" t="s">
        <v>3136</v>
      </c>
      <c r="B66" s="236">
        <v>105</v>
      </c>
      <c r="C66" s="234">
        <v>39.361904761904761</v>
      </c>
      <c r="D66" s="235">
        <v>57.248571428571438</v>
      </c>
      <c r="E66" s="235">
        <v>2.7699593384160988</v>
      </c>
      <c r="F66" s="235">
        <v>8.3075800531567481</v>
      </c>
      <c r="G66" s="66"/>
      <c r="H66" s="254">
        <v>199</v>
      </c>
      <c r="I66" s="234">
        <v>14.201005025125628</v>
      </c>
      <c r="J66" s="247">
        <v>56.91070351758794</v>
      </c>
      <c r="K66" s="235">
        <v>2.9230893023152928</v>
      </c>
      <c r="L66" s="255">
        <v>8.4249070499532905</v>
      </c>
      <c r="M66" s="7"/>
      <c r="N66" s="277">
        <v>167</v>
      </c>
      <c r="O66" s="278">
        <v>7.1377245508982039</v>
      </c>
      <c r="P66" s="279">
        <v>47.294491017964035</v>
      </c>
      <c r="Q66" s="280">
        <v>3.3257199468726544</v>
      </c>
      <c r="R66" s="281">
        <v>10.424227082764403</v>
      </c>
      <c r="T66" s="757" t="s">
        <v>3597</v>
      </c>
      <c r="V66" s="7"/>
      <c r="W66" s="7"/>
      <c r="X66" s="7"/>
      <c r="Y66" s="7"/>
      <c r="Z66" s="7"/>
      <c r="AA66" s="7"/>
      <c r="AB66" s="7"/>
      <c r="AC66" s="7"/>
      <c r="AD66" s="7"/>
      <c r="AE66" s="7"/>
      <c r="AG66" s="188" t="s">
        <v>3137</v>
      </c>
      <c r="AH66" s="259"/>
      <c r="AI66" s="259"/>
      <c r="AJ66" s="259"/>
      <c r="AK66" s="231">
        <f t="shared" ref="AK66:AS66" si="1">AK64+AK65</f>
        <v>443</v>
      </c>
      <c r="AL66" s="187">
        <f t="shared" si="1"/>
        <v>480</v>
      </c>
      <c r="AM66" s="231">
        <f t="shared" si="1"/>
        <v>508</v>
      </c>
      <c r="AN66" s="253">
        <f t="shared" si="1"/>
        <v>655</v>
      </c>
      <c r="AO66" s="253">
        <f t="shared" si="1"/>
        <v>832</v>
      </c>
      <c r="AP66" s="253">
        <f t="shared" si="1"/>
        <v>877</v>
      </c>
      <c r="AQ66" s="253">
        <f t="shared" si="1"/>
        <v>886</v>
      </c>
      <c r="AR66" s="253">
        <f t="shared" si="1"/>
        <v>923</v>
      </c>
      <c r="AS66" s="253" t="e">
        <f t="shared" si="1"/>
        <v>#REF!</v>
      </c>
    </row>
    <row r="67" spans="1:45" ht="11.25" customHeight="1" x14ac:dyDescent="0.25">
      <c r="A67" s="232" t="s">
        <v>3138</v>
      </c>
      <c r="B67" s="236">
        <v>105</v>
      </c>
      <c r="C67" s="234">
        <v>39.4</v>
      </c>
      <c r="D67" s="235">
        <v>59.159523809523819</v>
      </c>
      <c r="E67" s="235">
        <v>2.6749219036577752</v>
      </c>
      <c r="F67" s="235">
        <v>8.3642525684448632</v>
      </c>
      <c r="G67" s="66"/>
      <c r="H67" s="254">
        <v>201</v>
      </c>
      <c r="I67" s="234">
        <v>14.17910447761194</v>
      </c>
      <c r="J67" s="247">
        <v>58.424676616915434</v>
      </c>
      <c r="K67" s="235">
        <v>2.8396686901779384</v>
      </c>
      <c r="L67" s="255">
        <v>8.6199430602531102</v>
      </c>
      <c r="M67" s="7"/>
      <c r="N67" s="277">
        <v>164</v>
      </c>
      <c r="O67" s="278">
        <v>7.1463414634146343</v>
      </c>
      <c r="P67" s="279">
        <v>49.490853658536572</v>
      </c>
      <c r="Q67" s="280">
        <v>3.2174412194264299</v>
      </c>
      <c r="R67" s="281">
        <v>10.514087696930474</v>
      </c>
      <c r="T67" s="7" t="s">
        <v>3871</v>
      </c>
      <c r="V67" s="191"/>
      <c r="W67" s="7"/>
      <c r="X67" s="7"/>
      <c r="Y67" s="7"/>
      <c r="Z67" s="7"/>
      <c r="AA67" s="7"/>
      <c r="AB67" s="7"/>
      <c r="AC67" s="7"/>
      <c r="AD67" s="7"/>
      <c r="AE67" s="7"/>
      <c r="AG67" s="12" t="s">
        <v>3139</v>
      </c>
      <c r="AH67" s="12"/>
      <c r="AI67" s="12"/>
      <c r="AJ67" s="12"/>
      <c r="AK67" s="7"/>
      <c r="AL67" s="7"/>
      <c r="AM67" s="7"/>
      <c r="AN67" s="7"/>
      <c r="AO67" s="7"/>
      <c r="AP67" s="23"/>
      <c r="AQ67" s="23"/>
      <c r="AR67" s="23"/>
      <c r="AS67" s="23" t="s">
        <v>3362</v>
      </c>
    </row>
    <row r="68" spans="1:45" ht="11.25" customHeight="1" x14ac:dyDescent="0.25">
      <c r="A68" s="232" t="s">
        <v>3140</v>
      </c>
      <c r="B68" s="236">
        <v>104</v>
      </c>
      <c r="C68" s="234">
        <v>39.471153846153847</v>
      </c>
      <c r="D68" s="235">
        <v>60.574038461538457</v>
      </c>
      <c r="E68" s="235">
        <v>2.5836863680457465</v>
      </c>
      <c r="F68" s="235">
        <v>8.292882437544403</v>
      </c>
      <c r="G68" s="66"/>
      <c r="H68" s="254">
        <v>203</v>
      </c>
      <c r="I68" s="234">
        <v>14.216748768472906</v>
      </c>
      <c r="J68" s="247">
        <v>58.792266009852206</v>
      </c>
      <c r="K68" s="235">
        <v>2.8117213926878968</v>
      </c>
      <c r="L68" s="255">
        <v>8.8575396610943713</v>
      </c>
      <c r="M68" s="7"/>
      <c r="N68" s="277">
        <v>164</v>
      </c>
      <c r="O68" s="278">
        <v>7.1707317073170733</v>
      </c>
      <c r="P68" s="279">
        <v>50.35902439024391</v>
      </c>
      <c r="Q68" s="280">
        <v>3.2350208793003468</v>
      </c>
      <c r="R68" s="281">
        <v>10.268489681650506</v>
      </c>
      <c r="T68" s="7" t="s">
        <v>4020</v>
      </c>
      <c r="V68" s="7"/>
      <c r="W68" s="7"/>
      <c r="X68" s="7" t="s">
        <v>1868</v>
      </c>
      <c r="Y68" s="7"/>
      <c r="Z68" s="7"/>
      <c r="AA68" s="7"/>
      <c r="AB68" s="7"/>
      <c r="AC68" s="7"/>
      <c r="AD68" s="7"/>
      <c r="AE68" s="7"/>
      <c r="AG68" s="7"/>
      <c r="AH68" s="7"/>
      <c r="AI68" s="7"/>
      <c r="AJ68" s="7"/>
      <c r="AK68" s="7"/>
      <c r="AL68" s="7"/>
      <c r="AM68" s="7"/>
      <c r="AN68" s="7"/>
      <c r="AO68" s="7"/>
      <c r="AP68" s="23"/>
      <c r="AQ68" s="23"/>
      <c r="AR68" s="23"/>
      <c r="AS68" s="23" t="s">
        <v>3361</v>
      </c>
    </row>
    <row r="69" spans="1:45" ht="11.25" customHeight="1" x14ac:dyDescent="0.25">
      <c r="A69" s="232" t="s">
        <v>3141</v>
      </c>
      <c r="B69" s="236">
        <v>104</v>
      </c>
      <c r="C69" s="234">
        <v>39.54807692307692</v>
      </c>
      <c r="D69" s="235">
        <v>60.582692307692319</v>
      </c>
      <c r="E69" s="235">
        <v>2.6136963238998376</v>
      </c>
      <c r="F69" s="235">
        <v>8.3066123970142449</v>
      </c>
      <c r="G69" s="66"/>
      <c r="H69" s="254">
        <v>207</v>
      </c>
      <c r="I69" s="234">
        <v>14.212560386473429</v>
      </c>
      <c r="J69" s="247">
        <v>58.61797101449271</v>
      </c>
      <c r="K69" s="235">
        <v>2.8385718808556466</v>
      </c>
      <c r="L69" s="255">
        <v>8.8333712232463455</v>
      </c>
      <c r="M69" s="7"/>
      <c r="N69" s="277">
        <v>160</v>
      </c>
      <c r="O69" s="278">
        <v>7.1124999999999998</v>
      </c>
      <c r="P69" s="279">
        <v>50.618562500000024</v>
      </c>
      <c r="Q69" s="280">
        <v>3.3042096632933871</v>
      </c>
      <c r="R69" s="281">
        <v>10.398908493616554</v>
      </c>
      <c r="T69" s="7" t="s">
        <v>3904</v>
      </c>
      <c r="V69" s="7"/>
      <c r="W69" s="7"/>
      <c r="X69" s="7" t="s">
        <v>2359</v>
      </c>
      <c r="Y69" s="7"/>
      <c r="Z69" s="7"/>
      <c r="AA69" s="7"/>
      <c r="AB69" s="7"/>
      <c r="AC69" s="7"/>
      <c r="AD69" s="7"/>
      <c r="AE69" s="7"/>
      <c r="AG69" s="7"/>
      <c r="AH69" s="7"/>
      <c r="AI69" s="7"/>
      <c r="AJ69" s="7"/>
      <c r="AK69" s="7"/>
      <c r="AL69" s="7"/>
      <c r="AM69" s="7"/>
      <c r="AN69" s="7"/>
      <c r="AO69" s="7"/>
      <c r="AP69" s="23"/>
      <c r="AQ69" s="23"/>
      <c r="AR69" s="23"/>
      <c r="AS69" s="328" t="s">
        <v>3363</v>
      </c>
    </row>
    <row r="70" spans="1:45" ht="11.25" customHeight="1" x14ac:dyDescent="0.25">
      <c r="A70" s="232" t="s">
        <v>3142</v>
      </c>
      <c r="B70" s="236">
        <v>104</v>
      </c>
      <c r="C70" s="234">
        <v>39.596153846153847</v>
      </c>
      <c r="D70" s="235">
        <v>59.724519230769218</v>
      </c>
      <c r="E70" s="235">
        <v>2.6652034129112616</v>
      </c>
      <c r="F70" s="235">
        <v>9.0743012684674227</v>
      </c>
      <c r="G70" s="66"/>
      <c r="H70" s="254">
        <v>209</v>
      </c>
      <c r="I70" s="234">
        <v>14.253588516746412</v>
      </c>
      <c r="J70" s="247">
        <v>57.539665071770294</v>
      </c>
      <c r="K70" s="235">
        <v>2.8530721443428444</v>
      </c>
      <c r="L70" s="255">
        <v>8.7865990321294376</v>
      </c>
      <c r="M70" s="7"/>
      <c r="N70" s="277">
        <v>155</v>
      </c>
      <c r="O70" s="278">
        <v>7.1032258064516132</v>
      </c>
      <c r="P70" s="279">
        <v>50.265096774193552</v>
      </c>
      <c r="Q70" s="280">
        <v>3.3168905464037746</v>
      </c>
      <c r="R70" s="281">
        <v>10.358425818376737</v>
      </c>
      <c r="T70" s="7" t="s">
        <v>3843</v>
      </c>
      <c r="V70" s="7"/>
      <c r="W70" s="7"/>
      <c r="X70" s="7" t="s">
        <v>3838</v>
      </c>
      <c r="Y70" s="7"/>
      <c r="Z70" s="7"/>
      <c r="AA70" s="7"/>
      <c r="AB70" s="7"/>
      <c r="AC70" s="7"/>
      <c r="AD70" s="7"/>
      <c r="AE70" s="7"/>
      <c r="AG70" s="25" t="s">
        <v>377</v>
      </c>
      <c r="AH70" s="211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14">
        <f t="shared" si="2"/>
        <v>102</v>
      </c>
      <c r="AM70" s="214">
        <f t="shared" si="2"/>
        <v>105</v>
      </c>
      <c r="AN70" s="214">
        <f t="shared" si="2"/>
        <v>105</v>
      </c>
      <c r="AO70" s="211">
        <f t="shared" si="2"/>
        <v>106</v>
      </c>
      <c r="AP70" s="210">
        <v>107</v>
      </c>
      <c r="AQ70" s="210">
        <v>108</v>
      </c>
      <c r="AR70" s="210">
        <v>115</v>
      </c>
      <c r="AS70" s="210">
        <f>U52</f>
        <v>146</v>
      </c>
    </row>
    <row r="71" spans="1:45" ht="11.25" customHeight="1" x14ac:dyDescent="0.25">
      <c r="A71" s="232" t="s">
        <v>3144</v>
      </c>
      <c r="B71" s="236">
        <v>105</v>
      </c>
      <c r="C71" s="234">
        <v>39.495238095238093</v>
      </c>
      <c r="D71" s="235">
        <v>61.935904761904752</v>
      </c>
      <c r="E71" s="235">
        <v>2.5239831009868787</v>
      </c>
      <c r="F71" s="235">
        <v>8.84</v>
      </c>
      <c r="G71" s="66"/>
      <c r="H71" s="254">
        <v>208</v>
      </c>
      <c r="I71" s="234">
        <v>14.259615384615385</v>
      </c>
      <c r="J71" s="247">
        <v>59.171634615384626</v>
      </c>
      <c r="K71" s="235">
        <v>2.7767832425829786</v>
      </c>
      <c r="L71" s="255">
        <v>8.663770700008433</v>
      </c>
      <c r="M71" s="7"/>
      <c r="N71" s="277">
        <v>156</v>
      </c>
      <c r="O71" s="278">
        <v>7.0897435897435894</v>
      </c>
      <c r="P71" s="279">
        <v>51.153653846153851</v>
      </c>
      <c r="Q71" s="280">
        <v>3.2707664126954681</v>
      </c>
      <c r="R71" s="281">
        <v>10.407064171414437</v>
      </c>
      <c r="T71" s="7"/>
      <c r="V71" s="7"/>
      <c r="W71" s="7"/>
      <c r="X71" s="7"/>
      <c r="Y71" s="7"/>
      <c r="Z71" s="7"/>
      <c r="AA71" s="7"/>
      <c r="AB71" s="66"/>
      <c r="AC71" s="735"/>
      <c r="AD71" s="7"/>
      <c r="AE71" s="7"/>
      <c r="AG71" s="22" t="s">
        <v>378</v>
      </c>
      <c r="AH71" s="225">
        <f t="shared" ref="AH71:AO71" si="3">SUM(AH44:AH58)</f>
        <v>6</v>
      </c>
      <c r="AI71" s="223">
        <f t="shared" si="3"/>
        <v>22</v>
      </c>
      <c r="AJ71" s="223">
        <f t="shared" si="3"/>
        <v>62</v>
      </c>
      <c r="AK71" s="11">
        <f t="shared" si="3"/>
        <v>129</v>
      </c>
      <c r="AL71" s="13">
        <f t="shared" si="3"/>
        <v>146</v>
      </c>
      <c r="AM71" s="13">
        <f t="shared" si="3"/>
        <v>183</v>
      </c>
      <c r="AN71" s="13">
        <f t="shared" si="3"/>
        <v>210</v>
      </c>
      <c r="AO71" s="208">
        <f t="shared" si="3"/>
        <v>246</v>
      </c>
      <c r="AP71" s="283">
        <v>250</v>
      </c>
      <c r="AQ71" s="283">
        <v>227</v>
      </c>
      <c r="AR71" s="283">
        <v>220</v>
      </c>
      <c r="AS71" s="283">
        <f>V52</f>
        <v>382</v>
      </c>
    </row>
    <row r="72" spans="1:45" ht="11.25" customHeight="1" x14ac:dyDescent="0.25">
      <c r="A72" s="232" t="s">
        <v>3145</v>
      </c>
      <c r="B72" s="236">
        <v>105</v>
      </c>
      <c r="C72" s="234">
        <v>39.580952380952382</v>
      </c>
      <c r="D72" s="235">
        <v>59.01857142857142</v>
      </c>
      <c r="E72" s="235">
        <v>2.6793228819822539</v>
      </c>
      <c r="F72" s="235">
        <v>8.9096463391715055</v>
      </c>
      <c r="G72" s="66"/>
      <c r="H72" s="254">
        <v>209</v>
      </c>
      <c r="I72" s="234">
        <v>14.301435406698564</v>
      </c>
      <c r="J72" s="247">
        <v>57.986363636363649</v>
      </c>
      <c r="K72" s="235">
        <v>2.8348578888855744</v>
      </c>
      <c r="L72" s="255">
        <v>8.5624116367713157</v>
      </c>
      <c r="M72" s="7"/>
      <c r="N72" s="277">
        <v>158</v>
      </c>
      <c r="O72" s="278">
        <v>7.0886075949367084</v>
      </c>
      <c r="P72" s="279">
        <v>49.919873417721512</v>
      </c>
      <c r="Q72" s="280">
        <v>3.4402253557203175</v>
      </c>
      <c r="R72" s="281">
        <v>10.583324628774493</v>
      </c>
      <c r="T72" s="7" t="s">
        <v>4032</v>
      </c>
      <c r="V72" s="7"/>
      <c r="W72" s="7"/>
      <c r="X72" s="7"/>
      <c r="Y72" s="7"/>
      <c r="Z72" s="7"/>
      <c r="AA72" s="7"/>
      <c r="AB72" s="66"/>
      <c r="AC72" s="735"/>
      <c r="AD72" s="7"/>
      <c r="AE72" s="7"/>
      <c r="AG72" s="49" t="s">
        <v>823</v>
      </c>
      <c r="AH72" s="284"/>
      <c r="AI72" s="284"/>
      <c r="AJ72" s="284"/>
      <c r="AK72" s="225">
        <f>SUM(AK59:AK63)</f>
        <v>190</v>
      </c>
      <c r="AL72" s="218">
        <f>SUM(AL59:AL63)</f>
        <v>200</v>
      </c>
      <c r="AM72" s="218">
        <f>SUM(AM59:AM63)</f>
        <v>170</v>
      </c>
      <c r="AN72" s="218">
        <f>SUM(AN59:AN63)</f>
        <v>161</v>
      </c>
      <c r="AO72" s="225">
        <f>SUM(AO59:AO63)</f>
        <v>259</v>
      </c>
      <c r="AP72" s="283">
        <v>396</v>
      </c>
      <c r="AQ72" s="283">
        <v>434</v>
      </c>
      <c r="AR72" s="283">
        <v>487</v>
      </c>
      <c r="AS72" s="283">
        <f>W52</f>
        <v>156</v>
      </c>
    </row>
    <row r="73" spans="1:45" ht="11.25" customHeight="1" x14ac:dyDescent="0.25">
      <c r="A73" s="232" t="s">
        <v>3146</v>
      </c>
      <c r="B73" s="236">
        <v>105</v>
      </c>
      <c r="C73" s="234">
        <v>39.44761904761905</v>
      </c>
      <c r="D73" s="235">
        <v>61.410952380952388</v>
      </c>
      <c r="E73" s="235">
        <v>2.5861727924204545</v>
      </c>
      <c r="F73" s="235">
        <v>8.8208029495875131</v>
      </c>
      <c r="G73" s="66"/>
      <c r="H73" s="254">
        <v>210</v>
      </c>
      <c r="I73" s="234">
        <v>14.304761904761905</v>
      </c>
      <c r="J73" s="247">
        <v>59.836952380952418</v>
      </c>
      <c r="K73" s="235">
        <v>2.7848141209094215</v>
      </c>
      <c r="L73" s="255">
        <v>8.5418332956794565</v>
      </c>
      <c r="M73" s="7"/>
      <c r="N73" s="277">
        <v>154</v>
      </c>
      <c r="O73" s="278">
        <v>7.1103896103896105</v>
      </c>
      <c r="P73" s="279">
        <v>53.042207792207783</v>
      </c>
      <c r="Q73" s="280">
        <v>3.2050314025820672</v>
      </c>
      <c r="R73" s="281">
        <v>10.625121784019754</v>
      </c>
      <c r="T73" s="7" t="s">
        <v>4360</v>
      </c>
      <c r="V73" s="7"/>
      <c r="W73" s="7"/>
      <c r="X73" s="7" t="s">
        <v>283</v>
      </c>
      <c r="Y73" s="7"/>
      <c r="Z73" s="7"/>
      <c r="AA73" s="7"/>
      <c r="AB73" s="7"/>
      <c r="AC73" s="735"/>
      <c r="AD73" s="7"/>
      <c r="AE73" s="7"/>
      <c r="AG73" s="188" t="s">
        <v>3134</v>
      </c>
      <c r="AH73" s="231">
        <f t="shared" ref="AH73:AS73" si="4">SUM(AH70:AH72)</f>
        <v>139</v>
      </c>
      <c r="AI73" s="231">
        <f t="shared" si="4"/>
        <v>150</v>
      </c>
      <c r="AJ73" s="231">
        <f t="shared" si="4"/>
        <v>159</v>
      </c>
      <c r="AK73" s="231">
        <f t="shared" si="4"/>
        <v>417</v>
      </c>
      <c r="AL73" s="187">
        <f t="shared" si="4"/>
        <v>448</v>
      </c>
      <c r="AM73" s="231">
        <f t="shared" si="4"/>
        <v>458</v>
      </c>
      <c r="AN73" s="253">
        <f t="shared" si="4"/>
        <v>476</v>
      </c>
      <c r="AO73" s="253">
        <f t="shared" si="4"/>
        <v>611</v>
      </c>
      <c r="AP73" s="253">
        <f t="shared" si="4"/>
        <v>753</v>
      </c>
      <c r="AQ73" s="253">
        <f t="shared" si="4"/>
        <v>769</v>
      </c>
      <c r="AR73" s="253">
        <f t="shared" si="4"/>
        <v>822</v>
      </c>
      <c r="AS73" s="253">
        <f t="shared" si="4"/>
        <v>684</v>
      </c>
    </row>
    <row r="74" spans="1:45" ht="11.25" customHeight="1" x14ac:dyDescent="0.25">
      <c r="A74" s="232" t="s">
        <v>3147</v>
      </c>
      <c r="B74" s="236">
        <v>105</v>
      </c>
      <c r="C74" s="234">
        <v>39.561904761904763</v>
      </c>
      <c r="D74" s="235">
        <v>64.090571428571423</v>
      </c>
      <c r="E74" s="235">
        <v>2.5044245947688957</v>
      </c>
      <c r="F74" s="235">
        <v>8.9089100533580101</v>
      </c>
      <c r="G74" s="66"/>
      <c r="H74" s="254">
        <v>209</v>
      </c>
      <c r="I74" s="234">
        <v>14.334928229665072</v>
      </c>
      <c r="J74" s="247">
        <v>62.34449760765547</v>
      </c>
      <c r="K74" s="235">
        <v>2.6419824491198516</v>
      </c>
      <c r="L74" s="255">
        <v>8.6146386937879562</v>
      </c>
      <c r="M74" s="7"/>
      <c r="N74" s="277">
        <v>153</v>
      </c>
      <c r="O74" s="278">
        <v>7.117647058823529</v>
      </c>
      <c r="P74" s="279">
        <v>54.96287581699346</v>
      </c>
      <c r="Q74" s="280">
        <v>3.0667751721316683</v>
      </c>
      <c r="R74" s="281">
        <v>10.780946710288752</v>
      </c>
      <c r="T74" s="7"/>
      <c r="V74" s="7"/>
      <c r="W74" s="7"/>
      <c r="X74" s="7"/>
      <c r="Y74" s="12"/>
      <c r="Z74" s="7"/>
      <c r="AA74" s="7"/>
      <c r="AB74" s="66"/>
      <c r="AC74" s="735"/>
      <c r="AD74" s="7"/>
      <c r="AE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45" ht="11.25" customHeight="1" x14ac:dyDescent="0.25">
      <c r="A75" s="232" t="s">
        <v>3148</v>
      </c>
      <c r="B75" s="236">
        <v>105</v>
      </c>
      <c r="C75" s="234">
        <v>39.704761904761902</v>
      </c>
      <c r="D75" s="235">
        <v>65.144190476190516</v>
      </c>
      <c r="E75" s="235">
        <v>2.4971055056780749</v>
      </c>
      <c r="F75" s="235">
        <v>9.0008166069357678</v>
      </c>
      <c r="G75" s="66"/>
      <c r="H75" s="254">
        <v>211</v>
      </c>
      <c r="I75" s="234">
        <v>14.407582938388625</v>
      </c>
      <c r="J75" s="247">
        <v>63.89450236966821</v>
      </c>
      <c r="K75" s="235">
        <v>2.610560511554481</v>
      </c>
      <c r="L75" s="255">
        <v>8.7419951703857848</v>
      </c>
      <c r="M75" s="7"/>
      <c r="N75" s="277">
        <v>155</v>
      </c>
      <c r="O75" s="278">
        <v>7.1677419354838712</v>
      </c>
      <c r="P75" s="279">
        <v>56.600967741935506</v>
      </c>
      <c r="Q75" s="280">
        <v>3.0692540538199053</v>
      </c>
      <c r="R75" s="281">
        <v>11.110767485824468</v>
      </c>
      <c r="T75" s="757" t="s">
        <v>3153</v>
      </c>
      <c r="V75" s="7"/>
      <c r="W75" s="7"/>
      <c r="X75" s="7"/>
      <c r="Y75" s="7"/>
      <c r="Z75" s="7"/>
      <c r="AA75" s="7"/>
      <c r="AB75" s="7"/>
      <c r="AC75" s="735"/>
      <c r="AD75" s="7"/>
      <c r="AE75" s="7"/>
      <c r="AG75" s="285" t="s">
        <v>3149</v>
      </c>
      <c r="AH75" s="187" t="s">
        <v>3045</v>
      </c>
      <c r="AI75" s="51"/>
      <c r="AJ75" s="51"/>
      <c r="AK75" s="187"/>
      <c r="AL75" s="2"/>
      <c r="AM75" s="2"/>
      <c r="AN75" s="2"/>
      <c r="AO75" s="2"/>
      <c r="AP75" s="253"/>
      <c r="AQ75" s="253"/>
      <c r="AR75" s="253"/>
      <c r="AS75" s="253"/>
    </row>
    <row r="76" spans="1:45" ht="11.25" customHeight="1" x14ac:dyDescent="0.25">
      <c r="A76" s="232" t="s">
        <v>3150</v>
      </c>
      <c r="B76" s="236">
        <v>105</v>
      </c>
      <c r="C76" s="234">
        <v>39.780952380952378</v>
      </c>
      <c r="D76" s="235">
        <v>64.418000000000035</v>
      </c>
      <c r="E76" s="235">
        <v>2.486117554557163</v>
      </c>
      <c r="F76" s="235">
        <v>8.6807418765520783</v>
      </c>
      <c r="G76" s="66"/>
      <c r="H76" s="254">
        <v>210</v>
      </c>
      <c r="I76" s="234">
        <v>14.514285714285714</v>
      </c>
      <c r="J76" s="247">
        <v>65.135523809523846</v>
      </c>
      <c r="K76" s="235">
        <v>2.592407560154566</v>
      </c>
      <c r="L76" s="255">
        <v>8.8925878506381331</v>
      </c>
      <c r="M76" s="7"/>
      <c r="N76" s="277">
        <v>161</v>
      </c>
      <c r="O76" s="278">
        <v>7.1</v>
      </c>
      <c r="P76" s="279">
        <v>57.74</v>
      </c>
      <c r="Q76" s="280">
        <v>3.06</v>
      </c>
      <c r="R76" s="281">
        <v>11.1</v>
      </c>
      <c r="T76" s="12"/>
      <c r="V76" s="7"/>
      <c r="W76" s="7"/>
      <c r="X76" s="7"/>
      <c r="Y76" s="7"/>
      <c r="Z76" s="7"/>
      <c r="AA76" s="7"/>
      <c r="AB76" s="7"/>
      <c r="AC76" s="7"/>
      <c r="AD76" s="7"/>
      <c r="AE76" s="7"/>
      <c r="AG76" s="286" t="s">
        <v>3151</v>
      </c>
      <c r="AH76" s="46">
        <v>2007</v>
      </c>
      <c r="AI76" s="21">
        <v>2008</v>
      </c>
      <c r="AJ76" s="21">
        <v>2009</v>
      </c>
      <c r="AK76" s="22" t="s">
        <v>3049</v>
      </c>
      <c r="AL76" s="22" t="s">
        <v>3050</v>
      </c>
      <c r="AM76" s="21" t="s">
        <v>91</v>
      </c>
      <c r="AN76" s="21" t="s">
        <v>16</v>
      </c>
      <c r="AO76" s="24" t="s">
        <v>3051</v>
      </c>
      <c r="AP76" s="20" t="s">
        <v>3052</v>
      </c>
      <c r="AQ76" s="20">
        <v>2016</v>
      </c>
      <c r="AR76" s="20">
        <v>2017</v>
      </c>
      <c r="AS76" s="20">
        <v>2018</v>
      </c>
    </row>
    <row r="77" spans="1:45" ht="11.25" customHeight="1" x14ac:dyDescent="0.25">
      <c r="A77" s="206" t="s">
        <v>3152</v>
      </c>
      <c r="B77" s="231">
        <v>105</v>
      </c>
      <c r="C77" s="96">
        <v>39.885714285714286</v>
      </c>
      <c r="D77" s="97">
        <v>61.158666666666669</v>
      </c>
      <c r="E77" s="97">
        <v>2.5961587280672771</v>
      </c>
      <c r="F77" s="97">
        <v>8.6993419004530068</v>
      </c>
      <c r="G77" s="66"/>
      <c r="H77" s="187">
        <v>213</v>
      </c>
      <c r="I77" s="96">
        <v>14.572769953051644</v>
      </c>
      <c r="J77" s="101">
        <v>62.381502347417843</v>
      </c>
      <c r="K77" s="97">
        <v>2.7041955597524754</v>
      </c>
      <c r="L77" s="102">
        <v>8.4342540871660034</v>
      </c>
      <c r="M77" s="7"/>
      <c r="N77" s="273">
        <v>170</v>
      </c>
      <c r="O77" s="69">
        <v>7.0117647058823529</v>
      </c>
      <c r="P77" s="74">
        <v>57.773117647058811</v>
      </c>
      <c r="Q77" s="70">
        <v>3.1506388783548411</v>
      </c>
      <c r="R77" s="75">
        <v>11.527549714401575</v>
      </c>
      <c r="T77" s="757" t="s">
        <v>3940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G77" s="20" t="s">
        <v>377</v>
      </c>
      <c r="AH77" s="284"/>
      <c r="AI77" s="211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5">
        <f t="shared" si="5"/>
        <v>4</v>
      </c>
      <c r="AM77" s="211">
        <f t="shared" si="5"/>
        <v>3</v>
      </c>
      <c r="AN77" s="211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31</v>
      </c>
    </row>
    <row r="78" spans="1:45" ht="11.25" customHeight="1" x14ac:dyDescent="0.25">
      <c r="A78" s="206" t="s">
        <v>3154</v>
      </c>
      <c r="B78" s="231">
        <v>105</v>
      </c>
      <c r="C78" s="96">
        <v>40.019047619047619</v>
      </c>
      <c r="D78" s="97">
        <v>63.604952380952369</v>
      </c>
      <c r="E78" s="97">
        <v>2.5465388171481345</v>
      </c>
      <c r="F78" s="97">
        <v>8.4413501169265928</v>
      </c>
      <c r="G78" s="66"/>
      <c r="H78" s="187">
        <v>220</v>
      </c>
      <c r="I78" s="96">
        <v>14.586363636363636</v>
      </c>
      <c r="J78" s="101">
        <v>64.136681818181799</v>
      </c>
      <c r="K78" s="97">
        <v>2.6863026577608946</v>
      </c>
      <c r="L78" s="102">
        <v>8.2824058559688662</v>
      </c>
      <c r="M78" s="7"/>
      <c r="N78" s="273">
        <v>184</v>
      </c>
      <c r="O78" s="69">
        <v>6.7826086956521738</v>
      </c>
      <c r="P78" s="74">
        <v>59.648641304347848</v>
      </c>
      <c r="Q78" s="70">
        <v>3.1135783713403917</v>
      </c>
      <c r="R78" s="75">
        <v>11.42086925348169</v>
      </c>
      <c r="T78" s="7" t="s">
        <v>4209</v>
      </c>
      <c r="V78" s="7"/>
      <c r="W78" s="7"/>
      <c r="X78" s="7" t="s">
        <v>1118</v>
      </c>
      <c r="Y78" s="7"/>
      <c r="Z78" s="7"/>
      <c r="AA78" s="7"/>
      <c r="AB78" s="7"/>
      <c r="AC78" s="7"/>
      <c r="AD78" s="7"/>
      <c r="AE78" s="7"/>
      <c r="AG78" s="21" t="s">
        <v>378</v>
      </c>
      <c r="AH78" s="284"/>
      <c r="AI78" s="225">
        <f t="shared" ref="AI78:AS78" si="6">AI71-AH71</f>
        <v>16</v>
      </c>
      <c r="AJ78" s="223">
        <f t="shared" si="6"/>
        <v>40</v>
      </c>
      <c r="AK78" s="223">
        <f t="shared" si="6"/>
        <v>67</v>
      </c>
      <c r="AL78" s="7">
        <f t="shared" si="6"/>
        <v>17</v>
      </c>
      <c r="AM78" s="208">
        <f t="shared" si="6"/>
        <v>37</v>
      </c>
      <c r="AN78" s="208">
        <f t="shared" si="6"/>
        <v>27</v>
      </c>
      <c r="AO78" s="11">
        <f t="shared" si="6"/>
        <v>36</v>
      </c>
      <c r="AP78" s="11">
        <f t="shared" si="6"/>
        <v>4</v>
      </c>
      <c r="AQ78" s="11">
        <f t="shared" si="6"/>
        <v>-23</v>
      </c>
      <c r="AR78" s="11">
        <f t="shared" si="6"/>
        <v>-7</v>
      </c>
      <c r="AS78" s="11">
        <f t="shared" si="6"/>
        <v>162</v>
      </c>
    </row>
    <row r="79" spans="1:45" ht="11.25" customHeight="1" x14ac:dyDescent="0.25">
      <c r="A79" s="206" t="s">
        <v>3155</v>
      </c>
      <c r="B79" s="231">
        <v>105</v>
      </c>
      <c r="C79" s="96">
        <v>39.885714285714286</v>
      </c>
      <c r="D79" s="97">
        <v>64.119619047619082</v>
      </c>
      <c r="E79" s="97">
        <v>2.5115031205356479</v>
      </c>
      <c r="F79" s="97">
        <v>8.4708585935910019</v>
      </c>
      <c r="G79" s="66"/>
      <c r="H79" s="187">
        <v>222</v>
      </c>
      <c r="I79" s="96">
        <v>14.581081081081081</v>
      </c>
      <c r="J79" s="101">
        <v>64.423468468468499</v>
      </c>
      <c r="K79" s="97">
        <v>2.6540066333247236</v>
      </c>
      <c r="L79" s="102">
        <v>8.1174965295598653</v>
      </c>
      <c r="M79" s="7"/>
      <c r="N79" s="273">
        <v>192</v>
      </c>
      <c r="O79" s="69">
        <v>6.6875</v>
      </c>
      <c r="P79" s="74">
        <v>58.870052083333341</v>
      </c>
      <c r="Q79" s="70">
        <v>3.0856738130063941</v>
      </c>
      <c r="R79" s="75">
        <v>11.503757323745756</v>
      </c>
      <c r="T79" s="7" t="s">
        <v>3975</v>
      </c>
      <c r="V79" s="7"/>
      <c r="W79" s="7"/>
      <c r="X79" s="7" t="s">
        <v>3965</v>
      </c>
      <c r="Y79" s="7"/>
      <c r="Z79" s="7"/>
      <c r="AA79" s="7"/>
      <c r="AB79" s="7"/>
      <c r="AC79" s="7"/>
      <c r="AD79" s="7"/>
      <c r="AE79" s="7"/>
      <c r="AG79" s="49" t="s">
        <v>823</v>
      </c>
      <c r="AH79" s="284"/>
      <c r="AI79" s="284"/>
      <c r="AJ79" s="284"/>
      <c r="AK79" s="13">
        <f t="shared" ref="AK79:AS79" si="7">AK72-AJ72</f>
        <v>190</v>
      </c>
      <c r="AL79" s="13">
        <f t="shared" si="7"/>
        <v>10</v>
      </c>
      <c r="AM79" s="208">
        <f t="shared" si="7"/>
        <v>-30</v>
      </c>
      <c r="AN79" s="208">
        <f t="shared" si="7"/>
        <v>-9</v>
      </c>
      <c r="AO79" s="11">
        <f t="shared" si="7"/>
        <v>98</v>
      </c>
      <c r="AP79" s="11">
        <f t="shared" si="7"/>
        <v>137</v>
      </c>
      <c r="AQ79" s="11">
        <f t="shared" si="7"/>
        <v>38</v>
      </c>
      <c r="AR79" s="11">
        <f t="shared" si="7"/>
        <v>53</v>
      </c>
      <c r="AS79" s="11">
        <f t="shared" si="7"/>
        <v>-331</v>
      </c>
    </row>
    <row r="80" spans="1:45" ht="11.25" customHeight="1" x14ac:dyDescent="0.25">
      <c r="A80" s="206" t="s">
        <v>3156</v>
      </c>
      <c r="B80" s="231">
        <v>105</v>
      </c>
      <c r="C80" s="96">
        <v>40.142857142857146</v>
      </c>
      <c r="D80" s="97">
        <v>64.301238095238091</v>
      </c>
      <c r="E80" s="97">
        <v>2.5238260402437893</v>
      </c>
      <c r="F80" s="97">
        <v>8.5740261297054587</v>
      </c>
      <c r="G80" s="66"/>
      <c r="H80" s="187">
        <v>229</v>
      </c>
      <c r="I80" s="96">
        <v>14.497816593886462</v>
      </c>
      <c r="J80" s="101">
        <v>64.061703056768579</v>
      </c>
      <c r="K80" s="97">
        <v>2.6875656890539323</v>
      </c>
      <c r="L80" s="102">
        <v>8.3620300291121108</v>
      </c>
      <c r="M80" s="7"/>
      <c r="N80" s="273">
        <v>192</v>
      </c>
      <c r="O80" s="69">
        <v>6.557291666666667</v>
      </c>
      <c r="P80" s="74">
        <v>58.175208333333302</v>
      </c>
      <c r="Q80" s="70">
        <v>3.0447712648946923</v>
      </c>
      <c r="R80" s="75">
        <v>12.093782405682752</v>
      </c>
      <c r="T80" s="7" t="s">
        <v>4974</v>
      </c>
      <c r="V80" s="7"/>
      <c r="W80" s="7"/>
      <c r="X80" s="7" t="s">
        <v>4970</v>
      </c>
      <c r="Y80" s="7"/>
      <c r="Z80" s="7"/>
      <c r="AA80" s="7"/>
      <c r="AB80" s="7"/>
      <c r="AC80" s="7"/>
      <c r="AD80" s="7"/>
      <c r="AE80" s="7"/>
      <c r="AG80" s="188" t="s">
        <v>3134</v>
      </c>
      <c r="AH80" s="284"/>
      <c r="AI80" s="187">
        <f t="shared" ref="AI80:AR80" si="8">SUM(AI77:AI79)</f>
        <v>11</v>
      </c>
      <c r="AJ80" s="187">
        <f t="shared" si="8"/>
        <v>9</v>
      </c>
      <c r="AK80" s="187">
        <f t="shared" si="8"/>
        <v>258</v>
      </c>
      <c r="AL80" s="187">
        <f t="shared" si="8"/>
        <v>31</v>
      </c>
      <c r="AM80" s="231">
        <f t="shared" si="8"/>
        <v>10</v>
      </c>
      <c r="AN80" s="231">
        <f t="shared" si="8"/>
        <v>18</v>
      </c>
      <c r="AO80" s="253">
        <f t="shared" si="8"/>
        <v>135</v>
      </c>
      <c r="AP80" s="253">
        <f t="shared" si="8"/>
        <v>142</v>
      </c>
      <c r="AQ80" s="253">
        <f t="shared" si="8"/>
        <v>16</v>
      </c>
      <c r="AR80" s="253">
        <f t="shared" si="8"/>
        <v>53</v>
      </c>
      <c r="AS80" s="253">
        <f>SUM(AS77:AS79)</f>
        <v>-138</v>
      </c>
    </row>
    <row r="81" spans="1:45" ht="11.25" customHeight="1" x14ac:dyDescent="0.25">
      <c r="A81" s="206" t="s">
        <v>3157</v>
      </c>
      <c r="B81" s="231">
        <v>106</v>
      </c>
      <c r="C81" s="96">
        <v>40.113207547169814</v>
      </c>
      <c r="D81" s="97">
        <v>64.795849056603785</v>
      </c>
      <c r="E81" s="97">
        <v>2.5317331660121991</v>
      </c>
      <c r="F81" s="97">
        <v>8.1678998168796646</v>
      </c>
      <c r="G81" s="66"/>
      <c r="H81" s="187">
        <v>231</v>
      </c>
      <c r="I81" s="96">
        <v>14.484848484848484</v>
      </c>
      <c r="J81" s="101">
        <v>64.713290043290044</v>
      </c>
      <c r="K81" s="97">
        <v>2.6749067439937124</v>
      </c>
      <c r="L81" s="102">
        <v>8.4304909538956085</v>
      </c>
      <c r="M81" s="7"/>
      <c r="N81" s="273">
        <v>203</v>
      </c>
      <c r="O81" s="69">
        <v>6.4236453201970445</v>
      </c>
      <c r="P81" s="74">
        <v>59.11891625615764</v>
      </c>
      <c r="Q81" s="70">
        <v>3.0270252483911095</v>
      </c>
      <c r="R81" s="75">
        <v>12.376145391650105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G81" s="7"/>
      <c r="AH81" s="7"/>
      <c r="AI81" s="7"/>
      <c r="AJ81" s="7"/>
      <c r="AK81" s="7"/>
      <c r="AL81" s="7"/>
      <c r="AM81" s="7"/>
      <c r="AN81" s="7"/>
      <c r="AO81" s="7"/>
    </row>
    <row r="82" spans="1:45" ht="11.25" customHeight="1" x14ac:dyDescent="0.25">
      <c r="A82" s="206" t="s">
        <v>3158</v>
      </c>
      <c r="B82" s="231">
        <v>106</v>
      </c>
      <c r="C82" s="96">
        <v>40.179245283018865</v>
      </c>
      <c r="D82" s="97">
        <v>66.142358490566011</v>
      </c>
      <c r="E82" s="97">
        <v>2.4843703779840212</v>
      </c>
      <c r="F82" s="97">
        <v>8.0186818429414544</v>
      </c>
      <c r="G82" s="66"/>
      <c r="H82" s="187">
        <v>231</v>
      </c>
      <c r="I82" s="96">
        <v>14.510822510822511</v>
      </c>
      <c r="J82" s="101">
        <v>65.788787878787829</v>
      </c>
      <c r="K82" s="97">
        <v>2.6353627449481323</v>
      </c>
      <c r="L82" s="102">
        <v>8.6386686725300699</v>
      </c>
      <c r="M82" s="7"/>
      <c r="N82" s="273">
        <v>206</v>
      </c>
      <c r="O82" s="69">
        <v>6.3932038834951452</v>
      </c>
      <c r="P82" s="74">
        <v>60.067038834951461</v>
      </c>
      <c r="Q82" s="70">
        <v>2.9221804334667221</v>
      </c>
      <c r="R82" s="75">
        <v>12.42349677404475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G82" s="7"/>
      <c r="AH82" s="259"/>
      <c r="AI82" s="12" t="s">
        <v>3159</v>
      </c>
      <c r="AJ82" s="7"/>
      <c r="AK82" s="7"/>
      <c r="AL82" s="7"/>
      <c r="AM82" s="7"/>
      <c r="AN82" s="7"/>
      <c r="AO82" s="7"/>
    </row>
    <row r="83" spans="1:45" ht="11.25" customHeight="1" x14ac:dyDescent="0.25">
      <c r="A83" s="206" t="s">
        <v>3160</v>
      </c>
      <c r="B83" s="231">
        <v>107</v>
      </c>
      <c r="C83" s="96">
        <v>40.065420560747661</v>
      </c>
      <c r="D83" s="97">
        <v>62.953364485981311</v>
      </c>
      <c r="E83" s="97">
        <v>2.6371650567247449</v>
      </c>
      <c r="F83" s="97">
        <v>8.1533121439846923</v>
      </c>
      <c r="G83" s="66"/>
      <c r="H83" s="187">
        <v>236</v>
      </c>
      <c r="I83" s="96">
        <v>14.40677966101695</v>
      </c>
      <c r="J83" s="101">
        <v>63.561101694915223</v>
      </c>
      <c r="K83" s="97">
        <v>2.7552745709655775</v>
      </c>
      <c r="L83" s="102">
        <v>8.2210619108989302</v>
      </c>
      <c r="M83" s="7"/>
      <c r="N83" s="273">
        <v>207</v>
      </c>
      <c r="O83" s="69">
        <v>6.2898550724637685</v>
      </c>
      <c r="P83" s="74">
        <v>58.081449275362303</v>
      </c>
      <c r="Q83" s="70">
        <v>3.0015185627430694</v>
      </c>
      <c r="R83" s="75">
        <v>12.69116532794088</v>
      </c>
      <c r="V83" s="7"/>
      <c r="W83" s="7"/>
      <c r="X83" s="7"/>
      <c r="Y83" s="7"/>
      <c r="Z83" s="7"/>
      <c r="AA83" s="7"/>
      <c r="AB83" s="7"/>
      <c r="AC83" s="7"/>
      <c r="AD83" s="7"/>
      <c r="AE83" s="7"/>
      <c r="AG83" s="7"/>
      <c r="AH83" s="282"/>
      <c r="AI83" s="12" t="s">
        <v>3161</v>
      </c>
      <c r="AJ83" s="7"/>
      <c r="AK83" s="7"/>
      <c r="AL83" s="7"/>
      <c r="AM83" s="7"/>
      <c r="AN83" s="7"/>
      <c r="AO83" s="7"/>
    </row>
    <row r="84" spans="1:45" ht="11.25" customHeight="1" x14ac:dyDescent="0.25">
      <c r="A84" s="206" t="s">
        <v>3162</v>
      </c>
      <c r="B84" s="231">
        <v>107</v>
      </c>
      <c r="C84" s="96">
        <v>40.158878504672899</v>
      </c>
      <c r="D84" s="97">
        <v>65.280373831775677</v>
      </c>
      <c r="E84" s="97">
        <v>2.5546275112060877</v>
      </c>
      <c r="F84" s="97">
        <v>8.1718987825606604</v>
      </c>
      <c r="G84" s="66"/>
      <c r="H84" s="187">
        <v>239</v>
      </c>
      <c r="I84" s="96">
        <v>14.372384937238493</v>
      </c>
      <c r="J84" s="101">
        <v>65.233598326359839</v>
      </c>
      <c r="K84" s="97">
        <v>2.6697732207007077</v>
      </c>
      <c r="L84" s="102">
        <v>8.3517277058108519</v>
      </c>
      <c r="M84" s="7"/>
      <c r="N84" s="273">
        <v>207</v>
      </c>
      <c r="O84" s="69">
        <v>6.2318840579710146</v>
      </c>
      <c r="P84" s="74">
        <v>59.009903381642552</v>
      </c>
      <c r="Q84" s="70">
        <v>2.9371415919988646</v>
      </c>
      <c r="R84" s="75">
        <v>11.991692055074999</v>
      </c>
      <c r="V84" s="7"/>
      <c r="W84" s="7"/>
      <c r="X84" s="7"/>
      <c r="Y84" s="7"/>
      <c r="Z84" s="7"/>
      <c r="AA84" s="7"/>
      <c r="AB84" s="7"/>
      <c r="AC84" s="7"/>
      <c r="AD84" s="7"/>
      <c r="AE84" s="7"/>
      <c r="AG84" s="7"/>
      <c r="AH84" s="12" t="s">
        <v>3163</v>
      </c>
      <c r="AI84" s="7"/>
      <c r="AJ84" s="287" t="s">
        <v>3164</v>
      </c>
      <c r="AK84" s="7"/>
      <c r="AL84" s="7"/>
      <c r="AM84" s="7"/>
      <c r="AN84" s="7"/>
      <c r="AO84" s="7"/>
    </row>
    <row r="85" spans="1:45" ht="11.25" customHeight="1" x14ac:dyDescent="0.25">
      <c r="A85" s="206" t="s">
        <v>3165</v>
      </c>
      <c r="B85" s="231">
        <v>107</v>
      </c>
      <c r="C85" s="96">
        <v>40.186915887850468</v>
      </c>
      <c r="D85" s="97">
        <v>63.640934579439218</v>
      </c>
      <c r="E85" s="97">
        <v>2.6520637569992176</v>
      </c>
      <c r="F85" s="97">
        <v>8.1363982947464386</v>
      </c>
      <c r="G85" s="66"/>
      <c r="H85" s="187">
        <v>239</v>
      </c>
      <c r="I85" s="96">
        <v>14.418410041841005</v>
      </c>
      <c r="J85" s="101">
        <v>63.646108786610895</v>
      </c>
      <c r="K85" s="97">
        <v>2.7575417982139583</v>
      </c>
      <c r="L85" s="102">
        <v>8.467564407452377</v>
      </c>
      <c r="M85" s="7"/>
      <c r="N85" s="273">
        <v>208</v>
      </c>
      <c r="O85" s="69">
        <v>6.1826923076923075</v>
      </c>
      <c r="P85" s="74">
        <v>55.770576923076938</v>
      </c>
      <c r="Q85" s="70">
        <v>3.1265755307998471</v>
      </c>
      <c r="R85" s="75">
        <v>12.292188838984996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G85" s="7"/>
      <c r="AH85" s="258"/>
      <c r="AI85" s="12" t="s">
        <v>3166</v>
      </c>
      <c r="AJ85" s="7"/>
      <c r="AK85" s="7"/>
      <c r="AL85" s="7"/>
      <c r="AM85" s="7"/>
      <c r="AN85" s="7"/>
      <c r="AO85" s="7"/>
    </row>
    <row r="86" spans="1:45" ht="11.25" customHeight="1" x14ac:dyDescent="0.25">
      <c r="A86" s="206" t="s">
        <v>3167</v>
      </c>
      <c r="B86" s="231">
        <v>105</v>
      </c>
      <c r="C86" s="96">
        <v>40.180952380952384</v>
      </c>
      <c r="D86" s="97">
        <v>67.284285714285716</v>
      </c>
      <c r="E86" s="97">
        <v>2.5230512410767219</v>
      </c>
      <c r="F86" s="97">
        <v>8.3912842710296651</v>
      </c>
      <c r="G86" s="66"/>
      <c r="H86" s="187">
        <v>245</v>
      </c>
      <c r="I86" s="96">
        <v>14.371428571428572</v>
      </c>
      <c r="J86" s="101">
        <v>68.06881632653058</v>
      </c>
      <c r="K86" s="97">
        <v>2.6500774337634585</v>
      </c>
      <c r="L86" s="102">
        <v>8.8487876793907461</v>
      </c>
      <c r="M86" s="7"/>
      <c r="N86" s="273">
        <v>218</v>
      </c>
      <c r="O86" s="69">
        <v>6.068807339449541</v>
      </c>
      <c r="P86" s="74">
        <v>55.271146788990798</v>
      </c>
      <c r="Q86" s="70">
        <v>3.0916555141228321</v>
      </c>
      <c r="R86" s="75">
        <v>11.976759627555911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G86" s="288" t="s">
        <v>3168</v>
      </c>
      <c r="AH86" s="3"/>
      <c r="AI86" s="289" t="s">
        <v>3169</v>
      </c>
      <c r="AJ86" s="2"/>
      <c r="AK86" s="2"/>
      <c r="AL86" s="2"/>
      <c r="AM86" s="2"/>
      <c r="AN86" s="2"/>
      <c r="AO86" s="2"/>
      <c r="AP86" s="290"/>
      <c r="AQ86" s="4"/>
      <c r="AR86" s="4"/>
      <c r="AS86" s="4"/>
    </row>
    <row r="87" spans="1:45" ht="11.25" customHeight="1" x14ac:dyDescent="0.25">
      <c r="A87" s="206" t="s">
        <v>3170</v>
      </c>
      <c r="B87" s="231">
        <v>105</v>
      </c>
      <c r="C87" s="96">
        <v>40.314285714285717</v>
      </c>
      <c r="D87" s="97">
        <v>68.376380952380956</v>
      </c>
      <c r="E87" s="97">
        <v>2.5279661610848594</v>
      </c>
      <c r="F87" s="97">
        <v>8.518488904225908</v>
      </c>
      <c r="G87" s="66"/>
      <c r="H87" s="187">
        <v>246</v>
      </c>
      <c r="I87" s="96">
        <v>14.349593495934959</v>
      </c>
      <c r="J87" s="101">
        <v>68.204024390243859</v>
      </c>
      <c r="K87" s="97">
        <v>2.6457581096145075</v>
      </c>
      <c r="L87" s="102">
        <v>8.9321094644245314</v>
      </c>
      <c r="M87" s="7"/>
      <c r="N87" s="273">
        <v>238</v>
      </c>
      <c r="O87" s="69">
        <v>5.96218487394958</v>
      </c>
      <c r="P87" s="74">
        <v>56.81394957983192</v>
      </c>
      <c r="Q87" s="70">
        <v>3.0148029219189652</v>
      </c>
      <c r="R87" s="75">
        <v>12.22504100438675</v>
      </c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G87" s="291" t="s">
        <v>3171</v>
      </c>
      <c r="AH87" s="292"/>
      <c r="AI87" s="188">
        <v>2008</v>
      </c>
      <c r="AJ87" s="43">
        <v>2009</v>
      </c>
      <c r="AK87" s="188" t="s">
        <v>3049</v>
      </c>
      <c r="AL87" s="43" t="s">
        <v>3050</v>
      </c>
      <c r="AM87" s="188" t="s">
        <v>91</v>
      </c>
      <c r="AN87" s="43" t="s">
        <v>16</v>
      </c>
      <c r="AO87" s="188" t="s">
        <v>3051</v>
      </c>
      <c r="AP87" s="43" t="s">
        <v>3052</v>
      </c>
      <c r="AQ87" s="188">
        <v>2016</v>
      </c>
      <c r="AR87" s="188">
        <v>2017</v>
      </c>
      <c r="AS87" s="188">
        <v>2018</v>
      </c>
    </row>
    <row r="88" spans="1:45" ht="11.25" customHeight="1" x14ac:dyDescent="0.25">
      <c r="A88" s="206" t="s">
        <v>3172</v>
      </c>
      <c r="B88" s="231">
        <v>106</v>
      </c>
      <c r="C88" s="96">
        <v>40.226415094339622</v>
      </c>
      <c r="D88" s="97">
        <v>69.582924528301859</v>
      </c>
      <c r="E88" s="97">
        <v>2.4985181950939808</v>
      </c>
      <c r="F88" s="97">
        <v>8.2467161042749879</v>
      </c>
      <c r="G88" s="66"/>
      <c r="H88" s="187">
        <v>246</v>
      </c>
      <c r="I88" s="96">
        <v>14.390243902439025</v>
      </c>
      <c r="J88" s="101">
        <v>68.710447154471538</v>
      </c>
      <c r="K88" s="97">
        <v>2.6426313265707595</v>
      </c>
      <c r="L88" s="102">
        <v>8.6096120307346258</v>
      </c>
      <c r="M88" s="7"/>
      <c r="N88" s="273">
        <v>259</v>
      </c>
      <c r="O88" s="69">
        <v>5.9111969111969112</v>
      </c>
      <c r="P88" s="74">
        <v>56.756718146718157</v>
      </c>
      <c r="Q88" s="70">
        <v>3.1156709291068094</v>
      </c>
      <c r="R88" s="75">
        <v>12.278304141151919</v>
      </c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G88" s="293" t="s">
        <v>3173</v>
      </c>
      <c r="AH88" s="294"/>
      <c r="AI88" s="295">
        <f t="shared" ref="AI88:AS88" si="9">AH73</f>
        <v>139</v>
      </c>
      <c r="AJ88" s="294">
        <f t="shared" si="9"/>
        <v>150</v>
      </c>
      <c r="AK88" s="295">
        <f t="shared" si="9"/>
        <v>159</v>
      </c>
      <c r="AL88" s="294">
        <f t="shared" si="9"/>
        <v>417</v>
      </c>
      <c r="AM88" s="295">
        <f t="shared" si="9"/>
        <v>448</v>
      </c>
      <c r="AN88" s="294">
        <f t="shared" si="9"/>
        <v>458</v>
      </c>
      <c r="AO88" s="295">
        <f t="shared" si="9"/>
        <v>476</v>
      </c>
      <c r="AP88" s="294">
        <f t="shared" si="9"/>
        <v>611</v>
      </c>
      <c r="AQ88" s="295">
        <f t="shared" si="9"/>
        <v>753</v>
      </c>
      <c r="AR88" s="295">
        <f t="shared" si="9"/>
        <v>769</v>
      </c>
      <c r="AS88" s="295">
        <f t="shared" si="9"/>
        <v>822</v>
      </c>
    </row>
    <row r="89" spans="1:45" ht="11.25" customHeight="1" x14ac:dyDescent="0.25">
      <c r="A89" s="232" t="s">
        <v>3174</v>
      </c>
      <c r="B89" s="236">
        <v>106</v>
      </c>
      <c r="C89" s="234">
        <v>40.29245283018868</v>
      </c>
      <c r="D89" s="235">
        <v>67.493679245283005</v>
      </c>
      <c r="E89" s="235">
        <v>2.5844576979213203</v>
      </c>
      <c r="F89" s="235">
        <v>8.2681088405621495</v>
      </c>
      <c r="G89" s="66"/>
      <c r="H89" s="254">
        <v>250</v>
      </c>
      <c r="I89" s="234">
        <v>14.423999999999999</v>
      </c>
      <c r="J89" s="247">
        <v>67.095879999999994</v>
      </c>
      <c r="K89" s="235">
        <v>2.7455868266746983</v>
      </c>
      <c r="L89" s="255">
        <v>8.4288867515287755</v>
      </c>
      <c r="M89" s="7"/>
      <c r="N89" s="277">
        <v>281</v>
      </c>
      <c r="O89" s="278">
        <v>5.8291814946619214</v>
      </c>
      <c r="P89" s="279">
        <v>54.167010676156544</v>
      </c>
      <c r="Q89" s="280">
        <v>3.145651285338082</v>
      </c>
      <c r="R89" s="281">
        <v>11.853811236729971</v>
      </c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G89" s="296" t="s">
        <v>3143</v>
      </c>
      <c r="AH89" s="297"/>
      <c r="AI89" s="84">
        <f t="shared" ref="AI89:AS89" si="10">AI95+AI94</f>
        <v>28</v>
      </c>
      <c r="AJ89" s="297">
        <f t="shared" si="10"/>
        <v>54</v>
      </c>
      <c r="AK89" s="84">
        <f t="shared" si="10"/>
        <v>324</v>
      </c>
      <c r="AL89" s="297">
        <f t="shared" si="10"/>
        <v>60</v>
      </c>
      <c r="AM89" s="84">
        <f t="shared" si="10"/>
        <v>48</v>
      </c>
      <c r="AN89" s="297">
        <f t="shared" si="10"/>
        <v>55</v>
      </c>
      <c r="AO89" s="84">
        <f t="shared" si="10"/>
        <v>168</v>
      </c>
      <c r="AP89" s="297">
        <f t="shared" si="10"/>
        <v>209</v>
      </c>
      <c r="AQ89" s="84">
        <f t="shared" si="10"/>
        <v>122</v>
      </c>
      <c r="AR89" s="84">
        <f t="shared" si="10"/>
        <v>126</v>
      </c>
      <c r="AS89" s="84" t="e">
        <f t="shared" si="10"/>
        <v>#REF!</v>
      </c>
    </row>
    <row r="90" spans="1:45" ht="11.25" customHeight="1" x14ac:dyDescent="0.25">
      <c r="A90" s="232" t="s">
        <v>3175</v>
      </c>
      <c r="B90" s="236">
        <v>105</v>
      </c>
      <c r="C90" s="234">
        <v>40.476190476190474</v>
      </c>
      <c r="D90" s="235">
        <v>69.741142857142847</v>
      </c>
      <c r="E90" s="235">
        <v>2.5536367271743168</v>
      </c>
      <c r="F90" s="235">
        <v>8.2946179955700305</v>
      </c>
      <c r="G90" s="66"/>
      <c r="H90" s="254">
        <v>249</v>
      </c>
      <c r="I90" s="234">
        <v>14.626506024096386</v>
      </c>
      <c r="J90" s="247">
        <v>70.40481927710843</v>
      </c>
      <c r="K90" s="235">
        <v>2.6973954721488651</v>
      </c>
      <c r="L90" s="255">
        <v>8.3763581489520114</v>
      </c>
      <c r="M90" s="7"/>
      <c r="N90" s="277">
        <v>309</v>
      </c>
      <c r="O90" s="278">
        <v>5.8317152103559868</v>
      </c>
      <c r="P90" s="279">
        <v>55.628737864077692</v>
      </c>
      <c r="Q90" s="280">
        <v>2.9151936862692911</v>
      </c>
      <c r="R90" s="281">
        <v>12.160612334501097</v>
      </c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G90" s="298" t="s">
        <v>3153</v>
      </c>
      <c r="AH90" s="5" t="s">
        <v>3176</v>
      </c>
      <c r="AI90" s="211">
        <f>Changes!E1085</f>
        <v>10</v>
      </c>
      <c r="AJ90" s="5">
        <f>Changes!E1086</f>
        <v>28</v>
      </c>
      <c r="AK90" s="211">
        <f>Changes!E1087</f>
        <v>2</v>
      </c>
      <c r="AL90" s="5">
        <f>Changes!E1088</f>
        <v>8</v>
      </c>
      <c r="AM90" s="211">
        <f>Changes!E1089</f>
        <v>14</v>
      </c>
      <c r="AN90" s="5">
        <f>Changes!E1090</f>
        <v>7</v>
      </c>
      <c r="AO90" s="211">
        <f>Changes!E1091</f>
        <v>8</v>
      </c>
      <c r="AP90" s="5">
        <f>Changes!E1092</f>
        <v>18</v>
      </c>
      <c r="AQ90" s="211">
        <f>Changes!E1093</f>
        <v>29</v>
      </c>
      <c r="AR90" s="211">
        <f>Changes!E1094</f>
        <v>8</v>
      </c>
      <c r="AS90" s="211" t="e">
        <f>Changes!#REF!</f>
        <v>#REF!</v>
      </c>
    </row>
    <row r="91" spans="1:45" ht="11.25" customHeight="1" x14ac:dyDescent="0.25">
      <c r="A91" s="232" t="s">
        <v>3177</v>
      </c>
      <c r="B91" s="236">
        <v>105</v>
      </c>
      <c r="C91" s="234">
        <v>40.504761904761907</v>
      </c>
      <c r="D91" s="235">
        <v>69.208857142857099</v>
      </c>
      <c r="E91" s="235">
        <v>2.5662461294491061</v>
      </c>
      <c r="F91" s="235">
        <v>8.229315833206563</v>
      </c>
      <c r="G91" s="66"/>
      <c r="H91" s="254">
        <v>249</v>
      </c>
      <c r="I91" s="234">
        <v>14.634538152610443</v>
      </c>
      <c r="J91" s="247">
        <v>70.260040160642532</v>
      </c>
      <c r="K91" s="235">
        <v>2.7218282094190505</v>
      </c>
      <c r="L91" s="255">
        <v>8.1666825730796422</v>
      </c>
      <c r="M91" s="7"/>
      <c r="N91" s="277">
        <v>336</v>
      </c>
      <c r="O91" s="278">
        <v>5.7857142857142856</v>
      </c>
      <c r="P91" s="279">
        <v>54.019880952380987</v>
      </c>
      <c r="Q91" s="280">
        <v>2.8917702971863304</v>
      </c>
      <c r="R91" s="281">
        <v>12.102456010846762</v>
      </c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G91" s="276" t="s">
        <v>3153</v>
      </c>
      <c r="AH91" s="7" t="s">
        <v>3178</v>
      </c>
      <c r="AI91" s="208">
        <f>Changes!F1085</f>
        <v>2</v>
      </c>
      <c r="AJ91" s="7">
        <f>Changes!F1086</f>
        <v>14</v>
      </c>
      <c r="AK91" s="208">
        <f>Changes!F1087</f>
        <v>60</v>
      </c>
      <c r="AL91" s="7">
        <f>Changes!F1088</f>
        <v>13</v>
      </c>
      <c r="AM91" s="208">
        <f>Changes!F1089</f>
        <v>13</v>
      </c>
      <c r="AN91" s="7">
        <f>Changes!F1090</f>
        <v>13</v>
      </c>
      <c r="AO91" s="208">
        <f>Changes!F1091</f>
        <v>13</v>
      </c>
      <c r="AP91" s="7">
        <f>Changes!F1092</f>
        <v>12</v>
      </c>
      <c r="AQ91" s="208">
        <f>Changes!F1093</f>
        <v>49</v>
      </c>
      <c r="AR91" s="208">
        <f>Changes!F1094</f>
        <v>37</v>
      </c>
      <c r="AS91" s="208">
        <f>Changes!F1095</f>
        <v>31</v>
      </c>
    </row>
    <row r="92" spans="1:45" ht="11.25" customHeight="1" x14ac:dyDescent="0.25">
      <c r="A92" s="232" t="s">
        <v>3179</v>
      </c>
      <c r="B92" s="236">
        <v>105</v>
      </c>
      <c r="C92" s="234">
        <v>40.590476190476188</v>
      </c>
      <c r="D92" s="235">
        <v>68.276857142857111</v>
      </c>
      <c r="E92" s="235">
        <v>2.6157508638229192</v>
      </c>
      <c r="F92" s="235">
        <v>7.8909997898311657</v>
      </c>
      <c r="G92" s="66"/>
      <c r="H92" s="254">
        <v>249</v>
      </c>
      <c r="I92" s="234">
        <v>14.686746987951807</v>
      </c>
      <c r="J92" s="247">
        <v>69.610522088353392</v>
      </c>
      <c r="K92" s="235">
        <v>2.727842926046208</v>
      </c>
      <c r="L92" s="255">
        <v>7.9620214312743132</v>
      </c>
      <c r="M92" s="7"/>
      <c r="N92" s="277">
        <v>353</v>
      </c>
      <c r="O92" s="278">
        <v>5.7705382436260626</v>
      </c>
      <c r="P92" s="279">
        <v>53.821841359773352</v>
      </c>
      <c r="Q92" s="280">
        <v>2.9300528380188511</v>
      </c>
      <c r="R92" s="281">
        <v>12.42053586248324</v>
      </c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G92" s="276" t="s">
        <v>3153</v>
      </c>
      <c r="AH92" s="7" t="s">
        <v>3180</v>
      </c>
      <c r="AI92" s="208">
        <f>Changes!G1085</f>
        <v>3</v>
      </c>
      <c r="AJ92" s="7">
        <f>Changes!G1086</f>
        <v>3</v>
      </c>
      <c r="AK92" s="208">
        <f>Changes!G1087</f>
        <v>4</v>
      </c>
      <c r="AL92" s="7">
        <f>Changes!G1088</f>
        <v>6</v>
      </c>
      <c r="AM92" s="208">
        <f>Changes!G1089</f>
        <v>5</v>
      </c>
      <c r="AN92" s="7">
        <f>Changes!G1090</f>
        <v>12</v>
      </c>
      <c r="AO92" s="208">
        <f>Changes!G1091</f>
        <v>9</v>
      </c>
      <c r="AP92" s="7">
        <f>Changes!G1092</f>
        <v>18</v>
      </c>
      <c r="AQ92" s="208">
        <f>Changes!G1093</f>
        <v>24</v>
      </c>
      <c r="AR92" s="208">
        <f>Changes!G1094</f>
        <v>25</v>
      </c>
      <c r="AS92" s="208">
        <f>Changes!G1095</f>
        <v>26</v>
      </c>
    </row>
    <row r="93" spans="1:45" ht="11.25" customHeight="1" x14ac:dyDescent="0.25">
      <c r="A93" s="232" t="s">
        <v>3181</v>
      </c>
      <c r="B93" s="236">
        <v>105</v>
      </c>
      <c r="C93" s="234">
        <v>40.657142857142858</v>
      </c>
      <c r="D93" s="235">
        <v>68.729238095238074</v>
      </c>
      <c r="E93" s="235">
        <v>2.6202837900291169</v>
      </c>
      <c r="F93" s="235">
        <v>7.8067703222866047</v>
      </c>
      <c r="G93" s="66"/>
      <c r="H93" s="254">
        <v>251</v>
      </c>
      <c r="I93" s="234">
        <v>14.733067729083665</v>
      </c>
      <c r="J93" s="247">
        <v>69.937848605577628</v>
      </c>
      <c r="K93" s="235">
        <v>2.7625618090078712</v>
      </c>
      <c r="L93" s="255">
        <v>7.9672204406714853</v>
      </c>
      <c r="M93" s="7"/>
      <c r="N93" s="277">
        <v>366</v>
      </c>
      <c r="O93" s="278">
        <v>5.7622950819672134</v>
      </c>
      <c r="P93" s="279">
        <v>54.440355191256856</v>
      </c>
      <c r="Q93" s="280">
        <v>2.9086780915571202</v>
      </c>
      <c r="R93" s="281">
        <v>12.253992389656698</v>
      </c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G93" s="276" t="s">
        <v>3153</v>
      </c>
      <c r="AH93" s="7" t="s">
        <v>1727</v>
      </c>
      <c r="AI93" s="208">
        <f>Changes!H1085</f>
        <v>2</v>
      </c>
      <c r="AJ93" s="7">
        <f>Changes!H1086</f>
        <v>0</v>
      </c>
      <c r="AK93" s="208">
        <f>Changes!H1087</f>
        <v>0</v>
      </c>
      <c r="AL93" s="7">
        <f>Changes!H1088</f>
        <v>2</v>
      </c>
      <c r="AM93" s="208">
        <f>Changes!H1089</f>
        <v>6</v>
      </c>
      <c r="AN93" s="7">
        <f>Changes!H1090</f>
        <v>5</v>
      </c>
      <c r="AO93" s="208">
        <f>Changes!H1091</f>
        <v>3</v>
      </c>
      <c r="AP93" s="7">
        <f>Changes!H1092</f>
        <v>19</v>
      </c>
      <c r="AQ93" s="208">
        <f>Changes!H1093</f>
        <v>4</v>
      </c>
      <c r="AR93" s="208">
        <f>Changes!H1094</f>
        <v>3</v>
      </c>
      <c r="AS93" s="208">
        <f>Changes!H1095</f>
        <v>0</v>
      </c>
    </row>
    <row r="94" spans="1:45" ht="11.25" customHeight="1" x14ac:dyDescent="0.25">
      <c r="A94" s="232" t="s">
        <v>3182</v>
      </c>
      <c r="B94" s="236">
        <v>105</v>
      </c>
      <c r="C94" s="234">
        <v>40.704761904761902</v>
      </c>
      <c r="D94" s="235">
        <v>66.595523809523797</v>
      </c>
      <c r="E94" s="235">
        <v>2.6721877749238581</v>
      </c>
      <c r="F94" s="235">
        <v>7.8261113836627816</v>
      </c>
      <c r="G94" s="66"/>
      <c r="H94" s="254">
        <v>252</v>
      </c>
      <c r="I94" s="234">
        <v>14.753968253968255</v>
      </c>
      <c r="J94" s="247">
        <v>68.493412698412698</v>
      </c>
      <c r="K94" s="235">
        <v>2.8367059552911673</v>
      </c>
      <c r="L94" s="255">
        <v>7.759726211288287</v>
      </c>
      <c r="M94" s="7"/>
      <c r="N94" s="277">
        <v>369</v>
      </c>
      <c r="O94" s="278">
        <v>5.7452574525745259</v>
      </c>
      <c r="P94" s="279">
        <v>53.50566395663953</v>
      </c>
      <c r="Q94" s="280">
        <v>2.9872024465894533</v>
      </c>
      <c r="R94" s="281">
        <v>12.099140561901489</v>
      </c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G94" s="299" t="s">
        <v>3153</v>
      </c>
      <c r="AH94" s="300" t="s">
        <v>3115</v>
      </c>
      <c r="AI94" s="301">
        <f t="shared" ref="AI94:AR94" si="11">SUM(AI90:AI93)</f>
        <v>17</v>
      </c>
      <c r="AJ94" s="300">
        <f t="shared" si="11"/>
        <v>45</v>
      </c>
      <c r="AK94" s="301">
        <f t="shared" si="11"/>
        <v>66</v>
      </c>
      <c r="AL94" s="300">
        <f t="shared" si="11"/>
        <v>29</v>
      </c>
      <c r="AM94" s="301">
        <f t="shared" si="11"/>
        <v>38</v>
      </c>
      <c r="AN94" s="300">
        <f t="shared" si="11"/>
        <v>37</v>
      </c>
      <c r="AO94" s="301">
        <f t="shared" si="11"/>
        <v>33</v>
      </c>
      <c r="AP94" s="300">
        <f t="shared" si="11"/>
        <v>67</v>
      </c>
      <c r="AQ94" s="301">
        <f t="shared" si="11"/>
        <v>106</v>
      </c>
      <c r="AR94" s="301">
        <f t="shared" si="11"/>
        <v>73</v>
      </c>
      <c r="AS94" s="301" t="e">
        <f>SUM(AS90:AS93)</f>
        <v>#REF!</v>
      </c>
    </row>
    <row r="95" spans="1:45" ht="11.25" customHeight="1" x14ac:dyDescent="0.25">
      <c r="A95" s="232" t="s">
        <v>3183</v>
      </c>
      <c r="B95" s="236">
        <v>106</v>
      </c>
      <c r="C95" s="234">
        <v>40.849056603773583</v>
      </c>
      <c r="D95" s="235">
        <v>71.843396226415109</v>
      </c>
      <c r="E95" s="235">
        <v>2.6569284096496362</v>
      </c>
      <c r="F95" s="235">
        <v>6.9140205164596402</v>
      </c>
      <c r="G95" s="66"/>
      <c r="H95" s="254">
        <v>253</v>
      </c>
      <c r="I95" s="234">
        <v>14.766798418972332</v>
      </c>
      <c r="J95" s="247">
        <v>67.341067193675926</v>
      </c>
      <c r="K95" s="235">
        <v>2.8551618587207477</v>
      </c>
      <c r="L95" s="255">
        <v>8.2041056631634746</v>
      </c>
      <c r="M95" s="7"/>
      <c r="N95" s="277">
        <v>375</v>
      </c>
      <c r="O95" s="278">
        <v>5.722666666666667</v>
      </c>
      <c r="P95" s="279">
        <v>53.040186666666678</v>
      </c>
      <c r="Q95" s="280">
        <v>3.0345800356653641</v>
      </c>
      <c r="R95" s="281">
        <v>11.652857995672615</v>
      </c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G95" s="276" t="s">
        <v>3184</v>
      </c>
      <c r="AH95" s="7"/>
      <c r="AI95" s="208">
        <f t="shared" ref="AI95:AR95" si="12">AI80</f>
        <v>11</v>
      </c>
      <c r="AJ95" s="7">
        <f t="shared" si="12"/>
        <v>9</v>
      </c>
      <c r="AK95" s="208">
        <f t="shared" si="12"/>
        <v>258</v>
      </c>
      <c r="AL95" s="7">
        <f t="shared" si="12"/>
        <v>31</v>
      </c>
      <c r="AM95" s="208">
        <f t="shared" si="12"/>
        <v>10</v>
      </c>
      <c r="AN95" s="7">
        <f t="shared" si="12"/>
        <v>18</v>
      </c>
      <c r="AO95" s="208">
        <f t="shared" si="12"/>
        <v>135</v>
      </c>
      <c r="AP95" s="7">
        <f t="shared" si="12"/>
        <v>142</v>
      </c>
      <c r="AQ95" s="208">
        <f t="shared" si="12"/>
        <v>16</v>
      </c>
      <c r="AR95" s="208">
        <f t="shared" si="12"/>
        <v>53</v>
      </c>
      <c r="AS95" s="208">
        <f>AS80</f>
        <v>-138</v>
      </c>
    </row>
    <row r="96" spans="1:45" ht="11.25" customHeight="1" x14ac:dyDescent="0.25">
      <c r="A96" s="232" t="s">
        <v>3185</v>
      </c>
      <c r="B96" s="236">
        <v>106</v>
      </c>
      <c r="C96" s="234">
        <v>40.933962264150942</v>
      </c>
      <c r="D96" s="235">
        <v>68.378962264150914</v>
      </c>
      <c r="E96" s="235">
        <v>2.8042465513353609</v>
      </c>
      <c r="F96" s="235">
        <v>6.8272817327910573</v>
      </c>
      <c r="G96" s="66"/>
      <c r="H96" s="254">
        <v>253</v>
      </c>
      <c r="I96" s="234">
        <v>14.786561264822135</v>
      </c>
      <c r="J96" s="247">
        <v>64.103399209486156</v>
      </c>
      <c r="K96" s="235">
        <v>2.9772161316624031</v>
      </c>
      <c r="L96" s="255">
        <v>7.9899800869940529</v>
      </c>
      <c r="M96" s="7"/>
      <c r="N96" s="277">
        <v>376</v>
      </c>
      <c r="O96" s="278">
        <v>5.7127659574468082</v>
      </c>
      <c r="P96" s="279">
        <v>49.76289893617021</v>
      </c>
      <c r="Q96" s="280">
        <v>3.2408352122433257</v>
      </c>
      <c r="R96" s="281">
        <v>11.533776723942712</v>
      </c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G96" s="293" t="s">
        <v>3186</v>
      </c>
      <c r="AH96" s="294"/>
      <c r="AI96" s="295">
        <f t="shared" ref="AI96:AR96" si="13">AI73</f>
        <v>150</v>
      </c>
      <c r="AJ96" s="294">
        <f t="shared" si="13"/>
        <v>159</v>
      </c>
      <c r="AK96" s="295">
        <f t="shared" si="13"/>
        <v>417</v>
      </c>
      <c r="AL96" s="294">
        <f t="shared" si="13"/>
        <v>448</v>
      </c>
      <c r="AM96" s="295">
        <f t="shared" si="13"/>
        <v>458</v>
      </c>
      <c r="AN96" s="294">
        <f t="shared" si="13"/>
        <v>476</v>
      </c>
      <c r="AO96" s="295">
        <f t="shared" si="13"/>
        <v>611</v>
      </c>
      <c r="AP96" s="294">
        <f t="shared" si="13"/>
        <v>753</v>
      </c>
      <c r="AQ96" s="295">
        <f t="shared" si="13"/>
        <v>769</v>
      </c>
      <c r="AR96" s="295">
        <f t="shared" si="13"/>
        <v>822</v>
      </c>
      <c r="AS96" s="295">
        <f>AS73</f>
        <v>684</v>
      </c>
    </row>
    <row r="97" spans="1:45" ht="11.25" customHeight="1" x14ac:dyDescent="0.25">
      <c r="A97" s="232" t="s">
        <v>3187</v>
      </c>
      <c r="B97" s="236">
        <v>106</v>
      </c>
      <c r="C97" s="234">
        <v>40.962264150943398</v>
      </c>
      <c r="D97" s="235">
        <v>66.968773584905634</v>
      </c>
      <c r="E97" s="235">
        <v>2.850226692277718</v>
      </c>
      <c r="F97" s="235">
        <v>6.7953730341393292</v>
      </c>
      <c r="G97" s="66"/>
      <c r="H97" s="254">
        <v>252</v>
      </c>
      <c r="I97" s="234">
        <v>14.837301587301587</v>
      </c>
      <c r="J97" s="247">
        <v>62.143531746031755</v>
      </c>
      <c r="K97" s="235">
        <v>3.0995539000769115</v>
      </c>
      <c r="L97" s="255">
        <v>8.1166211278060452</v>
      </c>
      <c r="M97" s="7"/>
      <c r="N97" s="277">
        <v>384</v>
      </c>
      <c r="O97" s="278">
        <v>5.703125</v>
      </c>
      <c r="P97" s="279">
        <v>48.509973958333291</v>
      </c>
      <c r="Q97" s="280">
        <v>3.4016643905149739</v>
      </c>
      <c r="R97" s="281">
        <v>11.481061950647952</v>
      </c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G97" s="7"/>
      <c r="AH97" s="7"/>
      <c r="AI97" s="7"/>
      <c r="AJ97" s="7"/>
      <c r="AK97" s="7"/>
      <c r="AL97" s="7"/>
      <c r="AM97" s="7"/>
      <c r="AN97" s="7"/>
      <c r="AO97" s="7"/>
    </row>
    <row r="98" spans="1:45" ht="11.25" customHeight="1" x14ac:dyDescent="0.25">
      <c r="A98" s="232" t="s">
        <v>3188</v>
      </c>
      <c r="B98" s="236">
        <v>106</v>
      </c>
      <c r="C98" s="234">
        <v>41.094339622641506</v>
      </c>
      <c r="D98" s="235">
        <v>72.157547169811323</v>
      </c>
      <c r="E98" s="235">
        <v>2.6730722202842778</v>
      </c>
      <c r="F98" s="235">
        <v>6.9731375385076122</v>
      </c>
      <c r="G98" s="66"/>
      <c r="H98" s="254">
        <v>251</v>
      </c>
      <c r="I98" s="234">
        <v>14.872509960159363</v>
      </c>
      <c r="J98" s="247">
        <v>65.221633466135472</v>
      </c>
      <c r="K98" s="235">
        <v>3.0172131014647738</v>
      </c>
      <c r="L98" s="255">
        <v>7.6941437046561312</v>
      </c>
      <c r="M98" s="7"/>
      <c r="N98" s="277">
        <v>388</v>
      </c>
      <c r="O98" s="278">
        <v>5.731958762886598</v>
      </c>
      <c r="P98" s="279">
        <v>52.082139175257673</v>
      </c>
      <c r="Q98" s="280">
        <v>3.1875975342539027</v>
      </c>
      <c r="R98" s="281">
        <v>11.418678598968501</v>
      </c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G98" s="302" t="s">
        <v>3189</v>
      </c>
      <c r="AH98" s="3"/>
      <c r="AI98" s="289" t="s">
        <v>3169</v>
      </c>
      <c r="AJ98" s="2"/>
      <c r="AK98" s="2"/>
      <c r="AL98" s="2"/>
      <c r="AM98" s="2"/>
      <c r="AN98" s="2"/>
      <c r="AO98" s="2"/>
      <c r="AP98" s="290"/>
      <c r="AQ98" s="4"/>
      <c r="AR98" s="4"/>
      <c r="AS98" s="4"/>
    </row>
    <row r="99" spans="1:45" ht="11.25" customHeight="1" x14ac:dyDescent="0.25">
      <c r="A99" s="232" t="s">
        <v>3190</v>
      </c>
      <c r="B99" s="236">
        <v>106</v>
      </c>
      <c r="C99" s="234">
        <v>41.132075471698116</v>
      </c>
      <c r="D99" s="235">
        <v>71.13009433962263</v>
      </c>
      <c r="E99" s="235">
        <v>2.7180273466765659</v>
      </c>
      <c r="F99" s="235">
        <v>6.774806542452505</v>
      </c>
      <c r="G99" s="66"/>
      <c r="H99" s="254">
        <v>253</v>
      </c>
      <c r="I99" s="234">
        <v>14.857707509881424</v>
      </c>
      <c r="J99" s="247">
        <v>65.086205533596853</v>
      </c>
      <c r="K99" s="235">
        <v>3.121415418257079</v>
      </c>
      <c r="L99" s="255">
        <v>7.7866611146562903</v>
      </c>
      <c r="M99" s="7"/>
      <c r="N99" s="277">
        <v>394</v>
      </c>
      <c r="O99" s="278">
        <v>5.7360406091370555</v>
      </c>
      <c r="P99" s="279">
        <v>52.238908629441582</v>
      </c>
      <c r="Q99" s="280">
        <v>3.2257430113336945</v>
      </c>
      <c r="R99" s="281">
        <v>11.984253399208921</v>
      </c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G99" s="291" t="s">
        <v>3171</v>
      </c>
      <c r="AH99" s="292"/>
      <c r="AI99" s="188">
        <v>2008</v>
      </c>
      <c r="AJ99" s="43">
        <v>2009</v>
      </c>
      <c r="AK99" s="188" t="s">
        <v>3049</v>
      </c>
      <c r="AL99" s="43" t="s">
        <v>3050</v>
      </c>
      <c r="AM99" s="188" t="s">
        <v>91</v>
      </c>
      <c r="AN99" s="43" t="s">
        <v>16</v>
      </c>
      <c r="AO99" s="188" t="s">
        <v>3051</v>
      </c>
      <c r="AP99" s="43" t="s">
        <v>3052</v>
      </c>
      <c r="AQ99" s="188">
        <v>2016</v>
      </c>
      <c r="AR99" s="188">
        <v>2017</v>
      </c>
      <c r="AS99" s="188">
        <v>2018</v>
      </c>
    </row>
    <row r="100" spans="1:45" ht="11.25" customHeight="1" x14ac:dyDescent="0.25">
      <c r="A100" s="192" t="s">
        <v>3191</v>
      </c>
      <c r="B100" s="204">
        <v>107</v>
      </c>
      <c r="C100" s="242">
        <v>41.037383177570092</v>
      </c>
      <c r="D100" s="245">
        <v>69.717663551401841</v>
      </c>
      <c r="E100" s="245">
        <v>2.7634427220656144</v>
      </c>
      <c r="F100" s="245">
        <v>6.7567626898137334</v>
      </c>
      <c r="G100" s="66"/>
      <c r="H100" s="217">
        <v>250</v>
      </c>
      <c r="I100" s="242">
        <v>14.923999999999999</v>
      </c>
      <c r="J100" s="244">
        <v>63.227319999999999</v>
      </c>
      <c r="K100" s="245">
        <v>3.2109350538765935</v>
      </c>
      <c r="L100" s="256">
        <v>7.812502499426488</v>
      </c>
      <c r="M100" s="7"/>
      <c r="N100" s="248">
        <v>396</v>
      </c>
      <c r="O100" s="194">
        <v>5.7702020202020199</v>
      </c>
      <c r="P100" s="249">
        <v>50.277020202020225</v>
      </c>
      <c r="Q100" s="196">
        <v>3.3718231866236414</v>
      </c>
      <c r="R100" s="303">
        <v>11.9562137734186</v>
      </c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G100" s="304" t="s">
        <v>3192</v>
      </c>
      <c r="AH100" s="305"/>
      <c r="AI100" s="306">
        <f t="shared" ref="AI100:AR100" si="14">AI96+AI94</f>
        <v>167</v>
      </c>
      <c r="AJ100" s="295">
        <f t="shared" si="14"/>
        <v>204</v>
      </c>
      <c r="AK100" s="295">
        <f t="shared" si="14"/>
        <v>483</v>
      </c>
      <c r="AL100" s="295">
        <f t="shared" si="14"/>
        <v>477</v>
      </c>
      <c r="AM100" s="295">
        <f t="shared" si="14"/>
        <v>496</v>
      </c>
      <c r="AN100" s="295">
        <f t="shared" si="14"/>
        <v>513</v>
      </c>
      <c r="AO100" s="295">
        <f t="shared" si="14"/>
        <v>644</v>
      </c>
      <c r="AP100" s="295">
        <f t="shared" si="14"/>
        <v>820</v>
      </c>
      <c r="AQ100" s="295">
        <f t="shared" si="14"/>
        <v>875</v>
      </c>
      <c r="AR100" s="295">
        <f t="shared" si="14"/>
        <v>895</v>
      </c>
      <c r="AS100" s="295" t="e">
        <f>AS96+AS94</f>
        <v>#REF!</v>
      </c>
    </row>
    <row r="101" spans="1:45" ht="11.25" customHeight="1" x14ac:dyDescent="0.25">
      <c r="A101" s="209" t="s">
        <v>3193</v>
      </c>
      <c r="B101" s="211">
        <v>106</v>
      </c>
      <c r="C101" s="59">
        <v>41.179245283018865</v>
      </c>
      <c r="D101" s="76">
        <v>68.074056603773585</v>
      </c>
      <c r="E101" s="76">
        <v>2.8028112469913982</v>
      </c>
      <c r="F101" s="76">
        <v>6.6424653947341872</v>
      </c>
      <c r="G101" s="66"/>
      <c r="H101" s="214">
        <v>251</v>
      </c>
      <c r="I101" s="59">
        <v>14.996015936254979</v>
      </c>
      <c r="J101" s="61">
        <v>61.33418326693225</v>
      </c>
      <c r="K101" s="76">
        <v>3.3775869459222609</v>
      </c>
      <c r="L101" s="60">
        <v>7.7338377145374171</v>
      </c>
      <c r="M101" s="7"/>
      <c r="N101" s="250">
        <v>404</v>
      </c>
      <c r="O101" s="96">
        <v>5.8069306930693072</v>
      </c>
      <c r="P101" s="101">
        <v>47.355519801980229</v>
      </c>
      <c r="Q101" s="97">
        <v>3.5673319991659076</v>
      </c>
      <c r="R101" s="102">
        <v>11.754136771808433</v>
      </c>
      <c r="T101" s="12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G101" s="298" t="s">
        <v>3194</v>
      </c>
      <c r="AH101" s="5" t="s">
        <v>3176</v>
      </c>
      <c r="AI101" s="59">
        <f t="shared" ref="AI101:AR101" si="15">AI90/AI$100*100</f>
        <v>5.9880239520958085</v>
      </c>
      <c r="AJ101" s="58">
        <f t="shared" si="15"/>
        <v>13.725490196078432</v>
      </c>
      <c r="AK101" s="59">
        <f t="shared" si="15"/>
        <v>0.41407867494824019</v>
      </c>
      <c r="AL101" s="58">
        <f t="shared" si="15"/>
        <v>1.6771488469601679</v>
      </c>
      <c r="AM101" s="59">
        <f t="shared" si="15"/>
        <v>2.82258064516129</v>
      </c>
      <c r="AN101" s="58">
        <f t="shared" si="15"/>
        <v>1.364522417153996</v>
      </c>
      <c r="AO101" s="59">
        <f t="shared" si="15"/>
        <v>1.2422360248447204</v>
      </c>
      <c r="AP101" s="58">
        <f t="shared" si="15"/>
        <v>2.1951219512195119</v>
      </c>
      <c r="AQ101" s="59">
        <f t="shared" si="15"/>
        <v>3.3142857142857141</v>
      </c>
      <c r="AR101" s="59">
        <f t="shared" si="15"/>
        <v>0.8938547486033519</v>
      </c>
      <c r="AS101" s="59" t="e">
        <f>AS90/AS$100*100</f>
        <v>#REF!</v>
      </c>
    </row>
    <row r="102" spans="1:45" ht="11.25" customHeight="1" x14ac:dyDescent="0.25">
      <c r="A102" s="209" t="s">
        <v>3195</v>
      </c>
      <c r="B102" s="211">
        <v>107</v>
      </c>
      <c r="C102" s="59">
        <v>41.177570093457945</v>
      </c>
      <c r="D102" s="76">
        <v>69.061962616822427</v>
      </c>
      <c r="E102" s="76">
        <v>2.755310173666857</v>
      </c>
      <c r="F102" s="76">
        <v>6.303711787819033</v>
      </c>
      <c r="G102" s="66"/>
      <c r="H102" s="214">
        <v>250</v>
      </c>
      <c r="I102" s="59">
        <v>15.068</v>
      </c>
      <c r="J102" s="61">
        <v>61.599400000000031</v>
      </c>
      <c r="K102" s="76">
        <v>3.3860025389626709</v>
      </c>
      <c r="L102" s="60">
        <v>7.8918441860310828</v>
      </c>
      <c r="M102" s="7"/>
      <c r="N102" s="251">
        <v>409</v>
      </c>
      <c r="O102" s="64">
        <v>5.8557457212713935</v>
      </c>
      <c r="P102" s="66">
        <v>47.472396088019529</v>
      </c>
      <c r="Q102" s="65">
        <v>3.606059914087814</v>
      </c>
      <c r="R102" s="307">
        <v>11.569672824998234</v>
      </c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G102" s="276" t="s">
        <v>3194</v>
      </c>
      <c r="AH102" s="7" t="s">
        <v>3178</v>
      </c>
      <c r="AI102" s="64">
        <f t="shared" ref="AI102:AR102" si="16">AI91/AI$100*100</f>
        <v>1.1976047904191618</v>
      </c>
      <c r="AJ102" s="63">
        <f t="shared" si="16"/>
        <v>6.8627450980392162</v>
      </c>
      <c r="AK102" s="64">
        <f t="shared" si="16"/>
        <v>12.422360248447205</v>
      </c>
      <c r="AL102" s="63">
        <f t="shared" si="16"/>
        <v>2.7253668763102725</v>
      </c>
      <c r="AM102" s="64">
        <f t="shared" si="16"/>
        <v>2.620967741935484</v>
      </c>
      <c r="AN102" s="63">
        <f t="shared" si="16"/>
        <v>2.53411306042885</v>
      </c>
      <c r="AO102" s="64">
        <f t="shared" si="16"/>
        <v>2.018633540372671</v>
      </c>
      <c r="AP102" s="63">
        <f t="shared" si="16"/>
        <v>1.4634146341463417</v>
      </c>
      <c r="AQ102" s="64">
        <f t="shared" si="16"/>
        <v>5.6000000000000005</v>
      </c>
      <c r="AR102" s="64">
        <f t="shared" si="16"/>
        <v>4.1340782122905022</v>
      </c>
      <c r="AS102" s="64" t="e">
        <f>AS91/AS$100*100</f>
        <v>#REF!</v>
      </c>
    </row>
    <row r="103" spans="1:45" ht="11.25" customHeight="1" x14ac:dyDescent="0.25">
      <c r="A103" s="209" t="s">
        <v>3196</v>
      </c>
      <c r="B103" s="211">
        <v>108</v>
      </c>
      <c r="C103" s="59">
        <v>41.055555555555557</v>
      </c>
      <c r="D103" s="76">
        <v>74.756481481481472</v>
      </c>
      <c r="E103" s="76">
        <v>2.5789024833370968</v>
      </c>
      <c r="F103" s="76">
        <v>6.3488792435200336</v>
      </c>
      <c r="G103" s="66"/>
      <c r="H103" s="214">
        <v>247</v>
      </c>
      <c r="I103" s="59">
        <v>15.02834008097166</v>
      </c>
      <c r="J103" s="61">
        <v>64.633481781376489</v>
      </c>
      <c r="K103" s="76">
        <v>3.1929894406660293</v>
      </c>
      <c r="L103" s="60">
        <v>7.8417956989004667</v>
      </c>
      <c r="M103" s="7"/>
      <c r="N103" s="252">
        <v>418</v>
      </c>
      <c r="O103" s="59">
        <v>5.8827751196172251</v>
      </c>
      <c r="P103" s="61">
        <v>50.839832535885186</v>
      </c>
      <c r="Q103" s="76">
        <v>3.2991282600233807</v>
      </c>
      <c r="R103" s="60">
        <v>11.514731028664539</v>
      </c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G103" s="276" t="s">
        <v>3194</v>
      </c>
      <c r="AH103" s="7" t="s">
        <v>3180</v>
      </c>
      <c r="AI103" s="64">
        <f t="shared" ref="AI103:AR103" si="17">AI92/AI$100*100</f>
        <v>1.7964071856287425</v>
      </c>
      <c r="AJ103" s="63">
        <f t="shared" si="17"/>
        <v>1.4705882352941175</v>
      </c>
      <c r="AK103" s="64">
        <f t="shared" si="17"/>
        <v>0.82815734989648038</v>
      </c>
      <c r="AL103" s="63">
        <f t="shared" si="17"/>
        <v>1.257861635220126</v>
      </c>
      <c r="AM103" s="64">
        <f t="shared" si="17"/>
        <v>1.0080645161290323</v>
      </c>
      <c r="AN103" s="63">
        <f t="shared" si="17"/>
        <v>2.3391812865497075</v>
      </c>
      <c r="AO103" s="64">
        <f t="shared" si="17"/>
        <v>1.3975155279503106</v>
      </c>
      <c r="AP103" s="63">
        <f t="shared" si="17"/>
        <v>2.1951219512195119</v>
      </c>
      <c r="AQ103" s="64">
        <f t="shared" si="17"/>
        <v>2.7428571428571429</v>
      </c>
      <c r="AR103" s="64">
        <f t="shared" si="17"/>
        <v>2.7932960893854748</v>
      </c>
      <c r="AS103" s="64" t="e">
        <f>AS92/AS$100*100</f>
        <v>#REF!</v>
      </c>
    </row>
    <row r="104" spans="1:45" ht="11.25" customHeight="1" x14ac:dyDescent="0.25">
      <c r="A104" s="209" t="s">
        <v>3197</v>
      </c>
      <c r="B104" s="211">
        <v>108</v>
      </c>
      <c r="C104" s="59">
        <v>41.129629629629626</v>
      </c>
      <c r="D104" s="76">
        <v>75.311759259259262</v>
      </c>
      <c r="E104" s="76">
        <v>2.5586173901776332</v>
      </c>
      <c r="F104" s="76">
        <v>6.1740302408632264</v>
      </c>
      <c r="G104" s="66"/>
      <c r="H104" s="214">
        <v>245</v>
      </c>
      <c r="I104" s="59">
        <v>15.126530612244897</v>
      </c>
      <c r="J104" s="61">
        <v>65.66167346938775</v>
      </c>
      <c r="K104" s="76">
        <v>2.9313142280213822</v>
      </c>
      <c r="L104" s="60">
        <v>7.8195528732054376</v>
      </c>
      <c r="M104" s="7"/>
      <c r="N104" s="250">
        <v>419</v>
      </c>
      <c r="O104" s="96">
        <v>5.9307875894988067</v>
      </c>
      <c r="P104" s="101">
        <v>51.764701670644364</v>
      </c>
      <c r="Q104" s="97">
        <v>3.0933379170537942</v>
      </c>
      <c r="R104" s="102">
        <v>10.935182707337511</v>
      </c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G104" s="308" t="s">
        <v>3194</v>
      </c>
      <c r="AH104" s="292" t="s">
        <v>1727</v>
      </c>
      <c r="AI104" s="64">
        <f t="shared" ref="AI104:AR104" si="18">AI93/AI$100*100</f>
        <v>1.1976047904191618</v>
      </c>
      <c r="AJ104" s="63">
        <f t="shared" si="18"/>
        <v>0</v>
      </c>
      <c r="AK104" s="64">
        <f t="shared" si="18"/>
        <v>0</v>
      </c>
      <c r="AL104" s="63">
        <f t="shared" si="18"/>
        <v>0.41928721174004197</v>
      </c>
      <c r="AM104" s="64">
        <f t="shared" si="18"/>
        <v>1.2096774193548387</v>
      </c>
      <c r="AN104" s="63">
        <f t="shared" si="18"/>
        <v>0.97465886939571145</v>
      </c>
      <c r="AO104" s="64">
        <f t="shared" si="18"/>
        <v>0.46583850931677018</v>
      </c>
      <c r="AP104" s="63">
        <f t="shared" si="18"/>
        <v>2.3170731707317072</v>
      </c>
      <c r="AQ104" s="64">
        <f t="shared" si="18"/>
        <v>0.45714285714285718</v>
      </c>
      <c r="AR104" s="64">
        <f t="shared" si="18"/>
        <v>0.33519553072625696</v>
      </c>
      <c r="AS104" s="64" t="e">
        <f>AS93/AS$100*100</f>
        <v>#REF!</v>
      </c>
    </row>
    <row r="105" spans="1:45" ht="11.25" customHeight="1" x14ac:dyDescent="0.25">
      <c r="A105" s="209" t="s">
        <v>3198</v>
      </c>
      <c r="B105" s="211">
        <v>108</v>
      </c>
      <c r="C105" s="59">
        <v>41.24074074074074</v>
      </c>
      <c r="D105" s="76">
        <v>75.936481481481465</v>
      </c>
      <c r="E105" s="76">
        <v>2.5426015687296739</v>
      </c>
      <c r="F105" s="76">
        <v>6.0916302884189033</v>
      </c>
      <c r="G105" s="66"/>
      <c r="H105" s="214">
        <v>244</v>
      </c>
      <c r="I105" s="59">
        <v>15.209016393442623</v>
      </c>
      <c r="J105" s="61">
        <v>66.027008196721312</v>
      </c>
      <c r="K105" s="76">
        <v>2.9410442533333199</v>
      </c>
      <c r="L105" s="60">
        <v>7.8022602922894979</v>
      </c>
      <c r="M105" s="7"/>
      <c r="N105" s="251">
        <v>426</v>
      </c>
      <c r="O105" s="64">
        <v>5.969483568075117</v>
      </c>
      <c r="P105" s="66">
        <v>52.15936619718309</v>
      </c>
      <c r="Q105" s="65">
        <v>3.0234548588051595</v>
      </c>
      <c r="R105" s="307">
        <v>10.750786177914939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G105" s="309" t="s">
        <v>3194</v>
      </c>
      <c r="AH105" s="310" t="s">
        <v>3115</v>
      </c>
      <c r="AI105" s="311">
        <f t="shared" ref="AI105:AR105" si="19">AI94/AI$100*100</f>
        <v>10.179640718562874</v>
      </c>
      <c r="AJ105" s="312">
        <f t="shared" si="19"/>
        <v>22.058823529411764</v>
      </c>
      <c r="AK105" s="311">
        <f t="shared" si="19"/>
        <v>13.664596273291925</v>
      </c>
      <c r="AL105" s="312">
        <f t="shared" si="19"/>
        <v>6.0796645702306078</v>
      </c>
      <c r="AM105" s="311">
        <f t="shared" si="19"/>
        <v>7.661290322580645</v>
      </c>
      <c r="AN105" s="312">
        <f t="shared" si="19"/>
        <v>7.2124756335282649</v>
      </c>
      <c r="AO105" s="311">
        <f t="shared" si="19"/>
        <v>5.1242236024844718</v>
      </c>
      <c r="AP105" s="312">
        <f t="shared" si="19"/>
        <v>8.1707317073170742</v>
      </c>
      <c r="AQ105" s="311">
        <f t="shared" si="19"/>
        <v>12.114285714285716</v>
      </c>
      <c r="AR105" s="311">
        <f t="shared" si="19"/>
        <v>8.1564245810055862</v>
      </c>
      <c r="AS105" s="311" t="e">
        <f>AS94/AS$100*100</f>
        <v>#REF!</v>
      </c>
    </row>
    <row r="106" spans="1:45" ht="11.25" customHeight="1" x14ac:dyDescent="0.25">
      <c r="A106" s="209" t="s">
        <v>3199</v>
      </c>
      <c r="B106" s="211">
        <v>108</v>
      </c>
      <c r="C106" s="59">
        <v>41.296296296296298</v>
      </c>
      <c r="D106" s="76">
        <v>78.46870370370371</v>
      </c>
      <c r="E106" s="76">
        <v>2.4666485921040873</v>
      </c>
      <c r="F106" s="76">
        <v>5.9145302060758187</v>
      </c>
      <c r="G106" s="61"/>
      <c r="H106" s="214">
        <v>242</v>
      </c>
      <c r="I106" s="59">
        <v>15.268595041322314</v>
      </c>
      <c r="J106" s="61">
        <v>67.986115702479296</v>
      </c>
      <c r="K106" s="76">
        <v>2.8270931729270301</v>
      </c>
      <c r="L106" s="60">
        <v>7.8459479832854617</v>
      </c>
      <c r="M106" s="5"/>
      <c r="N106" s="252">
        <v>428</v>
      </c>
      <c r="O106" s="59">
        <v>5.9766355140186915</v>
      </c>
      <c r="P106" s="61">
        <v>51.825794392523385</v>
      </c>
      <c r="Q106" s="76">
        <v>3.037636806434683</v>
      </c>
      <c r="R106" s="60">
        <v>10.675005081686905</v>
      </c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G106" s="313" t="s">
        <v>3200</v>
      </c>
      <c r="AH106" s="314" t="s">
        <v>3201</v>
      </c>
      <c r="AI106" s="315">
        <f t="shared" ref="AI106:AR106" si="20">AI96/AI100*100</f>
        <v>89.820359281437121</v>
      </c>
      <c r="AJ106" s="315">
        <f t="shared" si="20"/>
        <v>77.941176470588232</v>
      </c>
      <c r="AK106" s="315">
        <f t="shared" si="20"/>
        <v>86.335403726708066</v>
      </c>
      <c r="AL106" s="315">
        <f t="shared" si="20"/>
        <v>93.920335429769395</v>
      </c>
      <c r="AM106" s="315">
        <f t="shared" si="20"/>
        <v>92.338709677419345</v>
      </c>
      <c r="AN106" s="315">
        <f t="shared" si="20"/>
        <v>92.787524366471729</v>
      </c>
      <c r="AO106" s="315">
        <f t="shared" si="20"/>
        <v>94.875776397515537</v>
      </c>
      <c r="AP106" s="315">
        <f t="shared" si="20"/>
        <v>91.829268292682926</v>
      </c>
      <c r="AQ106" s="315">
        <f t="shared" si="20"/>
        <v>87.885714285714286</v>
      </c>
      <c r="AR106" s="315">
        <f t="shared" si="20"/>
        <v>91.843575418994419</v>
      </c>
      <c r="AS106" s="315" t="e">
        <f>AS96/AS100*100</f>
        <v>#REF!</v>
      </c>
    </row>
    <row r="107" spans="1:45" ht="11.25" customHeight="1" x14ac:dyDescent="0.25">
      <c r="A107" s="209" t="s">
        <v>3202</v>
      </c>
      <c r="B107" s="211">
        <v>108</v>
      </c>
      <c r="C107" s="59">
        <v>41.342592592592595</v>
      </c>
      <c r="D107" s="76">
        <v>79.651296296296294</v>
      </c>
      <c r="E107" s="76">
        <v>2.432028089357257</v>
      </c>
      <c r="F107" s="76">
        <v>5.8967305572341422</v>
      </c>
      <c r="G107" s="61"/>
      <c r="H107" s="214">
        <v>242</v>
      </c>
      <c r="I107" s="59">
        <v>15.318181818181818</v>
      </c>
      <c r="J107" s="61">
        <v>69.347024793388485</v>
      </c>
      <c r="K107" s="76">
        <v>2.7840133251018884</v>
      </c>
      <c r="L107" s="60">
        <v>7.6832446314531344</v>
      </c>
      <c r="M107" s="5"/>
      <c r="N107" s="252">
        <v>436</v>
      </c>
      <c r="O107" s="59">
        <v>6.0091743119266052</v>
      </c>
      <c r="P107" s="61">
        <v>53.728577981651384</v>
      </c>
      <c r="Q107" s="76">
        <v>2.8962472222134639</v>
      </c>
      <c r="R107" s="60">
        <v>10.516816726736678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G107" s="316"/>
      <c r="AH107" s="297"/>
      <c r="AI107" s="317"/>
      <c r="AJ107" s="317"/>
      <c r="AK107" s="317"/>
      <c r="AL107" s="317"/>
      <c r="AM107" s="317"/>
      <c r="AN107" s="317"/>
      <c r="AO107" s="317"/>
      <c r="AP107" s="317"/>
      <c r="AQ107" s="317"/>
    </row>
    <row r="108" spans="1:45" ht="11.25" customHeight="1" x14ac:dyDescent="0.25">
      <c r="A108" s="209" t="s">
        <v>3203</v>
      </c>
      <c r="B108" s="211">
        <v>110</v>
      </c>
      <c r="C108" s="59">
        <v>41.109090909090909</v>
      </c>
      <c r="D108" s="76">
        <v>78.218090909090904</v>
      </c>
      <c r="E108" s="76">
        <v>2.4597495580380055</v>
      </c>
      <c r="F108" s="76">
        <v>5.8884753719079974</v>
      </c>
      <c r="G108" s="61"/>
      <c r="H108" s="214">
        <v>239</v>
      </c>
      <c r="I108" s="59">
        <v>15.301255230125523</v>
      </c>
      <c r="J108" s="61">
        <v>69.76263598326355</v>
      </c>
      <c r="K108" s="76">
        <v>2.7768626990823551</v>
      </c>
      <c r="L108" s="60">
        <v>7.5974014872528528</v>
      </c>
      <c r="M108" s="5"/>
      <c r="N108" s="252">
        <v>441</v>
      </c>
      <c r="O108" s="59">
        <v>6.0022675736961455</v>
      </c>
      <c r="P108" s="61">
        <v>53.308820861677944</v>
      </c>
      <c r="Q108" s="76">
        <v>2.887310682405289</v>
      </c>
      <c r="R108" s="60">
        <v>10.416573650848537</v>
      </c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G108" s="316"/>
      <c r="AH108" s="297"/>
      <c r="AI108" s="317"/>
      <c r="AJ108" s="317"/>
      <c r="AK108" s="317"/>
      <c r="AL108" s="317"/>
      <c r="AM108" s="317"/>
      <c r="AN108" s="317"/>
      <c r="AO108" s="317"/>
      <c r="AP108" s="317"/>
      <c r="AQ108" s="317"/>
    </row>
    <row r="109" spans="1:45" ht="11.25" customHeight="1" x14ac:dyDescent="0.25">
      <c r="A109" s="209" t="s">
        <v>3204</v>
      </c>
      <c r="B109" s="211">
        <v>107</v>
      </c>
      <c r="C109" s="59">
        <v>41.271028037383175</v>
      </c>
      <c r="D109" s="76">
        <v>79.344859813084142</v>
      </c>
      <c r="E109" s="76">
        <v>2.447368118527518</v>
      </c>
      <c r="F109" s="76">
        <v>5.9296112618832275</v>
      </c>
      <c r="G109" s="61"/>
      <c r="H109" s="214">
        <v>236</v>
      </c>
      <c r="I109" s="59">
        <v>15.35593220338983</v>
      </c>
      <c r="J109" s="61">
        <v>68.989618644067804</v>
      </c>
      <c r="K109" s="76">
        <v>2.776107708957567</v>
      </c>
      <c r="L109" s="60">
        <v>7.4589600145151147</v>
      </c>
      <c r="M109" s="5"/>
      <c r="N109" s="252">
        <v>435</v>
      </c>
      <c r="O109" s="59">
        <v>6.0045977011494251</v>
      </c>
      <c r="P109" s="61">
        <v>53.557172413793126</v>
      </c>
      <c r="Q109" s="76">
        <v>2.907043629888395</v>
      </c>
      <c r="R109" s="60">
        <v>10.328305816949124</v>
      </c>
      <c r="V109" s="191"/>
      <c r="W109" s="7"/>
      <c r="X109" s="7"/>
      <c r="Y109" s="7"/>
      <c r="Z109" s="7"/>
      <c r="AA109" s="7"/>
      <c r="AB109" s="7"/>
      <c r="AC109" s="7"/>
      <c r="AD109" s="7"/>
      <c r="AE109" s="7"/>
      <c r="AG109" s="316"/>
      <c r="AH109" s="297"/>
      <c r="AI109" s="317"/>
      <c r="AJ109" s="317"/>
      <c r="AK109" s="317"/>
      <c r="AL109" s="317"/>
      <c r="AM109" s="317"/>
      <c r="AN109" s="317"/>
      <c r="AO109" s="317"/>
      <c r="AP109" s="317"/>
      <c r="AQ109" s="317"/>
    </row>
    <row r="110" spans="1:45" ht="11.25" customHeight="1" x14ac:dyDescent="0.25">
      <c r="A110" s="209" t="s">
        <v>3205</v>
      </c>
      <c r="B110" s="211">
        <v>108</v>
      </c>
      <c r="C110" s="59">
        <v>41.148148148148145</v>
      </c>
      <c r="D110" s="76">
        <v>76.769444444444431</v>
      </c>
      <c r="E110" s="76">
        <v>2.5461516548310676</v>
      </c>
      <c r="F110" s="76">
        <v>5.9487172532801891</v>
      </c>
      <c r="G110" s="61"/>
      <c r="H110" s="214">
        <v>228</v>
      </c>
      <c r="I110" s="59">
        <v>15.456140350877194</v>
      </c>
      <c r="J110" s="61">
        <v>67.81078947368421</v>
      </c>
      <c r="K110" s="76">
        <v>2.792656901764905</v>
      </c>
      <c r="L110" s="60">
        <v>7.6567777413615756</v>
      </c>
      <c r="M110" s="5"/>
      <c r="N110" s="252">
        <v>435</v>
      </c>
      <c r="O110" s="59">
        <v>6.0666666666666664</v>
      </c>
      <c r="P110" s="61">
        <v>52.771632183908068</v>
      </c>
      <c r="Q110" s="76">
        <v>2.9450128316911375</v>
      </c>
      <c r="R110" s="60">
        <v>10.226970059351803</v>
      </c>
      <c r="V110" s="191"/>
      <c r="W110" s="7"/>
      <c r="X110" s="7"/>
      <c r="Y110" s="7"/>
      <c r="Z110" s="7"/>
      <c r="AA110" s="7"/>
      <c r="AB110" s="7"/>
      <c r="AC110" s="7"/>
      <c r="AD110" s="7"/>
      <c r="AE110" s="7"/>
      <c r="AL110" s="317"/>
      <c r="AM110" s="317"/>
      <c r="AN110" s="317"/>
      <c r="AO110" s="317"/>
      <c r="AP110" s="317"/>
      <c r="AQ110" s="317"/>
    </row>
    <row r="111" spans="1:45" ht="11.25" customHeight="1" x14ac:dyDescent="0.25">
      <c r="A111" s="209" t="s">
        <v>3206</v>
      </c>
      <c r="B111" s="211">
        <v>107</v>
      </c>
      <c r="C111" s="59">
        <v>41.401869158878505</v>
      </c>
      <c r="D111" s="76">
        <v>80.955794392523387</v>
      </c>
      <c r="E111" s="76">
        <v>2.3970911809005062</v>
      </c>
      <c r="F111" s="76">
        <v>6.058157687476684</v>
      </c>
      <c r="G111" s="61"/>
      <c r="H111" s="214">
        <v>226</v>
      </c>
      <c r="I111" s="59">
        <v>15.548672566371682</v>
      </c>
      <c r="J111" s="61">
        <v>71.619070796460178</v>
      </c>
      <c r="K111" s="76">
        <v>2.7064900147607212</v>
      </c>
      <c r="L111" s="60">
        <v>7.4722909319719033</v>
      </c>
      <c r="M111" s="5"/>
      <c r="N111" s="252">
        <v>431</v>
      </c>
      <c r="O111" s="59">
        <v>6.1438515081206493</v>
      </c>
      <c r="P111" s="61">
        <v>57.189373549883996</v>
      </c>
      <c r="Q111" s="76">
        <v>2.7336659710036417</v>
      </c>
      <c r="R111" s="60">
        <v>9.6584547452153391</v>
      </c>
      <c r="V111" s="12"/>
      <c r="W111" s="7"/>
      <c r="X111" s="7"/>
      <c r="Y111" s="7"/>
      <c r="Z111" s="7"/>
      <c r="AA111" s="7"/>
      <c r="AB111" s="7"/>
      <c r="AC111" s="7"/>
      <c r="AD111" s="7"/>
      <c r="AE111" s="7"/>
      <c r="AL111" s="317"/>
      <c r="AM111" s="317"/>
      <c r="AN111" s="317"/>
      <c r="AO111" s="317"/>
      <c r="AP111" s="317"/>
      <c r="AQ111" s="317"/>
    </row>
    <row r="112" spans="1:45" ht="11.25" customHeight="1" x14ac:dyDescent="0.25">
      <c r="A112" s="209" t="s">
        <v>3207</v>
      </c>
      <c r="B112" s="211">
        <v>108</v>
      </c>
      <c r="C112" s="59">
        <v>41.305555555555557</v>
      </c>
      <c r="D112" s="76">
        <v>82.835833333333326</v>
      </c>
      <c r="E112" s="76">
        <v>2.3259508884840931</v>
      </c>
      <c r="F112" s="76">
        <v>6.018920684736262</v>
      </c>
      <c r="G112" s="61"/>
      <c r="H112" s="214">
        <v>227</v>
      </c>
      <c r="I112" s="59">
        <v>15.550660792951541</v>
      </c>
      <c r="J112" s="61">
        <v>72.434229074889899</v>
      </c>
      <c r="K112" s="76">
        <v>2.6364958072136577</v>
      </c>
      <c r="L112" s="60">
        <v>7.4724170564443249</v>
      </c>
      <c r="M112" s="5"/>
      <c r="N112" s="252">
        <v>433</v>
      </c>
      <c r="O112" s="59">
        <v>6.2170900692840645</v>
      </c>
      <c r="P112" s="61">
        <v>58.816628175519696</v>
      </c>
      <c r="Q112" s="76">
        <v>2.6716905050905453</v>
      </c>
      <c r="R112" s="60">
        <v>10.024799720456311</v>
      </c>
      <c r="V112" s="12"/>
      <c r="W112" s="7"/>
      <c r="X112" s="7"/>
      <c r="Y112" s="7"/>
      <c r="Z112" s="7"/>
      <c r="AA112" s="7"/>
      <c r="AB112" s="7"/>
      <c r="AC112" s="7"/>
      <c r="AD112" s="7"/>
      <c r="AE112" s="7"/>
      <c r="AL112" s="317"/>
      <c r="AM112" s="317"/>
      <c r="AN112" s="317"/>
      <c r="AO112" s="317"/>
      <c r="AP112" s="317"/>
      <c r="AQ112" s="317"/>
    </row>
    <row r="113" spans="1:43" ht="11.25" customHeight="1" x14ac:dyDescent="0.25">
      <c r="A113" s="192" t="s">
        <v>3208</v>
      </c>
      <c r="B113" s="204">
        <v>109</v>
      </c>
      <c r="C113" s="242">
        <v>41.238532110091747</v>
      </c>
      <c r="D113" s="245">
        <v>83.028807339449557</v>
      </c>
      <c r="E113" s="245">
        <v>2.3455074541409862</v>
      </c>
      <c r="F113" s="245">
        <v>5.9030339744067462</v>
      </c>
      <c r="G113" s="61"/>
      <c r="H113" s="217">
        <v>229</v>
      </c>
      <c r="I113" s="242">
        <v>15.537117903930131</v>
      </c>
      <c r="J113" s="244">
        <v>72.768165938864627</v>
      </c>
      <c r="K113" s="245">
        <v>2.659344413639638</v>
      </c>
      <c r="L113" s="256">
        <v>7.3897912043562775</v>
      </c>
      <c r="M113" s="5"/>
      <c r="N113" s="241">
        <v>450</v>
      </c>
      <c r="O113" s="242">
        <v>6.2177777777777781</v>
      </c>
      <c r="P113" s="244">
        <v>58.413777777777831</v>
      </c>
      <c r="Q113" s="245">
        <v>2.7353745069920388</v>
      </c>
      <c r="R113" s="256">
        <v>10.004268464712652</v>
      </c>
      <c r="V113" s="12"/>
      <c r="W113" s="7"/>
      <c r="X113" s="7"/>
      <c r="Y113" s="7"/>
      <c r="Z113" s="7"/>
      <c r="AA113" s="7"/>
      <c r="AB113" s="7"/>
      <c r="AC113" s="7"/>
      <c r="AD113" s="7"/>
      <c r="AE113" s="7"/>
      <c r="AL113" s="317"/>
      <c r="AM113" s="317"/>
      <c r="AN113" s="317"/>
      <c r="AO113" s="317"/>
      <c r="AP113" s="317"/>
      <c r="AQ113" s="317"/>
    </row>
    <row r="114" spans="1:43" ht="11.25" customHeight="1" x14ac:dyDescent="0.25">
      <c r="A114" s="192" t="s">
        <v>3209</v>
      </c>
      <c r="B114" s="204">
        <v>109</v>
      </c>
      <c r="C114" s="242">
        <v>41.357798165137616</v>
      </c>
      <c r="D114" s="245">
        <v>84.737247706422011</v>
      </c>
      <c r="E114" s="245">
        <v>2.3125526585575997</v>
      </c>
      <c r="F114" s="245">
        <v>5.4718019997809231</v>
      </c>
      <c r="G114" s="61"/>
      <c r="H114" s="217">
        <v>230</v>
      </c>
      <c r="I114" s="242">
        <v>15.678260869565218</v>
      </c>
      <c r="J114" s="244">
        <v>74.378913043478249</v>
      </c>
      <c r="K114" s="245">
        <v>2.6511115130561023</v>
      </c>
      <c r="L114" s="256">
        <v>7.2992620008600184</v>
      </c>
      <c r="M114" s="5"/>
      <c r="N114" s="241">
        <v>474</v>
      </c>
      <c r="O114" s="242">
        <v>6.2679324894514767</v>
      </c>
      <c r="P114" s="244">
        <v>59.714599156118197</v>
      </c>
      <c r="Q114" s="245">
        <v>2.6745247530366871</v>
      </c>
      <c r="R114" s="256">
        <v>10.095625708925414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L114" s="317"/>
      <c r="AM114" s="317"/>
      <c r="AN114" s="317"/>
      <c r="AO114" s="317"/>
      <c r="AP114" s="317"/>
      <c r="AQ114" s="317"/>
    </row>
    <row r="115" spans="1:43" ht="11.25" customHeight="1" x14ac:dyDescent="0.25">
      <c r="A115" s="192" t="s">
        <v>3210</v>
      </c>
      <c r="B115" s="204">
        <v>108</v>
      </c>
      <c r="C115" s="242">
        <v>41.453703703703702</v>
      </c>
      <c r="D115" s="245">
        <v>84.456481481481475</v>
      </c>
      <c r="E115" s="245">
        <v>2.3404953766241436</v>
      </c>
      <c r="F115" s="245">
        <v>5.4451141258493818</v>
      </c>
      <c r="G115" s="61"/>
      <c r="H115" s="217">
        <v>229</v>
      </c>
      <c r="I115" s="242">
        <v>15.676855895196507</v>
      </c>
      <c r="J115" s="244">
        <v>74.044585152838422</v>
      </c>
      <c r="K115" s="245">
        <v>2.6627793288579458</v>
      </c>
      <c r="L115" s="256">
        <v>7.2702684425680175</v>
      </c>
      <c r="M115" s="5"/>
      <c r="N115" s="241">
        <v>479</v>
      </c>
      <c r="O115" s="242">
        <v>6.3131524008350732</v>
      </c>
      <c r="P115" s="244">
        <v>59.28718162839251</v>
      </c>
      <c r="Q115" s="245">
        <v>2.7156745886709368</v>
      </c>
      <c r="R115" s="256">
        <v>10.108296607621647</v>
      </c>
      <c r="T115" s="191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M115" s="317"/>
      <c r="AN115" s="317"/>
      <c r="AO115" s="317"/>
      <c r="AP115" s="317"/>
      <c r="AQ115" s="317"/>
    </row>
    <row r="116" spans="1:43" ht="11.25" customHeight="1" x14ac:dyDescent="0.25">
      <c r="A116" s="192" t="s">
        <v>3211</v>
      </c>
      <c r="B116" s="204">
        <v>110</v>
      </c>
      <c r="C116" s="242">
        <v>41.236363636363635</v>
      </c>
      <c r="D116" s="245">
        <v>84.775272727272764</v>
      </c>
      <c r="E116" s="245">
        <v>2.3397447816187587</v>
      </c>
      <c r="F116" s="245">
        <v>5.4351642457044047</v>
      </c>
      <c r="G116" s="61"/>
      <c r="H116" s="217">
        <v>227</v>
      </c>
      <c r="I116" s="242">
        <v>15.656387665198238</v>
      </c>
      <c r="J116" s="244">
        <v>75.372114537444901</v>
      </c>
      <c r="K116" s="245">
        <v>2.6310564055149528</v>
      </c>
      <c r="L116" s="256">
        <v>7.1188112920449687</v>
      </c>
      <c r="M116" s="5"/>
      <c r="N116" s="241">
        <v>482</v>
      </c>
      <c r="O116" s="242">
        <v>6.3257261410788379</v>
      </c>
      <c r="P116" s="244">
        <v>59.752033195020744</v>
      </c>
      <c r="Q116" s="245">
        <v>2.6686351092091662</v>
      </c>
      <c r="R116" s="256">
        <v>10.055894609748117</v>
      </c>
      <c r="T116" s="191"/>
      <c r="U116" s="7"/>
      <c r="V116" s="12"/>
      <c r="W116" s="7"/>
      <c r="X116" s="7"/>
      <c r="Y116" s="7"/>
      <c r="Z116" s="7"/>
      <c r="AA116" s="7"/>
      <c r="AB116" s="7"/>
      <c r="AC116" s="7"/>
      <c r="AD116" s="7"/>
      <c r="AE116" s="7"/>
      <c r="AL116" s="317"/>
      <c r="AM116" s="317"/>
      <c r="AN116" s="317"/>
      <c r="AO116" s="317"/>
      <c r="AP116" s="317"/>
      <c r="AQ116" s="317"/>
    </row>
    <row r="117" spans="1:43" ht="11.25" customHeight="1" x14ac:dyDescent="0.25">
      <c r="A117" s="192" t="s">
        <v>3212</v>
      </c>
      <c r="B117" s="204">
        <v>109</v>
      </c>
      <c r="C117" s="242">
        <v>41.339449541284402</v>
      </c>
      <c r="D117" s="245">
        <v>84.022935779816535</v>
      </c>
      <c r="E117" s="245">
        <v>2.3925958591324354</v>
      </c>
      <c r="F117" s="245">
        <v>5.7040275752122227</v>
      </c>
      <c r="G117" s="61"/>
      <c r="H117" s="217">
        <v>228</v>
      </c>
      <c r="I117" s="242">
        <v>15.714912280701755</v>
      </c>
      <c r="J117" s="244">
        <v>75.863815789473634</v>
      </c>
      <c r="K117" s="245">
        <v>2.6744948075369854</v>
      </c>
      <c r="L117" s="256">
        <v>7.0018072221016414</v>
      </c>
      <c r="M117" s="5"/>
      <c r="N117" s="241">
        <v>489</v>
      </c>
      <c r="O117" s="242">
        <v>6.3660531697341511</v>
      </c>
      <c r="P117" s="244">
        <v>58.815235173824163</v>
      </c>
      <c r="Q117" s="245">
        <v>2.7370696407325688</v>
      </c>
      <c r="R117" s="256">
        <v>9.8798628706524116</v>
      </c>
      <c r="T117" s="191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H117" s="317"/>
      <c r="AI117" s="317"/>
    </row>
    <row r="118" spans="1:43" ht="11.25" customHeight="1" x14ac:dyDescent="0.25">
      <c r="A118" s="192" t="s">
        <v>3213</v>
      </c>
      <c r="B118" s="204">
        <v>109</v>
      </c>
      <c r="C118" s="242">
        <v>41.38532110091743</v>
      </c>
      <c r="D118" s="245">
        <v>85.031559633027555</v>
      </c>
      <c r="E118" s="245">
        <v>2.3761939080175187</v>
      </c>
      <c r="F118" s="245">
        <v>5.5889925332055945</v>
      </c>
      <c r="G118" s="61"/>
      <c r="H118" s="217">
        <v>228</v>
      </c>
      <c r="I118" s="242">
        <v>15.728070175438596</v>
      </c>
      <c r="J118" s="244">
        <v>76.759824561403505</v>
      </c>
      <c r="K118" s="245">
        <v>2.6600024357558167</v>
      </c>
      <c r="L118" s="256">
        <v>6.8793268533031249</v>
      </c>
      <c r="M118" s="5"/>
      <c r="N118" s="241">
        <v>487</v>
      </c>
      <c r="O118" s="242">
        <v>6.3963039014373715</v>
      </c>
      <c r="P118" s="244">
        <v>60.04948665297745</v>
      </c>
      <c r="Q118" s="245">
        <v>2.682102691528566</v>
      </c>
      <c r="R118" s="256">
        <v>10.151985047458933</v>
      </c>
      <c r="T118" s="191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H118" s="317"/>
    </row>
    <row r="119" spans="1:43" ht="11.25" customHeight="1" x14ac:dyDescent="0.25">
      <c r="A119" s="192" t="s">
        <v>3214</v>
      </c>
      <c r="B119" s="204">
        <v>110</v>
      </c>
      <c r="C119" s="242">
        <v>41.290909090909089</v>
      </c>
      <c r="D119" s="245">
        <v>85.693454545454529</v>
      </c>
      <c r="E119" s="245">
        <v>2.3512121245004316</v>
      </c>
      <c r="F119" s="245">
        <v>5.6577572944987553</v>
      </c>
      <c r="G119" s="61"/>
      <c r="H119" s="217">
        <v>228</v>
      </c>
      <c r="I119" s="242">
        <v>15.732456140350877</v>
      </c>
      <c r="J119" s="244">
        <v>77.853640350877185</v>
      </c>
      <c r="K119" s="245">
        <v>2.6630830982869464</v>
      </c>
      <c r="L119" s="256">
        <v>6.9818678834594472</v>
      </c>
      <c r="M119" s="5"/>
      <c r="N119" s="241">
        <v>491</v>
      </c>
      <c r="O119" s="242">
        <v>6.4215885947046845</v>
      </c>
      <c r="P119" s="244">
        <v>60.325173116089552</v>
      </c>
      <c r="Q119" s="245">
        <v>2.6685838621980693</v>
      </c>
      <c r="R119" s="256">
        <v>10.228446602563235</v>
      </c>
      <c r="T119" s="12"/>
      <c r="U119" s="7"/>
      <c r="V119" s="12"/>
      <c r="W119" s="7"/>
      <c r="X119" s="7"/>
      <c r="Y119" s="7"/>
      <c r="Z119" s="7"/>
      <c r="AA119" s="7"/>
      <c r="AB119" s="7"/>
      <c r="AC119" s="7"/>
      <c r="AD119" s="7"/>
      <c r="AE119" s="7"/>
      <c r="AH119" s="317"/>
    </row>
    <row r="120" spans="1:43" ht="11.25" customHeight="1" x14ac:dyDescent="0.25">
      <c r="A120" s="192" t="s">
        <v>3215</v>
      </c>
      <c r="B120" s="204">
        <v>112</v>
      </c>
      <c r="C120" s="242">
        <v>41.089285714285715</v>
      </c>
      <c r="D120" s="245">
        <v>83.841250000000002</v>
      </c>
      <c r="E120" s="245">
        <v>2.4040686833965914</v>
      </c>
      <c r="F120" s="245">
        <v>5.6246800927808094</v>
      </c>
      <c r="G120" s="61"/>
      <c r="H120" s="217">
        <v>223</v>
      </c>
      <c r="I120" s="242">
        <v>15.748878923766815</v>
      </c>
      <c r="J120" s="244">
        <v>77.623452914798222</v>
      </c>
      <c r="K120" s="245">
        <v>2.7381983148880811</v>
      </c>
      <c r="L120" s="256">
        <v>6.8823056414870853</v>
      </c>
      <c r="M120" s="5"/>
      <c r="N120" s="241">
        <v>487</v>
      </c>
      <c r="O120" s="242">
        <v>6.4414784394250511</v>
      </c>
      <c r="P120" s="244">
        <v>59.700225872689906</v>
      </c>
      <c r="Q120" s="245">
        <v>2.7703026634756345</v>
      </c>
      <c r="R120" s="256">
        <v>10.092886303955018</v>
      </c>
      <c r="T120" s="7"/>
      <c r="U120" s="7"/>
      <c r="V120" s="191"/>
      <c r="W120" s="7"/>
      <c r="X120" s="7"/>
      <c r="Y120" s="7"/>
      <c r="Z120" s="7"/>
      <c r="AA120" s="7"/>
      <c r="AB120" s="7"/>
      <c r="AC120" s="7"/>
      <c r="AD120" s="7"/>
      <c r="AE120" s="7"/>
      <c r="AG120" s="317"/>
      <c r="AH120" s="317"/>
    </row>
    <row r="121" spans="1:43" ht="11.25" customHeight="1" x14ac:dyDescent="0.25">
      <c r="A121" s="192" t="s">
        <v>3216</v>
      </c>
      <c r="B121" s="204">
        <v>112</v>
      </c>
      <c r="C121" s="242">
        <v>41.107142857142854</v>
      </c>
      <c r="D121" s="245">
        <v>86.543125000000003</v>
      </c>
      <c r="E121" s="245">
        <v>2.3239337699384319</v>
      </c>
      <c r="F121" s="245">
        <v>5.6566970982767195</v>
      </c>
      <c r="G121" s="61"/>
      <c r="H121" s="217">
        <v>222</v>
      </c>
      <c r="I121" s="242">
        <v>15.761261261261261</v>
      </c>
      <c r="J121" s="244">
        <v>80.70527027027029</v>
      </c>
      <c r="K121" s="245">
        <v>2.7028059973722032</v>
      </c>
      <c r="L121" s="256">
        <v>6.8336752678678447</v>
      </c>
      <c r="M121" s="5"/>
      <c r="N121" s="241">
        <v>482</v>
      </c>
      <c r="O121" s="242">
        <v>6.4315352697095438</v>
      </c>
      <c r="P121" s="244">
        <v>61.954253112033186</v>
      </c>
      <c r="Q121" s="245">
        <v>2.6377242538075087</v>
      </c>
      <c r="R121" s="256">
        <v>10.338424854267458</v>
      </c>
      <c r="T121" s="7"/>
      <c r="U121" s="7"/>
      <c r="V121" s="12"/>
      <c r="W121" s="7"/>
      <c r="X121" s="7"/>
      <c r="Y121" s="7"/>
      <c r="Z121" s="7"/>
      <c r="AA121" s="7"/>
      <c r="AB121" s="7"/>
      <c r="AC121" s="7"/>
      <c r="AD121" s="7"/>
      <c r="AE121" s="7"/>
      <c r="AG121" s="317"/>
      <c r="AH121" s="317"/>
    </row>
    <row r="122" spans="1:43" ht="11.25" customHeight="1" x14ac:dyDescent="0.25">
      <c r="A122" s="192" t="s">
        <v>3217</v>
      </c>
      <c r="B122" s="204">
        <v>113</v>
      </c>
      <c r="C122" s="242">
        <v>41.141592920353979</v>
      </c>
      <c r="D122" s="245">
        <v>87.763451327433671</v>
      </c>
      <c r="E122" s="245">
        <v>2.314351082764659</v>
      </c>
      <c r="F122" s="245">
        <v>5.6022758499636227</v>
      </c>
      <c r="G122" s="61"/>
      <c r="H122" s="217">
        <v>223</v>
      </c>
      <c r="I122" s="242">
        <v>15.802690582959642</v>
      </c>
      <c r="J122" s="244">
        <v>81.938565022421557</v>
      </c>
      <c r="K122" s="245">
        <v>2.6791336866914071</v>
      </c>
      <c r="L122" s="256">
        <v>6.8763449854863934</v>
      </c>
      <c r="M122" s="5"/>
      <c r="N122" s="241">
        <v>478</v>
      </c>
      <c r="O122" s="242">
        <v>6.50836820083682</v>
      </c>
      <c r="P122" s="244">
        <v>63.141255230125452</v>
      </c>
      <c r="Q122" s="245">
        <v>2.5527859575650416</v>
      </c>
      <c r="R122" s="256">
        <v>10.451457860062696</v>
      </c>
      <c r="T122" s="7"/>
      <c r="U122" s="7"/>
      <c r="V122" s="12"/>
      <c r="W122" s="7"/>
      <c r="X122" s="7"/>
      <c r="Y122" s="7"/>
      <c r="Z122" s="7"/>
      <c r="AA122" s="7"/>
      <c r="AB122" s="7"/>
      <c r="AC122" s="7"/>
      <c r="AD122" s="7"/>
      <c r="AE122" s="7"/>
      <c r="AG122" s="297"/>
      <c r="AH122" s="317"/>
      <c r="AI122" s="317"/>
      <c r="AJ122" s="317"/>
      <c r="AK122" s="317"/>
      <c r="AL122" s="317"/>
      <c r="AM122" s="317"/>
      <c r="AN122" s="317"/>
      <c r="AO122" s="317"/>
      <c r="AP122" s="317"/>
    </row>
    <row r="123" spans="1:43" ht="11.25" customHeight="1" x14ac:dyDescent="0.25">
      <c r="A123" s="232" t="s">
        <v>3218</v>
      </c>
      <c r="B123" s="233">
        <v>113</v>
      </c>
      <c r="C123" s="234">
        <v>41.283185840707965</v>
      </c>
      <c r="D123" s="235">
        <v>90.968495575221198</v>
      </c>
      <c r="E123" s="235">
        <v>2.2638111688563725</v>
      </c>
      <c r="F123" s="235">
        <v>5.4213076947738692</v>
      </c>
      <c r="G123" s="101"/>
      <c r="H123" s="246">
        <v>222</v>
      </c>
      <c r="I123" s="234">
        <v>15.918918918918919</v>
      </c>
      <c r="J123" s="247">
        <v>84.312027027027042</v>
      </c>
      <c r="K123" s="235">
        <v>2.6732316470678459</v>
      </c>
      <c r="L123" s="255">
        <v>6.8910050377745335</v>
      </c>
      <c r="M123" s="2"/>
      <c r="N123" s="233">
        <v>480</v>
      </c>
      <c r="O123" s="234">
        <v>6.5666666666666664</v>
      </c>
      <c r="P123" s="247">
        <v>65.929312500000009</v>
      </c>
      <c r="Q123" s="235">
        <v>2.4915811125213687</v>
      </c>
      <c r="R123" s="255">
        <v>10.242383646908992</v>
      </c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G123" s="316"/>
      <c r="AH123" s="297"/>
      <c r="AI123" s="317"/>
      <c r="AJ123" s="317"/>
      <c r="AL123" s="317"/>
      <c r="AM123" s="317"/>
      <c r="AN123" s="317"/>
      <c r="AO123" s="317"/>
      <c r="AP123" s="317"/>
      <c r="AQ123" s="317"/>
    </row>
    <row r="124" spans="1:43" ht="11.25" customHeight="1" x14ac:dyDescent="0.25">
      <c r="A124" s="232" t="s">
        <v>3219</v>
      </c>
      <c r="B124" s="233">
        <v>115</v>
      </c>
      <c r="C124" s="234">
        <v>40.895652173913042</v>
      </c>
      <c r="D124" s="235">
        <v>90.826956521739106</v>
      </c>
      <c r="E124" s="235">
        <v>2.2850362442398189</v>
      </c>
      <c r="F124" s="235">
        <v>5.5552678513788534</v>
      </c>
      <c r="G124" s="101"/>
      <c r="H124" s="246">
        <v>220</v>
      </c>
      <c r="I124" s="234">
        <v>15.859090909090909</v>
      </c>
      <c r="J124" s="247">
        <v>82.498727272727351</v>
      </c>
      <c r="K124" s="235">
        <v>2.6777200205559284</v>
      </c>
      <c r="L124" s="255">
        <v>6.7701789953844571</v>
      </c>
      <c r="M124" s="2"/>
      <c r="N124" s="233">
        <v>487</v>
      </c>
      <c r="O124" s="234">
        <v>6.593429158110883</v>
      </c>
      <c r="P124" s="247">
        <v>65.573449691991812</v>
      </c>
      <c r="Q124" s="235">
        <v>2.5037033145336252</v>
      </c>
      <c r="R124" s="255">
        <v>10.186805595245385</v>
      </c>
      <c r="T124" s="7"/>
      <c r="U124" s="7"/>
      <c r="V124" s="12"/>
      <c r="W124" s="7"/>
      <c r="X124" s="7"/>
      <c r="Y124" s="7"/>
      <c r="Z124" s="7"/>
      <c r="AA124" s="7"/>
      <c r="AB124" s="7"/>
      <c r="AC124" s="7"/>
      <c r="AD124" s="7"/>
      <c r="AE124" s="7"/>
      <c r="AG124" s="316"/>
      <c r="AH124" s="297"/>
      <c r="AI124" s="317"/>
      <c r="AJ124" s="317"/>
      <c r="AL124" s="317"/>
      <c r="AM124" s="317"/>
      <c r="AN124" s="317"/>
      <c r="AO124" s="317"/>
      <c r="AP124" s="317"/>
      <c r="AQ124" s="317"/>
    </row>
    <row r="125" spans="1:43" ht="11.25" customHeight="1" x14ac:dyDescent="0.25">
      <c r="A125" s="206" t="s">
        <v>3220</v>
      </c>
      <c r="B125" s="207">
        <v>118</v>
      </c>
      <c r="C125" s="96">
        <v>40.610169491525426</v>
      </c>
      <c r="D125" s="97">
        <v>92.545932203389825</v>
      </c>
      <c r="E125" s="97">
        <v>2.3113745868577844</v>
      </c>
      <c r="F125" s="97">
        <v>6.3233977821089304</v>
      </c>
      <c r="G125" s="101"/>
      <c r="H125" s="250">
        <v>218</v>
      </c>
      <c r="I125" s="96">
        <v>15.802752293577981</v>
      </c>
      <c r="J125" s="101">
        <v>84.649449541284341</v>
      </c>
      <c r="K125" s="97">
        <v>2.673829257637804</v>
      </c>
      <c r="L125" s="102">
        <v>6.8490138002390344</v>
      </c>
      <c r="M125" s="2"/>
      <c r="N125" s="207">
        <v>508</v>
      </c>
      <c r="O125" s="96">
        <v>6.6200787401574805</v>
      </c>
      <c r="P125" s="101">
        <v>67.196574803149588</v>
      </c>
      <c r="Q125" s="97">
        <v>2.552354242339367</v>
      </c>
      <c r="R125" s="102">
        <v>10.353808922529794</v>
      </c>
      <c r="T125" s="735"/>
      <c r="U125" s="7"/>
      <c r="V125" s="191"/>
      <c r="W125" s="7"/>
      <c r="X125" s="7"/>
      <c r="Y125" s="7"/>
      <c r="Z125" s="7"/>
      <c r="AA125" s="7"/>
      <c r="AB125" s="7"/>
      <c r="AC125" s="7"/>
      <c r="AD125" s="7"/>
      <c r="AE125" s="7"/>
      <c r="AG125" s="316"/>
      <c r="AH125" s="297"/>
      <c r="AI125" s="317"/>
      <c r="AJ125" s="317"/>
      <c r="AL125" s="317"/>
      <c r="AM125" s="317"/>
      <c r="AN125" s="317"/>
      <c r="AO125" s="317"/>
      <c r="AP125" s="317"/>
      <c r="AQ125" s="317"/>
    </row>
    <row r="126" spans="1:43" ht="11.25" customHeight="1" x14ac:dyDescent="0.25">
      <c r="A126" s="206" t="s">
        <v>3221</v>
      </c>
      <c r="B126" s="207">
        <v>118</v>
      </c>
      <c r="C126" s="96">
        <v>40.728813559322035</v>
      </c>
      <c r="D126" s="97">
        <v>87.811271186440678</v>
      </c>
      <c r="E126" s="97">
        <v>2.471415432106546</v>
      </c>
      <c r="F126" s="97">
        <v>6.8803297739990166</v>
      </c>
      <c r="G126" s="101"/>
      <c r="H126" s="250">
        <v>220</v>
      </c>
      <c r="I126" s="96">
        <v>15.918181818181818</v>
      </c>
      <c r="J126" s="101">
        <v>82.38604545454541</v>
      </c>
      <c r="K126" s="97">
        <v>2.8670794796053367</v>
      </c>
      <c r="L126" s="102">
        <v>7.6691304141080163</v>
      </c>
      <c r="M126" s="2"/>
      <c r="N126" s="207">
        <v>532</v>
      </c>
      <c r="O126" s="96">
        <v>6.708646616541353</v>
      </c>
      <c r="P126" s="101">
        <v>63.243703007518718</v>
      </c>
      <c r="Q126" s="97">
        <v>2.8041576109256936</v>
      </c>
      <c r="R126" s="102">
        <v>10.794699039632437</v>
      </c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G126" s="316"/>
      <c r="AH126" s="297"/>
      <c r="AI126" s="317"/>
      <c r="AJ126" s="317"/>
      <c r="AL126" s="317"/>
      <c r="AM126" s="317"/>
      <c r="AN126" s="317"/>
      <c r="AO126" s="317"/>
      <c r="AP126" s="317"/>
      <c r="AQ126" s="317"/>
    </row>
    <row r="127" spans="1:43" ht="11.25" customHeight="1" x14ac:dyDescent="0.25">
      <c r="A127" s="206" t="s">
        <v>3222</v>
      </c>
      <c r="B127" s="207">
        <v>118</v>
      </c>
      <c r="C127" s="96">
        <v>40.779661016949156</v>
      </c>
      <c r="D127" s="97">
        <v>87.412203389830523</v>
      </c>
      <c r="E127" s="97">
        <v>2.46668565578319</v>
      </c>
      <c r="F127" s="97">
        <v>6.9320589853794301</v>
      </c>
      <c r="G127" s="101"/>
      <c r="H127" s="250">
        <v>219</v>
      </c>
      <c r="I127" s="96">
        <v>15.97716894977169</v>
      </c>
      <c r="J127" s="101">
        <v>82.6466210045662</v>
      </c>
      <c r="K127" s="97">
        <v>2.8776803123911225</v>
      </c>
      <c r="L127" s="102">
        <v>7.834941562621256</v>
      </c>
      <c r="M127" s="2"/>
      <c r="N127" s="207">
        <v>537</v>
      </c>
      <c r="O127" s="96">
        <v>6.7541899441340778</v>
      </c>
      <c r="P127" s="101">
        <v>63.048510242085683</v>
      </c>
      <c r="Q127" s="97">
        <v>2.8004386052119377</v>
      </c>
      <c r="R127" s="102">
        <v>11.326965638260123</v>
      </c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G127" s="316"/>
      <c r="AH127" s="297"/>
      <c r="AI127" s="317"/>
      <c r="AJ127" s="317"/>
      <c r="AK127" s="317"/>
      <c r="AL127" s="317"/>
      <c r="AM127" s="317"/>
      <c r="AN127" s="317"/>
      <c r="AO127" s="317"/>
      <c r="AP127" s="317"/>
      <c r="AQ127" s="317"/>
    </row>
    <row r="128" spans="1:43" ht="11.25" customHeight="1" x14ac:dyDescent="0.25">
      <c r="A128" s="206" t="s">
        <v>3617</v>
      </c>
      <c r="B128" s="207">
        <v>120</v>
      </c>
      <c r="C128" s="96">
        <v>40.6</v>
      </c>
      <c r="D128" s="97">
        <v>86.705583333333379</v>
      </c>
      <c r="E128" s="97">
        <v>2.5140109186302864</v>
      </c>
      <c r="F128" s="97">
        <v>7.2161680341479295</v>
      </c>
      <c r="G128" s="101"/>
      <c r="H128" s="250">
        <v>217</v>
      </c>
      <c r="I128" s="96">
        <v>15.995391705069125</v>
      </c>
      <c r="J128" s="101">
        <v>82.665852534562234</v>
      </c>
      <c r="K128" s="97">
        <v>2.850807294800088</v>
      </c>
      <c r="L128" s="102">
        <v>7.8919256052856435</v>
      </c>
      <c r="M128" s="2"/>
      <c r="N128" s="207">
        <v>545</v>
      </c>
      <c r="O128" s="96">
        <v>6.7908256880733946</v>
      </c>
      <c r="P128" s="101">
        <v>62.482697247706405</v>
      </c>
      <c r="Q128" s="97">
        <v>2.8088267814519225</v>
      </c>
      <c r="R128" s="102">
        <v>11.446648844210628</v>
      </c>
      <c r="T128" s="735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G128" s="316"/>
      <c r="AH128" s="297"/>
      <c r="AI128" s="317"/>
      <c r="AJ128" s="317"/>
      <c r="AK128" s="317"/>
      <c r="AL128" s="317"/>
      <c r="AM128" s="317"/>
      <c r="AN128" s="317"/>
      <c r="AO128" s="317"/>
      <c r="AP128" s="317"/>
      <c r="AQ128" s="317"/>
    </row>
    <row r="129" spans="1:43" ht="11.25" customHeight="1" x14ac:dyDescent="0.25">
      <c r="A129" s="206" t="s">
        <v>3223</v>
      </c>
      <c r="B129" s="207">
        <v>120</v>
      </c>
      <c r="C129" s="96">
        <v>40.6</v>
      </c>
      <c r="D129" s="97">
        <v>89.06958333333337</v>
      </c>
      <c r="E129" s="97">
        <v>2.4848204396690545</v>
      </c>
      <c r="F129" s="97">
        <v>7.6322523896544592</v>
      </c>
      <c r="G129" s="101"/>
      <c r="H129" s="250">
        <v>217</v>
      </c>
      <c r="I129" s="96">
        <v>15.995391705069125</v>
      </c>
      <c r="J129" s="101">
        <v>85.131059907834057</v>
      </c>
      <c r="K129" s="97">
        <v>2.8518651465760159</v>
      </c>
      <c r="L129" s="102">
        <v>7.9346167561682668</v>
      </c>
      <c r="M129" s="2"/>
      <c r="N129" s="207">
        <v>545</v>
      </c>
      <c r="O129" s="96">
        <v>6.7908256880733946</v>
      </c>
      <c r="P129" s="101">
        <v>65.256073394495431</v>
      </c>
      <c r="Q129" s="97">
        <v>2.7019474101295908</v>
      </c>
      <c r="R129" s="102">
        <v>11.762865972280334</v>
      </c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G129" s="316"/>
      <c r="AH129" s="297"/>
      <c r="AI129" s="317"/>
      <c r="AJ129" s="317"/>
      <c r="AK129" s="317"/>
      <c r="AL129" s="317"/>
      <c r="AM129" s="317"/>
      <c r="AN129" s="317"/>
      <c r="AO129" s="317"/>
      <c r="AP129" s="317"/>
      <c r="AQ129" s="317"/>
    </row>
    <row r="130" spans="1:43" ht="11.25" customHeight="1" x14ac:dyDescent="0.25">
      <c r="A130" s="206" t="s">
        <v>3224</v>
      </c>
      <c r="B130" s="207">
        <v>123</v>
      </c>
      <c r="C130" s="96">
        <v>40.357723577235774</v>
      </c>
      <c r="D130" s="97">
        <v>89.671829268292683</v>
      </c>
      <c r="E130" s="97">
        <v>2.467288446516005</v>
      </c>
      <c r="F130" s="97">
        <v>8.8668703306056482</v>
      </c>
      <c r="G130" s="101"/>
      <c r="H130" s="250">
        <v>211</v>
      </c>
      <c r="I130" s="96">
        <v>16.018957345971565</v>
      </c>
      <c r="J130" s="101">
        <v>84.722417061611409</v>
      </c>
      <c r="K130" s="97">
        <v>2.771651825916277</v>
      </c>
      <c r="L130" s="102">
        <v>9.6599502144285339</v>
      </c>
      <c r="M130" s="2"/>
      <c r="N130" s="207">
        <v>558</v>
      </c>
      <c r="O130" s="96">
        <v>6.8366249725696733</v>
      </c>
      <c r="P130" s="101">
        <v>65.357736917562761</v>
      </c>
      <c r="Q130" s="97">
        <v>2.7050107976515427</v>
      </c>
      <c r="R130" s="102">
        <v>13.587588626048539</v>
      </c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G130" s="316"/>
      <c r="AH130" s="297"/>
      <c r="AI130" s="317"/>
      <c r="AJ130" s="317"/>
      <c r="AK130" s="317"/>
      <c r="AL130" s="317"/>
      <c r="AM130" s="317"/>
      <c r="AN130" s="317"/>
      <c r="AO130" s="317"/>
      <c r="AP130" s="317"/>
      <c r="AQ130" s="317"/>
    </row>
    <row r="131" spans="1:43" ht="11.25" customHeight="1" x14ac:dyDescent="0.25">
      <c r="A131" s="206" t="s">
        <v>3225</v>
      </c>
      <c r="B131" s="207">
        <v>126</v>
      </c>
      <c r="C131" s="96">
        <v>39.88095238095238</v>
      </c>
      <c r="D131" s="97">
        <v>92.950476190476181</v>
      </c>
      <c r="E131" s="97">
        <v>2.3644425184643332</v>
      </c>
      <c r="F131" s="97">
        <v>8.453306487642406</v>
      </c>
      <c r="G131" s="101"/>
      <c r="H131" s="250">
        <v>208</v>
      </c>
      <c r="I131" s="96">
        <v>15.865384615384615</v>
      </c>
      <c r="J131" s="101">
        <v>87.882067307692381</v>
      </c>
      <c r="K131" s="97">
        <v>2.7231364717477189</v>
      </c>
      <c r="L131" s="102">
        <v>9.5413945013929062</v>
      </c>
      <c r="M131" s="2"/>
      <c r="N131" s="207">
        <v>560</v>
      </c>
      <c r="O131" s="96">
        <v>6.8517857142857146</v>
      </c>
      <c r="P131" s="101">
        <v>64.590142857142894</v>
      </c>
      <c r="Q131" s="97">
        <v>2.6863142919084901</v>
      </c>
      <c r="R131" s="102">
        <v>13.842530587141644</v>
      </c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G131" s="316"/>
      <c r="AH131" s="297"/>
      <c r="AI131" s="317"/>
      <c r="AJ131" s="317"/>
      <c r="AK131" s="317"/>
      <c r="AL131" s="317"/>
      <c r="AM131" s="317"/>
      <c r="AN131" s="317"/>
      <c r="AO131" s="317"/>
      <c r="AP131" s="317"/>
      <c r="AQ131" s="317"/>
    </row>
    <row r="132" spans="1:43" ht="11.25" customHeight="1" x14ac:dyDescent="0.25">
      <c r="A132" s="206" t="s">
        <v>3226</v>
      </c>
      <c r="B132" s="207">
        <v>127</v>
      </c>
      <c r="C132" s="96">
        <v>39.834645669291341</v>
      </c>
      <c r="D132" s="97">
        <v>94.096535433070827</v>
      </c>
      <c r="E132" s="97">
        <v>2.3628573725308852</v>
      </c>
      <c r="F132" s="97">
        <v>8.9584427523954346</v>
      </c>
      <c r="G132" s="101"/>
      <c r="H132" s="250">
        <v>208</v>
      </c>
      <c r="I132" s="96">
        <v>15.841346153846153</v>
      </c>
      <c r="J132" s="101">
        <v>90.373557692307685</v>
      </c>
      <c r="K132" s="97">
        <v>2.7154049623194023</v>
      </c>
      <c r="L132" s="102">
        <v>9.6372237241105498</v>
      </c>
      <c r="M132" s="2"/>
      <c r="N132" s="207">
        <v>561</v>
      </c>
      <c r="O132" s="96">
        <v>6.8627450980392153</v>
      </c>
      <c r="P132" s="101">
        <v>65.180320855614951</v>
      </c>
      <c r="Q132" s="97">
        <v>2.6554292920774532</v>
      </c>
      <c r="R132" s="102">
        <v>13.993249336830338</v>
      </c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G132" s="316"/>
      <c r="AH132" s="297"/>
      <c r="AI132" s="317"/>
      <c r="AJ132" s="317"/>
      <c r="AK132" s="317"/>
      <c r="AL132" s="317"/>
      <c r="AM132" s="317"/>
      <c r="AN132" s="317"/>
      <c r="AO132" s="317"/>
      <c r="AP132" s="317"/>
      <c r="AQ132" s="317"/>
    </row>
    <row r="133" spans="1:43" ht="11.25" customHeight="1" x14ac:dyDescent="0.25">
      <c r="A133" s="206" t="s">
        <v>3227</v>
      </c>
      <c r="B133" s="207">
        <v>127</v>
      </c>
      <c r="C133" s="96">
        <v>39.8503937007874</v>
      </c>
      <c r="D133" s="97">
        <v>94.136929133858246</v>
      </c>
      <c r="E133" s="97">
        <v>2.3759410001969838</v>
      </c>
      <c r="F133" s="97">
        <v>9.0245581605288532</v>
      </c>
      <c r="G133" s="101"/>
      <c r="H133" s="250">
        <v>209</v>
      </c>
      <c r="I133" s="96">
        <v>15.866028708133971</v>
      </c>
      <c r="J133" s="101">
        <v>90.680765550239286</v>
      </c>
      <c r="K133" s="97">
        <v>2.7539857831564314</v>
      </c>
      <c r="L133" s="102">
        <v>9.6244533137043966</v>
      </c>
      <c r="M133" s="2"/>
      <c r="N133" s="207">
        <v>560</v>
      </c>
      <c r="O133" s="96">
        <v>6.8732142857142859</v>
      </c>
      <c r="P133" s="101">
        <v>64.305803571428555</v>
      </c>
      <c r="Q133" s="97">
        <v>2.7077635653784071</v>
      </c>
      <c r="R133" s="102">
        <v>14.055047120178177</v>
      </c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G133" s="316"/>
      <c r="AH133" s="297"/>
      <c r="AI133" s="317"/>
      <c r="AJ133" s="317"/>
      <c r="AK133" s="317"/>
      <c r="AL133" s="317"/>
      <c r="AM133" s="317"/>
      <c r="AN133" s="317"/>
      <c r="AO133" s="317"/>
      <c r="AP133" s="317"/>
      <c r="AQ133" s="317"/>
    </row>
    <row r="134" spans="1:43" ht="11.25" customHeight="1" x14ac:dyDescent="0.25">
      <c r="A134" s="206" t="s">
        <v>3228</v>
      </c>
      <c r="B134" s="207">
        <v>130</v>
      </c>
      <c r="C134" s="96">
        <v>39.6</v>
      </c>
      <c r="D134" s="97">
        <v>82.69946153846152</v>
      </c>
      <c r="E134" s="97">
        <v>2.8015999487758192</v>
      </c>
      <c r="F134" s="97">
        <v>8.9652631439952764</v>
      </c>
      <c r="G134" s="101"/>
      <c r="H134" s="250">
        <v>202</v>
      </c>
      <c r="I134" s="96">
        <v>15.787128712871286</v>
      </c>
      <c r="J134" s="101">
        <v>86.454306930693093</v>
      </c>
      <c r="K134" s="97">
        <v>2.901797374127197</v>
      </c>
      <c r="L134" s="102">
        <v>9.8013360773469529</v>
      </c>
      <c r="M134" s="2"/>
      <c r="N134" s="207">
        <v>541</v>
      </c>
      <c r="O134" s="96">
        <v>6.933456561922366</v>
      </c>
      <c r="P134" s="101">
        <v>60.293992606284625</v>
      </c>
      <c r="Q134" s="97">
        <v>2.8850799665433113</v>
      </c>
      <c r="R134" s="102">
        <v>13.970251214379099</v>
      </c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G134" s="316"/>
      <c r="AH134" s="297"/>
      <c r="AI134" s="317"/>
      <c r="AJ134" s="317"/>
      <c r="AK134" s="317"/>
      <c r="AL134" s="317"/>
      <c r="AM134" s="317"/>
      <c r="AN134" s="317"/>
      <c r="AO134" s="317"/>
      <c r="AP134" s="317"/>
      <c r="AQ134" s="317"/>
    </row>
    <row r="135" spans="1:43" ht="11.25" customHeight="1" x14ac:dyDescent="0.25">
      <c r="A135" s="206" t="s">
        <v>3364</v>
      </c>
      <c r="B135" s="207">
        <v>130</v>
      </c>
      <c r="C135" s="96">
        <v>39.715384615384615</v>
      </c>
      <c r="D135" s="97">
        <v>91.594076923076955</v>
      </c>
      <c r="E135" s="97">
        <v>2.4293928742606741</v>
      </c>
      <c r="F135" s="97">
        <v>8.9628285739387064</v>
      </c>
      <c r="G135" s="101"/>
      <c r="H135" s="250">
        <v>200</v>
      </c>
      <c r="I135" s="96">
        <v>15.79</v>
      </c>
      <c r="J135" s="101">
        <v>88.683150000000012</v>
      </c>
      <c r="K135" s="97">
        <v>2.7764630303213851</v>
      </c>
      <c r="L135" s="102">
        <v>9.9114766589155447</v>
      </c>
      <c r="M135" s="2"/>
      <c r="N135" s="207">
        <v>535</v>
      </c>
      <c r="O135" s="96">
        <v>6.9775700934579437</v>
      </c>
      <c r="P135" s="101">
        <v>61.791588785046798</v>
      </c>
      <c r="Q135" s="97">
        <v>2.8813057133100783</v>
      </c>
      <c r="R135" s="102">
        <v>13.749202589579637</v>
      </c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G135" s="316"/>
      <c r="AH135" s="297"/>
      <c r="AI135" s="317"/>
      <c r="AJ135" s="317"/>
      <c r="AK135" s="317"/>
      <c r="AL135" s="317"/>
      <c r="AM135" s="317"/>
      <c r="AN135" s="317"/>
      <c r="AO135" s="317"/>
      <c r="AP135" s="317"/>
      <c r="AQ135" s="317"/>
    </row>
    <row r="136" spans="1:43" ht="11.25" customHeight="1" x14ac:dyDescent="0.25">
      <c r="A136" s="206" t="s">
        <v>3408</v>
      </c>
      <c r="B136" s="207">
        <v>131</v>
      </c>
      <c r="C136" s="96">
        <v>39.694656488549619</v>
      </c>
      <c r="D136" s="97">
        <v>83.958091603053433</v>
      </c>
      <c r="E136" s="97">
        <v>2.6682519935937448</v>
      </c>
      <c r="F136" s="97">
        <v>8.8673573108328991</v>
      </c>
      <c r="G136" s="101"/>
      <c r="H136" s="250">
        <v>205</v>
      </c>
      <c r="I136" s="96">
        <v>15.692682926829269</v>
      </c>
      <c r="J136" s="101">
        <v>81.758097560975614</v>
      </c>
      <c r="K136" s="97">
        <v>2.9684851111923996</v>
      </c>
      <c r="L136" s="102">
        <v>10.120065918636493</v>
      </c>
      <c r="M136" s="2"/>
      <c r="N136" s="207">
        <v>528</v>
      </c>
      <c r="O136" s="96">
        <v>7.0568181818181817</v>
      </c>
      <c r="P136" s="101">
        <v>55.511420454545487</v>
      </c>
      <c r="Q136" s="97">
        <v>3.2461538002883312</v>
      </c>
      <c r="R136" s="102">
        <v>13.633243368390236</v>
      </c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G136" s="316"/>
      <c r="AH136" s="297"/>
      <c r="AI136" s="317"/>
      <c r="AJ136" s="317"/>
      <c r="AK136" s="317"/>
      <c r="AL136" s="317"/>
      <c r="AM136" s="317"/>
      <c r="AN136" s="317"/>
      <c r="AO136" s="317"/>
      <c r="AP136" s="317"/>
      <c r="AQ136" s="317"/>
    </row>
    <row r="137" spans="1:43" ht="11.25" customHeight="1" x14ac:dyDescent="0.25">
      <c r="A137" s="629" t="s">
        <v>3446</v>
      </c>
      <c r="B137" s="630">
        <v>132</v>
      </c>
      <c r="C137" s="631">
        <v>39.659090909090907</v>
      </c>
      <c r="D137" s="632">
        <v>88.310681818181862</v>
      </c>
      <c r="E137" s="632">
        <v>2.5253817337508218</v>
      </c>
      <c r="F137" s="632">
        <v>8.9572581061962815</v>
      </c>
      <c r="G137" s="633"/>
      <c r="H137" s="634">
        <v>205</v>
      </c>
      <c r="I137" s="631">
        <v>15.692682926829269</v>
      </c>
      <c r="J137" s="633">
        <v>86.400146341463412</v>
      </c>
      <c r="K137" s="632">
        <v>2.8091660880541349</v>
      </c>
      <c r="L137" s="635">
        <v>10.011339791644174</v>
      </c>
      <c r="M137" s="636"/>
      <c r="N137" s="630">
        <v>524</v>
      </c>
      <c r="O137" s="631">
        <v>7.143129770992366</v>
      </c>
      <c r="P137" s="633">
        <v>59.944885496183169</v>
      </c>
      <c r="Q137" s="632">
        <v>2.9682436515489132</v>
      </c>
      <c r="R137" s="635">
        <v>13.187156092838745</v>
      </c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G137" s="316"/>
      <c r="AH137" s="297"/>
      <c r="AI137" s="317"/>
      <c r="AJ137" s="317"/>
      <c r="AK137" s="317"/>
      <c r="AL137" s="317"/>
      <c r="AM137" s="317"/>
      <c r="AN137" s="317"/>
      <c r="AO137" s="317"/>
      <c r="AP137" s="317"/>
      <c r="AQ137" s="317"/>
    </row>
    <row r="138" spans="1:43" ht="11.25" customHeight="1" x14ac:dyDescent="0.25">
      <c r="A138" s="629" t="s">
        <v>3473</v>
      </c>
      <c r="B138" s="630">
        <v>133</v>
      </c>
      <c r="C138" s="631">
        <v>39.436090225563909</v>
      </c>
      <c r="D138" s="632">
        <v>94.596240601503766</v>
      </c>
      <c r="E138" s="632">
        <v>2.4477406191398132</v>
      </c>
      <c r="F138" s="632">
        <v>8.6085533432596382</v>
      </c>
      <c r="G138" s="633"/>
      <c r="H138" s="634">
        <v>218</v>
      </c>
      <c r="I138" s="631">
        <v>15.339449541284404</v>
      </c>
      <c r="J138" s="633">
        <v>89.895733944954159</v>
      </c>
      <c r="K138" s="632">
        <v>2.752987960516919</v>
      </c>
      <c r="L138" s="635">
        <v>9.3533618645788863</v>
      </c>
      <c r="M138" s="636"/>
      <c r="N138" s="630">
        <v>516</v>
      </c>
      <c r="O138" s="631">
        <v>7.1860465116279073</v>
      </c>
      <c r="P138" s="633">
        <v>61.655852713178319</v>
      </c>
      <c r="Q138" s="632">
        <v>2.9229138095958103</v>
      </c>
      <c r="R138" s="635">
        <v>12.733085641181557</v>
      </c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G138" s="316"/>
      <c r="AH138" s="297"/>
      <c r="AI138" s="317"/>
      <c r="AJ138" s="317"/>
      <c r="AK138" s="317"/>
      <c r="AL138" s="317"/>
      <c r="AM138" s="317"/>
      <c r="AN138" s="317"/>
      <c r="AO138" s="317"/>
      <c r="AP138" s="317"/>
      <c r="AQ138" s="317"/>
    </row>
    <row r="139" spans="1:43" ht="11.25" customHeight="1" x14ac:dyDescent="0.25">
      <c r="A139" s="629" t="s">
        <v>3717</v>
      </c>
      <c r="B139" s="630">
        <v>135</v>
      </c>
      <c r="C139" s="631">
        <v>39.251851851851853</v>
      </c>
      <c r="D139" s="632">
        <v>95.260148148148133</v>
      </c>
      <c r="E139" s="632">
        <v>2.435599551184199</v>
      </c>
      <c r="F139" s="632">
        <v>8.4593823456692387</v>
      </c>
      <c r="G139" s="633"/>
      <c r="H139" s="634">
        <v>222</v>
      </c>
      <c r="I139" s="631">
        <v>15.135135135135135</v>
      </c>
      <c r="J139" s="633">
        <v>88.788828828828869</v>
      </c>
      <c r="K139" s="632">
        <v>2.8130134266655671</v>
      </c>
      <c r="L139" s="635">
        <v>9.1198360324158969</v>
      </c>
      <c r="M139" s="636"/>
      <c r="N139" s="630">
        <v>517</v>
      </c>
      <c r="O139" s="631">
        <v>7.179883945841393</v>
      </c>
      <c r="P139" s="633">
        <v>61.285377176015437</v>
      </c>
      <c r="Q139" s="632">
        <v>2.9768539920977632</v>
      </c>
      <c r="R139" s="635">
        <v>12.432318941682334</v>
      </c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G139" s="316"/>
      <c r="AH139" s="297"/>
      <c r="AI139" s="317"/>
      <c r="AJ139" s="317"/>
      <c r="AK139" s="317"/>
      <c r="AL139" s="317"/>
      <c r="AM139" s="317"/>
      <c r="AN139" s="317"/>
      <c r="AO139" s="317"/>
      <c r="AP139" s="317"/>
      <c r="AQ139" s="317"/>
    </row>
    <row r="140" spans="1:43" ht="11.25" customHeight="1" x14ac:dyDescent="0.25">
      <c r="A140" s="629" t="s">
        <v>3722</v>
      </c>
      <c r="B140" s="630">
        <v>135</v>
      </c>
      <c r="C140" s="631">
        <v>39.340740740740742</v>
      </c>
      <c r="D140" s="632">
        <v>97.704148148148164</v>
      </c>
      <c r="E140" s="632">
        <v>2.4056731823590853</v>
      </c>
      <c r="F140" s="632">
        <v>8.3547909558740407</v>
      </c>
      <c r="G140" s="633"/>
      <c r="H140" s="634">
        <v>226</v>
      </c>
      <c r="I140" s="631">
        <v>15.110619469026549</v>
      </c>
      <c r="J140" s="633">
        <v>91.989336283185864</v>
      </c>
      <c r="K140" s="632">
        <v>2.7700763467253742</v>
      </c>
      <c r="L140" s="635">
        <v>9.194020719531343</v>
      </c>
      <c r="M140" s="636"/>
      <c r="N140" s="630">
        <v>517</v>
      </c>
      <c r="O140" s="631">
        <v>7.20889748549323</v>
      </c>
      <c r="P140" s="633">
        <v>63.278549323017423</v>
      </c>
      <c r="Q140" s="632">
        <v>2.9195576933152707</v>
      </c>
      <c r="R140" s="635">
        <v>12.14306444174645</v>
      </c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G140" s="316"/>
      <c r="AH140" s="297"/>
      <c r="AI140" s="317"/>
      <c r="AJ140" s="317"/>
      <c r="AK140" s="317"/>
      <c r="AL140" s="317"/>
      <c r="AM140" s="317"/>
      <c r="AN140" s="317"/>
      <c r="AO140" s="317"/>
      <c r="AP140" s="317"/>
      <c r="AQ140" s="317"/>
    </row>
    <row r="141" spans="1:43" ht="11.25" customHeight="1" x14ac:dyDescent="0.25">
      <c r="A141" s="629" t="s">
        <v>3725</v>
      </c>
      <c r="B141" s="630">
        <v>137</v>
      </c>
      <c r="C141" s="631">
        <v>39.23357664233577</v>
      </c>
      <c r="D141" s="632">
        <v>92.861532846715292</v>
      </c>
      <c r="E141" s="632">
        <v>2.5568334642979922</v>
      </c>
      <c r="F141" s="632">
        <v>7.5629102780530877</v>
      </c>
      <c r="G141" s="633"/>
      <c r="H141" s="634">
        <v>232</v>
      </c>
      <c r="I141" s="631">
        <v>14.918103448275861</v>
      </c>
      <c r="J141" s="633">
        <v>88.773103448275862</v>
      </c>
      <c r="K141" s="632">
        <v>2.9477341556614349</v>
      </c>
      <c r="L141" s="635">
        <v>9.2094569411481437</v>
      </c>
      <c r="M141" s="636"/>
      <c r="N141" s="630">
        <v>515</v>
      </c>
      <c r="O141" s="631">
        <v>7.2174757281553399</v>
      </c>
      <c r="P141" s="633">
        <v>58.68067961165044</v>
      </c>
      <c r="Q141" s="632">
        <v>3.2151331498225892</v>
      </c>
      <c r="R141" s="635">
        <v>11.742054456502297</v>
      </c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G141" s="316"/>
      <c r="AH141" s="297"/>
      <c r="AI141" s="317"/>
      <c r="AJ141" s="317"/>
      <c r="AK141" s="317"/>
      <c r="AL141" s="317"/>
      <c r="AM141" s="317"/>
      <c r="AN141" s="317"/>
      <c r="AO141" s="317"/>
      <c r="AP141" s="317"/>
      <c r="AQ141" s="317"/>
    </row>
    <row r="142" spans="1:43" ht="11.25" customHeight="1" x14ac:dyDescent="0.25">
      <c r="A142" s="629" t="s">
        <v>3733</v>
      </c>
      <c r="B142" s="630">
        <v>136</v>
      </c>
      <c r="C142" s="631">
        <v>39.294117647058826</v>
      </c>
      <c r="D142" s="632">
        <v>98.657573529411749</v>
      </c>
      <c r="E142" s="632">
        <v>2.4350489283179626</v>
      </c>
      <c r="F142" s="632">
        <v>7.6250329956203053</v>
      </c>
      <c r="G142" s="633"/>
      <c r="H142" s="634">
        <v>233</v>
      </c>
      <c r="I142" s="631">
        <v>14.918454935622318</v>
      </c>
      <c r="J142" s="633">
        <v>94.708969957081507</v>
      </c>
      <c r="K142" s="632">
        <v>2.7775615451758133</v>
      </c>
      <c r="L142" s="635">
        <v>9.251409668847888</v>
      </c>
      <c r="M142" s="636"/>
      <c r="N142" s="630">
        <v>517</v>
      </c>
      <c r="O142" s="631">
        <v>7.2224371373307541</v>
      </c>
      <c r="P142" s="633">
        <v>61.584448742746595</v>
      </c>
      <c r="Q142" s="632">
        <v>3.0617137642807717</v>
      </c>
      <c r="R142" s="635">
        <v>11.649651221731679</v>
      </c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G142" s="316"/>
      <c r="AH142" s="297"/>
      <c r="AI142" s="317"/>
      <c r="AJ142" s="317"/>
      <c r="AK142" s="317"/>
      <c r="AL142" s="317"/>
      <c r="AM142" s="317"/>
      <c r="AN142" s="317"/>
      <c r="AO142" s="317"/>
      <c r="AP142" s="317"/>
      <c r="AQ142" s="317"/>
    </row>
    <row r="143" spans="1:43" ht="11.25" customHeight="1" x14ac:dyDescent="0.25">
      <c r="A143" s="629" t="s">
        <v>3738</v>
      </c>
      <c r="B143" s="630">
        <v>136</v>
      </c>
      <c r="C143" s="631">
        <v>39.367647058823529</v>
      </c>
      <c r="D143" s="632">
        <v>100.47227941176469</v>
      </c>
      <c r="E143" s="632">
        <v>2.4268946924451487</v>
      </c>
      <c r="F143" s="632">
        <v>7.5252937803871038</v>
      </c>
      <c r="G143" s="633"/>
      <c r="H143" s="634">
        <v>234</v>
      </c>
      <c r="I143" s="631">
        <v>14.94017094017094</v>
      </c>
      <c r="J143" s="633">
        <v>95.227352136752103</v>
      </c>
      <c r="K143" s="632">
        <v>2.7742108385006117</v>
      </c>
      <c r="L143" s="635">
        <v>9.23972323426697</v>
      </c>
      <c r="M143" s="636"/>
      <c r="N143" s="630">
        <v>517</v>
      </c>
      <c r="O143" s="631">
        <v>7.2553191489361701</v>
      </c>
      <c r="P143" s="633">
        <v>61.894874274661525</v>
      </c>
      <c r="Q143" s="632">
        <v>3.0798596910470493</v>
      </c>
      <c r="R143" s="635">
        <v>11.290379176926312</v>
      </c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G143" s="316"/>
      <c r="AH143" s="297"/>
      <c r="AI143" s="317"/>
      <c r="AJ143" s="317"/>
      <c r="AK143" s="317"/>
      <c r="AL143" s="317"/>
      <c r="AM143" s="317"/>
      <c r="AN143" s="317"/>
      <c r="AO143" s="317"/>
      <c r="AP143" s="317"/>
      <c r="AQ143" s="317"/>
    </row>
    <row r="144" spans="1:43" ht="11.25" customHeight="1" x14ac:dyDescent="0.25">
      <c r="A144" s="629" t="s">
        <v>3749</v>
      </c>
      <c r="B144" s="630">
        <v>136</v>
      </c>
      <c r="C144" s="631">
        <v>39.455882352941174</v>
      </c>
      <c r="D144" s="632">
        <v>99.750000000000028</v>
      </c>
      <c r="E144" s="632">
        <v>2.5278668681523984</v>
      </c>
      <c r="F144" s="632">
        <v>7.0824188549525786</v>
      </c>
      <c r="G144" s="633"/>
      <c r="H144" s="634">
        <v>241</v>
      </c>
      <c r="I144" s="631">
        <v>14.850622406639005</v>
      </c>
      <c r="J144" s="633">
        <v>93.365726141078852</v>
      </c>
      <c r="K144" s="632">
        <v>2.8666825709919577</v>
      </c>
      <c r="L144" s="635">
        <v>9.0142850733942499</v>
      </c>
      <c r="M144" s="636"/>
      <c r="N144" s="630">
        <v>510</v>
      </c>
      <c r="O144" s="631">
        <v>7.2568627450980392</v>
      </c>
      <c r="P144" s="633">
        <v>60.29762745098045</v>
      </c>
      <c r="Q144" s="632">
        <v>3.2633074028807059</v>
      </c>
      <c r="R144" s="635">
        <v>10.837537897486309</v>
      </c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G144" s="316"/>
      <c r="AH144" s="297"/>
      <c r="AI144" s="317"/>
      <c r="AJ144" s="317"/>
      <c r="AK144" s="317"/>
      <c r="AL144" s="317"/>
      <c r="AM144" s="317"/>
      <c r="AN144" s="317"/>
      <c r="AO144" s="317"/>
      <c r="AP144" s="317"/>
      <c r="AQ144" s="317"/>
    </row>
    <row r="145" spans="1:43" ht="11.25" customHeight="1" x14ac:dyDescent="0.25">
      <c r="A145" s="629" t="s">
        <v>3756</v>
      </c>
      <c r="B145" s="630">
        <v>136</v>
      </c>
      <c r="C145" s="631">
        <v>39.463235294117645</v>
      </c>
      <c r="D145" s="632">
        <v>101.43477941176472</v>
      </c>
      <c r="E145" s="632">
        <v>2.4586412728754428</v>
      </c>
      <c r="F145" s="632">
        <v>7.0821410451537075</v>
      </c>
      <c r="G145" s="633"/>
      <c r="H145" s="634">
        <v>239</v>
      </c>
      <c r="I145" s="631">
        <v>14.891213389121338</v>
      </c>
      <c r="J145" s="633">
        <v>94.792468619246904</v>
      </c>
      <c r="K145" s="632">
        <v>2.724812200779299</v>
      </c>
      <c r="L145" s="635">
        <v>8.9434137610392987</v>
      </c>
      <c r="M145" s="636"/>
      <c r="N145" s="630">
        <v>504</v>
      </c>
      <c r="O145" s="631">
        <v>7.2797619047619051</v>
      </c>
      <c r="P145" s="633">
        <v>62.288571428571473</v>
      </c>
      <c r="Q145" s="632">
        <v>3.0912379503394662</v>
      </c>
      <c r="R145" s="635">
        <v>10.742231835780689</v>
      </c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G145" s="316"/>
      <c r="AH145" s="297"/>
      <c r="AI145" s="317"/>
      <c r="AJ145" s="317"/>
      <c r="AK145" s="317"/>
      <c r="AL145" s="317"/>
      <c r="AM145" s="317"/>
      <c r="AN145" s="317"/>
      <c r="AO145" s="317"/>
      <c r="AP145" s="317"/>
      <c r="AQ145" s="317"/>
    </row>
    <row r="146" spans="1:43" ht="11.25" customHeight="1" x14ac:dyDescent="0.25">
      <c r="A146" s="629" t="s">
        <v>3766</v>
      </c>
      <c r="B146" s="630">
        <v>137</v>
      </c>
      <c r="C146" s="631">
        <v>39.284671532846716</v>
      </c>
      <c r="D146" s="632">
        <v>102.1864233576643</v>
      </c>
      <c r="E146" s="632">
        <v>2.4454975351668118</v>
      </c>
      <c r="F146" s="632">
        <v>6.8083303586725137</v>
      </c>
      <c r="G146" s="633"/>
      <c r="H146" s="634">
        <v>245</v>
      </c>
      <c r="I146" s="631">
        <v>14.66530612244898</v>
      </c>
      <c r="J146" s="633">
        <v>95.038693877551069</v>
      </c>
      <c r="K146" s="632">
        <v>2.7533156421487552</v>
      </c>
      <c r="L146" s="635">
        <v>8.7521212048319477</v>
      </c>
      <c r="M146" s="636"/>
      <c r="N146" s="630">
        <v>487</v>
      </c>
      <c r="O146" s="631">
        <v>7.2710472279260783</v>
      </c>
      <c r="P146" s="633">
        <v>63.672114989733011</v>
      </c>
      <c r="Q146" s="632">
        <v>3.0930194641189996</v>
      </c>
      <c r="R146" s="635">
        <v>10.727975550840055</v>
      </c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G146" s="316"/>
      <c r="AH146" s="297"/>
      <c r="AI146" s="317"/>
      <c r="AJ146" s="317"/>
      <c r="AK146" s="317"/>
      <c r="AL146" s="317"/>
      <c r="AM146" s="317"/>
      <c r="AN146" s="317"/>
      <c r="AO146" s="317"/>
      <c r="AP146" s="317"/>
      <c r="AQ146" s="317"/>
    </row>
    <row r="147" spans="1:43" ht="11.25" customHeight="1" x14ac:dyDescent="0.25">
      <c r="A147" s="629" t="s">
        <v>3768</v>
      </c>
      <c r="B147" s="630">
        <v>138</v>
      </c>
      <c r="C147" s="631">
        <v>39.246376811594203</v>
      </c>
      <c r="D147" s="632">
        <v>103.2731884057971</v>
      </c>
      <c r="E147" s="632">
        <v>2.4333219004185129</v>
      </c>
      <c r="F147" s="632">
        <v>6.8405228264359232</v>
      </c>
      <c r="G147" s="633"/>
      <c r="H147" s="634">
        <v>250</v>
      </c>
      <c r="I147" s="631">
        <v>14.552</v>
      </c>
      <c r="J147" s="633">
        <v>97.407000000000025</v>
      </c>
      <c r="K147" s="632">
        <v>2.710612377146894</v>
      </c>
      <c r="L147" s="635">
        <v>8.5471211825391791</v>
      </c>
      <c r="M147" s="636"/>
      <c r="N147" s="630">
        <v>462</v>
      </c>
      <c r="O147" s="631">
        <v>7.3203463203463199</v>
      </c>
      <c r="P147" s="633">
        <v>65.538939393939387</v>
      </c>
      <c r="Q147" s="632">
        <v>3.055909678475794</v>
      </c>
      <c r="R147" s="635">
        <v>10.50286501114582</v>
      </c>
      <c r="T147" s="7"/>
      <c r="U147" s="7"/>
      <c r="V147" s="7"/>
      <c r="W147" s="7"/>
      <c r="X147" s="12"/>
      <c r="Y147" s="7"/>
      <c r="Z147" s="7"/>
      <c r="AA147" s="7"/>
      <c r="AB147" s="7"/>
      <c r="AC147" s="7"/>
      <c r="AD147" s="7"/>
      <c r="AE147" s="7"/>
      <c r="AG147" s="316"/>
      <c r="AH147" s="297"/>
      <c r="AI147" s="317"/>
      <c r="AJ147" s="317"/>
      <c r="AK147" s="317"/>
      <c r="AL147" s="317"/>
      <c r="AM147" s="317"/>
      <c r="AN147" s="317"/>
      <c r="AO147" s="317"/>
      <c r="AP147" s="317"/>
      <c r="AQ147" s="317"/>
    </row>
    <row r="148" spans="1:43" ht="11.25" customHeight="1" x14ac:dyDescent="0.25">
      <c r="A148" s="629" t="s">
        <v>3831</v>
      </c>
      <c r="B148" s="630">
        <v>138</v>
      </c>
      <c r="C148" s="631">
        <v>39.362318840579711</v>
      </c>
      <c r="D148" s="632">
        <v>104.96485507246378</v>
      </c>
      <c r="E148" s="632">
        <v>2.3971845034389845</v>
      </c>
      <c r="F148" s="632">
        <v>6.8242332116429711</v>
      </c>
      <c r="G148" s="633"/>
      <c r="H148" s="634">
        <v>266</v>
      </c>
      <c r="I148" s="631">
        <v>14.406015037593985</v>
      </c>
      <c r="J148" s="633">
        <v>99.824774436090294</v>
      </c>
      <c r="K148" s="632">
        <v>2.7233786179355217</v>
      </c>
      <c r="L148" s="635">
        <v>8.3467265530578167</v>
      </c>
      <c r="M148" s="636"/>
      <c r="N148" s="630">
        <v>462</v>
      </c>
      <c r="O148" s="631">
        <v>7.2575757575757578</v>
      </c>
      <c r="P148" s="633">
        <v>67.366818181818218</v>
      </c>
      <c r="Q148" s="632">
        <v>2.9775341087026845</v>
      </c>
      <c r="R148" s="635">
        <v>10.402726405267575</v>
      </c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G148" s="316"/>
      <c r="AH148" s="297"/>
      <c r="AI148" s="317"/>
      <c r="AJ148" s="317"/>
      <c r="AK148" s="317"/>
      <c r="AL148" s="317"/>
      <c r="AM148" s="317"/>
      <c r="AN148" s="317"/>
      <c r="AO148" s="317"/>
      <c r="AP148" s="317"/>
      <c r="AQ148" s="317"/>
    </row>
    <row r="149" spans="1:43" ht="11.25" customHeight="1" x14ac:dyDescent="0.25">
      <c r="A149" s="684" t="s">
        <v>3830</v>
      </c>
      <c r="B149" s="685">
        <v>139</v>
      </c>
      <c r="C149" s="686">
        <v>39.338129496402878</v>
      </c>
      <c r="D149" s="687">
        <v>103.69237410071945</v>
      </c>
      <c r="E149" s="687">
        <v>2.4849211903874178</v>
      </c>
      <c r="F149" s="687">
        <v>6.8502762876619467</v>
      </c>
      <c r="G149" s="688"/>
      <c r="H149" s="689">
        <v>274</v>
      </c>
      <c r="I149" s="686">
        <v>14.31021897810219</v>
      </c>
      <c r="J149" s="688">
        <v>97.878978467153345</v>
      </c>
      <c r="K149" s="687">
        <v>2.8280601026703009</v>
      </c>
      <c r="L149" s="690">
        <v>8.2714536993864218</v>
      </c>
      <c r="M149" s="691"/>
      <c r="N149" s="685">
        <v>456</v>
      </c>
      <c r="O149" s="686">
        <v>7.3048245614035086</v>
      </c>
      <c r="P149" s="688">
        <v>66.285065789473705</v>
      </c>
      <c r="Q149" s="687">
        <v>3.1484102721578009</v>
      </c>
      <c r="R149" s="690">
        <v>10.068983164222981</v>
      </c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G149" s="316"/>
      <c r="AH149" s="297"/>
      <c r="AI149" s="317"/>
      <c r="AJ149" s="317"/>
      <c r="AK149" s="317"/>
      <c r="AL149" s="317"/>
      <c r="AM149" s="317"/>
      <c r="AN149" s="317"/>
      <c r="AO149" s="317"/>
      <c r="AP149" s="317"/>
      <c r="AQ149" s="317"/>
    </row>
    <row r="150" spans="1:43" ht="11.25" customHeight="1" x14ac:dyDescent="0.25">
      <c r="A150" s="684" t="s">
        <v>3847</v>
      </c>
      <c r="B150" s="685">
        <v>140</v>
      </c>
      <c r="C150" s="686">
        <v>39.357142857142854</v>
      </c>
      <c r="D150" s="687">
        <v>94.860071428571416</v>
      </c>
      <c r="E150" s="687">
        <v>2.7906800963083169</v>
      </c>
      <c r="F150" s="687">
        <v>6.7355419434543604</v>
      </c>
      <c r="G150" s="688"/>
      <c r="H150" s="689">
        <v>294</v>
      </c>
      <c r="I150" s="686">
        <v>14.07482993197279</v>
      </c>
      <c r="J150" s="688">
        <v>88.704421768707505</v>
      </c>
      <c r="K150" s="687">
        <v>3.0729751812889994</v>
      </c>
      <c r="L150" s="690">
        <v>9.4669239045302245</v>
      </c>
      <c r="M150" s="691"/>
      <c r="N150" s="685">
        <v>433</v>
      </c>
      <c r="O150" s="686">
        <v>7.3579676674364896</v>
      </c>
      <c r="P150" s="688">
        <v>60.209953810623553</v>
      </c>
      <c r="Q150" s="687">
        <v>3.447043081617128</v>
      </c>
      <c r="R150" s="690">
        <v>10.609395659882569</v>
      </c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G150" s="316"/>
      <c r="AH150" s="297"/>
      <c r="AI150" s="317"/>
      <c r="AJ150" s="317"/>
      <c r="AK150" s="317"/>
      <c r="AL150" s="317"/>
      <c r="AM150" s="317"/>
      <c r="AN150" s="317"/>
      <c r="AO150" s="317"/>
      <c r="AP150" s="317"/>
      <c r="AQ150" s="317"/>
    </row>
    <row r="151" spans="1:43" ht="11.25" customHeight="1" x14ac:dyDescent="0.25">
      <c r="A151" s="684" t="s">
        <v>3859</v>
      </c>
      <c r="B151" s="685">
        <v>140</v>
      </c>
      <c r="C151" s="686">
        <v>39.357142857142854</v>
      </c>
      <c r="D151" s="687">
        <v>83.610642857142835</v>
      </c>
      <c r="E151" s="687">
        <v>3.5225937018459135</v>
      </c>
      <c r="F151" s="687">
        <v>6.5102981059872214</v>
      </c>
      <c r="G151" s="688"/>
      <c r="H151" s="689">
        <v>300</v>
      </c>
      <c r="I151" s="686">
        <v>13.906666666666666</v>
      </c>
      <c r="J151" s="688">
        <v>74.616166666666658</v>
      </c>
      <c r="K151" s="687">
        <v>3.9350850462334432</v>
      </c>
      <c r="L151" s="690">
        <v>9.4445859985501492</v>
      </c>
      <c r="M151" s="691"/>
      <c r="N151" s="685">
        <v>412</v>
      </c>
      <c r="O151" s="686">
        <v>7.2936893203883493</v>
      </c>
      <c r="P151" s="688">
        <v>50.106796116504846</v>
      </c>
      <c r="Q151" s="687">
        <v>5.0074415375412578</v>
      </c>
      <c r="R151" s="690">
        <v>10.293687659333894</v>
      </c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G151" s="316"/>
      <c r="AH151" s="297"/>
      <c r="AI151" s="317"/>
      <c r="AJ151" s="317"/>
      <c r="AK151" s="317"/>
      <c r="AL151" s="317"/>
      <c r="AM151" s="317"/>
      <c r="AN151" s="317"/>
      <c r="AO151" s="317"/>
      <c r="AP151" s="317"/>
      <c r="AQ151" s="317"/>
    </row>
    <row r="152" spans="1:43" ht="11.25" customHeight="1" x14ac:dyDescent="0.25">
      <c r="A152" s="684" t="s">
        <v>3872</v>
      </c>
      <c r="B152" s="685">
        <v>139</v>
      </c>
      <c r="C152" s="686">
        <v>39.299999999999997</v>
      </c>
      <c r="D152" s="687">
        <v>92.51</v>
      </c>
      <c r="E152" s="687">
        <v>3.01</v>
      </c>
      <c r="F152" s="687">
        <v>6.19</v>
      </c>
      <c r="G152" s="688"/>
      <c r="H152" s="689">
        <v>288</v>
      </c>
      <c r="I152" s="686">
        <v>13.9</v>
      </c>
      <c r="J152" s="688">
        <v>83.57</v>
      </c>
      <c r="K152" s="687">
        <v>3.42</v>
      </c>
      <c r="L152" s="690">
        <v>9.39</v>
      </c>
      <c r="M152" s="691"/>
      <c r="N152" s="685">
        <v>383</v>
      </c>
      <c r="O152" s="686">
        <v>7.3</v>
      </c>
      <c r="P152" s="688">
        <v>56.84</v>
      </c>
      <c r="Q152" s="687">
        <v>3.93</v>
      </c>
      <c r="R152" s="690">
        <v>10.199999999999999</v>
      </c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G152" s="316"/>
      <c r="AH152" s="297"/>
      <c r="AI152" s="317"/>
      <c r="AJ152" s="317"/>
      <c r="AK152" s="317"/>
      <c r="AL152" s="317"/>
      <c r="AM152" s="317"/>
      <c r="AN152" s="317"/>
      <c r="AO152" s="317"/>
      <c r="AP152" s="317"/>
      <c r="AQ152" s="317"/>
    </row>
    <row r="153" spans="1:43" ht="11.25" customHeight="1" x14ac:dyDescent="0.25">
      <c r="A153" s="684" t="s">
        <v>3873</v>
      </c>
      <c r="B153" s="685">
        <v>137</v>
      </c>
      <c r="C153" s="686">
        <v>39.576642335766422</v>
      </c>
      <c r="D153" s="687">
        <v>97.696861313868609</v>
      </c>
      <c r="E153" s="687">
        <v>2.8836924892102305</v>
      </c>
      <c r="F153" s="687">
        <v>5.969832200734464</v>
      </c>
      <c r="G153" s="688"/>
      <c r="H153" s="689">
        <v>272</v>
      </c>
      <c r="I153" s="686">
        <v>14.080882352941176</v>
      </c>
      <c r="J153" s="688">
        <v>91.160073529411818</v>
      </c>
      <c r="K153" s="687">
        <v>3.178708091236027</v>
      </c>
      <c r="L153" s="690">
        <v>9.3552247923203495</v>
      </c>
      <c r="M153" s="691"/>
      <c r="N153" s="685">
        <v>365</v>
      </c>
      <c r="O153" s="686">
        <v>7.3342465753424655</v>
      </c>
      <c r="P153" s="688">
        <v>60.131780821917822</v>
      </c>
      <c r="Q153" s="687">
        <v>3.6956957516953302</v>
      </c>
      <c r="R153" s="690">
        <v>10.327248542625608</v>
      </c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G153" s="316"/>
      <c r="AH153" s="297"/>
      <c r="AI153" s="317"/>
      <c r="AJ153" s="317"/>
      <c r="AK153" s="317"/>
      <c r="AL153" s="317"/>
      <c r="AM153" s="317"/>
      <c r="AN153" s="317"/>
      <c r="AO153" s="317"/>
      <c r="AP153" s="317"/>
      <c r="AQ153" s="317"/>
    </row>
    <row r="154" spans="1:43" ht="11.25" customHeight="1" x14ac:dyDescent="0.25">
      <c r="A154" s="684" t="s">
        <v>3882</v>
      </c>
      <c r="B154" s="685">
        <v>136</v>
      </c>
      <c r="C154" s="686">
        <v>39.713235294117645</v>
      </c>
      <c r="D154" s="687">
        <v>98.453750000000014</v>
      </c>
      <c r="E154" s="687">
        <v>2.8270911133041343</v>
      </c>
      <c r="F154" s="687">
        <v>5.9374124521184335</v>
      </c>
      <c r="G154" s="688"/>
      <c r="H154" s="689">
        <v>270</v>
      </c>
      <c r="I154" s="686">
        <v>14.107407407407408</v>
      </c>
      <c r="J154" s="688">
        <v>91.52925925925922</v>
      </c>
      <c r="K154" s="687">
        <v>3.1110306634066465</v>
      </c>
      <c r="L154" s="690">
        <v>9.2733576894258469</v>
      </c>
      <c r="M154" s="691"/>
      <c r="N154" s="685">
        <v>359</v>
      </c>
      <c r="O154" s="686">
        <v>7.3565459610027855</v>
      </c>
      <c r="P154" s="688">
        <v>61.292896935933193</v>
      </c>
      <c r="Q154" s="687">
        <v>3.6396120451693017</v>
      </c>
      <c r="R154" s="690">
        <v>10.33496442587426</v>
      </c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G154" s="316"/>
      <c r="AH154" s="297"/>
      <c r="AI154" s="317"/>
      <c r="AJ154" s="317"/>
      <c r="AK154" s="317"/>
      <c r="AL154" s="317"/>
      <c r="AM154" s="317"/>
      <c r="AN154" s="317"/>
      <c r="AO154" s="317"/>
      <c r="AP154" s="317"/>
      <c r="AQ154" s="317"/>
    </row>
    <row r="155" spans="1:43" ht="11.25" customHeight="1" x14ac:dyDescent="0.25">
      <c r="A155" s="684" t="s">
        <v>3895</v>
      </c>
      <c r="B155" s="685">
        <v>136</v>
      </c>
      <c r="C155" s="686">
        <v>39.786764705882355</v>
      </c>
      <c r="D155" s="687">
        <v>103.35786764705882</v>
      </c>
      <c r="E155" s="687">
        <v>2.8156932107406969</v>
      </c>
      <c r="F155" s="687">
        <v>5.8495626148617195</v>
      </c>
      <c r="G155" s="688"/>
      <c r="H155" s="689">
        <v>271</v>
      </c>
      <c r="I155" s="686">
        <v>14.129151291512915</v>
      </c>
      <c r="J155" s="688">
        <v>94.840627306273035</v>
      </c>
      <c r="K155" s="687">
        <v>3.0647826900028132</v>
      </c>
      <c r="L155" s="690">
        <v>9.1647040333087961</v>
      </c>
      <c r="M155" s="691"/>
      <c r="N155" s="685">
        <v>350</v>
      </c>
      <c r="O155" s="686">
        <v>7.3657142857142857</v>
      </c>
      <c r="P155" s="688">
        <v>64.496999999999971</v>
      </c>
      <c r="Q155" s="687">
        <v>3.6295228829890207</v>
      </c>
      <c r="R155" s="690">
        <v>10.314084938501287</v>
      </c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G155" s="316"/>
      <c r="AH155" s="297"/>
      <c r="AI155" s="317"/>
      <c r="AJ155" s="317"/>
      <c r="AK155" s="317"/>
      <c r="AL155" s="317"/>
      <c r="AM155" s="317"/>
      <c r="AN155" s="317"/>
      <c r="AO155" s="317"/>
      <c r="AP155" s="317"/>
      <c r="AQ155" s="317"/>
    </row>
    <row r="156" spans="1:43" ht="11.25" customHeight="1" x14ac:dyDescent="0.25">
      <c r="A156" s="684" t="s">
        <v>3902</v>
      </c>
      <c r="B156" s="685">
        <v>136</v>
      </c>
      <c r="C156" s="686">
        <v>39.867647058823529</v>
      </c>
      <c r="D156" s="687">
        <v>106.40154411764705</v>
      </c>
      <c r="E156" s="687">
        <v>2.7492609920534083</v>
      </c>
      <c r="F156" s="687">
        <v>5.4978320303240853</v>
      </c>
      <c r="G156" s="688"/>
      <c r="H156" s="689">
        <v>273</v>
      </c>
      <c r="I156" s="686">
        <v>14.135531135531135</v>
      </c>
      <c r="J156" s="688">
        <v>98.270183150183215</v>
      </c>
      <c r="K156" s="687">
        <v>2.9974987895502894</v>
      </c>
      <c r="L156" s="690">
        <v>9.1044445290452245</v>
      </c>
      <c r="M156" s="691"/>
      <c r="N156" s="685">
        <v>349</v>
      </c>
      <c r="O156" s="686">
        <v>7.355300859598854</v>
      </c>
      <c r="P156" s="688">
        <v>64.68068767908305</v>
      </c>
      <c r="Q156" s="687">
        <v>3.5878733213179399</v>
      </c>
      <c r="R156" s="690">
        <v>10.187806929430597</v>
      </c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G156" s="316"/>
      <c r="AH156" s="297"/>
      <c r="AI156" s="317"/>
      <c r="AJ156" s="317"/>
      <c r="AK156" s="317"/>
      <c r="AL156" s="317"/>
      <c r="AM156" s="317"/>
      <c r="AN156" s="317"/>
      <c r="AO156" s="317"/>
      <c r="AP156" s="317"/>
      <c r="AQ156" s="317"/>
    </row>
    <row r="157" spans="1:43" ht="11.25" customHeight="1" x14ac:dyDescent="0.25">
      <c r="A157" s="684" t="s">
        <v>3906</v>
      </c>
      <c r="B157" s="685">
        <v>138</v>
      </c>
      <c r="C157" s="686">
        <v>39.688405797101453</v>
      </c>
      <c r="D157" s="687">
        <v>102.86999999999999</v>
      </c>
      <c r="E157" s="687">
        <v>2.9284337274664551</v>
      </c>
      <c r="F157" s="687">
        <v>5.4966686657625621</v>
      </c>
      <c r="G157" s="688"/>
      <c r="H157" s="689">
        <v>271</v>
      </c>
      <c r="I157" s="686">
        <v>14.00369003690037</v>
      </c>
      <c r="J157" s="688">
        <v>96.03767527675285</v>
      </c>
      <c r="K157" s="687">
        <v>3.1136445436514135</v>
      </c>
      <c r="L157" s="690">
        <v>8.9788730861464767</v>
      </c>
      <c r="M157" s="691"/>
      <c r="N157" s="685">
        <v>337</v>
      </c>
      <c r="O157" s="686">
        <v>7.3501483679525226</v>
      </c>
      <c r="P157" s="688">
        <v>64.063887240356095</v>
      </c>
      <c r="Q157" s="687">
        <v>3.743693610945086</v>
      </c>
      <c r="R157" s="690">
        <v>10.123569611486685</v>
      </c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G157" s="316"/>
      <c r="AH157" s="297"/>
      <c r="AI157" s="317"/>
      <c r="AJ157" s="317"/>
      <c r="AK157" s="317"/>
      <c r="AL157" s="317"/>
      <c r="AM157" s="317"/>
      <c r="AN157" s="317"/>
      <c r="AO157" s="317"/>
      <c r="AP157" s="317"/>
      <c r="AQ157" s="317"/>
    </row>
    <row r="158" spans="1:43" ht="11.25" customHeight="1" x14ac:dyDescent="0.25">
      <c r="A158" s="684" t="s">
        <v>3912</v>
      </c>
      <c r="B158" s="685">
        <v>139</v>
      </c>
      <c r="C158" s="686">
        <v>39.748201438848923</v>
      </c>
      <c r="D158" s="687">
        <v>99.561870503597149</v>
      </c>
      <c r="E158" s="687">
        <v>2.9395438171615487</v>
      </c>
      <c r="F158" s="687">
        <v>5.3249791848326975</v>
      </c>
      <c r="G158" s="688"/>
      <c r="H158" s="689">
        <v>274</v>
      </c>
      <c r="I158" s="686">
        <v>14.007299270072993</v>
      </c>
      <c r="J158" s="688">
        <v>96.8528832116789</v>
      </c>
      <c r="K158" s="687">
        <v>3.0502461858062477</v>
      </c>
      <c r="L158" s="690">
        <v>8.8312211083694088</v>
      </c>
      <c r="M158" s="691"/>
      <c r="N158" s="685">
        <v>329</v>
      </c>
      <c r="O158" s="686">
        <v>7.3738601823708203</v>
      </c>
      <c r="P158" s="688">
        <v>63.626504559270472</v>
      </c>
      <c r="Q158" s="687">
        <v>3.5401289764229791</v>
      </c>
      <c r="R158" s="690">
        <v>10.261919429232648</v>
      </c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G158" s="316"/>
      <c r="AH158" s="297"/>
      <c r="AI158" s="317"/>
      <c r="AJ158" s="317"/>
      <c r="AK158" s="317"/>
      <c r="AL158" s="317"/>
      <c r="AM158" s="317"/>
      <c r="AN158" s="317"/>
      <c r="AO158" s="317"/>
      <c r="AP158" s="317"/>
      <c r="AQ158" s="317"/>
    </row>
    <row r="159" spans="1:43" ht="11.25" customHeight="1" x14ac:dyDescent="0.25">
      <c r="A159" s="684" t="s">
        <v>3919</v>
      </c>
      <c r="B159" s="685">
        <v>138</v>
      </c>
      <c r="C159" s="686">
        <v>39.971014492753625</v>
      </c>
      <c r="D159" s="687">
        <v>109.4044202898551</v>
      </c>
      <c r="E159" s="687">
        <v>2.6576718412550706</v>
      </c>
      <c r="F159" s="687">
        <v>5.5121928155969773</v>
      </c>
      <c r="G159" s="688"/>
      <c r="H159" s="689">
        <v>279</v>
      </c>
      <c r="I159" s="686">
        <v>13.96774193548387</v>
      </c>
      <c r="J159" s="688">
        <v>106.08770609318998</v>
      </c>
      <c r="K159" s="687">
        <v>2.742189200762569</v>
      </c>
      <c r="L159" s="690">
        <v>8.6369218758858004</v>
      </c>
      <c r="M159" s="691"/>
      <c r="N159" s="685">
        <v>308</v>
      </c>
      <c r="O159" s="686">
        <v>7.3474025974025974</v>
      </c>
      <c r="P159" s="688">
        <v>70.509318181818131</v>
      </c>
      <c r="Q159" s="687">
        <v>3.1440288881309595</v>
      </c>
      <c r="R159" s="690">
        <v>10.391072492979749</v>
      </c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G159" s="316"/>
      <c r="AH159" s="297"/>
      <c r="AI159" s="317"/>
      <c r="AJ159" s="317"/>
      <c r="AK159" s="317"/>
      <c r="AL159" s="317"/>
      <c r="AM159" s="317"/>
      <c r="AN159" s="317"/>
      <c r="AO159" s="317"/>
      <c r="AP159" s="317"/>
      <c r="AQ159" s="317"/>
    </row>
    <row r="160" spans="1:43" ht="11.25" customHeight="1" x14ac:dyDescent="0.25">
      <c r="A160" s="684" t="s">
        <v>3939</v>
      </c>
      <c r="B160" s="685">
        <v>140</v>
      </c>
      <c r="C160" s="686">
        <v>39.964285714285715</v>
      </c>
      <c r="D160" s="687">
        <v>109.77242857142853</v>
      </c>
      <c r="E160" s="687">
        <v>2.6329332862621917</v>
      </c>
      <c r="F160" s="687">
        <v>5.490847998481426</v>
      </c>
      <c r="G160" s="688"/>
      <c r="H160" s="689">
        <v>307</v>
      </c>
      <c r="I160" s="686">
        <v>13.745928338762216</v>
      </c>
      <c r="J160" s="688">
        <v>105.19013029315958</v>
      </c>
      <c r="K160" s="687">
        <v>2.8160789094711509</v>
      </c>
      <c r="L160" s="690">
        <v>8.8930463088825835</v>
      </c>
      <c r="M160" s="691"/>
      <c r="N160" s="685">
        <v>282</v>
      </c>
      <c r="O160" s="686">
        <v>7.3510638297872344</v>
      </c>
      <c r="P160" s="688">
        <v>76.688014184397161</v>
      </c>
      <c r="Q160" s="687">
        <v>2.9373733478355732</v>
      </c>
      <c r="R160" s="690">
        <v>10.204688034060631</v>
      </c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G160" s="316"/>
      <c r="AH160" s="297"/>
      <c r="AI160" s="317"/>
      <c r="AJ160" s="317"/>
      <c r="AK160" s="317"/>
      <c r="AL160" s="317"/>
      <c r="AM160" s="317"/>
      <c r="AN160" s="317"/>
      <c r="AO160" s="317"/>
      <c r="AP160" s="317"/>
      <c r="AQ160" s="317"/>
    </row>
    <row r="161" spans="1:43" ht="11.25" customHeight="1" x14ac:dyDescent="0.25">
      <c r="A161" s="629" t="s">
        <v>3980</v>
      </c>
      <c r="B161" s="630">
        <v>142</v>
      </c>
      <c r="C161" s="631">
        <v>39.866197183098592</v>
      </c>
      <c r="D161" s="632">
        <v>106.1505633802817</v>
      </c>
      <c r="E161" s="632">
        <v>2.6666459792672672</v>
      </c>
      <c r="F161" s="632">
        <v>5.4383763128093348</v>
      </c>
      <c r="G161" s="633"/>
      <c r="H161" s="634">
        <v>313</v>
      </c>
      <c r="I161" s="631">
        <v>13.635782747603834</v>
      </c>
      <c r="J161" s="633">
        <v>102.70159744408949</v>
      </c>
      <c r="K161" s="632">
        <v>2.7690392351050352</v>
      </c>
      <c r="L161" s="635">
        <v>8.8845714850002526</v>
      </c>
      <c r="M161" s="636"/>
      <c r="N161" s="630">
        <v>280</v>
      </c>
      <c r="O161" s="631">
        <v>7.3357142857142854</v>
      </c>
      <c r="P161" s="633">
        <v>79.250750000000053</v>
      </c>
      <c r="Q161" s="632">
        <v>2.9237279934474496</v>
      </c>
      <c r="R161" s="635">
        <v>9.981181982413263</v>
      </c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G161" s="316"/>
      <c r="AH161" s="297"/>
      <c r="AI161" s="317"/>
      <c r="AJ161" s="317"/>
      <c r="AK161" s="317"/>
      <c r="AL161" s="317"/>
      <c r="AM161" s="317"/>
      <c r="AN161" s="317"/>
      <c r="AO161" s="317"/>
      <c r="AP161" s="317"/>
      <c r="AQ161" s="317"/>
    </row>
    <row r="162" spans="1:43" ht="11.25" customHeight="1" x14ac:dyDescent="0.25">
      <c r="A162" s="629" t="s">
        <v>3979</v>
      </c>
      <c r="B162" s="630">
        <v>142</v>
      </c>
      <c r="C162" s="631">
        <v>39.992957746478872</v>
      </c>
      <c r="D162" s="632">
        <v>108.76492957746483</v>
      </c>
      <c r="E162" s="632">
        <v>2.5409658791155394</v>
      </c>
      <c r="F162" s="632">
        <v>5.299876376429701</v>
      </c>
      <c r="G162" s="633"/>
      <c r="H162" s="634">
        <v>322</v>
      </c>
      <c r="I162" s="631">
        <v>13.670807453416149</v>
      </c>
      <c r="J162" s="633">
        <v>105.9662111801242</v>
      </c>
      <c r="K162" s="632">
        <v>2.683425683528974</v>
      </c>
      <c r="L162" s="635">
        <v>7.5904981155637179</v>
      </c>
      <c r="M162" s="636"/>
      <c r="N162" s="630">
        <v>280</v>
      </c>
      <c r="O162" s="631">
        <v>7.3428571428571425</v>
      </c>
      <c r="P162" s="633">
        <v>83.098392857142883</v>
      </c>
      <c r="Q162" s="632">
        <v>2.7233860195879065</v>
      </c>
      <c r="R162" s="635">
        <v>10.243329035743946</v>
      </c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G162" s="316"/>
      <c r="AH162" s="297"/>
      <c r="AI162" s="317"/>
      <c r="AJ162" s="317"/>
      <c r="AK162" s="317"/>
      <c r="AL162" s="317"/>
      <c r="AM162" s="317"/>
      <c r="AN162" s="317"/>
      <c r="AO162" s="317"/>
      <c r="AP162" s="317"/>
      <c r="AQ162" s="317"/>
    </row>
    <row r="163" spans="1:43" ht="11.25" customHeight="1" x14ac:dyDescent="0.25">
      <c r="A163" s="629" t="s">
        <v>3990</v>
      </c>
      <c r="B163" s="630">
        <v>141</v>
      </c>
      <c r="C163" s="631">
        <v>40.00709219858156</v>
      </c>
      <c r="D163" s="632">
        <v>115.61092198581562</v>
      </c>
      <c r="E163" s="632">
        <v>2.3725684659397412</v>
      </c>
      <c r="F163" s="632">
        <v>5.2888295001204577</v>
      </c>
      <c r="G163" s="633"/>
      <c r="H163" s="634">
        <v>326</v>
      </c>
      <c r="I163" s="631">
        <v>13.64723926380368</v>
      </c>
      <c r="J163" s="633">
        <v>112.55552147239258</v>
      </c>
      <c r="K163" s="632">
        <v>2.5437385597365236</v>
      </c>
      <c r="L163" s="635">
        <v>7.6479243096699241</v>
      </c>
      <c r="M163" s="636"/>
      <c r="N163" s="630">
        <v>278</v>
      </c>
      <c r="O163" s="631">
        <v>7.3417266187050361</v>
      </c>
      <c r="P163" s="633">
        <v>86.54428057553956</v>
      </c>
      <c r="Q163" s="632">
        <v>2.5710911345245764</v>
      </c>
      <c r="R163" s="635">
        <v>10.139378991126224</v>
      </c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G163" s="316"/>
      <c r="AH163" s="297"/>
      <c r="AI163" s="317"/>
      <c r="AJ163" s="317"/>
      <c r="AK163" s="317"/>
      <c r="AL163" s="317"/>
      <c r="AM163" s="317"/>
      <c r="AN163" s="317"/>
      <c r="AO163" s="317"/>
      <c r="AP163" s="317"/>
      <c r="AQ163" s="317"/>
    </row>
    <row r="164" spans="1:43" ht="11.25" customHeight="1" x14ac:dyDescent="0.25">
      <c r="A164" s="629" t="s">
        <v>4010</v>
      </c>
      <c r="B164" s="630">
        <v>141</v>
      </c>
      <c r="C164" s="631">
        <v>40.078014184397162</v>
      </c>
      <c r="D164" s="632">
        <v>117.19929078014178</v>
      </c>
      <c r="E164" s="632">
        <v>2.3112775763373219</v>
      </c>
      <c r="F164" s="632">
        <v>5.2784629754431958</v>
      </c>
      <c r="G164" s="633"/>
      <c r="H164" s="634">
        <v>331</v>
      </c>
      <c r="I164" s="631">
        <v>13.66465256797583</v>
      </c>
      <c r="J164" s="633">
        <v>117.05492447129916</v>
      </c>
      <c r="K164" s="632">
        <v>2.4635984303123535</v>
      </c>
      <c r="L164" s="635">
        <v>7.828914401603055</v>
      </c>
      <c r="M164" s="636"/>
      <c r="N164" s="630">
        <v>281</v>
      </c>
      <c r="O164" s="631">
        <v>7.3345195729537362</v>
      </c>
      <c r="P164" s="633">
        <v>87.778434163701107</v>
      </c>
      <c r="Q164" s="632">
        <v>2.5049804918516525</v>
      </c>
      <c r="R164" s="635">
        <v>10.247214899282154</v>
      </c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G164" s="316"/>
      <c r="AH164" s="297"/>
      <c r="AI164" s="317"/>
      <c r="AJ164" s="317"/>
      <c r="AK164" s="317"/>
      <c r="AL164" s="317"/>
      <c r="AM164" s="317"/>
      <c r="AN164" s="317"/>
      <c r="AO164" s="317"/>
      <c r="AP164" s="317"/>
      <c r="AQ164" s="317"/>
    </row>
    <row r="165" spans="1:43" ht="11.25" customHeight="1" x14ac:dyDescent="0.25">
      <c r="A165" s="629" t="s">
        <v>4016</v>
      </c>
      <c r="B165" s="630">
        <v>142</v>
      </c>
      <c r="C165" s="631">
        <v>40.070422535211264</v>
      </c>
      <c r="D165" s="632">
        <v>118.85718309859148</v>
      </c>
      <c r="E165" s="632">
        <v>2.2906135387154811</v>
      </c>
      <c r="F165" s="632">
        <v>5.3652312733562546</v>
      </c>
      <c r="G165" s="633"/>
      <c r="H165" s="634">
        <v>334</v>
      </c>
      <c r="I165" s="631">
        <v>13.646706586826348</v>
      </c>
      <c r="J165" s="633">
        <v>117.56329341317365</v>
      </c>
      <c r="K165" s="632">
        <v>2.4299104565618941</v>
      </c>
      <c r="L165" s="635">
        <v>7.9119961344227789</v>
      </c>
      <c r="M165" s="636"/>
      <c r="N165" s="630">
        <v>280</v>
      </c>
      <c r="O165" s="631">
        <v>7.3214285714285712</v>
      </c>
      <c r="P165" s="633">
        <v>89.608214285714254</v>
      </c>
      <c r="Q165" s="632">
        <v>2.4681076204318146</v>
      </c>
      <c r="R165" s="635">
        <v>10.586056597872444</v>
      </c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G165" s="316"/>
      <c r="AH165" s="297"/>
      <c r="AI165" s="317"/>
      <c r="AJ165" s="317"/>
      <c r="AK165" s="317"/>
      <c r="AL165" s="317"/>
      <c r="AM165" s="317"/>
      <c r="AN165" s="317"/>
      <c r="AO165" s="317"/>
      <c r="AP165" s="317"/>
      <c r="AQ165" s="317"/>
    </row>
    <row r="166" spans="1:43" ht="11.25" customHeight="1" x14ac:dyDescent="0.25">
      <c r="A166" s="629" t="s">
        <v>4022</v>
      </c>
      <c r="B166" s="630">
        <v>142</v>
      </c>
      <c r="C166" s="631">
        <v>40.119718309859152</v>
      </c>
      <c r="D166" s="632">
        <v>117.29690140845071</v>
      </c>
      <c r="E166" s="632">
        <v>2.3504139922745657</v>
      </c>
      <c r="F166" s="632">
        <v>5.5164716180759461</v>
      </c>
      <c r="G166" s="633"/>
      <c r="H166" s="634">
        <v>335</v>
      </c>
      <c r="I166" s="631">
        <v>13.629850746268657</v>
      </c>
      <c r="J166" s="633">
        <v>116.48874626865668</v>
      </c>
      <c r="K166" s="632">
        <v>2.4599453830856501</v>
      </c>
      <c r="L166" s="635">
        <v>7.9089124764259555</v>
      </c>
      <c r="M166" s="636"/>
      <c r="N166" s="630">
        <v>280</v>
      </c>
      <c r="O166" s="631">
        <v>7.3</v>
      </c>
      <c r="P166" s="633">
        <v>89.699535714285759</v>
      </c>
      <c r="Q166" s="632">
        <v>2.5319944649442192</v>
      </c>
      <c r="R166" s="635">
        <v>10.903099014221851</v>
      </c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G166" s="316"/>
      <c r="AH166" s="297"/>
      <c r="AI166" s="317"/>
      <c r="AJ166" s="317"/>
      <c r="AK166" s="317"/>
      <c r="AL166" s="317"/>
      <c r="AM166" s="317"/>
      <c r="AN166" s="317"/>
      <c r="AO166" s="317"/>
      <c r="AP166" s="317"/>
      <c r="AQ166" s="317"/>
    </row>
    <row r="167" spans="1:43" ht="11.25" customHeight="1" x14ac:dyDescent="0.25">
      <c r="A167" s="629" t="s">
        <v>4030</v>
      </c>
      <c r="B167" s="630">
        <v>142</v>
      </c>
      <c r="C167" s="631">
        <v>40.190140845070424</v>
      </c>
      <c r="D167" s="632">
        <v>120.08485915492962</v>
      </c>
      <c r="E167" s="632">
        <v>2.3696317293394031</v>
      </c>
      <c r="F167" s="632">
        <v>5.8092429207774545</v>
      </c>
      <c r="G167" s="633"/>
      <c r="H167" s="634">
        <v>337</v>
      </c>
      <c r="I167" s="631">
        <v>13.652818991097924</v>
      </c>
      <c r="J167" s="633">
        <v>117.1485459940653</v>
      </c>
      <c r="K167" s="632">
        <v>2.4824110565118174</v>
      </c>
      <c r="L167" s="635">
        <v>8.175094040581401</v>
      </c>
      <c r="M167" s="636"/>
      <c r="N167" s="630">
        <v>278</v>
      </c>
      <c r="O167" s="631">
        <v>7.3129496402877701</v>
      </c>
      <c r="P167" s="633">
        <v>91.728992805755453</v>
      </c>
      <c r="Q167" s="632">
        <v>2.5239540576567148</v>
      </c>
      <c r="R167" s="635">
        <v>11.531830726783888</v>
      </c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G167" s="316"/>
      <c r="AH167" s="297"/>
      <c r="AI167" s="317"/>
      <c r="AJ167" s="317"/>
      <c r="AK167" s="317"/>
      <c r="AL167" s="317"/>
      <c r="AM167" s="317"/>
      <c r="AN167" s="317"/>
      <c r="AO167" s="317"/>
      <c r="AP167" s="317"/>
      <c r="AQ167" s="317"/>
    </row>
    <row r="168" spans="1:43" ht="11.25" customHeight="1" x14ac:dyDescent="0.25">
      <c r="A168" s="629" t="s">
        <v>4036</v>
      </c>
      <c r="B168" s="630">
        <v>142</v>
      </c>
      <c r="C168" s="631">
        <v>40.25352112676056</v>
      </c>
      <c r="D168" s="632">
        <v>121.39732394366193</v>
      </c>
      <c r="E168" s="632">
        <v>2.360357880099794</v>
      </c>
      <c r="F168" s="632">
        <v>6.0440844899904942</v>
      </c>
      <c r="G168" s="633"/>
      <c r="H168" s="634">
        <v>343</v>
      </c>
      <c r="I168" s="631">
        <v>13.647230320699709</v>
      </c>
      <c r="J168" s="633">
        <v>119.27763848396498</v>
      </c>
      <c r="K168" s="632">
        <v>2.4569069889696631</v>
      </c>
      <c r="L168" s="635">
        <v>8.2982379197921805</v>
      </c>
      <c r="M168" s="636"/>
      <c r="N168" s="630">
        <v>274</v>
      </c>
      <c r="O168" s="631">
        <v>7.2919708029197077</v>
      </c>
      <c r="P168" s="633">
        <v>93.360218978102267</v>
      </c>
      <c r="Q168" s="632">
        <v>2.481479971015935</v>
      </c>
      <c r="R168" s="635">
        <v>11.741705927534628</v>
      </c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G168" s="316"/>
      <c r="AH168" s="297"/>
      <c r="AI168" s="317"/>
      <c r="AJ168" s="317"/>
      <c r="AK168" s="317"/>
      <c r="AL168" s="317"/>
      <c r="AM168" s="317"/>
      <c r="AN168" s="317"/>
      <c r="AO168" s="317"/>
      <c r="AP168" s="317"/>
      <c r="AQ168" s="317"/>
    </row>
    <row r="169" spans="1:43" ht="11.25" customHeight="1" x14ac:dyDescent="0.25">
      <c r="A169" s="629" t="s">
        <v>4605</v>
      </c>
      <c r="B169" s="630">
        <v>140</v>
      </c>
      <c r="C169" s="631">
        <v>40.278571428571432</v>
      </c>
      <c r="D169" s="632">
        <v>116.58978571428571</v>
      </c>
      <c r="E169" s="632">
        <v>2.4173517104177549</v>
      </c>
      <c r="F169" s="632">
        <v>6.1743810131696435</v>
      </c>
      <c r="G169" s="633"/>
      <c r="H169" s="634">
        <v>333</v>
      </c>
      <c r="I169" s="631">
        <v>13.6996996996997</v>
      </c>
      <c r="J169" s="633">
        <v>115.67348348348352</v>
      </c>
      <c r="K169" s="632">
        <v>2.5353400391986072</v>
      </c>
      <c r="L169" s="635">
        <v>8.3662827434678206</v>
      </c>
      <c r="M169" s="636"/>
      <c r="N169" s="630">
        <v>267</v>
      </c>
      <c r="O169" s="631">
        <v>7.2883895131086138</v>
      </c>
      <c r="P169" s="633">
        <v>88.071310861423157</v>
      </c>
      <c r="Q169" s="632">
        <v>2.5506257167705479</v>
      </c>
      <c r="R169" s="635">
        <v>11.656671113755699</v>
      </c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G169" s="316"/>
      <c r="AH169" s="297"/>
      <c r="AI169" s="317"/>
      <c r="AJ169" s="317"/>
      <c r="AK169" s="317"/>
      <c r="AL169" s="317"/>
      <c r="AM169" s="317"/>
      <c r="AN169" s="317"/>
      <c r="AO169" s="317"/>
      <c r="AP169" s="317"/>
      <c r="AQ169" s="317"/>
    </row>
    <row r="170" spans="1:43" ht="11.25" customHeight="1" x14ac:dyDescent="0.25">
      <c r="A170" s="629" t="s">
        <v>4616</v>
      </c>
      <c r="B170" s="630">
        <v>140</v>
      </c>
      <c r="C170" s="631">
        <v>40.385714285714286</v>
      </c>
      <c r="D170" s="632">
        <v>123.81335714285716</v>
      </c>
      <c r="E170" s="632">
        <v>2.339134917416227</v>
      </c>
      <c r="F170" s="632">
        <v>6.2627051459520571</v>
      </c>
      <c r="G170" s="633"/>
      <c r="H170" s="634">
        <v>333</v>
      </c>
      <c r="I170" s="631">
        <v>13.675675675675675</v>
      </c>
      <c r="J170" s="633">
        <v>123.33738738738732</v>
      </c>
      <c r="K170" s="632">
        <v>2.4319086760600048</v>
      </c>
      <c r="L170" s="635">
        <v>8.5560001497334728</v>
      </c>
      <c r="M170" s="636"/>
      <c r="N170" s="630">
        <v>252</v>
      </c>
      <c r="O170" s="631">
        <v>7.2579365079365079</v>
      </c>
      <c r="P170" s="633">
        <v>94.08757936507935</v>
      </c>
      <c r="Q170" s="632">
        <v>2.4175277657275682</v>
      </c>
      <c r="R170" s="635">
        <v>12.20122196578764</v>
      </c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G170" s="316"/>
      <c r="AH170" s="297"/>
      <c r="AI170" s="317"/>
      <c r="AJ170" s="317"/>
      <c r="AK170" s="317"/>
      <c r="AL170" s="317"/>
      <c r="AM170" s="317"/>
      <c r="AN170" s="317"/>
      <c r="AO170" s="317"/>
      <c r="AP170" s="317"/>
      <c r="AQ170" s="317"/>
    </row>
    <row r="171" spans="1:43" ht="11.25" customHeight="1" x14ac:dyDescent="0.25">
      <c r="A171" s="629" t="s">
        <v>4626</v>
      </c>
      <c r="B171" s="630">
        <v>139</v>
      </c>
      <c r="C171" s="631">
        <v>40.489208633093526</v>
      </c>
      <c r="D171" s="632">
        <v>122.67935251798563</v>
      </c>
      <c r="E171" s="632">
        <v>2.3990615001804274</v>
      </c>
      <c r="F171" s="632">
        <v>6.4465574722656847</v>
      </c>
      <c r="G171" s="633"/>
      <c r="H171" s="634">
        <v>334</v>
      </c>
      <c r="I171" s="631">
        <v>13.72754491017964</v>
      </c>
      <c r="J171" s="633">
        <v>121.55541916167661</v>
      </c>
      <c r="K171" s="632">
        <v>2.4937541871549058</v>
      </c>
      <c r="L171" s="635">
        <v>8.7668239284197167</v>
      </c>
      <c r="M171" s="636"/>
      <c r="N171" s="630">
        <v>233</v>
      </c>
      <c r="O171" s="631">
        <v>7.2618025751072963</v>
      </c>
      <c r="P171" s="633">
        <v>93.701587982832621</v>
      </c>
      <c r="Q171" s="632">
        <v>2.394174698514087</v>
      </c>
      <c r="R171" s="635">
        <v>12.457535440337056</v>
      </c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G171" s="316"/>
      <c r="AH171" s="297"/>
      <c r="AI171" s="317"/>
      <c r="AJ171" s="317"/>
      <c r="AK171" s="317"/>
      <c r="AL171" s="317"/>
      <c r="AM171" s="317"/>
      <c r="AN171" s="317"/>
      <c r="AO171" s="317"/>
      <c r="AP171" s="317"/>
      <c r="AQ171" s="317"/>
    </row>
    <row r="172" spans="1:43" ht="11.25" customHeight="1" x14ac:dyDescent="0.25">
      <c r="A172" s="629" t="s">
        <v>4630</v>
      </c>
      <c r="B172" s="630">
        <v>141</v>
      </c>
      <c r="C172" s="631">
        <v>40.340425531914896</v>
      </c>
      <c r="D172" s="632">
        <v>129.22609929078013</v>
      </c>
      <c r="E172" s="632">
        <v>2.2612034397526193</v>
      </c>
      <c r="F172" s="632">
        <v>6.6236143926343107</v>
      </c>
      <c r="G172" s="633"/>
      <c r="H172" s="634">
        <v>333</v>
      </c>
      <c r="I172" s="631">
        <v>13.741741741741741</v>
      </c>
      <c r="J172" s="633">
        <v>129.73021021021012</v>
      </c>
      <c r="K172" s="632">
        <v>2.3766930037353351</v>
      </c>
      <c r="L172" s="635">
        <v>9.1054377512049829</v>
      </c>
      <c r="M172" s="636"/>
      <c r="N172" s="630">
        <v>226</v>
      </c>
      <c r="O172" s="631">
        <v>7.2964601769911503</v>
      </c>
      <c r="P172" s="633">
        <v>98.430309734513244</v>
      </c>
      <c r="Q172" s="632">
        <v>2.3043967934174865</v>
      </c>
      <c r="R172" s="635">
        <v>12.610593741626214</v>
      </c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G172" s="316"/>
      <c r="AH172" s="297"/>
      <c r="AI172" s="317"/>
      <c r="AJ172" s="317"/>
      <c r="AK172" s="317"/>
      <c r="AL172" s="317"/>
      <c r="AM172" s="317"/>
      <c r="AN172" s="317"/>
      <c r="AO172" s="317"/>
      <c r="AP172" s="317"/>
      <c r="AQ172" s="317"/>
    </row>
    <row r="173" spans="1:43" ht="11.25" customHeight="1" x14ac:dyDescent="0.25">
      <c r="A173" s="684" t="s">
        <v>4645</v>
      </c>
      <c r="B173" s="685">
        <v>142</v>
      </c>
      <c r="C173" s="686">
        <v>40.33098591549296</v>
      </c>
      <c r="D173" s="687">
        <v>121.05161971830987</v>
      </c>
      <c r="E173" s="687">
        <v>2.3687588172876026</v>
      </c>
      <c r="F173" s="687">
        <v>6.7637952396762557</v>
      </c>
      <c r="G173" s="688"/>
      <c r="H173" s="689">
        <v>340</v>
      </c>
      <c r="I173" s="686">
        <v>13.702941176470588</v>
      </c>
      <c r="J173" s="688">
        <v>120.06302941176457</v>
      </c>
      <c r="K173" s="687">
        <v>2.4560797482310277</v>
      </c>
      <c r="L173" s="690">
        <v>9.4064959146915523</v>
      </c>
      <c r="M173" s="691"/>
      <c r="N173" s="685">
        <v>220</v>
      </c>
      <c r="O173" s="686">
        <v>7.3</v>
      </c>
      <c r="P173" s="688">
        <v>92.198454545454496</v>
      </c>
      <c r="Q173" s="687">
        <v>2.3248489890550963</v>
      </c>
      <c r="R173" s="690">
        <v>13.359162734281833</v>
      </c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G173" s="316"/>
      <c r="AH173" s="297"/>
      <c r="AI173" s="317"/>
      <c r="AJ173" s="317"/>
      <c r="AK173" s="317"/>
      <c r="AL173" s="317"/>
      <c r="AM173" s="317"/>
      <c r="AN173" s="317"/>
      <c r="AO173" s="317"/>
      <c r="AP173" s="317"/>
      <c r="AQ173" s="317"/>
    </row>
    <row r="174" spans="1:43" ht="11.25" customHeight="1" x14ac:dyDescent="0.25">
      <c r="A174" s="684" t="s">
        <v>4668</v>
      </c>
      <c r="B174" s="685">
        <v>142</v>
      </c>
      <c r="C174" s="686">
        <v>40.471830985915496</v>
      </c>
      <c r="D174" s="687">
        <v>118.22647887323951</v>
      </c>
      <c r="E174" s="687">
        <v>2.4254385198483783</v>
      </c>
      <c r="F174" s="687">
        <v>6.702982764792659</v>
      </c>
      <c r="G174" s="688"/>
      <c r="H174" s="689">
        <v>353</v>
      </c>
      <c r="I174" s="686">
        <v>13.711048158640226</v>
      </c>
      <c r="J174" s="688">
        <v>117.61821529745048</v>
      </c>
      <c r="K174" s="687">
        <v>2.4924792102841891</v>
      </c>
      <c r="L174" s="690">
        <v>9.7306956626113905</v>
      </c>
      <c r="M174" s="691"/>
      <c r="N174" s="685">
        <v>217</v>
      </c>
      <c r="O174" s="686">
        <v>7.2626728110599075</v>
      </c>
      <c r="P174" s="688">
        <v>96.025529953917072</v>
      </c>
      <c r="Q174" s="687">
        <v>2.395719939718254</v>
      </c>
      <c r="R174" s="690">
        <v>13.022250270068184</v>
      </c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G174" s="316"/>
      <c r="AH174" s="297"/>
      <c r="AI174" s="317"/>
      <c r="AJ174" s="317"/>
      <c r="AK174" s="317"/>
      <c r="AL174" s="317"/>
      <c r="AM174" s="317"/>
      <c r="AN174" s="317"/>
      <c r="AO174" s="317"/>
      <c r="AP174" s="317"/>
      <c r="AQ174" s="317"/>
    </row>
    <row r="175" spans="1:43" ht="11.25" customHeight="1" x14ac:dyDescent="0.25">
      <c r="A175" s="684" t="s">
        <v>4684</v>
      </c>
      <c r="B175" s="685">
        <v>143</v>
      </c>
      <c r="C175" s="686">
        <v>40.552447552447553</v>
      </c>
      <c r="D175" s="687">
        <v>121.02034965034963</v>
      </c>
      <c r="E175" s="687">
        <v>2.401488425945963</v>
      </c>
      <c r="F175" s="687">
        <v>6.6227954350959877</v>
      </c>
      <c r="G175" s="688"/>
      <c r="H175" s="689">
        <v>356</v>
      </c>
      <c r="I175" s="686">
        <v>13.730337078651685</v>
      </c>
      <c r="J175" s="688">
        <v>120.87662921348321</v>
      </c>
      <c r="K175" s="687">
        <v>2.4619586077528246</v>
      </c>
      <c r="L175" s="690">
        <v>9.6697297396379298</v>
      </c>
      <c r="M175" s="691"/>
      <c r="N175" s="685">
        <v>223</v>
      </c>
      <c r="O175" s="686">
        <v>7.246636771300448</v>
      </c>
      <c r="P175" s="688">
        <v>94.325605381165929</v>
      </c>
      <c r="Q175" s="687">
        <v>2.4419854194782356</v>
      </c>
      <c r="R175" s="690">
        <v>13.066431057465087</v>
      </c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G175" s="316"/>
      <c r="AH175" s="297"/>
      <c r="AI175" s="317"/>
      <c r="AJ175" s="317"/>
      <c r="AK175" s="317"/>
      <c r="AL175" s="317"/>
      <c r="AM175" s="317"/>
      <c r="AN175" s="317"/>
      <c r="AO175" s="317"/>
      <c r="AP175" s="317"/>
      <c r="AQ175" s="317"/>
    </row>
    <row r="176" spans="1:43" ht="11.25" customHeight="1" x14ac:dyDescent="0.25">
      <c r="A176" s="684" t="s">
        <v>4701</v>
      </c>
      <c r="B176" s="685">
        <v>142</v>
      </c>
      <c r="C176" s="686">
        <v>40.697183098591552</v>
      </c>
      <c r="D176" s="687">
        <v>116.79112676056336</v>
      </c>
      <c r="E176" s="687">
        <v>2.5023425770827781</v>
      </c>
      <c r="F176" s="687">
        <v>6.8204706927881737</v>
      </c>
      <c r="G176" s="688"/>
      <c r="H176" s="689">
        <v>364</v>
      </c>
      <c r="I176" s="686">
        <v>13.711538461538462</v>
      </c>
      <c r="J176" s="688">
        <v>112.78618131868136</v>
      </c>
      <c r="K176" s="687">
        <v>2.6198090233394384</v>
      </c>
      <c r="L176" s="690">
        <v>9.7303511824255402</v>
      </c>
      <c r="M176" s="691"/>
      <c r="N176" s="685">
        <v>218</v>
      </c>
      <c r="O176" s="686">
        <v>7.1467889908256881</v>
      </c>
      <c r="P176" s="688">
        <v>87.145963302752236</v>
      </c>
      <c r="Q176" s="687">
        <v>2.6439931927981246</v>
      </c>
      <c r="R176" s="690">
        <v>13.521528031169048</v>
      </c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G176" s="316"/>
      <c r="AH176" s="297"/>
      <c r="AI176" s="317"/>
      <c r="AJ176" s="317"/>
      <c r="AK176" s="317"/>
      <c r="AL176" s="317"/>
      <c r="AM176" s="317"/>
      <c r="AN176" s="317"/>
      <c r="AO176" s="317"/>
      <c r="AP176" s="317"/>
      <c r="AQ176" s="317"/>
    </row>
    <row r="177" spans="1:43" ht="11.25" customHeight="1" x14ac:dyDescent="0.25">
      <c r="A177" s="684" t="s">
        <v>4707</v>
      </c>
      <c r="B177" s="685">
        <v>143</v>
      </c>
      <c r="C177" s="686">
        <v>40.685314685314687</v>
      </c>
      <c r="D177" s="687">
        <v>116.27999999999996</v>
      </c>
      <c r="E177" s="687">
        <v>2.468433760268161</v>
      </c>
      <c r="F177" s="687">
        <v>6.8225890851304039</v>
      </c>
      <c r="G177" s="688"/>
      <c r="H177" s="689">
        <v>366</v>
      </c>
      <c r="I177" s="686">
        <v>13.707650273224044</v>
      </c>
      <c r="J177" s="688">
        <v>113.88653005464475</v>
      </c>
      <c r="K177" s="687">
        <v>2.5876722853399383</v>
      </c>
      <c r="L177" s="690">
        <v>9.7970414830204682</v>
      </c>
      <c r="M177" s="691"/>
      <c r="N177" s="685">
        <v>216</v>
      </c>
      <c r="O177" s="686">
        <v>7.1481481481481479</v>
      </c>
      <c r="P177" s="688">
        <v>88.35782407407406</v>
      </c>
      <c r="Q177" s="687">
        <v>2.6168085428356527</v>
      </c>
      <c r="R177" s="690">
        <v>13.070056204856201</v>
      </c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G177" s="316"/>
      <c r="AH177" s="297"/>
      <c r="AI177" s="317"/>
      <c r="AJ177" s="317"/>
      <c r="AK177" s="317"/>
      <c r="AL177" s="317"/>
      <c r="AM177" s="317"/>
      <c r="AN177" s="317"/>
      <c r="AO177" s="317"/>
      <c r="AP177" s="317"/>
      <c r="AQ177" s="317"/>
    </row>
    <row r="178" spans="1:43" ht="11.25" customHeight="1" x14ac:dyDescent="0.25">
      <c r="A178" s="684" t="s">
        <v>4710</v>
      </c>
      <c r="B178" s="685">
        <v>143</v>
      </c>
      <c r="C178" s="686">
        <v>40.727272727272727</v>
      </c>
      <c r="D178" s="687">
        <v>109.15195804195807</v>
      </c>
      <c r="E178" s="687">
        <v>2.6469655591454804</v>
      </c>
      <c r="F178" s="687">
        <v>6.7050100436877997</v>
      </c>
      <c r="G178" s="688"/>
      <c r="H178" s="689">
        <v>366</v>
      </c>
      <c r="I178" s="686">
        <v>13.729508196721312</v>
      </c>
      <c r="J178" s="688">
        <v>106.97778688524589</v>
      </c>
      <c r="K178" s="687">
        <v>2.7852090500804083</v>
      </c>
      <c r="L178" s="690">
        <v>9.7381865767262124</v>
      </c>
      <c r="M178" s="691"/>
      <c r="N178" s="685">
        <v>217</v>
      </c>
      <c r="O178" s="686">
        <v>7.1566820276497696</v>
      </c>
      <c r="P178" s="688">
        <v>82.039631336405492</v>
      </c>
      <c r="Q178" s="687">
        <v>2.8532877820822824</v>
      </c>
      <c r="R178" s="690">
        <v>13.061603344267422</v>
      </c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G178" s="316"/>
      <c r="AH178" s="297"/>
      <c r="AI178" s="317"/>
      <c r="AJ178" s="317"/>
      <c r="AK178" s="317"/>
      <c r="AL178" s="317"/>
      <c r="AM178" s="317"/>
      <c r="AN178" s="317"/>
      <c r="AO178" s="317"/>
      <c r="AP178" s="317"/>
      <c r="AQ178" s="317"/>
    </row>
    <row r="179" spans="1:43" ht="11.25" customHeight="1" x14ac:dyDescent="0.25">
      <c r="A179" s="684" t="s">
        <v>4718</v>
      </c>
      <c r="B179" s="685">
        <v>144</v>
      </c>
      <c r="C179" s="686">
        <v>40.708333333333336</v>
      </c>
      <c r="D179" s="687">
        <v>117.44791666666667</v>
      </c>
      <c r="E179" s="687">
        <v>2.5211301903024772</v>
      </c>
      <c r="F179" s="687">
        <v>6.5364359576145414</v>
      </c>
      <c r="G179" s="688"/>
      <c r="H179" s="689">
        <v>366</v>
      </c>
      <c r="I179" s="686">
        <v>13.745901639344263</v>
      </c>
      <c r="J179" s="688">
        <v>114.9937978142076</v>
      </c>
      <c r="K179" s="687">
        <v>2.6607069210332246</v>
      </c>
      <c r="L179" s="690">
        <v>9.5956248140681737</v>
      </c>
      <c r="M179" s="691"/>
      <c r="N179" s="685">
        <v>214</v>
      </c>
      <c r="O179" s="686">
        <v>7.1775700934579438</v>
      </c>
      <c r="P179" s="688">
        <v>89.586962616822419</v>
      </c>
      <c r="Q179" s="687">
        <v>2.6866422700077934</v>
      </c>
      <c r="R179" s="690">
        <v>12.526991760205851</v>
      </c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G179" s="316"/>
      <c r="AH179" s="297"/>
      <c r="AI179" s="317"/>
      <c r="AJ179" s="317"/>
      <c r="AK179" s="317"/>
      <c r="AL179" s="317"/>
      <c r="AM179" s="317"/>
      <c r="AN179" s="317"/>
      <c r="AO179" s="317"/>
      <c r="AP179" s="317"/>
      <c r="AQ179" s="317"/>
    </row>
    <row r="180" spans="1:43" ht="11.25" customHeight="1" x14ac:dyDescent="0.25">
      <c r="A180" s="684" t="s">
        <v>4721</v>
      </c>
      <c r="B180" s="685">
        <v>143</v>
      </c>
      <c r="C180" s="686">
        <v>40.81818181818182</v>
      </c>
      <c r="D180" s="687">
        <v>115.33482517482526</v>
      </c>
      <c r="E180" s="687">
        <v>2.5747130371196665</v>
      </c>
      <c r="F180" s="687">
        <v>6.9047685885150809</v>
      </c>
      <c r="G180" s="688"/>
      <c r="H180" s="689">
        <v>368</v>
      </c>
      <c r="I180" s="686">
        <v>13.779891304347826</v>
      </c>
      <c r="J180" s="688">
        <v>110.98266304347817</v>
      </c>
      <c r="K180" s="687">
        <v>2.7256558244004636</v>
      </c>
      <c r="L180" s="690">
        <v>9.6297624526878529</v>
      </c>
      <c r="M180" s="691"/>
      <c r="N180" s="685">
        <v>213</v>
      </c>
      <c r="O180" s="686">
        <v>7.192488262910798</v>
      </c>
      <c r="P180" s="688">
        <v>84.679999999999964</v>
      </c>
      <c r="Q180" s="687">
        <v>2.8231119788212902</v>
      </c>
      <c r="R180" s="690">
        <v>12.456696518603907</v>
      </c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G180" s="316"/>
      <c r="AH180" s="297"/>
      <c r="AI180" s="317"/>
      <c r="AJ180" s="317"/>
      <c r="AK180" s="317"/>
      <c r="AL180" s="317"/>
      <c r="AM180" s="317"/>
      <c r="AN180" s="317"/>
      <c r="AO180" s="317"/>
      <c r="AP180" s="317"/>
      <c r="AQ180" s="317"/>
    </row>
    <row r="181" spans="1:43" ht="11.25" customHeight="1" x14ac:dyDescent="0.25">
      <c r="A181" s="684" t="s">
        <v>4725</v>
      </c>
      <c r="B181" s="685">
        <v>143</v>
      </c>
      <c r="C181" s="686">
        <v>40.83916083916084</v>
      </c>
      <c r="D181" s="687">
        <v>106.40538461538459</v>
      </c>
      <c r="E181" s="687">
        <v>2.8475342274509101</v>
      </c>
      <c r="F181" s="687">
        <v>6.953326648286029</v>
      </c>
      <c r="G181" s="688"/>
      <c r="H181" s="689">
        <v>364</v>
      </c>
      <c r="I181" s="686">
        <v>13.840659340659341</v>
      </c>
      <c r="J181" s="688">
        <v>102.49032967032961</v>
      </c>
      <c r="K181" s="687">
        <v>2.9859444433066722</v>
      </c>
      <c r="L181" s="690">
        <v>9.6961264682235502</v>
      </c>
      <c r="M181" s="691"/>
      <c r="N181" s="685">
        <v>211</v>
      </c>
      <c r="O181" s="686">
        <v>7.1990521327014214</v>
      </c>
      <c r="P181" s="688">
        <v>76.940947867298618</v>
      </c>
      <c r="Q181" s="687">
        <v>3.1181501057374277</v>
      </c>
      <c r="R181" s="690">
        <v>12.257482755719764</v>
      </c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G181" s="316"/>
      <c r="AH181" s="297"/>
      <c r="AI181" s="317"/>
      <c r="AJ181" s="317"/>
      <c r="AK181" s="317"/>
      <c r="AL181" s="317"/>
      <c r="AM181" s="317"/>
      <c r="AN181" s="317"/>
      <c r="AO181" s="317"/>
      <c r="AP181" s="317"/>
      <c r="AQ181" s="317"/>
    </row>
    <row r="182" spans="1:43" ht="11.25" customHeight="1" x14ac:dyDescent="0.25">
      <c r="A182" s="684" t="s">
        <v>4731</v>
      </c>
      <c r="B182" s="685">
        <v>144</v>
      </c>
      <c r="C182" s="686">
        <v>40.868055555555557</v>
      </c>
      <c r="D182" s="687">
        <v>116.66743055555555</v>
      </c>
      <c r="E182" s="687">
        <v>2.617609220600563</v>
      </c>
      <c r="F182" s="687">
        <v>6.8908057985187536</v>
      </c>
      <c r="G182" s="688"/>
      <c r="H182" s="689">
        <v>363</v>
      </c>
      <c r="I182" s="686">
        <v>13.873278236914601</v>
      </c>
      <c r="J182" s="688">
        <v>113.29644628099182</v>
      </c>
      <c r="K182" s="687">
        <v>2.7514111878493224</v>
      </c>
      <c r="L182" s="690">
        <v>9.5776499173795973</v>
      </c>
      <c r="M182" s="691"/>
      <c r="N182" s="685">
        <v>210</v>
      </c>
      <c r="O182" s="686">
        <v>7.2095238095238097</v>
      </c>
      <c r="P182" s="688">
        <v>83.421857142857107</v>
      </c>
      <c r="Q182" s="687">
        <v>2.9063745254972959</v>
      </c>
      <c r="R182" s="690">
        <v>11.75988608564707</v>
      </c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G182" s="316"/>
      <c r="AH182" s="297"/>
      <c r="AI182" s="317"/>
      <c r="AJ182" s="317"/>
      <c r="AK182" s="317"/>
      <c r="AL182" s="317"/>
      <c r="AM182" s="317"/>
      <c r="AN182" s="317"/>
      <c r="AO182" s="317"/>
      <c r="AP182" s="317"/>
      <c r="AQ182" s="317"/>
    </row>
    <row r="183" spans="1:43" ht="11.25" customHeight="1" x14ac:dyDescent="0.25">
      <c r="A183" s="684" t="s">
        <v>4738</v>
      </c>
      <c r="B183" s="685">
        <v>144</v>
      </c>
      <c r="C183" s="686">
        <v>40.770833333333336</v>
      </c>
      <c r="D183" s="687">
        <v>123.36333333333339</v>
      </c>
      <c r="E183" s="687">
        <v>2.4760654015318622</v>
      </c>
      <c r="F183" s="687">
        <v>6.9041670459147122</v>
      </c>
      <c r="G183" s="688"/>
      <c r="H183" s="689">
        <v>362</v>
      </c>
      <c r="I183" s="686">
        <v>13.878453038674033</v>
      </c>
      <c r="J183" s="688">
        <v>120.22168508287292</v>
      </c>
      <c r="K183" s="687">
        <v>2.6848052456747564</v>
      </c>
      <c r="L183" s="690">
        <v>9.3805206544775643</v>
      </c>
      <c r="M183" s="691"/>
      <c r="N183" s="685">
        <v>207</v>
      </c>
      <c r="O183" s="686">
        <v>7.2560386473429954</v>
      </c>
      <c r="P183" s="688">
        <v>87.924009661835768</v>
      </c>
      <c r="Q183" s="687">
        <v>2.775234936476179</v>
      </c>
      <c r="R183" s="690">
        <v>11.115909298771973</v>
      </c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G183" s="316"/>
      <c r="AH183" s="297"/>
      <c r="AI183" s="317"/>
      <c r="AJ183" s="317"/>
      <c r="AK183" s="317"/>
      <c r="AL183" s="317"/>
      <c r="AM183" s="317"/>
      <c r="AN183" s="317"/>
      <c r="AO183" s="317"/>
      <c r="AP183" s="317"/>
      <c r="AQ183" s="317"/>
    </row>
    <row r="184" spans="1:43" ht="11.25" customHeight="1" x14ac:dyDescent="0.25">
      <c r="A184" s="684" t="s">
        <v>4749</v>
      </c>
      <c r="B184" s="685">
        <v>145</v>
      </c>
      <c r="C184" s="686">
        <v>40.786206896551725</v>
      </c>
      <c r="D184" s="687">
        <v>118.27731034482755</v>
      </c>
      <c r="E184" s="687">
        <v>2.6043658210698455</v>
      </c>
      <c r="F184" s="687">
        <v>6.7305499947709002</v>
      </c>
      <c r="G184" s="688"/>
      <c r="H184" s="689">
        <v>364</v>
      </c>
      <c r="I184" s="686">
        <v>13.945054945054945</v>
      </c>
      <c r="J184" s="688">
        <v>114.26824175824177</v>
      </c>
      <c r="K184" s="687">
        <v>2.7886266337025463</v>
      </c>
      <c r="L184" s="690">
        <v>9.4109215268650761</v>
      </c>
      <c r="M184" s="691"/>
      <c r="N184" s="685">
        <v>201</v>
      </c>
      <c r="O184" s="686">
        <v>7.2437810945273631</v>
      </c>
      <c r="P184" s="688">
        <v>83.416417910447777</v>
      </c>
      <c r="Q184" s="687">
        <v>2.9195296171541965</v>
      </c>
      <c r="R184" s="690">
        <v>10.937209866223386</v>
      </c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G184" s="316"/>
      <c r="AH184" s="297"/>
      <c r="AI184" s="317"/>
      <c r="AJ184" s="317"/>
      <c r="AK184" s="317"/>
      <c r="AL184" s="317"/>
      <c r="AM184" s="317"/>
      <c r="AN184" s="317"/>
      <c r="AO184" s="317"/>
      <c r="AP184" s="317"/>
      <c r="AQ184" s="317"/>
    </row>
    <row r="185" spans="1:43" ht="11.25" customHeight="1" x14ac:dyDescent="0.25">
      <c r="A185" s="629" t="s">
        <v>4748</v>
      </c>
      <c r="B185" s="630">
        <v>147</v>
      </c>
      <c r="C185" s="631">
        <v>40.666666666666664</v>
      </c>
      <c r="D185" s="632">
        <v>120.64312925170069</v>
      </c>
      <c r="E185" s="632">
        <v>2.5486182761092122</v>
      </c>
      <c r="F185" s="632">
        <v>6.8506581416246233</v>
      </c>
      <c r="G185" s="633"/>
      <c r="H185" s="634">
        <v>369</v>
      </c>
      <c r="I185" s="631">
        <v>13.89159891598916</v>
      </c>
      <c r="J185" s="633">
        <v>120.53124661246608</v>
      </c>
      <c r="K185" s="632">
        <v>2.6465954208326035</v>
      </c>
      <c r="L185" s="635">
        <v>9.160599954586008</v>
      </c>
      <c r="M185" s="636"/>
      <c r="N185" s="630">
        <v>193</v>
      </c>
      <c r="O185" s="631">
        <v>7.2797927461139897</v>
      </c>
      <c r="P185" s="633">
        <v>87.841036269430049</v>
      </c>
      <c r="Q185" s="632">
        <v>2.8012467099979967</v>
      </c>
      <c r="R185" s="635">
        <v>10.229759260546974</v>
      </c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G185" s="316"/>
      <c r="AH185" s="297"/>
      <c r="AI185" s="317"/>
      <c r="AJ185" s="317"/>
      <c r="AK185" s="317"/>
      <c r="AL185" s="317"/>
      <c r="AM185" s="317"/>
      <c r="AN185" s="317"/>
      <c r="AO185" s="317"/>
      <c r="AP185" s="317"/>
      <c r="AQ185" s="317"/>
    </row>
    <row r="186" spans="1:43" ht="11.25" customHeight="1" x14ac:dyDescent="0.25">
      <c r="A186" s="629" t="s">
        <v>4751</v>
      </c>
      <c r="B186" s="630">
        <v>147</v>
      </c>
      <c r="C186" s="631">
        <v>40.632653061224488</v>
      </c>
      <c r="D186" s="632">
        <v>119.97612244897961</v>
      </c>
      <c r="E186" s="632">
        <v>2.5864116020727357</v>
      </c>
      <c r="F186" s="632">
        <v>6.4627936658257177</v>
      </c>
      <c r="G186" s="633"/>
      <c r="H186" s="634">
        <v>379</v>
      </c>
      <c r="I186" s="631">
        <v>13.870712401055409</v>
      </c>
      <c r="J186" s="633">
        <v>116.37899736147763</v>
      </c>
      <c r="K186" s="632">
        <v>2.7254882147241339</v>
      </c>
      <c r="L186" s="635">
        <v>8.6175063403189878</v>
      </c>
      <c r="M186" s="636"/>
      <c r="N186" s="630">
        <v>182</v>
      </c>
      <c r="O186" s="631">
        <v>7.2362637362637363</v>
      </c>
      <c r="P186" s="633">
        <v>85.346593406593414</v>
      </c>
      <c r="Q186" s="632">
        <v>2.9865911384098949</v>
      </c>
      <c r="R186" s="635">
        <v>9.5548506101201696</v>
      </c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G186" s="316"/>
      <c r="AH186" s="297"/>
      <c r="AI186" s="317"/>
      <c r="AJ186" s="317"/>
      <c r="AK186" s="317"/>
      <c r="AL186" s="317"/>
      <c r="AM186" s="317"/>
      <c r="AN186" s="317"/>
      <c r="AO186" s="317"/>
      <c r="AP186" s="317"/>
      <c r="AQ186" s="317"/>
    </row>
    <row r="187" spans="1:43" ht="11.25" customHeight="1" x14ac:dyDescent="0.25">
      <c r="A187" s="629" t="s">
        <v>4768</v>
      </c>
      <c r="B187" s="630">
        <v>147</v>
      </c>
      <c r="C187" s="631">
        <v>40.646258503401363</v>
      </c>
      <c r="D187" s="632">
        <v>118.78802721088438</v>
      </c>
      <c r="E187" s="632">
        <v>2.7052211912176811</v>
      </c>
      <c r="F187" s="632">
        <v>6.4230353956431028</v>
      </c>
      <c r="G187" s="633"/>
      <c r="H187" s="634">
        <v>383</v>
      </c>
      <c r="I187" s="631">
        <v>13.864229765013055</v>
      </c>
      <c r="J187" s="633">
        <v>113.72524804177537</v>
      </c>
      <c r="K187" s="632">
        <v>2.9499112941815291</v>
      </c>
      <c r="L187" s="635">
        <v>8.3956104206769879</v>
      </c>
      <c r="M187" s="636"/>
      <c r="N187" s="630">
        <v>180</v>
      </c>
      <c r="O187" s="631">
        <v>7.2111111111111112</v>
      </c>
      <c r="P187" s="633">
        <v>84.484777777777751</v>
      </c>
      <c r="Q187" s="632">
        <v>3.2736639845713777</v>
      </c>
      <c r="R187" s="635">
        <v>10.039284444713566</v>
      </c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G187" s="316"/>
      <c r="AH187" s="297"/>
      <c r="AI187" s="317"/>
      <c r="AJ187" s="317"/>
      <c r="AK187" s="317"/>
      <c r="AL187" s="317"/>
      <c r="AM187" s="317"/>
      <c r="AN187" s="317"/>
      <c r="AO187" s="317"/>
      <c r="AP187" s="317"/>
      <c r="AQ187" s="317"/>
    </row>
    <row r="188" spans="1:43" ht="11.25" customHeight="1" x14ac:dyDescent="0.25">
      <c r="A188" s="629" t="s">
        <v>4773</v>
      </c>
      <c r="B188" s="630">
        <v>147</v>
      </c>
      <c r="C188" s="631">
        <v>40.687074829931973</v>
      </c>
      <c r="D188" s="632">
        <v>119.11918367346942</v>
      </c>
      <c r="E188" s="632">
        <v>2.7380676779353412</v>
      </c>
      <c r="F188" s="632">
        <v>6.314547236755983</v>
      </c>
      <c r="G188" s="633"/>
      <c r="H188" s="634">
        <v>382</v>
      </c>
      <c r="I188" s="631">
        <v>13.926701570680628</v>
      </c>
      <c r="J188" s="633">
        <v>112.63675392670164</v>
      </c>
      <c r="K188" s="632">
        <v>3.0385559159920486</v>
      </c>
      <c r="L188" s="635">
        <v>8.3307784614628897</v>
      </c>
      <c r="M188" s="636"/>
      <c r="N188" s="630">
        <v>182</v>
      </c>
      <c r="O188" s="631">
        <v>7.2142857142857144</v>
      </c>
      <c r="P188" s="633">
        <v>83.414450549450549</v>
      </c>
      <c r="Q188" s="632">
        <v>3.3937677180608854</v>
      </c>
      <c r="R188" s="635">
        <v>10.10020938276598</v>
      </c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G188" s="316"/>
      <c r="AH188" s="297"/>
      <c r="AI188" s="317"/>
      <c r="AJ188" s="317"/>
      <c r="AK188" s="317"/>
      <c r="AL188" s="317"/>
      <c r="AM188" s="317"/>
      <c r="AN188" s="317"/>
      <c r="AO188" s="317"/>
      <c r="AP188" s="317"/>
      <c r="AQ188" s="317"/>
    </row>
    <row r="189" spans="1:43" ht="11.25" customHeight="1" x14ac:dyDescent="0.25">
      <c r="A189" s="629" t="s">
        <v>4776</v>
      </c>
      <c r="B189" s="630">
        <v>150</v>
      </c>
      <c r="C189" s="631">
        <v>40.486666666666665</v>
      </c>
      <c r="D189" s="632">
        <v>114.87373333333339</v>
      </c>
      <c r="E189" s="632">
        <v>2.9459763234692722</v>
      </c>
      <c r="F189" s="632">
        <v>5.9157557046897189</v>
      </c>
      <c r="G189" s="633"/>
      <c r="H189" s="634">
        <v>384</v>
      </c>
      <c r="I189" s="631">
        <v>13.861979166666666</v>
      </c>
      <c r="J189" s="633">
        <v>107.82143229166651</v>
      </c>
      <c r="K189" s="632">
        <v>3.1938941176464088</v>
      </c>
      <c r="L189" s="635">
        <v>8.1363763539297214</v>
      </c>
      <c r="M189" s="636"/>
      <c r="N189" s="630">
        <v>176</v>
      </c>
      <c r="O189" s="631">
        <v>7.1988636363636367</v>
      </c>
      <c r="P189" s="633">
        <v>81.081363636363662</v>
      </c>
      <c r="Q189" s="632">
        <v>3.5799087176374234</v>
      </c>
      <c r="R189" s="635">
        <v>9.9598748651262827</v>
      </c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G189" s="316"/>
      <c r="AH189" s="297"/>
      <c r="AI189" s="317"/>
      <c r="AJ189" s="317"/>
      <c r="AK189" s="317"/>
      <c r="AL189" s="317"/>
      <c r="AM189" s="317"/>
      <c r="AN189" s="317"/>
      <c r="AO189" s="317"/>
      <c r="AP189" s="317"/>
      <c r="AQ189" s="317"/>
    </row>
    <row r="190" spans="1:43" ht="11.25" customHeight="1" x14ac:dyDescent="0.25">
      <c r="A190" s="629" t="s">
        <v>4777</v>
      </c>
      <c r="B190" s="630">
        <v>150</v>
      </c>
      <c r="C190" s="631">
        <v>40.533333333333331</v>
      </c>
      <c r="D190" s="632">
        <v>123.4287333333334</v>
      </c>
      <c r="E190" s="632">
        <v>2.8182074628284464</v>
      </c>
      <c r="F190" s="632">
        <v>5.8235388085286646</v>
      </c>
      <c r="G190" s="633"/>
      <c r="H190" s="634">
        <v>386</v>
      </c>
      <c r="I190" s="631">
        <v>13.860103626943005</v>
      </c>
      <c r="J190" s="633">
        <v>114.62974093264245</v>
      </c>
      <c r="K190" s="632">
        <v>3.0432101455442546</v>
      </c>
      <c r="L190" s="635">
        <v>8.1750798968455047</v>
      </c>
      <c r="M190" s="636"/>
      <c r="N190" s="630">
        <v>174</v>
      </c>
      <c r="O190" s="631">
        <v>7.1896551724137927</v>
      </c>
      <c r="P190" s="633">
        <v>87.527701149425269</v>
      </c>
      <c r="Q190" s="632">
        <v>3.3594229440225014</v>
      </c>
      <c r="R190" s="635">
        <v>10.066428079710215</v>
      </c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G190" s="316"/>
      <c r="AH190" s="297"/>
      <c r="AI190" s="317"/>
      <c r="AJ190" s="317"/>
      <c r="AK190" s="317"/>
      <c r="AL190" s="317"/>
      <c r="AM190" s="317"/>
      <c r="AN190" s="317"/>
      <c r="AO190" s="317"/>
      <c r="AP190" s="317"/>
      <c r="AQ190" s="317"/>
    </row>
    <row r="191" spans="1:43" ht="11.25" customHeight="1" x14ac:dyDescent="0.25">
      <c r="A191" s="629" t="s">
        <v>4782</v>
      </c>
      <c r="B191" s="630">
        <v>150</v>
      </c>
      <c r="C191" s="631">
        <v>40.606666666666669</v>
      </c>
      <c r="D191" s="632">
        <v>125.99933333333333</v>
      </c>
      <c r="E191" s="632">
        <v>2.7415901040587745</v>
      </c>
      <c r="F191" s="632">
        <v>5.714160282760715</v>
      </c>
      <c r="G191" s="633"/>
      <c r="H191" s="634">
        <v>392</v>
      </c>
      <c r="I191" s="631">
        <v>13.854591836734693</v>
      </c>
      <c r="J191" s="633">
        <v>117.85599489795921</v>
      </c>
      <c r="K191" s="632">
        <v>2.8909517478980873</v>
      </c>
      <c r="L191" s="635">
        <v>8.1465317111235667</v>
      </c>
      <c r="M191" s="636"/>
      <c r="N191" s="630">
        <v>170</v>
      </c>
      <c r="O191" s="631">
        <v>7.117647058823529</v>
      </c>
      <c r="P191" s="633">
        <v>92.783647058823533</v>
      </c>
      <c r="Q191" s="632">
        <v>3.1159452328945463</v>
      </c>
      <c r="R191" s="635">
        <v>10.093264724963014</v>
      </c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G191" s="316"/>
      <c r="AH191" s="297"/>
      <c r="AI191" s="317"/>
      <c r="AJ191" s="317"/>
      <c r="AK191" s="317"/>
      <c r="AL191" s="317"/>
      <c r="AM191" s="317"/>
      <c r="AN191" s="317"/>
      <c r="AO191" s="317"/>
      <c r="AP191" s="317"/>
      <c r="AQ191" s="317"/>
    </row>
    <row r="192" spans="1:43" ht="11.25" customHeight="1" x14ac:dyDescent="0.25">
      <c r="A192" s="629" t="s">
        <v>4785</v>
      </c>
      <c r="B192" s="630">
        <v>149</v>
      </c>
      <c r="C192" s="631">
        <v>40.744966442953022</v>
      </c>
      <c r="D192" s="632">
        <v>124.20604026845645</v>
      </c>
      <c r="E192" s="632">
        <v>2.8184111095456226</v>
      </c>
      <c r="F192" s="632">
        <v>5.4269858769416146</v>
      </c>
      <c r="G192" s="633"/>
      <c r="H192" s="634">
        <v>394</v>
      </c>
      <c r="I192" s="631">
        <v>13.895939086294415</v>
      </c>
      <c r="J192" s="633">
        <v>116.88017766497455</v>
      </c>
      <c r="K192" s="632">
        <v>3.0525045619252502</v>
      </c>
      <c r="L192" s="635">
        <v>8.0879296760182466</v>
      </c>
      <c r="M192" s="636"/>
      <c r="N192" s="630">
        <v>166</v>
      </c>
      <c r="O192" s="631">
        <v>7.1385542168674698</v>
      </c>
      <c r="P192" s="633">
        <v>86.937168674698782</v>
      </c>
      <c r="Q192" s="632">
        <v>3.2434722620528165</v>
      </c>
      <c r="R192" s="635">
        <v>10.169780537784249</v>
      </c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G192" s="316"/>
      <c r="AH192" s="297"/>
      <c r="AI192" s="317"/>
      <c r="AJ192" s="317"/>
      <c r="AK192" s="317"/>
      <c r="AL192" s="317"/>
      <c r="AM192" s="317"/>
      <c r="AN192" s="317"/>
      <c r="AO192" s="317"/>
      <c r="AP192" s="317"/>
      <c r="AQ192" s="317"/>
    </row>
    <row r="193" spans="1:43" ht="11.25" customHeight="1" x14ac:dyDescent="0.25">
      <c r="A193" s="629" t="s">
        <v>4786</v>
      </c>
      <c r="B193" s="630">
        <v>149</v>
      </c>
      <c r="C193" s="631">
        <v>40.758389261744966</v>
      </c>
      <c r="D193" s="632">
        <v>118.06134228187922</v>
      </c>
      <c r="E193" s="632">
        <v>2.9992322064089723</v>
      </c>
      <c r="F193" s="632">
        <v>5.4033994920081057</v>
      </c>
      <c r="G193" s="633"/>
      <c r="H193" s="634">
        <v>394</v>
      </c>
      <c r="I193" s="631">
        <v>13.926395939086294</v>
      </c>
      <c r="J193" s="633">
        <v>111.8980203045686</v>
      </c>
      <c r="K193" s="632">
        <v>3.226233603415011</v>
      </c>
      <c r="L193" s="635">
        <v>8.0992348299570693</v>
      </c>
      <c r="M193" s="636"/>
      <c r="N193" s="630">
        <v>166</v>
      </c>
      <c r="O193" s="631">
        <v>7.1445783132530121</v>
      </c>
      <c r="P193" s="633">
        <v>82.702108433734978</v>
      </c>
      <c r="Q193" s="632">
        <v>3.4355057817290695</v>
      </c>
      <c r="R193" s="635">
        <v>10.158195737042821</v>
      </c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G193" s="316"/>
      <c r="AH193" s="297"/>
      <c r="AI193" s="317"/>
      <c r="AJ193" s="317"/>
      <c r="AK193" s="317"/>
      <c r="AL193" s="317"/>
      <c r="AM193" s="317"/>
      <c r="AN193" s="317"/>
      <c r="AO193" s="317"/>
      <c r="AP193" s="317"/>
      <c r="AQ193" s="317"/>
    </row>
    <row r="194" spans="1:43" ht="11.25" customHeight="1" x14ac:dyDescent="0.25">
      <c r="A194" s="629" t="s">
        <v>4820</v>
      </c>
      <c r="B194" s="630">
        <v>149</v>
      </c>
      <c r="C194" s="631">
        <v>40.865771812080538</v>
      </c>
      <c r="D194" s="632">
        <v>115.17845637583891</v>
      </c>
      <c r="E194" s="632">
        <v>3.1052861936849045</v>
      </c>
      <c r="F194" s="632">
        <v>5.336689257663787</v>
      </c>
      <c r="G194" s="633"/>
      <c r="H194" s="634">
        <v>387</v>
      </c>
      <c r="I194" s="631">
        <v>13.979328165374676</v>
      </c>
      <c r="J194" s="633">
        <v>110.16392764857879</v>
      </c>
      <c r="K194" s="632">
        <v>3.3189334432849487</v>
      </c>
      <c r="L194" s="635">
        <v>8.1122621744961023</v>
      </c>
      <c r="M194" s="636"/>
      <c r="N194" s="630">
        <v>169</v>
      </c>
      <c r="O194" s="631">
        <v>7.0946745562130173</v>
      </c>
      <c r="P194" s="633">
        <v>79.24982248520709</v>
      </c>
      <c r="Q194" s="632">
        <v>3.4891867762929825</v>
      </c>
      <c r="R194" s="635">
        <v>10.356404572673158</v>
      </c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G194" s="316"/>
      <c r="AH194" s="297"/>
      <c r="AI194" s="317"/>
      <c r="AJ194" s="317"/>
      <c r="AK194" s="317"/>
      <c r="AL194" s="317"/>
      <c r="AM194" s="317"/>
      <c r="AN194" s="317"/>
      <c r="AO194" s="317"/>
      <c r="AP194" s="317"/>
      <c r="AQ194" s="317"/>
    </row>
    <row r="195" spans="1:43" ht="11.25" customHeight="1" x14ac:dyDescent="0.25">
      <c r="A195" s="629" t="s">
        <v>4832</v>
      </c>
      <c r="B195" s="630">
        <v>149</v>
      </c>
      <c r="C195" s="631">
        <v>40.959731543624159</v>
      </c>
      <c r="D195" s="632">
        <v>122.80422818791948</v>
      </c>
      <c r="E195" s="632">
        <v>2.9492268295908044</v>
      </c>
      <c r="F195" s="632">
        <v>5.3196313539493358</v>
      </c>
      <c r="G195" s="633"/>
      <c r="H195" s="634">
        <v>383</v>
      </c>
      <c r="I195" s="631">
        <v>14.04177545691906</v>
      </c>
      <c r="J195" s="633">
        <v>119.92796344647527</v>
      </c>
      <c r="K195" s="632">
        <v>3.0143637985995668</v>
      </c>
      <c r="L195" s="635">
        <v>8.006250743143033</v>
      </c>
      <c r="M195" s="636"/>
      <c r="N195" s="630">
        <v>160</v>
      </c>
      <c r="O195" s="631">
        <v>7.03125</v>
      </c>
      <c r="P195" s="633">
        <v>89.371937500000016</v>
      </c>
      <c r="Q195" s="632">
        <v>3.2185446392970922</v>
      </c>
      <c r="R195" s="635">
        <v>10.742492367137865</v>
      </c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G195" s="316"/>
      <c r="AH195" s="297"/>
      <c r="AI195" s="317"/>
      <c r="AJ195" s="317"/>
      <c r="AK195" s="317"/>
      <c r="AL195" s="317"/>
      <c r="AM195" s="317"/>
      <c r="AN195" s="317"/>
      <c r="AO195" s="317"/>
      <c r="AP195" s="317"/>
      <c r="AQ195" s="317"/>
    </row>
    <row r="196" spans="1:43" ht="11.25" customHeight="1" x14ac:dyDescent="0.25">
      <c r="A196" s="629" t="s">
        <v>4845</v>
      </c>
      <c r="B196" s="630">
        <v>148</v>
      </c>
      <c r="C196" s="631">
        <v>41.20945945945946</v>
      </c>
      <c r="D196" s="632">
        <v>130.38459459459452</v>
      </c>
      <c r="E196" s="632">
        <v>2.7435004973517794</v>
      </c>
      <c r="F196" s="632">
        <v>5.7636390035249851</v>
      </c>
      <c r="G196" s="633"/>
      <c r="H196" s="634">
        <v>387</v>
      </c>
      <c r="I196" s="631">
        <v>14.121447028423773</v>
      </c>
      <c r="J196" s="633">
        <v>128.65878552971563</v>
      </c>
      <c r="K196" s="632">
        <v>2.7703387460311801</v>
      </c>
      <c r="L196" s="635">
        <v>7.6393274834527585</v>
      </c>
      <c r="M196" s="636"/>
      <c r="N196" s="630">
        <v>151</v>
      </c>
      <c r="O196" s="631">
        <v>7.1324503311258276</v>
      </c>
      <c r="P196" s="633">
        <v>95.949470198675442</v>
      </c>
      <c r="Q196" s="632">
        <v>2.9300293911733419</v>
      </c>
      <c r="R196" s="635">
        <v>10.093520893890316</v>
      </c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G196" s="316"/>
      <c r="AH196" s="297"/>
      <c r="AI196" s="317"/>
      <c r="AJ196" s="317"/>
      <c r="AK196" s="317"/>
      <c r="AL196" s="317"/>
      <c r="AM196" s="317"/>
      <c r="AN196" s="317"/>
      <c r="AO196" s="317"/>
      <c r="AP196" s="317"/>
      <c r="AQ196" s="317"/>
    </row>
    <row r="197" spans="1:43" ht="11.25" customHeight="1" x14ac:dyDescent="0.25">
      <c r="A197" s="684" t="s">
        <v>4908</v>
      </c>
      <c r="B197" s="685">
        <v>148</v>
      </c>
      <c r="C197" s="686">
        <v>41.162162162162161</v>
      </c>
      <c r="D197" s="687">
        <v>129.88195945945944</v>
      </c>
      <c r="E197" s="687">
        <v>2.8299105968438001</v>
      </c>
      <c r="F197" s="687">
        <v>5.7147845410455549</v>
      </c>
      <c r="G197" s="688"/>
      <c r="H197" s="689">
        <v>388</v>
      </c>
      <c r="I197" s="686">
        <v>14.13659793814433</v>
      </c>
      <c r="J197" s="688">
        <v>127.36461340206186</v>
      </c>
      <c r="K197" s="687">
        <v>2.8675331492482248</v>
      </c>
      <c r="L197" s="690">
        <v>7.4630916570332282</v>
      </c>
      <c r="M197" s="691"/>
      <c r="N197" s="685">
        <v>153</v>
      </c>
      <c r="O197" s="686">
        <v>7.1045751633986924</v>
      </c>
      <c r="P197" s="688">
        <v>94.995555555555555</v>
      </c>
      <c r="Q197" s="687">
        <v>2.9861950237783912</v>
      </c>
      <c r="R197" s="690">
        <v>10.339447957396358</v>
      </c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G197" s="316"/>
      <c r="AH197" s="297"/>
      <c r="AI197" s="317"/>
      <c r="AJ197" s="317"/>
      <c r="AK197" s="317"/>
      <c r="AL197" s="317"/>
      <c r="AM197" s="317"/>
      <c r="AN197" s="317"/>
      <c r="AO197" s="317"/>
      <c r="AP197" s="317"/>
      <c r="AQ197" s="317"/>
    </row>
    <row r="198" spans="1:43" ht="11.25" customHeight="1" x14ac:dyDescent="0.25">
      <c r="A198" s="684" t="s">
        <v>4909</v>
      </c>
      <c r="B198" s="685">
        <v>148</v>
      </c>
      <c r="C198" s="686">
        <v>41.29054054054054</v>
      </c>
      <c r="D198" s="687">
        <v>133.27202702702701</v>
      </c>
      <c r="E198" s="687">
        <v>2.8760903662579871</v>
      </c>
      <c r="F198" s="687">
        <v>5.8998887205178772</v>
      </c>
      <c r="G198" s="688"/>
      <c r="H198" s="689">
        <v>392</v>
      </c>
      <c r="I198" s="686">
        <v>14.209183673469388</v>
      </c>
      <c r="J198" s="688">
        <v>132.56709183673468</v>
      </c>
      <c r="K198" s="687">
        <v>2.9061840230021465</v>
      </c>
      <c r="L198" s="690">
        <v>7.4460847733961755</v>
      </c>
      <c r="M198" s="691"/>
      <c r="N198" s="685">
        <v>158</v>
      </c>
      <c r="O198" s="686">
        <v>7.056962025316456</v>
      </c>
      <c r="P198" s="688">
        <v>100.63430379746838</v>
      </c>
      <c r="Q198" s="687">
        <v>2.9903510807722062</v>
      </c>
      <c r="R198" s="690">
        <v>9.8976151343458803</v>
      </c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G198" s="316"/>
      <c r="AH198" s="297"/>
      <c r="AI198" s="317"/>
      <c r="AJ198" s="317"/>
      <c r="AK198" s="317"/>
      <c r="AL198" s="317"/>
      <c r="AM198" s="317"/>
      <c r="AN198" s="317"/>
      <c r="AO198" s="317"/>
      <c r="AP198" s="317"/>
      <c r="AQ198" s="317"/>
    </row>
    <row r="199" spans="1:43" ht="11.25" customHeight="1" x14ac:dyDescent="0.25">
      <c r="A199" s="684" t="s">
        <v>4910</v>
      </c>
      <c r="B199" s="685">
        <v>148</v>
      </c>
      <c r="C199" s="686">
        <v>41.310810810810814</v>
      </c>
      <c r="D199" s="687">
        <v>138.16648648648652</v>
      </c>
      <c r="E199" s="687">
        <v>2.7779213657326496</v>
      </c>
      <c r="F199" s="687">
        <v>5.943767135082866</v>
      </c>
      <c r="G199" s="688"/>
      <c r="H199" s="689">
        <v>393</v>
      </c>
      <c r="I199" s="686">
        <v>14.239185750636132</v>
      </c>
      <c r="J199" s="688">
        <v>134.60328244274811</v>
      </c>
      <c r="K199" s="687">
        <v>2.8166803740132309</v>
      </c>
      <c r="L199" s="690">
        <v>7.4117894773780284</v>
      </c>
      <c r="M199" s="691"/>
      <c r="N199" s="685">
        <v>158</v>
      </c>
      <c r="O199" s="686">
        <v>7.0632911392405067</v>
      </c>
      <c r="P199" s="688">
        <v>102.16082278481011</v>
      </c>
      <c r="Q199" s="687">
        <v>2.8545359914677686</v>
      </c>
      <c r="R199" s="690">
        <v>9.4234776510128508</v>
      </c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G199" s="316"/>
      <c r="AH199" s="297"/>
      <c r="AI199" s="317"/>
      <c r="AJ199" s="317"/>
      <c r="AK199" s="317"/>
      <c r="AL199" s="317"/>
      <c r="AM199" s="317"/>
      <c r="AN199" s="317"/>
      <c r="AO199" s="317"/>
      <c r="AP199" s="317"/>
      <c r="AQ199" s="317"/>
    </row>
    <row r="200" spans="1:43" ht="11.25" customHeight="1" x14ac:dyDescent="0.25">
      <c r="A200" s="206" t="s">
        <v>4911</v>
      </c>
      <c r="B200" s="685">
        <v>148</v>
      </c>
      <c r="C200" s="686">
        <v>41.378378378378379</v>
      </c>
      <c r="D200" s="687">
        <v>131.28081081081078</v>
      </c>
      <c r="E200" s="687">
        <v>2.9266028316998915</v>
      </c>
      <c r="F200" s="687">
        <v>5.9338946867878519</v>
      </c>
      <c r="G200" s="688"/>
      <c r="H200" s="689">
        <v>396</v>
      </c>
      <c r="I200" s="686">
        <v>14.265151515151516</v>
      </c>
      <c r="J200" s="688">
        <v>127.2975757575757</v>
      </c>
      <c r="K200" s="687">
        <v>2.965684200834954</v>
      </c>
      <c r="L200" s="690">
        <v>7.3873829841882381</v>
      </c>
      <c r="M200" s="691"/>
      <c r="N200" s="685">
        <v>157</v>
      </c>
      <c r="O200" s="686">
        <v>7.0191082802547768</v>
      </c>
      <c r="P200" s="688">
        <v>96.301974522292952</v>
      </c>
      <c r="Q200" s="687">
        <v>3.0433741314477665</v>
      </c>
      <c r="R200" s="690">
        <v>9.3654836756504007</v>
      </c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G200" s="316"/>
      <c r="AH200" s="297"/>
      <c r="AI200" s="317"/>
      <c r="AJ200" s="317"/>
      <c r="AK200" s="317"/>
      <c r="AL200" s="317"/>
      <c r="AM200" s="317"/>
      <c r="AN200" s="317"/>
      <c r="AO200" s="317"/>
      <c r="AP200" s="317"/>
      <c r="AQ200" s="317"/>
    </row>
    <row r="201" spans="1:43" ht="11.25" customHeight="1" x14ac:dyDescent="0.25">
      <c r="A201" s="206" t="s">
        <v>4912</v>
      </c>
      <c r="B201" s="685">
        <v>145</v>
      </c>
      <c r="C201" s="686">
        <v>41.172413793103445</v>
      </c>
      <c r="D201" s="687">
        <v>134.36158620689645</v>
      </c>
      <c r="E201" s="687">
        <v>2.8019294476686309</v>
      </c>
      <c r="F201" s="687">
        <v>6.0608487484293221</v>
      </c>
      <c r="G201" s="688"/>
      <c r="H201" s="689">
        <v>397</v>
      </c>
      <c r="I201" s="686">
        <v>14.317380352644836</v>
      </c>
      <c r="J201" s="688">
        <v>131.34889168765747</v>
      </c>
      <c r="K201" s="687">
        <v>2.8908199936552434</v>
      </c>
      <c r="L201" s="690">
        <v>7.2983751827244934</v>
      </c>
      <c r="M201" s="691"/>
      <c r="N201" s="685">
        <v>158</v>
      </c>
      <c r="O201" s="686">
        <v>6.9936708860759493</v>
      </c>
      <c r="P201" s="688">
        <v>99.862594936708831</v>
      </c>
      <c r="Q201" s="687">
        <v>2.963237129121933</v>
      </c>
      <c r="R201" s="690">
        <v>9.258739752033204</v>
      </c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G201" s="316"/>
      <c r="AH201" s="297"/>
      <c r="AI201" s="317"/>
      <c r="AJ201" s="317"/>
      <c r="AK201" s="317"/>
      <c r="AL201" s="317"/>
      <c r="AM201" s="317"/>
      <c r="AN201" s="317"/>
      <c r="AO201" s="317"/>
      <c r="AP201" s="317"/>
      <c r="AQ201" s="317"/>
    </row>
    <row r="202" spans="1:43" ht="11.25" customHeight="1" x14ac:dyDescent="0.25">
      <c r="A202" s="206" t="s">
        <v>4913</v>
      </c>
      <c r="B202" s="685">
        <v>145</v>
      </c>
      <c r="C202" s="686">
        <v>41.213793103448275</v>
      </c>
      <c r="D202" s="687">
        <v>132.69855172413787</v>
      </c>
      <c r="E202" s="687">
        <v>2.8366486786660547</v>
      </c>
      <c r="F202" s="687">
        <v>5.9548594369610743</v>
      </c>
      <c r="G202" s="688"/>
      <c r="H202" s="689">
        <v>397</v>
      </c>
      <c r="I202" s="686">
        <v>14.342569269521411</v>
      </c>
      <c r="J202" s="688">
        <v>132.37778337531481</v>
      </c>
      <c r="K202" s="687">
        <v>2.9152324381073873</v>
      </c>
      <c r="L202" s="690">
        <v>7.2534073386017583</v>
      </c>
      <c r="M202" s="691"/>
      <c r="N202" s="685">
        <v>158</v>
      </c>
      <c r="O202" s="686">
        <v>6.981012658227848</v>
      </c>
      <c r="P202" s="688">
        <v>99.77151898734175</v>
      </c>
      <c r="Q202" s="687">
        <v>2.9662393671773923</v>
      </c>
      <c r="R202" s="690">
        <v>9.3454073528323658</v>
      </c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G202" s="316"/>
      <c r="AH202" s="297"/>
      <c r="AI202" s="317"/>
      <c r="AJ202" s="317"/>
      <c r="AK202" s="317"/>
      <c r="AL202" s="317"/>
      <c r="AM202" s="317"/>
      <c r="AN202" s="317"/>
      <c r="AO202" s="317"/>
      <c r="AP202" s="317"/>
      <c r="AQ202" s="317"/>
    </row>
    <row r="203" spans="1:43" ht="11.25" customHeight="1" x14ac:dyDescent="0.25">
      <c r="A203" s="206" t="s">
        <v>4914</v>
      </c>
      <c r="B203" s="685">
        <v>145</v>
      </c>
      <c r="C203" s="686">
        <v>41.303448275862067</v>
      </c>
      <c r="D203" s="687">
        <v>140.35751724137924</v>
      </c>
      <c r="E203" s="687">
        <v>2.6050895899612949</v>
      </c>
      <c r="F203" s="687">
        <v>5.8674124447016034</v>
      </c>
      <c r="G203" s="688"/>
      <c r="H203" s="689">
        <v>397</v>
      </c>
      <c r="I203" s="686">
        <v>14.377833753148614</v>
      </c>
      <c r="J203" s="688">
        <v>136.31979848866487</v>
      </c>
      <c r="K203" s="687">
        <v>2.6761784807446531</v>
      </c>
      <c r="L203" s="690">
        <v>7.299343184607058</v>
      </c>
      <c r="M203" s="691"/>
      <c r="N203" s="685">
        <v>157</v>
      </c>
      <c r="O203" s="686">
        <v>7</v>
      </c>
      <c r="P203" s="688">
        <v>108.21808917197453</v>
      </c>
      <c r="Q203" s="687">
        <v>2.7086445403970334</v>
      </c>
      <c r="R203" s="690">
        <v>9.6161861058357569</v>
      </c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G203" s="316"/>
      <c r="AH203" s="297"/>
      <c r="AI203" s="317"/>
      <c r="AJ203" s="317"/>
      <c r="AK203" s="317"/>
      <c r="AL203" s="317"/>
      <c r="AM203" s="317"/>
      <c r="AN203" s="317"/>
      <c r="AO203" s="317"/>
      <c r="AP203" s="317"/>
      <c r="AQ203" s="317"/>
    </row>
    <row r="204" spans="1:43" ht="11.25" customHeight="1" x14ac:dyDescent="0.25">
      <c r="A204" s="206" t="s">
        <v>4929</v>
      </c>
      <c r="B204" s="685">
        <v>145</v>
      </c>
      <c r="C204" s="686">
        <v>41.379310344827587</v>
      </c>
      <c r="D204" s="687">
        <v>143.76289655172417</v>
      </c>
      <c r="E204" s="687">
        <v>2.5957183647596196</v>
      </c>
      <c r="F204" s="687">
        <v>5.9436385309439901</v>
      </c>
      <c r="G204" s="688"/>
      <c r="H204" s="689">
        <v>396</v>
      </c>
      <c r="I204" s="686">
        <v>14.439393939393939</v>
      </c>
      <c r="J204" s="688">
        <v>138.37098484848477</v>
      </c>
      <c r="K204" s="687">
        <v>2.6632280596590352</v>
      </c>
      <c r="L204" s="690">
        <v>7.3141321351327946</v>
      </c>
      <c r="M204" s="691"/>
      <c r="N204" s="685">
        <v>160</v>
      </c>
      <c r="O204" s="686">
        <v>7.0250000000000004</v>
      </c>
      <c r="P204" s="688">
        <v>107.75987499999997</v>
      </c>
      <c r="Q204" s="687">
        <v>2.7147139503017006</v>
      </c>
      <c r="R204" s="690">
        <v>9.2406055992646792</v>
      </c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G204" s="316"/>
      <c r="AH204" s="297"/>
      <c r="AI204" s="317"/>
      <c r="AJ204" s="317"/>
      <c r="AK204" s="317"/>
      <c r="AL204" s="317"/>
      <c r="AM204" s="317"/>
      <c r="AN204" s="317"/>
      <c r="AO204" s="317"/>
      <c r="AP204" s="317"/>
      <c r="AQ204" s="317"/>
    </row>
    <row r="205" spans="1:43" ht="11.25" customHeight="1" x14ac:dyDescent="0.25">
      <c r="A205" s="206" t="s">
        <v>4931</v>
      </c>
      <c r="B205" s="685">
        <v>145</v>
      </c>
      <c r="C205" s="686">
        <v>41.4</v>
      </c>
      <c r="D205" s="687">
        <v>142.62048275862071</v>
      </c>
      <c r="E205" s="687">
        <v>2.5836247514155501</v>
      </c>
      <c r="F205" s="687">
        <v>5.9127663706610125</v>
      </c>
      <c r="G205" s="688"/>
      <c r="H205" s="689">
        <v>395</v>
      </c>
      <c r="I205" s="686">
        <v>14.455696202531646</v>
      </c>
      <c r="J205" s="688">
        <v>138.04951898734183</v>
      </c>
      <c r="K205" s="687">
        <v>2.6366150533548414</v>
      </c>
      <c r="L205" s="690">
        <v>7.285679077493751</v>
      </c>
      <c r="M205" s="691"/>
      <c r="N205" s="685">
        <v>160</v>
      </c>
      <c r="O205" s="686">
        <v>7.0374999999999996</v>
      </c>
      <c r="P205" s="688">
        <v>109.32400000000003</v>
      </c>
      <c r="Q205" s="687">
        <v>2.6915947524340003</v>
      </c>
      <c r="R205" s="690">
        <v>9.2199524739428789</v>
      </c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G205" s="316"/>
      <c r="AH205" s="297"/>
      <c r="AI205" s="317"/>
      <c r="AJ205" s="317"/>
      <c r="AK205" s="317"/>
      <c r="AL205" s="317"/>
      <c r="AM205" s="317"/>
      <c r="AN205" s="317"/>
      <c r="AO205" s="317"/>
      <c r="AP205" s="317"/>
      <c r="AQ205" s="317"/>
    </row>
    <row r="206" spans="1:43" ht="11.25" customHeight="1" x14ac:dyDescent="0.25">
      <c r="A206" s="206" t="s">
        <v>4932</v>
      </c>
      <c r="B206" s="685">
        <v>144</v>
      </c>
      <c r="C206" s="686">
        <v>41.590277777777779</v>
      </c>
      <c r="D206" s="687">
        <v>143.52152777777781</v>
      </c>
      <c r="E206" s="687">
        <v>2.5672802197700495</v>
      </c>
      <c r="F206" s="687">
        <v>5.912261223099434</v>
      </c>
      <c r="G206" s="688"/>
      <c r="H206" s="689">
        <v>381</v>
      </c>
      <c r="I206" s="686">
        <v>14.467191601049869</v>
      </c>
      <c r="J206" s="688">
        <v>140.65601049868772</v>
      </c>
      <c r="K206" s="687">
        <v>2.5863115840563484</v>
      </c>
      <c r="L206" s="690">
        <v>7.3238176009072298</v>
      </c>
      <c r="M206" s="691"/>
      <c r="N206" s="685">
        <v>144</v>
      </c>
      <c r="O206" s="686">
        <v>7.041666666666667</v>
      </c>
      <c r="P206" s="688">
        <v>114.96375000000002</v>
      </c>
      <c r="Q206" s="687">
        <v>2.7254669742023201</v>
      </c>
      <c r="R206" s="690">
        <v>9.4271191141154027</v>
      </c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G206" s="316"/>
      <c r="AH206" s="297"/>
      <c r="AI206" s="317"/>
      <c r="AJ206" s="317"/>
      <c r="AK206" s="317"/>
      <c r="AL206" s="317"/>
      <c r="AM206" s="317"/>
      <c r="AN206" s="317"/>
      <c r="AO206" s="317"/>
      <c r="AP206" s="317"/>
      <c r="AQ206" s="317"/>
    </row>
    <row r="207" spans="1:43" ht="11.25" customHeight="1" x14ac:dyDescent="0.25">
      <c r="A207" s="206" t="s">
        <v>4933</v>
      </c>
      <c r="B207" s="685">
        <v>144</v>
      </c>
      <c r="C207" s="686">
        <v>41.694444444444443</v>
      </c>
      <c r="D207" s="687">
        <v>149.66645833333337</v>
      </c>
      <c r="E207" s="687">
        <v>2.4646483127925469</v>
      </c>
      <c r="F207" s="687">
        <v>5.898008346912647</v>
      </c>
      <c r="G207" s="688"/>
      <c r="H207" s="689">
        <v>375</v>
      </c>
      <c r="I207" s="686">
        <v>14.512</v>
      </c>
      <c r="J207" s="688">
        <v>148.91858666666676</v>
      </c>
      <c r="K207" s="687">
        <v>2.4704815619161735</v>
      </c>
      <c r="L207" s="690">
        <v>7.5002668884830337</v>
      </c>
      <c r="M207" s="691"/>
      <c r="N207" s="685">
        <v>138</v>
      </c>
      <c r="O207" s="686">
        <v>7</v>
      </c>
      <c r="P207" s="688">
        <v>124.81855072463762</v>
      </c>
      <c r="Q207" s="687">
        <v>2.3959229525505461</v>
      </c>
      <c r="R207" s="690">
        <v>9.2081264101567175</v>
      </c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G207" s="316"/>
      <c r="AH207" s="297"/>
      <c r="AI207" s="317"/>
      <c r="AJ207" s="317"/>
      <c r="AK207" s="317"/>
      <c r="AL207" s="317"/>
      <c r="AM207" s="317"/>
      <c r="AN207" s="317"/>
      <c r="AO207" s="317"/>
      <c r="AP207" s="317"/>
      <c r="AQ207" s="317"/>
    </row>
    <row r="208" spans="1:43" ht="11.25" customHeight="1" x14ac:dyDescent="0.25">
      <c r="A208" s="206" t="s">
        <v>4956</v>
      </c>
      <c r="B208" s="685">
        <v>145</v>
      </c>
      <c r="C208" s="686">
        <v>41.710344827586205</v>
      </c>
      <c r="D208" s="687">
        <v>139.86510344827585</v>
      </c>
      <c r="E208" s="687">
        <v>2.7019458371592582</v>
      </c>
      <c r="F208" s="687">
        <v>5.6084216454375655</v>
      </c>
      <c r="G208" s="688"/>
      <c r="H208" s="689">
        <v>378</v>
      </c>
      <c r="I208" s="686">
        <v>14.544973544973544</v>
      </c>
      <c r="J208" s="688">
        <v>138.52100529100534</v>
      </c>
      <c r="K208" s="687">
        <v>2.6620785522388357</v>
      </c>
      <c r="L208" s="690">
        <v>7.529509224092239</v>
      </c>
      <c r="M208" s="691"/>
      <c r="N208" s="685">
        <v>131</v>
      </c>
      <c r="O208" s="686">
        <v>6.9694656488549622</v>
      </c>
      <c r="P208" s="688">
        <v>106.33664122137404</v>
      </c>
      <c r="Q208" s="687">
        <v>2.6366779929908986</v>
      </c>
      <c r="R208" s="690">
        <v>9.1991049385312156</v>
      </c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G208" s="316"/>
      <c r="AH208" s="297"/>
      <c r="AI208" s="317"/>
      <c r="AJ208" s="317"/>
      <c r="AK208" s="317"/>
      <c r="AL208" s="317"/>
      <c r="AM208" s="317"/>
      <c r="AN208" s="317"/>
      <c r="AO208" s="317"/>
      <c r="AP208" s="317"/>
      <c r="AQ208" s="317"/>
    </row>
    <row r="209" spans="1:50" ht="11.25" customHeight="1" x14ac:dyDescent="0.25">
      <c r="A209" s="629" t="s">
        <v>4965</v>
      </c>
      <c r="B209" s="630">
        <f>'[1]All CCC'!B670</f>
        <v>145</v>
      </c>
      <c r="C209" s="631">
        <f>'[1]All CCC'!E670</f>
        <v>41.848275862068967</v>
      </c>
      <c r="D209" s="632">
        <f>'[1]All CCC'!I670</f>
        <v>142.75544827586202</v>
      </c>
      <c r="E209" s="632">
        <f>'[1]All CCC'!J670</f>
        <v>2.686153376666581</v>
      </c>
      <c r="F209" s="632">
        <f>'[1]All CCC'!R670</f>
        <v>5.5545172181791278</v>
      </c>
      <c r="G209" s="633"/>
      <c r="H209" s="634">
        <f>'[1]All CCC'!B671</f>
        <v>378</v>
      </c>
      <c r="I209" s="631">
        <f>'[1]All CCC'!E671</f>
        <v>14.65079365079365</v>
      </c>
      <c r="J209" s="633">
        <f>'[1]All CCC'!I671</f>
        <v>142.9900264550264</v>
      </c>
      <c r="K209" s="632">
        <f>'[1]All CCC'!J671</f>
        <v>2.5980297031084101</v>
      </c>
      <c r="L209" s="635">
        <f>'[1]All CCC'!R671</f>
        <v>7.5233783189760119</v>
      </c>
      <c r="M209" s="636"/>
      <c r="N209" s="630">
        <f>'[1]All CCC'!B672</f>
        <v>138</v>
      </c>
      <c r="O209" s="631">
        <f>'[1]All CCC'!E672</f>
        <v>6.9855072463768115</v>
      </c>
      <c r="P209" s="633">
        <f>'[1]All CCC'!I672</f>
        <v>107.44572463768118</v>
      </c>
      <c r="Q209" s="632">
        <f>'[1]All CCC'!J672</f>
        <v>2.6786542575532164</v>
      </c>
      <c r="R209" s="635">
        <f>'[1]All CCC'!R672</f>
        <v>8.7462235511928146</v>
      </c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G209" s="316"/>
      <c r="AH209" s="297"/>
      <c r="AI209" s="317"/>
      <c r="AJ209" s="317"/>
      <c r="AK209" s="317"/>
      <c r="AL209" s="317"/>
      <c r="AM209" s="317"/>
      <c r="AN209" s="317"/>
      <c r="AO209" s="317"/>
      <c r="AP209" s="317"/>
      <c r="AQ209" s="317"/>
    </row>
    <row r="210" spans="1:50" ht="11.25" customHeight="1" x14ac:dyDescent="0.25">
      <c r="A210" s="629" t="s">
        <v>4976</v>
      </c>
      <c r="B210" s="630">
        <v>145</v>
      </c>
      <c r="C210" s="631">
        <v>41.95862068965517</v>
      </c>
      <c r="D210" s="632">
        <v>142.11841379310346</v>
      </c>
      <c r="E210" s="632">
        <v>2.6777637533219685</v>
      </c>
      <c r="F210" s="632">
        <v>5.4247554221585759</v>
      </c>
      <c r="G210" s="633"/>
      <c r="H210" s="634">
        <v>380</v>
      </c>
      <c r="I210" s="631">
        <v>14.821052631578947</v>
      </c>
      <c r="J210" s="633">
        <v>143.19784210526328</v>
      </c>
      <c r="K210" s="632">
        <v>2.6032798967790622</v>
      </c>
      <c r="L210" s="635">
        <v>7.4645298874390056</v>
      </c>
      <c r="M210" s="636"/>
      <c r="N210" s="630">
        <v>140</v>
      </c>
      <c r="O210" s="631">
        <v>7.1642857142857146</v>
      </c>
      <c r="P210" s="633">
        <v>102.22499999999999</v>
      </c>
      <c r="Q210" s="632">
        <v>2.7384815182424642</v>
      </c>
      <c r="R210" s="635">
        <v>8.4800277970077484</v>
      </c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G210" s="316"/>
      <c r="AH210" s="297"/>
      <c r="AI210" s="317"/>
      <c r="AJ210" s="317"/>
      <c r="AK210" s="317"/>
      <c r="AL210" s="317"/>
      <c r="AM210" s="317"/>
      <c r="AN210" s="317"/>
      <c r="AO210" s="317"/>
      <c r="AP210" s="317"/>
      <c r="AQ210" s="317"/>
    </row>
    <row r="211" spans="1:50" ht="11.25" customHeight="1" x14ac:dyDescent="0.25">
      <c r="A211" s="629" t="s">
        <v>4977</v>
      </c>
      <c r="B211" s="630">
        <v>145</v>
      </c>
      <c r="C211" s="631">
        <v>41.979310344827589</v>
      </c>
      <c r="D211" s="632">
        <v>138.48972413793103</v>
      </c>
      <c r="E211" s="632">
        <v>2.7345130810874125</v>
      </c>
      <c r="F211" s="632">
        <v>5.3940132570567796</v>
      </c>
      <c r="G211" s="633"/>
      <c r="H211" s="634">
        <v>380</v>
      </c>
      <c r="I211" s="631">
        <v>14.868421052631579</v>
      </c>
      <c r="J211" s="633">
        <v>137.70176315789482</v>
      </c>
      <c r="K211" s="632">
        <v>2.7171209172998259</v>
      </c>
      <c r="L211" s="635">
        <v>7.4927985973937377</v>
      </c>
      <c r="M211" s="636"/>
      <c r="N211" s="630">
        <v>146</v>
      </c>
      <c r="O211" s="631">
        <v>7.1232876712328768</v>
      </c>
      <c r="P211" s="633">
        <v>96.059383561643855</v>
      </c>
      <c r="Q211" s="632">
        <v>2.9094477568104975</v>
      </c>
      <c r="R211" s="635">
        <v>8.5709662706961591</v>
      </c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G211" s="316"/>
      <c r="AH211" s="297"/>
      <c r="AI211" s="317"/>
      <c r="AJ211" s="317"/>
      <c r="AK211" s="317"/>
      <c r="AL211" s="317"/>
      <c r="AM211" s="317"/>
      <c r="AN211" s="317"/>
      <c r="AO211" s="317"/>
      <c r="AP211" s="317"/>
      <c r="AQ211" s="317"/>
    </row>
    <row r="212" spans="1:50" ht="11.25" customHeight="1" x14ac:dyDescent="0.25">
      <c r="A212" s="629" t="s">
        <v>4990</v>
      </c>
      <c r="B212" s="630">
        <v>146</v>
      </c>
      <c r="C212" s="631">
        <v>41.938356164383563</v>
      </c>
      <c r="D212" s="632">
        <v>135.07082191780827</v>
      </c>
      <c r="E212" s="632">
        <v>2.8393164833216264</v>
      </c>
      <c r="F212" s="632">
        <v>5.3163255643771006</v>
      </c>
      <c r="G212" s="633"/>
      <c r="H212" s="634">
        <v>380</v>
      </c>
      <c r="I212" s="631">
        <v>14.9</v>
      </c>
      <c r="J212" s="633">
        <v>135.23792105263158</v>
      </c>
      <c r="K212" s="632">
        <v>2.8484881065830847</v>
      </c>
      <c r="L212" s="635">
        <v>7.4176292991908976</v>
      </c>
      <c r="M212" s="636"/>
      <c r="N212" s="630">
        <v>149</v>
      </c>
      <c r="O212" s="631">
        <v>7.0939597315436238</v>
      </c>
      <c r="P212" s="633">
        <v>93.979999999999976</v>
      </c>
      <c r="Q212" s="632">
        <v>3.0433682495798022</v>
      </c>
      <c r="R212" s="635">
        <v>8.5448808293271696</v>
      </c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G212" s="316"/>
      <c r="AH212" s="297"/>
      <c r="AI212" s="317"/>
      <c r="AJ212" s="317"/>
      <c r="AK212" s="317"/>
      <c r="AL212" s="317"/>
      <c r="AM212" s="317"/>
      <c r="AN212" s="317"/>
      <c r="AO212" s="317"/>
      <c r="AP212" s="317"/>
      <c r="AQ212" s="317"/>
    </row>
    <row r="213" spans="1:50" ht="11.25" customHeight="1" x14ac:dyDescent="0.25">
      <c r="A213" s="629" t="s">
        <v>5005</v>
      </c>
      <c r="B213" s="630">
        <v>146</v>
      </c>
      <c r="C213" s="631">
        <v>42.034246575342465</v>
      </c>
      <c r="D213" s="632">
        <v>138.92623287671231</v>
      </c>
      <c r="E213" s="632">
        <v>2.7814051978299639</v>
      </c>
      <c r="F213" s="632">
        <v>5.3684941537362789</v>
      </c>
      <c r="G213" s="633"/>
      <c r="H213" s="634">
        <v>378</v>
      </c>
      <c r="I213" s="631">
        <v>14.965608465608465</v>
      </c>
      <c r="J213" s="633">
        <v>139.00531746031749</v>
      </c>
      <c r="K213" s="632">
        <v>2.7721178142505756</v>
      </c>
      <c r="L213" s="635">
        <v>7.371149404910593</v>
      </c>
      <c r="M213" s="636"/>
      <c r="N213" s="630">
        <v>152</v>
      </c>
      <c r="O213" s="631">
        <v>7.0723684210526319</v>
      </c>
      <c r="P213" s="633">
        <v>98.740460526315815</v>
      </c>
      <c r="Q213" s="632">
        <v>2.9791721850483888</v>
      </c>
      <c r="R213" s="635">
        <v>8.5735669206834384</v>
      </c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G213" s="316"/>
      <c r="AH213" s="297"/>
      <c r="AI213" s="317"/>
      <c r="AJ213" s="317"/>
      <c r="AK213" s="317"/>
      <c r="AL213" s="317"/>
      <c r="AM213" s="317"/>
      <c r="AN213" s="317"/>
      <c r="AO213" s="317"/>
      <c r="AP213" s="317"/>
      <c r="AQ213" s="317"/>
    </row>
    <row r="214" spans="1:50" ht="11.25" customHeight="1" x14ac:dyDescent="0.25">
      <c r="A214" s="629" t="s">
        <v>5010</v>
      </c>
      <c r="B214" s="630">
        <f>'All CCC'!B693</f>
        <v>146</v>
      </c>
      <c r="C214" s="631">
        <f>'All CCC'!E693</f>
        <v>42.178082191780824</v>
      </c>
      <c r="D214" s="632">
        <f>'All CCC'!I693</f>
        <v>145.47116438356164</v>
      </c>
      <c r="E214" s="632">
        <f>'All CCC'!J693</f>
        <v>2.6632128316857853</v>
      </c>
      <c r="F214" s="632">
        <f>'All CCC'!R693</f>
        <v>5.3263364984325117</v>
      </c>
      <c r="G214" s="633"/>
      <c r="H214" s="634">
        <f>'All CCC'!B694</f>
        <v>382</v>
      </c>
      <c r="I214" s="631">
        <f>'All CCC'!E694</f>
        <v>15.034031413612565</v>
      </c>
      <c r="J214" s="633">
        <f>'All CCC'!I694</f>
        <v>146.01761780104724</v>
      </c>
      <c r="K214" s="632">
        <f>'All CCC'!J694</f>
        <v>2.6844587643273754</v>
      </c>
      <c r="L214" s="635">
        <f>'All CCC'!R694</f>
        <v>7.3062275711524318</v>
      </c>
      <c r="M214" s="636"/>
      <c r="N214" s="630">
        <f>'All CCC'!B695</f>
        <v>156</v>
      </c>
      <c r="O214" s="631">
        <f>'All CCC'!E695</f>
        <v>7.0128205128205128</v>
      </c>
      <c r="P214" s="633">
        <f>'All CCC'!I695</f>
        <v>107.05224358974355</v>
      </c>
      <c r="Q214" s="632">
        <f>'All CCC'!J695</f>
        <v>2.7226730598478319</v>
      </c>
      <c r="R214" s="635">
        <f>'All CCC'!R695</f>
        <v>8.5501483759226709</v>
      </c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spans="1:50" ht="11.25" customHeight="1" x14ac:dyDescent="0.25">
      <c r="A215" s="7"/>
      <c r="B215" s="7"/>
      <c r="C215" s="63"/>
      <c r="D215" s="66"/>
      <c r="E215" s="66"/>
      <c r="F215" s="66"/>
      <c r="G215" s="66"/>
      <c r="H215" s="7"/>
      <c r="I215" s="63"/>
      <c r="J215" s="66"/>
      <c r="K215" s="66"/>
      <c r="L215" s="66"/>
      <c r="M215" s="7"/>
      <c r="N215" s="7"/>
      <c r="O215" s="7"/>
      <c r="P215" s="7"/>
      <c r="Q215" s="7"/>
      <c r="R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spans="1:50" ht="11.25" customHeight="1" x14ac:dyDescent="0.25">
      <c r="A216" s="7"/>
      <c r="B216" s="7"/>
      <c r="C216" s="243"/>
      <c r="D216" s="243"/>
      <c r="E216" s="243"/>
      <c r="F216" s="243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spans="1:50" ht="11.25" customHeight="1" x14ac:dyDescent="0.25">
      <c r="A217" s="7"/>
      <c r="B217" s="7"/>
      <c r="C217" s="243"/>
      <c r="D217" s="243"/>
      <c r="E217" s="243"/>
      <c r="F217" s="243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spans="1:50" ht="11.25" customHeight="1" x14ac:dyDescent="0.25">
      <c r="A218" s="7"/>
      <c r="B218" s="7"/>
      <c r="C218" s="243"/>
      <c r="D218" s="243"/>
      <c r="E218" s="243"/>
      <c r="F218" s="243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spans="1:50" ht="11.15" customHeight="1" x14ac:dyDescent="0.25">
      <c r="A219" s="7"/>
      <c r="B219" s="318"/>
      <c r="C219" s="549"/>
      <c r="D219" s="549"/>
      <c r="E219" s="23"/>
      <c r="F219" s="23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spans="1:50" ht="11.15" customHeight="1" x14ac:dyDescent="0.25">
      <c r="A220" s="699"/>
      <c r="B220" s="7"/>
      <c r="C220" s="212"/>
      <c r="D220" s="212"/>
      <c r="E220" s="212"/>
      <c r="F220" s="243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spans="1:50" ht="11.15" customHeight="1" x14ac:dyDescent="0.25">
      <c r="A221" s="7"/>
      <c r="B221" s="7"/>
      <c r="C221" s="212"/>
      <c r="D221" s="212"/>
      <c r="E221" s="212"/>
      <c r="F221" s="212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spans="1:50" ht="11.15" customHeight="1" x14ac:dyDescent="0.25">
      <c r="A222" s="7"/>
      <c r="B222" s="7"/>
      <c r="C222" s="212"/>
      <c r="D222" s="212"/>
      <c r="E222" s="212"/>
      <c r="F222" s="212"/>
      <c r="G222" s="7"/>
      <c r="H222" s="319" t="s">
        <v>3229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G222" s="7"/>
      <c r="AH222" s="7"/>
      <c r="AI222" s="212"/>
      <c r="AJ222" s="212"/>
      <c r="AK222" s="212"/>
      <c r="AL222" s="212"/>
      <c r="AM222" s="7"/>
      <c r="AN222" s="319" t="s">
        <v>3229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</row>
    <row r="223" spans="1:50" ht="11.25" customHeight="1" x14ac:dyDescent="0.25"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50" x14ac:dyDescent="0.25"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20:31" x14ac:dyDescent="0.25"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20:31" x14ac:dyDescent="0.25"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20:31" x14ac:dyDescent="0.25"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20:31" x14ac:dyDescent="0.25"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20:31" x14ac:dyDescent="0.25"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20:31" x14ac:dyDescent="0.25"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20:31" x14ac:dyDescent="0.25"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20:31" x14ac:dyDescent="0.25"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20:31" x14ac:dyDescent="0.25"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20:31" x14ac:dyDescent="0.25"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20:31" x14ac:dyDescent="0.25"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20:31" x14ac:dyDescent="0.25"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20:31" x14ac:dyDescent="0.25"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20:31" x14ac:dyDescent="0.25"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20:31" x14ac:dyDescent="0.25"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20:31" x14ac:dyDescent="0.25"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20:31" x14ac:dyDescent="0.25"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20:31" x14ac:dyDescent="0.25"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20:31" x14ac:dyDescent="0.25"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20:31" x14ac:dyDescent="0.25"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20:31" x14ac:dyDescent="0.25"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20:31" x14ac:dyDescent="0.25"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20:31" x14ac:dyDescent="0.25"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20:31" x14ac:dyDescent="0.25"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20:31" x14ac:dyDescent="0.25"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20:31" x14ac:dyDescent="0.25"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20:31" x14ac:dyDescent="0.25"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20:31" x14ac:dyDescent="0.25"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20:31" x14ac:dyDescent="0.25"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20:31" x14ac:dyDescent="0.25"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20:31" x14ac:dyDescent="0.25"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20:31" x14ac:dyDescent="0.25"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20:31" x14ac:dyDescent="0.25"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20:31" x14ac:dyDescent="0.25"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20:31" x14ac:dyDescent="0.25"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20:31" x14ac:dyDescent="0.25"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20:31" x14ac:dyDescent="0.25"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20:31" x14ac:dyDescent="0.25"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20:31" x14ac:dyDescent="0.25"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20:31" x14ac:dyDescent="0.25"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20:31" x14ac:dyDescent="0.25"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20:31" x14ac:dyDescent="0.25"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20:31" x14ac:dyDescent="0.25"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20:31" x14ac:dyDescent="0.25"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20:31" x14ac:dyDescent="0.25"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20:31" x14ac:dyDescent="0.25"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20:31" x14ac:dyDescent="0.25"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20:31" x14ac:dyDescent="0.25"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20:31" x14ac:dyDescent="0.25"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20:31" x14ac:dyDescent="0.25"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20:31" x14ac:dyDescent="0.25"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20:31" x14ac:dyDescent="0.25"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20:31" x14ac:dyDescent="0.25"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20:31" x14ac:dyDescent="0.25"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20:31" x14ac:dyDescent="0.25"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20:31" x14ac:dyDescent="0.25"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20:31" x14ac:dyDescent="0.25"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20:31" x14ac:dyDescent="0.25"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20:31" x14ac:dyDescent="0.25"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20:31" x14ac:dyDescent="0.25"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20:31" x14ac:dyDescent="0.25"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20:31" x14ac:dyDescent="0.25"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20:31" x14ac:dyDescent="0.25"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20:31" x14ac:dyDescent="0.25"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20:31" x14ac:dyDescent="0.25"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20:31" x14ac:dyDescent="0.25"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20:31" x14ac:dyDescent="0.25"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20:31" x14ac:dyDescent="0.25"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20:31" x14ac:dyDescent="0.25"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20:31" x14ac:dyDescent="0.25"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20:31" x14ac:dyDescent="0.25"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20:31" x14ac:dyDescent="0.25"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20:31" x14ac:dyDescent="0.25"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20:31" x14ac:dyDescent="0.25"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20:31" x14ac:dyDescent="0.25"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20:31" x14ac:dyDescent="0.25"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20:31" x14ac:dyDescent="0.25"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20:31" x14ac:dyDescent="0.25"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20:31" x14ac:dyDescent="0.25"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20:31" x14ac:dyDescent="0.25"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20:31" x14ac:dyDescent="0.25"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20:31" x14ac:dyDescent="0.25"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20:31" x14ac:dyDescent="0.25"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20:31" x14ac:dyDescent="0.25"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20:31" x14ac:dyDescent="0.25"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20:31" x14ac:dyDescent="0.25"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20:31" x14ac:dyDescent="0.25"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20:31" x14ac:dyDescent="0.25"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20:31" x14ac:dyDescent="0.25"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20:31" x14ac:dyDescent="0.25"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20:31" x14ac:dyDescent="0.25"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20:31" x14ac:dyDescent="0.25"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20:31" x14ac:dyDescent="0.25"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20:31" x14ac:dyDescent="0.25"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20:31" x14ac:dyDescent="0.25"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20:31" x14ac:dyDescent="0.25"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20:31" x14ac:dyDescent="0.25"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20:31" x14ac:dyDescent="0.25"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20:31" x14ac:dyDescent="0.25"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20:31" x14ac:dyDescent="0.25"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20:31" x14ac:dyDescent="0.25"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20:31" x14ac:dyDescent="0.25"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20:31" x14ac:dyDescent="0.25"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20:31" x14ac:dyDescent="0.25"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20:31" x14ac:dyDescent="0.25"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20:31" x14ac:dyDescent="0.25"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20:31" x14ac:dyDescent="0.25"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20:31" x14ac:dyDescent="0.25"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20:31" x14ac:dyDescent="0.25"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20:31" x14ac:dyDescent="0.25"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20:31" x14ac:dyDescent="0.25"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20:31" x14ac:dyDescent="0.25"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20:31" x14ac:dyDescent="0.25"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20:31" x14ac:dyDescent="0.25"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20:31" x14ac:dyDescent="0.25"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20:31" x14ac:dyDescent="0.25"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20:31" x14ac:dyDescent="0.25"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20:31" x14ac:dyDescent="0.25"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20:31" x14ac:dyDescent="0.25"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20:31" x14ac:dyDescent="0.25"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20:31" x14ac:dyDescent="0.25"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20:31" x14ac:dyDescent="0.25"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20:31" x14ac:dyDescent="0.25"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20:31" x14ac:dyDescent="0.25"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20:31" x14ac:dyDescent="0.25"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20:31" x14ac:dyDescent="0.25"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20:31" x14ac:dyDescent="0.25"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20:31" x14ac:dyDescent="0.25"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20:31" x14ac:dyDescent="0.25"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20:31" x14ac:dyDescent="0.25"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20:31" x14ac:dyDescent="0.25"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20:31" x14ac:dyDescent="0.25"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632" spans="2:2" x14ac:dyDescent="0.25">
      <c r="B632" s="410"/>
    </row>
    <row r="633" spans="2:2" x14ac:dyDescent="0.25">
      <c r="B633" s="410"/>
    </row>
    <row r="634" spans="2:2" x14ac:dyDescent="0.25">
      <c r="B634" s="410"/>
    </row>
    <row r="635" spans="2:2" x14ac:dyDescent="0.25">
      <c r="B635" s="410"/>
    </row>
    <row r="636" spans="2:2" x14ac:dyDescent="0.25">
      <c r="B636" s="410"/>
    </row>
    <row r="637" spans="2:2" x14ac:dyDescent="0.25">
      <c r="B637" s="410"/>
    </row>
    <row r="638" spans="2:2" x14ac:dyDescent="0.25">
      <c r="B638" s="410"/>
    </row>
    <row r="639" spans="2:2" x14ac:dyDescent="0.25">
      <c r="B639" s="410"/>
    </row>
    <row r="640" spans="2:2" x14ac:dyDescent="0.25">
      <c r="B640" s="410"/>
    </row>
    <row r="641" spans="2:2" x14ac:dyDescent="0.25">
      <c r="B641" s="410"/>
    </row>
    <row r="642" spans="2:2" x14ac:dyDescent="0.25">
      <c r="B642" s="410"/>
    </row>
    <row r="643" spans="2:2" x14ac:dyDescent="0.25">
      <c r="B643" s="410"/>
    </row>
    <row r="644" spans="2:2" x14ac:dyDescent="0.25">
      <c r="B644" s="410"/>
    </row>
    <row r="645" spans="2:2" x14ac:dyDescent="0.25">
      <c r="B645" s="410"/>
    </row>
    <row r="646" spans="2:2" x14ac:dyDescent="0.25">
      <c r="B646" s="410"/>
    </row>
    <row r="647" spans="2:2" x14ac:dyDescent="0.25">
      <c r="B647" s="410"/>
    </row>
    <row r="648" spans="2:2" x14ac:dyDescent="0.25">
      <c r="B648" s="410"/>
    </row>
    <row r="649" spans="2:2" x14ac:dyDescent="0.25">
      <c r="B649" s="410"/>
    </row>
  </sheetData>
  <sheetProtection selectLockedCells="1" selectUnlockedCells="1"/>
  <sortState xmlns:xlrd2="http://schemas.microsoft.com/office/spreadsheetml/2017/richdata2" ref="U60:V64">
    <sortCondition ref="U59:U64"/>
  </sortState>
  <conditionalFormatting sqref="W53">
    <cfRule type="cellIs" dxfId="0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7</vt:i4>
      </vt:variant>
      <vt:variant>
        <vt:lpstr>טווחים בעלי שם</vt:lpstr>
      </vt:variant>
      <vt:variant>
        <vt:i4>13</vt:i4>
      </vt:variant>
    </vt:vector>
  </HeadingPairs>
  <TitlesOfParts>
    <vt:vector size="20" baseType="lpstr">
      <vt:lpstr>Champions</vt:lpstr>
      <vt:lpstr>Contenders</vt:lpstr>
      <vt:lpstr>Challengers</vt:lpstr>
      <vt:lpstr>All CCC</vt:lpstr>
      <vt:lpstr>Historical</vt:lpstr>
      <vt:lpstr>Changes</vt:lpstr>
      <vt:lpstr>Summary</vt:lpstr>
      <vt:lpstr>Champions!DataAll</vt:lpstr>
      <vt:lpstr>Contenders!DataAll</vt:lpstr>
      <vt:lpstr>Historical!DataAll</vt:lpstr>
      <vt:lpstr>DataAll</vt:lpstr>
      <vt:lpstr>Deletions</vt:lpstr>
      <vt:lpstr>Changes!WPrint_Area_W</vt:lpstr>
      <vt:lpstr>Summary!WPrint_Area_W</vt:lpstr>
      <vt:lpstr>'All CCC'!WPrint_TitlesW</vt:lpstr>
      <vt:lpstr>Challengers!WPrint_TitlesW</vt:lpstr>
      <vt:lpstr>Champions!WPrint_TitlesW</vt:lpstr>
      <vt:lpstr>Contenders!WPrint_TitlesW</vt:lpstr>
      <vt:lpstr>Historical!WPrint_TitlesW</vt:lpstr>
      <vt:lpstr>Summary!WPrint_TitlesW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בוריס פובולוצקי</cp:lastModifiedBy>
  <cp:lastPrinted>2019-11-30T01:47:56Z</cp:lastPrinted>
  <dcterms:created xsi:type="dcterms:W3CDTF">2017-12-12T17:34:52Z</dcterms:created>
  <dcterms:modified xsi:type="dcterms:W3CDTF">2025-09-06T01:31:15Z</dcterms:modified>
</cp:coreProperties>
</file>